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defaultThemeVersion="166925"/>
  <mc:AlternateContent xmlns:mc="http://schemas.openxmlformats.org/markup-compatibility/2006">
    <mc:Choice Requires="x15">
      <x15ac:absPath xmlns:x15ac="http://schemas.microsoft.com/office/spreadsheetml/2010/11/ac" url="E:\0 Articles\9 Perspectives paper trawling impacts\Data\"/>
    </mc:Choice>
  </mc:AlternateContent>
  <xr:revisionPtr revIDLastSave="0" documentId="13_ncr:1_{B0E2E9A6-3416-400B-BD71-B89982C083E3}" xr6:coauthVersionLast="36" xr6:coauthVersionMax="36" xr10:uidLastSave="{00000000-0000-0000-0000-000000000000}"/>
  <bookViews>
    <workbookView xWindow="0" yWindow="0" windowWidth="23040" windowHeight="8340" tabRatio="671" firstSheet="1" activeTab="5" xr2:uid="{69089DED-0981-4951-9311-CCD4CCA3C6AF}"/>
  </bookViews>
  <sheets>
    <sheet name="Scopus_search" sheetId="1" r:id="rId1"/>
    <sheet name="Meta_analysis_papers" sheetId="4" r:id="rId2"/>
    <sheet name="MA_study_type" sheetId="5" r:id="rId3"/>
    <sheet name="MA_sampling_mapping" sheetId="19" r:id="rId4"/>
    <sheet name="MA_sampling_location_covariates" sheetId="9" r:id="rId5"/>
    <sheet name="MA_response_variables" sheetId="11" r:id="rId6"/>
    <sheet name="MA_region" sheetId="8" r:id="rId7"/>
    <sheet name="MA_covariates" sheetId="10" r:id="rId8"/>
  </sheets>
  <externalReferences>
    <externalReference r:id="rId9"/>
    <externalReference r:id="rId10"/>
    <externalReference r:id="rId11"/>
    <externalReference r:id="rId12"/>
  </externalReferences>
  <definedNames>
    <definedName name="_xlcn.WorksheetConnection_Bottom_Trawling_DB.xlsxArticles1" hidden="1">Articles[]</definedName>
    <definedName name="_xlcn.WorksheetConnection_Bottom_Trawling_DB.xlsxMA_covariates1" hidden="1">MA_covariates[]</definedName>
    <definedName name="_xlcn.WorksheetConnection_Bottom_Trawling_DB.xlsxMA_region1" hidden="1">MA_region[]</definedName>
    <definedName name="_xlcn.WorksheetConnection_Bottom_Trawling_DB.xlsxMA_response_variables1" hidden="1">MA_response_variables[]</definedName>
    <definedName name="_xlcn.WorksheetConnection_Bottom_Trawling_DB.xlsxMA_sampling_location1" hidden="1">MA_sampling_location[]</definedName>
    <definedName name="_xlcn.WorksheetConnection_Bottom_Trawling_DB.xlsxMA_study_type1" hidden="1">MA_study_type[]</definedName>
    <definedName name="_xlcn.WorksheetConnection_Bottom_Trawling_DB.xlsxMeta_analysis_papers11" hidden="1">Meta_analysis_papers[]</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erge_sampling_site_response_variables_study_type  3_0d594fdd-994d-405a-b574-3bae108f1003" name="Merge_sampling_site_response_variables_study_type  3" connection="Consulta - Merge_sampling_site_response_variables_study_type (3)"/>
          <x15:modelTable id="Meta_analysis_papers 1" name="Meta_analysis_papers 1" connection="WorksheetConnection_Bottom_Trawling_DB.xlsx!Meta_analysis_papers1"/>
          <x15:modelTable id="MA_study_type" name="MA_study_type" connection="WorksheetConnection_Bottom_Trawling_DB.xlsx!MA_study_type"/>
          <x15:modelTable id="MA_sampling_location" name="MA_sampling_location" connection="WorksheetConnection_Bottom_Trawling_DB.xlsx!MA_sampling_location"/>
          <x15:modelTable id="MA_response_variables" name="MA_response_variables" connection="WorksheetConnection_Bottom_Trawling_DB.xlsx!MA_response_variables"/>
          <x15:modelTable id="MA_region" name="MA_region" connection="WorksheetConnection_Bottom_Trawling_DB.xlsx!MA_region"/>
          <x15:modelTable id="MA_covariates" name="MA_covariates" connection="WorksheetConnection_Bottom_Trawling_DB.xlsx!MA_covariates"/>
          <x15:modelTable id="Articles" name="Articles" connection="WorksheetConnection_Bottom_Trawling_DB.xlsx!Articles"/>
        </x15:modelTables>
        <x15:modelRelationships>
          <x15:modelRelationship fromTable="Articles" fromColumn="article_id" toTable="Meta_analysis_papers 1" toColumn="article_id"/>
          <x15:modelRelationship fromTable="Meta_analysis_papers 1" fromColumn="article_id" toTable="MA_region" toColumn="article_id"/>
          <x15:modelRelationship fromTable="MA_study_type" fromColumn="article_id" toTable="Meta_analysis_papers 1" toColumn="article_id"/>
        </x15:modelRelationships>
      </x15:dataModel>
    </ext>
  </extLst>
</workbook>
</file>

<file path=xl/calcChain.xml><?xml version="1.0" encoding="utf-8"?>
<calcChain xmlns="http://schemas.openxmlformats.org/spreadsheetml/2006/main">
  <c r="I3" i="8" l="1"/>
  <c r="I4" i="8"/>
  <c r="AN7" i="9" l="1"/>
  <c r="AN5" i="9"/>
  <c r="AN3" i="9"/>
  <c r="I12656" i="11" l="1"/>
  <c r="I12655" i="11"/>
  <c r="I12654" i="11"/>
  <c r="I12653" i="11"/>
  <c r="I12652" i="11"/>
  <c r="I12651" i="11"/>
  <c r="I12650" i="11"/>
  <c r="I12649" i="11"/>
  <c r="I12648" i="11"/>
  <c r="I12607" i="11"/>
  <c r="I12606" i="11"/>
  <c r="I12605" i="11"/>
  <c r="I12604" i="11"/>
  <c r="I12603" i="11"/>
  <c r="I12602" i="11"/>
  <c r="I12601" i="11"/>
  <c r="I12600" i="11"/>
  <c r="I12599" i="11"/>
  <c r="I12598" i="11"/>
  <c r="I12597" i="11"/>
  <c r="I11611" i="11"/>
  <c r="I11595" i="11"/>
  <c r="I11579" i="11"/>
  <c r="I11563" i="11"/>
  <c r="I11547" i="11"/>
  <c r="I11531" i="11"/>
  <c r="I11515" i="11"/>
  <c r="I11499" i="11"/>
  <c r="I9979" i="11"/>
  <c r="I9972" i="11"/>
  <c r="I9965" i="11"/>
  <c r="I9958" i="11"/>
  <c r="I9951" i="11"/>
  <c r="I9944" i="11"/>
  <c r="I9937" i="11"/>
  <c r="I9930" i="11"/>
  <c r="I9923" i="11"/>
  <c r="I9916" i="11"/>
  <c r="I9909" i="11"/>
  <c r="I9902" i="11"/>
  <c r="I9895" i="11"/>
  <c r="I9888" i="11"/>
  <c r="I9881" i="11"/>
  <c r="I9874" i="11"/>
  <c r="I9853" i="11"/>
  <c r="I9846" i="11"/>
  <c r="I9839" i="11"/>
  <c r="I9807" i="11"/>
  <c r="I7420" i="11"/>
  <c r="I7224" i="11"/>
  <c r="I7216" i="11"/>
  <c r="I7209" i="11"/>
  <c r="I7201" i="11"/>
  <c r="I7194" i="11"/>
  <c r="I7186" i="11"/>
  <c r="I7178" i="11"/>
  <c r="I7170" i="11"/>
  <c r="I7159" i="11"/>
  <c r="I7152" i="11"/>
  <c r="I7144" i="11"/>
  <c r="I7136" i="11"/>
  <c r="I7129" i="11"/>
  <c r="I7121" i="11"/>
  <c r="I7113" i="11"/>
  <c r="I7105" i="11"/>
  <c r="I7100" i="11"/>
  <c r="I7099" i="11"/>
  <c r="I7098" i="11"/>
  <c r="I7097" i="11"/>
  <c r="I7096" i="11"/>
  <c r="I7095" i="11"/>
  <c r="I7094" i="11"/>
  <c r="I7093" i="11"/>
  <c r="I7092" i="11"/>
  <c r="I7091" i="11"/>
  <c r="I7089" i="11"/>
  <c r="I7088" i="11"/>
  <c r="I7087" i="11"/>
  <c r="I7086" i="11"/>
  <c r="I7085" i="11"/>
  <c r="I7084" i="11"/>
  <c r="I7083" i="11"/>
  <c r="I7082" i="11"/>
  <c r="I7081" i="11"/>
  <c r="I7080" i="11"/>
  <c r="I4746" i="11"/>
  <c r="I4737" i="11"/>
  <c r="I4728" i="11"/>
  <c r="I4719" i="11"/>
  <c r="I4710" i="11"/>
  <c r="I4701" i="11"/>
  <c r="I4692" i="11"/>
  <c r="I4683" i="11"/>
  <c r="I4674" i="11"/>
  <c r="I4665" i="11"/>
  <c r="I4656" i="11"/>
  <c r="I4647" i="11"/>
  <c r="I4638" i="11"/>
  <c r="I4629" i="11"/>
  <c r="I4602" i="11"/>
  <c r="I4590" i="11"/>
  <c r="I4574" i="11"/>
  <c r="I4545" i="11"/>
  <c r="I4516" i="11"/>
  <c r="I4123" i="11"/>
  <c r="I4122" i="11"/>
  <c r="I4121" i="11"/>
  <c r="I4120" i="11"/>
  <c r="I4119" i="11"/>
  <c r="I3758" i="11"/>
  <c r="I3757" i="11"/>
  <c r="I3756" i="11"/>
  <c r="I3755" i="11"/>
  <c r="I3754" i="11"/>
  <c r="I3722" i="11"/>
  <c r="I3721" i="11"/>
  <c r="I3715" i="11"/>
  <c r="I3707" i="11"/>
  <c r="I3699" i="11"/>
  <c r="I3691" i="11"/>
  <c r="I3683" i="11"/>
  <c r="I3675" i="11"/>
  <c r="I3667" i="11"/>
  <c r="I3659" i="11"/>
  <c r="I3651" i="11"/>
  <c r="I3643" i="11"/>
  <c r="I3635" i="11"/>
  <c r="I3627" i="11"/>
  <c r="I3619" i="11"/>
  <c r="I3611" i="11"/>
  <c r="I3603" i="11"/>
  <c r="I3595" i="11"/>
  <c r="I3587" i="11"/>
  <c r="I3579" i="11"/>
  <c r="I3571" i="11"/>
  <c r="I3563" i="11"/>
  <c r="I3555" i="11"/>
  <c r="I3547" i="11"/>
  <c r="I3539" i="11"/>
  <c r="I3531" i="11"/>
  <c r="I3523" i="11"/>
  <c r="I3515" i="11"/>
  <c r="I3507" i="11"/>
  <c r="I3499" i="11"/>
  <c r="I3491" i="11"/>
  <c r="I3483" i="11"/>
  <c r="I3475" i="11"/>
  <c r="I3467" i="11"/>
  <c r="I3459" i="11"/>
  <c r="I3451" i="11"/>
  <c r="I3443" i="11"/>
  <c r="I3435" i="11"/>
  <c r="I3427" i="11"/>
  <c r="I3419" i="11"/>
  <c r="I3411" i="11"/>
  <c r="I3403" i="11"/>
  <c r="I3395" i="11"/>
  <c r="I3387" i="11"/>
  <c r="I3379" i="11"/>
  <c r="I3371" i="11"/>
  <c r="I3363" i="11"/>
  <c r="I3355" i="11"/>
  <c r="I3347" i="11"/>
  <c r="I3339" i="11"/>
  <c r="I3331" i="11"/>
  <c r="I3323" i="11"/>
  <c r="I3315" i="11"/>
  <c r="I3307" i="11"/>
  <c r="I3299" i="11"/>
  <c r="I3291" i="11"/>
  <c r="I3283" i="11"/>
  <c r="I3275" i="11"/>
  <c r="I3267" i="11"/>
  <c r="I3259" i="11"/>
  <c r="I3251" i="11"/>
  <c r="I3243" i="11"/>
  <c r="I3235" i="11"/>
  <c r="I3227" i="11"/>
  <c r="I3219" i="11"/>
  <c r="I3211" i="11"/>
  <c r="I3100" i="11"/>
  <c r="I3099" i="11"/>
  <c r="I3098" i="11"/>
  <c r="I3097" i="11"/>
  <c r="I3081" i="11"/>
  <c r="I3080" i="11"/>
  <c r="I3079" i="11"/>
  <c r="I3078" i="11"/>
  <c r="I3044" i="11"/>
  <c r="I3043" i="11"/>
  <c r="I3042" i="11"/>
  <c r="I3041" i="11"/>
  <c r="I3006" i="11"/>
  <c r="I3005" i="11"/>
  <c r="I3004" i="11"/>
  <c r="I3003" i="11"/>
  <c r="I2973" i="11"/>
  <c r="I2972" i="11"/>
  <c r="I2971" i="11"/>
  <c r="I2970" i="11"/>
  <c r="I2938" i="11"/>
  <c r="I2937" i="11"/>
  <c r="I2936" i="11"/>
  <c r="I2935" i="11"/>
  <c r="I2934" i="11"/>
  <c r="I2448" i="11"/>
  <c r="I2446" i="11"/>
  <c r="I1923" i="11"/>
  <c r="I1921" i="11"/>
  <c r="I1577" i="11"/>
  <c r="I1576" i="11"/>
  <c r="I1575" i="11"/>
  <c r="I86" i="8"/>
  <c r="I41" i="8"/>
  <c r="I32" i="8"/>
  <c r="I31" i="8"/>
  <c r="I26" i="8"/>
  <c r="I88" i="8"/>
  <c r="K995" i="9"/>
  <c r="J995" i="9"/>
  <c r="K994" i="9"/>
  <c r="J994" i="9"/>
  <c r="K993" i="9"/>
  <c r="J993" i="9"/>
  <c r="K992" i="9"/>
  <c r="J992" i="9"/>
  <c r="K991" i="9"/>
  <c r="J991" i="9"/>
  <c r="K990" i="9"/>
  <c r="J990" i="9"/>
  <c r="K989" i="9"/>
  <c r="J989" i="9"/>
  <c r="K988" i="9"/>
  <c r="J988" i="9"/>
  <c r="I74" i="8" l="1"/>
  <c r="I73" i="8"/>
  <c r="AP7" i="9" l="1"/>
  <c r="AP6" i="9"/>
  <c r="AP5" i="9"/>
  <c r="AP4" i="9"/>
  <c r="AP3" i="9"/>
  <c r="AP2" i="9"/>
  <c r="I2" i="8"/>
  <c r="AF687" i="9" l="1"/>
  <c r="AF686" i="9"/>
  <c r="AF685" i="9"/>
  <c r="AF684" i="9"/>
  <c r="AF683" i="9"/>
  <c r="AF682" i="9"/>
  <c r="AF681" i="9"/>
  <c r="AF680" i="9"/>
  <c r="AF679" i="9"/>
  <c r="AF678" i="9"/>
  <c r="AF677" i="9"/>
  <c r="AF676" i="9"/>
  <c r="AF675" i="9"/>
  <c r="AF674" i="9"/>
  <c r="AF673" i="9"/>
  <c r="AF672" i="9"/>
  <c r="AF671" i="9"/>
  <c r="AF670" i="9"/>
  <c r="AF669" i="9"/>
  <c r="AF668" i="9"/>
  <c r="AF298" i="9"/>
  <c r="AF297" i="9"/>
  <c r="AF296" i="9"/>
  <c r="AF295" i="9"/>
  <c r="AF294" i="9"/>
  <c r="AF293" i="9"/>
  <c r="AF292" i="9"/>
  <c r="AF291" i="9"/>
  <c r="AF290" i="9"/>
  <c r="AF289" i="9"/>
  <c r="AF288" i="9"/>
  <c r="AF287" i="9"/>
  <c r="AF286" i="9"/>
  <c r="AF285" i="9"/>
  <c r="AF169" i="9"/>
  <c r="AF168" i="9"/>
  <c r="AF167" i="9"/>
  <c r="AF166" i="9"/>
  <c r="AF165" i="9"/>
  <c r="AF164" i="9"/>
  <c r="AN722" i="9" l="1"/>
  <c r="K722" i="9"/>
  <c r="J722" i="9"/>
  <c r="AN721" i="9"/>
  <c r="K721" i="9"/>
  <c r="J721" i="9"/>
  <c r="AN720" i="9"/>
  <c r="K720" i="9"/>
  <c r="J720" i="9"/>
  <c r="AN719" i="9"/>
  <c r="K719" i="9"/>
  <c r="J719" i="9"/>
  <c r="AN718" i="9"/>
  <c r="K718" i="9"/>
  <c r="J718" i="9"/>
  <c r="AN717" i="9"/>
  <c r="K717" i="9"/>
  <c r="J717" i="9"/>
  <c r="AN716" i="9"/>
  <c r="K716" i="9"/>
  <c r="J716" i="9"/>
  <c r="AN700" i="9"/>
  <c r="K700" i="9"/>
  <c r="J700" i="9"/>
  <c r="AN699" i="9"/>
  <c r="K699" i="9"/>
  <c r="J699" i="9"/>
  <c r="AN698" i="9"/>
  <c r="K698" i="9"/>
  <c r="J698" i="9"/>
  <c r="AN697" i="9"/>
  <c r="K697" i="9"/>
  <c r="J697" i="9"/>
  <c r="AN696" i="9"/>
  <c r="K696" i="9"/>
  <c r="J696" i="9"/>
  <c r="AN695" i="9"/>
  <c r="K695" i="9"/>
  <c r="J695" i="9"/>
  <c r="AN694" i="9"/>
  <c r="K694" i="9"/>
  <c r="J694" i="9"/>
  <c r="AN715" i="9"/>
  <c r="AN714" i="9"/>
  <c r="AN713" i="9"/>
  <c r="AN712" i="9"/>
  <c r="AN711" i="9"/>
  <c r="AN710" i="9"/>
  <c r="AN709" i="9"/>
  <c r="AN701" i="9"/>
  <c r="AN702" i="9"/>
  <c r="AN703" i="9"/>
  <c r="AN704" i="9"/>
  <c r="AN705" i="9"/>
  <c r="AN706" i="9"/>
  <c r="AN707" i="9"/>
  <c r="K707" i="9"/>
  <c r="J707" i="9"/>
  <c r="K715" i="9"/>
  <c r="J715" i="9"/>
  <c r="K714" i="9"/>
  <c r="J714" i="9"/>
  <c r="K713" i="9"/>
  <c r="J713" i="9"/>
  <c r="K712" i="9"/>
  <c r="J712" i="9"/>
  <c r="K711" i="9"/>
  <c r="J711" i="9"/>
  <c r="K710" i="9"/>
  <c r="J710" i="9"/>
  <c r="K709" i="9"/>
  <c r="J709" i="9"/>
  <c r="K706" i="9"/>
  <c r="J706" i="9"/>
  <c r="K705" i="9"/>
  <c r="J705" i="9"/>
  <c r="K704" i="9"/>
  <c r="J704" i="9"/>
  <c r="K703" i="9"/>
  <c r="J703" i="9"/>
  <c r="K702" i="9"/>
  <c r="J702" i="9"/>
  <c r="K701" i="9"/>
  <c r="J701" i="9"/>
  <c r="K708" i="9"/>
  <c r="J708" i="9"/>
  <c r="K693" i="9"/>
  <c r="J693" i="9"/>
  <c r="H71" i="8"/>
  <c r="G71" i="8"/>
  <c r="I71" i="8" s="1"/>
  <c r="K685" i="9"/>
  <c r="K684" i="9"/>
  <c r="J685" i="9"/>
  <c r="J684" i="9"/>
  <c r="AP806" i="9" l="1"/>
  <c r="AP804" i="9"/>
  <c r="AP802" i="9"/>
  <c r="AP800" i="9"/>
  <c r="AP798" i="9"/>
  <c r="AP796" i="9"/>
  <c r="AN649" i="9"/>
  <c r="AN647" i="9"/>
  <c r="AN648" i="9"/>
  <c r="AN646" i="9"/>
  <c r="AN644" i="9"/>
  <c r="AN643" i="9"/>
  <c r="AP429" i="9"/>
  <c r="AP428" i="9"/>
  <c r="AP427" i="9"/>
  <c r="AP426" i="9"/>
  <c r="AP425" i="9"/>
  <c r="AP424" i="9"/>
  <c r="AP423" i="9"/>
  <c r="AP422" i="9"/>
  <c r="AP421" i="9"/>
  <c r="AP420" i="9"/>
  <c r="AP419" i="9"/>
  <c r="AP418" i="9"/>
  <c r="AP417" i="9"/>
  <c r="AP416" i="9"/>
  <c r="AP415" i="9"/>
  <c r="AP414" i="9"/>
  <c r="AP413" i="9"/>
  <c r="AP412" i="9"/>
  <c r="AP411" i="9"/>
  <c r="AP410" i="9"/>
  <c r="AN420" i="9"/>
  <c r="AN419" i="9"/>
  <c r="AN418" i="9"/>
  <c r="AN417" i="9"/>
  <c r="AN416" i="9"/>
  <c r="AN415" i="9"/>
  <c r="AN414" i="9"/>
  <c r="AN413" i="9"/>
  <c r="AN412" i="9"/>
  <c r="AN410" i="9"/>
  <c r="AP983" i="9"/>
  <c r="AP982" i="9"/>
  <c r="AP981" i="9"/>
  <c r="AP980" i="9"/>
  <c r="AP979" i="9"/>
  <c r="AP692" i="9"/>
  <c r="AP691" i="9"/>
  <c r="AP690" i="9"/>
  <c r="AP687" i="9"/>
  <c r="AP686" i="9"/>
  <c r="AP685" i="9"/>
  <c r="AP684" i="9"/>
  <c r="AP683" i="9"/>
  <c r="AP682" i="9"/>
  <c r="AP681" i="9"/>
  <c r="AP680" i="9"/>
  <c r="AP679" i="9"/>
  <c r="AP678" i="9"/>
  <c r="AP677" i="9"/>
  <c r="AP676" i="9"/>
  <c r="AP675" i="9"/>
  <c r="AP674" i="9"/>
  <c r="AP673" i="9"/>
  <c r="AP672" i="9"/>
  <c r="AP671" i="9"/>
  <c r="AP670" i="9"/>
  <c r="AP669" i="9"/>
  <c r="AP668" i="9"/>
  <c r="AP409" i="9"/>
  <c r="AP408" i="9"/>
  <c r="AP407" i="9"/>
  <c r="AP406" i="9"/>
  <c r="AP284" i="9"/>
  <c r="AP283" i="9"/>
  <c r="AP282" i="9"/>
  <c r="AP281" i="9"/>
  <c r="AP280" i="9"/>
  <c r="AP194" i="9"/>
  <c r="AP195" i="9"/>
  <c r="AP196" i="9"/>
  <c r="AP197" i="9"/>
  <c r="AP198" i="9"/>
  <c r="AP199" i="9"/>
  <c r="AP200" i="9"/>
  <c r="AP201" i="9"/>
  <c r="AP202" i="9"/>
  <c r="AP203" i="9"/>
  <c r="AP204" i="9"/>
  <c r="AP205" i="9"/>
  <c r="AP206" i="9"/>
  <c r="AP207" i="9"/>
  <c r="AP208" i="9"/>
  <c r="AP209" i="9"/>
  <c r="AP210" i="9"/>
  <c r="AP211" i="9"/>
  <c r="AP212" i="9"/>
  <c r="AP213" i="9"/>
  <c r="AP193" i="9"/>
  <c r="AF369" i="9" l="1"/>
  <c r="AF368" i="9"/>
  <c r="AF367" i="9"/>
  <c r="AF366" i="9"/>
  <c r="AF365" i="9"/>
  <c r="AF364" i="9"/>
  <c r="AF363" i="9"/>
  <c r="AF362" i="9"/>
  <c r="AF361" i="9"/>
  <c r="AF360" i="9"/>
  <c r="AF359" i="9"/>
  <c r="AF358" i="9"/>
  <c r="AF357" i="9"/>
  <c r="AF356" i="9"/>
  <c r="AF355" i="9"/>
  <c r="AF354" i="9"/>
  <c r="AF353" i="9"/>
  <c r="AF352" i="9"/>
  <c r="AF351" i="9"/>
  <c r="AF350" i="9"/>
  <c r="AF349" i="9"/>
  <c r="AF348" i="9"/>
  <c r="AF347" i="9"/>
  <c r="AF346" i="9"/>
  <c r="AF345" i="9"/>
  <c r="AF344" i="9"/>
  <c r="AF343" i="9"/>
  <c r="AF342" i="9"/>
  <c r="AF341" i="9"/>
  <c r="AF340" i="9"/>
  <c r="AF339" i="9"/>
  <c r="AF338" i="9"/>
  <c r="AF337" i="9"/>
  <c r="AF336" i="9"/>
  <c r="AF335" i="9"/>
  <c r="AF334" i="9"/>
  <c r="AF333" i="9"/>
  <c r="AF332" i="9"/>
  <c r="AF331" i="9"/>
  <c r="AF330" i="9"/>
  <c r="AF329" i="9"/>
  <c r="AF328" i="9"/>
  <c r="AF327" i="9"/>
  <c r="AF326" i="9"/>
  <c r="AF325" i="9"/>
  <c r="AF324" i="9"/>
  <c r="AF323" i="9"/>
  <c r="AF322" i="9"/>
  <c r="AF321" i="9"/>
  <c r="AF320" i="9"/>
  <c r="AF319" i="9"/>
  <c r="AF318" i="9"/>
  <c r="AF317" i="9"/>
  <c r="AF316" i="9"/>
  <c r="AP278" i="9"/>
  <c r="AP130" i="9"/>
  <c r="AP129" i="9"/>
  <c r="AN130" i="9"/>
  <c r="AN129" i="9"/>
  <c r="AN128" i="9"/>
  <c r="AP128" i="9" s="1"/>
  <c r="I5" i="8"/>
  <c r="I6" i="8"/>
  <c r="I7" i="8"/>
  <c r="I8" i="8"/>
  <c r="I9" i="8"/>
  <c r="I10" i="8"/>
  <c r="I11" i="8"/>
  <c r="I12" i="8"/>
  <c r="I13" i="8"/>
  <c r="I14" i="8"/>
  <c r="I15" i="8"/>
  <c r="I16" i="8"/>
  <c r="I17" i="8"/>
  <c r="I18" i="8"/>
  <c r="I19" i="8"/>
  <c r="I20" i="8"/>
  <c r="I21" i="8"/>
  <c r="I22" i="8"/>
  <c r="I23" i="8"/>
  <c r="I24" i="8"/>
  <c r="I25" i="8"/>
  <c r="I27" i="8"/>
  <c r="I28" i="8"/>
  <c r="I29" i="8"/>
  <c r="I30" i="8"/>
  <c r="I33" i="8"/>
  <c r="I36" i="8"/>
  <c r="I37" i="8"/>
  <c r="I38" i="8"/>
  <c r="I39" i="8"/>
  <c r="I34" i="8"/>
  <c r="I35" i="8"/>
  <c r="I40"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2" i="8"/>
  <c r="I75" i="8"/>
  <c r="I76" i="8"/>
  <c r="I77" i="8"/>
  <c r="I78" i="8"/>
  <c r="I79" i="8"/>
  <c r="I80" i="8"/>
  <c r="I81" i="8"/>
  <c r="I82" i="8"/>
  <c r="I83" i="8"/>
  <c r="I84" i="8"/>
  <c r="I85" i="8"/>
  <c r="I87" i="8"/>
  <c r="K692" i="9" l="1"/>
  <c r="K690" i="9"/>
  <c r="J690" i="9"/>
  <c r="K691" i="9"/>
  <c r="AN405" i="9" l="1"/>
  <c r="AN403" i="9"/>
  <c r="H16" i="8"/>
  <c r="E1302" i="10" l="1"/>
  <c r="E1298" i="10"/>
  <c r="I1297" i="10"/>
  <c r="I1298" i="10"/>
  <c r="I1299" i="10"/>
  <c r="I1300" i="10"/>
  <c r="I1301" i="10"/>
  <c r="I1302" i="10"/>
  <c r="I1303" i="10"/>
  <c r="I1304" i="10"/>
  <c r="I2" i="10"/>
  <c r="I3"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67" i="10"/>
  <c r="I268" i="10"/>
  <c r="I269" i="10"/>
  <c r="I270" i="10"/>
  <c r="I271" i="10"/>
  <c r="I272" i="10"/>
  <c r="I273" i="10"/>
  <c r="I274" i="10"/>
  <c r="I275" i="10"/>
  <c r="I276" i="10"/>
  <c r="I277" i="10"/>
  <c r="I278" i="10"/>
  <c r="I279" i="10"/>
  <c r="I280" i="10"/>
  <c r="I281" i="10"/>
  <c r="I291" i="10"/>
  <c r="I292" i="10"/>
  <c r="I293" i="10"/>
  <c r="I294" i="10"/>
  <c r="I295" i="10"/>
  <c r="I296" i="10"/>
  <c r="I297" i="10"/>
  <c r="I298" i="10"/>
  <c r="I299" i="10"/>
  <c r="I300" i="10"/>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520" i="10"/>
  <c r="I521" i="10"/>
  <c r="I522" i="10"/>
  <c r="I523" i="10"/>
  <c r="I524" i="10"/>
  <c r="I525" i="10"/>
  <c r="I526" i="10"/>
  <c r="I527" i="10"/>
  <c r="I528" i="10"/>
  <c r="I529" i="10"/>
  <c r="I530" i="10"/>
  <c r="I531" i="10"/>
  <c r="I532" i="10"/>
  <c r="I533" i="10"/>
  <c r="I534" i="10"/>
  <c r="I535" i="10"/>
  <c r="I536" i="10"/>
  <c r="I537" i="10"/>
  <c r="I538" i="10"/>
  <c r="I539" i="10"/>
  <c r="I540" i="10"/>
  <c r="I541" i="10"/>
  <c r="I542" i="10"/>
  <c r="I543" i="10"/>
  <c r="I544" i="10"/>
  <c r="I545" i="10"/>
  <c r="I546" i="10"/>
  <c r="I547" i="10"/>
  <c r="I548" i="10"/>
  <c r="I549" i="10"/>
  <c r="I550" i="10"/>
  <c r="I551" i="10"/>
  <c r="I552" i="10"/>
  <c r="I553" i="10"/>
  <c r="I554" i="10"/>
  <c r="I555" i="10"/>
  <c r="I556" i="10"/>
  <c r="I557" i="10"/>
  <c r="I558" i="10"/>
  <c r="I559" i="10"/>
  <c r="I560" i="10"/>
  <c r="I561" i="10"/>
  <c r="I562" i="10"/>
  <c r="I563" i="10"/>
  <c r="I564" i="10"/>
  <c r="I565" i="10"/>
  <c r="I566" i="10"/>
  <c r="I567" i="10"/>
  <c r="I568" i="10"/>
  <c r="I569" i="10"/>
  <c r="I570" i="10"/>
  <c r="I571" i="10"/>
  <c r="I572" i="10"/>
  <c r="I573" i="10"/>
  <c r="I574" i="10"/>
  <c r="I575" i="10"/>
  <c r="I576" i="10"/>
  <c r="I577" i="10"/>
  <c r="I578" i="10"/>
  <c r="I579" i="10"/>
  <c r="I580" i="10"/>
  <c r="I581" i="10"/>
  <c r="I582" i="10"/>
  <c r="I583" i="10"/>
  <c r="I584" i="10"/>
  <c r="I585" i="10"/>
  <c r="I586" i="10"/>
  <c r="I587" i="10"/>
  <c r="I598" i="10"/>
  <c r="I588" i="10"/>
  <c r="I589" i="10"/>
  <c r="I590" i="10"/>
  <c r="I591" i="10"/>
  <c r="I592" i="10"/>
  <c r="I593" i="10"/>
  <c r="I594" i="10"/>
  <c r="I595" i="10"/>
  <c r="I604" i="10"/>
  <c r="I605" i="10"/>
  <c r="I606" i="10"/>
  <c r="I607" i="10"/>
  <c r="I608" i="10"/>
  <c r="I609" i="10"/>
  <c r="I610" i="10"/>
  <c r="I611" i="10"/>
  <c r="I612" i="10"/>
  <c r="I613" i="10"/>
  <c r="I614" i="10"/>
  <c r="I615" i="10"/>
  <c r="I616" i="10"/>
  <c r="I617" i="10"/>
  <c r="I618" i="10"/>
  <c r="I619" i="10"/>
  <c r="I620" i="10"/>
  <c r="I621" i="10"/>
  <c r="I622" i="10"/>
  <c r="I623" i="10"/>
  <c r="I624" i="10"/>
  <c r="I625" i="10"/>
  <c r="I626" i="10"/>
  <c r="I627" i="10"/>
  <c r="I628" i="10"/>
  <c r="I629" i="10"/>
  <c r="I630" i="10"/>
  <c r="I631" i="10"/>
  <c r="I644" i="10"/>
  <c r="I645" i="10"/>
  <c r="I646" i="10"/>
  <c r="I647" i="10"/>
  <c r="I648" i="10"/>
  <c r="I649" i="10"/>
  <c r="I650" i="10"/>
  <c r="I651" i="10"/>
  <c r="I654" i="10"/>
  <c r="I655" i="10"/>
  <c r="I656" i="10"/>
  <c r="I657" i="10"/>
  <c r="I658" i="10"/>
  <c r="I659" i="10"/>
  <c r="I660" i="10"/>
  <c r="I661" i="10"/>
  <c r="I662" i="10"/>
  <c r="I663" i="10"/>
  <c r="I664" i="10"/>
  <c r="I665" i="10"/>
  <c r="I666" i="10"/>
  <c r="I667" i="10"/>
  <c r="I668" i="10"/>
  <c r="I669" i="10"/>
  <c r="I670" i="10"/>
  <c r="I671" i="10"/>
  <c r="I672" i="10"/>
  <c r="I673" i="10"/>
  <c r="I674" i="10"/>
  <c r="I675" i="10"/>
  <c r="I676" i="10"/>
  <c r="I677" i="10"/>
  <c r="I678" i="10"/>
  <c r="I679" i="10"/>
  <c r="I680" i="10"/>
  <c r="I681" i="10"/>
  <c r="I682" i="10"/>
  <c r="I683" i="10"/>
  <c r="I684" i="10"/>
  <c r="I685" i="10"/>
  <c r="I686" i="10"/>
  <c r="I687" i="10"/>
  <c r="I688" i="10"/>
  <c r="I689" i="10"/>
  <c r="I690" i="10"/>
  <c r="I691" i="10"/>
  <c r="I692" i="10"/>
  <c r="I693" i="10"/>
  <c r="I694" i="10"/>
  <c r="I695" i="10"/>
  <c r="I696" i="10"/>
  <c r="I697" i="10"/>
  <c r="I698" i="10"/>
  <c r="I699" i="10"/>
  <c r="I700" i="10"/>
  <c r="I701" i="10"/>
  <c r="I702" i="10"/>
  <c r="I703" i="10"/>
  <c r="I704" i="10"/>
  <c r="I705" i="10"/>
  <c r="I706" i="10"/>
  <c r="I707" i="10"/>
  <c r="I728" i="10"/>
  <c r="I729" i="10"/>
  <c r="I730" i="10"/>
  <c r="I731" i="10"/>
  <c r="I732" i="10"/>
  <c r="I733" i="10"/>
  <c r="I734" i="10"/>
  <c r="I735" i="10"/>
  <c r="I736" i="10"/>
  <c r="I737" i="10"/>
  <c r="I738" i="10"/>
  <c r="I739" i="10"/>
  <c r="I740" i="10"/>
  <c r="I741" i="10"/>
  <c r="I742" i="10"/>
  <c r="I743" i="10"/>
  <c r="I744" i="10"/>
  <c r="I745" i="10"/>
  <c r="I746" i="10"/>
  <c r="I747" i="10"/>
  <c r="I748" i="10"/>
  <c r="I749" i="10"/>
  <c r="I750" i="10"/>
  <c r="I751" i="10"/>
  <c r="I752" i="10"/>
  <c r="I753" i="10"/>
  <c r="I754" i="10"/>
  <c r="I755" i="10"/>
  <c r="I756" i="10"/>
  <c r="I757" i="10"/>
  <c r="I758" i="10"/>
  <c r="I759" i="10"/>
  <c r="I760" i="10"/>
  <c r="I761" i="10"/>
  <c r="I762" i="10"/>
  <c r="I763" i="10"/>
  <c r="I767" i="10"/>
  <c r="I768" i="10"/>
  <c r="I769" i="10"/>
  <c r="I770" i="10"/>
  <c r="I771" i="10"/>
  <c r="I772" i="10"/>
  <c r="I773" i="10"/>
  <c r="I774" i="10"/>
  <c r="I775" i="10"/>
  <c r="I776" i="10"/>
  <c r="I777" i="10"/>
  <c r="I778" i="10"/>
  <c r="I779" i="10"/>
  <c r="I780" i="10"/>
  <c r="I781" i="10"/>
  <c r="I782" i="10"/>
  <c r="I783" i="10"/>
  <c r="I784" i="10"/>
  <c r="I785" i="10"/>
  <c r="I786" i="10"/>
  <c r="I787" i="10"/>
  <c r="I788" i="10"/>
  <c r="I789" i="10"/>
  <c r="I790" i="10"/>
  <c r="I791" i="10"/>
  <c r="I792" i="10"/>
  <c r="I793" i="10"/>
  <c r="I794" i="10"/>
  <c r="I795" i="10"/>
  <c r="I796" i="10"/>
  <c r="I797" i="10"/>
  <c r="I798" i="10"/>
  <c r="I799" i="10"/>
  <c r="I800" i="10"/>
  <c r="I801" i="10"/>
  <c r="I802" i="10"/>
  <c r="I803" i="10"/>
  <c r="I804" i="10"/>
  <c r="I805" i="10"/>
  <c r="I806" i="10"/>
  <c r="I807" i="10"/>
  <c r="I808" i="10"/>
  <c r="I809" i="10"/>
  <c r="I810" i="10"/>
  <c r="I811" i="10"/>
  <c r="I812" i="10"/>
  <c r="I813" i="10"/>
  <c r="I814" i="10"/>
  <c r="I824" i="10"/>
  <c r="I825" i="10"/>
  <c r="I826" i="10"/>
  <c r="I827" i="10"/>
  <c r="I828" i="10"/>
  <c r="I829" i="10"/>
  <c r="I830" i="10"/>
  <c r="I831" i="10"/>
  <c r="I832" i="10"/>
  <c r="I833" i="10"/>
  <c r="I834" i="10"/>
  <c r="I835" i="10"/>
  <c r="I836" i="10"/>
  <c r="I837" i="10"/>
  <c r="I838" i="10"/>
  <c r="I839" i="10"/>
  <c r="I840" i="10"/>
  <c r="I841" i="10"/>
  <c r="I842" i="10"/>
  <c r="I843" i="10"/>
  <c r="I844" i="10"/>
  <c r="I845" i="10"/>
  <c r="I846" i="10"/>
  <c r="I847" i="10"/>
  <c r="I848" i="10"/>
  <c r="I849" i="10"/>
  <c r="I850" i="10"/>
  <c r="I851" i="10"/>
  <c r="I852" i="10"/>
  <c r="I853" i="10"/>
  <c r="I854" i="10"/>
  <c r="I855" i="10"/>
  <c r="I856" i="10"/>
  <c r="I857" i="10"/>
  <c r="I858" i="10"/>
  <c r="I859" i="10"/>
  <c r="I860" i="10"/>
  <c r="I861" i="10"/>
  <c r="I862" i="10"/>
  <c r="I863" i="10"/>
  <c r="I864" i="10"/>
  <c r="I865" i="10"/>
  <c r="I866" i="10"/>
  <c r="I867" i="10"/>
  <c r="I868" i="10"/>
  <c r="I869" i="10"/>
  <c r="I870" i="10"/>
  <c r="I871" i="10"/>
  <c r="I872" i="10"/>
  <c r="I873" i="10"/>
  <c r="I874" i="10"/>
  <c r="I875" i="10"/>
  <c r="I876" i="10"/>
  <c r="I877" i="10"/>
  <c r="I878" i="10"/>
  <c r="I879" i="10"/>
  <c r="I880" i="10"/>
  <c r="I881" i="10"/>
  <c r="I882" i="10"/>
  <c r="I883" i="10"/>
  <c r="I884" i="10"/>
  <c r="I885" i="10"/>
  <c r="I886" i="10"/>
  <c r="I887" i="10"/>
  <c r="I888" i="10"/>
  <c r="I900" i="10"/>
  <c r="I901" i="10"/>
  <c r="I902" i="10"/>
  <c r="I903" i="10"/>
  <c r="I904" i="10"/>
  <c r="I905" i="10"/>
  <c r="I906" i="10"/>
  <c r="I907" i="10"/>
  <c r="I908" i="10"/>
  <c r="I909" i="10"/>
  <c r="I910" i="10"/>
  <c r="I911" i="10"/>
  <c r="I912" i="10"/>
  <c r="I913" i="10"/>
  <c r="I914" i="10"/>
  <c r="I915" i="10"/>
  <c r="I916" i="10"/>
  <c r="I917" i="10"/>
  <c r="I918" i="10"/>
  <c r="I919" i="10"/>
  <c r="I924" i="10"/>
  <c r="I925" i="10"/>
  <c r="I926" i="10"/>
  <c r="I927" i="10"/>
  <c r="I928" i="10"/>
  <c r="I929" i="10"/>
  <c r="I930" i="10"/>
  <c r="I931" i="10"/>
  <c r="I932" i="10"/>
  <c r="I933" i="10"/>
  <c r="I934" i="10"/>
  <c r="I935" i="10"/>
  <c r="I936" i="10"/>
  <c r="I937" i="10"/>
  <c r="I938" i="10"/>
  <c r="I939" i="10"/>
  <c r="I940" i="10"/>
  <c r="I941" i="10"/>
  <c r="I942" i="10"/>
  <c r="I943" i="10"/>
  <c r="I944" i="10"/>
  <c r="I945" i="10"/>
  <c r="I946" i="10"/>
  <c r="I947" i="10"/>
  <c r="I948" i="10"/>
  <c r="I949" i="10"/>
  <c r="I950" i="10"/>
  <c r="I951" i="10"/>
  <c r="I952" i="10"/>
  <c r="I953" i="10"/>
  <c r="I954" i="10"/>
  <c r="I955" i="10"/>
  <c r="I956" i="10"/>
  <c r="I957" i="10"/>
  <c r="I958" i="10"/>
  <c r="I959" i="10"/>
  <c r="I960" i="10"/>
  <c r="I961" i="10"/>
  <c r="I962" i="10"/>
  <c r="I963" i="10"/>
  <c r="I964" i="10"/>
  <c r="I965" i="10"/>
  <c r="I966" i="10"/>
  <c r="I967" i="10"/>
  <c r="I977" i="10"/>
  <c r="I978" i="10"/>
  <c r="I979" i="10"/>
  <c r="I980" i="10"/>
  <c r="I981" i="10"/>
  <c r="I982" i="10"/>
  <c r="I983" i="10"/>
  <c r="I984" i="10"/>
  <c r="I985" i="10"/>
  <c r="I986" i="10"/>
  <c r="I987" i="10"/>
  <c r="I988" i="10"/>
  <c r="I989" i="10"/>
  <c r="I990" i="10"/>
  <c r="I991" i="10"/>
  <c r="I992" i="10"/>
  <c r="I993" i="10"/>
  <c r="I994" i="10"/>
  <c r="I995" i="10"/>
  <c r="I996" i="10"/>
  <c r="I997" i="10"/>
  <c r="I998" i="10"/>
  <c r="I999" i="10"/>
  <c r="I1000" i="10"/>
  <c r="I1001" i="10"/>
  <c r="I1002" i="10"/>
  <c r="I1003" i="10"/>
  <c r="I1004" i="10"/>
  <c r="I1005" i="10"/>
  <c r="I1006" i="10"/>
  <c r="I1007" i="10"/>
  <c r="I1008" i="10"/>
  <c r="I1009" i="10"/>
  <c r="I1010" i="10"/>
  <c r="I1011" i="10"/>
  <c r="I1012" i="10"/>
  <c r="I1013" i="10"/>
  <c r="I1014" i="10"/>
  <c r="I1015" i="10"/>
  <c r="I1016" i="10"/>
  <c r="I1017" i="10"/>
  <c r="I1018" i="10"/>
  <c r="I1019" i="10"/>
  <c r="I1020" i="10"/>
  <c r="I1021" i="10"/>
  <c r="I1044" i="10"/>
  <c r="I1045" i="10"/>
  <c r="I1046" i="10"/>
  <c r="I1047" i="10"/>
  <c r="I1048" i="10"/>
  <c r="I1049" i="10"/>
  <c r="I1050" i="10"/>
  <c r="I1051" i="10"/>
  <c r="I1052" i="10"/>
  <c r="I1053" i="10"/>
  <c r="I1054" i="10"/>
  <c r="I1055" i="10"/>
  <c r="I1056" i="10"/>
  <c r="I1057" i="10"/>
  <c r="I1058" i="10"/>
  <c r="I1059" i="10"/>
  <c r="I1060" i="10"/>
  <c r="I1061" i="10"/>
  <c r="I1062" i="10"/>
  <c r="I1063" i="10"/>
  <c r="I1064" i="10"/>
  <c r="I1065" i="10"/>
  <c r="I1066" i="10"/>
  <c r="I1067" i="10"/>
  <c r="I1068" i="10"/>
  <c r="I1069" i="10"/>
  <c r="I1070" i="10"/>
  <c r="I1071" i="10"/>
  <c r="I1072" i="10"/>
  <c r="I1073" i="10"/>
  <c r="I1074" i="10"/>
  <c r="I1075" i="10"/>
  <c r="I1083" i="10"/>
  <c r="I1084" i="10"/>
  <c r="I1085" i="10"/>
  <c r="I1086" i="10"/>
  <c r="I1087" i="10"/>
  <c r="I1088" i="10"/>
  <c r="I1089" i="10"/>
  <c r="I1090" i="10"/>
  <c r="I1091" i="10"/>
  <c r="I1092" i="10"/>
  <c r="I1093" i="10"/>
  <c r="I1094" i="10"/>
  <c r="I1095" i="10"/>
  <c r="I1096" i="10"/>
  <c r="I1097" i="10"/>
  <c r="I1098" i="10"/>
  <c r="I1107" i="10"/>
  <c r="I1111" i="10"/>
  <c r="I1112" i="10"/>
  <c r="I1113" i="10"/>
  <c r="I1114" i="10"/>
  <c r="I1115" i="10"/>
  <c r="I1116" i="10"/>
  <c r="I1117" i="10"/>
  <c r="I1118" i="10"/>
  <c r="I1119" i="10"/>
  <c r="I1120" i="10"/>
  <c r="I1121" i="10"/>
  <c r="I1122" i="10"/>
  <c r="I1123" i="10"/>
  <c r="I1124" i="10"/>
  <c r="I1125" i="10"/>
  <c r="I1126" i="10"/>
  <c r="I1127" i="10"/>
  <c r="I1128" i="10"/>
  <c r="I1129" i="10"/>
  <c r="I1130" i="10"/>
  <c r="I1131" i="10"/>
  <c r="I1132" i="10"/>
  <c r="I1133" i="10"/>
  <c r="I1134" i="10"/>
  <c r="I1135" i="10"/>
  <c r="I1136" i="10"/>
  <c r="I1137" i="10"/>
  <c r="I1138" i="10"/>
  <c r="I1139" i="10"/>
  <c r="I1140" i="10"/>
  <c r="I1141" i="10"/>
  <c r="I1142" i="10"/>
  <c r="I1143" i="10"/>
  <c r="I1144" i="10"/>
  <c r="I1145" i="10"/>
  <c r="I1146" i="10"/>
  <c r="I1147" i="10"/>
  <c r="I1148" i="10"/>
  <c r="I1149" i="10"/>
  <c r="I1150" i="10"/>
  <c r="I1151" i="10"/>
  <c r="I1152" i="10"/>
  <c r="I1153" i="10"/>
  <c r="I1154" i="10"/>
  <c r="I1155" i="10"/>
  <c r="I1156" i="10"/>
  <c r="I1157" i="10"/>
  <c r="I1158" i="10"/>
  <c r="I1159" i="10"/>
  <c r="I1160" i="10"/>
  <c r="I1161" i="10"/>
  <c r="I1162" i="10"/>
  <c r="I1183" i="10"/>
  <c r="I1184" i="10"/>
  <c r="I1185" i="10"/>
  <c r="I1186" i="10"/>
  <c r="I1187" i="10"/>
  <c r="I1188" i="10"/>
  <c r="I1189" i="10"/>
  <c r="I1190" i="10"/>
  <c r="I1191" i="10"/>
  <c r="I1192" i="10"/>
  <c r="I1193" i="10"/>
  <c r="I1194" i="10"/>
  <c r="I1195" i="10"/>
  <c r="I1196" i="10"/>
  <c r="I1197" i="10"/>
  <c r="I1198" i="10"/>
  <c r="I1199" i="10"/>
  <c r="I1200" i="10"/>
  <c r="I1201" i="10"/>
  <c r="I1202" i="10"/>
  <c r="I1203" i="10"/>
  <c r="I1204" i="10"/>
  <c r="I1205" i="10"/>
  <c r="I1206" i="10"/>
  <c r="I1207" i="10"/>
  <c r="I1208" i="10"/>
  <c r="I1209" i="10"/>
  <c r="I1210" i="10"/>
  <c r="I1211" i="10"/>
  <c r="I1212" i="10"/>
  <c r="I1213" i="10"/>
  <c r="I1214" i="10"/>
  <c r="I1215" i="10"/>
  <c r="I1216" i="10"/>
  <c r="I1217" i="10"/>
  <c r="I1218" i="10"/>
  <c r="I1219" i="10"/>
  <c r="I1220" i="10"/>
  <c r="I1221" i="10"/>
  <c r="I1222" i="10"/>
  <c r="I1223" i="10"/>
  <c r="I1224" i="10"/>
  <c r="I1225" i="10"/>
  <c r="I1226" i="10"/>
  <c r="I1227" i="10"/>
  <c r="I1228" i="10"/>
  <c r="I1229" i="10"/>
  <c r="I1230" i="10"/>
  <c r="I1231" i="10"/>
  <c r="I1232" i="10"/>
  <c r="I1233" i="10"/>
  <c r="I1234" i="10"/>
  <c r="I1235" i="10"/>
  <c r="I1236" i="10"/>
  <c r="I1255" i="10"/>
  <c r="I1256" i="10"/>
  <c r="I1257" i="10"/>
  <c r="I1258" i="10"/>
  <c r="I1261" i="10"/>
  <c r="I1262" i="10"/>
  <c r="I1263" i="10"/>
  <c r="I1267" i="10"/>
  <c r="I1268" i="10"/>
  <c r="I1269" i="10"/>
  <c r="I1270" i="10"/>
  <c r="I1271" i="10"/>
  <c r="I1272" i="10"/>
  <c r="I1273" i="10"/>
  <c r="I1274" i="10"/>
  <c r="I1275" i="10"/>
  <c r="I1276" i="10"/>
  <c r="I1277" i="10"/>
  <c r="I1278" i="10"/>
  <c r="I1279" i="10"/>
  <c r="I1280" i="10"/>
  <c r="I1281" i="10"/>
  <c r="I1282" i="10"/>
  <c r="I1283" i="10"/>
  <c r="I1284" i="10"/>
  <c r="I1285" i="10"/>
  <c r="I1286" i="10"/>
  <c r="I1287" i="10"/>
  <c r="I1288" i="10"/>
  <c r="I1289" i="10"/>
  <c r="I1305" i="10"/>
  <c r="I1306" i="10"/>
  <c r="I1307" i="10"/>
  <c r="I1308" i="10"/>
  <c r="I1309" i="10"/>
  <c r="I1310" i="10"/>
  <c r="I1311" i="10"/>
  <c r="I1312" i="10"/>
  <c r="I1313" i="10"/>
  <c r="I1314" i="10"/>
  <c r="I1315" i="10"/>
  <c r="I1316" i="10"/>
  <c r="I1317" i="10"/>
  <c r="I1318" i="10"/>
  <c r="I1319" i="10"/>
  <c r="I1320" i="10"/>
  <c r="I1321" i="10"/>
  <c r="I1322" i="10"/>
  <c r="I1323" i="10"/>
  <c r="I1324" i="10"/>
  <c r="I1325" i="10"/>
  <c r="I1326" i="10"/>
  <c r="I1327" i="10"/>
  <c r="I1328" i="10"/>
  <c r="I1329" i="10"/>
  <c r="I1330" i="10"/>
  <c r="I1331" i="10"/>
  <c r="I1332" i="10"/>
  <c r="I1333" i="10"/>
  <c r="I1334" i="10"/>
  <c r="I1335" i="10"/>
  <c r="I1336" i="10"/>
  <c r="I1337" i="10"/>
  <c r="I1338" i="10"/>
  <c r="I1339" i="10"/>
  <c r="I1340" i="10"/>
  <c r="I1341" i="10"/>
  <c r="I1343" i="10"/>
  <c r="I1344" i="10"/>
  <c r="I1345" i="10"/>
  <c r="I1346" i="10"/>
  <c r="I1347" i="10"/>
  <c r="I1348" i="10"/>
  <c r="I1349" i="10"/>
  <c r="I1350" i="10"/>
  <c r="I1351" i="10"/>
  <c r="I1352" i="10"/>
  <c r="I1353" i="10"/>
  <c r="I1354" i="10"/>
  <c r="I1355" i="10"/>
  <c r="I1356" i="10"/>
  <c r="I1357" i="10"/>
  <c r="I1358" i="10"/>
  <c r="I1359" i="10"/>
  <c r="I1360" i="10"/>
  <c r="I1361" i="10"/>
  <c r="I1362" i="10"/>
  <c r="I1363" i="10"/>
  <c r="I1364" i="10"/>
  <c r="I1365" i="10"/>
  <c r="I1366" i="10"/>
  <c r="I1367" i="10"/>
  <c r="I1368" i="10"/>
  <c r="I1369" i="10"/>
  <c r="I1370" i="10"/>
  <c r="I1371" i="10"/>
  <c r="I1372" i="10"/>
  <c r="I1373" i="10"/>
  <c r="I1374" i="10"/>
  <c r="I1375" i="10"/>
  <c r="I1376" i="10"/>
  <c r="I1377" i="10"/>
  <c r="I1378" i="10"/>
  <c r="I1379" i="10"/>
  <c r="I1380" i="10"/>
  <c r="I1381" i="10"/>
  <c r="I1382"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58" i="10"/>
  <c r="I259" i="10"/>
  <c r="I260" i="10"/>
  <c r="I261" i="10"/>
  <c r="I262" i="10"/>
  <c r="I263" i="10"/>
  <c r="I264" i="10"/>
  <c r="I265" i="10"/>
  <c r="I266" i="10"/>
  <c r="I282" i="10"/>
  <c r="I283" i="10"/>
  <c r="I284" i="10"/>
  <c r="I285" i="10"/>
  <c r="I286" i="10"/>
  <c r="I287" i="10"/>
  <c r="I288" i="10"/>
  <c r="I289" i="10"/>
  <c r="I290" i="10"/>
  <c r="I363" i="10"/>
  <c r="I364" i="10"/>
  <c r="I365" i="10"/>
  <c r="I366" i="10"/>
  <c r="I367" i="10"/>
  <c r="I368" i="10"/>
  <c r="I499" i="10"/>
  <c r="I500" i="10"/>
  <c r="I501" i="10"/>
  <c r="I502" i="10"/>
  <c r="I503" i="10"/>
  <c r="I504" i="10"/>
  <c r="I505" i="10"/>
  <c r="I506" i="10"/>
  <c r="I507" i="10"/>
  <c r="I508" i="10"/>
  <c r="I509" i="10"/>
  <c r="I510" i="10"/>
  <c r="I511" i="10"/>
  <c r="I512" i="10"/>
  <c r="I513" i="10"/>
  <c r="I514" i="10"/>
  <c r="I515" i="10"/>
  <c r="I516" i="10"/>
  <c r="I517" i="10"/>
  <c r="I518" i="10"/>
  <c r="I519" i="10"/>
  <c r="I596" i="10"/>
  <c r="I597" i="10"/>
  <c r="I599" i="10"/>
  <c r="I600" i="10"/>
  <c r="I601" i="10"/>
  <c r="I602" i="10"/>
  <c r="I603" i="10"/>
  <c r="I632" i="10"/>
  <c r="I633" i="10"/>
  <c r="I634" i="10"/>
  <c r="I635" i="10"/>
  <c r="I636" i="10"/>
  <c r="I637" i="10"/>
  <c r="I638" i="10"/>
  <c r="I639" i="10"/>
  <c r="I640" i="10"/>
  <c r="I641" i="10"/>
  <c r="I642" i="10"/>
  <c r="I643" i="10"/>
  <c r="I652" i="10"/>
  <c r="I653" i="10"/>
  <c r="I708" i="10"/>
  <c r="I709" i="10"/>
  <c r="I710" i="10"/>
  <c r="I711" i="10"/>
  <c r="I712" i="10"/>
  <c r="I713" i="10"/>
  <c r="I714" i="10"/>
  <c r="I715" i="10"/>
  <c r="I716" i="10"/>
  <c r="I717" i="10"/>
  <c r="I718" i="10"/>
  <c r="I719" i="10"/>
  <c r="I720" i="10"/>
  <c r="I721" i="10"/>
  <c r="I722" i="10"/>
  <c r="I723" i="10"/>
  <c r="I724" i="10"/>
  <c r="I725" i="10"/>
  <c r="I726" i="10"/>
  <c r="I727" i="10"/>
  <c r="I764" i="10"/>
  <c r="I765" i="10"/>
  <c r="I766" i="10"/>
  <c r="I815" i="10"/>
  <c r="I816" i="10"/>
  <c r="I817" i="10"/>
  <c r="I818" i="10"/>
  <c r="I819" i="10"/>
  <c r="I820" i="10"/>
  <c r="I821" i="10"/>
  <c r="I822" i="10"/>
  <c r="I823" i="10"/>
  <c r="I889" i="10"/>
  <c r="I890" i="10"/>
  <c r="I891" i="10"/>
  <c r="I892" i="10"/>
  <c r="I893" i="10"/>
  <c r="I894" i="10"/>
  <c r="I895" i="10"/>
  <c r="I896" i="10"/>
  <c r="I897" i="10"/>
  <c r="I898" i="10"/>
  <c r="I899" i="10"/>
  <c r="I920" i="10"/>
  <c r="I921" i="10"/>
  <c r="I922" i="10"/>
  <c r="I923" i="10"/>
  <c r="I968" i="10"/>
  <c r="I969" i="10"/>
  <c r="I970" i="10"/>
  <c r="I971" i="10"/>
  <c r="I972" i="10"/>
  <c r="I973" i="10"/>
  <c r="I974" i="10"/>
  <c r="I975" i="10"/>
  <c r="I976" i="10"/>
  <c r="I1022" i="10"/>
  <c r="I1023" i="10"/>
  <c r="I1024" i="10"/>
  <c r="I1025" i="10"/>
  <c r="I1026" i="10"/>
  <c r="I1027" i="10"/>
  <c r="I1028" i="10"/>
  <c r="I1029" i="10"/>
  <c r="I1030" i="10"/>
  <c r="I1031" i="10"/>
  <c r="I1032" i="10"/>
  <c r="I1033" i="10"/>
  <c r="I1034" i="10"/>
  <c r="I1035" i="10"/>
  <c r="I1036" i="10"/>
  <c r="I1037" i="10"/>
  <c r="I1038" i="10"/>
  <c r="I1039" i="10"/>
  <c r="I1040" i="10"/>
  <c r="I1041" i="10"/>
  <c r="I1042" i="10"/>
  <c r="I1043" i="10"/>
  <c r="I1076" i="10"/>
  <c r="I1077" i="10"/>
  <c r="I1078" i="10"/>
  <c r="I1079" i="10"/>
  <c r="I1080" i="10"/>
  <c r="I1081" i="10"/>
  <c r="I1082" i="10"/>
  <c r="I1099" i="10"/>
  <c r="I1100" i="10"/>
  <c r="I1101" i="10"/>
  <c r="I1102" i="10"/>
  <c r="I1103" i="10"/>
  <c r="I1104" i="10"/>
  <c r="I1105" i="10"/>
  <c r="I1106" i="10"/>
  <c r="I1108" i="10"/>
  <c r="I1109" i="10"/>
  <c r="I1110" i="10"/>
  <c r="I1163" i="10"/>
  <c r="I1164" i="10"/>
  <c r="I1165" i="10"/>
  <c r="I1166" i="10"/>
  <c r="I1167" i="10"/>
  <c r="I1168" i="10"/>
  <c r="I1169" i="10"/>
  <c r="I1170" i="10"/>
  <c r="I1171" i="10"/>
  <c r="I1172" i="10"/>
  <c r="I1173" i="10"/>
  <c r="I1174" i="10"/>
  <c r="I1175" i="10"/>
  <c r="I1176" i="10"/>
  <c r="I1177" i="10"/>
  <c r="I1178" i="10"/>
  <c r="I1179" i="10"/>
  <c r="I1180" i="10"/>
  <c r="I1181" i="10"/>
  <c r="I1182" i="10"/>
  <c r="I1237" i="10"/>
  <c r="I1238" i="10"/>
  <c r="I1239" i="10"/>
  <c r="I1240" i="10"/>
  <c r="I1241" i="10"/>
  <c r="I1242" i="10"/>
  <c r="I1243" i="10"/>
  <c r="I1244" i="10"/>
  <c r="I1245" i="10"/>
  <c r="I1246" i="10"/>
  <c r="I1247" i="10"/>
  <c r="I1248" i="10"/>
  <c r="I1249" i="10"/>
  <c r="I1250" i="10"/>
  <c r="I1251" i="10"/>
  <c r="I1252" i="10"/>
  <c r="I1253" i="10"/>
  <c r="I1254" i="10"/>
  <c r="I1259" i="10"/>
  <c r="I1260" i="10"/>
  <c r="I1264" i="10"/>
  <c r="I1265" i="10"/>
  <c r="I1266" i="10"/>
  <c r="I1290" i="10"/>
  <c r="I1291" i="10"/>
  <c r="I1292" i="10"/>
  <c r="I1293" i="10"/>
  <c r="I1294" i="10"/>
  <c r="I1295" i="10"/>
  <c r="I1296" i="10"/>
  <c r="I1342" i="10"/>
  <c r="E413" i="10"/>
  <c r="E403" i="10"/>
  <c r="E400" i="10"/>
  <c r="E397" i="10"/>
  <c r="E394" i="10"/>
  <c r="E391" i="10"/>
  <c r="E388" i="10"/>
  <c r="K2" i="10" l="1"/>
  <c r="K983" i="9" l="1"/>
  <c r="K982" i="9"/>
  <c r="K981" i="9"/>
  <c r="K980" i="9"/>
  <c r="K979" i="9"/>
  <c r="J983" i="9"/>
  <c r="J982" i="9"/>
  <c r="J981" i="9"/>
  <c r="J980" i="9"/>
  <c r="J979" i="9"/>
  <c r="L821" i="9"/>
  <c r="L820" i="9"/>
  <c r="L819" i="9"/>
  <c r="L818" i="9"/>
  <c r="L817" i="9"/>
  <c r="L816" i="9"/>
  <c r="L815" i="9"/>
  <c r="L814" i="9"/>
  <c r="L813" i="9"/>
  <c r="L812" i="9"/>
  <c r="L811" i="9"/>
  <c r="L810" i="9"/>
  <c r="L809" i="9"/>
  <c r="L808" i="9"/>
  <c r="K821" i="9"/>
  <c r="K820" i="9"/>
  <c r="K819" i="9"/>
  <c r="K818" i="9"/>
  <c r="K817" i="9"/>
  <c r="K816" i="9"/>
  <c r="K815" i="9"/>
  <c r="K814" i="9"/>
  <c r="K813" i="9"/>
  <c r="K812" i="9"/>
  <c r="K811" i="9"/>
  <c r="K810" i="9"/>
  <c r="K809" i="9"/>
  <c r="K808" i="9"/>
  <c r="J821" i="9"/>
  <c r="J820" i="9"/>
  <c r="J819" i="9"/>
  <c r="J818" i="9"/>
  <c r="J817" i="9"/>
  <c r="J816" i="9"/>
  <c r="J815" i="9"/>
  <c r="J814" i="9"/>
  <c r="J813" i="9"/>
  <c r="J812" i="9"/>
  <c r="J811" i="9"/>
  <c r="J810" i="9"/>
  <c r="J809" i="9"/>
  <c r="J808" i="9"/>
  <c r="E1341" i="10"/>
  <c r="E1340" i="10"/>
  <c r="E1335" i="10"/>
  <c r="E1334" i="10"/>
  <c r="E1333" i="10"/>
  <c r="E1332" i="10"/>
  <c r="E1331" i="10"/>
  <c r="E1330" i="10"/>
  <c r="E1329" i="10"/>
  <c r="E1328" i="10"/>
  <c r="E1327" i="10"/>
  <c r="E1326" i="10"/>
  <c r="E1325" i="10"/>
  <c r="E1324" i="10"/>
  <c r="E1323" i="10"/>
  <c r="E1322" i="10"/>
  <c r="E1321" i="10"/>
  <c r="E1338" i="10"/>
  <c r="E1337" i="10"/>
  <c r="E1156" i="10" l="1"/>
  <c r="E1155" i="10"/>
  <c r="E1154" i="10"/>
  <c r="E1153" i="10"/>
  <c r="E1152" i="10"/>
  <c r="E1151" i="10"/>
  <c r="E1150" i="10"/>
  <c r="E1149" i="10"/>
  <c r="E1148" i="10"/>
  <c r="E1147" i="10"/>
  <c r="E1146" i="10"/>
  <c r="E1145" i="10"/>
  <c r="E1107" i="10"/>
  <c r="F1150" i="10" l="1"/>
  <c r="F1154" i="10"/>
  <c r="F1155" i="10"/>
  <c r="F1145" i="10"/>
  <c r="F1149" i="10"/>
  <c r="F1153" i="10"/>
  <c r="F1156" i="10"/>
  <c r="F1146" i="10"/>
  <c r="F1151" i="10"/>
  <c r="F1147" i="10"/>
  <c r="F1152" i="10"/>
  <c r="F1107" i="10"/>
  <c r="F1148" i="10"/>
  <c r="K498" i="9"/>
  <c r="K497" i="9"/>
  <c r="K496" i="9"/>
  <c r="K495" i="9"/>
  <c r="K494" i="9"/>
  <c r="K493" i="9"/>
  <c r="K492" i="9"/>
  <c r="K491" i="9"/>
  <c r="K490" i="9"/>
  <c r="K489" i="9"/>
  <c r="K488" i="9"/>
  <c r="K487" i="9"/>
  <c r="K486" i="9"/>
  <c r="K485" i="9"/>
  <c r="K484" i="9"/>
  <c r="K483" i="9"/>
  <c r="J498" i="9"/>
  <c r="J497" i="9"/>
  <c r="J496" i="9"/>
  <c r="J495" i="9"/>
  <c r="J494" i="9"/>
  <c r="J493" i="9"/>
  <c r="J492" i="9"/>
  <c r="J491" i="9"/>
  <c r="J490" i="9"/>
  <c r="J489" i="9"/>
  <c r="J488" i="9"/>
  <c r="J487" i="9"/>
  <c r="J486" i="9"/>
  <c r="J485" i="9"/>
  <c r="J484" i="9"/>
  <c r="J483" i="9"/>
  <c r="E1045" i="10"/>
  <c r="E1044" i="10"/>
  <c r="F1044" i="10" l="1"/>
  <c r="F1045" i="10"/>
  <c r="F917" i="10"/>
  <c r="F916" i="10"/>
  <c r="E917" i="10"/>
  <c r="E916" i="10"/>
  <c r="F919" i="10"/>
  <c r="F918" i="10"/>
  <c r="E919" i="10"/>
  <c r="E918" i="10"/>
  <c r="K409" i="9"/>
  <c r="K408" i="9"/>
  <c r="K407" i="9"/>
  <c r="K406" i="9"/>
  <c r="J409" i="9"/>
  <c r="J408" i="9"/>
  <c r="J407" i="9"/>
  <c r="J406" i="9"/>
  <c r="K405" i="9"/>
  <c r="J405" i="9"/>
  <c r="K403" i="9"/>
  <c r="J403" i="9"/>
  <c r="K404" i="9"/>
  <c r="J404" i="9"/>
  <c r="K402" i="9"/>
  <c r="J402" i="9"/>
  <c r="O4" i="1" l="1"/>
  <c r="O3" i="1"/>
  <c r="K116" i="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clare</author>
  </authors>
  <commentList>
    <comment ref="E1373" authorId="0" shapeId="0" xr:uid="{D2EF99C4-1788-47EF-B651-760EFF0C8814}">
      <text>
        <r>
          <rPr>
            <b/>
            <sz val="9"/>
            <color indexed="81"/>
            <rFont val="Tahoma"/>
            <family val="2"/>
          </rPr>
          <t>clare:</t>
        </r>
        <r>
          <rPr>
            <sz val="9"/>
            <color indexed="81"/>
            <rFont val="Tahoma"/>
            <family val="2"/>
          </rPr>
          <t xml:space="preserve">
estimated by me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AC73D6-1B35-47A4-8413-F2DBC9BAA3E6}" keepAlive="1" name="Consulta - Articles" description="Conexión a la consulta 'Articles' en el libro." type="5" refreshedVersion="0" background="1">
    <dbPr connection="Provider=Microsoft.Mashup.OleDb.1;Data Source=$Workbook$;Location=Articles;Extended Properties=&quot;&quot;" command="SELECT * FROM [Articles]"/>
  </connection>
  <connection id="2" xr16:uid="{940AAAD4-4DF1-429E-A833-23622E3A68FB}" keepAlive="1" name="Consulta - MA_covariates" description="Conexión a la consulta 'MA_covariates' en el libro." type="5" refreshedVersion="6" background="1" saveData="1">
    <dbPr connection="Provider=Microsoft.Mashup.OleDb.1;Data Source=$Workbook$;Location=MA_covariates;Extended Properties=&quot;&quot;" command="SELECT * FROM [MA_covariates]"/>
  </connection>
  <connection id="3" xr16:uid="{33820B3B-FC98-4372-B5E9-78D03BD48344}" keepAlive="1" name="Consulta - MA_response_variables" description="Conexión a la consulta 'MA_response_variables' en el libro." type="5" refreshedVersion="0" background="1">
    <dbPr connection="Provider=Microsoft.Mashup.OleDb.1;Data Source=$Workbook$;Location=MA_response_variables;Extended Properties=&quot;&quot;" command="SELECT * FROM [MA_response_variables]"/>
  </connection>
  <connection id="4" xr16:uid="{0470EBFD-3A21-4502-B2CB-0B22A05FCC1F}" keepAlive="1" name="Consulta - MA_sampling_location" description="Conexión a la consulta 'MA_sampling_location' en el libro." type="5" refreshedVersion="0" background="1">
    <dbPr connection="Provider=Microsoft.Mashup.OleDb.1;Data Source=$Workbook$;Location=MA_sampling_location;Extended Properties=&quot;&quot;" command="SELECT * FROM [MA_sampling_location]"/>
  </connection>
  <connection id="5" xr16:uid="{31DD3F77-D6DE-4A2F-A9A4-9EFB37291271}" keepAlive="1" name="Consulta - Merge_Articles_MA" description="Conexión a la consulta 'Merge_Articles_MA' en el libro." type="5" refreshedVersion="0" background="1">
    <dbPr connection="Provider=Microsoft.Mashup.OleDb.1;Data Source=$Workbook$;Location=Merge_Articles_MA;Extended Properties=&quot;&quot;" command="SELECT * FROM [Merge_Articles_MA]"/>
  </connection>
  <connection id="6" xr16:uid="{68495B53-587F-4345-9B22-6F4BDBF2035C}" keepAlive="1" name="Consulta - Merge_Articles_MA_region" description="Conexión a la consulta 'Merge_Articles_MA_region' en el libro." type="5" refreshedVersion="0" background="1">
    <dbPr connection="Provider=Microsoft.Mashup.OleDb.1;Data Source=$Workbook$;Location=Merge_Articles_MA_region;Extended Properties=&quot;&quot;" command="SELECT * FROM [Merge_Articles_MA_region]"/>
  </connection>
  <connection id="7" xr16:uid="{BF60F90D-B197-41EE-A842-71068655931F}" keepAlive="1" name="Consulta - Merge_Articles_MA_region_study_sampling" description="Conexión a la consulta 'Merge_Articles_MA_region_study_sampling' en el libro." type="5" refreshedVersion="6" background="1" saveData="1">
    <dbPr connection="Provider=Microsoft.Mashup.OleDb.1;Data Source=$Workbook$;Location=Merge_Articles_MA_region_study_sampling;Extended Properties=&quot;&quot;" command="SELECT * FROM [Merge_Articles_MA_region_study_sampling]"/>
  </connection>
  <connection id="8" xr16:uid="{7EF3B89F-39E6-410D-82FD-FC969544D977}" keepAlive="1" name="Consulta - Merge_Articles_MA_region_study_sampling_response" description="Conexión a la consulta 'Merge_Articles_MA_region_study_sampling_response' en el libro." type="5" refreshedVersion="0" background="1">
    <dbPr connection="Provider=Microsoft.Mashup.OleDb.1;Data Source=$Workbook$;Location=Merge_Articles_MA_region_study_sampling_response;Extended Properties=&quot;&quot;" command="SELECT * FROM [Merge_Articles_MA_region_study_sampling_response]"/>
  </connection>
  <connection id="9" xr16:uid="{88D38218-CC2F-4EF7-9BCE-9BACB6108EF1}" keepAlive="1" name="Consulta - Merge_Articles_MA_region_study_type" description="Conexión a la consulta 'Merge_Articles_MA_region_study_type' en el libro." type="5" refreshedVersion="6" background="1" saveData="1">
    <dbPr connection="Provider=Microsoft.Mashup.OleDb.1;Data Source=$Workbook$;Location=Merge_Articles_MA_region_study_type;Extended Properties=&quot;&quot;" command="SELECT * FROM [Merge_Articles_MA_region_study_type]"/>
  </connection>
  <connection id="10" xr16:uid="{096031AD-57BF-4C8D-B6CD-CEA82B8888BC}" keepAlive="1" name="Consulta - Merge_Articles_MA_region_study_type (2)" description="Conexión a la consulta 'Merge_Articles_MA_region_study_type (2)' en el libro." type="5" refreshedVersion="6" background="1" saveData="1">
    <dbPr connection="Provider=Microsoft.Mashup.OleDb.1;Data Source=$Workbook$;Location=&quot;Merge_Articles_MA_region_study_type (2)&quot;;Extended Properties=&quot;&quot;" command="SELECT * FROM [Merge_Articles_MA_region_study_type (2)]"/>
  </connection>
  <connection id="11" xr16:uid="{26E29741-4121-498B-98D4-C020242DB179}" keepAlive="1" name="Consulta - Merge_Articles_MA_region_study_type (3)" description="Conexión a la consulta 'Merge_Articles_MA_region_study_type (3)' en el libro." type="5" refreshedVersion="6" background="1" saveData="1">
    <dbPr connection="Provider=Microsoft.Mashup.OleDb.1;Data Source=$Workbook$;Location=&quot;Merge_Articles_MA_region_study_type (3)&quot;;Extended Properties=&quot;&quot;" command="SELECT * FROM [Merge_Articles_MA_region_study_type (3)]"/>
  </connection>
  <connection id="12" xr16:uid="{5E862F49-F955-4F20-BB26-4224CE9BF000}" keepAlive="1" name="Consulta - Merge_Articles_MA_region_study_type (4)" description="Conexión a la consulta 'Merge_Articles_MA_region_study_type (4)' en el libro." type="5" refreshedVersion="6" background="1" saveData="1">
    <dbPr connection="Provider=Microsoft.Mashup.OleDb.1;Data Source=$Workbook$;Location=&quot;Merge_Articles_MA_region_study_type (4)&quot;;Extended Properties=&quot;&quot;" command="SELECT * FROM [Merge_Articles_MA_region_study_type (4)]"/>
  </connection>
  <connection id="13" xr16:uid="{76D6162B-F732-4934-8AED-BE231589A1B1}" keepAlive="1" name="Consulta - Merge_sampling_site_response_variables" description="Conexión a la consulta 'Merge_sampling_site_response_variables' en el libro." type="5" refreshedVersion="6" background="1" saveData="1">
    <dbPr connection="Provider=Microsoft.Mashup.OleDb.1;Data Source=$Workbook$;Location=Merge_sampling_site_response_variables;Extended Properties=&quot;&quot;" command="SELECT * FROM [Merge_sampling_site_response_variables]"/>
  </connection>
  <connection id="14" xr16:uid="{A968B22A-3906-433B-9F92-93CF506B44D9}" keepAlive="1" name="Consulta - Merge_sampling_site_response_variables_study_type" description="Conexión a la consulta 'Merge_sampling_site_response_variables_study_type' en el libro." type="5" refreshedVersion="6" background="1" saveData="1">
    <dbPr connection="Provider=Microsoft.Mashup.OleDb.1;Data Source=$Workbook$;Location=Merge_sampling_site_response_variables_study_type;Extended Properties=&quot;&quot;" command="SELECT * FROM [Merge_sampling_site_response_variables_study_type]"/>
  </connection>
  <connection id="15" xr16:uid="{CB4D8DFF-54D0-4A33-B560-3430D3C7E414}" keepAlive="1" name="Consulta - Merge_sampling_site_response_variables_study_type (2)" description="Conexión a la consulta 'Merge_sampling_site_response_variables_study_type (2)' en el libro." type="5" refreshedVersion="6" saveData="1">
    <dbPr connection="Provider=Microsoft.Mashup.OleDb.1;Data Source=$Workbook$;Location=Merge_sampling_site_response_variables_study_type (2);Extended Properties=&quot;&quot;" command="SELECT * FROM [Merge_sampling_site_response_variables_study_type (2)]"/>
  </connection>
  <connection id="16" xr16:uid="{024D8996-D6C2-425E-9D55-0EE61F9B0DC9}" name="Consulta - Merge_sampling_site_response_variables_study_type (3)" description="Conexión a la consulta 'Merge_sampling_site_response_variables_study_type (3)' en el libro." type="100" refreshedVersion="6" minRefreshableVersion="5">
    <extLst>
      <ext xmlns:x15="http://schemas.microsoft.com/office/spreadsheetml/2010/11/main" uri="{DE250136-89BD-433C-8126-D09CA5730AF9}">
        <x15:connection id="3974dc60-4474-497e-a4e8-cf0a77f75524"/>
      </ext>
    </extLst>
  </connection>
  <connection id="17" xr16:uid="{3BFA8C7E-A31C-47EF-8E7C-162C7A909610}" keepAlive="1" name="Query - MA_region" description="Connection to the 'MA_region' query in the workbook." type="5" refreshedVersion="0" background="1">
    <dbPr connection="Provider=Microsoft.Mashup.OleDb.1;Data Source=$Workbook$;Location=MA_region;Extended Properties=&quot;&quot;" command="SELECT * FROM [MA_region]"/>
  </connection>
  <connection id="18" xr16:uid="{FFD52718-3B7B-4F42-8DD9-2D2DBF0272CC}" keepAlive="1" name="Query - MA_study_type" description="Connection to the 'MA_study_type' query in the workbook." type="5" refreshedVersion="0" background="1">
    <dbPr connection="Provider=Microsoft.Mashup.OleDb.1;Data Source=$Workbook$;Location=MA_study_type;Extended Properties=&quot;&quot;" command="SELECT * FROM [MA_study_type]"/>
  </connection>
  <connection id="19" xr16:uid="{CD00F0B7-B87A-489E-A1DB-69D47E5CD7E6}" keepAlive="1" name="Query - Merge_ALL" description="Connection to the 'Merge_ALL' query in the workbook." type="5" refreshedVersion="0" background="1">
    <dbPr connection="Provider=Microsoft.Mashup.OleDb.1;Data Source=$Workbook$;Location=Merge_ALL;Extended Properties=&quot;&quot;" command="SELECT * FROM [Merge_ALL]"/>
  </connection>
  <connection id="20" xr16:uid="{55C42A20-DB51-42A7-BEB5-2EC9A1603851}" keepAlive="1" name="Query - Merge_ALL_new" description="Connection to the 'Merge_ALL_new' query in the workbook." type="5" refreshedVersion="6" background="1" saveData="1">
    <dbPr connection="Provider=Microsoft.Mashup.OleDb.1;Data Source=$Workbook$;Location=Merge_ALL_new;Extended Properties=&quot;&quot;" command="SELECT * FROM [Merge_ALL_new]"/>
  </connection>
  <connection id="21" xr16:uid="{4594F1B8-2962-4C0A-9FE3-4AC81B222908}" keepAlive="1" name="Query - Merge_Articles_MA_region_study_type (5)" description="Connection to the 'Merge_Articles_MA_region_study_type (5)' query in the workbook." type="5" refreshedVersion="6" background="1" saveData="1">
    <dbPr connection="Provider=Microsoft.Mashup.OleDb.1;Data Source=$Workbook$;Location=Merge_Articles_MA_region_study_type (5);Extended Properties=&quot;&quot;" command="SELECT * FROM [Merge_Articles_MA_region_study_type (5)]"/>
  </connection>
  <connection id="22" xr16:uid="{C239544A-2586-4A58-806A-0456DC428A1F}" keepAlive="1" name="Query - Meta_analysis_papers" description="Connection to the 'Meta_analysis_papers' query in the workbook." type="5" refreshedVersion="0" background="1">
    <dbPr connection="Provider=Microsoft.Mashup.OleDb.1;Data Source=$Workbook$;Location=Meta_analysis_papers;Extended Properties=&quot;&quot;" command="SELECT * FROM [Meta_analysis_papers]"/>
  </connection>
  <connection id="23" xr16:uid="{082E01E9-9191-44AB-9A22-C9EA5DA84B09}" keepAlive="1" name="ThisWorkbookDataModel" description="Modelo de dat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4" xr16:uid="{60450156-C456-4B73-949B-C95D88F3C946}" name="WorksheetConnection_Bottom_Trawling_DB.xlsx!Articles" type="102" refreshedVersion="6" minRefreshableVersion="5">
    <extLst>
      <ext xmlns:x15="http://schemas.microsoft.com/office/spreadsheetml/2010/11/main" uri="{DE250136-89BD-433C-8126-D09CA5730AF9}">
        <x15:connection id="Articles">
          <x15:rangePr sourceName="_xlcn.WorksheetConnection_Bottom_Trawling_DB.xlsxArticles1"/>
        </x15:connection>
      </ext>
    </extLst>
  </connection>
  <connection id="25" xr16:uid="{4F6255FA-5C63-4A98-B9B9-FA2939FF88D3}" name="WorksheetConnection_Bottom_Trawling_DB.xlsx!MA_covariates" type="102" refreshedVersion="6" minRefreshableVersion="5">
    <extLst>
      <ext xmlns:x15="http://schemas.microsoft.com/office/spreadsheetml/2010/11/main" uri="{DE250136-89BD-433C-8126-D09CA5730AF9}">
        <x15:connection id="MA_covariates">
          <x15:rangePr sourceName="_xlcn.WorksheetConnection_Bottom_Trawling_DB.xlsxMA_covariates1"/>
        </x15:connection>
      </ext>
    </extLst>
  </connection>
  <connection id="26" xr16:uid="{D03F9BB6-9E68-4864-B078-673CFE9C6372}" name="WorksheetConnection_Bottom_Trawling_DB.xlsx!MA_region" type="102" refreshedVersion="6" minRefreshableVersion="5">
    <extLst>
      <ext xmlns:x15="http://schemas.microsoft.com/office/spreadsheetml/2010/11/main" uri="{DE250136-89BD-433C-8126-D09CA5730AF9}">
        <x15:connection id="MA_region">
          <x15:rangePr sourceName="_xlcn.WorksheetConnection_Bottom_Trawling_DB.xlsxMA_region1"/>
        </x15:connection>
      </ext>
    </extLst>
  </connection>
  <connection id="27" xr16:uid="{B4E94734-8619-4451-9918-79735B49528C}" name="WorksheetConnection_Bottom_Trawling_DB.xlsx!MA_response_variables" type="102" refreshedVersion="6" minRefreshableVersion="5">
    <extLst>
      <ext xmlns:x15="http://schemas.microsoft.com/office/spreadsheetml/2010/11/main" uri="{DE250136-89BD-433C-8126-D09CA5730AF9}">
        <x15:connection id="MA_response_variables">
          <x15:rangePr sourceName="_xlcn.WorksheetConnection_Bottom_Trawling_DB.xlsxMA_response_variables1"/>
        </x15:connection>
      </ext>
    </extLst>
  </connection>
  <connection id="28" xr16:uid="{A868A391-3126-4886-AB31-4DB2D875BEFF}" name="WorksheetConnection_Bottom_Trawling_DB.xlsx!MA_sampling_location" type="102" refreshedVersion="6" minRefreshableVersion="5">
    <extLst>
      <ext xmlns:x15="http://schemas.microsoft.com/office/spreadsheetml/2010/11/main" uri="{DE250136-89BD-433C-8126-D09CA5730AF9}">
        <x15:connection id="MA_sampling_location">
          <x15:rangePr sourceName="_xlcn.WorksheetConnection_Bottom_Trawling_DB.xlsxMA_sampling_location1"/>
        </x15:connection>
      </ext>
    </extLst>
  </connection>
  <connection id="29" xr16:uid="{FDF799AC-147D-4064-9215-A0AC396FCDE8}" name="WorksheetConnection_Bottom_Trawling_DB.xlsx!MA_study_type" type="102" refreshedVersion="6" minRefreshableVersion="5">
    <extLst>
      <ext xmlns:x15="http://schemas.microsoft.com/office/spreadsheetml/2010/11/main" uri="{DE250136-89BD-433C-8126-D09CA5730AF9}">
        <x15:connection id="MA_study_type">
          <x15:rangePr sourceName="_xlcn.WorksheetConnection_Bottom_Trawling_DB.xlsxMA_study_type1"/>
        </x15:connection>
      </ext>
    </extLst>
  </connection>
  <connection id="30" xr16:uid="{A17001CA-734C-4AF5-BB85-B2D36E5F8EBB}" name="WorksheetConnection_Bottom_Trawling_DB.xlsx!Meta_analysis_papers1" type="102" refreshedVersion="6" minRefreshableVersion="5">
    <extLst>
      <ext xmlns:x15="http://schemas.microsoft.com/office/spreadsheetml/2010/11/main" uri="{DE250136-89BD-433C-8126-D09CA5730AF9}">
        <x15:connection id="Meta_analysis_papers 1">
          <x15:rangePr sourceName="_xlcn.WorksheetConnection_Bottom_Trawling_DB.xlsxMeta_analysis_papers11"/>
        </x15:connection>
      </ext>
    </extLst>
  </connection>
</connections>
</file>

<file path=xl/sharedStrings.xml><?xml version="1.0" encoding="utf-8"?>
<sst xmlns="http://schemas.openxmlformats.org/spreadsheetml/2006/main" count="119440" uniqueCount="2242">
  <si>
    <t>article_id</t>
  </si>
  <si>
    <t>First author</t>
  </si>
  <si>
    <t>Title</t>
  </si>
  <si>
    <t>Year</t>
  </si>
  <si>
    <t>Journal</t>
  </si>
  <si>
    <t>DOI</t>
  </si>
  <si>
    <t>Spatial distributions of surface sedimentary organics and sediment profile image characteristics in a high-energy temperate marine RiOMar: The West Gironde Mud Patch</t>
  </si>
  <si>
    <t>Journal of Marine Science and Engineering</t>
  </si>
  <si>
    <t>https://doi.org/10.3390/jmse9030242</t>
  </si>
  <si>
    <t>Haalboom S.</t>
  </si>
  <si>
    <t>Suspended particulate matter in a submarine canyon (Whittard Canyon, Bay of Biscay, NE Atlantic Ocean): Assessment of commonly used instruments to record turbidity</t>
  </si>
  <si>
    <t>Marine Geology</t>
  </si>
  <si>
    <t>https://doi.org/10.1016/j.margeo.2021.106439</t>
  </si>
  <si>
    <t>Paradis S.</t>
  </si>
  <si>
    <t>Persistence of Biogeochemical Alterations of Deep-Sea Sediments by Bottom Trawling</t>
  </si>
  <si>
    <t>Geophysical Research Letters</t>
  </si>
  <si>
    <t>https://doi.org/10.1029/2020GL091279</t>
  </si>
  <si>
    <t>Porz L.</t>
  </si>
  <si>
    <t>Physical processes controlling mud depocenter development on continental shelves – Geological, oceanographic, and modeling concepts</t>
  </si>
  <si>
    <t>https://doi.org/10.1016/j.margeo.2020.106402</t>
  </si>
  <si>
    <t>Durrieu de Madron X.</t>
  </si>
  <si>
    <t>Approaches to evaluate spatial and temporal variability of deep marine sediment characteristics under the impact of dense water formation events</t>
  </si>
  <si>
    <t>Mediterranean Marine Science</t>
  </si>
  <si>
    <t>http://dx.doi.org/10.12681/mms.22581</t>
  </si>
  <si>
    <t>Ferguson A.J.</t>
  </si>
  <si>
    <t>Bottom trawling reduces benthic and denitrification and has the potential to influence the global nitrogen cycle</t>
  </si>
  <si>
    <t>Limnology and Oceanography</t>
  </si>
  <si>
    <t>https://doi.org/10.1002/lol2.10150</t>
  </si>
  <si>
    <t>Kwong L.E.</t>
  </si>
  <si>
    <t>Mesozooplankton and Micronekton Active Carbon Transport in Contrasting Eddies</t>
  </si>
  <si>
    <t>Frontiers in Marine Science</t>
  </si>
  <si>
    <t>10.3389/fmars.2019.00825</t>
  </si>
  <si>
    <t>McLaverty C.</t>
  </si>
  <si>
    <t>High-resolution fisheries data reveal effects of bivalve dredging on benthic communities in stressed coastal systems</t>
  </si>
  <si>
    <t>Marine Ecology Progress Series</t>
  </si>
  <si>
    <t>https://doi.org/10.3354/meps13330</t>
  </si>
  <si>
    <t>Ramalho S.P.</t>
  </si>
  <si>
    <t>Ecosystem Functioning Under the Influence of Bottom-Trawling Disturbance: An Experimental Approach and Field Observations From a Continental Slope Area in the West Iberian Margin</t>
  </si>
  <si>
    <t>https://doi.org/10.3389/fmars.2020.00457</t>
  </si>
  <si>
    <t>Silveira S.</t>
  </si>
  <si>
    <t>Artisanal trawling impact over prey availability and diet of estuarine megabenthic organisms in southern Brazil</t>
  </si>
  <si>
    <t>Estuarine, Coastal and Shelf Science</t>
  </si>
  <si>
    <t>10.1016/j.ecss.2020.106682</t>
  </si>
  <si>
    <t>Bancon-Montigny C.</t>
  </si>
  <si>
    <t>Seasonal changes of chemical contamination in coastal waters during sediment resuspension</t>
  </si>
  <si>
    <t>Chemosphere</t>
  </si>
  <si>
    <t>10.1016/j.chemosphere.2019.06.213</t>
  </si>
  <si>
    <t>Boudaya L.</t>
  </si>
  <si>
    <t>Structure of the benthic macrofauna of an anthropogenic influenced area: Skhira bay (gulf of gabès, central mediterranean sea)</t>
  </si>
  <si>
    <t>Environmental Science and Pollution Research</t>
  </si>
  <si>
    <t>10.1007/s11356-019-04809-8</t>
  </si>
  <si>
    <t>Gallmetzer I.</t>
  </si>
  <si>
    <t>Tracing origin and collapse of Holocene benthic baseline communities in the northern Adriatic Sea</t>
  </si>
  <si>
    <t>Palaios</t>
  </si>
  <si>
    <t>10.2110/palo.2018.068</t>
  </si>
  <si>
    <t>Kokubu Y.</t>
  </si>
  <si>
    <t>Revealing the deposition of macrophytes transported offshore: Evidence of their long-distance dispersal and seasonal aggregation to the deep sea</t>
  </si>
  <si>
    <t>Scientific Reports</t>
  </si>
  <si>
    <t>10.1038/s41598-019-39982-w</t>
  </si>
  <si>
    <t>Moya-Urbano E.</t>
  </si>
  <si>
    <t>Biodiversity and spatio-temporal changes of benthic and demersal assemblages of circalittoral soft bottoms of the Bay of Málaga (northern Alboran Sea)</t>
  </si>
  <si>
    <t>Journal of the Marine Biological Association of the United Kingdom</t>
  </si>
  <si>
    <t>10.1017/S0025315419000766</t>
  </si>
  <si>
    <t>Impact of bottom trawling on water and sediment characteristics of cuddalore and parangipettai coastal waters</t>
  </si>
  <si>
    <t>Indian Journal of Geo-Marine Sciences</t>
  </si>
  <si>
    <t>Organic matter contents and degradation in a highly trawled area during fresh particle inputs (Gulf of Castellammare, southwestern Mediterranean)</t>
  </si>
  <si>
    <t>Biogeosciences</t>
  </si>
  <si>
    <t>10.5194/bg-16-4307-2019</t>
  </si>
  <si>
    <t>Pham C.K.</t>
  </si>
  <si>
    <t>Removal of deep-sea sponges by bottom trawling in the Flemish Cap area: conservation, ecology and economic assessment</t>
  </si>
  <si>
    <t>10.1038/s41598-019-52250-1</t>
  </si>
  <si>
    <t>Rybakova E.</t>
  </si>
  <si>
    <t>Deep-sea megabenthos communities of the Eurasian Central Arctic are influenced by ice-cover and sea-ice algal falls</t>
  </si>
  <si>
    <t>PLoS ONE</t>
  </si>
  <si>
    <t>10.1371/journal.pone.0211009</t>
  </si>
  <si>
    <t>Tiano J.C.</t>
  </si>
  <si>
    <t>Acute impacts of bottom trawl gears on benthic metabolism and nutrient cycling</t>
  </si>
  <si>
    <t>ICES Journal of Marine Science</t>
  </si>
  <si>
    <t>10.1093/icesjms/fsz060</t>
  </si>
  <si>
    <t>Fanelli E.</t>
  </si>
  <si>
    <t>Deep-sea mobile megafauna of Mediterranean submarine canyons and open slopes: Analysis of spatial and bathymetric gradients</t>
  </si>
  <si>
    <t>Progress in Oceanography</t>
  </si>
  <si>
    <t>10.1016/j.pocean.2018.09.010</t>
  </si>
  <si>
    <t>Hartwell S.I.</t>
  </si>
  <si>
    <t>Benthic habitat contaminant status and sediment toxicity in Bristol Bay, Alaska</t>
  </si>
  <si>
    <t>Regional Studies in Marine Science</t>
  </si>
  <si>
    <t>10.1016/j.rsma.2018.09.009</t>
  </si>
  <si>
    <t>Linders T.</t>
  </si>
  <si>
    <t>Particle sources and transport in stratified Nordic coastal seas in the Anthropocene</t>
  </si>
  <si>
    <t>Elementa</t>
  </si>
  <si>
    <t>10.1525/elementa.149</t>
  </si>
  <si>
    <t>Minami K.</t>
  </si>
  <si>
    <t>Stage-specific distribution of Japanese sea cucumber Apostichopus japonicus in Maizuru Bay, Sea of Japan, in relation to environmental factors</t>
  </si>
  <si>
    <t>Fisheries Science</t>
  </si>
  <si>
    <t>10.1007/s12562-017-1174-1</t>
  </si>
  <si>
    <t>Bottom-trawling fisheries influence on standing stocks, composition, diversity and trophic redundancy of macrofaunal assemblages from the West Iberian Margin</t>
  </si>
  <si>
    <t>Deep-Sea Research Part I: Oceanographic Research Papers</t>
  </si>
  <si>
    <t>10.1016/j.dsr.2018.06.004</t>
  </si>
  <si>
    <t>Román S.</t>
  </si>
  <si>
    <t>Nematode community zonation in response to environmental drivers in Blanes Canyon (NW Mediterranean)</t>
  </si>
  <si>
    <t>Journal of Experimental Marine Biology and Ecology</t>
  </si>
  <si>
    <t>10.1016/j.jembe.2017.08.010</t>
  </si>
  <si>
    <t>Schnedl S.-M.</t>
  </si>
  <si>
    <t>Molluscan benthic communities at Brijuni Islands (northern Adriatic Sea) shaped by Holocene sea-level rise and recent human eutrophication and pollution</t>
  </si>
  <si>
    <t>Holocene</t>
  </si>
  <si>
    <t>10.1177/0959683618788651</t>
  </si>
  <si>
    <t>Sergio A.-G.</t>
  </si>
  <si>
    <t>Phospholipid ester fatty acids (PLFA) in bottom trawling fishing areas in the gulf of California</t>
  </si>
  <si>
    <t>Revista Internacional de Contaminacion Ambiental</t>
  </si>
  <si>
    <t>10.20937/RICA.2018.34.01.10</t>
  </si>
  <si>
    <t>Torruco D.</t>
  </si>
  <si>
    <t>Fish diversity, distribution and their relationship with environmental variables in Southern Gulf of Mexico. [Diversidad y distribución de peces y su relación con variables ambientales, en el sur del golfo de México]</t>
  </si>
  <si>
    <t>Revista de Biologia Tropical</t>
  </si>
  <si>
    <t>10.15517/rbt.v66i1.26255</t>
  </si>
  <si>
    <t>Van De Velde S.</t>
  </si>
  <si>
    <t>Anthropogenic disturbance keeps the coastal seafloor biogeochemistry in a transient state</t>
  </si>
  <si>
    <t>10.1038/s41598-018-23925-y</t>
  </si>
  <si>
    <t>Clark M.</t>
  </si>
  <si>
    <t>Comparative analysis of environmental impacts of agricultural production systems, agricultural input efficiency, and food choice</t>
  </si>
  <si>
    <t>Environmental Research Letters</t>
  </si>
  <si>
    <t>10.1088/1748-9326/aa6cd5</t>
  </si>
  <si>
    <t>Gislason H.</t>
  </si>
  <si>
    <t>Lost in translation? Multi-metric macrobenthos indicators and bottom trawling</t>
  </si>
  <si>
    <t>Ecological Indicators</t>
  </si>
  <si>
    <t>10.1016/j.ecolind.2017.07.004</t>
  </si>
  <si>
    <t>Hendrickx M.E.</t>
  </si>
  <si>
    <t>The genus Spirontocaris Spence Bate, 1888 (Caridea, Decapoda, Thoridae) in western Mexico</t>
  </si>
  <si>
    <t>Zootaxa</t>
  </si>
  <si>
    <t>10.11646/zootaxa.4320.2.6</t>
  </si>
  <si>
    <t>Pierdomenico M.</t>
  </si>
  <si>
    <t>Megabenthic assemblages at the Hudson Canyon head (NW Atlantic margin): Habitat-faunal relationships</t>
  </si>
  <si>
    <t>10.1016/j.pocean.2017.08.001</t>
  </si>
  <si>
    <t>Sciberras M.</t>
  </si>
  <si>
    <t>Mediation of nitrogen by post-disturbance shelf communities experiencing organic matter enrichment</t>
  </si>
  <si>
    <t>Biogeochemistry</t>
  </si>
  <si>
    <t>10.1007/s10533-017-0370-5</t>
  </si>
  <si>
    <t>Sui H.-Z.</t>
  </si>
  <si>
    <t>Feeding habits of Rhinogobius pflaumi in Jiaozhou Bay, China based on carbon and nitrogen stable isotope analysis</t>
  </si>
  <si>
    <t>Chinese Journal of Applied Ecology</t>
  </si>
  <si>
    <t>10.13287/j.1001-9332.201711.034</t>
  </si>
  <si>
    <t>Xu Y.</t>
  </si>
  <si>
    <t>Seasonal and spatial variations of macro- and megabenthic community characteristics in two sections of the East China Sea</t>
  </si>
  <si>
    <t>Chinese Journal of Oceanology and Limnology</t>
  </si>
  <si>
    <t>10.1007/s00343-017-6085-6</t>
  </si>
  <si>
    <t>Anderson O.F.</t>
  </si>
  <si>
    <t>Field validation of habitat suitability models for vulnerable marine ecosystems in the South Pacific Ocean: Implications for the use of broad-scale models in fisheries management</t>
  </si>
  <si>
    <t>Ocean and Coastal Management</t>
  </si>
  <si>
    <t>10.1016/j.ocecoaman.2015.11.025</t>
  </si>
  <si>
    <t>Antelo L.T.</t>
  </si>
  <si>
    <t>Pollutant levels in discarded fish species by Spanish trawlers operating in the Great Sole Bank and the Atlantic coast of the Iberian Peninsula</t>
  </si>
  <si>
    <t>Marine Pollution Bulletin</t>
  </si>
  <si>
    <t>10.1016/j.marpolbul.2016.04.040</t>
  </si>
  <si>
    <t>Baturin G.N.</t>
  </si>
  <si>
    <t>Phosphatized calcareous conglomerate from the Kara Sea floor</t>
  </si>
  <si>
    <t>Oceanology</t>
  </si>
  <si>
    <t>10.1134/S0001437016050027</t>
  </si>
  <si>
    <t>Caruso G.</t>
  </si>
  <si>
    <t>Digestive enzymatic patterns as possible biomarkers of endocrine disruption in the red mullet (Mullus barbatus): A preliminary investigation</t>
  </si>
  <si>
    <t>10.1016/j.marpolbul.2016.03.005</t>
  </si>
  <si>
    <t>Chan A.K.Y.</t>
  </si>
  <si>
    <t>Sediment characteristics and benthic ecological status in contrasting marine environments of subtropical Hong Kong</t>
  </si>
  <si>
    <t>10.1016/j.marpolbul.2015.12.032</t>
  </si>
  <si>
    <t>Gallagher A.</t>
  </si>
  <si>
    <t>Microplastics in the Solent estuarine complex, UK: An initial assessment</t>
  </si>
  <si>
    <t>10.1016/j.marpolbul.2015.04.002</t>
  </si>
  <si>
    <t>Hale R.</t>
  </si>
  <si>
    <t>Mediation of macronutrients and carbon by post-disturbance shelf sea communities</t>
  </si>
  <si>
    <t>10.1007/s10533-017-0350-9</t>
  </si>
  <si>
    <t>Levin L.A.</t>
  </si>
  <si>
    <t>Hydrothermal vents and methane seeps: Rethinking the sphere of influence</t>
  </si>
  <si>
    <t>10.3389/fmars.2016.00072</t>
  </si>
  <si>
    <t>High spatiotemporal variability in meiofaunal assemblages in Blanes Canyon (NW Mediterranean) subject to anthropogenic and natural disturbances</t>
  </si>
  <si>
    <t>10.1016/j.dsr.2016.10.004</t>
  </si>
  <si>
    <t>Romano C.</t>
  </si>
  <si>
    <t>Spatial variability of soft-bottom macrobenthic communities in northern Sicily (Western Mediterranean): Contrasting trawled vs. untrawled areas</t>
  </si>
  <si>
    <t>Marine Environmental Research</t>
  </si>
  <si>
    <t>10.1016/j.marenvres.2016.10.002</t>
  </si>
  <si>
    <t>Impacts of bottom fishing on the sediment infaunal community and biogeochemistry of cohesive and non-cohesive sediments</t>
  </si>
  <si>
    <t>10.1002/lno.10354</t>
  </si>
  <si>
    <t>Wu Y.</t>
  </si>
  <si>
    <t>Seasonal dynamics of particulate organic matter in the Changjiang Estuary and adjacent coastal waters illustrated by amino acid enantiomers</t>
  </si>
  <si>
    <t>Journal of Marine Systems</t>
  </si>
  <si>
    <t>10.1016/j.jmarsys.2015.04.006</t>
  </si>
  <si>
    <t>Zapata-Hernández G.</t>
  </si>
  <si>
    <t>Community structure and trophic ecology of megabenthic fauna from the deep basins in the Interior Sea of Chiloé, Chile (41–43° S)</t>
  </si>
  <si>
    <t>Continental Shelf Research</t>
  </si>
  <si>
    <t>10.1016/j.csr.2016.10.002</t>
  </si>
  <si>
    <t>Cerrano C.</t>
  </si>
  <si>
    <t>Do colonies of Lytocarpia myriophyllum, L. 1758 (Cnidaria, Hydrozoa) affect the biochemical composition and the meiofaunal diversity of surrounding sediments?</t>
  </si>
  <si>
    <t>Chemistry and Ecology</t>
  </si>
  <si>
    <t>10.1080/02757540.2014.966699</t>
  </si>
  <si>
    <t>Denadai M.R.</t>
  </si>
  <si>
    <t>Feeding habits of whitemouth croaker Micropogonias furnieri (Perciformes: Sciaenidae) in Caraguatatuba Bay, southeastern Brazil</t>
  </si>
  <si>
    <t>Brazilian Journal of Oceanography</t>
  </si>
  <si>
    <t>10.1590/S1679-87592015084706302</t>
  </si>
  <si>
    <t>Kutti T.</t>
  </si>
  <si>
    <t>Metabolic responses of the deep-water sponge Geodia barretti to suspended bottom sediment, simulated mine tailings and drill cuttings</t>
  </si>
  <si>
    <t>10.1016/j.jembe.2015.07.017</t>
  </si>
  <si>
    <t>Muntadas A.</t>
  </si>
  <si>
    <t>Integrating the provision of ecosystem services and trawl fisheries for the management of the marine environment</t>
  </si>
  <si>
    <t>Science of the Total Environment</t>
  </si>
  <si>
    <t>10.1016/j.scitotenv.2014.11.042</t>
  </si>
  <si>
    <t>Pusceddu A.</t>
  </si>
  <si>
    <t>Quantity and biochemical composition of particulate organic matter in a highly trawled area (thermaikos gulf, eastern mediterranean sea)</t>
  </si>
  <si>
    <t>Advances in Oceanography and Limnology</t>
  </si>
  <si>
    <t>10.4081/aiol.2015.5448</t>
  </si>
  <si>
    <t>Ravelo A.M.</t>
  </si>
  <si>
    <t>Spatial variability of epibenthic communities on the Alaska Beaufort Shelf</t>
  </si>
  <si>
    <t>Polar Biology</t>
  </si>
  <si>
    <t>10.1007/s00300-015-1741-9</t>
  </si>
  <si>
    <t>Suprenand P.M.</t>
  </si>
  <si>
    <t>Distribution of gymnosomatous pteropods in western Antarctic Peninsula shelf waters: Influences of Southern Ocean water masses</t>
  </si>
  <si>
    <t>Polar Record</t>
  </si>
  <si>
    <t>10.1017/S003224741300065X</t>
  </si>
  <si>
    <t>Willems T.</t>
  </si>
  <si>
    <t>Distribution patterns of the demersal fish fauna on the inner continental shelf of Suriname</t>
  </si>
  <si>
    <t>10.1016/j.rsma.2015.10.008</t>
  </si>
  <si>
    <t>Wilson A.M.</t>
  </si>
  <si>
    <t>Anthropogenic influence on sediment transport in the Whittard Canyon, NE Atlantic</t>
  </si>
  <si>
    <t>10.1016/j.marpolbul.2015.10.067</t>
  </si>
  <si>
    <t>Martín J.</t>
  </si>
  <si>
    <t>Impact of bottom trawling on deep-sea sediment properties along the flanks of a submarine canyon</t>
  </si>
  <si>
    <t>10.1371/journal.pone.0104536</t>
  </si>
  <si>
    <t>Palanques A.</t>
  </si>
  <si>
    <t>Effects of bottom trawling on the Ebro continental shelf sedimentary system (NW Mediterranean)</t>
  </si>
  <si>
    <t>10.1016/j.csr.2013.10.008</t>
  </si>
  <si>
    <t>Chronic and intensive bottom trawling impairs deep-sea biodiversity and ecosystem functioning</t>
  </si>
  <si>
    <t>Proceedings of the National Academy of Sciences of the United States of America</t>
  </si>
  <si>
    <t>10.1073/pnas.1405454111</t>
  </si>
  <si>
    <t>Roy V.</t>
  </si>
  <si>
    <t>Environmental drivers of the Canadian Arctic megabenthic communities</t>
  </si>
  <si>
    <t>10.1371/journal.pone.0100900</t>
  </si>
  <si>
    <t>Blanchard A.L.</t>
  </si>
  <si>
    <t>Benthic ecology of the northeastern Chukchi Sea. Part II. Spatial variation of megafaunal community structure, 2009-2010</t>
  </si>
  <si>
    <t>10.1016/j.csr.2013.04.031</t>
  </si>
  <si>
    <t>Cousins N.</t>
  </si>
  <si>
    <t>Abyssal scavenging demersal fauna at two areas of contrasting productivity on the Subantarctic Crozet Plateau, southern Indian Ocean</t>
  </si>
  <si>
    <t>African Journal of Marine Science</t>
  </si>
  <si>
    <t>10.2989/1814232X.2013.802747</t>
  </si>
  <si>
    <t>Dévier M.</t>
  </si>
  <si>
    <t>Biliary PAH metabolites, EROD activity and DNA damage in dab (Limanda limanda) from Seine Estuary (France)</t>
  </si>
  <si>
    <t>10.1007/s11356-012-1345-7</t>
  </si>
  <si>
    <t>Freedman J.A.</t>
  </si>
  <si>
    <t>Gravel dredging alters diversity and structure of riverine fish assemblages</t>
  </si>
  <si>
    <t>Freshwater Biology</t>
  </si>
  <si>
    <t>10.1111/fwb.12056</t>
  </si>
  <si>
    <t>Lopez-Fernandez P.</t>
  </si>
  <si>
    <t>Multiple drivers of particle fluxes in the Blanes submarine canyon and southern open slope: Results of a year round experiment</t>
  </si>
  <si>
    <t>10.1016/j.pocean.2013.07.029</t>
  </si>
  <si>
    <t>Radabaugh K.R.</t>
  </si>
  <si>
    <t>Seasonal δ13C and δ15N isoscapes of fish populations along a continental shelf trophic gradient</t>
  </si>
  <si>
    <t>10.1016/j.csr.2013.08.010</t>
  </si>
  <si>
    <t>Sañé E.</t>
  </si>
  <si>
    <t>Organic biomarkers in deep-sea regions affected by bottom trawling: Pigments, fatty acids, amino acids and carbohydrates in surface sediments from the la Fonera (Palamós) Canyon, NW Mediterranean Sea</t>
  </si>
  <si>
    <t>10.5194/bg-10-8093-2013</t>
  </si>
  <si>
    <t>Almroth-Rosell E.</t>
  </si>
  <si>
    <t>Effects of simulated natural and massive resuspension on benthic oxygen, nutrient and dissolved inorganic carbon fluxes in Loch Creran, Scotland</t>
  </si>
  <si>
    <t>Journal of Sea Research</t>
  </si>
  <si>
    <t>10.1016/j.seares.2012.04.012</t>
  </si>
  <si>
    <t>Alongi D.M.</t>
  </si>
  <si>
    <t>Early diagenetic processes in relation to river discharge and coastal upwelling in the Aru Sea, Indonesia</t>
  </si>
  <si>
    <t>Marine Chemistry</t>
  </si>
  <si>
    <t>10.1016/j.marchem.2012.06.002</t>
  </si>
  <si>
    <t>Currie D.R.</t>
  </si>
  <si>
    <t>Biophysical factors affecting the distribution of demersal fish around the head of a submarine canyon off the bonney coast, South Australia</t>
  </si>
  <si>
    <t>10.1371/journal.pone.0030138</t>
  </si>
  <si>
    <t>Assemblage structure and trophic ecology of deep-sea demersal cephalopods in the Balearic basin (NW Mediterranean)</t>
  </si>
  <si>
    <t>Marine and Freshwater Research</t>
  </si>
  <si>
    <t>10.1071/MF11157</t>
  </si>
  <si>
    <t>Biomass of marine macrophyte debris on the ocean floor southeast of hokkaido Island adjusted by experimental catch efficiency estimates</t>
  </si>
  <si>
    <t>Mer</t>
  </si>
  <si>
    <t>Lebrato M.</t>
  </si>
  <si>
    <t>Jelly-falls historic and recent observations: A review to drive future research directions</t>
  </si>
  <si>
    <t>Hydrobiologia</t>
  </si>
  <si>
    <t>10.1007/s10750-012-1046-8</t>
  </si>
  <si>
    <t>Moya F.</t>
  </si>
  <si>
    <t>Environmental control on the structure of echinoid assemblages in the Bellingshausen Sea (Antarctica)</t>
  </si>
  <si>
    <t>10.1007/s00300-012-1176-5</t>
  </si>
  <si>
    <t>Papiol V.</t>
  </si>
  <si>
    <t>Influence of environmental variables on the spatio-temporal dynamics of bentho-pelagic assemblages in the middle slope of the Balearic Basin (NW Mediterranean)</t>
  </si>
  <si>
    <t>10.1016/j.dsr.2011.11.008</t>
  </si>
  <si>
    <t>Allan I.J.</t>
  </si>
  <si>
    <t>Mobile passive samplers: Concept for a novel mode of exposure</t>
  </si>
  <si>
    <t>Environmental Pollution</t>
  </si>
  <si>
    <t>10.1016/j.envpol.2011.06.039</t>
  </si>
  <si>
    <t>Atkinson L.J.</t>
  </si>
  <si>
    <t>Effects of demersal trawling along the west coast of southern Africa: Multivariate analysis of benthic assemblages</t>
  </si>
  <si>
    <t>10.3354/meps08956</t>
  </si>
  <si>
    <t>Catul V.</t>
  </si>
  <si>
    <t>A review on mesopelagic fishes belonging to family Myctophidae</t>
  </si>
  <si>
    <t>Reviews in Fish Biology and Fisheries</t>
  </si>
  <si>
    <t>10.1007/s11160-010-9176-4</t>
  </si>
  <si>
    <t>de Juan S.</t>
  </si>
  <si>
    <t>Influence of environmental factors on the dynamics of macrobenthic crustaceans on soft-bottoms of the ebro delta continental shelf (northwestern mediterranean)</t>
  </si>
  <si>
    <t>Scientia Marina</t>
  </si>
  <si>
    <t>10.3989/scimar.2011.75n4691</t>
  </si>
  <si>
    <t>Hasanati M.</t>
  </si>
  <si>
    <t>Assessment of the sources of polycyclic aromatic hydrocarbons in Mousa Inlet by molecular ratios</t>
  </si>
  <si>
    <t>Journal of Environmental Studies</t>
  </si>
  <si>
    <t>Huvenne V.A.I.</t>
  </si>
  <si>
    <t>A picture on the wall: Innovative mapping reveals cold-water coral refuge in submarine canyon</t>
  </si>
  <si>
    <t>10.1371/journal.pone.0028755</t>
  </si>
  <si>
    <t>Kaiser S.</t>
  </si>
  <si>
    <t>Is there a distinct continental slope fauna in the Antarctic?</t>
  </si>
  <si>
    <t>Deep-Sea Research Part II: Topical Studies in Oceanography</t>
  </si>
  <si>
    <t>10.1016/j.dsr2.2010.05.017</t>
  </si>
  <si>
    <t>Laxson C.J.</t>
  </si>
  <si>
    <t>Decreasing urea: Trimethylamine N-oxide ratios with depth in chondrichthyes: A physiological depth limit?</t>
  </si>
  <si>
    <t>Physiological and Biochemical Zoology</t>
  </si>
  <si>
    <t>10.1086/661774</t>
  </si>
  <si>
    <t>Liu X.-S.</t>
  </si>
  <si>
    <t>Response of meiofaunal community with special reference to nematodes upon deployment of artificial reefs and cessation of bottom trawling in subtropical waters, Hong Kong</t>
  </si>
  <si>
    <t>10.1016/j.marpolbul.2010.11.019</t>
  </si>
  <si>
    <t>Tecchio S.</t>
  </si>
  <si>
    <t>Drivers of deep Mediterranean megabenthos communities along longitudinal and bathymetric gradients</t>
  </si>
  <si>
    <t>10.3354/meps09333</t>
  </si>
  <si>
    <t>Wilding T.A.</t>
  </si>
  <si>
    <t>A characterization and sensitivity analysis of the benthic biotopes around Scottish salmon farms with a focus on the sea pen Pennatula phosphorea L</t>
  </si>
  <si>
    <t>Aquaculture Research</t>
  </si>
  <si>
    <t>10.1111/j.1365-2109.2010.02675.x</t>
  </si>
  <si>
    <t>Bhagirathan U.</t>
  </si>
  <si>
    <t>Impact of bottom trawling on sediment characteristics-a study along inshore waters off Veraval coast, India</t>
  </si>
  <si>
    <t>Environmental Monitoring and Assessment</t>
  </si>
  <si>
    <t>10.1007/s10661-008-0700-0</t>
  </si>
  <si>
    <t>De Leo F.C.</t>
  </si>
  <si>
    <t>Submarine canyons: Hotspots of benthic biomass and productivity in the deep sea</t>
  </si>
  <si>
    <t>Proceedings of the Royal Society B: Biological Sciences</t>
  </si>
  <si>
    <t>10.1098/rspb.2010.0462</t>
  </si>
  <si>
    <t>Jordan S.J.</t>
  </si>
  <si>
    <t>Summer fish communities in northern Gulf of Mexico estuaries: Indices of ecological condition</t>
  </si>
  <si>
    <t>10.1016/j.ecolind.2009.09.003</t>
  </si>
  <si>
    <t>Langhamer O.</t>
  </si>
  <si>
    <t>Effects of wave energy converters on the surrounding soft-bottom macrofauna (west coast of Sweden)</t>
  </si>
  <si>
    <t>10.1016/j.marenvres.2010.01.002</t>
  </si>
  <si>
    <t>Liquete C.</t>
  </si>
  <si>
    <t>Modern sedimentation patterns and human impacts on the Barcelona continental shelf (NE Spain)</t>
  </si>
  <si>
    <t>Geologica Acta</t>
  </si>
  <si>
    <t>10.1344/105.000001528</t>
  </si>
  <si>
    <t>Samadi S.</t>
  </si>
  <si>
    <t>Biodiversity of deep-sea organisms associated with sunken-wood or other organic remains sampled in the tropical Indo-Pacific</t>
  </si>
  <si>
    <t>Cahiers de Biologie Marine</t>
  </si>
  <si>
    <t>Takai N.</t>
  </si>
  <si>
    <t>Transport and deposition of macrophytes to the dysphotic bottom of coastal waters</t>
  </si>
  <si>
    <t>Aquatic Botany</t>
  </si>
  <si>
    <t>10.1016/j.aquabot.2010.01.007</t>
  </si>
  <si>
    <t>Cartes J.E.</t>
  </si>
  <si>
    <t>Small-spatial scale changes in productivity of suprabenthic and infaunal crustaceans at the continental shelf of Ebro Delta (western Mediterranean)</t>
  </si>
  <si>
    <t>10.1016/j.jembe.2009.07.025</t>
  </si>
  <si>
    <t>The distribution of megabenthic, invertebrate epifauna in the Balearic Basin (western Mediterranean) between 400 and 2300 m: Environmental gradients influencing assemblages composition and biomass trends</t>
  </si>
  <si>
    <t>10.1016/j.seares.2009.01.005</t>
  </si>
  <si>
    <t>Nixon S.W.</t>
  </si>
  <si>
    <t>The impact of changing climate on phenology, productivity, and benthic-pelagic coupling in Narragansett Bay</t>
  </si>
  <si>
    <t>10.1016/j.ecss.2008.12.016</t>
  </si>
  <si>
    <t>Olu K.</t>
  </si>
  <si>
    <t>Influence of seep emission on the non-symbiont-bearing fauna and vagrant species at an active giant pockmark in the Gulf of Guinea (Congo-Angola margin)</t>
  </si>
  <si>
    <t>10.1016/j.dsr2.2009.04.017</t>
  </si>
  <si>
    <t>Sánchez A.</t>
  </si>
  <si>
    <t>Sedimentary geochemistry in areas of trawling and bottom trawling off the coast of Sinaloa, Sonora, Gulf of California [Geoquímica sedimentaria en áreas de pesca de arrastre y no arrastre de fondo en la costa de Sinaloa-Sonora, Golfo de California]</t>
  </si>
  <si>
    <t>Boletin de la Sociedad Geologica Mexicana</t>
  </si>
  <si>
    <t>Waddington K.I.</t>
  </si>
  <si>
    <t>Contribution of bait to lobster production in an oligotrophic marine ecosystem as determined using a mass balance model</t>
  </si>
  <si>
    <t>Fisheries Research</t>
  </si>
  <si>
    <t>10.1016/j.fishres.2009.04.002</t>
  </si>
  <si>
    <t>Booth J.A.T.</t>
  </si>
  <si>
    <t>Size-frequency dynamics of NE Pacific abyssal ophiuroids (Echinodermata: Ophiuroidea)</t>
  </si>
  <si>
    <t>Marine Biology</t>
  </si>
  <si>
    <t>10.1007/s00227-008-0982-3</t>
  </si>
  <si>
    <t>Olsgard F.</t>
  </si>
  <si>
    <t>Effects of bottom trawling on ecosystem functioning</t>
  </si>
  <si>
    <t>https://doi.org/10.1016/j.jembe.2008.07.036</t>
  </si>
  <si>
    <t>Sánchez F.</t>
  </si>
  <si>
    <t>Habitat characteristics as determinant of the structure and spatial distribution of epibenthic and demersal communities of Le Danois Bank (Cantabrian Sea, N. Spain)</t>
  </si>
  <si>
    <t>10.1016/j.jmarsys.2007.04.008</t>
  </si>
  <si>
    <t>Serrano A.</t>
  </si>
  <si>
    <t>Spatial distribution patterns of demersal and epibenthic communities on the Galician continental shelf (NW Spain)</t>
  </si>
  <si>
    <t>10.1016/j.jmarsys.2007.05.012</t>
  </si>
  <si>
    <t>Smith C.R.</t>
  </si>
  <si>
    <t>Preface and brief synthesis for the FOODBANCS volume</t>
  </si>
  <si>
    <t>10.1016/j.dsr2.2008.08.001</t>
  </si>
  <si>
    <t>Sutton T.T.</t>
  </si>
  <si>
    <t>Vertical structure, biomass and topographic association of deep-pelagic fishes in relation to a mid-ocean ridge system</t>
  </si>
  <si>
    <t>10.1016/j.dsr2.2007.09.013</t>
  </si>
  <si>
    <t>Deposition, mineralization, and storage of carbon and nitrogen in sediments of the far northern and northern Great Barrier Reef shelf</t>
  </si>
  <si>
    <t>10.1016/j.csr.2007.07.002</t>
  </si>
  <si>
    <t>Dynamics of suprabenthos off the Ebro Delta (Catalan Sea: western Mediterranean): Spatial 13 and temporal patterns and relationships with environmental factors</t>
  </si>
  <si>
    <t>10.1016/j.ecss.2007.05.047</t>
  </si>
  <si>
    <t>Decapod crustacean assemblages off the West coast of central Italy (western Mediterranean)</t>
  </si>
  <si>
    <t>10.3989/scimar.2007.71n119</t>
  </si>
  <si>
    <t>Nodder S.D.</t>
  </si>
  <si>
    <t>Focusing of phytodetritus deposition beneath a deep-ocean front, Chatham Rise, New Zealand</t>
  </si>
  <si>
    <t>10.4319/lo.2007.52.1.0299</t>
  </si>
  <si>
    <t>Composition and variability of downward particulate matter fluxes in the Palamós submarine canyon (NW Mediterranean)</t>
  </si>
  <si>
    <t>10.1016/j.jmarsys.2005.09.010</t>
  </si>
  <si>
    <t>Pakhomov E.A.</t>
  </si>
  <si>
    <t>Structure and distribution of the slope fish community in the vicinity of the sub-Antarctic Prince Edward Archipelago</t>
  </si>
  <si>
    <t>Journal of Fish Biology</t>
  </si>
  <si>
    <t>10.1111/j.1095-8649.2006.01076.x</t>
  </si>
  <si>
    <t>Rotllant G.</t>
  </si>
  <si>
    <t>Dioxin compounds in the deep-sea rose shrimp Aristeus antennatus (Risso, 1816) throughout the Mediterranean Sea</t>
  </si>
  <si>
    <t>10.1016/j.dsr.2006.09.004</t>
  </si>
  <si>
    <t>Spatial and temporal changes in benthic communities of the Galician continental shelf after the Prestige oil spill</t>
  </si>
  <si>
    <t>10.1016/j.marpolbul.2005.09.030</t>
  </si>
  <si>
    <t>Epibenthic communities of trawlable grounds of the Cantabrian Sea</t>
  </si>
  <si>
    <t>Brown E.J.</t>
  </si>
  <si>
    <t>Effects of commercial otter trawling on the physical environment of the southeastern Bering Sea</t>
  </si>
  <si>
    <t>10.1016/j.csr.2004.12.005</t>
  </si>
  <si>
    <t>McAuliffe C.D.</t>
  </si>
  <si>
    <t>Chevron Main Pass Block 41 oil spill: Chemical and biological investigations</t>
  </si>
  <si>
    <t>2005 International Oil Spill Conference, IOSC 2005</t>
  </si>
  <si>
    <t>Downward particle fluxes in the Guadiaro submarine canyon depositional system (north-western Alboran Sea), a river flood dominated system</t>
  </si>
  <si>
    <t>10.1016/j.margeo.2005.07.004</t>
  </si>
  <si>
    <t>Polymenakou P.N.</t>
  </si>
  <si>
    <t>Benthic microbial abundance and activities in an intensively trawled ecosystem (Thermaikos Gulf, Aegean Sea)</t>
  </si>
  <si>
    <t>10.1016/j.csr.2005.08.018</t>
  </si>
  <si>
    <t>Price N.B.</t>
  </si>
  <si>
    <t>Temporal and spatial variations in the geochemistry of major and minor particulate and selected dissolved elements of Thermaikos Gulf, Northwestern Aegean Sea</t>
  </si>
  <si>
    <t>10.1016/j.csr.2005.08.007</t>
  </si>
  <si>
    <t>Effects of bottom trawling on the quantity and biochemical composition of organic matter in coastal marine sediments (Thermaikos Gulf, northwestern Aegean Sea)</t>
  </si>
  <si>
    <t>10.1016/j.csr.2005.08.013</t>
  </si>
  <si>
    <t>Impact of natural (storm) and anthropogenic (trawling) sediment resuspension on particulate organic matter in coastal environments</t>
  </si>
  <si>
    <t>10.1016/j.csr.2005.08.012</t>
  </si>
  <si>
    <t>Trimmer M.</t>
  </si>
  <si>
    <t>Impact of long-term benthic trawl disturbance on sediment sorting and biogeochemistry in the southern North Sea</t>
  </si>
  <si>
    <t>10.3354/meps298079</t>
  </si>
  <si>
    <t>Aurioles-Gamboa D.</t>
  </si>
  <si>
    <t>Quality differences in feeding areas of the red crab, Pleuroncodes planipes stimpson, as reflected from their lipid, fatty acids, and astaxanthin composition</t>
  </si>
  <si>
    <t>Crustaceana</t>
  </si>
  <si>
    <t>10.1163/156854004774003529</t>
  </si>
  <si>
    <t>Bett B.J.</t>
  </si>
  <si>
    <t>RRS Charles Darwin Cruise 150, 22 Aug - 15 Sep 2003. Benthic ecology and biogeochemistry of the Pakistan Margin</t>
  </si>
  <si>
    <t>Cruise Report of the Southampton Oceanography Centre</t>
  </si>
  <si>
    <t>RRS Charles Darwin Cruise 145, 12 Mar - 09 Apr 2003. Benthic ecology and biogeochemistry of the Pakistan Margin</t>
  </si>
  <si>
    <t>RRS Discovery Cruise 282, 30 Jun - 01 Aug 2004. The environment and ecology of Seine and Sedlo Seamounts, NE Atlantic</t>
  </si>
  <si>
    <t>Bosley K.L.</t>
  </si>
  <si>
    <t>Biological and physical processes in and around Astoria submarine Canyon, Oregon, USA</t>
  </si>
  <si>
    <t>10.1016/j.jmarsys.2003.06.006</t>
  </si>
  <si>
    <t>Burford M.A.</t>
  </si>
  <si>
    <t>Dominant sources of dietary carbon and nitrogen for shrimp reared in extensive rice-shrimp ponds</t>
  </si>
  <si>
    <t>10.1111/j.1365-2109.2004.01012.x</t>
  </si>
  <si>
    <t>Ianson D.</t>
  </si>
  <si>
    <t>Effect of net avoidance on estimates of diel vertical migration</t>
  </si>
  <si>
    <t>10.4319/lo.2004.49.6.2297</t>
  </si>
  <si>
    <t>Li P.</t>
  </si>
  <si>
    <t>Nutritional value of fisheries by-catch and by-product meals in the diet of red drum (Sciaenops ocellatus)</t>
  </si>
  <si>
    <t>Aquaculture</t>
  </si>
  <si>
    <t>10.1016/j.aquaculture.2004.02.010</t>
  </si>
  <si>
    <t>Reiss H.</t>
  </si>
  <si>
    <t>Seasonal variability of epibenthic communities in different areas of the southern North Sea</t>
  </si>
  <si>
    <t>10.1016/j.icesjms.2004.06.020</t>
  </si>
  <si>
    <t>Widdicombe S.</t>
  </si>
  <si>
    <t>Importance of bioturbators for biodiversity maintenance: Indirect effects of fishing disturbance</t>
  </si>
  <si>
    <t>10.3354/meps275001</t>
  </si>
  <si>
    <t>Ansari Z.A.</t>
  </si>
  <si>
    <t>Environmental influences on the trawl catches in a bay-estuarine system of Goa, west coast of India</t>
  </si>
  <si>
    <t>10.1016/S0272-7714(02)00201-9</t>
  </si>
  <si>
    <t>Cattaneo-Vietti R.</t>
  </si>
  <si>
    <t>A marine biological underwater depuration system (MUDS) to process waste waters</t>
  </si>
  <si>
    <t>Biomolecular Engineering</t>
  </si>
  <si>
    <t>10.1016/S1389-0344(03)00032-7</t>
  </si>
  <si>
    <t>Rosenberg R.</t>
  </si>
  <si>
    <t>Benthic habitats in the northwest Mediterranean characterised by sedimentary organics, benthic macrofauna and sediment profile images</t>
  </si>
  <si>
    <t>10.1016/S0272-7714(02)00356-6</t>
  </si>
  <si>
    <t>Warnken K.W.</t>
  </si>
  <si>
    <t>The effects of shrimp trawling on sediment oxygen consumption and the fluxes of trace metals and nutrients from estuarine sediments</t>
  </si>
  <si>
    <t>https://doi.org/10.1016/S0272-7714(02)00316-5</t>
  </si>
  <si>
    <t>Cabral H.N.</t>
  </si>
  <si>
    <t>Importance of discards of a beam trawl fishery as input of organic matter into nursery areas within the Tagus estuary</t>
  </si>
  <si>
    <t>10.1023/A:1020359913694</t>
  </si>
  <si>
    <t>Göransson P.</t>
  </si>
  <si>
    <t>Petersen's benthic macrofauna stations revisited in the Öresund area (southern Sweden) and species composition in the 1990s - Signs of decreased biological variation</t>
  </si>
  <si>
    <t>Sarsia</t>
  </si>
  <si>
    <t>10.1080/00364820260400771</t>
  </si>
  <si>
    <t>Ingole B.</t>
  </si>
  <si>
    <t>Macrobenthic communities of the coastal waters of Dabhol, west coast of India</t>
  </si>
  <si>
    <t>Indian Journal of Marine Sciences</t>
  </si>
  <si>
    <t>Sibuet M.</t>
  </si>
  <si>
    <t>Deep Sea Ecosystems on the Equatorial African Margin: First results of a Pluridisciplinary Environmental Programme and Discovery of Chemosynthetic Based Ecosystem</t>
  </si>
  <si>
    <t>International Conference on Health, Safety and Environment in Oil and Gas Exploration and Production</t>
  </si>
  <si>
    <t>10.2118/73875-ms</t>
  </si>
  <si>
    <t>RRS discovery cruise 248, 07 Jul-10 Aug 2000. A multidisciplinary study of the environment and ecology of deep-water coral ecosystems and associated seabed facies and features (The Darwin Mounds, Porcupine Bank and Porcupine Seabight)</t>
  </si>
  <si>
    <t>UK atlantic margin environmental survey: Introduction and overview of bathyal benthic ecology</t>
  </si>
  <si>
    <t>10.1016/S0278-4343(00)00119-9</t>
  </si>
  <si>
    <t>Hidaka K.</t>
  </si>
  <si>
    <t>Downward transport of organic carbon by diel migratory micronekton in the western equatorial pacific: Its quantitative and qualitative importance</t>
  </si>
  <si>
    <t>10.1016/S0967-0637(01)00003-6</t>
  </si>
  <si>
    <t>Sparks-McConkey J.P.</t>
  </si>
  <si>
    <t>Effects on the ecological integrity of a soft-bottom habitat from a trawling disturbance</t>
  </si>
  <si>
    <t>doi: 10.1023/A:1013071629591</t>
  </si>
  <si>
    <t>Watling L.</t>
  </si>
  <si>
    <t>Impact of a scallop drag on the sediment chemistry , microbiota , and faunal assemblages of a shallow subtidal marine benthic community</t>
  </si>
  <si>
    <t>https://doi.org/10.1016/S1385-1101(01)00083-1</t>
  </si>
  <si>
    <t>Diez I.</t>
  </si>
  <si>
    <t>The North coast of Spain</t>
  </si>
  <si>
    <t>Seas at the millennium - an environmental evaluation - Volume 1</t>
  </si>
  <si>
    <t>Smith C.J.</t>
  </si>
  <si>
    <t>Impact of otter trawling on an eastern Mediterranean commercial trawl fishing ground</t>
  </si>
  <si>
    <t>10.1006/jmsc.2000.0927</t>
  </si>
  <si>
    <t>RRS Charles Darwin Cruise 112C, 19 May-24 Jun 1998. Atlantic Margin Environmental Survey: Seabed survey of deep-water areas (17(th) round tranches) to the north and west of Scotland</t>
  </si>
  <si>
    <t>Schwinghamer P.</t>
  </si>
  <si>
    <t>Effects of experimental otter trawling on surficial sediment properties of a sandy-bottom ecosystem on the Grand Banks of Newfoundland</t>
  </si>
  <si>
    <t>Conservation Biology</t>
  </si>
  <si>
    <t>10.1046/j.1523-1739.1998.0120061215.x</t>
  </si>
  <si>
    <t>De Haas H.</t>
  </si>
  <si>
    <t>Recent sedimentation and organic carbon burial in a shelf sea: The North Sea</t>
  </si>
  <si>
    <t>10.1016/S0025-3227(97)00082-0</t>
  </si>
  <si>
    <t>Sokolova M.N.</t>
  </si>
  <si>
    <t>Trophic structure of abyssal macrobenthos</t>
  </si>
  <si>
    <t>Advances in Marine Biology</t>
  </si>
  <si>
    <t>Briggs K.B.</t>
  </si>
  <si>
    <t>The classification and structure of megafaunal assemblages in the Venezuela Basin, Caribbean Sea</t>
  </si>
  <si>
    <t>Journal of Marine Research</t>
  </si>
  <si>
    <t>10.1357/0022240963213736</t>
  </si>
  <si>
    <t>Piepenburg D.</t>
  </si>
  <si>
    <t>Distribution, abundance, biomass, and mineralization potential of the epibenthic megafauna of the Northeast Greenland shelf</t>
  </si>
  <si>
    <t>10.1007/BF00346313</t>
  </si>
  <si>
    <t>Megabenthic communities in the waters around Svalbard</t>
  </si>
  <si>
    <t>10.1007/s003000050074</t>
  </si>
  <si>
    <t>Sulak K.J.</t>
  </si>
  <si>
    <t>Lilliputian bottom fish fauna of the Hatteras upper middle continental slope</t>
  </si>
  <si>
    <t>Witte U.</t>
  </si>
  <si>
    <t>Metabolism of deep-sea sponges in the Greenland-Norwegian sea</t>
  </si>
  <si>
    <t>10.1016/0022-0981(96)00006-8</t>
  </si>
  <si>
    <t>Along D.M.</t>
  </si>
  <si>
    <t>Decomposition and recycling of organic matter in muds of the Gulf of Papua, northern Coral Sea</t>
  </si>
  <si>
    <t>10.1016/0278-4343(94)00087-4</t>
  </si>
  <si>
    <t>Factors regulating benthic food chains in tropical river deltas and adjacent shelf areas</t>
  </si>
  <si>
    <t>Geo-Marine Letters</t>
  </si>
  <si>
    <t>10.1007/BF01204456</t>
  </si>
  <si>
    <t>Jayaraj E.G.</t>
  </si>
  <si>
    <t>Benthic biomass and sediment distribution in the coastal waters off Mangalore and their possible influence on trawl fish catches of the zone</t>
  </si>
  <si>
    <t>Environment &amp; Ecology</t>
  </si>
  <si>
    <t>Mayer L.M.</t>
  </si>
  <si>
    <t>Effects of commercial dragging on sedimentary organic matter</t>
  </si>
  <si>
    <t>10.1016/0141-1136(91)90015-Z</t>
  </si>
  <si>
    <t>Salchow R.</t>
  </si>
  <si>
    <t>Quality Status Report of the North Sea Region 7a [Der Quality Status Report (QSR) für Region 7a]</t>
  </si>
  <si>
    <t>Deutsche Hydrographische Zeitschrift</t>
  </si>
  <si>
    <t>10.1007/BF02231721</t>
  </si>
  <si>
    <t>van Bernem K.-H.</t>
  </si>
  <si>
    <t>Sensitivity grid and thematic charting of the German Wadden Sea [Thematische Kartierung und Sensitivitätsraster im Deutschen Wattenmeer]</t>
  </si>
  <si>
    <t>10.1007/BF02231714</t>
  </si>
  <si>
    <t>Benthic processes across mixed terrigenous-carbonate sedimentary facies on the central Great Barrier Reef continental shelf</t>
  </si>
  <si>
    <t>10.1016/0278-4343(89)90034-4</t>
  </si>
  <si>
    <t>Basford D.J.</t>
  </si>
  <si>
    <t>The epifauna of the northern north sea (56°-61°N)</t>
  </si>
  <si>
    <t>10.1017/S0025315400029490</t>
  </si>
  <si>
    <t>Reise K.</t>
  </si>
  <si>
    <t>Historical changes in the benthos of the Wadden Sea around the island of Sylt in the North Sea</t>
  </si>
  <si>
    <t>Helgoländer Meeresuntersuchungen</t>
  </si>
  <si>
    <t>10.1007/BF02365901</t>
  </si>
  <si>
    <t>Somers I.F.</t>
  </si>
  <si>
    <t>Sediment type as a factor in the distribution of commercial prawn species in the western gulf of carpentaria, australia</t>
  </si>
  <si>
    <t>10.1071/MF9870133</t>
  </si>
  <si>
    <t>Theil H.</t>
  </si>
  <si>
    <t>Biological oceanography of the red oceanic system</t>
  </si>
  <si>
    <t>Deep Sea Research Part A, Oceanographic Research Papers</t>
  </si>
  <si>
    <t>10.1016/0198-0149(84)90043-8</t>
  </si>
  <si>
    <t>Trophic structure of deep-sea macrobenthos</t>
  </si>
  <si>
    <t>10.1007/BF00347841</t>
  </si>
  <si>
    <t>Bandy O.L.</t>
  </si>
  <si>
    <t>Distribution of foraminifera and sediments, Peru-Chile trench area</t>
  </si>
  <si>
    <t>Deep-Sea Research and Oceanographic Abstracts</t>
  </si>
  <si>
    <t>10.1016/0011-7471(64)90951-9</t>
  </si>
  <si>
    <t>Lamarque B.</t>
  </si>
  <si>
    <t>Morys C.</t>
  </si>
  <si>
    <t>Impacts of bottom trawling on benthic biogeochemistry: an experimental field study</t>
  </si>
  <si>
    <t>https://doi.org/10.1016/j.marenvres.2021.105384</t>
  </si>
  <si>
    <t>Wang</t>
  </si>
  <si>
    <t>Recovery of tropical marine benthos after a trawl ban demonstrates linkage between abiotic and biotic changes</t>
  </si>
  <si>
    <t>Communications Biology</t>
  </si>
  <si>
    <t>https://doi.org/10.1038/s42003-021-01732-y</t>
  </si>
  <si>
    <t>Rajesh N.</t>
  </si>
  <si>
    <t>Using large benthic macrofauna to refine and improve ecological indicators of bottom trawling disturbance</t>
  </si>
  <si>
    <t>https://doi.org/10.1016/j.ecolind.2019.105811</t>
  </si>
  <si>
    <t>Trawling as a possible explanation of their results</t>
  </si>
  <si>
    <t>Not studying the impacts of bottom trawling</t>
  </si>
  <si>
    <t xml:space="preserve">No data of sedimentary OC (or derived proxy) </t>
  </si>
  <si>
    <t>Chronological changes in long sediment core, effect of anthropogenic activities (bottom trawling, pollution, eutrophication)</t>
  </si>
  <si>
    <t>Impacts of sediment remobilization by bottom trawling along the canyon</t>
  </si>
  <si>
    <t>Greenhouse gas emissions by agriculture and fisheries (including bottom trawling)</t>
  </si>
  <si>
    <t>Modelling of vulnerable marine ecosystems</t>
  </si>
  <si>
    <t>Experimental study of impact of sediment resuspension by bottom trawling on sponges, no data of OC (or related proxy)</t>
  </si>
  <si>
    <t>Not applicable study</t>
  </si>
  <si>
    <t xml:space="preserve">No comparative data of trawled/untrawled sites </t>
  </si>
  <si>
    <t>Organic carbon changes in the surface sediments of the Venice lagoon</t>
  </si>
  <si>
    <t>Reason for exclusion</t>
  </si>
  <si>
    <t>Included in meta-analysis</t>
  </si>
  <si>
    <t>Impact of bottom trawling on water column</t>
  </si>
  <si>
    <t>Location</t>
  </si>
  <si>
    <t>Region</t>
  </si>
  <si>
    <t>Reviewer</t>
  </si>
  <si>
    <t>Notes</t>
  </si>
  <si>
    <t>Quality checked</t>
  </si>
  <si>
    <t>Kenchington E.</t>
  </si>
  <si>
    <t>Effects of experimental otter trawling on the macrofauna of a sandy bottom ecosystem on the Grand Banks of Newfoundland</t>
  </si>
  <si>
    <t>Canadian Journal of Fisheries and Aquatic Sciences</t>
  </si>
  <si>
    <t>https://doi.org/10.1139/f01-053</t>
  </si>
  <si>
    <t>Adriano</t>
  </si>
  <si>
    <t>Environment International</t>
  </si>
  <si>
    <t>https://doi.org/10.1016/j.envint.2005.05.010</t>
  </si>
  <si>
    <t>Review article of mud depocenters, where trawling could be an important factor</t>
  </si>
  <si>
    <t>Bottom trawling as possible mechanism of sediment resuspension</t>
  </si>
  <si>
    <t>CE</t>
  </si>
  <si>
    <t>SP</t>
  </si>
  <si>
    <t>EDB</t>
  </si>
  <si>
    <t>JT</t>
  </si>
  <si>
    <t>MS</t>
  </si>
  <si>
    <t>AP</t>
  </si>
  <si>
    <t>CM</t>
  </si>
  <si>
    <t>Before Trawl ban - After Trawl ban study. No comparison of trawled vs untrawled site. I don't think this paper ccan be included in the meta-analysis.</t>
  </si>
  <si>
    <t>Trawling as a possible explanation of their results/Not studying impact of bottom trawling</t>
  </si>
  <si>
    <t>Mercaldo-Allen R.</t>
  </si>
  <si>
    <t>Benthic Ecology of Northern Quahog Beds with Different Hydraulic Dredging Histories in Long Island Sound</t>
  </si>
  <si>
    <t>Journal of Coastal Research</t>
  </si>
  <si>
    <t>https://doi.org/10.2112/JCOASTRES-D-15-00055.1</t>
  </si>
  <si>
    <t>Recovery study</t>
  </si>
  <si>
    <t>Rosli N.</t>
  </si>
  <si>
    <t>Differences in meiofauna communities with sediment depth are greater than habitat effects on the New Zealand continental margin: implications for vulnerability to anthropogenic disturbance</t>
  </si>
  <si>
    <t>PeerJ</t>
  </si>
  <si>
    <t>https://doi.org/10.7717/peerj.2154</t>
  </si>
  <si>
    <t>Costa K.</t>
  </si>
  <si>
    <t>Effects of small-scale trawling on benthic communities of estuarine vegetated and non-vegetated habitats</t>
  </si>
  <si>
    <t>Biodiversity and Conservation</t>
  </si>
  <si>
    <t>https://doi.org/10.1007/s10531-014-0652-3</t>
  </si>
  <si>
    <t xml:space="preserve">Dannheim J. </t>
  </si>
  <si>
    <t>Trophic look at soft-bottom communities — Short-term effects of trawling cessation on benthos</t>
  </si>
  <si>
    <t>https://doi.org/10.1016/j.seares.2013.09.005</t>
  </si>
  <si>
    <t>Goldberg R.</t>
  </si>
  <si>
    <t>Effects of hydraulic dredging on the benthic ecology and sediment chemistry on a cultivated bed of the Northern quahog, Mercenaria mercenaria</t>
  </si>
  <si>
    <t>https://doi.org/10.1016/j.aquaculture.2014.03.012</t>
  </si>
  <si>
    <t>Meseck S.L.</t>
  </si>
  <si>
    <t>Effects of Hydraulic Dredging for Mercenaria mercenaria, Northern Quahog, on Sediment Biogeochemistry</t>
  </si>
  <si>
    <t>World Aquaculture Society</t>
  </si>
  <si>
    <t>https://doi.org/10.1111/jwas.12114</t>
  </si>
  <si>
    <t>Simboura N.</t>
  </si>
  <si>
    <t>A Baseline Study on Benthic Species Distribution in Two Neighbouring Gulfs, With and Without Access to Bottom Trawling</t>
  </si>
  <si>
    <t>https://doi.org/10.1111/j.1439-0485.1998.tb00469.x</t>
  </si>
  <si>
    <t>Fiordelmondo C.</t>
  </si>
  <si>
    <t>Short-Term Impact of Clam Harvesting on Sediment Chemistry, Benthic Microbes and Meiofauna in the Goro Lagoon (Italy)</t>
  </si>
  <si>
    <t>https://doi.org/10.1080/0275754031000119924</t>
  </si>
  <si>
    <t>Dolmer P.</t>
  </si>
  <si>
    <t>Short-term impact of blue mussel dredging (Mytilus edulis L.) on a benthic community</t>
  </si>
  <si>
    <t xml:space="preserve">Hydrobiologia </t>
  </si>
  <si>
    <t>https://doi.org/10.1023/A:1014549026157</t>
  </si>
  <si>
    <t>Tuck I.</t>
  </si>
  <si>
    <t>Effects of physical trawling disturbance in a previously unfished sheltered Scottish sea loch</t>
  </si>
  <si>
    <t>JSTOR</t>
  </si>
  <si>
    <t>Lindeboom H.J.</t>
  </si>
  <si>
    <t>The effects of different types of fisheries on the north sea and Irish sea benthic ecosystems. IMACT -II</t>
  </si>
  <si>
    <t>https://edepot.wur.nl/340566</t>
  </si>
  <si>
    <t>Brylinsky M.</t>
  </si>
  <si>
    <t>Impacts of Flounder Trawls on the Intertidal Habitat and Community of the Minas Basin, Bay of Fundy</t>
  </si>
  <si>
    <t>https://doi.org/10.1139/f94-066</t>
  </si>
  <si>
    <t>Eleftheriou A.</t>
  </si>
  <si>
    <t>The effects of experimental scallop dredging on the fauna and physical environment of a shallow sandy community</t>
  </si>
  <si>
    <t>Netherlands Journal of Sea Research</t>
  </si>
  <si>
    <t>https://doi.org/10.1016/0077-7579(92)90067-O</t>
  </si>
  <si>
    <t>Stone R.</t>
  </si>
  <si>
    <t>Characteristics of benthic sediments from areas open and closed to bottom trawling in the Gulf of Alaska</t>
  </si>
  <si>
    <t>U.S. Dep. Commer., NOAA Tech. Memo</t>
  </si>
  <si>
    <t>CB</t>
  </si>
  <si>
    <t>Authors collect fauna samples using beam trawl and sediment parameters using box cores in a fishing ground in the Cantabrian Sea at 3 depth zones. There are no controls. There is no indication of the fishing intensity or whether the transects samples are fished on not. The study is more of a characterization of the area to determine the status quo</t>
  </si>
  <si>
    <t>Only fauna data - excluded from meta-analysis</t>
  </si>
  <si>
    <t>Sediment stirring to mimick the effect of trawling</t>
  </si>
  <si>
    <t>Not enough data</t>
  </si>
  <si>
    <t>No sediment organic carbon (or related parameters)</t>
  </si>
  <si>
    <t>No control site, only comparison of different areas with different trawling intensity</t>
  </si>
  <si>
    <t>Study does not report results on individual stations (only via maps), but there is also no information on trawling frequency etc. There are too many changing variables as well (venice ecosystem is in flux)</t>
  </si>
  <si>
    <t>Uses trawling as an explanation of the results. It isn't either an observational or experimental study. Too many different variables that could confound the effect of bottom trawling</t>
  </si>
  <si>
    <t>Longhurst province</t>
  </si>
  <si>
    <t>West Gironde Mud Patch</t>
  </si>
  <si>
    <t>Bay of Biscay</t>
  </si>
  <si>
    <t>North Atlantic Drift</t>
  </si>
  <si>
    <t>Himmerfjarden in the Baltic Proper</t>
  </si>
  <si>
    <t>Palamos Canyon</t>
  </si>
  <si>
    <t>NW Mediterranean</t>
  </si>
  <si>
    <t>Hong Kong</t>
  </si>
  <si>
    <t>China Sea</t>
  </si>
  <si>
    <t>Moreton Bay, Australia</t>
  </si>
  <si>
    <t>E Australia</t>
  </si>
  <si>
    <t>East Australian Coastal Province</t>
  </si>
  <si>
    <t>Logstor Broad, Limfjorden, Denmark</t>
  </si>
  <si>
    <t>Scandinavia</t>
  </si>
  <si>
    <t>Northeast Atlantic shelves</t>
  </si>
  <si>
    <t>West Iberian continental margin</t>
  </si>
  <si>
    <t>Canary current coast</t>
  </si>
  <si>
    <t>Patos Lagoon, Brazil</t>
  </si>
  <si>
    <t>Brasil</t>
  </si>
  <si>
    <t>Skhira Bay, Gulf of Gabès</t>
  </si>
  <si>
    <t>southeastern coast of Tunisia</t>
  </si>
  <si>
    <t>Kattegat</t>
  </si>
  <si>
    <t>North Sea</t>
  </si>
  <si>
    <t>Gulf of Castellammare, Sicily</t>
  </si>
  <si>
    <t>SW Mediterranean</t>
  </si>
  <si>
    <t>Frisian Front area of the North Sea</t>
  </si>
  <si>
    <t>West Iberian Margin</t>
  </si>
  <si>
    <t>Northeast Atlantic subtropical gyral</t>
  </si>
  <si>
    <t>Gulf of California, Mexico</t>
  </si>
  <si>
    <t>Gulf of California</t>
  </si>
  <si>
    <t>Central American coast</t>
  </si>
  <si>
    <t>Irish Sea, Ireland</t>
  </si>
  <si>
    <t>Ireland</t>
  </si>
  <si>
    <t>Bay of Plenty</t>
  </si>
  <si>
    <t>New Zealand</t>
  </si>
  <si>
    <t>New Zealand coast</t>
  </si>
  <si>
    <t>Irish Sea, between Isle of Man and England</t>
  </si>
  <si>
    <t>United Kingdom</t>
  </si>
  <si>
    <t>North Atlantic</t>
  </si>
  <si>
    <t>Cap de Creus</t>
  </si>
  <si>
    <t>Mediterranean Sea</t>
  </si>
  <si>
    <t>Santo Antônio lagoon, Laguna Estuarine System</t>
  </si>
  <si>
    <t>Milford, Connecticut</t>
  </si>
  <si>
    <t>Long Island Sound</t>
  </si>
  <si>
    <t>Northwest Atlantic shelves</t>
  </si>
  <si>
    <t>Long Island Sound, Connecticut, USA</t>
  </si>
  <si>
    <t>Sheridan P.</t>
  </si>
  <si>
    <t>Short-Term Effects of the Cessation of Shrimp Trawling on Texas Benthic Habitats</t>
  </si>
  <si>
    <t>American Fisheries Society Symposium</t>
  </si>
  <si>
    <t>Bay of Málaga</t>
  </si>
  <si>
    <t>Alboran Sea</t>
  </si>
  <si>
    <t>Bay of Bengal</t>
  </si>
  <si>
    <t>Indian Ocean</t>
  </si>
  <si>
    <t>Eastern India coast</t>
  </si>
  <si>
    <t>Between Isle of Man and coast of Cumbria (England)</t>
  </si>
  <si>
    <t>North Irish Sea</t>
  </si>
  <si>
    <t>German Bight</t>
  </si>
  <si>
    <t>NW Mediterranean Sea</t>
  </si>
  <si>
    <t>Spain</t>
  </si>
  <si>
    <t>Ebro Delta</t>
  </si>
  <si>
    <t>W Mediterranean</t>
  </si>
  <si>
    <t>Southern Atlantic Ocean</t>
  </si>
  <si>
    <t>Benguela current coast</t>
  </si>
  <si>
    <t>Continental shelf off the Ebro Delta</t>
  </si>
  <si>
    <t>Port Shelter, Hong Kong</t>
  </si>
  <si>
    <t>Veraval coast, India</t>
  </si>
  <si>
    <t>NW India</t>
  </si>
  <si>
    <t>Western India coast</t>
  </si>
  <si>
    <t>Sinaloa-Sonora coast</t>
  </si>
  <si>
    <t>South Evvoikos Gulf</t>
  </si>
  <si>
    <t>Aegean Sea</t>
  </si>
  <si>
    <t>Bay of Biscay, Atlantic Ocean</t>
  </si>
  <si>
    <t>Bristol Bay, Alaska</t>
  </si>
  <si>
    <t>Southeast Bering Sea</t>
  </si>
  <si>
    <t>North Pacific epicontinental sea</t>
  </si>
  <si>
    <t>Thermaikos Gulf, North Aegean Sea</t>
  </si>
  <si>
    <t>Thermaikos Gulf, Greece</t>
  </si>
  <si>
    <t>Texas coast</t>
  </si>
  <si>
    <t>Gulf of Mexico</t>
  </si>
  <si>
    <t>Chiniak Gully, northeast side of Kodiak Island</t>
  </si>
  <si>
    <t>Gulf of Alaska</t>
  </si>
  <si>
    <t>Galveston Bay</t>
  </si>
  <si>
    <t>Goro Lagoon, southern Po river delta, Adriatic Sea</t>
  </si>
  <si>
    <t>Italy</t>
  </si>
  <si>
    <t>Penobscot Bay, Maine</t>
  </si>
  <si>
    <t>Gulf Stream</t>
  </si>
  <si>
    <t>Damariscotta River estuary</t>
  </si>
  <si>
    <t>Limfjorden</t>
  </si>
  <si>
    <t>Danish sound</t>
  </si>
  <si>
    <t>Crete</t>
  </si>
  <si>
    <t>Loch Gareloch</t>
  </si>
  <si>
    <t>West Coast of Scotland</t>
  </si>
  <si>
    <t>Loch Gareloch, Scotland</t>
  </si>
  <si>
    <t>Scotland</t>
  </si>
  <si>
    <t>Houston Beach</t>
  </si>
  <si>
    <t>Bay of Fundy</t>
  </si>
  <si>
    <t>Firemore, Loch Ewe, Scotland</t>
  </si>
  <si>
    <t>Thread of Life, Damariscotta estuary, Maine</t>
  </si>
  <si>
    <t>Brazilian current coast</t>
  </si>
  <si>
    <t>Caribbean</t>
  </si>
  <si>
    <t>Alaska coastal downwelling</t>
  </si>
  <si>
    <t>Baltic Sea</t>
  </si>
  <si>
    <t>Gulf of Maine</t>
  </si>
  <si>
    <t>S Brazil</t>
  </si>
  <si>
    <t>NW USA</t>
  </si>
  <si>
    <t>Experimental/observational</t>
  </si>
  <si>
    <t>Study type</t>
  </si>
  <si>
    <t>sampling_id</t>
  </si>
  <si>
    <t>Sample core depth slice</t>
  </si>
  <si>
    <t>Response value</t>
  </si>
  <si>
    <t>Error estimate</t>
  </si>
  <si>
    <t>Response unit</t>
  </si>
  <si>
    <t>Error estimate type</t>
  </si>
  <si>
    <t>Figure/Table of the article</t>
  </si>
  <si>
    <t>Covariate</t>
  </si>
  <si>
    <t>Covariate_value</t>
  </si>
  <si>
    <t>Covariate_error</t>
  </si>
  <si>
    <t>Covariate_unit</t>
  </si>
  <si>
    <t>Core name</t>
  </si>
  <si>
    <t>Sampling date</t>
  </si>
  <si>
    <t>Latitude</t>
  </si>
  <si>
    <t>Longitude</t>
  </si>
  <si>
    <t>Water depth (m)</t>
  </si>
  <si>
    <t>Trawled/untrawled</t>
  </si>
  <si>
    <t>Trawling gear type</t>
  </si>
  <si>
    <t>Habitat type</t>
  </si>
  <si>
    <t>Notes_site</t>
  </si>
  <si>
    <t>Notes_trawling</t>
  </si>
  <si>
    <t>Observational</t>
  </si>
  <si>
    <t>Experimental</t>
  </si>
  <si>
    <t>Trawled vs untrawled with sampling at multiple times after disturbance event</t>
  </si>
  <si>
    <t>Recovery after trawl ban</t>
  </si>
  <si>
    <t>Before After Control Impact</t>
  </si>
  <si>
    <t>Gradient design</t>
  </si>
  <si>
    <t>trawled</t>
  </si>
  <si>
    <t>Before After</t>
  </si>
  <si>
    <t>1. BACI study with 2 sampling points after disturbance event
2. Experimentally fished area consisted of 2 rectangular 80 m by 1000 m treatment areas. Fishing vessels conducted 7 parallel trawl passes with some overlap</t>
  </si>
  <si>
    <t>Gradient study (trawling pressure)</t>
  </si>
  <si>
    <t>Unfortunately, this paper misses important details</t>
  </si>
  <si>
    <t>Gradient study (trawled in past 10 years)</t>
  </si>
  <si>
    <t>Purpose of the study is to see the effect of different environmental variables (TOC, sediment type) and fishing pressure on ecosystem service providers</t>
  </si>
  <si>
    <t>Experimental study: 3 dredged areas/3 not dredged</t>
  </si>
  <si>
    <t>No information of fishing effort</t>
  </si>
  <si>
    <t>Study compares 2 sites in an MPA (control - NS) with 2 sites outside (commercially trawled AND experimentally trawled). Sampling is from c. 1y to c. 2y after MPA formed. Before then, MPA site was 'heavily trawled'. So in one sense it's a Before/After, but Before = trawled!</t>
  </si>
  <si>
    <t>Observational study in a trawled vs untrawled region</t>
  </si>
  <si>
    <t>purpose of the study: determine status quo</t>
  </si>
  <si>
    <t xml:space="preserve">before and during </t>
  </si>
  <si>
    <t>Fishing season from October to May. Making the "Before" samples collected in september unfished since about 115 days</t>
  </si>
  <si>
    <t>Controls sampled after 200d closure; seasonal closure only (7mo closed 5mo open). Trawled sites - trawling allowed during daylight, year round.</t>
  </si>
  <si>
    <t>Gradient study samples taken over 3 years (hours fishing per ICES rectangle)</t>
  </si>
  <si>
    <t>Two experiments (1998, 1999)</t>
  </si>
  <si>
    <t>No fshing in this fjord at all for at least 25 years</t>
  </si>
  <si>
    <t>Four experiments in intertidal</t>
  </si>
  <si>
    <t>Area was otherwise undredged I think. I classified this as Gradient not BACI since the timeframe for the whole expeiment was so short (9 days) and time was not the main feature here (intensity was)</t>
  </si>
  <si>
    <t>2_3</t>
  </si>
  <si>
    <t>3_8</t>
  </si>
  <si>
    <t>8_4</t>
  </si>
  <si>
    <t>A</t>
  </si>
  <si>
    <t>AE</t>
  </si>
  <si>
    <t>AF</t>
  </si>
  <si>
    <t>AK</t>
  </si>
  <si>
    <t>AL</t>
  </si>
  <si>
    <t>AN</t>
  </si>
  <si>
    <t>AQ</t>
  </si>
  <si>
    <t>AR</t>
  </si>
  <si>
    <t>AS</t>
  </si>
  <si>
    <t>AV</t>
  </si>
  <si>
    <t>AW</t>
  </si>
  <si>
    <t>AX</t>
  </si>
  <si>
    <t>AY</t>
  </si>
  <si>
    <t>BK</t>
  </si>
  <si>
    <t>FG</t>
  </si>
  <si>
    <t>J</t>
  </si>
  <si>
    <t>PL</t>
  </si>
  <si>
    <t>SS</t>
  </si>
  <si>
    <t>Shallow muddy</t>
  </si>
  <si>
    <t>Summer</t>
  </si>
  <si>
    <t>Trawled</t>
  </si>
  <si>
    <t>h/km2/y</t>
  </si>
  <si>
    <t>trawling gear extracted from Mengual et al 2019</t>
  </si>
  <si>
    <t>Table A1 (Appendix 1)</t>
  </si>
  <si>
    <t>Sediment Surface Area</t>
  </si>
  <si>
    <t>m2/gDW</t>
  </si>
  <si>
    <t>mg/m2</t>
  </si>
  <si>
    <t>Chl-a</t>
  </si>
  <si>
    <t>ug/m2</t>
  </si>
  <si>
    <t>Chl-a/(Chl-a+Phaeo-a)</t>
  </si>
  <si>
    <t>%</t>
  </si>
  <si>
    <t>THAA</t>
  </si>
  <si>
    <t>EHAA</t>
  </si>
  <si>
    <t>EHAA/THAA</t>
  </si>
  <si>
    <t>‰</t>
  </si>
  <si>
    <t>Slices</t>
  </si>
  <si>
    <t>Bed shear stress</t>
  </si>
  <si>
    <t>N/m2</t>
  </si>
  <si>
    <t>Global fishing watch</t>
  </si>
  <si>
    <t>MARS3D and WAVE WATCH model</t>
  </si>
  <si>
    <t>Untrawled</t>
  </si>
  <si>
    <t>1. no details on benthic dredge provided but Figure available - see Fig 1
2. no intensity of the experimental disturbance provided - presumably the authors went over a 200 m track only one (page 2, section 2.2), hence I have put intensity as low
3. Experimenta took place in a non-trawled area. Therefore historical fishing pressure appears to be zero / none / negligible</t>
  </si>
  <si>
    <t>Autumn</t>
  </si>
  <si>
    <t>PP</t>
  </si>
  <si>
    <t>Temperature</t>
  </si>
  <si>
    <t>C</t>
  </si>
  <si>
    <t>Salinity</t>
  </si>
  <si>
    <t>psu</t>
  </si>
  <si>
    <t>Oxygen</t>
  </si>
  <si>
    <t>mg/L</t>
  </si>
  <si>
    <t>Full core</t>
  </si>
  <si>
    <t>μmol/m2d</t>
  </si>
  <si>
    <t>Fig 5, Supp Table S2</t>
  </si>
  <si>
    <t>Phosphate flux</t>
  </si>
  <si>
    <t>% C</t>
  </si>
  <si>
    <t>SD</t>
  </si>
  <si>
    <t>Fig 3 but provided by author</t>
  </si>
  <si>
    <t>na</t>
  </si>
  <si>
    <t>ug/cm3</t>
  </si>
  <si>
    <t>DIC</t>
  </si>
  <si>
    <t>umol/L</t>
  </si>
  <si>
    <t>Fig 4 but provided by author</t>
  </si>
  <si>
    <t>IN_1</t>
  </si>
  <si>
    <t>OUT_1</t>
  </si>
  <si>
    <t>IN_9-10</t>
  </si>
  <si>
    <t>OUT_9-10</t>
  </si>
  <si>
    <t>IN_16-17</t>
  </si>
  <si>
    <t>OUT_16-17</t>
  </si>
  <si>
    <t>IN_7</t>
  </si>
  <si>
    <t>OUT_7</t>
  </si>
  <si>
    <t>Time since trawl</t>
  </si>
  <si>
    <t>days</t>
  </si>
  <si>
    <t>sediment collected after dredge and stored in lab</t>
  </si>
  <si>
    <t>IN_1-2</t>
  </si>
  <si>
    <t>OUT_1-2</t>
  </si>
  <si>
    <t>0-5</t>
  </si>
  <si>
    <t>3-5</t>
  </si>
  <si>
    <t>4-5</t>
  </si>
  <si>
    <t>1-2</t>
  </si>
  <si>
    <t>2-3</t>
  </si>
  <si>
    <t>3-4</t>
  </si>
  <si>
    <t>5-6</t>
  </si>
  <si>
    <t>6-7</t>
  </si>
  <si>
    <t>7-8</t>
  </si>
  <si>
    <t>8-9</t>
  </si>
  <si>
    <t>9-10</t>
  </si>
  <si>
    <t>10-11</t>
  </si>
  <si>
    <t>11-12</t>
  </si>
  <si>
    <t>12-13</t>
  </si>
  <si>
    <t>13-14</t>
  </si>
  <si>
    <t>14-15</t>
  </si>
  <si>
    <t>15-16</t>
  </si>
  <si>
    <t>16-17</t>
  </si>
  <si>
    <t>17-18</t>
  </si>
  <si>
    <t>18-19</t>
  </si>
  <si>
    <t>19-20</t>
  </si>
  <si>
    <t>0-1</t>
  </si>
  <si>
    <t>replicates</t>
  </si>
  <si>
    <t>Coordinates estimated by georeferencing Fig. 1, average water depth</t>
  </si>
  <si>
    <t>Tropical coastal shallow muddy seafloor</t>
  </si>
  <si>
    <t>mixed fishing gears</t>
  </si>
  <si>
    <t>Before/After</t>
  </si>
  <si>
    <t>Before trawl ban</t>
  </si>
  <si>
    <t>After trawl ban</t>
  </si>
  <si>
    <t>Trawl ban 2.5 years prior sampling</t>
  </si>
  <si>
    <t>TC</t>
  </si>
  <si>
    <t>Fig. 1b (Raw data supplementary)</t>
  </si>
  <si>
    <t>No replicates, but data is then averaged to obtain standard deviation</t>
  </si>
  <si>
    <t>Fig. 1c (Raw data supplementary)</t>
  </si>
  <si>
    <t>Electrical potential</t>
  </si>
  <si>
    <t>mV</t>
  </si>
  <si>
    <t>mg/kg</t>
  </si>
  <si>
    <t>Total Kjeldahl nitrogen</t>
  </si>
  <si>
    <t>Total sulphide</t>
  </si>
  <si>
    <t>Chemical Oxygen Demand (COD)</t>
  </si>
  <si>
    <t>Table S2</t>
  </si>
  <si>
    <t>Averaged data from very diverse sites in Hong Kong study area</t>
  </si>
  <si>
    <t>Mud content (&lt; 63 µm)</t>
  </si>
  <si>
    <t>All</t>
  </si>
  <si>
    <t>Winter</t>
  </si>
  <si>
    <t>Spring</t>
  </si>
  <si>
    <t>Deep muddy next to canyon</t>
  </si>
  <si>
    <t>Trawling closure</t>
  </si>
  <si>
    <t>hauls / hectare</t>
  </si>
  <si>
    <t>&gt; 40</t>
  </si>
  <si>
    <t>Significant wave height</t>
  </si>
  <si>
    <t>m</t>
  </si>
  <si>
    <t>River discharge</t>
  </si>
  <si>
    <t>Surface primary productivity</t>
  </si>
  <si>
    <t>Sedimentation rate</t>
  </si>
  <si>
    <t>mg C/m2/d</t>
  </si>
  <si>
    <t>cm/yr</t>
  </si>
  <si>
    <t>Dry bulk density</t>
  </si>
  <si>
    <t>g·cm-3</t>
  </si>
  <si>
    <t>Paradis_etal_GRL_data in supplementary</t>
  </si>
  <si>
    <t>g cm-3</t>
  </si>
  <si>
    <t>Water content</t>
  </si>
  <si>
    <t>Sand</t>
  </si>
  <si>
    <t>Excess Pb-210</t>
  </si>
  <si>
    <t>Bq kg-1</t>
  </si>
  <si>
    <t>Excess Th-234</t>
  </si>
  <si>
    <t>TN</t>
  </si>
  <si>
    <t>CaCO3</t>
  </si>
  <si>
    <t>Excess Pb-210 inventory</t>
  </si>
  <si>
    <t>Excess Th-234 inventory</t>
  </si>
  <si>
    <t>Figure 2</t>
  </si>
  <si>
    <t>Excess Pb-210 penetration depth</t>
  </si>
  <si>
    <t>cm</t>
  </si>
  <si>
    <t>Bq/m2</t>
  </si>
  <si>
    <t>Supplementary Figure</t>
  </si>
  <si>
    <t>Control_Apr_03</t>
  </si>
  <si>
    <t>Control_Jul_03</t>
  </si>
  <si>
    <t>Control_Nov_03</t>
  </si>
  <si>
    <t>Control_Jan_04</t>
  </si>
  <si>
    <t>Control_Apr_04</t>
  </si>
  <si>
    <t>Control_May_04</t>
  </si>
  <si>
    <t>Pretrawl_Apr_03</t>
  </si>
  <si>
    <t>Pretrawl_Jul_03</t>
  </si>
  <si>
    <t>Pretrawl_Nov_03</t>
  </si>
  <si>
    <t>Pretrawl_Jan_04</t>
  </si>
  <si>
    <t>Pretrawl_Apr_04</t>
  </si>
  <si>
    <t>Pretrawl_May_04</t>
  </si>
  <si>
    <t>Post-trawl_Jan_04</t>
  </si>
  <si>
    <t>Post-trawl_Apr_04</t>
  </si>
  <si>
    <t>LAT and LONG refer to one of the three replicate sites for which data are reported as a mean</t>
  </si>
  <si>
    <t>Before</t>
  </si>
  <si>
    <t>After</t>
  </si>
  <si>
    <t>No measure of trawling intensity, just that it is trawled "intensively"</t>
  </si>
  <si>
    <t>High</t>
  </si>
  <si>
    <t>Summer wet season</t>
  </si>
  <si>
    <t>Subtropical muddy bay</t>
  </si>
  <si>
    <t>micro mol m-2 h-1</t>
  </si>
  <si>
    <t>SE</t>
  </si>
  <si>
    <t>Figure S2</t>
  </si>
  <si>
    <t>Manual coring by divers; macrofauna biomass and microfauna diversity data available</t>
  </si>
  <si>
    <t>micromol O2 m-2 h-1</t>
  </si>
  <si>
    <t>Gross PP</t>
  </si>
  <si>
    <t>0-0.5</t>
  </si>
  <si>
    <t>mg m-2</t>
  </si>
  <si>
    <t>Net N flux</t>
  </si>
  <si>
    <t>Post-trawl_May_04</t>
  </si>
  <si>
    <t>LB_01</t>
  </si>
  <si>
    <t>LB_02</t>
  </si>
  <si>
    <t>LB_04</t>
  </si>
  <si>
    <t>LB_05</t>
  </si>
  <si>
    <t>LB_06</t>
  </si>
  <si>
    <t>LB_07</t>
  </si>
  <si>
    <t>LB_08</t>
  </si>
  <si>
    <t>LB_10</t>
  </si>
  <si>
    <t>LB_12</t>
  </si>
  <si>
    <t>LB_13</t>
  </si>
  <si>
    <t>LvB_01</t>
  </si>
  <si>
    <t>LvB_02</t>
  </si>
  <si>
    <t>LvB_04</t>
  </si>
  <si>
    <t>LvB_05</t>
  </si>
  <si>
    <t>LvB_06</t>
  </si>
  <si>
    <t>LvB_07</t>
  </si>
  <si>
    <t>LvB_08</t>
  </si>
  <si>
    <t>LvB_09</t>
  </si>
  <si>
    <t>NB_01</t>
  </si>
  <si>
    <t>NB_02</t>
  </si>
  <si>
    <t>NB_03</t>
  </si>
  <si>
    <t>NB_04</t>
  </si>
  <si>
    <t>NB_07</t>
  </si>
  <si>
    <t>NB_09</t>
  </si>
  <si>
    <t>NB_10</t>
  </si>
  <si>
    <t>HF_01</t>
  </si>
  <si>
    <t>HF_04</t>
  </si>
  <si>
    <t>HF_05</t>
  </si>
  <si>
    <t>HF_06</t>
  </si>
  <si>
    <t>HF_07</t>
  </si>
  <si>
    <t>HF_08</t>
  </si>
  <si>
    <t>HF_09</t>
  </si>
  <si>
    <t>HF_11</t>
  </si>
  <si>
    <t>Mussel dredge</t>
  </si>
  <si>
    <t>Oyster dredge</t>
  </si>
  <si>
    <t xml:space="preserve">Mussel dredge of 120 kg., fishing intensity derived from data integrated over last 1.5 years, </t>
  </si>
  <si>
    <t xml:space="preserve">Oyster dredge of 35 kg., fishing intensity derived from data integrated over last 1.5 years, </t>
  </si>
  <si>
    <t>Large areas of Horsens unfished for  minimum of 10 years before data collection, no fishing anywhere between 2007-2016, when fishing resumed in 2016-2017 fishing season</t>
  </si>
  <si>
    <t>yr-1</t>
  </si>
  <si>
    <t>Current speed</t>
  </si>
  <si>
    <t>cm/s</t>
  </si>
  <si>
    <t>0-30</t>
  </si>
  <si>
    <t>Table S3, supplement</t>
  </si>
  <si>
    <t>The samples come from Van Veen grabs (0.1 m2). Grainsize also measured but not reported, I asked the author if they are willing to share this data</t>
  </si>
  <si>
    <t>Data revieced after emailing McLaverty</t>
  </si>
  <si>
    <t>6_T0</t>
  </si>
  <si>
    <t>7_T0</t>
  </si>
  <si>
    <t>6_T3</t>
  </si>
  <si>
    <t>7_T3</t>
  </si>
  <si>
    <t>6_T5</t>
  </si>
  <si>
    <t>7_T5</t>
  </si>
  <si>
    <t>Deep muddy, next to submarine canyon</t>
  </si>
  <si>
    <t>Trawling intensity obtained from Ramalho et al 2018 (same data)</t>
  </si>
  <si>
    <t>µmol/L</t>
  </si>
  <si>
    <t>Figure 4</t>
  </si>
  <si>
    <t>Data extracted from webplotdigitizer, some of the error bars aren't visible</t>
  </si>
  <si>
    <t>Figure S3</t>
  </si>
  <si>
    <t>Sediment uptake of C-13</t>
  </si>
  <si>
    <t>Figure 5</t>
  </si>
  <si>
    <t>Bacteria uptake of C-13</t>
  </si>
  <si>
    <t>Medium sand</t>
  </si>
  <si>
    <t>Figure 3</t>
  </si>
  <si>
    <t>Fine sand</t>
  </si>
  <si>
    <t>Very fine sand</t>
  </si>
  <si>
    <t>Exp 1_Area 1_control</t>
  </si>
  <si>
    <t>Exp 1_Area 2_impact</t>
  </si>
  <si>
    <t>Exp_2_Area 1_control</t>
  </si>
  <si>
    <t>Exp_2_Area 2_impact</t>
  </si>
  <si>
    <t>Exp_3_Area 1_control</t>
  </si>
  <si>
    <t>Exp_3_Area 2_impact</t>
  </si>
  <si>
    <t>local gear net</t>
  </si>
  <si>
    <t>six times in unknown time</t>
  </si>
  <si>
    <t>Mean_Area 1_control_Before</t>
  </si>
  <si>
    <t>Mean_Area 1_control_After 2</t>
  </si>
  <si>
    <t>Mean_Area 2_impact_Before</t>
  </si>
  <si>
    <t>Mean_Area 2_impact_After 1</t>
  </si>
  <si>
    <t>Mean_Area 2_impact_After 2</t>
  </si>
  <si>
    <t>Closed from trawling since 1932 under a Danish-Swedish Royal Convention</t>
  </si>
  <si>
    <t>Average trawling intensity calculated over the last 3 years.</t>
  </si>
  <si>
    <t>Shallow sandy-mud, variable bottom current speed</t>
  </si>
  <si>
    <t>Table S1</t>
  </si>
  <si>
    <t>Surface sediment homogenized from the Van Veen grab. The grab can penetrate to about 33 cm, so the analyzed sediment could be mixed sediment to that section depth.</t>
  </si>
  <si>
    <t>OM (LOI)</t>
  </si>
  <si>
    <t>Personal communication</t>
  </si>
  <si>
    <t>No control site, this is only a background study of the conditions in a trawled site, which is needed to conduct long-term monitoring of the bay</t>
  </si>
  <si>
    <t>CU</t>
  </si>
  <si>
    <t>April 2014-March 2015</t>
  </si>
  <si>
    <t>pre-monsoon</t>
  </si>
  <si>
    <t>during monsoon</t>
  </si>
  <si>
    <t>post-monsoon</t>
  </si>
  <si>
    <t>The experimental trawling was carried out with the help of commercial trawler (30-40 ft OAL) using a standard bottom trawl gear during the study</t>
  </si>
  <si>
    <t>IP</t>
  </si>
  <si>
    <t>μmol/l</t>
  </si>
  <si>
    <t>Table 1</t>
  </si>
  <si>
    <t>Table 2</t>
  </si>
  <si>
    <t>Table 3</t>
  </si>
  <si>
    <t>Table 4</t>
  </si>
  <si>
    <t>ppm</t>
  </si>
  <si>
    <t>mgC/g</t>
  </si>
  <si>
    <t>μg/g</t>
  </si>
  <si>
    <t>TR</t>
  </si>
  <si>
    <t>UTR</t>
  </si>
  <si>
    <t xml:space="preserve">1. historically fished area since 1960s , which became more active since 1980s
2. Temporal closure at the sampled area: area is closed to bottom trawling during a 30 day period each year. In 2016 this occurred 17 September - 16 October </t>
  </si>
  <si>
    <t>1. dominant cyclonic along-slope current with average speed of 0.1-0.2 ms-1, which can reach maximum of 0.4 ms-1
2. 2 rivers discharge into the gulf (annual average discharges between 0.24 and 0.32 m3 s-1)
3. storm induced flash floods could carry significant amount of nutrients into the sea</t>
  </si>
  <si>
    <t>0-2</t>
  </si>
  <si>
    <t>&lt;1</t>
  </si>
  <si>
    <t>2-37</t>
  </si>
  <si>
    <t>0-6</t>
  </si>
  <si>
    <t>6-25</t>
  </si>
  <si>
    <t>25-50</t>
  </si>
  <si>
    <t>&gt;1080</t>
  </si>
  <si>
    <t>Bq m-2</t>
  </si>
  <si>
    <t>Algal fraction of BPC</t>
  </si>
  <si>
    <t>Figure 7a - data provided by author</t>
  </si>
  <si>
    <t>1-3</t>
  </si>
  <si>
    <t>5-7</t>
  </si>
  <si>
    <t>7-9</t>
  </si>
  <si>
    <t>Proteins</t>
  </si>
  <si>
    <t>mg C g-1</t>
  </si>
  <si>
    <t>Figure 5a - data provided by author</t>
  </si>
  <si>
    <t>Lipids</t>
  </si>
  <si>
    <t>Figure 5c - data provided by author</t>
  </si>
  <si>
    <t>Carbohydrates</t>
  </si>
  <si>
    <t>Figure 5b - data provided by author</t>
  </si>
  <si>
    <t>Phytopigments</t>
  </si>
  <si>
    <t>Figure 5e - data provided by author</t>
  </si>
  <si>
    <t>Figure 4a - data provided by author</t>
  </si>
  <si>
    <t>20-21</t>
  </si>
  <si>
    <t>25-26</t>
  </si>
  <si>
    <t>30-31</t>
  </si>
  <si>
    <t>35-36</t>
  </si>
  <si>
    <t>Figure 4b - data provided by author</t>
  </si>
  <si>
    <t>Figure 4c - data provided by author</t>
  </si>
  <si>
    <t>Figure 3 - data provided by author</t>
  </si>
  <si>
    <t>21-22</t>
  </si>
  <si>
    <t>22-23</t>
  </si>
  <si>
    <t>23-24</t>
  </si>
  <si>
    <t>24-25</t>
  </si>
  <si>
    <t>26-27</t>
  </si>
  <si>
    <t>27-28</t>
  </si>
  <si>
    <t>28-29</t>
  </si>
  <si>
    <t>29-30</t>
  </si>
  <si>
    <t>31-32</t>
  </si>
  <si>
    <t>32-33</t>
  </si>
  <si>
    <t>33-34</t>
  </si>
  <si>
    <t>34-35</t>
  </si>
  <si>
    <t>36-37</t>
  </si>
  <si>
    <t>Figure 2 - data provided by author</t>
  </si>
  <si>
    <t>37-38</t>
  </si>
  <si>
    <t>38-39</t>
  </si>
  <si>
    <t>39-40</t>
  </si>
  <si>
    <t>40-41</t>
  </si>
  <si>
    <t>41-42</t>
  </si>
  <si>
    <t>42-43</t>
  </si>
  <si>
    <t>43-44</t>
  </si>
  <si>
    <t>44-45</t>
  </si>
  <si>
    <t>45-46</t>
  </si>
  <si>
    <t>46-47</t>
  </si>
  <si>
    <t>47-48</t>
  </si>
  <si>
    <t>48-49</t>
  </si>
  <si>
    <t>49-50</t>
  </si>
  <si>
    <t>50-51</t>
  </si>
  <si>
    <t>0-20</t>
  </si>
  <si>
    <t>80-120</t>
  </si>
  <si>
    <t>number of total hauls per 40000 sq-m</t>
  </si>
  <si>
    <t>g/cm2/yr</t>
  </si>
  <si>
    <t>Mass accumulation rate</t>
  </si>
  <si>
    <t>Control</t>
  </si>
  <si>
    <t>Tickler T1</t>
  </si>
  <si>
    <t>Tickler T2</t>
  </si>
  <si>
    <t>Tickler T3</t>
  </si>
  <si>
    <t>Pulse T1</t>
  </si>
  <si>
    <t>combination of 2 before treatments sampled on 1 and 3 June 2017, and an untrawled control site sampled on 3 June</t>
  </si>
  <si>
    <t>1 June 2017 (6hrs after disturbance)</t>
  </si>
  <si>
    <t>3 June 2017 (30 hrs after disturbance event)</t>
  </si>
  <si>
    <t>5 June 2017 (75 hrs after disturbance event)</t>
  </si>
  <si>
    <t>6 June 2017 (3.5 hrs after disturbance)</t>
  </si>
  <si>
    <t>0.25</t>
  </si>
  <si>
    <t>1.25</t>
  </si>
  <si>
    <t>3.125</t>
  </si>
  <si>
    <t>0.15</t>
  </si>
  <si>
    <t>150-200</t>
  </si>
  <si>
    <t>% trawl passes over experimental area (80 x 1000 m)</t>
  </si>
  <si>
    <t>µg Chl-a g-1</t>
  </si>
  <si>
    <t>Figure 6</t>
  </si>
  <si>
    <t>0-2.5</t>
  </si>
  <si>
    <t>Figure 5a</t>
  </si>
  <si>
    <t>Figure 5b</t>
  </si>
  <si>
    <t>Figure 5e</t>
  </si>
  <si>
    <t>Figure 5f</t>
  </si>
  <si>
    <t>on-board incubations</t>
  </si>
  <si>
    <t>mmol m-2 d-1</t>
  </si>
  <si>
    <t>in-situ incubations</t>
  </si>
  <si>
    <t>0-3</t>
  </si>
  <si>
    <t>Figure 7a</t>
  </si>
  <si>
    <t>Figure 7b</t>
  </si>
  <si>
    <t>2_13</t>
  </si>
  <si>
    <t>1_13</t>
  </si>
  <si>
    <t>9_14</t>
  </si>
  <si>
    <t>10_14</t>
  </si>
  <si>
    <t>6_14</t>
  </si>
  <si>
    <t>2_14</t>
  </si>
  <si>
    <t>7_14</t>
  </si>
  <si>
    <t>4_14</t>
  </si>
  <si>
    <t>1_14</t>
  </si>
  <si>
    <t>AA_13</t>
  </si>
  <si>
    <t>FG_13</t>
  </si>
  <si>
    <t>NT_14</t>
  </si>
  <si>
    <t>AA_14</t>
  </si>
  <si>
    <t>FG_14</t>
  </si>
  <si>
    <t>All adjacent to fishing ground stations (2_13)</t>
  </si>
  <si>
    <t>All fishing ground stations (1_13)</t>
  </si>
  <si>
    <t>All non-trawled stations (9_14, 10_14)</t>
  </si>
  <si>
    <t>All adjacent to fishing ground stations (2_14, 6_14)</t>
  </si>
  <si>
    <t>All fishing ground stations (1_14, 4_14, 7_14)</t>
  </si>
  <si>
    <t>Otter Trawl</t>
  </si>
  <si>
    <t>Swept area ration</t>
  </si>
  <si>
    <t>Coarse sand</t>
  </si>
  <si>
    <t>-</t>
  </si>
  <si>
    <t>Pristine_1</t>
  </si>
  <si>
    <t>Pristine_3</t>
  </si>
  <si>
    <t>Pristine_5</t>
  </si>
  <si>
    <t>Pristine_14</t>
  </si>
  <si>
    <t>Pristine_19</t>
  </si>
  <si>
    <t>Trawled_20</t>
  </si>
  <si>
    <t>Trawled_21</t>
  </si>
  <si>
    <t>Trawled_30</t>
  </si>
  <si>
    <t>Trawled_31</t>
  </si>
  <si>
    <t>Trawled_33</t>
  </si>
  <si>
    <t>Trawled_38</t>
  </si>
  <si>
    <t>Trawling took place at the end of the shrimp fishing season</t>
  </si>
  <si>
    <t>monosaturated / branched PLFA ratios</t>
  </si>
  <si>
    <t>unknown</t>
  </si>
  <si>
    <t>sM-Low</t>
  </si>
  <si>
    <t>sM-High</t>
  </si>
  <si>
    <t>S-low</t>
  </si>
  <si>
    <t>S-hign</t>
  </si>
  <si>
    <t>Muddy seds</t>
  </si>
  <si>
    <t>Sandy seds</t>
  </si>
  <si>
    <t>Low</t>
  </si>
  <si>
    <t>intensity from VMS data</t>
  </si>
  <si>
    <t>mg g-1 (?)</t>
  </si>
  <si>
    <t>0.1 m2 NIOZ corer - Metabolically active bacteria - Archaeal denitrifiers</t>
  </si>
  <si>
    <t>micromol</t>
  </si>
  <si>
    <t>Figure 3c</t>
  </si>
  <si>
    <t>?</t>
  </si>
  <si>
    <t>Control Impact</t>
  </si>
  <si>
    <t>Trawling effort_numerical</t>
  </si>
  <si>
    <t>Trawling effort_categorical</t>
  </si>
  <si>
    <t>C-13</t>
  </si>
  <si>
    <t>5_45</t>
  </si>
  <si>
    <t>9_82</t>
  </si>
  <si>
    <t>13_102</t>
  </si>
  <si>
    <t>42_454</t>
  </si>
  <si>
    <t>44_504</t>
  </si>
  <si>
    <t>49_535</t>
  </si>
  <si>
    <t>52_566</t>
  </si>
  <si>
    <t>55_618</t>
  </si>
  <si>
    <t>60_661</t>
  </si>
  <si>
    <t>65_711</t>
  </si>
  <si>
    <t>70_781</t>
  </si>
  <si>
    <t>105_1281</t>
  </si>
  <si>
    <t>111_1333</t>
  </si>
  <si>
    <t>113_1341</t>
  </si>
  <si>
    <t>118_1386</t>
  </si>
  <si>
    <t>125_1467</t>
  </si>
  <si>
    <t>135_1555</t>
  </si>
  <si>
    <t>142_1591</t>
  </si>
  <si>
    <t>150_1692</t>
  </si>
  <si>
    <t>151_1696</t>
  </si>
  <si>
    <t>154_1733</t>
  </si>
  <si>
    <t>155_1738</t>
  </si>
  <si>
    <t>175_1987</t>
  </si>
  <si>
    <t>175_1981</t>
  </si>
  <si>
    <t>181_2054</t>
  </si>
  <si>
    <t>185_2075</t>
  </si>
  <si>
    <t>4_4</t>
  </si>
  <si>
    <t>10_6</t>
  </si>
  <si>
    <t>12_3</t>
  </si>
  <si>
    <t>17_3</t>
  </si>
  <si>
    <t>17_8</t>
  </si>
  <si>
    <t>19_3</t>
  </si>
  <si>
    <t>22_1</t>
  </si>
  <si>
    <t>27_4</t>
  </si>
  <si>
    <t>31_1</t>
  </si>
  <si>
    <t>38_2</t>
  </si>
  <si>
    <t>41_1</t>
  </si>
  <si>
    <t>44_4</t>
  </si>
  <si>
    <t>53_3</t>
  </si>
  <si>
    <t>58_3</t>
  </si>
  <si>
    <t>62_6</t>
  </si>
  <si>
    <t>69_1</t>
  </si>
  <si>
    <t>72_1</t>
  </si>
  <si>
    <t>76_4</t>
  </si>
  <si>
    <t>92_2</t>
  </si>
  <si>
    <t>97_1</t>
  </si>
  <si>
    <t>124_4</t>
  </si>
  <si>
    <t>126_1</t>
  </si>
  <si>
    <t>127_3</t>
  </si>
  <si>
    <t>128_3</t>
  </si>
  <si>
    <t>129_6</t>
  </si>
  <si>
    <t>130_4</t>
  </si>
  <si>
    <t>132_1</t>
  </si>
  <si>
    <t xml:space="preserve">Deep muddy, next to canyons and seamounts </t>
  </si>
  <si>
    <t xml:space="preserve">number of tows in grid cell from 10 years prior to sampling </t>
  </si>
  <si>
    <t>mg/m3</t>
  </si>
  <si>
    <t>Supplementary_Data_S3</t>
  </si>
  <si>
    <t>Kurtosis</t>
  </si>
  <si>
    <t>Mean grain size</t>
  </si>
  <si>
    <t>µg/g</t>
  </si>
  <si>
    <t>Skewness</t>
  </si>
  <si>
    <t>Sorting</t>
  </si>
  <si>
    <t>Slope</t>
  </si>
  <si>
    <t>Canyon</t>
  </si>
  <si>
    <t>Smt</t>
  </si>
  <si>
    <t>M1</t>
  </si>
  <si>
    <t>M2</t>
  </si>
  <si>
    <t>M3</t>
  </si>
  <si>
    <t>S1</t>
  </si>
  <si>
    <t>S2</t>
  </si>
  <si>
    <t>S3</t>
  </si>
  <si>
    <t>Tide stress</t>
  </si>
  <si>
    <t>Wave stress</t>
  </si>
  <si>
    <t>Shallow, cohesive sediment</t>
  </si>
  <si>
    <t>Shallow, non-cohesive sediment</t>
  </si>
  <si>
    <t>Lobster</t>
  </si>
  <si>
    <t>Scallop</t>
  </si>
  <si>
    <t>low</t>
  </si>
  <si>
    <t>medium</t>
  </si>
  <si>
    <t>high</t>
  </si>
  <si>
    <t>Bioirrigation</t>
  </si>
  <si>
    <t>BODC (PD20150623)</t>
  </si>
  <si>
    <t>aquaria (LWD: 20x20x34 cm)</t>
  </si>
  <si>
    <t>Water samples</t>
  </si>
  <si>
    <t>Phosphate</t>
  </si>
  <si>
    <t>Silicate</t>
  </si>
  <si>
    <t>µm</t>
  </si>
  <si>
    <t>NIOZ corer to collect samples</t>
  </si>
  <si>
    <t>Shallow sandy</t>
  </si>
  <si>
    <t>&gt;400</t>
  </si>
  <si>
    <t>umols</t>
  </si>
  <si>
    <t>umol / L</t>
  </si>
  <si>
    <t>µmol</t>
  </si>
  <si>
    <t>TON</t>
  </si>
  <si>
    <t>Gravel</t>
  </si>
  <si>
    <t>Porosity</t>
  </si>
  <si>
    <t>OPD</t>
  </si>
  <si>
    <t>aRPD</t>
  </si>
  <si>
    <t>ug/g</t>
  </si>
  <si>
    <t>CC-L</t>
  </si>
  <si>
    <t>CC-M</t>
  </si>
  <si>
    <t>CC-H</t>
  </si>
  <si>
    <t>D</t>
  </si>
  <si>
    <t>CP-L</t>
  </si>
  <si>
    <t>CP-M</t>
  </si>
  <si>
    <t>CP-H</t>
  </si>
  <si>
    <t>L-L</t>
  </si>
  <si>
    <t>L-M</t>
  </si>
  <si>
    <t>I-L</t>
  </si>
  <si>
    <t>I-M</t>
  </si>
  <si>
    <t>I-H</t>
  </si>
  <si>
    <t>Trawling intensity calculated from sidescan sonar</t>
  </si>
  <si>
    <t>Shallow sandy-mud</t>
  </si>
  <si>
    <t>Shallow muddy area</t>
  </si>
  <si>
    <t>Shallow, maerl protruding within sandy-mud bottoms</t>
  </si>
  <si>
    <t>trawl tracks density/km2</t>
  </si>
  <si>
    <t>Medium</t>
  </si>
  <si>
    <t>degrees C</t>
  </si>
  <si>
    <t>Chl-a in bottom waters</t>
  </si>
  <si>
    <t>Chla-OBS</t>
  </si>
  <si>
    <t>surface sediment</t>
  </si>
  <si>
    <t>Data analyzed in 3-5 replicate Van Veen grabs</t>
  </si>
  <si>
    <t>control (vegetated)</t>
  </si>
  <si>
    <t>control (unvegetated)</t>
  </si>
  <si>
    <t>treated (vegetated)</t>
  </si>
  <si>
    <t>treated (unvegetated)</t>
  </si>
  <si>
    <t>mini trawl (berimbau), pink prawn fishery</t>
  </si>
  <si>
    <t>number of times disturbed before sampling</t>
  </si>
  <si>
    <t>hauls</t>
  </si>
  <si>
    <t>sandy mud, 3% OC</t>
  </si>
  <si>
    <t>95 % confidence intervals</t>
  </si>
  <si>
    <t>4 samples/treatment/day; sample collection 0, 1, 8 and 15 days after experimental trawling; WebPlotDigitizer.
Note: the authors do not present mean and CI values for each of the sampling period (0, 1, 8 ,15 days), rather they combined the data from all 4 sampling times because they found no significant effect of time. It is a shame because we cannot asses recovery. The authors sample 4 squares/treatment/day - leading to a total of 32 samples (n = 16 per treatment). The squares within a treatment are pseudoreplicates. Rather we have 2 trawled areas and 2 control areas sampled at 4 point in time (0, 1, 8 ,15 days), n = 8 for trawled in vegetaed,  n = 8 for control in vegetaed, n = 8 for trawled in non-vegetaed,  n = 8 for control in non-vegetaed</t>
  </si>
  <si>
    <t>TA</t>
  </si>
  <si>
    <t>PA</t>
  </si>
  <si>
    <t>March/April and July/August 2003</t>
  </si>
  <si>
    <t>July/Aug and Sept/Oct 2004</t>
  </si>
  <si>
    <t>Data from the two time points was pooled in the analysis. Lat/long of the central point of the area (Research Platform FINO 1) taken from https://www.fino1.de/en/location.html. Exact sample positions could be probably be estimated from Fig 1</t>
  </si>
  <si>
    <t>Data from the two time points was pooled in the analysis. Lat/long not given but could probably estimate it from Fig 1</t>
  </si>
  <si>
    <t>Beam trawl</t>
  </si>
  <si>
    <t>Untrawled/Before samples were actually taken 2w after trawling stopped (July/Aug 2003), but within the 'protected area' (PA). Trawling intensity before closure was same in whole area. Intensity reported per month over a period of 2y (Jan 2003-Jan 2005) and ranged from 0-1.2 even in trawled area.</t>
  </si>
  <si>
    <t>Untrawled/Before samples were actually taken 2w after trawling stopped (July/Aug 2003), but within the 'protected area' (PA). Trawling intensity before closure was same in whole area. Intensity reported per month over a period of 2y (Jan 2003-Jan 2005)</t>
  </si>
  <si>
    <t>sand</t>
  </si>
  <si>
    <t>Tidal currents</t>
  </si>
  <si>
    <t>samples were taken with a minicore in a box core (either 5cm3 or 2cm3 but both types from 0 to 5-6cm).</t>
  </si>
  <si>
    <t>0-5.5</t>
  </si>
  <si>
    <t>times per month</t>
  </si>
  <si>
    <t>c. 0-120</t>
  </si>
  <si>
    <t>c. 360-420</t>
  </si>
  <si>
    <t>June - October 2020</t>
  </si>
  <si>
    <t>Hydraulic mussel dredge</t>
  </si>
  <si>
    <t>Shallow very fine sand</t>
  </si>
  <si>
    <t>Summer/Autumn</t>
  </si>
  <si>
    <t>Dredged</t>
  </si>
  <si>
    <t>Not dredged</t>
  </si>
  <si>
    <t xml:space="preserve">range </t>
  </si>
  <si>
    <t>Table 5</t>
  </si>
  <si>
    <t>Only max and minimum values were reported</t>
  </si>
  <si>
    <t>Hydrogen flux</t>
  </si>
  <si>
    <t>TS</t>
  </si>
  <si>
    <t>TC/TS</t>
  </si>
  <si>
    <t>TN/TS</t>
  </si>
  <si>
    <t>Impact</t>
  </si>
  <si>
    <t>passages in 24 h</t>
  </si>
  <si>
    <t>experimental dredging, gravity surface corer; depth varying 4.9-6.1 m</t>
  </si>
  <si>
    <t>Response variable</t>
  </si>
  <si>
    <t>mg g-1</t>
  </si>
  <si>
    <t>Venice Lagoon</t>
  </si>
  <si>
    <t>NF-1</t>
  </si>
  <si>
    <t>Deep muddy</t>
  </si>
  <si>
    <t>NF-2</t>
  </si>
  <si>
    <t>NF-3</t>
  </si>
  <si>
    <t>NF-4</t>
  </si>
  <si>
    <t>NF-5</t>
  </si>
  <si>
    <t>SF-1</t>
  </si>
  <si>
    <t>SF-2</t>
  </si>
  <si>
    <t>SF-3</t>
  </si>
  <si>
    <t>SF-4</t>
  </si>
  <si>
    <t>SF-5</t>
  </si>
  <si>
    <t>SF-6</t>
  </si>
  <si>
    <t>&gt;43</t>
  </si>
  <si>
    <t>&gt;50</t>
  </si>
  <si>
    <t>&gt;25</t>
  </si>
  <si>
    <t>&gt;40</t>
  </si>
  <si>
    <t>Bq/kg</t>
  </si>
  <si>
    <t>SML</t>
  </si>
  <si>
    <t>&gt;18000</t>
  </si>
  <si>
    <t>&gt;40000</t>
  </si>
  <si>
    <t>&gt;46000</t>
  </si>
  <si>
    <t>&gt;44000</t>
  </si>
  <si>
    <t>&gt;38000</t>
  </si>
  <si>
    <t>Supplementary information</t>
  </si>
  <si>
    <t>Total Pb-210</t>
  </si>
  <si>
    <t>g/cm3</t>
  </si>
  <si>
    <t>Bq/cm3</t>
  </si>
  <si>
    <t xml:space="preserve"> </t>
  </si>
  <si>
    <t>28.7-29.7</t>
  </si>
  <si>
    <t>29.6-30.6</t>
  </si>
  <si>
    <t>30.5-31.5</t>
  </si>
  <si>
    <t>31.4-32.4</t>
  </si>
  <si>
    <t>32.3-33.3</t>
  </si>
  <si>
    <t>33.2-34.2</t>
  </si>
  <si>
    <t>34.1-35.1</t>
  </si>
  <si>
    <t>35.9-36.9</t>
  </si>
  <si>
    <t>36.8-37.8</t>
  </si>
  <si>
    <t>37.7-38.7</t>
  </si>
  <si>
    <t>38.6-39.6</t>
  </si>
  <si>
    <t>39.5-40.5</t>
  </si>
  <si>
    <t>40.4-41.4</t>
  </si>
  <si>
    <t>41.3-42.3</t>
  </si>
  <si>
    <t>42.2-43.2</t>
  </si>
  <si>
    <t>43.1-44.1</t>
  </si>
  <si>
    <t>44.9-45.9</t>
  </si>
  <si>
    <t>45.8-46.8</t>
  </si>
  <si>
    <t>Bq Kg-1</t>
  </si>
  <si>
    <t xml:space="preserve">Figure 3 </t>
  </si>
  <si>
    <t>KC Denmark A/S multicorer, sampling depth WebPlot; grain size data not extracted (ask authors)</t>
  </si>
  <si>
    <t>Closed period in July and August, inferred the time since trawled</t>
  </si>
  <si>
    <t>Average values of surface sediment from 5 grabs</t>
  </si>
  <si>
    <t>Close to an old platform, so this site can not be trawled</t>
  </si>
  <si>
    <t>TIC</t>
  </si>
  <si>
    <t>Data from 7 sediment cores collected during different seasons in 2003</t>
  </si>
  <si>
    <t>Yearly</t>
  </si>
  <si>
    <t>Dec 2002 - Nov 2003</t>
  </si>
  <si>
    <t>m3/s</t>
  </si>
  <si>
    <t>SF 500 1</t>
  </si>
  <si>
    <t>CSF-500</t>
  </si>
  <si>
    <t>CNF-500</t>
  </si>
  <si>
    <t>NF 500 1</t>
  </si>
  <si>
    <t>KC Denmark A/S interface multicorer to collect sediments</t>
  </si>
  <si>
    <t>Figure S1_A</t>
  </si>
  <si>
    <t>Figure S1_B</t>
  </si>
  <si>
    <t>obtained with Webplotdigitizer</t>
  </si>
  <si>
    <t>Figure S1_C</t>
  </si>
  <si>
    <t>obtained with Webplotdigitizer; NO ERROR BARS</t>
  </si>
  <si>
    <t>OM turnover</t>
  </si>
  <si>
    <t>d-1</t>
  </si>
  <si>
    <t>Biopolymeric C (BPC)</t>
  </si>
  <si>
    <t>mg/g</t>
  </si>
  <si>
    <t>microg/g</t>
  </si>
  <si>
    <t>CA 500</t>
  </si>
  <si>
    <t>NF 800</t>
  </si>
  <si>
    <t>CA 2000</t>
  </si>
  <si>
    <t>Approximate time since trawled, +- 1 week</t>
  </si>
  <si>
    <t>more info on cited PUIG et al. 2012</t>
  </si>
  <si>
    <t>KC multi-corer tubes for the sampling</t>
  </si>
  <si>
    <t>box-corer for sampling</t>
  </si>
  <si>
    <t>Table_SM1</t>
  </si>
  <si>
    <t>NO ERROR BARS</t>
  </si>
  <si>
    <t>nmol/mg</t>
  </si>
  <si>
    <t>Table_SM-C</t>
  </si>
  <si>
    <t>Sum of THAA calculated by me (sum of Asp,Ser…Gaba)</t>
  </si>
  <si>
    <t>Namibia-HT</t>
  </si>
  <si>
    <t>Namibia-LT</t>
  </si>
  <si>
    <t>Childs Bank-HT</t>
  </si>
  <si>
    <t>Childs Bank-LT</t>
  </si>
  <si>
    <t>Cape Columbine-HT</t>
  </si>
  <si>
    <t>Cape Columbine-LT</t>
  </si>
  <si>
    <t>Cape Point-HT</t>
  </si>
  <si>
    <t>Cape Point-LT</t>
  </si>
  <si>
    <t>1-4-2007</t>
  </si>
  <si>
    <t>Summer, rainy season, upwelling</t>
  </si>
  <si>
    <t>Swept area</t>
  </si>
  <si>
    <t>The trawl intensity was defined by calculating the number of trawl passes within a 0,5 n mile radius of each site over a 5 year period (2003 to 2007) using unpublished commercial data obtained from the former Department of Environmental Affairs and Tourism, now Department of Agriculture, Forestry and Fisheries (DAFF). There is also Proportion Swept Area (Table 1)</t>
  </si>
  <si>
    <t>ml/L</t>
  </si>
  <si>
    <t>Dry season, upwelling</t>
  </si>
  <si>
    <t>There is also: Benthic infauna and epifauna</t>
  </si>
  <si>
    <t>Grab sample</t>
  </si>
  <si>
    <t>Data already included in Palanques et al., 2014 and Cartes et al., 2007</t>
  </si>
  <si>
    <t>NS1</t>
  </si>
  <si>
    <t>NS2</t>
  </si>
  <si>
    <t>TS1</t>
  </si>
  <si>
    <t>TS2</t>
  </si>
  <si>
    <t>extremely fine sediment</t>
  </si>
  <si>
    <t>No details about exact timing of closure of the MPA. Note that artificial reefs (concrete blocks, concrete boats and tyres) were also placed around and in the MPA at the same time as the closure. Could be confounding factor.</t>
  </si>
  <si>
    <t>Figure 2A</t>
  </si>
  <si>
    <t>unclear to what depth sediment sample was taken</t>
  </si>
  <si>
    <t>Figure 2B</t>
  </si>
  <si>
    <t>Figure 3A</t>
  </si>
  <si>
    <t>Figure 3B</t>
  </si>
  <si>
    <t>Figure 3C</t>
  </si>
  <si>
    <t>Subtropical - dry season</t>
  </si>
  <si>
    <t>Subtropical - monsoon season</t>
  </si>
  <si>
    <t>Trans_15_20m</t>
  </si>
  <si>
    <t>Trans_21_25m</t>
  </si>
  <si>
    <t>Trans_26_30m</t>
  </si>
  <si>
    <t>Trans_31_35m</t>
  </si>
  <si>
    <t>Trans_36_40m</t>
  </si>
  <si>
    <t>I noted them all as trawled, as trawling occurs continuously on top of the experimental trawls</t>
  </si>
  <si>
    <t>Subtropical - rainy season</t>
  </si>
  <si>
    <t>High seasonal and depth variations, can not group results</t>
  </si>
  <si>
    <t>Arrastre</t>
  </si>
  <si>
    <t>No_arrastre</t>
  </si>
  <si>
    <t>Depth range from 8 to 47 m depth, no way of determining the approximate location, combination of sediment cores that we can't determine which are which</t>
  </si>
  <si>
    <t>N-15</t>
  </si>
  <si>
    <t>B</t>
  </si>
  <si>
    <t>Z</t>
  </si>
  <si>
    <t>E</t>
  </si>
  <si>
    <t>F</t>
  </si>
  <si>
    <t>coordinates estimated from google maps</t>
  </si>
  <si>
    <t>dimensionless</t>
  </si>
  <si>
    <t>Phaeopigments</t>
  </si>
  <si>
    <t>0-0.3</t>
  </si>
  <si>
    <t>Fished</t>
  </si>
  <si>
    <t>Walrus_closed</t>
  </si>
  <si>
    <t>Unfished_C2</t>
  </si>
  <si>
    <t>Unfished_C3</t>
  </si>
  <si>
    <t>Only average depth reported</t>
  </si>
  <si>
    <t>article_type_id</t>
  </si>
  <si>
    <t>Standard error reported but design makes this standard deviation</t>
  </si>
  <si>
    <t>µg g-1</t>
  </si>
  <si>
    <t>Figure 7</t>
  </si>
  <si>
    <t>P/C</t>
  </si>
  <si>
    <t>16-21°C, intense resuspension, microtidal environment; strong anthropogenic influences from Thessaloniki harbour and the city’s adjacent industrial zone; Three major rivers (Axios, Aliakmon and Pinios)
discharge</t>
  </si>
  <si>
    <t>16-21°C, microtidal environment; strong anthropogenic influences from Thessaloniki harbour and the city’s adjacent industrial zone; Three major rivers (Axios, Aliakmon and Pinios)
discharge</t>
  </si>
  <si>
    <t>9-10°C, intense resuspension,microtidal environment; strong anthropogenic influences from Thessaloniki harbour and the city’s adjacent industrial zone; Three major rivers (Axios, Aliakmon and Pinios)
discharge</t>
  </si>
  <si>
    <t>9-10°C, microtidal environment; strong anthropogenic influences from Thessaloniki harbour and the city’s adjacent industrial zone; Three major rivers (Axios, Aliakmon and Pinios)
discharge</t>
  </si>
  <si>
    <t>aminopeptidase activity</t>
  </si>
  <si>
    <t>nmol/g/h</t>
  </si>
  <si>
    <t>Fig 5</t>
  </si>
  <si>
    <t>WebPlotDigitizer</t>
  </si>
  <si>
    <t>bacterial C efficiency</t>
  </si>
  <si>
    <t>ng C incorp./µg C degr.</t>
  </si>
  <si>
    <t>Tab 1</t>
  </si>
  <si>
    <t>bacterial C production</t>
  </si>
  <si>
    <t>ng C /g/h</t>
  </si>
  <si>
    <t>Tab 2</t>
  </si>
  <si>
    <t>CO2 /g/h</t>
  </si>
  <si>
    <t>two benthic chambers (32 cm Ø)</t>
  </si>
  <si>
    <t>nmol/ml/h</t>
  </si>
  <si>
    <t>Sediment redox potential</t>
  </si>
  <si>
    <t>2-4</t>
  </si>
  <si>
    <t>4-6</t>
  </si>
  <si>
    <t>6-10</t>
  </si>
  <si>
    <t>mg N g-1</t>
  </si>
  <si>
    <t>Bioavailable organic C</t>
  </si>
  <si>
    <t>Data extracted from webplotdigitizer, no data of errors</t>
  </si>
  <si>
    <t>Hydrolyzable carbohydrates</t>
  </si>
  <si>
    <t>Hydrolyzable protein</t>
  </si>
  <si>
    <t>OSP1</t>
  </si>
  <si>
    <t>OSP1b</t>
  </si>
  <si>
    <t>OSP2</t>
  </si>
  <si>
    <t>OSP3</t>
  </si>
  <si>
    <t>OSP4</t>
  </si>
  <si>
    <t>OSP5</t>
  </si>
  <si>
    <t>OSP6</t>
  </si>
  <si>
    <t>OSP7</t>
  </si>
  <si>
    <t>TH1</t>
  </si>
  <si>
    <t>TH2</t>
  </si>
  <si>
    <t>TH3</t>
  </si>
  <si>
    <t>TH4</t>
  </si>
  <si>
    <t>TH5</t>
  </si>
  <si>
    <t>TH6</t>
  </si>
  <si>
    <t>Shallow sandy, low tidal disturbance</t>
  </si>
  <si>
    <t>Shallow sandy, high tidal disturbance</t>
  </si>
  <si>
    <t>Long-term trawling intensity using overflight (1992-2002), but short-term satellite trawling intensity is also provided</t>
  </si>
  <si>
    <t>vessels/km2</t>
  </si>
  <si>
    <t>Coxid sulphate reduction</t>
  </si>
  <si>
    <t>µmol/m2/h</t>
  </si>
  <si>
    <t>Fig. 4</t>
  </si>
  <si>
    <t>µmol NO3/m2/h</t>
  </si>
  <si>
    <t>O2 uptake H2S reoxidation</t>
  </si>
  <si>
    <t>µmol Si/m2/h</t>
  </si>
  <si>
    <t>Sulphate reduction</t>
  </si>
  <si>
    <t>NSZ</t>
  </si>
  <si>
    <t>SSZ</t>
  </si>
  <si>
    <t>bottom trawl</t>
  </si>
  <si>
    <t>24h-days</t>
  </si>
  <si>
    <t>Summer tropical cyclones</t>
  </si>
  <si>
    <t>means and SE extracted manually using https://apps.automeris.io/wpd/ SE bars either zero or not visible</t>
  </si>
  <si>
    <t>means and SE extracted manually using https://apps.automeris.io/wpd/</t>
  </si>
  <si>
    <t>GB5</t>
  </si>
  <si>
    <t>OG7</t>
  </si>
  <si>
    <t>DG9</t>
  </si>
  <si>
    <t>November 2000 - May 2002</t>
  </si>
  <si>
    <t>Otter trawling/Beam trawling</t>
  </si>
  <si>
    <t>Comparison of sediment cores collected in very different habitats (settings)</t>
  </si>
  <si>
    <t>No error estimate</t>
  </si>
  <si>
    <t>Site 1 (open)</t>
  </si>
  <si>
    <t>Site 1 (closed)</t>
  </si>
  <si>
    <t>Site 1 (boundary)</t>
  </si>
  <si>
    <t>Site 2 (open)</t>
  </si>
  <si>
    <t>Site 2 (closed)</t>
  </si>
  <si>
    <t>Site 2 (boundary)</t>
  </si>
  <si>
    <t>Site 3 (open)</t>
  </si>
  <si>
    <t>Site 3 (closed)</t>
  </si>
  <si>
    <t>strong, bi-directional bottom currents</t>
  </si>
  <si>
    <t>moderate to light bottom currents</t>
  </si>
  <si>
    <t>light bottom currents</t>
  </si>
  <si>
    <t>% of seafloor/year</t>
  </si>
  <si>
    <t>soft-bottom (i.e., sand, silt, and clay), low-relief marine habitat, strong, bi-directional bottom currents</t>
  </si>
  <si>
    <t>Bottom current_categorical</t>
  </si>
  <si>
    <t>1998 Pre-trawl</t>
  </si>
  <si>
    <t>1998 Post-trawl</t>
  </si>
  <si>
    <t>1999 Pre-trawl</t>
  </si>
  <si>
    <t>1999 Post-trawl</t>
  </si>
  <si>
    <t>Shrimp trawls</t>
  </si>
  <si>
    <t>mmol/m2/d</t>
  </si>
  <si>
    <t>Figure 5c</t>
  </si>
  <si>
    <t>Figure 8</t>
  </si>
  <si>
    <t>Silicate flux</t>
  </si>
  <si>
    <t>Treated</t>
  </si>
  <si>
    <t>undisturbed from clam harvesting activities for several weeks</t>
  </si>
  <si>
    <t>Shallow muddy, eutrophic, next to river mouth</t>
  </si>
  <si>
    <t>ngC/g/h</t>
  </si>
  <si>
    <t>PRT:CHO</t>
  </si>
  <si>
    <t>β-glucosidase activity</t>
  </si>
  <si>
    <t>Ambient</t>
  </si>
  <si>
    <t>TR-Experimental</t>
  </si>
  <si>
    <t>Smith-McIntyre sampler</t>
  </si>
  <si>
    <t>Trawling ban for 20 years</t>
  </si>
  <si>
    <t>Figure 2_A</t>
  </si>
  <si>
    <t>Figure 2_B</t>
  </si>
  <si>
    <t>mg·g-1</t>
  </si>
  <si>
    <t>Shallow, combination of sediment textures</t>
  </si>
  <si>
    <t>DR</t>
  </si>
  <si>
    <t>AMB</t>
  </si>
  <si>
    <t>Shallow silty-sand</t>
  </si>
  <si>
    <t>Faunal data available</t>
  </si>
  <si>
    <t>Fig 2</t>
  </si>
  <si>
    <t>Faunal data available; from WEBPLOTDIGITIZER</t>
  </si>
  <si>
    <t>m2 g-1</t>
  </si>
  <si>
    <t>L-PO4</t>
  </si>
  <si>
    <t>nMol g-1 dry sediment</t>
  </si>
  <si>
    <t>Supposed to be a BACI, but they don't report data of before dredging (although they did sample, they didn't include it)</t>
  </si>
  <si>
    <t>D1</t>
  </si>
  <si>
    <t>D2</t>
  </si>
  <si>
    <t>B1</t>
  </si>
  <si>
    <t>B2</t>
  </si>
  <si>
    <t>C1</t>
  </si>
  <si>
    <t>C2</t>
  </si>
  <si>
    <t>Experimental dredging in undredged site, coordinates estimated by georeferencing the map</t>
  </si>
  <si>
    <t>Adjacent to dredged site, coordinates estimated by georeferencing the map</t>
  </si>
  <si>
    <t>Control site, coordinates estimated by georeferencing the map</t>
  </si>
  <si>
    <t>Shallow sandy seafloor</t>
  </si>
  <si>
    <t>Dutch type of mussel dredge (1 m wide and 80 kg)</t>
  </si>
  <si>
    <t>Table 6</t>
  </si>
  <si>
    <t>Coordinates could not be properly extracted by georeferenicing Fig. 1 (bad coordinates)</t>
  </si>
  <si>
    <t>Trawling closure in June-September</t>
  </si>
  <si>
    <t>T</t>
  </si>
  <si>
    <t>R</t>
  </si>
  <si>
    <t>Water depth ranging from 30 to 35 m</t>
  </si>
  <si>
    <t>Shallow loch (constrained circulation), muddy seafloor, and high nutrient loads</t>
  </si>
  <si>
    <t>hauls/month</t>
  </si>
  <si>
    <t>No data of error, even if they took replicate samples</t>
  </si>
  <si>
    <t>TNov93</t>
  </si>
  <si>
    <t>TMay94</t>
  </si>
  <si>
    <t>TOct94</t>
  </si>
  <si>
    <t>TMay95</t>
  </si>
  <si>
    <t>TOct95</t>
  </si>
  <si>
    <t>TMay96</t>
  </si>
  <si>
    <t>TOct96</t>
  </si>
  <si>
    <t>CNov93</t>
  </si>
  <si>
    <t>CMay94</t>
  </si>
  <si>
    <t>COct94</t>
  </si>
  <si>
    <t>CMay95</t>
  </si>
  <si>
    <t>COct95</t>
  </si>
  <si>
    <t>CMay96</t>
  </si>
  <si>
    <t>COct96</t>
  </si>
  <si>
    <t>Fall</t>
  </si>
  <si>
    <t>Table 3.7.1</t>
  </si>
  <si>
    <t>Sampling design suggests multiple grabs, but how many is not mentioned, and only one number without error is eventually reported</t>
  </si>
  <si>
    <t>STA.control</t>
  </si>
  <si>
    <t>STA.roller</t>
  </si>
  <si>
    <t>STA.door</t>
  </si>
  <si>
    <t>STB.control</t>
  </si>
  <si>
    <t>STB.roller</t>
  </si>
  <si>
    <t>STB.door</t>
  </si>
  <si>
    <t>STC.control</t>
  </si>
  <si>
    <t>STC.roller</t>
  </si>
  <si>
    <t>STC.door</t>
  </si>
  <si>
    <t>Experiment2.control</t>
  </si>
  <si>
    <t>Experiment2.door</t>
  </si>
  <si>
    <t>Experiment3.control</t>
  </si>
  <si>
    <t>Experiment3.door</t>
  </si>
  <si>
    <t>Experiment4.control</t>
  </si>
  <si>
    <t>Experiment4.door</t>
  </si>
  <si>
    <t>control</t>
  </si>
  <si>
    <t>July/August 1985</t>
  </si>
  <si>
    <t>2 dredge</t>
  </si>
  <si>
    <t>4 dredge</t>
  </si>
  <si>
    <t>12 dredge</t>
  </si>
  <si>
    <t>25 dredge</t>
  </si>
  <si>
    <t>temperate latitude, seasonal, rough seas mentioned in text</t>
  </si>
  <si>
    <t xml:space="preserve">1.2m modified scallop dredge (netting chain mesh removed). </t>
  </si>
  <si>
    <t>depth and position estimated from Fig 1</t>
  </si>
  <si>
    <t>tows</t>
  </si>
  <si>
    <t>trawled on days 2,3,4,8 and sampled on days 1,2,3,4,9</t>
  </si>
  <si>
    <t>0-4</t>
  </si>
  <si>
    <t>4-8</t>
  </si>
  <si>
    <t>Thread of Life</t>
  </si>
  <si>
    <t>1. well flushed by tidal currents, contains poorly sorted mud with abundant shell hash intermixed</t>
  </si>
  <si>
    <t>Shallow energetic setting, poorly sorted muds</t>
  </si>
  <si>
    <t>1. Gear used to drag the area is a New Bedford style chain sweep often used to fish for scallops on this type of ground</t>
  </si>
  <si>
    <t>Figure 1c</t>
  </si>
  <si>
    <t>1. authors collect cores (i) BEFORE dragging event and (ii) one day after dragging. During the AFTER sampling they collect duplicate cores inside the dragged area and 1m outside the dragged area. Results are presented as Control vs Fished. No indication whether the CONTROL = before cores + outside after. Very poorly described study in general</t>
  </si>
  <si>
    <t>Figure 1d</t>
  </si>
  <si>
    <t>Figure 1e</t>
  </si>
  <si>
    <t>Figure 1f</t>
  </si>
  <si>
    <t>1. authors collect cores (i) BEFORE dragging event and (ii) one day after dragging. During the AFTER sampling they collect duplicate cores inside the dragged area and 1m outside the dragged area. Results are presented as Control vs Fished. No indication whether the CONTROL = before cores + outside after. Very poorly described study in general.
2. The error bars in Figure 2 are vertical instead of horizontal - don't know what these really represent!!</t>
  </si>
  <si>
    <t>Figure 2b</t>
  </si>
  <si>
    <t>Figure 2c</t>
  </si>
  <si>
    <t>Figure 2d</t>
  </si>
  <si>
    <t>TOC</t>
  </si>
  <si>
    <t>TOC/TN</t>
  </si>
  <si>
    <t>Before-After experiment with no data for the BEFORE. No difference between dredged and undredged, possibly because OC analyses were performed in 0-5 sections, whereas the expected penetration depth of dredgers is 2-3.</t>
  </si>
  <si>
    <t>hours/km2</t>
  </si>
  <si>
    <t>Global Fishing Watch (2012-2020)</t>
  </si>
  <si>
    <t>NIOZ corer to collect samples, water depth extracted from GEBCO</t>
  </si>
  <si>
    <t>Sampling date not known, always sampled during summer but in different years (2003-2009). Positioning estimated by georeferrencing Fig. 1., water depth extracted from GEBCO</t>
  </si>
  <si>
    <t>water depth extracted from GEBCO</t>
  </si>
  <si>
    <t>coordinates estimated from google maps, water depth extracted from GEBCO</t>
  </si>
  <si>
    <t>mm</t>
  </si>
  <si>
    <t>DOU</t>
  </si>
  <si>
    <t>Calculated</t>
  </si>
  <si>
    <t>microg C/g</t>
  </si>
  <si>
    <t>Figure 7b - data provided by author</t>
  </si>
  <si>
    <t>days-1</t>
  </si>
  <si>
    <t>Calculated from Tab 2</t>
  </si>
  <si>
    <t>carbohydrate turnover</t>
  </si>
  <si>
    <t>Historically fished</t>
  </si>
  <si>
    <t>Linekin Bay</t>
  </si>
  <si>
    <t>Excess Th-234 penetration depth</t>
  </si>
  <si>
    <t>&gt;6</t>
  </si>
  <si>
    <t>Feb. '17 TR</t>
  </si>
  <si>
    <t>June '17 TR</t>
  </si>
  <si>
    <t>June '17 UTR</t>
  </si>
  <si>
    <t>Oct. '17 TR</t>
  </si>
  <si>
    <t>Oct. '17 UTR</t>
  </si>
  <si>
    <t>March '18 UTR</t>
  </si>
  <si>
    <t>March '18 TR</t>
  </si>
  <si>
    <t>Calculated from Chl-a and phaeopigments</t>
  </si>
  <si>
    <t>Calculated from the sum of Chl-a and phaeophytin</t>
  </si>
  <si>
    <t>Calculated from the sum of Phaeopigments and Chl-a</t>
  </si>
  <si>
    <t>Columna1</t>
  </si>
  <si>
    <t>Notes_paper</t>
  </si>
  <si>
    <t>Notes_study</t>
  </si>
  <si>
    <t>Grouping_id</t>
  </si>
  <si>
    <t>Before_control</t>
  </si>
  <si>
    <t>Before_impact</t>
  </si>
  <si>
    <t>After_control</t>
  </si>
  <si>
    <t>After_impact</t>
  </si>
  <si>
    <t>LB</t>
  </si>
  <si>
    <t>LvB</t>
  </si>
  <si>
    <t>NB</t>
  </si>
  <si>
    <t>HF</t>
  </si>
  <si>
    <t>31_trawled</t>
  </si>
  <si>
    <t>31_control</t>
  </si>
  <si>
    <t>Trawling effort_numerical unit</t>
  </si>
  <si>
    <t>Time since trawl (days)</t>
  </si>
  <si>
    <t>Bed shear stress (N/m2)</t>
  </si>
  <si>
    <t>Temperature (º)</t>
  </si>
  <si>
    <t>Salinity (psu)</t>
  </si>
  <si>
    <t>Oxygen (mg/L)</t>
  </si>
  <si>
    <t>Significant wave height (m)</t>
  </si>
  <si>
    <t>River discharge (m3/s)</t>
  </si>
  <si>
    <t>Sedimentation rate (cm/yr)</t>
  </si>
  <si>
    <t>Current speed (cm/s)</t>
  </si>
  <si>
    <t>Mass accumulation rate (g/cm2/yr)</t>
  </si>
  <si>
    <t>Tide stress (N/m2)</t>
  </si>
  <si>
    <t>Wave stress (N/m2)</t>
  </si>
  <si>
    <t>Chl-a in bottom waters (Chla-OBS)</t>
  </si>
  <si>
    <t>Trawling effort error</t>
  </si>
  <si>
    <t>Time since trawl_notes</t>
  </si>
  <si>
    <t>Trawling effort_numerical_notes</t>
  </si>
  <si>
    <t>Sampled each site in different seasons, but only took 1 sample (no replicate). Since there is no effect of seasonlity, they group them together (7 "replicates"). I took that.</t>
  </si>
  <si>
    <t>No exact knowledge on trawling gear and trawling intensity. Trawling starts in OCtober, and so the october samples are "trawled", but it is not given how long ago this was.</t>
  </si>
  <si>
    <t>Gradient study with control site</t>
  </si>
  <si>
    <t>Gradient study without control site</t>
  </si>
  <si>
    <t>Horsens, Jutland, Denmark</t>
  </si>
  <si>
    <t>Nissum Broad, Limfjorden, Denmark</t>
  </si>
  <si>
    <t>Lovns Broad, Limfjorden, Denmark</t>
  </si>
  <si>
    <t>Gradient design with control sites</t>
  </si>
  <si>
    <t>BACI of 3 studies in different periods, and then provide yearly averages. Each study had 1 control and 2 trawled. Trawled samples were averaged.</t>
  </si>
  <si>
    <t>Study sampled several times before and then several times after. Computed all the different combinations only with the last "before"</t>
  </si>
  <si>
    <t/>
  </si>
  <si>
    <t>Exp 1_Area 1_control_Before</t>
  </si>
  <si>
    <t>Exp 1_Area 1_control_After</t>
  </si>
  <si>
    <t>Exp 1_Area 2_impact_Before</t>
  </si>
  <si>
    <t>Exp 1_Area 2_impact_After</t>
  </si>
  <si>
    <t>Grouped before and after samples based on season (sample depth was minimal, 5 m depth ranges)</t>
  </si>
  <si>
    <t>Several trawled sites and control sites in the same area. Grouped them together to perform a weighted mean and SD</t>
  </si>
  <si>
    <t>Several befores (see seasonal variability) and afters. Compared the "afters" (recovery) to the last before.</t>
  </si>
  <si>
    <t>Palamos Canyon study: No replicates, different sampling periods. Trawled northern flank and half of southern flank untrawled. Study identifies 4 environments (untrawled southern flank, trawled southern flank closer to shore, trawled northern flank close to shore, trawled northern flank farther from shore). Samples from these sites were grouped together and calculated weighted mean and SD.</t>
  </si>
  <si>
    <t>2 control and 2 trawled sites in 4 different sampling periods. Grouped trawled and untrawled sites together (weighted mean and SD)</t>
  </si>
  <si>
    <t>No replicates, sampled before and after at different depths (5 m water depth difference) and different seasons. Grouped by season (no important depth difference) and calculated weighted mean and SD</t>
  </si>
  <si>
    <t>115_TR</t>
  </si>
  <si>
    <t>115_UTR</t>
  </si>
  <si>
    <t>Combined trawled and untrawled sites (weighted average and SD)</t>
  </si>
  <si>
    <t>2 control sites were grouped (weighed average and SD)</t>
  </si>
  <si>
    <t>129_UTR_Before</t>
  </si>
  <si>
    <t>129_UTR_After</t>
  </si>
  <si>
    <t>Compared only the last "before" to all the after (see time since disturbance)</t>
  </si>
  <si>
    <t>3 replicates (from min. 2 replicate cores)</t>
  </si>
  <si>
    <t>unknown number of replicates</t>
  </si>
  <si>
    <t>Exp_2_Area 2_impact_Before</t>
  </si>
  <si>
    <t>Exp_3_Area 2_impact_Before</t>
  </si>
  <si>
    <t>Exp_2_Area 1_control_Before</t>
  </si>
  <si>
    <t>Exp_3_Area 1_control_Before</t>
  </si>
  <si>
    <t>Exp_2_Area 1_control_After</t>
  </si>
  <si>
    <t>Exp_3_Area 1_control_After</t>
  </si>
  <si>
    <t>Exp_2_Area 2_impact_After</t>
  </si>
  <si>
    <t>Exp_3_Area 2_impact_After</t>
  </si>
  <si>
    <t>Model_Current_velocity (m/s)</t>
  </si>
  <si>
    <t>Model_Chl_bottom (mg/m3)</t>
  </si>
  <si>
    <t>dist_shore (m)</t>
  </si>
  <si>
    <t>Model_Dissolved_Oxygen (mol/m3)</t>
  </si>
  <si>
    <t xml:space="preserve"> Model_NO3_bottom (mol/m3)</t>
  </si>
  <si>
    <t>Model_PO4_bottom (mol/m3)</t>
  </si>
  <si>
    <t>Model_Sal_bottom</t>
  </si>
  <si>
    <t>Model_Silicate_bottom (mol/m3)</t>
  </si>
  <si>
    <t>Model_Temp_bottom</t>
  </si>
  <si>
    <t>Model_NPP_surface (g/m3/day)</t>
  </si>
  <si>
    <t>Calculated from sum of Phaeopigments and Chl-a</t>
  </si>
  <si>
    <t>Delta</t>
  </si>
  <si>
    <t>Cabo Palos</t>
  </si>
  <si>
    <t>Ligurian Sea</t>
  </si>
  <si>
    <t>Adriatic Sea</t>
  </si>
  <si>
    <t>Ionian Sea</t>
  </si>
  <si>
    <t>Mid Mediterranean</t>
  </si>
  <si>
    <t>Lobster dredge</t>
  </si>
  <si>
    <t>Scallop dredge</t>
  </si>
  <si>
    <t>Hydraulic mussel dredge 2cm sediment penetration from gear</t>
  </si>
  <si>
    <t>Hydraulic clam dredge</t>
  </si>
  <si>
    <t>Dredging</t>
  </si>
  <si>
    <t>No details on trawl type or fishing intensity (commercial fishing outside the MPA (and in the MPA before closure) described as "heavily trawled in the past". After digging into the literature of the area, figured it was beam trawl</t>
  </si>
  <si>
    <t>Flounder trawls (roller track)</t>
  </si>
  <si>
    <t>Flounder trawls (door track)</t>
  </si>
  <si>
    <t>Electric pulse trawl</t>
  </si>
  <si>
    <t>Inferred trawling gear type from other literature of the area</t>
  </si>
  <si>
    <t>Hikurangi Margin</t>
  </si>
  <si>
    <t>Trawling gear type_harmonized</t>
  </si>
  <si>
    <t>mini trawl (berimbau)</t>
  </si>
  <si>
    <t>Clam dredge</t>
  </si>
  <si>
    <t>South Namibia</t>
  </si>
  <si>
    <t>North South Africa</t>
  </si>
  <si>
    <t>Cape Columbine</t>
  </si>
  <si>
    <t>Cape Town</t>
  </si>
  <si>
    <t>Habitat type_harmonized</t>
  </si>
  <si>
    <t>Deep muddy sediment</t>
  </si>
  <si>
    <t>NHx</t>
  </si>
  <si>
    <t>NHx flux</t>
  </si>
  <si>
    <t>10-15</t>
  </si>
  <si>
    <t>15-20</t>
  </si>
  <si>
    <t>Calculated from the sum of other sand fractions</t>
  </si>
  <si>
    <t>Harmonized_study type</t>
  </si>
  <si>
    <t>Calculated from the sum of silt and clay</t>
  </si>
  <si>
    <t>Calculated form the sum of silt and clay</t>
  </si>
  <si>
    <t>Calculated from TOC and TN</t>
  </si>
  <si>
    <t>Calculated from the sum of sand fractions</t>
  </si>
  <si>
    <t>Shallow mud</t>
  </si>
  <si>
    <t>Shallow silty sand</t>
  </si>
  <si>
    <t>Comparative trawl gradient</t>
  </si>
  <si>
    <t>Coastal Belgian part of the North Sea</t>
  </si>
  <si>
    <t>No clear indication if the site was thoroughly mixed or if the area received a sudden deposition of sediment</t>
  </si>
  <si>
    <t>0.5-1</t>
  </si>
  <si>
    <t>1-1.5</t>
  </si>
  <si>
    <t>1.5-2</t>
  </si>
  <si>
    <t>2-2.5</t>
  </si>
  <si>
    <t>2.5-3</t>
  </si>
  <si>
    <t>3-3.5</t>
  </si>
  <si>
    <t>3.5-4</t>
  </si>
  <si>
    <t>4-4.5</t>
  </si>
  <si>
    <t>4.5-5</t>
  </si>
  <si>
    <t>5-10</t>
  </si>
  <si>
    <t>Trawling effort_numerical_harmonized</t>
  </si>
  <si>
    <t>Trawling effort_error_harmonized</t>
  </si>
  <si>
    <t>Trawling effort_notes_harmonized</t>
  </si>
  <si>
    <t>Trawling_effort_GFW</t>
  </si>
  <si>
    <t>Seasonality_harmonized</t>
  </si>
  <si>
    <t>Geographical Zone</t>
  </si>
  <si>
    <t>Geographical zone</t>
  </si>
  <si>
    <t>Time since first disturbance (years)</t>
  </si>
  <si>
    <t>Temperate</t>
  </si>
  <si>
    <t>hauls prior sampling</t>
  </si>
  <si>
    <t>hauls / hectare / year</t>
  </si>
  <si>
    <t>Cannot harmonize trawling effort because sidescan sonar tells us the total times trawled until the tracks disappear. We don't know how much time this represents</t>
  </si>
  <si>
    <t>Time since first disturbance (years) notes</t>
  </si>
  <si>
    <t>Site dredged since the beginning of the century but works on rotation</t>
  </si>
  <si>
    <t>No information of historical trawling activities here</t>
  </si>
  <si>
    <t>North Sea trawled since the mid-1900s (used 1930s based on data from a combination of studies in the area)</t>
  </si>
  <si>
    <t>no intensity of the experimental disturbance provided - presumably the authors went over a 200 m track only one (page 2, section 2.2)</t>
  </si>
  <si>
    <t>Hauls prior sampling</t>
  </si>
  <si>
    <t>No information of trawling effort</t>
  </si>
  <si>
    <t>No information of historical trawling activities here, just that trawling is common here.</t>
  </si>
  <si>
    <t>% of site</t>
  </si>
  <si>
    <t>Each 1 ha test plot was dredged over a 1 hour period at a speed of about 2 nautical miles h− 1 (3.7 km h− 1), covering approximately 50% of the area of each plot</t>
  </si>
  <si>
    <t>Average data of sediment cores collected at 1-2 week intervals from June 1 (start of dredging activity) and October 28 2010.</t>
  </si>
  <si>
    <t>Dredging since the 1960s</t>
  </si>
  <si>
    <t>tow for 1 h</t>
  </si>
  <si>
    <t>No information, just that it was sampled after trawling</t>
  </si>
  <si>
    <t>Commercial groundfish fishery since the 1950s</t>
  </si>
  <si>
    <t>ten tows within a 4-km2 block inside the closed area for 30 hours</t>
  </si>
  <si>
    <t>hours harvested</t>
  </si>
  <si>
    <t>Assumed it was 1 harvest</t>
  </si>
  <si>
    <t>tows using a modified Whiting net</t>
  </si>
  <si>
    <t>Trawling effort_units_harmonized</t>
  </si>
  <si>
    <t>a New Bedford style scallop drag (2 m width) was pulled 23 times over the section of bottom to be disturbed; assumed to not have been fished due to the low density of scallop population</t>
  </si>
  <si>
    <t>times</t>
  </si>
  <si>
    <t>Fishing was conducted for 1 d each month when 10 tows of approx imately 45 min duration were made over the treatment area at a speed of 2 knot</t>
  </si>
  <si>
    <t>Experiment in an area that has been closed to fishing for over 25 years, and negligible fishing occurred before that. Fishing effort calculated from data provided by the paper (10 hauls in 1 day per month)</t>
  </si>
  <si>
    <t>Fishing started in January 1994</t>
  </si>
  <si>
    <t>No information of trawling effort, just that it was done at 1 m/s with two types of trawling gear</t>
  </si>
  <si>
    <t>Results included in study 170</t>
  </si>
  <si>
    <t>Falcao M</t>
  </si>
  <si>
    <t>Short-term environmental impact of clam dredging in coastal waters (south of Portugal): chemical disturbance and subsequent recovery of seabed</t>
  </si>
  <si>
    <t>10.1016/S0141-1136(03)00069-2</t>
  </si>
  <si>
    <t>Algarve coast</t>
  </si>
  <si>
    <t>St Vl_before</t>
  </si>
  <si>
    <t>St Vl_after_1min_furrow</t>
  </si>
  <si>
    <t>St Vl_after_5min_furrow</t>
  </si>
  <si>
    <t>St Vl_after_15min_furrow</t>
  </si>
  <si>
    <t>St Vl_after_60min_furrow</t>
  </si>
  <si>
    <t>St Vl_after_120min_furrow</t>
  </si>
  <si>
    <t>St Vl_after_240min_furrow</t>
  </si>
  <si>
    <t>St Vl_after_420min_furrow</t>
  </si>
  <si>
    <t>St Vl_after_1min_ridge</t>
  </si>
  <si>
    <t>St Vl_after_5min_ridge</t>
  </si>
  <si>
    <t>St Vl_after_15min_ridge</t>
  </si>
  <si>
    <t>St Vl_after_60min_ridge</t>
  </si>
  <si>
    <t>St Vl_after_120min_ridge</t>
  </si>
  <si>
    <t>St Vl_after_240min_ridge</t>
  </si>
  <si>
    <t>St Vl_after_420min_ridge</t>
  </si>
  <si>
    <t>St AR_control</t>
  </si>
  <si>
    <t>St AR_after_1min_furrow</t>
  </si>
  <si>
    <t>St AR_after_5min_furrow</t>
  </si>
  <si>
    <t>St AR_after_20min_furrow</t>
  </si>
  <si>
    <t>St AR_after_60min_furrow</t>
  </si>
  <si>
    <t>St AR_after_120min_furrow</t>
  </si>
  <si>
    <t>St AR_after_240min_furrow</t>
  </si>
  <si>
    <t>St AR_after_420min_furrow</t>
  </si>
  <si>
    <t>St AR_after_1min_ridge</t>
  </si>
  <si>
    <t>St AR_after_5min_ridge</t>
  </si>
  <si>
    <t>St AR_after_20min_ridge</t>
  </si>
  <si>
    <t>St AR_after_60min_ridge</t>
  </si>
  <si>
    <t>St AR_after_120min_ridge</t>
  </si>
  <si>
    <t>St AR_after_240min_ridge</t>
  </si>
  <si>
    <t>St AR_after_420min_ridge</t>
  </si>
  <si>
    <t>Extracted using webplotdigitizer, error not specified assumed it was SD</t>
  </si>
  <si>
    <t>y-1</t>
  </si>
  <si>
    <t>Density of vessels was calculated using a search radius of 9 km</t>
  </si>
  <si>
    <t>dbSeabed_classification</t>
  </si>
  <si>
    <t>Justin J.C.</t>
  </si>
  <si>
    <t>Trawling effects on biogeochemical processes are mediated by fauna in high-energy biogenic-reef-inhabited coastal sediments</t>
  </si>
  <si>
    <t>https://doi.org/10.5194/bg-19-2583-2022</t>
  </si>
  <si>
    <t>Vlakte van de Raan, North Sea</t>
  </si>
  <si>
    <t>Tickler</t>
  </si>
  <si>
    <t>Pulse-OFF</t>
  </si>
  <si>
    <t>Pulse-ON</t>
  </si>
  <si>
    <t>Electric pulse (on)</t>
  </si>
  <si>
    <t>Electric pulse (off)</t>
  </si>
  <si>
    <t>0-10</t>
  </si>
  <si>
    <t>96_control_april_2007</t>
  </si>
  <si>
    <t>96_trawled_april_2007</t>
  </si>
  <si>
    <t>96_control_july_2007</t>
  </si>
  <si>
    <t>96_trawled_july_2007</t>
  </si>
  <si>
    <t>96_control_october_2007</t>
  </si>
  <si>
    <t>96_trawled_october_2007</t>
  </si>
  <si>
    <t>96_control_january_2008</t>
  </si>
  <si>
    <t>96_trawled_january_2008</t>
  </si>
  <si>
    <t>St Vl_after</t>
  </si>
  <si>
    <t>St AR_after</t>
  </si>
  <si>
    <t>71_TR</t>
  </si>
  <si>
    <t>132_TR_Sept</t>
  </si>
  <si>
    <t>132_UTR_Sept</t>
  </si>
  <si>
    <t>132_TR_Oct</t>
  </si>
  <si>
    <t>132_UTR_Oct</t>
  </si>
  <si>
    <t>132_TR_Feb</t>
  </si>
  <si>
    <t>132_UTR_Feb</t>
  </si>
  <si>
    <t>152_Site1_UTR</t>
  </si>
  <si>
    <t>152_Site1_TR</t>
  </si>
  <si>
    <t>152_Site2_TR</t>
  </si>
  <si>
    <t>152_Site2_UTR</t>
  </si>
  <si>
    <t>152_Site3_TR</t>
  </si>
  <si>
    <t>152_Site3_UTR</t>
  </si>
  <si>
    <t>165_Trawled</t>
  </si>
  <si>
    <t>165_Untrawled</t>
  </si>
  <si>
    <t>Grouped trawled and untrawled samples per season</t>
  </si>
  <si>
    <t>Two-Headed Gully, south side of Kodiak Island</t>
  </si>
  <si>
    <t>South of Trinity Islands</t>
  </si>
  <si>
    <t>170_TR_1</t>
  </si>
  <si>
    <t>170_UTR_1</t>
  </si>
  <si>
    <t>Sampling day</t>
  </si>
  <si>
    <t>Sampling month</t>
  </si>
  <si>
    <t>Sampling year</t>
  </si>
  <si>
    <t>Season</t>
  </si>
  <si>
    <t>Tsikopoulou I.</t>
  </si>
  <si>
    <t>Biology</t>
  </si>
  <si>
    <t>https://doi.org/10.3390/biology11101378</t>
  </si>
  <si>
    <t>Comparative control impact</t>
  </si>
  <si>
    <t>Sampled 2 control and 2 impact sites in summer and winter</t>
  </si>
  <si>
    <t>SOE</t>
  </si>
  <si>
    <t>July 2002</t>
  </si>
  <si>
    <t>Mud</t>
  </si>
  <si>
    <t>SOW</t>
  </si>
  <si>
    <t>FLE</t>
  </si>
  <si>
    <t>FLW</t>
  </si>
  <si>
    <t>March 2003</t>
  </si>
  <si>
    <t>Tropical</t>
  </si>
  <si>
    <t>Unknown</t>
  </si>
  <si>
    <t>Trawling takes place between the beginning of the September and the end of May followed by an annual 4 month closed period (June-September)</t>
  </si>
  <si>
    <t>Estimated trawling intensity is 2 times per year</t>
  </si>
  <si>
    <t>micromol/m2/hr</t>
  </si>
  <si>
    <t>Cretan Sea</t>
  </si>
  <si>
    <t>Linekin Bay, Damariscotta estuary, Maine</t>
  </si>
  <si>
    <t>Sampling_type</t>
  </si>
  <si>
    <t>51-52</t>
  </si>
  <si>
    <t>52-53</t>
  </si>
  <si>
    <t>53-54</t>
  </si>
  <si>
    <t>54-55</t>
  </si>
  <si>
    <t>55-56</t>
  </si>
  <si>
    <t>6-17</t>
  </si>
  <si>
    <t>2-25</t>
  </si>
  <si>
    <t>No errors</t>
  </si>
  <si>
    <t>194_Control_Summer</t>
  </si>
  <si>
    <t>194_Impact_Summer</t>
  </si>
  <si>
    <t>194_Control_Winter</t>
  </si>
  <si>
    <t>194_Impact_Winter</t>
  </si>
  <si>
    <t>170_TR_2</t>
  </si>
  <si>
    <t>170_UTR_2</t>
  </si>
  <si>
    <t>S1_winter</t>
  </si>
  <si>
    <t>S1_summer</t>
  </si>
  <si>
    <t>S1_autumn</t>
  </si>
  <si>
    <t>S2_winter</t>
  </si>
  <si>
    <t>S2_summer</t>
  </si>
  <si>
    <t>S2_autumn</t>
  </si>
  <si>
    <t>69_TR_NF_1_autumn</t>
  </si>
  <si>
    <t>69_TR_NF_1_spring</t>
  </si>
  <si>
    <t>69_TR_NF_2_autumn</t>
  </si>
  <si>
    <t>69_TR_NF_2_spring</t>
  </si>
  <si>
    <t>69_TR_SF_autumn</t>
  </si>
  <si>
    <t>69_TR_SF_spring</t>
  </si>
  <si>
    <t>69_UTR_SF_autumn</t>
  </si>
  <si>
    <t>69_UTR_SF_spring</t>
  </si>
  <si>
    <t>79_TR_NF_1_autumn</t>
  </si>
  <si>
    <t>79_TR_NF_1_spring</t>
  </si>
  <si>
    <t>79_TR_NF_2_autumn</t>
  </si>
  <si>
    <t>79_TR_NF_2_spring</t>
  </si>
  <si>
    <t>79_TR_SF_autumn</t>
  </si>
  <si>
    <t>79_TR_SF_spring</t>
  </si>
  <si>
    <t>79_UTR_SF_autumn</t>
  </si>
  <si>
    <t>79_UTR_SF_spring</t>
  </si>
  <si>
    <t>7-10</t>
  </si>
  <si>
    <t>10-12</t>
  </si>
  <si>
    <t>5-7.5</t>
  </si>
  <si>
    <t>7.5-10</t>
  </si>
  <si>
    <t>10-14</t>
  </si>
  <si>
    <t>14-17</t>
  </si>
  <si>
    <t>17-20</t>
  </si>
  <si>
    <t>20-22</t>
  </si>
  <si>
    <t>19_Impact_Before_Summer</t>
  </si>
  <si>
    <t>19_Impact_After_Summer</t>
  </si>
  <si>
    <t>19_Impact_Before_pre-monsoon</t>
  </si>
  <si>
    <t>19_Impact_After_pre-monsoon</t>
  </si>
  <si>
    <t>19_Impact_Before_during monsoon</t>
  </si>
  <si>
    <t>19_Impact_After_during monsoon</t>
  </si>
  <si>
    <t>19_Impact_Before_post-monsoon</t>
  </si>
  <si>
    <t>19_Impact_After_post-monsoon</t>
  </si>
  <si>
    <t>100_Before_Impact_Subtropical - rainy season</t>
  </si>
  <si>
    <t>100_Before_Impact_Subtropical - dry season</t>
  </si>
  <si>
    <t>100_After_Impact_Subtropical - rainy season</t>
  </si>
  <si>
    <t>100_After_Impact_Subtropical - dry season</t>
  </si>
  <si>
    <t>121_Impact_Winter</t>
  </si>
  <si>
    <t>121_Impact_Summer</t>
  </si>
  <si>
    <t>121_Impact_Autumn</t>
  </si>
  <si>
    <t>121_Control_Winter</t>
  </si>
  <si>
    <t>121_Control_Summer</t>
  </si>
  <si>
    <t>121_Control_Autumn</t>
  </si>
  <si>
    <t>163_Control_Before_10</t>
  </si>
  <si>
    <t>163_Control_After_12</t>
  </si>
  <si>
    <t>163_Control_After_4</t>
  </si>
  <si>
    <t>163_Control_After_5</t>
  </si>
  <si>
    <t>163_Impact_Before_10</t>
  </si>
  <si>
    <t>163_Impact_After_12</t>
  </si>
  <si>
    <t>163_Impact_After_4</t>
  </si>
  <si>
    <t>163_Impact_After_5</t>
  </si>
  <si>
    <t>164_Impact_Before_3</t>
  </si>
  <si>
    <t>164_Control_Before_3</t>
  </si>
  <si>
    <t>164_Impact_After_3</t>
  </si>
  <si>
    <t>164_Impact_After_7</t>
  </si>
  <si>
    <t>164_Control_After_7</t>
  </si>
  <si>
    <t>164_Impact_After_9</t>
  </si>
  <si>
    <t>164_Control_After_9</t>
  </si>
  <si>
    <t>167_Impact_Summer_1995</t>
  </si>
  <si>
    <t>167_Impact_Autumn_1995</t>
  </si>
  <si>
    <t>167_Impact_Winter_1996</t>
  </si>
  <si>
    <t>167_Impact_Spring_1996</t>
  </si>
  <si>
    <t>167_Control_Summer_1995</t>
  </si>
  <si>
    <t>167_Control_Autumn_1995</t>
  </si>
  <si>
    <t>167_Control_Winter_1996</t>
  </si>
  <si>
    <t>167_Control_Spring_1996</t>
  </si>
  <si>
    <t>181_Control_1</t>
  </si>
  <si>
    <t>181_Control_8</t>
  </si>
  <si>
    <t>181_Control_13</t>
  </si>
  <si>
    <t>181_Control_17</t>
  </si>
  <si>
    <t>181_Control_21</t>
  </si>
  <si>
    <t>181_Control_28</t>
  </si>
  <si>
    <t>181_Control_31</t>
  </si>
  <si>
    <t>181_Control_36</t>
  </si>
  <si>
    <t>181_Control_42</t>
  </si>
  <si>
    <t>181_Control_48</t>
  </si>
  <si>
    <t>181_Control_57</t>
  </si>
  <si>
    <t>181_Impact_1</t>
  </si>
  <si>
    <t>181_Impact_8</t>
  </si>
  <si>
    <t>181_Impact_13</t>
  </si>
  <si>
    <t>181_Impact_17</t>
  </si>
  <si>
    <t>181_Impact_21</t>
  </si>
  <si>
    <t>181_Impact_28</t>
  </si>
  <si>
    <t>181_Impact_31</t>
  </si>
  <si>
    <t>181_Impact_36</t>
  </si>
  <si>
    <t>181_Impact_42</t>
  </si>
  <si>
    <t>181_Impact_48</t>
  </si>
  <si>
    <t>181_Impact_57</t>
  </si>
  <si>
    <t>181_Control_6</t>
  </si>
  <si>
    <t>181_Impact_6</t>
  </si>
  <si>
    <t>181_Control_2</t>
  </si>
  <si>
    <t>181_Impact_2</t>
  </si>
  <si>
    <t>181_Exp2_Control_1</t>
  </si>
  <si>
    <t>181_Exp2_Control_7</t>
  </si>
  <si>
    <t>181_Exp2_Control_17</t>
  </si>
  <si>
    <t>181_Exp2_Control_21</t>
  </si>
  <si>
    <t>181_Exp2_Control_27</t>
  </si>
  <si>
    <t>181_Exp2_Control_35</t>
  </si>
  <si>
    <t>181_Exp2_Control_41</t>
  </si>
  <si>
    <t>181_Exp2_Control_48</t>
  </si>
  <si>
    <t>181_Exp2_Impact_1</t>
  </si>
  <si>
    <t>181_Exp2_Impact_7</t>
  </si>
  <si>
    <t>181_Exp2_Impact_17</t>
  </si>
  <si>
    <t>181_Exp2_Impact_21</t>
  </si>
  <si>
    <t>181_Exp2_Impact_27</t>
  </si>
  <si>
    <t>181_Exp2_Impact_35</t>
  </si>
  <si>
    <t>181_Exp2_Impact_41</t>
  </si>
  <si>
    <t>181_Exp2_Impact_48</t>
  </si>
  <si>
    <t>181_Exp3_Control_1</t>
  </si>
  <si>
    <t>181_Exp3_Control_7</t>
  </si>
  <si>
    <t>181_Exp3_Control_21</t>
  </si>
  <si>
    <t>181_Exp3_Control_27</t>
  </si>
  <si>
    <t>181_Exp3_Control_35</t>
  </si>
  <si>
    <t>181_Exp3_Control_41</t>
  </si>
  <si>
    <t>181_Exp3_Control_49</t>
  </si>
  <si>
    <t>181_Exp3_Control_63</t>
  </si>
  <si>
    <t>181_Exp3_Control_80</t>
  </si>
  <si>
    <t>181_Exp3_Control_104</t>
  </si>
  <si>
    <t>181_Exp3_Control_126</t>
  </si>
  <si>
    <t>181_Exp3_Impact_1</t>
  </si>
  <si>
    <t>181_Exp3_Impact_7</t>
  </si>
  <si>
    <t>181_Exp3_Impact_21</t>
  </si>
  <si>
    <t>181_Exp3_Impact_27</t>
  </si>
  <si>
    <t>181_Exp3_Impact_35</t>
  </si>
  <si>
    <t>181_Exp3_Impact_41</t>
  </si>
  <si>
    <t>181_Exp3_Impact_49</t>
  </si>
  <si>
    <t>181_Exp3_Impact_63</t>
  </si>
  <si>
    <t>181_Exp3_Impact_80</t>
  </si>
  <si>
    <t>181_Exp3_Impact_104</t>
  </si>
  <si>
    <t>181_Exp3_Impact_126</t>
  </si>
  <si>
    <t>181_Exp4_Control_1</t>
  </si>
  <si>
    <t>181_Exp4_Control_8</t>
  </si>
  <si>
    <t>181_Exp4_Control_16</t>
  </si>
  <si>
    <t>181_Exp4_Control_22</t>
  </si>
  <si>
    <t>181_Exp4_Control_29</t>
  </si>
  <si>
    <t>181_Exp4_Control_58</t>
  </si>
  <si>
    <t>181_Exp4_Control_109</t>
  </si>
  <si>
    <t>181_Exp4_Impact_1</t>
  </si>
  <si>
    <t>181_Exp4_Impact_8</t>
  </si>
  <si>
    <t>181_Exp4_Impact_16</t>
  </si>
  <si>
    <t>181_Exp4_Impact_22</t>
  </si>
  <si>
    <t>181_Exp4_Impact_29</t>
  </si>
  <si>
    <t>181_Exp4_Impact_58</t>
  </si>
  <si>
    <t>181_Exp4_Impact_109</t>
  </si>
  <si>
    <t>BACI of 3 studies in different periods, and then provide yearly averages for the effect of grain size fraction.</t>
  </si>
  <si>
    <t>Mean_Area 2_impact_After</t>
  </si>
  <si>
    <t>Silt</t>
  </si>
  <si>
    <t>NOx flux</t>
  </si>
  <si>
    <t>NOx</t>
  </si>
  <si>
    <t>Clay</t>
  </si>
  <si>
    <t>TP</t>
  </si>
  <si>
    <t>Oxygen consumption</t>
  </si>
  <si>
    <t>C oxidation</t>
  </si>
  <si>
    <t>Dry</t>
  </si>
  <si>
    <t>Wet</t>
  </si>
  <si>
    <t>Protein turnover</t>
  </si>
  <si>
    <t>e</t>
  </si>
  <si>
    <t xml:space="preserve">	814.480896</t>
  </si>
  <si>
    <t>Undefined</t>
  </si>
  <si>
    <t>Artisanal</t>
  </si>
  <si>
    <t>Calculated from Mud 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</si>
</sst>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mm\ yyyy"/>
    <numFmt numFmtId="165" formatCode="0.0"/>
    <numFmt numFmtId="166" formatCode="mmm\ yyyy"/>
    <numFmt numFmtId="167" formatCode="0.000"/>
    <numFmt numFmtId="168" formatCode="0.0000"/>
    <numFmt numFmtId="169" formatCode="0.00000"/>
  </numFmts>
  <fonts count="33" x14ac:knownFonts="1">
    <font>
      <sz val="11"/>
      <color theme="1"/>
      <name val="Calibri"/>
      <family val="2"/>
      <scheme val="minor"/>
    </font>
    <font>
      <sz val="11"/>
      <color theme="1"/>
      <name val="Calibri"/>
      <family val="2"/>
      <scheme val="minor"/>
    </font>
    <font>
      <sz val="11"/>
      <color rgb="FF000000"/>
      <name val="Calibri"/>
      <family val="2"/>
    </font>
    <font>
      <sz val="11"/>
      <name val="Calibri"/>
      <family val="2"/>
      <scheme val="minor"/>
    </font>
    <font>
      <sz val="10"/>
      <color rgb="FF000000"/>
      <name val="Arial"/>
      <family val="2"/>
    </font>
    <font>
      <sz val="10"/>
      <color theme="1"/>
      <name val="Arial"/>
      <family val="2"/>
    </font>
    <font>
      <sz val="11"/>
      <name val="Calibri"/>
      <family val="2"/>
    </font>
    <font>
      <b/>
      <sz val="11"/>
      <name val="Calibri"/>
      <family val="2"/>
      <scheme val="minor"/>
    </font>
    <font>
      <sz val="10"/>
      <name val="Arial"/>
      <family val="2"/>
    </font>
    <font>
      <sz val="9.75"/>
      <name val="Arial"/>
      <family val="2"/>
    </font>
    <font>
      <sz val="10"/>
      <color theme="1"/>
      <name val="Arial"/>
      <family val="2"/>
    </font>
    <font>
      <b/>
      <sz val="9"/>
      <color indexed="81"/>
      <name val="Tahoma"/>
      <family val="2"/>
    </font>
    <font>
      <sz val="9"/>
      <color indexed="81"/>
      <name val="Tahoma"/>
      <family val="2"/>
    </font>
    <font>
      <u/>
      <sz val="11"/>
      <color theme="10"/>
      <name val="Calibri"/>
      <family val="2"/>
      <scheme val="minor"/>
    </font>
    <font>
      <sz val="11"/>
      <color rgb="FF333333"/>
      <name val="Georgia"/>
      <family val="1"/>
    </font>
    <font>
      <sz val="11"/>
      <color theme="1"/>
      <name val="Calibri"/>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rgb="FF212121"/>
      <name val="Times New Roman"/>
      <family val="1"/>
    </font>
  </fonts>
  <fills count="34">
    <fill>
      <patternFill patternType="none"/>
    </fill>
    <fill>
      <patternFill patternType="gray125"/>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style="thin">
        <color theme="6"/>
      </top>
      <bottom style="thin">
        <color theme="6"/>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7">
    <xf numFmtId="0" fontId="0" fillId="0" borderId="0"/>
    <xf numFmtId="0" fontId="1" fillId="0" borderId="0">
      <alignment vertical="center"/>
    </xf>
    <xf numFmtId="0" fontId="2" fillId="0" borderId="0"/>
    <xf numFmtId="0" fontId="8" fillId="0" borderId="0"/>
    <xf numFmtId="0" fontId="8" fillId="0" borderId="0"/>
    <xf numFmtId="0" fontId="13" fillId="0" borderId="0" applyNumberFormat="0" applyFill="0" applyBorder="0" applyAlignment="0" applyProtection="0"/>
    <xf numFmtId="0" fontId="16" fillId="0" borderId="0" applyNumberFormat="0" applyFill="0" applyBorder="0" applyAlignment="0" applyProtection="0"/>
    <xf numFmtId="0" fontId="17" fillId="0" borderId="3" applyNumberFormat="0" applyFill="0" applyAlignment="0" applyProtection="0"/>
    <xf numFmtId="0" fontId="18" fillId="0" borderId="4" applyNumberFormat="0" applyFill="0" applyAlignment="0" applyProtection="0"/>
    <xf numFmtId="0" fontId="19" fillId="0" borderId="5" applyNumberFormat="0" applyFill="0" applyAlignment="0" applyProtection="0"/>
    <xf numFmtId="0" fontId="19" fillId="0" borderId="0" applyNumberFormat="0" applyFill="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0" applyNumberFormat="0" applyBorder="0" applyAlignment="0" applyProtection="0"/>
    <xf numFmtId="0" fontId="23" fillId="6" borderId="6" applyNumberFormat="0" applyAlignment="0" applyProtection="0"/>
    <xf numFmtId="0" fontId="24" fillId="7" borderId="7" applyNumberFormat="0" applyAlignment="0" applyProtection="0"/>
    <xf numFmtId="0" fontId="25" fillId="7" borderId="6" applyNumberFormat="0" applyAlignment="0" applyProtection="0"/>
    <xf numFmtId="0" fontId="26" fillId="0" borderId="8" applyNumberFormat="0" applyFill="0" applyAlignment="0" applyProtection="0"/>
    <xf numFmtId="0" fontId="27" fillId="8" borderId="9" applyNumberFormat="0" applyAlignment="0" applyProtection="0"/>
    <xf numFmtId="0" fontId="28" fillId="0" borderId="0" applyNumberFormat="0" applyFill="0" applyBorder="0" applyAlignment="0" applyProtection="0"/>
    <xf numFmtId="0" fontId="1" fillId="9" borderId="10" applyNumberFormat="0" applyFont="0" applyAlignment="0" applyProtection="0"/>
    <xf numFmtId="0" fontId="29" fillId="0" borderId="0" applyNumberFormat="0" applyFill="0" applyBorder="0" applyAlignment="0" applyProtection="0"/>
    <xf numFmtId="0" fontId="30" fillId="0" borderId="11" applyNumberFormat="0" applyFill="0" applyAlignment="0" applyProtection="0"/>
    <xf numFmtId="0" fontId="3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3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3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3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3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3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cellStyleXfs>
  <cellXfs count="97">
    <xf numFmtId="0" fontId="0" fillId="0" borderId="0" xfId="0"/>
    <xf numFmtId="0" fontId="0" fillId="0" borderId="0" xfId="0" applyFont="1" applyAlignment="1"/>
    <xf numFmtId="0" fontId="0" fillId="0" borderId="0" xfId="0" applyFont="1"/>
    <xf numFmtId="0" fontId="0" fillId="0" borderId="0" xfId="0" applyNumberFormat="1"/>
    <xf numFmtId="0" fontId="3" fillId="0" borderId="0" xfId="0" applyFont="1"/>
    <xf numFmtId="0" fontId="3" fillId="0" borderId="0" xfId="0" applyFont="1" applyFill="1" applyBorder="1"/>
    <xf numFmtId="14" fontId="3" fillId="0" borderId="0" xfId="0" applyNumberFormat="1" applyFont="1" applyFill="1" applyBorder="1"/>
    <xf numFmtId="0" fontId="3" fillId="0" borderId="0" xfId="0" quotePrefix="1" applyFont="1"/>
    <xf numFmtId="17" fontId="3" fillId="0" borderId="0" xfId="0" quotePrefix="1" applyNumberFormat="1" applyFont="1"/>
    <xf numFmtId="2" fontId="3" fillId="0" borderId="0" xfId="0" applyNumberFormat="1" applyFont="1"/>
    <xf numFmtId="17" fontId="3" fillId="0" borderId="0" xfId="0" applyNumberFormat="1" applyFont="1" applyFill="1" applyBorder="1"/>
    <xf numFmtId="164" fontId="3" fillId="0" borderId="0" xfId="0" applyNumberFormat="1" applyFont="1" applyFill="1" applyBorder="1"/>
    <xf numFmtId="49" fontId="3" fillId="0" borderId="0" xfId="0" applyNumberFormat="1" applyFont="1"/>
    <xf numFmtId="49" fontId="4" fillId="0" borderId="0" xfId="0" applyNumberFormat="1" applyFont="1" applyAlignment="1">
      <alignment horizontal="center"/>
    </xf>
    <xf numFmtId="0" fontId="4" fillId="0" borderId="0" xfId="0" applyFont="1" applyAlignment="1">
      <alignment horizontal="left" vertical="top"/>
    </xf>
    <xf numFmtId="0" fontId="5" fillId="0" borderId="0" xfId="0" applyFont="1" applyAlignment="1"/>
    <xf numFmtId="0" fontId="5" fillId="0" borderId="0" xfId="0" applyFont="1" applyBorder="1" applyAlignment="1"/>
    <xf numFmtId="0" fontId="6" fillId="0" borderId="0" xfId="0" applyFont="1"/>
    <xf numFmtId="0" fontId="8" fillId="0" borderId="0" xfId="0" applyFont="1" applyFill="1"/>
    <xf numFmtId="0" fontId="8" fillId="0" borderId="0" xfId="0" applyFont="1"/>
    <xf numFmtId="0" fontId="3" fillId="0" borderId="0" xfId="0" applyFont="1" applyFill="1"/>
    <xf numFmtId="0" fontId="8" fillId="0" borderId="0" xfId="0" applyFont="1" applyFill="1" applyAlignment="1"/>
    <xf numFmtId="0" fontId="3" fillId="0" borderId="0" xfId="0" applyFont="1" applyFill="1" applyAlignment="1"/>
    <xf numFmtId="0" fontId="3" fillId="0" borderId="0" xfId="0" applyFont="1" applyAlignment="1"/>
    <xf numFmtId="0" fontId="3" fillId="0" borderId="0" xfId="0" quotePrefix="1" applyFont="1" applyFill="1" applyAlignment="1"/>
    <xf numFmtId="0" fontId="3" fillId="0" borderId="0" xfId="0" applyFont="1" applyAlignment="1">
      <alignment horizontal="center"/>
    </xf>
    <xf numFmtId="0" fontId="8" fillId="0" borderId="0" xfId="0" applyFont="1" applyFill="1" applyAlignment="1">
      <alignment horizontal="center"/>
    </xf>
    <xf numFmtId="0" fontId="8" fillId="0" borderId="0" xfId="0" quotePrefix="1" applyFont="1" applyFill="1" applyAlignment="1">
      <alignment horizontal="center"/>
    </xf>
    <xf numFmtId="2" fontId="0" fillId="0" borderId="0" xfId="0" applyNumberFormat="1" applyFont="1" applyFill="1" applyAlignment="1">
      <alignment horizontal="center" vertical="center"/>
    </xf>
    <xf numFmtId="2" fontId="0" fillId="0" borderId="0" xfId="0" applyNumberFormat="1" applyFill="1" applyAlignment="1">
      <alignment horizontal="center" vertical="center"/>
    </xf>
    <xf numFmtId="2" fontId="3" fillId="0" borderId="0" xfId="0" applyNumberFormat="1" applyFont="1" applyFill="1" applyAlignment="1">
      <alignment horizontal="center" vertical="center"/>
    </xf>
    <xf numFmtId="2" fontId="3" fillId="0" borderId="0" xfId="0" applyNumberFormat="1" applyFont="1" applyAlignment="1">
      <alignment horizontal="center" vertical="center"/>
    </xf>
    <xf numFmtId="2" fontId="3" fillId="0" borderId="0" xfId="3" applyNumberFormat="1" applyFont="1" applyFill="1" applyAlignment="1">
      <alignment horizontal="center" vertical="center"/>
    </xf>
    <xf numFmtId="2" fontId="3" fillId="0" borderId="0" xfId="4" applyNumberFormat="1" applyFont="1" applyFill="1" applyAlignment="1">
      <alignment horizontal="center" vertical="center"/>
    </xf>
    <xf numFmtId="2" fontId="3" fillId="0" borderId="0" xfId="0" applyNumberFormat="1" applyFont="1" applyAlignment="1">
      <alignment horizontal="center"/>
    </xf>
    <xf numFmtId="2" fontId="0" fillId="0" borderId="0" xfId="0" applyNumberFormat="1" applyAlignment="1">
      <alignment horizontal="center" vertical="center"/>
    </xf>
    <xf numFmtId="2" fontId="3" fillId="0" borderId="0" xfId="3" applyNumberFormat="1" applyFont="1" applyAlignment="1">
      <alignment horizontal="center" vertical="center"/>
    </xf>
    <xf numFmtId="2" fontId="9" fillId="0" borderId="0" xfId="4" applyNumberFormat="1" applyFont="1" applyAlignment="1">
      <alignment horizontal="center" vertical="center"/>
    </xf>
    <xf numFmtId="2" fontId="3" fillId="0" borderId="0" xfId="3" applyNumberFormat="1" applyFont="1" applyFill="1" applyAlignment="1">
      <alignment horizontal="center" vertical="center" shrinkToFit="1"/>
    </xf>
    <xf numFmtId="2" fontId="3" fillId="0" borderId="0" xfId="0" applyNumberFormat="1" applyFont="1" applyFill="1" applyAlignment="1">
      <alignment horizontal="center" vertical="center" shrinkToFit="1"/>
    </xf>
    <xf numFmtId="165" fontId="3" fillId="0" borderId="0" xfId="0" applyNumberFormat="1" applyFont="1"/>
    <xf numFmtId="14" fontId="3" fillId="0" borderId="0" xfId="0" applyNumberFormat="1" applyFont="1"/>
    <xf numFmtId="0" fontId="4" fillId="0" borderId="0" xfId="0" applyFont="1"/>
    <xf numFmtId="0" fontId="3" fillId="0" borderId="0" xfId="0" applyFont="1" applyAlignment="1">
      <alignment horizontal="left"/>
    </xf>
    <xf numFmtId="0" fontId="7" fillId="0" borderId="0" xfId="0" applyFont="1" applyAlignment="1">
      <alignment horizontal="center"/>
    </xf>
    <xf numFmtId="16" fontId="3" fillId="0" borderId="0" xfId="0" quotePrefix="1" applyNumberFormat="1" applyFont="1"/>
    <xf numFmtId="49" fontId="3" fillId="0" borderId="0" xfId="0" applyNumberFormat="1" applyFont="1" applyFill="1" applyBorder="1"/>
    <xf numFmtId="0" fontId="0" fillId="0" borderId="0" xfId="0" applyAlignment="1">
      <alignment horizontal="center"/>
    </xf>
    <xf numFmtId="0" fontId="10" fillId="0" borderId="0" xfId="0" applyFont="1" applyAlignment="1">
      <alignment horizontal="right"/>
    </xf>
    <xf numFmtId="0" fontId="3" fillId="0" borderId="0" xfId="0" applyFont="1" applyBorder="1" applyAlignment="1"/>
    <xf numFmtId="0" fontId="3" fillId="0" borderId="0" xfId="0" applyFont="1" applyBorder="1" applyAlignment="1">
      <alignment horizontal="right"/>
    </xf>
    <xf numFmtId="0" fontId="3" fillId="0" borderId="0" xfId="0" applyFont="1" applyAlignment="1">
      <alignment horizontal="right"/>
    </xf>
    <xf numFmtId="0" fontId="3" fillId="0" borderId="0" xfId="0" applyFont="1" applyFill="1" applyAlignment="1">
      <alignment horizontal="center" vertical="center"/>
    </xf>
    <xf numFmtId="0" fontId="3" fillId="0" borderId="0" xfId="0" applyNumberFormat="1" applyFont="1"/>
    <xf numFmtId="49" fontId="3" fillId="0" borderId="0" xfId="0" applyNumberFormat="1" applyFont="1" applyAlignment="1"/>
    <xf numFmtId="0" fontId="4" fillId="0" borderId="0" xfId="0" applyFont="1" applyFill="1" applyBorder="1" applyAlignment="1"/>
    <xf numFmtId="49" fontId="3" fillId="0" borderId="0" xfId="0" applyNumberFormat="1" applyFont="1" applyBorder="1" applyAlignment="1"/>
    <xf numFmtId="2" fontId="3" fillId="0" borderId="0" xfId="0" applyNumberFormat="1" applyFont="1" applyFill="1" applyBorder="1" applyAlignment="1">
      <alignment horizontal="center" vertical="center"/>
    </xf>
    <xf numFmtId="15" fontId="3" fillId="0" borderId="0" xfId="0" applyNumberFormat="1" applyFont="1"/>
    <xf numFmtId="165" fontId="3" fillId="0" borderId="0" xfId="0" applyNumberFormat="1" applyFont="1" applyFill="1" applyAlignment="1">
      <alignment horizontal="center" vertical="center"/>
    </xf>
    <xf numFmtId="16" fontId="3" fillId="0" borderId="0" xfId="0" applyNumberFormat="1" applyFont="1"/>
    <xf numFmtId="166" fontId="3" fillId="0" borderId="0" xfId="0" applyNumberFormat="1" applyFont="1"/>
    <xf numFmtId="164" fontId="3" fillId="0" borderId="0" xfId="0" applyNumberFormat="1" applyFont="1"/>
    <xf numFmtId="11" fontId="3" fillId="0" borderId="0" xfId="0" applyNumberFormat="1" applyFont="1"/>
    <xf numFmtId="1" fontId="3" fillId="0" borderId="0" xfId="0" applyNumberFormat="1" applyFont="1"/>
    <xf numFmtId="0" fontId="13" fillId="0" borderId="0" xfId="5"/>
    <xf numFmtId="0" fontId="3" fillId="2" borderId="0" xfId="0" applyFont="1" applyFill="1"/>
    <xf numFmtId="0" fontId="0" fillId="2" borderId="0" xfId="0" applyFill="1"/>
    <xf numFmtId="0" fontId="3" fillId="2" borderId="0" xfId="0" applyFont="1" applyFill="1" applyBorder="1"/>
    <xf numFmtId="2" fontId="3" fillId="2" borderId="0" xfId="0" applyNumberFormat="1" applyFont="1" applyFill="1" applyAlignment="1">
      <alignment horizontal="center" vertical="center"/>
    </xf>
    <xf numFmtId="0" fontId="3" fillId="2" borderId="0" xfId="0" applyNumberFormat="1" applyFont="1" applyFill="1"/>
    <xf numFmtId="0" fontId="3" fillId="2" borderId="0" xfId="0" applyFont="1" applyFill="1" applyAlignment="1">
      <alignment horizontal="center" vertical="center"/>
    </xf>
    <xf numFmtId="168" fontId="3" fillId="0" borderId="0" xfId="0" applyNumberFormat="1" applyFont="1"/>
    <xf numFmtId="167" fontId="3" fillId="0" borderId="0" xfId="0" applyNumberFormat="1" applyFont="1" applyFill="1" applyAlignment="1">
      <alignment horizontal="center" vertical="center"/>
    </xf>
    <xf numFmtId="0" fontId="7" fillId="0" borderId="1" xfId="0" applyFont="1" applyBorder="1"/>
    <xf numFmtId="0" fontId="7" fillId="0" borderId="0" xfId="0" applyFont="1" applyFill="1" applyBorder="1"/>
    <xf numFmtId="0" fontId="3" fillId="0" borderId="0" xfId="0" applyFont="1" applyAlignment="1">
      <alignment wrapText="1"/>
    </xf>
    <xf numFmtId="0" fontId="7" fillId="0" borderId="2" xfId="0" applyFont="1" applyBorder="1" applyAlignment="1">
      <alignment horizontal="center" vertical="top"/>
    </xf>
    <xf numFmtId="0" fontId="14" fillId="0" borderId="0" xfId="0" applyFont="1"/>
    <xf numFmtId="49" fontId="3" fillId="0" borderId="0" xfId="0" quotePrefix="1" applyNumberFormat="1" applyFont="1"/>
    <xf numFmtId="49" fontId="0" fillId="0" borderId="0" xfId="0" applyNumberFormat="1"/>
    <xf numFmtId="49" fontId="3" fillId="0" borderId="0" xfId="0" quotePrefix="1" applyNumberFormat="1" applyFont="1" applyFill="1" applyAlignment="1"/>
    <xf numFmtId="2" fontId="15" fillId="0" borderId="0" xfId="0" applyNumberFormat="1" applyFont="1" applyFill="1" applyAlignment="1">
      <alignment horizontal="center" vertical="center" shrinkToFit="1"/>
    </xf>
    <xf numFmtId="2" fontId="6" fillId="0" borderId="0" xfId="3" applyNumberFormat="1" applyFont="1" applyFill="1" applyAlignment="1">
      <alignment horizontal="center" vertical="center" shrinkToFit="1"/>
    </xf>
    <xf numFmtId="0" fontId="32" fillId="0" borderId="0" xfId="0" applyFont="1"/>
    <xf numFmtId="169" fontId="3" fillId="0" borderId="0" xfId="0" applyNumberFormat="1" applyFont="1" applyFill="1" applyAlignment="1">
      <alignment horizontal="center" vertical="center"/>
    </xf>
    <xf numFmtId="0" fontId="0" fillId="0" borderId="0" xfId="0"/>
    <xf numFmtId="0" fontId="0" fillId="0" borderId="0" xfId="0"/>
    <xf numFmtId="0" fontId="0" fillId="0" borderId="0" xfId="0"/>
    <xf numFmtId="2" fontId="0" fillId="0" borderId="0" xfId="0" applyNumberFormat="1" applyAlignment="1">
      <alignment horizontal="center"/>
    </xf>
    <xf numFmtId="0" fontId="3" fillId="0" borderId="0" xfId="0" applyNumberFormat="1" applyFont="1" applyFill="1" applyBorder="1"/>
    <xf numFmtId="167" fontId="0" fillId="0" borderId="0" xfId="0" applyNumberFormat="1" applyAlignment="1">
      <alignment horizontal="center"/>
    </xf>
    <xf numFmtId="0" fontId="0" fillId="0" borderId="0" xfId="0"/>
    <xf numFmtId="0" fontId="3" fillId="0" borderId="0" xfId="0" applyFont="1" applyBorder="1"/>
    <xf numFmtId="1" fontId="3" fillId="0" borderId="0" xfId="0" applyNumberFormat="1" applyFont="1" applyFill="1" applyBorder="1"/>
    <xf numFmtId="0" fontId="7" fillId="0" borderId="0" xfId="0" applyFont="1" applyBorder="1"/>
    <xf numFmtId="0" fontId="0" fillId="0" borderId="0" xfId="0" applyFill="1"/>
  </cellXfs>
  <cellStyles count="47">
    <cellStyle name="20% - Accent1" xfId="24" builtinId="30" customBuiltin="1"/>
    <cellStyle name="20% - Accent2" xfId="28" builtinId="34" customBuiltin="1"/>
    <cellStyle name="20% - Accent3" xfId="32" builtinId="38" customBuiltin="1"/>
    <cellStyle name="20% - Accent4" xfId="36" builtinId="42" customBuiltin="1"/>
    <cellStyle name="20% - Accent5" xfId="40" builtinId="46" customBuiltin="1"/>
    <cellStyle name="20% - Accent6" xfId="44" builtinId="50" customBuiltin="1"/>
    <cellStyle name="40% - Accent1" xfId="25" builtinId="31" customBuiltin="1"/>
    <cellStyle name="40% - Accent2" xfId="29" builtinId="35" customBuiltin="1"/>
    <cellStyle name="40% - Accent3" xfId="33" builtinId="39" customBuiltin="1"/>
    <cellStyle name="40% - Accent4" xfId="37" builtinId="43" customBuiltin="1"/>
    <cellStyle name="40% - Accent5" xfId="41" builtinId="47" customBuiltin="1"/>
    <cellStyle name="40% - Accent6" xfId="45" builtinId="51" customBuiltin="1"/>
    <cellStyle name="60% - Accent1" xfId="26" builtinId="32" customBuiltin="1"/>
    <cellStyle name="60% - Accent2" xfId="30" builtinId="36" customBuiltin="1"/>
    <cellStyle name="60% - Accent3" xfId="34" builtinId="40" customBuiltin="1"/>
    <cellStyle name="60% - Accent4" xfId="38" builtinId="44" customBuiltin="1"/>
    <cellStyle name="60% - Accent5" xfId="42" builtinId="48" customBuiltin="1"/>
    <cellStyle name="60% - Accent6" xfId="46" builtinId="52" customBuiltin="1"/>
    <cellStyle name="Accent1" xfId="23" builtinId="29" customBuiltin="1"/>
    <cellStyle name="Accent2" xfId="27" builtinId="33" customBuiltin="1"/>
    <cellStyle name="Accent3" xfId="31" builtinId="37" customBuiltin="1"/>
    <cellStyle name="Accent4" xfId="35" builtinId="41" customBuiltin="1"/>
    <cellStyle name="Accent5" xfId="39" builtinId="45" customBuiltin="1"/>
    <cellStyle name="Accent6" xfId="43" builtinId="49" customBuiltin="1"/>
    <cellStyle name="Bad" xfId="12" builtinId="27" customBuiltin="1"/>
    <cellStyle name="Calculation" xfId="16" builtinId="22" customBuiltin="1"/>
    <cellStyle name="Check Cell" xfId="18" builtinId="23" customBuiltin="1"/>
    <cellStyle name="Explanatory Text" xfId="21" builtinId="53" customBuiltin="1"/>
    <cellStyle name="Good" xfId="11" builtinId="26" customBuiltin="1"/>
    <cellStyle name="Heading 1" xfId="7" builtinId="16" customBuiltin="1"/>
    <cellStyle name="Heading 2" xfId="8" builtinId="17" customBuiltin="1"/>
    <cellStyle name="Heading 3" xfId="9" builtinId="18" customBuiltin="1"/>
    <cellStyle name="Heading 4" xfId="10" builtinId="19" customBuiltin="1"/>
    <cellStyle name="Hyperlink" xfId="5" builtinId="8"/>
    <cellStyle name="Input" xfId="14" builtinId="20" customBuiltin="1"/>
    <cellStyle name="Linked Cell" xfId="17" builtinId="24" customBuiltin="1"/>
    <cellStyle name="Neutral" xfId="13" builtinId="28" customBuiltin="1"/>
    <cellStyle name="Normal" xfId="0" builtinId="0"/>
    <cellStyle name="Normal 2" xfId="1" xr:uid="{DCDE1A58-9292-4C98-A8A9-8BA74FF7B39A}"/>
    <cellStyle name="Normal 3" xfId="2" xr:uid="{B8783F73-0300-4854-9D17-CE65618324E5}"/>
    <cellStyle name="Normal_Hoja1" xfId="4" xr:uid="{9E6CC931-7B36-4557-931E-7B065AB902CC}"/>
    <cellStyle name="Normal_NF 500" xfId="3" xr:uid="{CB1A78F4-B93C-49A0-8076-F3A27B091417}"/>
    <cellStyle name="Note" xfId="20" builtinId="10" customBuiltin="1"/>
    <cellStyle name="Output" xfId="15" builtinId="21" customBuiltin="1"/>
    <cellStyle name="Title" xfId="6" builtinId="15" customBuiltin="1"/>
    <cellStyle name="Total" xfId="22" builtinId="25" customBuiltin="1"/>
    <cellStyle name="Warning Text" xfId="19" builtinId="11" customBuiltin="1"/>
  </cellStyles>
  <dxfs count="245">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numFmt numFmtId="0" formatCode="General"/>
    </dxf>
    <dxf>
      <numFmt numFmtId="0" formatCode="General"/>
    </dxf>
    <dxf>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auto="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numFmt numFmtId="30" formatCode="@"/>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externalLink" Target="externalLinks/externalLink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onnections" Target="connection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Scopus search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pieChart>
        <c:varyColors val="1"/>
        <c:ser>
          <c:idx val="0"/>
          <c:order val="0"/>
          <c:tx>
            <c:strRef>
              <c:f>Scopus_search!$N$3:$N$4</c:f>
              <c:strCache>
                <c:ptCount val="2"/>
                <c:pt idx="0">
                  <c:v>TRUE</c:v>
                </c:pt>
                <c:pt idx="1">
                  <c:v>FALSE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4B-47A2-9AFE-9BDC1F3C9A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4B-47A2-9AFE-9BDC1F3C9AA2}"/>
              </c:ext>
            </c:extLst>
          </c:dPt>
          <c:cat>
            <c:strLit>
              <c:ptCount val="2"/>
              <c:pt idx="0">
                <c:v>True</c:v>
              </c:pt>
              <c:pt idx="1">
                <c:v> False</c:v>
              </c:pt>
            </c:strLit>
          </c:cat>
          <c:val>
            <c:numRef>
              <c:f>Scopus_search!$O$3:$O$4</c:f>
              <c:numCache>
                <c:formatCode>General</c:formatCode>
                <c:ptCount val="2"/>
                <c:pt idx="0">
                  <c:v>65</c:v>
                </c:pt>
                <c:pt idx="1">
                  <c:v>129</c:v>
                </c:pt>
              </c:numCache>
            </c:numRef>
          </c:val>
          <c:extLst>
            <c:ext xmlns:c16="http://schemas.microsoft.com/office/drawing/2014/chart" uri="{C3380CC4-5D6E-409C-BE32-E72D297353CC}">
              <c16:uniqueId val="{00000003-9165-4281-9E39-535926D7562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16</xdr:col>
      <xdr:colOff>488577</xdr:colOff>
      <xdr:row>6</xdr:row>
      <xdr:rowOff>103093</xdr:rowOff>
    </xdr:from>
    <xdr:to>
      <xdr:col>22</xdr:col>
      <xdr:colOff>327212</xdr:colOff>
      <xdr:row>21</xdr:row>
      <xdr:rowOff>156882</xdr:rowOff>
    </xdr:to>
    <xdr:graphicFrame macro="">
      <xdr:nvGraphicFramePr>
        <xdr:cNvPr id="2" name="Chart 1">
          <a:extLst>
            <a:ext uri="{FF2B5EF4-FFF2-40B4-BE49-F238E27FC236}">
              <a16:creationId xmlns:a16="http://schemas.microsoft.com/office/drawing/2014/main" id="{234726BF-1B53-401E-A2B3-9146C1F71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arah\Documents\0%20Articles\9%20Perspectives%20paper%20trawling%20impacts\ESSD%20paper\Supplementary_info\ESSD_DISO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Sarah\Documents\0%20Articles\9%20Perspectives%20paper%20trawling%20impacts\Data\Bottom%20trawling_2021_CM_MS%20validat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Sarah\Documents\0%20Articles\9%20Perspectives%20paper%20trawling%20impacts\Data\Bottom%20trawling_2021_ALL.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0%20Articles\9%20Perspectives%20paper%20trawling%20impacts\Data\Bottom%20trawling_2021_S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S1"/>
      <sheetName val="study_description"/>
      <sheetName val="sampling_location"/>
      <sheetName val="response_variables"/>
      <sheetName val="ESSD_DISOM"/>
    </sheetNames>
    <sheetDataSet>
      <sheetData sheetId="0" refreshError="1"/>
      <sheetData sheetId="1" refreshError="1"/>
      <sheetData sheetId="2" refreshError="1"/>
      <sheetData sheetId="3"/>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 of columns"/>
      <sheetName val="All papers"/>
      <sheetName val="Data classification"/>
      <sheetName val="Read-me and FAQs"/>
      <sheetName val="Meta-analysis papers"/>
      <sheetName val="Relevant papers for discussion"/>
      <sheetName val="Deleted papers from meta-analys"/>
      <sheetName val="Meta-analysis"/>
      <sheetName val="Clares attempt"/>
    </sheetNames>
    <sheetDataSet>
      <sheetData sheetId="0"/>
      <sheetData sheetId="1"/>
      <sheetData sheetId="2"/>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 of columns"/>
      <sheetName val="All papers"/>
      <sheetName val="Data classification"/>
      <sheetName val="Read-me and FAQs"/>
      <sheetName val="Meta-analysis papers"/>
      <sheetName val="Relevant papers for discussion"/>
      <sheetName val="Meta-analysis"/>
      <sheetName val="Deleted papers from meta-analys"/>
      <sheetName val="Clares attempt"/>
    </sheetNames>
    <sheetDataSet>
      <sheetData sheetId="0"/>
      <sheetData sheetId="1"/>
      <sheetData sheetId="2"/>
      <sheetData sheetId="3"/>
      <sheetData sheetId="4"/>
      <sheetData sheetId="5"/>
      <sheetData sheetId="6"/>
      <sheetData sheetId="7"/>
      <sheetData sheetId="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 of column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2BF58B-CAA4-4403-9AA8-37D07C1EBA73}" name="Articles" displayName="Articles" ref="A1:H196" totalsRowShown="0" headerRowDxfId="244" dataDxfId="243">
  <autoFilter ref="A1:H196" xr:uid="{E09A57BA-B9A9-4CFC-9300-6A98CA7C6322}"/>
  <tableColumns count="8">
    <tableColumn id="1" xr3:uid="{2C571010-3195-44DD-95D1-FEC296D4DB63}" name="article_id" dataDxfId="242"/>
    <tableColumn id="2" xr3:uid="{CFAE946E-489E-4AA0-B14C-09B86F85ED09}" name="First author" dataDxfId="241"/>
    <tableColumn id="3" xr3:uid="{9200361B-D6A7-44A9-B201-7222AFA2CC38}" name="Title" dataDxfId="240"/>
    <tableColumn id="4" xr3:uid="{747D1290-168A-441D-9871-6176B994ACEC}" name="Year" dataDxfId="239"/>
    <tableColumn id="5" xr3:uid="{BB3DF5A5-BE28-44E6-8DB7-89165DCC16AD}" name="Journal" dataDxfId="238"/>
    <tableColumn id="6" xr3:uid="{3635E308-A819-4B6D-A86E-B89C185DCCF9}" name="DOI" dataDxfId="237"/>
    <tableColumn id="7" xr3:uid="{839FE794-9C2C-435D-AA6C-AC80BBB9EBFC}" name="Included in meta-analysis" dataDxfId="236"/>
    <tableColumn id="8" xr3:uid="{AF981719-7B6D-4BEE-81EB-3888E3915116}" name="Reason for exclusion" dataDxfId="235"/>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7E14914-95A5-4A45-B74A-73F065FF1DC6}" name="Meta_analysis_papers" displayName="Meta_analysis_papers" ref="A1:I67" totalsRowShown="0">
  <autoFilter ref="A1:I67" xr:uid="{0CB06502-4CA1-48F8-A98F-42D439791552}"/>
  <tableColumns count="9">
    <tableColumn id="1" xr3:uid="{27E5B049-7BEF-461D-AAB9-7B8962A6ECE7}" name="article_id" dataDxfId="234"/>
    <tableColumn id="2" xr3:uid="{98C0F84C-41E5-4882-90B4-6C6120D1C83D}" name="First author" dataDxfId="233"/>
    <tableColumn id="3" xr3:uid="{8A6F87B4-3AFA-4CA9-9539-34886DCCD54D}" name="Year" dataDxfId="232"/>
    <tableColumn id="4" xr3:uid="{2FA60166-A2FF-43F4-A084-2C840A52BEE6}" name="Journal" dataDxfId="231"/>
    <tableColumn id="5" xr3:uid="{E6EF134D-3C52-40A4-83B5-5CB4A2D61DC7}" name="DOI" dataDxfId="230"/>
    <tableColumn id="6" xr3:uid="{4438E2AD-4A89-4657-8CD1-4B66B818FD0F}" name="Reviewer"/>
    <tableColumn id="7" xr3:uid="{D684B61F-57F0-4E93-AC96-4A7EBA91FEC1}" name="Quality checked"/>
    <tableColumn id="8" xr3:uid="{AFF05DFC-A477-4EBC-B027-300BDA277FAB}" name="Included in meta-analysis"/>
    <tableColumn id="9" xr3:uid="{9E97B80B-6672-498B-9B93-6F14DBB5DC72}" name="Notes_paper"/>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17C734E-3877-4A2C-A33A-4B7301B0431E}" name="MA_study_type" displayName="MA_study_type" ref="A1:F80" totalsRowShown="0" headerRowDxfId="229" dataDxfId="228">
  <autoFilter ref="A1:F80" xr:uid="{F4E83C58-49C4-4922-8AA0-8736FF45B8FA}"/>
  <sortState ref="A2:F80">
    <sortCondition ref="A1:A80"/>
  </sortState>
  <tableColumns count="6">
    <tableColumn id="2" xr3:uid="{1CD2ED11-C0EE-4609-B20B-DE9CB5E2EF88}" name="article_id" dataDxfId="227"/>
    <tableColumn id="8" xr3:uid="{9317FFB5-38C1-40E6-B6E3-94CDBE09FCA3}" name="article_type_id" dataDxfId="226"/>
    <tableColumn id="5" xr3:uid="{9731A2C1-8BB0-472F-A886-5F5824765B3B}" name="Experimental/observational" dataDxfId="225"/>
    <tableColumn id="6" xr3:uid="{B40CC5C0-66E6-4AEE-ABA3-59DC73992B73}" name="Study type" dataDxfId="224"/>
    <tableColumn id="1" xr3:uid="{C1E1414A-5C67-43E8-B1FB-A22A70CD373D}" name="Harmonized_study type" dataDxfId="223"/>
    <tableColumn id="7" xr3:uid="{D6702784-D780-487A-BC4C-1A8345A6E855}" name="Notes_study" dataDxfId="222"/>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87A0263-2C19-484C-9950-9DD6F8BD7623}" name="MA_sampling_map" displayName="MA_sampling_map" ref="A1:H168" totalsRowShown="0" headerRowDxfId="221" dataDxfId="220">
  <autoFilter ref="A1:H168" xr:uid="{0207FCEE-ED5C-4DE0-8628-CFE496D79A8C}">
    <filterColumn colId="1">
      <filters>
        <filter val="0.1"/>
        <filter val="0.2"/>
        <filter val="100"/>
        <filter val="111"/>
        <filter val="115"/>
        <filter val="121"/>
        <filter val="129.2"/>
        <filter val="132"/>
        <filter val="138"/>
        <filter val="151"/>
        <filter val="152.1"/>
        <filter val="152.2"/>
        <filter val="152.3"/>
        <filter val="165"/>
        <filter val="167"/>
        <filter val="170"/>
        <filter val="181"/>
        <filter val="19"/>
        <filter val="23"/>
        <filter val="66"/>
      </filters>
    </filterColumn>
  </autoFilter>
  <tableColumns count="8">
    <tableColumn id="1" xr3:uid="{5737059C-DB4E-46E6-9392-22078499BD2D}" name="article_id" dataDxfId="219"/>
    <tableColumn id="2" xr3:uid="{21694F8A-5C3F-42A8-99C5-B94EAD1D71A9}" name="article_type_id" dataDxfId="218"/>
    <tableColumn id="3" xr3:uid="{5DC9966D-DEA1-4D0C-A749-5A357089397C}" name="Study type" dataDxfId="217"/>
    <tableColumn id="4" xr3:uid="{6F0C49EE-A79E-4371-A60C-DAE7B14C7738}" name="Before_control" dataDxfId="216"/>
    <tableColumn id="5" xr3:uid="{D9DB06D2-AF0D-4FFB-893C-6173F81531A6}" name="Before_impact" dataDxfId="215"/>
    <tableColumn id="6" xr3:uid="{1232DC3B-25FA-46E2-8F7A-679166E2C0D3}" name="After_control" dataDxfId="214"/>
    <tableColumn id="7" xr3:uid="{AA0D7D5E-0CDA-45CC-9E4E-28F17B94D591}" name="After_impact" dataDxfId="213"/>
    <tableColumn id="8" xr3:uid="{9C88802E-67E5-4152-AA50-EB1420DBF576}" name="Notes" dataDxfId="212"/>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043C7A4-13E1-4444-A962-7A5570F930AB}" name="MA_sampling_location" displayName="MA_sampling_location" ref="A1:BL995" totalsRowShown="0" headerRowDxfId="211" dataDxfId="210">
  <autoFilter ref="A1:BL995" xr:uid="{10B1CE9B-FCA2-4891-A3C3-F4344524D51F}">
    <filterColumn colId="1">
      <filters>
        <filter val="138"/>
      </filters>
    </filterColumn>
  </autoFilter>
  <sortState ref="A2:BL995">
    <sortCondition ref="B1:B995"/>
  </sortState>
  <tableColumns count="64">
    <tableColumn id="1" xr3:uid="{D94C604A-119D-413C-9F5D-C8E470E06770}" name="Reviewer" dataDxfId="209"/>
    <tableColumn id="2" xr3:uid="{4EA528B6-0EFF-4708-92FC-D36B467DF988}" name="article_id" dataDxfId="208"/>
    <tableColumn id="13" xr3:uid="{3129F9FC-F694-4ECF-9289-47D99B3586E8}" name="article_type_id" dataDxfId="207"/>
    <tableColumn id="3" xr3:uid="{223696F7-239A-45A5-87D3-AC29900B6F0B}" name="sampling_id" dataDxfId="206"/>
    <tableColumn id="4" xr3:uid="{A0ED281B-E396-4A9F-A441-3E94BABAC694}" name="Core name" dataDxfId="205"/>
    <tableColumn id="5" xr3:uid="{6D0A8F26-6C49-4991-B33F-F7C94F4C34AF}" name="Sampling date" dataDxfId="204"/>
    <tableColumn id="49" xr3:uid="{28CEAF13-3F7D-45C1-8E02-F5D2568295C6}" name="Sampling day" dataDxfId="203"/>
    <tableColumn id="63" xr3:uid="{8E39B8EF-E827-47F7-90AE-FFF7D174961A}" name="Sampling month" dataDxfId="202"/>
    <tableColumn id="64" xr3:uid="{B92E08DC-3026-4210-A684-3EFAE66316AC}" name="Sampling year" dataDxfId="201"/>
    <tableColumn id="6" xr3:uid="{907BF237-2056-447C-BE6D-F271A683DD64}" name="Latitude" dataDxfId="200"/>
    <tableColumn id="7" xr3:uid="{D1FE3D88-3922-4C5F-8DC4-91ACC9B12516}" name="Longitude" dataDxfId="199"/>
    <tableColumn id="8" xr3:uid="{FDA325E1-5A36-4FAC-BF0E-5ED2E0978A83}" name="Water depth (m)" dataDxfId="198"/>
    <tableColumn id="20" xr3:uid="{3A7A8FFA-CDA5-41B9-A612-9BCED8950199}" name="Habitat type_harmonized" dataDxfId="197"/>
    <tableColumn id="9" xr3:uid="{AD63B94B-2529-4DAD-8FBC-8E855A43A6F5}" name="Habitat type" dataDxfId="196"/>
    <tableColumn id="42" xr3:uid="{1E3BB3B1-6AE8-4DA2-8EFC-71AFC6029C68}" name="dbSeabed_classification" dataDxfId="195"/>
    <tableColumn id="59" xr3:uid="{BFC167D9-889A-43C3-A39C-94F7CE1EA674}" name="Geographical Zone" dataDxfId="194"/>
    <tableColumn id="53" xr3:uid="{B21CF907-4D5F-47D0-A3E6-B723EED63E44}" name="Seasonality_harmonized" dataDxfId="193"/>
    <tableColumn id="10" xr3:uid="{3B9B8DA1-F53F-40AB-B703-BCE8B20B4740}" name="Season" dataDxfId="192"/>
    <tableColumn id="11" xr3:uid="{381AB2E7-1467-4239-AF57-D7E136894BA0}" name="Notes_site" dataDxfId="191"/>
    <tableColumn id="16" xr3:uid="{110F6A8E-A65E-472C-84AC-E3E7EB0AE8EA}" name="Grouping_id" dataDxfId="190"/>
    <tableColumn id="12" xr3:uid="{37A922D7-B224-481C-863B-2F5D2C678A2C}" name="Trawled/untrawled" dataDxfId="189"/>
    <tableColumn id="19" xr3:uid="{FDB1A09F-58E8-4D04-9A15-D70E6C0890D1}" name="Before/After" dataDxfId="188"/>
    <tableColumn id="15" xr3:uid="{4C818843-580B-474F-B129-EE4DEBCC4688}" name="Trawling gear type_harmonized" dataDxfId="187"/>
    <tableColumn id="17" xr3:uid="{61F3036F-206D-40FB-953F-852E98B5F313}" name="Trawling gear type" dataDxfId="186"/>
    <tableColumn id="14" xr3:uid="{934196F0-2A7C-4870-BC07-29A3E03BB638}" name="Historically fished" dataDxfId="185"/>
    <tableColumn id="18" xr3:uid="{DB8C2F3D-692B-468B-8E5A-7D91CB1CBDBB}" name="Notes_trawling" dataDxfId="184"/>
    <tableColumn id="21" xr3:uid="{15F74A30-68B8-41EE-98C4-B1AD334B142B}" name="Trawling effort_numerical" dataDxfId="183"/>
    <tableColumn id="43" xr3:uid="{2E577BCB-972A-4F80-8559-34F393A0484D}" name="Trawling effort error" dataDxfId="182"/>
    <tableColumn id="39" xr3:uid="{BD7DDE12-BD02-4F38-B0C9-BC0407C318FA}" name="Trawling effort_numerical unit" dataDxfId="181"/>
    <tableColumn id="45" xr3:uid="{8B56AF63-F661-44A9-9AE2-26C8E64424A5}" name="Trawling effort_numerical_notes" dataDxfId="180"/>
    <tableColumn id="52" xr3:uid="{AD636577-403E-487B-AECD-FC33945C3601}" name="Trawling_effort_GFW" dataDxfId="179"/>
    <tableColumn id="41" xr3:uid="{7FDB5B70-701A-419A-BA39-4AF2D8F422EC}" name="Trawling effort_numerical_harmonized" dataDxfId="178">
      <calculatedColumnFormula>MA_sampling_location[[#This Row],[Trawling effort_numerical]]/10^4</calculatedColumnFormula>
    </tableColumn>
    <tableColumn id="40" xr3:uid="{0BA60F0C-2DF8-4A4C-967C-B1B8C21E05AE}" name="Trawling effort_error_harmonized" dataDxfId="177"/>
    <tableColumn id="62" xr3:uid="{3CA1B81E-D1A2-43A5-B6DA-E34C9C9F27AA}" name="Trawling effort_units_harmonized" dataDxfId="176"/>
    <tableColumn id="29" xr3:uid="{F2127F70-171C-4CB8-99B7-4169FFE19195}" name="Trawling effort_notes_harmonized" dataDxfId="175"/>
    <tableColumn id="22" xr3:uid="{ED38DF23-840A-4287-8B3C-D923A86D927B}" name="Bed shear stress (N/m2)" dataDxfId="174"/>
    <tableColumn id="23" xr3:uid="{6AADC01F-261E-4217-B488-43922019B766}" name="Temperature (º)" dataDxfId="173"/>
    <tableColumn id="24" xr3:uid="{A8BDAE56-37C5-45BC-ADBF-24CDB902EC2A}" name="Salinity (psu)" dataDxfId="172"/>
    <tableColumn id="25" xr3:uid="{3712AC6D-CB19-4EBC-B896-A3AB284AB056}" name="Oxygen (mg/L)" dataDxfId="171"/>
    <tableColumn id="26" xr3:uid="{F354FD2F-A536-4145-B512-3B7F95DB116F}" name="Time since trawl (days)" dataDxfId="170"/>
    <tableColumn id="44" xr3:uid="{79E6A6DC-2D05-4D67-90A9-D936A474631C}" name="Time since trawl_notes" dataDxfId="169"/>
    <tableColumn id="60" xr3:uid="{292B3E01-C9EA-4F9F-8B81-C6C029885778}" name="Time since first disturbance (years)" dataDxfId="168"/>
    <tableColumn id="61" xr3:uid="{7ACC8C0A-3054-4878-AFA0-8CA07C2677F2}" name="Time since first disturbance (years) notes" dataDxfId="167"/>
    <tableColumn id="27" xr3:uid="{F60CB608-F738-48DF-8CD2-C2835F51C10B}" name="Significant wave height (m)" dataDxfId="166"/>
    <tableColumn id="28" xr3:uid="{152AD525-B2C8-4913-B314-F6237EB2433E}" name="River discharge (m3/s)" dataDxfId="165"/>
    <tableColumn id="30" xr3:uid="{8F514777-7B8F-49D1-BAE6-AF7CCA639EE9}" name="Sedimentation rate (cm/yr)" dataDxfId="164"/>
    <tableColumn id="31" xr3:uid="{F14CF049-CBFE-45E6-A6BD-43B607A959F7}" name="Trawling effort_categorical" dataDxfId="163"/>
    <tableColumn id="32" xr3:uid="{048D211A-82E2-4F3D-B9C8-D4F1DC50DEDE}" name="Current speed (cm/s)" dataDxfId="162"/>
    <tableColumn id="33" xr3:uid="{DA7152A4-BE27-465E-8D8E-CC792E0FB50F}" name="Mass accumulation rate (g/cm2/yr)" dataDxfId="161"/>
    <tableColumn id="34" xr3:uid="{ED1D4717-E56E-4C22-84CA-2B07CBA7A3E4}" name="Tide stress (N/m2)" dataDxfId="160"/>
    <tableColumn id="35" xr3:uid="{E4DDA516-2E02-4124-BA2F-5256D945EF2D}" name="Wave stress (N/m2)" dataDxfId="159"/>
    <tableColumn id="36" xr3:uid="{0129A7C2-3930-4678-A386-B75178F3F1A6}" name="Chl-a in bottom waters (Chla-OBS)" dataDxfId="158"/>
    <tableColumn id="37" xr3:uid="{49AFAEE9-5D12-4B2B-9704-10EC05801883}" name="Swept area" dataDxfId="157"/>
    <tableColumn id="38" xr3:uid="{6E898325-4085-430B-B284-76CF75B69B0D}" name="Bottom current_categorical" dataDxfId="156"/>
    <tableColumn id="46" xr3:uid="{58B1896E-3F46-4805-A213-29F1E7209839}" name="Model_Chl_bottom (mg/m3)" dataDxfId="155"/>
    <tableColumn id="47" xr3:uid="{AE2217E1-24AA-4B3C-A8D5-2368AA10EFCA}" name="Model_Current_velocity (m/s)" dataDxfId="154"/>
    <tableColumn id="48" xr3:uid="{6DA4F0B4-577E-490E-BA88-344EE1F30CEA}" name="Model_Dissolved_Oxygen (mol/m3)" dataDxfId="153"/>
    <tableColumn id="50" xr3:uid="{4ECD35CA-9307-4639-B6EC-50246F8BADF1}" name=" Model_NO3_bottom (mol/m3)" dataDxfId="152"/>
    <tableColumn id="51" xr3:uid="{1AA7BE17-8F4F-4DB7-AAF9-252CB327D283}" name="Model_PO4_bottom (mol/m3)" dataDxfId="151"/>
    <tableColumn id="54" xr3:uid="{5CFE3547-2311-4518-8FC5-D410BBDC3188}" name="Model_Sal_bottom" dataDxfId="150"/>
    <tableColumn id="55" xr3:uid="{89D0DB44-1E4C-42CD-9D6E-0210F4ED808F}" name="Model_Silicate_bottom (mol/m3)" dataDxfId="149"/>
    <tableColumn id="56" xr3:uid="{9E017C28-D932-4E2C-968D-CE74F3B75CA1}" name="Model_Temp_bottom" dataDxfId="148"/>
    <tableColumn id="57" xr3:uid="{0ADBB650-FC4C-4B04-8D04-98153DADD2C4}" name="Model_NPP_surface (g/m3/day)" dataDxfId="147"/>
    <tableColumn id="58" xr3:uid="{BC8B6DFF-278B-40AA-8A2F-86CAF1E4387D}" name="dist_shore (m)" dataDxfId="146"/>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AFAFC0D-3CA2-4DF2-AEBE-A17D52C3E43E}" name="MA_response_variables" displayName="MA_response_variables" ref="A1:N12866" totalsRowShown="0" headerRowDxfId="145" dataDxfId="144">
  <autoFilter ref="A1:N12866" xr:uid="{343A6E09-B6DB-4394-B5DC-3B428D2CCAC7}">
    <filterColumn colId="2">
      <filters>
        <filter val="146"/>
      </filters>
    </filterColumn>
    <filterColumn colId="6">
      <filters>
        <filter val="Mean grain size"/>
        <filter val="Mud content (&lt; 63 µm)"/>
        <filter val="Sand"/>
      </filters>
    </filterColumn>
  </autoFilter>
  <sortState ref="A4787:N11471">
    <sortCondition ref="D1:D12866"/>
  </sortState>
  <tableColumns count="14">
    <tableColumn id="1" xr3:uid="{7996A917-7CA7-4158-B21D-4ECAE0679B05}" name="Reviewer" dataDxfId="143" totalsRowDxfId="142"/>
    <tableColumn id="2" xr3:uid="{76996FAE-94F1-4B88-9D2A-28C1C43F620E}" name="article_id" dataDxfId="141" totalsRowDxfId="140"/>
    <tableColumn id="14" xr3:uid="{AA7DFDA7-7F93-467E-8129-94E905BD16CD}" name="article_type_id" dataDxfId="139" totalsRowDxfId="138"/>
    <tableColumn id="3" xr3:uid="{19D7148F-C8A0-491C-96B8-A036B87A10A3}" name="sampling_id" dataDxfId="137" totalsRowDxfId="136"/>
    <tableColumn id="4" xr3:uid="{38D2F9E5-A4BE-4E6C-B91D-32CB05B93B5D}" name="Sampling_type" dataDxfId="135" totalsRowDxfId="134"/>
    <tableColumn id="5" xr3:uid="{CBC70B91-6A9A-4A76-AD2D-EACA18647D61}" name="Sample core depth slice" dataDxfId="133" totalsRowDxfId="132"/>
    <tableColumn id="6" xr3:uid="{53C19EB5-9ED8-419D-91DD-EEB121797CD6}" name="Response variable" dataDxfId="131" totalsRowDxfId="130"/>
    <tableColumn id="7" xr3:uid="{EE536850-103C-4401-BCD6-8A6EDBEB487F}" name="Response value" dataDxfId="129" totalsRowDxfId="128"/>
    <tableColumn id="8" xr3:uid="{E8CC86EF-7AA3-435D-B8D0-51070DC23D24}" name="Error estimate" dataDxfId="127" totalsRowDxfId="126"/>
    <tableColumn id="9" xr3:uid="{EFD6DCC8-0808-49D8-ABA1-1ECE07E9235A}" name="Response unit" dataDxfId="125" totalsRowDxfId="124"/>
    <tableColumn id="10" xr3:uid="{92DF5446-2599-435F-9DE4-22B0C3EB575D}" name="Error estimate type" dataDxfId="123" totalsRowDxfId="122"/>
    <tableColumn id="11" xr3:uid="{B99CC8F9-DCBF-427F-B9F4-4EE6D426E95A}" name="replicates" dataDxfId="121" totalsRowDxfId="120"/>
    <tableColumn id="12" xr3:uid="{552144DB-6ABE-44A0-83D1-82CDE3A30CC2}" name="Figure/Table of the article" dataDxfId="119" totalsRowDxfId="118"/>
    <tableColumn id="13" xr3:uid="{5E465C17-C653-4629-B1AA-87E393BB5D78}" name="Notes" dataDxfId="117" totalsRowDxfId="116"/>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925D9A-7802-4813-96EE-BCF7DA457A49}" name="MA_region" displayName="MA_region" ref="A1:I88" totalsRowShown="0">
  <autoFilter ref="A1:I88" xr:uid="{1EEDD0DF-B395-4CAB-A9E0-66FA0892A471}"/>
  <sortState ref="A2:I88">
    <sortCondition ref="A1:A88"/>
  </sortState>
  <tableColumns count="9">
    <tableColumn id="1" xr3:uid="{FC59765A-39E0-4495-AB4E-7BAB4522477B}" name="article_id" dataDxfId="115"/>
    <tableColumn id="2" xr3:uid="{2DE9C591-CFF7-4717-BDA6-FFBFE50F6317}" name="article_type_id" dataDxfId="114"/>
    <tableColumn id="6" xr3:uid="{88883C10-8898-486A-BAF4-109BD7969369}" name="Location"/>
    <tableColumn id="7" xr3:uid="{1AFCED43-F2DA-470A-8C1C-59643AAED0D1}" name="Region" dataDxfId="113"/>
    <tableColumn id="8" xr3:uid="{9163498E-86F5-4A02-BAEA-44EF88C6F805}" name="Longhurst province"/>
    <tableColumn id="9" xr3:uid="{98FC8AEB-B774-496B-A9F4-EDC2B914752A}" name="Notes"/>
    <tableColumn id="3" xr3:uid="{B7495983-4FDF-4473-A9A3-9BFF673BF87B}" name="Latitude" dataDxfId="112"/>
    <tableColumn id="4" xr3:uid="{B2670EEC-DC1A-46CC-95C3-35DEBD35CEF4}" name="Longitude"/>
    <tableColumn id="5" xr3:uid="{F0059A59-95E6-4F97-9E62-D5C076D2EB2E}" name="Geographical zone" dataDxfId="111">
      <calculatedColumnFormula>IF(OR(MA_region[[#This Row],[Latitude]]&gt;25,MA_region[[#This Row],[Latitude]]&lt;-25),"Temperate",IF(ISNUMBER(MA_region[[#This Row],[Latitude]]),"Tropical",""))</calculatedColumnFormula>
    </tableColumn>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FB1040B-520A-45FC-BA27-27A03A400CAB}" name="MA_covariates" displayName="MA_covariates" ref="A1:I1382" totalsRowShown="0" headerRowDxfId="110" dataDxfId="109">
  <autoFilter ref="A1:I1382" xr:uid="{1E21DFEA-2614-4A0A-BF2D-1DA941CF9458}"/>
  <sortState ref="A2:I1382">
    <sortCondition ref="B1:B1382"/>
  </sortState>
  <tableColumns count="9">
    <tableColumn id="1" xr3:uid="{6BDD9DAF-C3AB-45F2-B30C-57F2BF7D2BE5}" name="Reviewer" dataDxfId="108"/>
    <tableColumn id="2" xr3:uid="{9D297E07-6106-4907-9A38-919B48486B36}" name="article_id" dataDxfId="107"/>
    <tableColumn id="3" xr3:uid="{6DDD86AD-9248-4EC3-A83A-4ED1EFC98BEF}" name="sampling_id" dataDxfId="106"/>
    <tableColumn id="4" xr3:uid="{A292BB88-2D86-4A3E-925E-006B9BD6E23A}" name="Covariate" dataDxfId="105"/>
    <tableColumn id="5" xr3:uid="{5661303A-6555-4E48-934B-2793B950A871}" name="Covariate_value" dataDxfId="104"/>
    <tableColumn id="6" xr3:uid="{38CB4608-A3C6-4BF8-808A-314BD483203D}" name="Covariate_error" dataDxfId="103"/>
    <tableColumn id="7" xr3:uid="{F6AA4A43-D6CC-475F-9D84-1ABC6BEB6948}" name="Covariate_unit" dataDxfId="102"/>
    <tableColumn id="8" xr3:uid="{973D28BD-4895-473B-99BF-DB86F1CE69E3}" name="Notes" dataDxfId="101"/>
    <tableColumn id="9" xr3:uid="{1D99D7D9-350E-45EB-B1BF-A445AEA6F676}" name="Columna1" dataDxfId="100">
      <calculatedColumnFormula>MA_covariates[[#This Row],[Covariate]]&amp;MA_covariates[[#This Row],[sampling_id]]</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i.org/10.3389/fmars.2020.00457" TargetMode="External"/><Relationship Id="rId13" Type="http://schemas.openxmlformats.org/officeDocument/2006/relationships/hyperlink" Target="https://doi.org/10.1111/jwas.12114" TargetMode="External"/><Relationship Id="rId18" Type="http://schemas.openxmlformats.org/officeDocument/2006/relationships/table" Target="../tables/table1.xml"/><Relationship Id="rId3" Type="http://schemas.openxmlformats.org/officeDocument/2006/relationships/hyperlink" Target="https://doi.org/10.1016/j.margeo.2021.106439" TargetMode="External"/><Relationship Id="rId7" Type="http://schemas.openxmlformats.org/officeDocument/2006/relationships/hyperlink" Target="https://doi.org/10.1016/j.margeo.2020.106402" TargetMode="External"/><Relationship Id="rId12" Type="http://schemas.openxmlformats.org/officeDocument/2006/relationships/hyperlink" Target="https://doi.org/10.1038/s42003-021-01732-y" TargetMode="External"/><Relationship Id="rId17" Type="http://schemas.openxmlformats.org/officeDocument/2006/relationships/drawing" Target="../drawings/drawing1.xml"/><Relationship Id="rId2" Type="http://schemas.openxmlformats.org/officeDocument/2006/relationships/hyperlink" Target="https://doi.org/10.1002/lol2.10150" TargetMode="External"/><Relationship Id="rId16" Type="http://schemas.openxmlformats.org/officeDocument/2006/relationships/printerSettings" Target="../printerSettings/printerSettings1.bin"/><Relationship Id="rId1" Type="http://schemas.openxmlformats.org/officeDocument/2006/relationships/hyperlink" Target="http://dx.doi.org/10.12681/mms.22581" TargetMode="External"/><Relationship Id="rId6" Type="http://schemas.openxmlformats.org/officeDocument/2006/relationships/hyperlink" Target="https://doi.org/10.1029/2020GL091279" TargetMode="External"/><Relationship Id="rId11" Type="http://schemas.openxmlformats.org/officeDocument/2006/relationships/hyperlink" Target="https://doi.org/10.1016/j.marenvres.2021.105384" TargetMode="External"/><Relationship Id="rId5" Type="http://schemas.openxmlformats.org/officeDocument/2006/relationships/hyperlink" Target="https://doi.org/10.1016/j.jembe.2008.07.036" TargetMode="External"/><Relationship Id="rId15" Type="http://schemas.openxmlformats.org/officeDocument/2006/relationships/hyperlink" Target="https://doi.org/10.5194/bg-19-2583-2022" TargetMode="External"/><Relationship Id="rId10" Type="http://schemas.openxmlformats.org/officeDocument/2006/relationships/hyperlink" Target="https://doi.org/10.1016/S1385-1101(01)00083-1" TargetMode="External"/><Relationship Id="rId4" Type="http://schemas.openxmlformats.org/officeDocument/2006/relationships/hyperlink" Target="https://doi.org/10.3354/meps13330" TargetMode="External"/><Relationship Id="rId9" Type="http://schemas.openxmlformats.org/officeDocument/2006/relationships/hyperlink" Target="https://doi.org/10.1016/S0272-7714(02)00316-5" TargetMode="External"/><Relationship Id="rId14" Type="http://schemas.openxmlformats.org/officeDocument/2006/relationships/hyperlink" Target="https://doi.org/10.1016/S0141-1136(03)00069-2"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doi.org/10.1016/S0272-7714(02)00316-5" TargetMode="External"/><Relationship Id="rId13" Type="http://schemas.openxmlformats.org/officeDocument/2006/relationships/hyperlink" Target="https://doi.org/10.1016/j.aquaculture.2014.03.012" TargetMode="External"/><Relationship Id="rId18" Type="http://schemas.openxmlformats.org/officeDocument/2006/relationships/hyperlink" Target="https://doi.org/10.1111/j.1439-0485.1998.tb00469.x" TargetMode="External"/><Relationship Id="rId26" Type="http://schemas.openxmlformats.org/officeDocument/2006/relationships/printerSettings" Target="../printerSettings/printerSettings2.bin"/><Relationship Id="rId3" Type="http://schemas.openxmlformats.org/officeDocument/2006/relationships/hyperlink" Target="https://doi.org/10.1029/2020GL091279" TargetMode="External"/><Relationship Id="rId21" Type="http://schemas.openxmlformats.org/officeDocument/2006/relationships/hyperlink" Target="https://doi.org/10.1016/S0141-1136(03)00069-2" TargetMode="External"/><Relationship Id="rId7" Type="http://schemas.openxmlformats.org/officeDocument/2006/relationships/hyperlink" Target="https://doi.org/10.1016/j.jembe.2008.07.036" TargetMode="External"/><Relationship Id="rId12" Type="http://schemas.openxmlformats.org/officeDocument/2006/relationships/hyperlink" Target="https://doi.org/10.1007/s10531-014-0652-3" TargetMode="External"/><Relationship Id="rId17" Type="http://schemas.openxmlformats.org/officeDocument/2006/relationships/hyperlink" Target="https://doi.org/10.1016/j.seares.2013.09.005" TargetMode="External"/><Relationship Id="rId25" Type="http://schemas.openxmlformats.org/officeDocument/2006/relationships/hyperlink" Target="https://doi.org/10.3390/biology11101378" TargetMode="External"/><Relationship Id="rId2" Type="http://schemas.openxmlformats.org/officeDocument/2006/relationships/hyperlink" Target="https://doi.org/10.1038/s42003-021-01732-y" TargetMode="External"/><Relationship Id="rId16" Type="http://schemas.openxmlformats.org/officeDocument/2006/relationships/hyperlink" Target="https://doi.org/10.2112/JCOASTRES-D-15-00055.1" TargetMode="External"/><Relationship Id="rId20" Type="http://schemas.openxmlformats.org/officeDocument/2006/relationships/hyperlink" Target="https://edepot.wur.nl/340566" TargetMode="External"/><Relationship Id="rId1" Type="http://schemas.openxmlformats.org/officeDocument/2006/relationships/hyperlink" Target="https://doi.org/10.1016/j.marenvres.2021.105384" TargetMode="External"/><Relationship Id="rId6" Type="http://schemas.openxmlformats.org/officeDocument/2006/relationships/hyperlink" Target="https://doi.org/10.3389/fmars.2020.00457" TargetMode="External"/><Relationship Id="rId11" Type="http://schemas.openxmlformats.org/officeDocument/2006/relationships/hyperlink" Target="https://doi.org/10.7717/peerj.2154" TargetMode="External"/><Relationship Id="rId24" Type="http://schemas.openxmlformats.org/officeDocument/2006/relationships/hyperlink" Target="https://doi.org/10.1023/A:1014549026157" TargetMode="External"/><Relationship Id="rId5" Type="http://schemas.openxmlformats.org/officeDocument/2006/relationships/hyperlink" Target="https://doi.org/10.3354/meps13330" TargetMode="External"/><Relationship Id="rId15" Type="http://schemas.openxmlformats.org/officeDocument/2006/relationships/hyperlink" Target="https://doi.org/10.1080/0275754031000119924" TargetMode="External"/><Relationship Id="rId23" Type="http://schemas.openxmlformats.org/officeDocument/2006/relationships/hyperlink" Target="https://doi.org/10.5194/bg-19-2583-2022" TargetMode="External"/><Relationship Id="rId10" Type="http://schemas.openxmlformats.org/officeDocument/2006/relationships/hyperlink" Target="https://doi.org/10.1016/j.ecolind.2019.105811" TargetMode="External"/><Relationship Id="rId19" Type="http://schemas.openxmlformats.org/officeDocument/2006/relationships/hyperlink" Target="https://doi.org/10.3390/jmse9030242" TargetMode="External"/><Relationship Id="rId4" Type="http://schemas.openxmlformats.org/officeDocument/2006/relationships/hyperlink" Target="https://doi.org/10.1002/lol2.10150" TargetMode="External"/><Relationship Id="rId9" Type="http://schemas.openxmlformats.org/officeDocument/2006/relationships/hyperlink" Target="https://doi.org/10.1016/S1385-1101(01)00083-1" TargetMode="External"/><Relationship Id="rId14" Type="http://schemas.openxmlformats.org/officeDocument/2006/relationships/hyperlink" Target="https://doi.org/10.1111/jwas.12114" TargetMode="External"/><Relationship Id="rId22" Type="http://schemas.openxmlformats.org/officeDocument/2006/relationships/hyperlink" Target="https://doi.org/10.1139/f94-066" TargetMode="External"/><Relationship Id="rId27"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v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35608-E50C-4760-8271-DDEAA5277FD6}">
  <dimension ref="A1:Q195"/>
  <sheetViews>
    <sheetView topLeftCell="A133" workbookViewId="0">
      <selection activeCell="C140" sqref="C140"/>
    </sheetView>
  </sheetViews>
  <sheetFormatPr defaultColWidth="11.5546875" defaultRowHeight="14.4" x14ac:dyDescent="0.3"/>
  <cols>
    <col min="1" max="1" width="14.44140625" style="2"/>
    <col min="2" max="2" width="24.5546875" style="2" customWidth="1"/>
    <col min="3" max="3" width="74.33203125" style="2" customWidth="1"/>
    <col min="4" max="4" width="14.44140625" style="2"/>
    <col min="5" max="5" width="25.44140625" style="2" customWidth="1"/>
    <col min="6" max="6" width="43.6640625" style="2" bestFit="1" customWidth="1"/>
    <col min="7" max="14" width="11.5546875" style="2"/>
    <col min="15" max="15" width="13.44140625" style="2" bestFit="1" customWidth="1"/>
    <col min="16" max="16" width="17.6640625" style="2" bestFit="1" customWidth="1"/>
    <col min="17" max="16384" width="11.5546875" style="2"/>
  </cols>
  <sheetData>
    <row r="1" spans="1:17" x14ac:dyDescent="0.3">
      <c r="A1" s="2" t="s">
        <v>0</v>
      </c>
      <c r="B1" s="2" t="s">
        <v>1</v>
      </c>
      <c r="C1" s="2" t="s">
        <v>2</v>
      </c>
      <c r="D1" s="2" t="s">
        <v>3</v>
      </c>
      <c r="E1" s="2" t="s">
        <v>4</v>
      </c>
      <c r="F1" s="2" t="s">
        <v>5</v>
      </c>
      <c r="G1" s="2" t="s">
        <v>586</v>
      </c>
      <c r="H1" s="2" t="s">
        <v>585</v>
      </c>
    </row>
    <row r="2" spans="1:17" x14ac:dyDescent="0.3">
      <c r="A2" s="2">
        <v>0</v>
      </c>
      <c r="B2" s="2" t="s">
        <v>1998</v>
      </c>
      <c r="C2" s="2" t="s">
        <v>1999</v>
      </c>
      <c r="D2" s="2">
        <v>2022</v>
      </c>
      <c r="E2" s="2" t="s">
        <v>66</v>
      </c>
      <c r="F2" s="65" t="s">
        <v>2000</v>
      </c>
      <c r="G2" s="2" t="b">
        <v>1</v>
      </c>
    </row>
    <row r="3" spans="1:17" x14ac:dyDescent="0.3">
      <c r="A3" s="2">
        <v>1</v>
      </c>
      <c r="B3" s="2" t="s">
        <v>563</v>
      </c>
      <c r="C3" s="2" t="s">
        <v>6</v>
      </c>
      <c r="D3" s="2">
        <v>2021</v>
      </c>
      <c r="E3" s="2" t="s">
        <v>7</v>
      </c>
      <c r="F3" s="2" t="s">
        <v>8</v>
      </c>
      <c r="G3" s="2" t="b">
        <v>1</v>
      </c>
      <c r="N3" s="2" t="b">
        <v>1</v>
      </c>
      <c r="O3" s="2">
        <f>COUNTIF(Articles[Included in meta-analysis],TRUE)</f>
        <v>65</v>
      </c>
    </row>
    <row r="4" spans="1:17" x14ac:dyDescent="0.3">
      <c r="A4" s="2">
        <v>2</v>
      </c>
      <c r="B4" s="2" t="s">
        <v>564</v>
      </c>
      <c r="C4" s="2" t="s">
        <v>565</v>
      </c>
      <c r="D4" s="2">
        <v>2021</v>
      </c>
      <c r="E4" s="2" t="s">
        <v>175</v>
      </c>
      <c r="F4" s="2" t="s">
        <v>566</v>
      </c>
      <c r="G4" s="2" t="b">
        <v>1</v>
      </c>
      <c r="N4" s="2" t="b">
        <v>0</v>
      </c>
      <c r="O4" s="2">
        <f>COUNTIF(Articles[Included in meta-analysis],FALSE)</f>
        <v>129</v>
      </c>
    </row>
    <row r="5" spans="1:17" x14ac:dyDescent="0.3">
      <c r="A5" s="2">
        <v>3</v>
      </c>
      <c r="B5" s="2" t="s">
        <v>567</v>
      </c>
      <c r="C5" s="2" t="s">
        <v>568</v>
      </c>
      <c r="D5" s="2">
        <v>2021</v>
      </c>
      <c r="E5" s="2" t="s">
        <v>569</v>
      </c>
      <c r="F5" s="2" t="s">
        <v>570</v>
      </c>
      <c r="G5" s="2" t="b">
        <v>1</v>
      </c>
    </row>
    <row r="6" spans="1:17" x14ac:dyDescent="0.3">
      <c r="A6" s="2">
        <v>4</v>
      </c>
      <c r="B6" s="2" t="s">
        <v>9</v>
      </c>
      <c r="C6" s="2" t="s">
        <v>10</v>
      </c>
      <c r="D6" s="2">
        <v>2021</v>
      </c>
      <c r="E6" s="2" t="s">
        <v>11</v>
      </c>
      <c r="F6" s="2" t="s">
        <v>12</v>
      </c>
      <c r="G6" s="2" t="b">
        <v>0</v>
      </c>
      <c r="H6" s="2" t="s">
        <v>601</v>
      </c>
    </row>
    <row r="7" spans="1:17" x14ac:dyDescent="0.3">
      <c r="A7" s="2">
        <v>5</v>
      </c>
      <c r="B7" s="2" t="s">
        <v>13</v>
      </c>
      <c r="C7" s="2" t="s">
        <v>14</v>
      </c>
      <c r="D7" s="2">
        <v>2021</v>
      </c>
      <c r="E7" s="2" t="s">
        <v>15</v>
      </c>
      <c r="F7" s="2" t="s">
        <v>16</v>
      </c>
      <c r="G7" s="2" t="b">
        <v>1</v>
      </c>
    </row>
    <row r="8" spans="1:17" x14ac:dyDescent="0.3">
      <c r="A8" s="2">
        <v>6</v>
      </c>
      <c r="B8" s="2" t="s">
        <v>17</v>
      </c>
      <c r="C8" s="2" t="s">
        <v>18</v>
      </c>
      <c r="D8" s="2">
        <v>2021</v>
      </c>
      <c r="E8" s="2" t="s">
        <v>11</v>
      </c>
      <c r="F8" s="2" t="s">
        <v>19</v>
      </c>
      <c r="G8" s="2" t="b">
        <v>0</v>
      </c>
      <c r="H8" s="2" t="s">
        <v>600</v>
      </c>
    </row>
    <row r="9" spans="1:17" x14ac:dyDescent="0.3">
      <c r="A9" s="2">
        <v>7</v>
      </c>
      <c r="B9" s="2" t="s">
        <v>20</v>
      </c>
      <c r="C9" s="2" t="s">
        <v>21</v>
      </c>
      <c r="D9" s="2">
        <v>2020</v>
      </c>
      <c r="E9" s="2" t="s">
        <v>22</v>
      </c>
      <c r="F9" s="2" t="s">
        <v>23</v>
      </c>
      <c r="G9" s="2" t="b">
        <v>0</v>
      </c>
      <c r="H9" s="2" t="s">
        <v>574</v>
      </c>
    </row>
    <row r="10" spans="1:17" x14ac:dyDescent="0.3">
      <c r="A10" s="2">
        <v>8</v>
      </c>
      <c r="B10" s="2" t="s">
        <v>24</v>
      </c>
      <c r="C10" s="2" t="s">
        <v>25</v>
      </c>
      <c r="D10" s="2">
        <v>2020</v>
      </c>
      <c r="E10" s="2" t="s">
        <v>26</v>
      </c>
      <c r="F10" s="2" t="s">
        <v>27</v>
      </c>
      <c r="G10" s="2" t="b">
        <v>1</v>
      </c>
    </row>
    <row r="11" spans="1:17" x14ac:dyDescent="0.3">
      <c r="A11" s="2">
        <v>9</v>
      </c>
      <c r="B11" s="2" t="s">
        <v>28</v>
      </c>
      <c r="C11" s="2" t="s">
        <v>29</v>
      </c>
      <c r="D11" s="2">
        <v>2020</v>
      </c>
      <c r="E11" s="2" t="s">
        <v>30</v>
      </c>
      <c r="F11" s="2" t="s">
        <v>31</v>
      </c>
      <c r="G11" s="2" t="b">
        <v>0</v>
      </c>
      <c r="H11" s="2" t="s">
        <v>575</v>
      </c>
    </row>
    <row r="12" spans="1:17" x14ac:dyDescent="0.3">
      <c r="A12" s="2">
        <v>10</v>
      </c>
      <c r="B12" s="2" t="s">
        <v>32</v>
      </c>
      <c r="C12" s="2" t="s">
        <v>33</v>
      </c>
      <c r="D12" s="2">
        <v>2020</v>
      </c>
      <c r="E12" s="2" t="s">
        <v>34</v>
      </c>
      <c r="F12" s="2" t="s">
        <v>35</v>
      </c>
      <c r="G12" s="2" t="b">
        <v>1</v>
      </c>
      <c r="O12"/>
      <c r="P12"/>
      <c r="Q12"/>
    </row>
    <row r="13" spans="1:17" x14ac:dyDescent="0.3">
      <c r="A13" s="2">
        <v>11</v>
      </c>
      <c r="B13" s="2" t="s">
        <v>36</v>
      </c>
      <c r="C13" s="2" t="s">
        <v>37</v>
      </c>
      <c r="D13" s="2">
        <v>2020</v>
      </c>
      <c r="E13" s="2" t="s">
        <v>30</v>
      </c>
      <c r="F13" s="2" t="s">
        <v>38</v>
      </c>
      <c r="G13" s="2" t="b">
        <v>1</v>
      </c>
      <c r="O13"/>
      <c r="P13"/>
      <c r="Q13"/>
    </row>
    <row r="14" spans="1:17" x14ac:dyDescent="0.3">
      <c r="A14" s="2">
        <v>12</v>
      </c>
      <c r="B14" s="2" t="s">
        <v>39</v>
      </c>
      <c r="C14" s="2" t="s">
        <v>40</v>
      </c>
      <c r="D14" s="2">
        <v>2020</v>
      </c>
      <c r="E14" s="2" t="s">
        <v>41</v>
      </c>
      <c r="F14" s="2" t="s">
        <v>42</v>
      </c>
      <c r="G14" s="2" t="b">
        <v>1</v>
      </c>
      <c r="O14"/>
      <c r="P14"/>
      <c r="Q14"/>
    </row>
    <row r="15" spans="1:17" x14ac:dyDescent="0.3">
      <c r="A15" s="2">
        <v>13</v>
      </c>
      <c r="B15" s="2" t="s">
        <v>32</v>
      </c>
      <c r="C15" s="2" t="s">
        <v>572</v>
      </c>
      <c r="D15" s="2">
        <v>2019</v>
      </c>
      <c r="E15" s="2" t="s">
        <v>123</v>
      </c>
      <c r="F15" s="2" t="s">
        <v>573</v>
      </c>
      <c r="G15" s="2" t="b">
        <v>1</v>
      </c>
      <c r="O15"/>
      <c r="P15"/>
      <c r="Q15"/>
    </row>
    <row r="16" spans="1:17" x14ac:dyDescent="0.3">
      <c r="A16" s="2">
        <v>14</v>
      </c>
      <c r="B16" s="2" t="s">
        <v>43</v>
      </c>
      <c r="C16" s="2" t="s">
        <v>44</v>
      </c>
      <c r="D16" s="2">
        <v>2019</v>
      </c>
      <c r="E16" s="2" t="s">
        <v>45</v>
      </c>
      <c r="F16" s="2" t="s">
        <v>46</v>
      </c>
      <c r="G16" s="2" t="b">
        <v>0</v>
      </c>
      <c r="H16" s="2" t="s">
        <v>587</v>
      </c>
      <c r="O16"/>
      <c r="P16"/>
      <c r="Q16"/>
    </row>
    <row r="17" spans="1:17" x14ac:dyDescent="0.3">
      <c r="A17" s="2">
        <v>15</v>
      </c>
      <c r="B17" s="2" t="s">
        <v>47</v>
      </c>
      <c r="C17" s="2" t="s">
        <v>48</v>
      </c>
      <c r="D17" s="2">
        <v>2019</v>
      </c>
      <c r="E17" s="2" t="s">
        <v>49</v>
      </c>
      <c r="F17" s="2" t="s">
        <v>50</v>
      </c>
      <c r="G17" s="2" t="b">
        <v>1</v>
      </c>
      <c r="O17"/>
      <c r="P17"/>
      <c r="Q17"/>
    </row>
    <row r="18" spans="1:17" x14ac:dyDescent="0.3">
      <c r="A18" s="2">
        <v>16</v>
      </c>
      <c r="B18" s="2" t="s">
        <v>51</v>
      </c>
      <c r="C18" s="2" t="s">
        <v>52</v>
      </c>
      <c r="D18" s="2">
        <v>2019</v>
      </c>
      <c r="E18" s="2" t="s">
        <v>53</v>
      </c>
      <c r="F18" s="2" t="s">
        <v>54</v>
      </c>
      <c r="G18" s="2" t="b">
        <v>1</v>
      </c>
      <c r="O18"/>
      <c r="P18"/>
      <c r="Q18"/>
    </row>
    <row r="19" spans="1:17" x14ac:dyDescent="0.3">
      <c r="A19" s="2">
        <v>17</v>
      </c>
      <c r="B19" s="2" t="s">
        <v>55</v>
      </c>
      <c r="C19" s="2" t="s">
        <v>56</v>
      </c>
      <c r="D19" s="2">
        <v>2019</v>
      </c>
      <c r="E19" s="2" t="s">
        <v>57</v>
      </c>
      <c r="F19" s="2" t="s">
        <v>58</v>
      </c>
      <c r="G19" s="2" t="b">
        <v>0</v>
      </c>
      <c r="H19" s="2" t="s">
        <v>575</v>
      </c>
      <c r="O19"/>
      <c r="P19"/>
      <c r="Q19"/>
    </row>
    <row r="20" spans="1:17" x14ac:dyDescent="0.3">
      <c r="A20" s="2">
        <v>18</v>
      </c>
      <c r="B20" s="2" t="s">
        <v>59</v>
      </c>
      <c r="C20" s="2" t="s">
        <v>60</v>
      </c>
      <c r="D20" s="2">
        <v>2019</v>
      </c>
      <c r="E20" s="2" t="s">
        <v>61</v>
      </c>
      <c r="F20" s="2" t="s">
        <v>62</v>
      </c>
      <c r="G20" s="2" t="b">
        <v>1</v>
      </c>
      <c r="O20"/>
      <c r="P20"/>
      <c r="Q20"/>
    </row>
    <row r="21" spans="1:17" x14ac:dyDescent="0.3">
      <c r="A21" s="2">
        <v>19</v>
      </c>
      <c r="B21" s="2" t="s">
        <v>571</v>
      </c>
      <c r="C21" s="2" t="s">
        <v>63</v>
      </c>
      <c r="D21" s="2">
        <v>2019</v>
      </c>
      <c r="E21" s="2" t="s">
        <v>64</v>
      </c>
      <c r="G21" s="2" t="b">
        <v>1</v>
      </c>
      <c r="O21"/>
      <c r="P21"/>
      <c r="Q21"/>
    </row>
    <row r="22" spans="1:17" x14ac:dyDescent="0.3">
      <c r="A22" s="2">
        <v>20</v>
      </c>
      <c r="B22" s="2" t="s">
        <v>13</v>
      </c>
      <c r="C22" s="2" t="s">
        <v>65</v>
      </c>
      <c r="D22" s="2">
        <v>2019</v>
      </c>
      <c r="E22" s="2" t="s">
        <v>66</v>
      </c>
      <c r="F22" s="2" t="s">
        <v>67</v>
      </c>
      <c r="G22" s="2" t="b">
        <v>1</v>
      </c>
      <c r="O22"/>
      <c r="P22"/>
      <c r="Q22"/>
    </row>
    <row r="23" spans="1:17" x14ac:dyDescent="0.3">
      <c r="A23" s="2">
        <v>21</v>
      </c>
      <c r="B23" s="2" t="s">
        <v>68</v>
      </c>
      <c r="C23" s="2" t="s">
        <v>69</v>
      </c>
      <c r="D23" s="2">
        <v>2019</v>
      </c>
      <c r="E23" s="2" t="s">
        <v>57</v>
      </c>
      <c r="F23" s="2" t="s">
        <v>70</v>
      </c>
      <c r="G23" s="2" t="b">
        <v>0</v>
      </c>
      <c r="H23" s="2" t="s">
        <v>576</v>
      </c>
      <c r="O23"/>
      <c r="P23"/>
      <c r="Q23"/>
    </row>
    <row r="24" spans="1:17" x14ac:dyDescent="0.3">
      <c r="A24" s="2">
        <v>22</v>
      </c>
      <c r="B24" s="2" t="s">
        <v>71</v>
      </c>
      <c r="C24" s="2" t="s">
        <v>72</v>
      </c>
      <c r="D24" s="2">
        <v>2019</v>
      </c>
      <c r="E24" s="2" t="s">
        <v>73</v>
      </c>
      <c r="F24" s="2" t="s">
        <v>74</v>
      </c>
      <c r="G24" s="2" t="b">
        <v>0</v>
      </c>
      <c r="H24" s="2" t="s">
        <v>575</v>
      </c>
      <c r="O24"/>
      <c r="P24"/>
      <c r="Q24"/>
    </row>
    <row r="25" spans="1:17" x14ac:dyDescent="0.3">
      <c r="A25" s="2">
        <v>23</v>
      </c>
      <c r="B25" s="2" t="s">
        <v>75</v>
      </c>
      <c r="C25" s="2" t="s">
        <v>76</v>
      </c>
      <c r="D25" s="2">
        <v>2019</v>
      </c>
      <c r="E25" s="2" t="s">
        <v>77</v>
      </c>
      <c r="F25" s="2" t="s">
        <v>78</v>
      </c>
      <c r="G25" s="2" t="b">
        <v>1</v>
      </c>
      <c r="O25"/>
      <c r="P25"/>
      <c r="Q25"/>
    </row>
    <row r="26" spans="1:17" x14ac:dyDescent="0.3">
      <c r="A26" s="2">
        <v>24</v>
      </c>
      <c r="B26" s="2" t="s">
        <v>79</v>
      </c>
      <c r="C26" s="2" t="s">
        <v>80</v>
      </c>
      <c r="D26" s="2">
        <v>2018</v>
      </c>
      <c r="E26" s="2" t="s">
        <v>81</v>
      </c>
      <c r="F26" s="2" t="s">
        <v>82</v>
      </c>
      <c r="G26" s="2" t="b">
        <v>0</v>
      </c>
      <c r="H26" s="2" t="s">
        <v>575</v>
      </c>
      <c r="O26"/>
      <c r="P26"/>
      <c r="Q26"/>
    </row>
    <row r="27" spans="1:17" x14ac:dyDescent="0.3">
      <c r="A27" s="2">
        <v>25</v>
      </c>
      <c r="B27" s="2" t="s">
        <v>83</v>
      </c>
      <c r="C27" s="2" t="s">
        <v>84</v>
      </c>
      <c r="D27" s="2">
        <v>2018</v>
      </c>
      <c r="E27" s="2" t="s">
        <v>85</v>
      </c>
      <c r="F27" s="2" t="s">
        <v>86</v>
      </c>
      <c r="G27" s="2" t="b">
        <v>0</v>
      </c>
      <c r="H27" s="2" t="s">
        <v>575</v>
      </c>
      <c r="O27"/>
      <c r="P27"/>
      <c r="Q27"/>
    </row>
    <row r="28" spans="1:17" x14ac:dyDescent="0.3">
      <c r="A28" s="2">
        <v>26</v>
      </c>
      <c r="B28" s="2" t="s">
        <v>87</v>
      </c>
      <c r="C28" s="2" t="s">
        <v>88</v>
      </c>
      <c r="D28" s="2">
        <v>2018</v>
      </c>
      <c r="E28" s="2" t="s">
        <v>89</v>
      </c>
      <c r="F28" s="2" t="s">
        <v>90</v>
      </c>
      <c r="G28" s="2" t="b">
        <v>0</v>
      </c>
      <c r="H28" s="2" t="s">
        <v>578</v>
      </c>
      <c r="O28"/>
      <c r="P28"/>
      <c r="Q28"/>
    </row>
    <row r="29" spans="1:17" x14ac:dyDescent="0.3">
      <c r="A29" s="2">
        <v>27</v>
      </c>
      <c r="B29" s="2" t="s">
        <v>91</v>
      </c>
      <c r="C29" s="2" t="s">
        <v>92</v>
      </c>
      <c r="D29" s="2">
        <v>2018</v>
      </c>
      <c r="E29" s="2" t="s">
        <v>93</v>
      </c>
      <c r="F29" s="2" t="s">
        <v>94</v>
      </c>
      <c r="G29" s="2" t="b">
        <v>0</v>
      </c>
      <c r="H29" s="2" t="s">
        <v>575</v>
      </c>
      <c r="O29"/>
      <c r="P29"/>
      <c r="Q29"/>
    </row>
    <row r="30" spans="1:17" x14ac:dyDescent="0.3">
      <c r="A30" s="2">
        <v>28</v>
      </c>
      <c r="B30" s="2" t="s">
        <v>36</v>
      </c>
      <c r="C30" s="2" t="s">
        <v>95</v>
      </c>
      <c r="D30" s="2">
        <v>2018</v>
      </c>
      <c r="E30" s="2" t="s">
        <v>96</v>
      </c>
      <c r="F30" s="2" t="s">
        <v>97</v>
      </c>
      <c r="G30" s="2" t="b">
        <v>1</v>
      </c>
    </row>
    <row r="31" spans="1:17" x14ac:dyDescent="0.3">
      <c r="A31" s="2">
        <v>29</v>
      </c>
      <c r="B31" s="2" t="s">
        <v>98</v>
      </c>
      <c r="C31" s="2" t="s">
        <v>99</v>
      </c>
      <c r="D31" s="2">
        <v>2018</v>
      </c>
      <c r="E31" s="2" t="s">
        <v>100</v>
      </c>
      <c r="F31" s="2" t="s">
        <v>101</v>
      </c>
      <c r="G31" s="2" t="b">
        <v>0</v>
      </c>
      <c r="H31" s="2" t="s">
        <v>578</v>
      </c>
    </row>
    <row r="32" spans="1:17" x14ac:dyDescent="0.3">
      <c r="A32" s="2">
        <v>30</v>
      </c>
      <c r="B32" s="2" t="s">
        <v>102</v>
      </c>
      <c r="C32" s="2" t="s">
        <v>103</v>
      </c>
      <c r="D32" s="2">
        <v>2018</v>
      </c>
      <c r="E32" s="2" t="s">
        <v>104</v>
      </c>
      <c r="F32" s="2" t="s">
        <v>105</v>
      </c>
      <c r="G32" s="2" t="b">
        <v>0</v>
      </c>
      <c r="H32" s="2" t="s">
        <v>577</v>
      </c>
    </row>
    <row r="33" spans="1:8" x14ac:dyDescent="0.3">
      <c r="A33" s="2">
        <v>31</v>
      </c>
      <c r="B33" s="2" t="s">
        <v>106</v>
      </c>
      <c r="C33" s="2" t="s">
        <v>107</v>
      </c>
      <c r="D33" s="2">
        <v>2018</v>
      </c>
      <c r="E33" s="2" t="s">
        <v>108</v>
      </c>
      <c r="F33" s="2" t="s">
        <v>109</v>
      </c>
      <c r="G33" s="2" t="b">
        <v>1</v>
      </c>
    </row>
    <row r="34" spans="1:8" x14ac:dyDescent="0.3">
      <c r="A34" s="2">
        <v>32</v>
      </c>
      <c r="B34" s="2" t="s">
        <v>110</v>
      </c>
      <c r="C34" s="2" t="s">
        <v>111</v>
      </c>
      <c r="D34" s="2">
        <v>2018</v>
      </c>
      <c r="E34" s="2" t="s">
        <v>112</v>
      </c>
      <c r="F34" s="2" t="s">
        <v>113</v>
      </c>
      <c r="G34" s="2" t="b">
        <v>0</v>
      </c>
      <c r="H34" s="2" t="s">
        <v>575</v>
      </c>
    </row>
    <row r="35" spans="1:8" x14ac:dyDescent="0.3">
      <c r="A35" s="2">
        <v>33</v>
      </c>
      <c r="B35" s="2" t="s">
        <v>114</v>
      </c>
      <c r="C35" s="2" t="s">
        <v>115</v>
      </c>
      <c r="D35" s="2">
        <v>2018</v>
      </c>
      <c r="E35" s="2" t="s">
        <v>57</v>
      </c>
      <c r="F35" s="2" t="s">
        <v>116</v>
      </c>
      <c r="G35" s="2" t="b">
        <v>1</v>
      </c>
    </row>
    <row r="36" spans="1:8" x14ac:dyDescent="0.3">
      <c r="A36" s="2">
        <v>34</v>
      </c>
      <c r="B36" s="2" t="s">
        <v>117</v>
      </c>
      <c r="C36" s="2" t="s">
        <v>118</v>
      </c>
      <c r="D36" s="2">
        <v>2017</v>
      </c>
      <c r="E36" s="2" t="s">
        <v>119</v>
      </c>
      <c r="F36" s="2" t="s">
        <v>120</v>
      </c>
      <c r="G36" s="2" t="b">
        <v>0</v>
      </c>
      <c r="H36" s="2" t="s">
        <v>579</v>
      </c>
    </row>
    <row r="37" spans="1:8" x14ac:dyDescent="0.3">
      <c r="A37" s="2">
        <v>35</v>
      </c>
      <c r="B37" s="2" t="s">
        <v>121</v>
      </c>
      <c r="C37" s="2" t="s">
        <v>122</v>
      </c>
      <c r="D37" s="2">
        <v>2017</v>
      </c>
      <c r="E37" s="2" t="s">
        <v>123</v>
      </c>
      <c r="F37" s="2" t="s">
        <v>124</v>
      </c>
      <c r="G37" s="2" t="b">
        <v>0</v>
      </c>
      <c r="H37" s="2" t="s">
        <v>576</v>
      </c>
    </row>
    <row r="38" spans="1:8" x14ac:dyDescent="0.3">
      <c r="A38" s="2">
        <v>36</v>
      </c>
      <c r="B38" s="2" t="s">
        <v>125</v>
      </c>
      <c r="C38" s="2" t="s">
        <v>126</v>
      </c>
      <c r="D38" s="2">
        <v>2017</v>
      </c>
      <c r="E38" s="2" t="s">
        <v>127</v>
      </c>
      <c r="F38" s="2" t="s">
        <v>128</v>
      </c>
      <c r="G38" s="2" t="b">
        <v>0</v>
      </c>
      <c r="H38" s="2" t="s">
        <v>575</v>
      </c>
    </row>
    <row r="39" spans="1:8" x14ac:dyDescent="0.3">
      <c r="A39" s="2">
        <v>37</v>
      </c>
      <c r="B39" s="2" t="s">
        <v>129</v>
      </c>
      <c r="C39" s="2" t="s">
        <v>130</v>
      </c>
      <c r="D39" s="2">
        <v>2017</v>
      </c>
      <c r="E39" s="2" t="s">
        <v>81</v>
      </c>
      <c r="F39" s="2" t="s">
        <v>131</v>
      </c>
      <c r="G39" s="2" t="b">
        <v>0</v>
      </c>
      <c r="H39" s="2" t="s">
        <v>575</v>
      </c>
    </row>
    <row r="40" spans="1:8" x14ac:dyDescent="0.3">
      <c r="A40" s="2">
        <v>38</v>
      </c>
      <c r="B40" s="2" t="s">
        <v>132</v>
      </c>
      <c r="C40" s="2" t="s">
        <v>133</v>
      </c>
      <c r="D40" s="2">
        <v>2017</v>
      </c>
      <c r="E40" s="2" t="s">
        <v>134</v>
      </c>
      <c r="F40" s="2" t="s">
        <v>135</v>
      </c>
      <c r="G40" s="2" t="b">
        <v>1</v>
      </c>
    </row>
    <row r="41" spans="1:8" x14ac:dyDescent="0.3">
      <c r="A41" s="2">
        <v>39</v>
      </c>
      <c r="B41" s="2" t="s">
        <v>136</v>
      </c>
      <c r="C41" s="2" t="s">
        <v>137</v>
      </c>
      <c r="D41" s="2">
        <v>2017</v>
      </c>
      <c r="E41" s="2" t="s">
        <v>138</v>
      </c>
      <c r="F41" s="2" t="s">
        <v>139</v>
      </c>
      <c r="G41" s="2" t="b">
        <v>0</v>
      </c>
      <c r="H41" s="2" t="s">
        <v>575</v>
      </c>
    </row>
    <row r="42" spans="1:8" x14ac:dyDescent="0.3">
      <c r="A42" s="2">
        <v>40</v>
      </c>
      <c r="B42" s="2" t="s">
        <v>140</v>
      </c>
      <c r="C42" s="2" t="s">
        <v>141</v>
      </c>
      <c r="D42" s="2">
        <v>2017</v>
      </c>
      <c r="E42" s="2" t="s">
        <v>142</v>
      </c>
      <c r="F42" s="2" t="s">
        <v>143</v>
      </c>
      <c r="G42" s="2" t="b">
        <v>0</v>
      </c>
      <c r="H42" s="2" t="s">
        <v>575</v>
      </c>
    </row>
    <row r="43" spans="1:8" x14ac:dyDescent="0.3">
      <c r="A43" s="2">
        <v>41</v>
      </c>
      <c r="B43" s="2" t="s">
        <v>616</v>
      </c>
      <c r="C43" s="2" t="s">
        <v>617</v>
      </c>
      <c r="D43" s="2">
        <v>2016</v>
      </c>
      <c r="E43" s="2" t="s">
        <v>618</v>
      </c>
      <c r="F43" s="2" t="s">
        <v>619</v>
      </c>
      <c r="G43" s="2" t="b">
        <v>1</v>
      </c>
    </row>
    <row r="44" spans="1:8" x14ac:dyDescent="0.3">
      <c r="A44" s="2">
        <v>42</v>
      </c>
      <c r="B44" s="2" t="s">
        <v>611</v>
      </c>
      <c r="C44" s="2" t="s">
        <v>612</v>
      </c>
      <c r="D44" s="2">
        <v>2016</v>
      </c>
      <c r="E44" s="2" t="s">
        <v>613</v>
      </c>
      <c r="F44" s="2" t="s">
        <v>614</v>
      </c>
      <c r="G44" s="2" t="b">
        <v>1</v>
      </c>
    </row>
    <row r="45" spans="1:8" x14ac:dyDescent="0.3">
      <c r="A45" s="2">
        <v>43</v>
      </c>
      <c r="B45" s="2" t="s">
        <v>144</v>
      </c>
      <c r="C45" s="2" t="s">
        <v>145</v>
      </c>
      <c r="D45" s="2">
        <v>2016</v>
      </c>
      <c r="E45" s="2" t="s">
        <v>146</v>
      </c>
      <c r="F45" s="2" t="s">
        <v>147</v>
      </c>
      <c r="G45" s="2" t="b">
        <v>0</v>
      </c>
      <c r="H45" s="2" t="s">
        <v>580</v>
      </c>
    </row>
    <row r="46" spans="1:8" x14ac:dyDescent="0.3">
      <c r="A46" s="2">
        <v>44</v>
      </c>
      <c r="B46" s="2" t="s">
        <v>148</v>
      </c>
      <c r="C46" s="2" t="s">
        <v>149</v>
      </c>
      <c r="D46" s="2">
        <v>2016</v>
      </c>
      <c r="E46" s="2" t="s">
        <v>150</v>
      </c>
      <c r="F46" s="2" t="s">
        <v>151</v>
      </c>
      <c r="G46" s="2" t="b">
        <v>0</v>
      </c>
      <c r="H46" s="2" t="s">
        <v>575</v>
      </c>
    </row>
    <row r="47" spans="1:8" x14ac:dyDescent="0.3">
      <c r="A47" s="2">
        <v>45</v>
      </c>
      <c r="B47" s="2" t="s">
        <v>152</v>
      </c>
      <c r="C47" s="2" t="s">
        <v>153</v>
      </c>
      <c r="D47" s="2">
        <v>2016</v>
      </c>
      <c r="E47" s="2" t="s">
        <v>154</v>
      </c>
      <c r="F47" s="2" t="s">
        <v>155</v>
      </c>
      <c r="G47" s="2" t="b">
        <v>0</v>
      </c>
      <c r="H47" s="2" t="s">
        <v>575</v>
      </c>
    </row>
    <row r="48" spans="1:8" x14ac:dyDescent="0.3">
      <c r="A48" s="2">
        <v>46</v>
      </c>
      <c r="B48" s="2" t="s">
        <v>156</v>
      </c>
      <c r="C48" s="2" t="s">
        <v>157</v>
      </c>
      <c r="D48" s="2">
        <v>2016</v>
      </c>
      <c r="E48" s="2" t="s">
        <v>150</v>
      </c>
      <c r="F48" s="2" t="s">
        <v>158</v>
      </c>
      <c r="G48" s="2" t="b">
        <v>0</v>
      </c>
      <c r="H48" s="2" t="s">
        <v>575</v>
      </c>
    </row>
    <row r="49" spans="1:8" x14ac:dyDescent="0.3">
      <c r="A49" s="2">
        <v>47</v>
      </c>
      <c r="B49" s="2" t="s">
        <v>159</v>
      </c>
      <c r="C49" s="2" t="s">
        <v>160</v>
      </c>
      <c r="D49" s="2">
        <v>2016</v>
      </c>
      <c r="E49" s="2" t="s">
        <v>150</v>
      </c>
      <c r="F49" s="2" t="s">
        <v>161</v>
      </c>
      <c r="G49" s="2" t="b">
        <v>0</v>
      </c>
      <c r="H49" s="2" t="s">
        <v>574</v>
      </c>
    </row>
    <row r="50" spans="1:8" x14ac:dyDescent="0.3">
      <c r="A50" s="2">
        <v>48</v>
      </c>
      <c r="B50" s="2" t="s">
        <v>162</v>
      </c>
      <c r="C50" s="2" t="s">
        <v>163</v>
      </c>
      <c r="D50" s="2">
        <v>2016</v>
      </c>
      <c r="E50" s="2" t="s">
        <v>150</v>
      </c>
      <c r="F50" s="2" t="s">
        <v>164</v>
      </c>
      <c r="G50" s="2" t="b">
        <v>0</v>
      </c>
      <c r="H50" s="2" t="s">
        <v>575</v>
      </c>
    </row>
    <row r="51" spans="1:8" x14ac:dyDescent="0.3">
      <c r="A51" s="2">
        <v>49</v>
      </c>
      <c r="B51" s="2" t="s">
        <v>165</v>
      </c>
      <c r="C51" s="2" t="s">
        <v>166</v>
      </c>
      <c r="D51" s="2">
        <v>2016</v>
      </c>
      <c r="E51" s="2" t="s">
        <v>134</v>
      </c>
      <c r="F51" s="2" t="s">
        <v>167</v>
      </c>
      <c r="G51" s="2" t="b">
        <v>1</v>
      </c>
    </row>
    <row r="52" spans="1:8" x14ac:dyDescent="0.3">
      <c r="A52" s="2">
        <v>50</v>
      </c>
      <c r="B52" s="2" t="s">
        <v>168</v>
      </c>
      <c r="C52" s="2" t="s">
        <v>169</v>
      </c>
      <c r="D52" s="2">
        <v>2016</v>
      </c>
      <c r="E52" s="2" t="s">
        <v>30</v>
      </c>
      <c r="F52" s="2" t="s">
        <v>170</v>
      </c>
      <c r="G52" s="2" t="b">
        <v>0</v>
      </c>
      <c r="H52" s="2" t="s">
        <v>575</v>
      </c>
    </row>
    <row r="53" spans="1:8" x14ac:dyDescent="0.3">
      <c r="A53" s="2">
        <v>51</v>
      </c>
      <c r="B53" s="2" t="s">
        <v>98</v>
      </c>
      <c r="C53" s="2" t="s">
        <v>171</v>
      </c>
      <c r="D53" s="2">
        <v>2016</v>
      </c>
      <c r="E53" s="2" t="s">
        <v>96</v>
      </c>
      <c r="F53" s="2" t="s">
        <v>172</v>
      </c>
      <c r="G53" s="2" t="b">
        <v>0</v>
      </c>
      <c r="H53" s="2" t="s">
        <v>578</v>
      </c>
    </row>
    <row r="54" spans="1:8" x14ac:dyDescent="0.3">
      <c r="A54" s="2">
        <v>52</v>
      </c>
      <c r="B54" s="2" t="s">
        <v>173</v>
      </c>
      <c r="C54" s="2" t="s">
        <v>174</v>
      </c>
      <c r="D54" s="2">
        <v>2016</v>
      </c>
      <c r="E54" s="2" t="s">
        <v>175</v>
      </c>
      <c r="F54" s="2" t="s">
        <v>176</v>
      </c>
      <c r="G54" s="2" t="b">
        <v>0</v>
      </c>
      <c r="H54" s="2" t="s">
        <v>576</v>
      </c>
    </row>
    <row r="55" spans="1:8" x14ac:dyDescent="0.3">
      <c r="A55" s="2">
        <v>53</v>
      </c>
      <c r="B55" s="2" t="s">
        <v>132</v>
      </c>
      <c r="C55" s="2" t="s">
        <v>177</v>
      </c>
      <c r="D55" s="2">
        <v>2016</v>
      </c>
      <c r="E55" s="2" t="s">
        <v>26</v>
      </c>
      <c r="F55" s="2" t="s">
        <v>178</v>
      </c>
      <c r="G55" s="2" t="b">
        <v>1</v>
      </c>
    </row>
    <row r="56" spans="1:8" x14ac:dyDescent="0.3">
      <c r="A56" s="2">
        <v>54</v>
      </c>
      <c r="B56" s="2" t="s">
        <v>179</v>
      </c>
      <c r="C56" s="2" t="s">
        <v>180</v>
      </c>
      <c r="D56" s="2">
        <v>2016</v>
      </c>
      <c r="E56" s="2" t="s">
        <v>181</v>
      </c>
      <c r="F56" s="2" t="s">
        <v>182</v>
      </c>
      <c r="G56" s="2" t="b">
        <v>0</v>
      </c>
      <c r="H56" s="2" t="s">
        <v>587</v>
      </c>
    </row>
    <row r="57" spans="1:8" x14ac:dyDescent="0.3">
      <c r="A57" s="2">
        <v>55</v>
      </c>
      <c r="B57" s="2" t="s">
        <v>183</v>
      </c>
      <c r="C57" s="2" t="s">
        <v>184</v>
      </c>
      <c r="D57" s="2">
        <v>2016</v>
      </c>
      <c r="E57" s="2" t="s">
        <v>185</v>
      </c>
      <c r="F57" s="2" t="s">
        <v>186</v>
      </c>
      <c r="G57" s="2" t="b">
        <v>0</v>
      </c>
      <c r="H57" s="2" t="s">
        <v>575</v>
      </c>
    </row>
    <row r="58" spans="1:8" x14ac:dyDescent="0.3">
      <c r="A58" s="2">
        <v>56</v>
      </c>
      <c r="B58" s="2" t="s">
        <v>187</v>
      </c>
      <c r="C58" s="2" t="s">
        <v>188</v>
      </c>
      <c r="D58" s="2">
        <v>2015</v>
      </c>
      <c r="E58" s="2" t="s">
        <v>189</v>
      </c>
      <c r="F58" s="2" t="s">
        <v>190</v>
      </c>
      <c r="G58" s="2" t="b">
        <v>0</v>
      </c>
      <c r="H58" s="2" t="s">
        <v>575</v>
      </c>
    </row>
    <row r="59" spans="1:8" x14ac:dyDescent="0.3">
      <c r="A59" s="2">
        <v>57</v>
      </c>
      <c r="B59" s="2" t="s">
        <v>191</v>
      </c>
      <c r="C59" s="2" t="s">
        <v>192</v>
      </c>
      <c r="D59" s="2">
        <v>2015</v>
      </c>
      <c r="E59" s="2" t="s">
        <v>193</v>
      </c>
      <c r="F59" s="2" t="s">
        <v>194</v>
      </c>
      <c r="G59" s="2" t="b">
        <v>0</v>
      </c>
      <c r="H59" s="2" t="s">
        <v>575</v>
      </c>
    </row>
    <row r="60" spans="1:8" x14ac:dyDescent="0.3">
      <c r="A60" s="2">
        <v>58</v>
      </c>
      <c r="B60" s="2" t="s">
        <v>195</v>
      </c>
      <c r="C60" s="2" t="s">
        <v>196</v>
      </c>
      <c r="D60" s="2">
        <v>2015</v>
      </c>
      <c r="E60" s="2" t="s">
        <v>100</v>
      </c>
      <c r="F60" s="2" t="s">
        <v>197</v>
      </c>
      <c r="G60" s="2" t="b">
        <v>0</v>
      </c>
      <c r="H60" s="2" t="s">
        <v>581</v>
      </c>
    </row>
    <row r="61" spans="1:8" x14ac:dyDescent="0.3">
      <c r="A61" s="2">
        <v>59</v>
      </c>
      <c r="B61" s="2" t="s">
        <v>198</v>
      </c>
      <c r="C61" s="2" t="s">
        <v>199</v>
      </c>
      <c r="D61" s="2">
        <v>2015</v>
      </c>
      <c r="E61" s="2" t="s">
        <v>200</v>
      </c>
      <c r="F61" s="2" t="s">
        <v>201</v>
      </c>
      <c r="G61" s="2" t="b">
        <v>1</v>
      </c>
    </row>
    <row r="62" spans="1:8" x14ac:dyDescent="0.3">
      <c r="A62" s="2">
        <v>60</v>
      </c>
      <c r="B62" s="2" t="s">
        <v>202</v>
      </c>
      <c r="C62" s="2" t="s">
        <v>203</v>
      </c>
      <c r="D62" s="2">
        <v>2015</v>
      </c>
      <c r="E62" s="2" t="s">
        <v>204</v>
      </c>
      <c r="F62" s="2" t="s">
        <v>205</v>
      </c>
      <c r="G62" s="2" t="b">
        <v>0</v>
      </c>
      <c r="H62" s="2" t="s">
        <v>587</v>
      </c>
    </row>
    <row r="63" spans="1:8" x14ac:dyDescent="0.3">
      <c r="A63" s="2">
        <v>61</v>
      </c>
      <c r="B63" s="2" t="s">
        <v>206</v>
      </c>
      <c r="C63" s="2" t="s">
        <v>207</v>
      </c>
      <c r="D63" s="2">
        <v>2015</v>
      </c>
      <c r="E63" s="2" t="s">
        <v>208</v>
      </c>
      <c r="F63" s="2" t="s">
        <v>209</v>
      </c>
      <c r="G63" s="2" t="b">
        <v>0</v>
      </c>
      <c r="H63" s="2" t="s">
        <v>575</v>
      </c>
    </row>
    <row r="64" spans="1:8" x14ac:dyDescent="0.3">
      <c r="A64" s="2">
        <v>62</v>
      </c>
      <c r="B64" s="2" t="s">
        <v>210</v>
      </c>
      <c r="C64" s="2" t="s">
        <v>211</v>
      </c>
      <c r="D64" s="2">
        <v>2015</v>
      </c>
      <c r="E64" s="2" t="s">
        <v>212</v>
      </c>
      <c r="F64" s="2" t="s">
        <v>213</v>
      </c>
      <c r="G64" s="2" t="b">
        <v>0</v>
      </c>
      <c r="H64" s="2" t="s">
        <v>575</v>
      </c>
    </row>
    <row r="65" spans="1:8" x14ac:dyDescent="0.3">
      <c r="A65" s="2">
        <v>63</v>
      </c>
      <c r="B65" s="2" t="s">
        <v>214</v>
      </c>
      <c r="C65" s="2" t="s">
        <v>215</v>
      </c>
      <c r="D65" s="2">
        <v>2015</v>
      </c>
      <c r="E65" s="2" t="s">
        <v>85</v>
      </c>
      <c r="F65" s="2" t="s">
        <v>216</v>
      </c>
      <c r="G65" s="2" t="b">
        <v>0</v>
      </c>
      <c r="H65" s="2" t="s">
        <v>575</v>
      </c>
    </row>
    <row r="66" spans="1:8" x14ac:dyDescent="0.3">
      <c r="A66" s="2">
        <v>64</v>
      </c>
      <c r="B66" s="2" t="s">
        <v>217</v>
      </c>
      <c r="C66" s="2" t="s">
        <v>218</v>
      </c>
      <c r="D66" s="2">
        <v>2015</v>
      </c>
      <c r="E66" s="2" t="s">
        <v>150</v>
      </c>
      <c r="F66" s="2" t="s">
        <v>219</v>
      </c>
      <c r="G66" s="2" t="b">
        <v>0</v>
      </c>
      <c r="H66" s="2" t="s">
        <v>578</v>
      </c>
    </row>
    <row r="67" spans="1:8" x14ac:dyDescent="0.3">
      <c r="A67" s="2">
        <v>65</v>
      </c>
      <c r="B67" s="2" t="s">
        <v>620</v>
      </c>
      <c r="C67" s="2" t="s">
        <v>621</v>
      </c>
      <c r="D67" s="2">
        <v>2014</v>
      </c>
      <c r="E67" s="2" t="s">
        <v>622</v>
      </c>
      <c r="F67" s="2" t="s">
        <v>623</v>
      </c>
      <c r="G67" s="2" t="b">
        <v>1</v>
      </c>
    </row>
    <row r="68" spans="1:8" x14ac:dyDescent="0.3">
      <c r="A68" s="2">
        <v>66</v>
      </c>
      <c r="B68" s="2" t="s">
        <v>624</v>
      </c>
      <c r="C68" s="2" t="s">
        <v>625</v>
      </c>
      <c r="D68" s="2">
        <v>2014</v>
      </c>
      <c r="E68" s="2" t="s">
        <v>257</v>
      </c>
      <c r="F68" s="2" t="s">
        <v>626</v>
      </c>
      <c r="G68" s="2" t="b">
        <v>1</v>
      </c>
    </row>
    <row r="69" spans="1:8" x14ac:dyDescent="0.3">
      <c r="A69" s="2">
        <v>67</v>
      </c>
      <c r="B69" s="2" t="s">
        <v>627</v>
      </c>
      <c r="C69" s="2" t="s">
        <v>628</v>
      </c>
      <c r="D69" s="2">
        <v>2014</v>
      </c>
      <c r="E69" s="2" t="s">
        <v>444</v>
      </c>
      <c r="F69" s="2" t="s">
        <v>629</v>
      </c>
      <c r="G69" s="2" t="b">
        <v>1</v>
      </c>
    </row>
    <row r="70" spans="1:8" x14ac:dyDescent="0.3">
      <c r="A70" s="2">
        <v>68</v>
      </c>
      <c r="B70" s="2" t="s">
        <v>630</v>
      </c>
      <c r="C70" s="2" t="s">
        <v>631</v>
      </c>
      <c r="D70" s="2">
        <v>2014</v>
      </c>
      <c r="E70" s="2" t="s">
        <v>632</v>
      </c>
      <c r="F70" s="65" t="s">
        <v>633</v>
      </c>
      <c r="G70" s="2" t="b">
        <v>1</v>
      </c>
    </row>
    <row r="71" spans="1:8" x14ac:dyDescent="0.3">
      <c r="A71" s="2">
        <v>69</v>
      </c>
      <c r="B71" s="2" t="s">
        <v>220</v>
      </c>
      <c r="C71" s="2" t="s">
        <v>221</v>
      </c>
      <c r="D71" s="2">
        <v>2014</v>
      </c>
      <c r="E71" s="2" t="s">
        <v>73</v>
      </c>
      <c r="F71" s="2" t="s">
        <v>222</v>
      </c>
      <c r="G71" s="2" t="b">
        <v>1</v>
      </c>
    </row>
    <row r="72" spans="1:8" x14ac:dyDescent="0.3">
      <c r="A72" s="2">
        <v>70</v>
      </c>
      <c r="B72" s="2" t="s">
        <v>223</v>
      </c>
      <c r="C72" s="2" t="s">
        <v>224</v>
      </c>
      <c r="D72" s="2">
        <v>2014</v>
      </c>
      <c r="E72" s="2" t="s">
        <v>185</v>
      </c>
      <c r="F72" s="2" t="s">
        <v>225</v>
      </c>
      <c r="G72" s="2" t="b">
        <v>1</v>
      </c>
    </row>
    <row r="73" spans="1:8" x14ac:dyDescent="0.3">
      <c r="A73" s="2">
        <v>71</v>
      </c>
      <c r="B73" s="2" t="s">
        <v>202</v>
      </c>
      <c r="C73" s="2" t="s">
        <v>226</v>
      </c>
      <c r="D73" s="2">
        <v>2014</v>
      </c>
      <c r="E73" s="2" t="s">
        <v>227</v>
      </c>
      <c r="F73" s="2" t="s">
        <v>228</v>
      </c>
      <c r="G73" s="2" t="b">
        <v>1</v>
      </c>
    </row>
    <row r="74" spans="1:8" x14ac:dyDescent="0.3">
      <c r="A74" s="2">
        <v>72</v>
      </c>
      <c r="B74" s="2" t="s">
        <v>229</v>
      </c>
      <c r="C74" s="2" t="s">
        <v>230</v>
      </c>
      <c r="D74" s="2">
        <v>2014</v>
      </c>
      <c r="E74" s="2" t="s">
        <v>73</v>
      </c>
      <c r="F74" s="2" t="s">
        <v>231</v>
      </c>
      <c r="G74" s="2" t="b">
        <v>0</v>
      </c>
      <c r="H74" s="2" t="s">
        <v>575</v>
      </c>
    </row>
    <row r="75" spans="1:8" x14ac:dyDescent="0.3">
      <c r="A75" s="2">
        <v>73</v>
      </c>
      <c r="B75" s="2" t="s">
        <v>232</v>
      </c>
      <c r="C75" s="2" t="s">
        <v>233</v>
      </c>
      <c r="D75" s="2">
        <v>2013</v>
      </c>
      <c r="E75" s="2" t="s">
        <v>185</v>
      </c>
      <c r="F75" s="2" t="s">
        <v>234</v>
      </c>
      <c r="G75" s="2" t="b">
        <v>0</v>
      </c>
      <c r="H75" s="2" t="s">
        <v>575</v>
      </c>
    </row>
    <row r="76" spans="1:8" x14ac:dyDescent="0.3">
      <c r="A76" s="2">
        <v>74</v>
      </c>
      <c r="B76" s="2" t="s">
        <v>235</v>
      </c>
      <c r="C76" s="2" t="s">
        <v>236</v>
      </c>
      <c r="D76" s="2">
        <v>2013</v>
      </c>
      <c r="E76" s="2" t="s">
        <v>237</v>
      </c>
      <c r="F76" s="2" t="s">
        <v>238</v>
      </c>
      <c r="G76" s="2" t="b">
        <v>0</v>
      </c>
      <c r="H76" s="2" t="s">
        <v>575</v>
      </c>
    </row>
    <row r="77" spans="1:8" x14ac:dyDescent="0.3">
      <c r="A77" s="2">
        <v>75</v>
      </c>
      <c r="B77" s="2" t="s">
        <v>239</v>
      </c>
      <c r="C77" s="2" t="s">
        <v>240</v>
      </c>
      <c r="D77" s="2">
        <v>2013</v>
      </c>
      <c r="E77" s="2" t="s">
        <v>49</v>
      </c>
      <c r="F77" s="2" t="s">
        <v>241</v>
      </c>
      <c r="G77" s="2" t="b">
        <v>0</v>
      </c>
      <c r="H77" s="2" t="s">
        <v>575</v>
      </c>
    </row>
    <row r="78" spans="1:8" x14ac:dyDescent="0.3">
      <c r="A78" s="2">
        <v>76</v>
      </c>
      <c r="B78" s="2" t="s">
        <v>242</v>
      </c>
      <c r="C78" s="2" t="s">
        <v>243</v>
      </c>
      <c r="D78" s="2">
        <v>2013</v>
      </c>
      <c r="E78" s="2" t="s">
        <v>244</v>
      </c>
      <c r="F78" s="2" t="s">
        <v>245</v>
      </c>
      <c r="G78" s="2" t="b">
        <v>0</v>
      </c>
      <c r="H78" s="2" t="s">
        <v>576</v>
      </c>
    </row>
    <row r="79" spans="1:8" x14ac:dyDescent="0.3">
      <c r="A79" s="2">
        <v>77</v>
      </c>
      <c r="B79" s="2" t="s">
        <v>246</v>
      </c>
      <c r="C79" s="2" t="s">
        <v>247</v>
      </c>
      <c r="D79" s="2">
        <v>2013</v>
      </c>
      <c r="E79" s="2" t="s">
        <v>81</v>
      </c>
      <c r="F79" s="2" t="s">
        <v>248</v>
      </c>
      <c r="G79" s="2" t="b">
        <v>0</v>
      </c>
      <c r="H79" s="2" t="s">
        <v>578</v>
      </c>
    </row>
    <row r="80" spans="1:8" x14ac:dyDescent="0.3">
      <c r="A80" s="2">
        <v>78</v>
      </c>
      <c r="B80" s="2" t="s">
        <v>249</v>
      </c>
      <c r="C80" s="2" t="s">
        <v>250</v>
      </c>
      <c r="D80" s="2">
        <v>2013</v>
      </c>
      <c r="E80" s="2" t="s">
        <v>185</v>
      </c>
      <c r="F80" s="2" t="s">
        <v>251</v>
      </c>
      <c r="G80" s="2" t="b">
        <v>0</v>
      </c>
      <c r="H80" s="2" t="s">
        <v>575</v>
      </c>
    </row>
    <row r="81" spans="1:8" x14ac:dyDescent="0.3">
      <c r="A81" s="2">
        <v>79</v>
      </c>
      <c r="B81" s="2" t="s">
        <v>252</v>
      </c>
      <c r="C81" s="2" t="s">
        <v>253</v>
      </c>
      <c r="D81" s="2">
        <v>2013</v>
      </c>
      <c r="E81" s="2" t="s">
        <v>66</v>
      </c>
      <c r="F81" s="2" t="s">
        <v>254</v>
      </c>
      <c r="G81" s="2" t="b">
        <v>1</v>
      </c>
    </row>
    <row r="82" spans="1:8" x14ac:dyDescent="0.3">
      <c r="A82" s="2">
        <v>80</v>
      </c>
      <c r="B82" s="2" t="s">
        <v>255</v>
      </c>
      <c r="C82" s="2" t="s">
        <v>256</v>
      </c>
      <c r="D82" s="2">
        <v>2012</v>
      </c>
      <c r="E82" s="2" t="s">
        <v>257</v>
      </c>
      <c r="F82" s="2" t="s">
        <v>258</v>
      </c>
      <c r="G82" s="2" t="b">
        <v>1</v>
      </c>
    </row>
    <row r="83" spans="1:8" x14ac:dyDescent="0.3">
      <c r="A83" s="2">
        <v>81</v>
      </c>
      <c r="B83" s="2" t="s">
        <v>259</v>
      </c>
      <c r="C83" s="2" t="s">
        <v>260</v>
      </c>
      <c r="D83" s="2">
        <v>2012</v>
      </c>
      <c r="E83" s="2" t="s">
        <v>261</v>
      </c>
      <c r="F83" s="2" t="s">
        <v>262</v>
      </c>
      <c r="G83" s="2" t="b">
        <v>0</v>
      </c>
      <c r="H83" s="2" t="s">
        <v>574</v>
      </c>
    </row>
    <row r="84" spans="1:8" x14ac:dyDescent="0.3">
      <c r="A84" s="2">
        <v>82</v>
      </c>
      <c r="B84" s="2" t="s">
        <v>263</v>
      </c>
      <c r="C84" s="2" t="s">
        <v>264</v>
      </c>
      <c r="D84" s="2">
        <v>2012</v>
      </c>
      <c r="E84" s="2" t="s">
        <v>73</v>
      </c>
      <c r="F84" s="2" t="s">
        <v>265</v>
      </c>
      <c r="G84" s="2" t="b">
        <v>0</v>
      </c>
      <c r="H84" s="2" t="s">
        <v>575</v>
      </c>
    </row>
    <row r="85" spans="1:8" x14ac:dyDescent="0.3">
      <c r="A85" s="2">
        <v>83</v>
      </c>
      <c r="B85" s="2" t="s">
        <v>79</v>
      </c>
      <c r="C85" s="2" t="s">
        <v>266</v>
      </c>
      <c r="D85" s="2">
        <v>2012</v>
      </c>
      <c r="E85" s="2" t="s">
        <v>267</v>
      </c>
      <c r="F85" s="2" t="s">
        <v>268</v>
      </c>
      <c r="G85" s="2" t="b">
        <v>0</v>
      </c>
      <c r="H85" s="2" t="s">
        <v>575</v>
      </c>
    </row>
    <row r="86" spans="1:8" x14ac:dyDescent="0.3">
      <c r="A86" s="2">
        <v>84</v>
      </c>
      <c r="B86" s="2" t="s">
        <v>55</v>
      </c>
      <c r="C86" s="2" t="s">
        <v>269</v>
      </c>
      <c r="D86" s="2">
        <v>2012</v>
      </c>
      <c r="E86" s="2" t="s">
        <v>270</v>
      </c>
      <c r="G86" s="2" t="b">
        <v>0</v>
      </c>
      <c r="H86" s="2" t="s">
        <v>575</v>
      </c>
    </row>
    <row r="87" spans="1:8" x14ac:dyDescent="0.3">
      <c r="A87" s="2">
        <v>85</v>
      </c>
      <c r="B87" s="2" t="s">
        <v>271</v>
      </c>
      <c r="C87" s="2" t="s">
        <v>272</v>
      </c>
      <c r="D87" s="2">
        <v>2012</v>
      </c>
      <c r="E87" s="2" t="s">
        <v>273</v>
      </c>
      <c r="F87" s="2" t="s">
        <v>274</v>
      </c>
      <c r="G87" s="2" t="b">
        <v>0</v>
      </c>
      <c r="H87" s="2" t="s">
        <v>575</v>
      </c>
    </row>
    <row r="88" spans="1:8" x14ac:dyDescent="0.3">
      <c r="A88" s="2">
        <v>86</v>
      </c>
      <c r="B88" s="2" t="s">
        <v>275</v>
      </c>
      <c r="C88" s="2" t="s">
        <v>276</v>
      </c>
      <c r="D88" s="2">
        <v>2012</v>
      </c>
      <c r="E88" s="2" t="s">
        <v>208</v>
      </c>
      <c r="F88" s="2" t="s">
        <v>277</v>
      </c>
      <c r="G88" s="2" t="b">
        <v>0</v>
      </c>
      <c r="H88" s="2" t="s">
        <v>575</v>
      </c>
    </row>
    <row r="89" spans="1:8" x14ac:dyDescent="0.3">
      <c r="A89" s="2">
        <v>87</v>
      </c>
      <c r="B89" s="2" t="s">
        <v>278</v>
      </c>
      <c r="C89" s="2" t="s">
        <v>279</v>
      </c>
      <c r="D89" s="2">
        <v>2012</v>
      </c>
      <c r="E89" s="2" t="s">
        <v>96</v>
      </c>
      <c r="F89" s="2" t="s">
        <v>280</v>
      </c>
      <c r="G89" s="2" t="b">
        <v>0</v>
      </c>
      <c r="H89" s="2" t="s">
        <v>575</v>
      </c>
    </row>
    <row r="90" spans="1:8" x14ac:dyDescent="0.3">
      <c r="A90" s="2">
        <v>88</v>
      </c>
      <c r="B90" s="2" t="s">
        <v>281</v>
      </c>
      <c r="C90" s="2" t="s">
        <v>282</v>
      </c>
      <c r="D90" s="2">
        <v>2011</v>
      </c>
      <c r="E90" s="2" t="s">
        <v>283</v>
      </c>
      <c r="F90" s="2" t="s">
        <v>284</v>
      </c>
      <c r="G90" s="2" t="b">
        <v>0</v>
      </c>
      <c r="H90" s="2" t="s">
        <v>575</v>
      </c>
    </row>
    <row r="91" spans="1:8" x14ac:dyDescent="0.3">
      <c r="A91" s="2">
        <v>89</v>
      </c>
      <c r="B91" s="2" t="s">
        <v>285</v>
      </c>
      <c r="C91" s="2" t="s">
        <v>286</v>
      </c>
      <c r="D91" s="2">
        <v>2011</v>
      </c>
      <c r="E91" s="2" t="s">
        <v>34</v>
      </c>
      <c r="F91" s="2" t="s">
        <v>287</v>
      </c>
      <c r="G91" s="2" t="b">
        <v>1</v>
      </c>
    </row>
    <row r="92" spans="1:8" x14ac:dyDescent="0.3">
      <c r="A92" s="2">
        <v>90</v>
      </c>
      <c r="B92" s="2" t="s">
        <v>288</v>
      </c>
      <c r="C92" s="2" t="s">
        <v>289</v>
      </c>
      <c r="D92" s="2">
        <v>2011</v>
      </c>
      <c r="E92" s="2" t="s">
        <v>290</v>
      </c>
      <c r="F92" s="2" t="s">
        <v>291</v>
      </c>
      <c r="G92" s="2" t="b">
        <v>0</v>
      </c>
      <c r="H92" s="2" t="s">
        <v>575</v>
      </c>
    </row>
    <row r="93" spans="1:8" x14ac:dyDescent="0.3">
      <c r="A93" s="2">
        <v>91</v>
      </c>
      <c r="B93" s="2" t="s">
        <v>292</v>
      </c>
      <c r="C93" s="2" t="s">
        <v>293</v>
      </c>
      <c r="D93" s="2">
        <v>2011</v>
      </c>
      <c r="E93" s="2" t="s">
        <v>294</v>
      </c>
      <c r="F93" s="2" t="s">
        <v>295</v>
      </c>
      <c r="G93" s="2" t="b">
        <v>1</v>
      </c>
    </row>
    <row r="94" spans="1:8" x14ac:dyDescent="0.3">
      <c r="A94" s="2">
        <v>92</v>
      </c>
      <c r="B94" s="2" t="s">
        <v>296</v>
      </c>
      <c r="C94" s="2" t="s">
        <v>297</v>
      </c>
      <c r="D94" s="2">
        <v>2011</v>
      </c>
      <c r="E94" s="2" t="s">
        <v>298</v>
      </c>
      <c r="G94" s="2" t="b">
        <v>0</v>
      </c>
      <c r="H94" s="2" t="s">
        <v>575</v>
      </c>
    </row>
    <row r="95" spans="1:8" x14ac:dyDescent="0.3">
      <c r="A95" s="2">
        <v>93</v>
      </c>
      <c r="B95" s="2" t="s">
        <v>299</v>
      </c>
      <c r="C95" s="2" t="s">
        <v>300</v>
      </c>
      <c r="D95" s="2">
        <v>2011</v>
      </c>
      <c r="E95" s="2" t="s">
        <v>73</v>
      </c>
      <c r="F95" s="2" t="s">
        <v>301</v>
      </c>
      <c r="G95" s="2" t="b">
        <v>0</v>
      </c>
      <c r="H95" s="2" t="s">
        <v>575</v>
      </c>
    </row>
    <row r="96" spans="1:8" x14ac:dyDescent="0.3">
      <c r="A96" s="2">
        <v>94</v>
      </c>
      <c r="B96" s="2" t="s">
        <v>302</v>
      </c>
      <c r="C96" s="2" t="s">
        <v>303</v>
      </c>
      <c r="D96" s="2">
        <v>2011</v>
      </c>
      <c r="E96" s="2" t="s">
        <v>304</v>
      </c>
      <c r="F96" s="2" t="s">
        <v>305</v>
      </c>
      <c r="G96" s="2" t="b">
        <v>0</v>
      </c>
      <c r="H96" s="2" t="s">
        <v>575</v>
      </c>
    </row>
    <row r="97" spans="1:8" x14ac:dyDescent="0.3">
      <c r="A97" s="2">
        <v>95</v>
      </c>
      <c r="B97" s="2" t="s">
        <v>306</v>
      </c>
      <c r="C97" s="2" t="s">
        <v>307</v>
      </c>
      <c r="D97" s="2">
        <v>2011</v>
      </c>
      <c r="E97" s="2" t="s">
        <v>308</v>
      </c>
      <c r="F97" s="2" t="s">
        <v>309</v>
      </c>
      <c r="G97" s="2" t="b">
        <v>0</v>
      </c>
      <c r="H97" s="2" t="s">
        <v>575</v>
      </c>
    </row>
    <row r="98" spans="1:8" x14ac:dyDescent="0.3">
      <c r="A98" s="2">
        <v>96</v>
      </c>
      <c r="B98" s="2" t="s">
        <v>310</v>
      </c>
      <c r="C98" s="2" t="s">
        <v>311</v>
      </c>
      <c r="D98" s="2">
        <v>2011</v>
      </c>
      <c r="E98" s="2" t="s">
        <v>150</v>
      </c>
      <c r="F98" s="2" t="s">
        <v>312</v>
      </c>
      <c r="G98" s="2" t="b">
        <v>1</v>
      </c>
    </row>
    <row r="99" spans="1:8" x14ac:dyDescent="0.3">
      <c r="A99" s="2">
        <v>97</v>
      </c>
      <c r="B99" s="2" t="s">
        <v>313</v>
      </c>
      <c r="C99" s="2" t="s">
        <v>314</v>
      </c>
      <c r="D99" s="2">
        <v>2011</v>
      </c>
      <c r="E99" s="2" t="s">
        <v>34</v>
      </c>
      <c r="F99" s="2" t="s">
        <v>315</v>
      </c>
      <c r="G99" s="2" t="b">
        <v>0</v>
      </c>
      <c r="H99" s="2" t="s">
        <v>575</v>
      </c>
    </row>
    <row r="100" spans="1:8" x14ac:dyDescent="0.3">
      <c r="A100" s="2">
        <v>98</v>
      </c>
      <c r="B100" s="2" t="s">
        <v>316</v>
      </c>
      <c r="C100" s="2" t="s">
        <v>317</v>
      </c>
      <c r="D100" s="2">
        <v>2011</v>
      </c>
      <c r="E100" s="2" t="s">
        <v>318</v>
      </c>
      <c r="F100" s="2" t="s">
        <v>319</v>
      </c>
      <c r="G100" s="2" t="b">
        <v>0</v>
      </c>
      <c r="H100" s="2" t="s">
        <v>575</v>
      </c>
    </row>
    <row r="101" spans="1:8" x14ac:dyDescent="0.3">
      <c r="A101" s="2">
        <v>99</v>
      </c>
      <c r="B101" s="2" t="s">
        <v>593</v>
      </c>
      <c r="C101" s="2" t="s">
        <v>594</v>
      </c>
      <c r="D101" s="2">
        <v>2011</v>
      </c>
      <c r="E101" s="2" t="s">
        <v>595</v>
      </c>
      <c r="F101" s="2" t="s">
        <v>596</v>
      </c>
      <c r="G101" s="2" t="b">
        <v>1</v>
      </c>
    </row>
    <row r="102" spans="1:8" x14ac:dyDescent="0.3">
      <c r="A102" s="2">
        <v>100</v>
      </c>
      <c r="B102" s="2" t="s">
        <v>320</v>
      </c>
      <c r="C102" s="2" t="s">
        <v>321</v>
      </c>
      <c r="D102" s="2">
        <v>2010</v>
      </c>
      <c r="E102" s="2" t="s">
        <v>322</v>
      </c>
      <c r="F102" s="2" t="s">
        <v>323</v>
      </c>
      <c r="G102" s="2" t="b">
        <v>1</v>
      </c>
    </row>
    <row r="103" spans="1:8" x14ac:dyDescent="0.3">
      <c r="A103" s="2">
        <v>101</v>
      </c>
      <c r="B103" s="2" t="s">
        <v>324</v>
      </c>
      <c r="C103" s="2" t="s">
        <v>325</v>
      </c>
      <c r="D103" s="2">
        <v>2010</v>
      </c>
      <c r="E103" s="2" t="s">
        <v>326</v>
      </c>
      <c r="F103" s="2" t="s">
        <v>327</v>
      </c>
      <c r="G103" s="2" t="b">
        <v>0</v>
      </c>
      <c r="H103" s="2" t="s">
        <v>575</v>
      </c>
    </row>
    <row r="104" spans="1:8" x14ac:dyDescent="0.3">
      <c r="A104" s="2">
        <v>102</v>
      </c>
      <c r="B104" s="2" t="s">
        <v>328</v>
      </c>
      <c r="C104" s="2" t="s">
        <v>329</v>
      </c>
      <c r="D104" s="2">
        <v>2010</v>
      </c>
      <c r="E104" s="2" t="s">
        <v>123</v>
      </c>
      <c r="F104" s="2" t="s">
        <v>330</v>
      </c>
      <c r="G104" s="2" t="b">
        <v>0</v>
      </c>
      <c r="H104" s="2" t="s">
        <v>575</v>
      </c>
    </row>
    <row r="105" spans="1:8" x14ac:dyDescent="0.3">
      <c r="A105" s="2">
        <v>103</v>
      </c>
      <c r="B105" s="2" t="s">
        <v>331</v>
      </c>
      <c r="C105" s="2" t="s">
        <v>332</v>
      </c>
      <c r="D105" s="2">
        <v>2010</v>
      </c>
      <c r="E105" s="2" t="s">
        <v>175</v>
      </c>
      <c r="F105" s="2" t="s">
        <v>333</v>
      </c>
      <c r="G105" s="2" t="b">
        <v>0</v>
      </c>
      <c r="H105" s="2" t="s">
        <v>575</v>
      </c>
    </row>
    <row r="106" spans="1:8" x14ac:dyDescent="0.3">
      <c r="A106" s="2">
        <v>104</v>
      </c>
      <c r="B106" s="2" t="s">
        <v>334</v>
      </c>
      <c r="C106" s="2" t="s">
        <v>335</v>
      </c>
      <c r="D106" s="2">
        <v>2010</v>
      </c>
      <c r="E106" s="2" t="s">
        <v>336</v>
      </c>
      <c r="F106" s="2" t="s">
        <v>337</v>
      </c>
      <c r="G106" s="2" t="b">
        <v>0</v>
      </c>
      <c r="H106" s="2" t="s">
        <v>574</v>
      </c>
    </row>
    <row r="107" spans="1:8" x14ac:dyDescent="0.3">
      <c r="A107" s="2">
        <v>105</v>
      </c>
      <c r="B107" s="2" t="s">
        <v>338</v>
      </c>
      <c r="C107" s="2" t="s">
        <v>339</v>
      </c>
      <c r="D107" s="2">
        <v>2010</v>
      </c>
      <c r="E107" s="2" t="s">
        <v>340</v>
      </c>
      <c r="G107" s="2" t="b">
        <v>0</v>
      </c>
      <c r="H107" s="2" t="s">
        <v>575</v>
      </c>
    </row>
    <row r="108" spans="1:8" x14ac:dyDescent="0.3">
      <c r="A108" s="2">
        <v>106</v>
      </c>
      <c r="B108" s="2" t="s">
        <v>341</v>
      </c>
      <c r="C108" s="2" t="s">
        <v>342</v>
      </c>
      <c r="D108" s="2">
        <v>2010</v>
      </c>
      <c r="E108" s="2" t="s">
        <v>343</v>
      </c>
      <c r="F108" s="2" t="s">
        <v>344</v>
      </c>
      <c r="G108" s="2" t="b">
        <v>0</v>
      </c>
      <c r="H108" s="2" t="s">
        <v>575</v>
      </c>
    </row>
    <row r="109" spans="1:8" x14ac:dyDescent="0.3">
      <c r="A109" s="2">
        <v>107</v>
      </c>
      <c r="B109" s="2" t="s">
        <v>345</v>
      </c>
      <c r="C109" s="2" t="s">
        <v>346</v>
      </c>
      <c r="D109" s="2">
        <v>2009</v>
      </c>
      <c r="E109" s="2" t="s">
        <v>100</v>
      </c>
      <c r="F109" s="2" t="s">
        <v>347</v>
      </c>
      <c r="G109" s="2" t="b">
        <v>0</v>
      </c>
      <c r="H109" s="2" t="s">
        <v>574</v>
      </c>
    </row>
    <row r="110" spans="1:8" x14ac:dyDescent="0.3">
      <c r="A110" s="2">
        <v>108</v>
      </c>
      <c r="B110" s="2" t="s">
        <v>345</v>
      </c>
      <c r="C110" s="2" t="s">
        <v>348</v>
      </c>
      <c r="D110" s="2">
        <v>2009</v>
      </c>
      <c r="E110" s="2" t="s">
        <v>257</v>
      </c>
      <c r="F110" s="2" t="s">
        <v>349</v>
      </c>
      <c r="G110" s="2" t="b">
        <v>0</v>
      </c>
      <c r="H110" s="2" t="s">
        <v>575</v>
      </c>
    </row>
    <row r="111" spans="1:8" x14ac:dyDescent="0.3">
      <c r="A111" s="2">
        <v>109</v>
      </c>
      <c r="B111" s="2" t="s">
        <v>350</v>
      </c>
      <c r="C111" s="2" t="s">
        <v>351</v>
      </c>
      <c r="D111" s="2">
        <v>2009</v>
      </c>
      <c r="E111" s="2" t="s">
        <v>41</v>
      </c>
      <c r="F111" s="2" t="s">
        <v>352</v>
      </c>
      <c r="G111" s="2" t="b">
        <v>0</v>
      </c>
      <c r="H111" s="2" t="s">
        <v>575</v>
      </c>
    </row>
    <row r="112" spans="1:8" x14ac:dyDescent="0.3">
      <c r="A112" s="2">
        <v>110</v>
      </c>
      <c r="B112" s="2" t="s">
        <v>353</v>
      </c>
      <c r="C112" s="2" t="s">
        <v>354</v>
      </c>
      <c r="D112" s="2">
        <v>2009</v>
      </c>
      <c r="E112" s="2" t="s">
        <v>304</v>
      </c>
      <c r="F112" s="2" t="s">
        <v>355</v>
      </c>
      <c r="G112" s="2" t="b">
        <v>0</v>
      </c>
      <c r="H112" s="2" t="s">
        <v>575</v>
      </c>
    </row>
    <row r="113" spans="1:8" x14ac:dyDescent="0.3">
      <c r="A113" s="2">
        <v>111</v>
      </c>
      <c r="B113" s="2" t="s">
        <v>356</v>
      </c>
      <c r="C113" s="2" t="s">
        <v>357</v>
      </c>
      <c r="D113" s="2">
        <v>2009</v>
      </c>
      <c r="E113" s="2" t="s">
        <v>358</v>
      </c>
      <c r="G113" s="2" t="b">
        <v>1</v>
      </c>
    </row>
    <row r="114" spans="1:8" x14ac:dyDescent="0.3">
      <c r="A114" s="2">
        <v>112</v>
      </c>
      <c r="B114" s="2" t="s">
        <v>359</v>
      </c>
      <c r="C114" s="2" t="s">
        <v>360</v>
      </c>
      <c r="D114" s="2">
        <v>2009</v>
      </c>
      <c r="E114" s="2" t="s">
        <v>361</v>
      </c>
      <c r="F114" s="2" t="s">
        <v>362</v>
      </c>
      <c r="G114" s="2" t="b">
        <v>0</v>
      </c>
      <c r="H114" s="2" t="s">
        <v>575</v>
      </c>
    </row>
    <row r="115" spans="1:8" x14ac:dyDescent="0.3">
      <c r="A115" s="2">
        <v>113</v>
      </c>
      <c r="B115" s="2" t="s">
        <v>363</v>
      </c>
      <c r="C115" s="2" t="s">
        <v>364</v>
      </c>
      <c r="D115" s="2">
        <v>2008</v>
      </c>
      <c r="E115" s="2" t="s">
        <v>365</v>
      </c>
      <c r="F115" s="2" t="s">
        <v>366</v>
      </c>
      <c r="G115" s="2" t="b">
        <v>0</v>
      </c>
      <c r="H115" s="2" t="s">
        <v>575</v>
      </c>
    </row>
    <row r="116" spans="1:8" x14ac:dyDescent="0.3">
      <c r="A116" s="2">
        <v>114</v>
      </c>
      <c r="B116" s="2" t="s">
        <v>367</v>
      </c>
      <c r="C116" s="2" t="s">
        <v>368</v>
      </c>
      <c r="D116" s="2">
        <v>2008</v>
      </c>
      <c r="E116" s="2" t="s">
        <v>100</v>
      </c>
      <c r="F116" s="2" t="s">
        <v>369</v>
      </c>
      <c r="G116" s="2" t="b">
        <v>1</v>
      </c>
    </row>
    <row r="117" spans="1:8" x14ac:dyDescent="0.3">
      <c r="A117" s="2">
        <v>115</v>
      </c>
      <c r="B117" s="2" t="s">
        <v>634</v>
      </c>
      <c r="C117" s="2" t="s">
        <v>635</v>
      </c>
      <c r="D117" s="2">
        <v>2008</v>
      </c>
      <c r="E117" s="2" t="s">
        <v>34</v>
      </c>
      <c r="F117" s="2" t="s">
        <v>636</v>
      </c>
      <c r="G117" s="2" t="b">
        <v>1</v>
      </c>
    </row>
    <row r="118" spans="1:8" x14ac:dyDescent="0.3">
      <c r="A118" s="2">
        <v>116</v>
      </c>
      <c r="B118" s="2" t="s">
        <v>370</v>
      </c>
      <c r="C118" s="2" t="s">
        <v>371</v>
      </c>
      <c r="D118" s="2">
        <v>2008</v>
      </c>
      <c r="E118" s="2" t="s">
        <v>181</v>
      </c>
      <c r="F118" s="2" t="s">
        <v>372</v>
      </c>
      <c r="G118" s="2" t="b">
        <v>0</v>
      </c>
      <c r="H118" s="2" t="s">
        <v>575</v>
      </c>
    </row>
    <row r="119" spans="1:8" x14ac:dyDescent="0.3">
      <c r="A119" s="2">
        <v>117</v>
      </c>
      <c r="B119" s="2" t="s">
        <v>373</v>
      </c>
      <c r="C119" s="2" t="s">
        <v>374</v>
      </c>
      <c r="D119" s="2">
        <v>2008</v>
      </c>
      <c r="E119" s="2" t="s">
        <v>181</v>
      </c>
      <c r="F119" s="2" t="s">
        <v>375</v>
      </c>
      <c r="G119" s="2" t="b">
        <v>0</v>
      </c>
      <c r="H119" s="2" t="s">
        <v>575</v>
      </c>
    </row>
    <row r="120" spans="1:8" x14ac:dyDescent="0.3">
      <c r="A120" s="2">
        <v>118</v>
      </c>
      <c r="B120" s="2" t="s">
        <v>376</v>
      </c>
      <c r="C120" s="2" t="s">
        <v>377</v>
      </c>
      <c r="D120" s="2">
        <v>2008</v>
      </c>
      <c r="E120" s="2" t="s">
        <v>304</v>
      </c>
      <c r="F120" s="2" t="s">
        <v>378</v>
      </c>
      <c r="G120" s="2" t="b">
        <v>0</v>
      </c>
      <c r="H120" s="2" t="s">
        <v>575</v>
      </c>
    </row>
    <row r="121" spans="1:8" x14ac:dyDescent="0.3">
      <c r="A121" s="2">
        <v>119</v>
      </c>
      <c r="B121" s="2" t="s">
        <v>379</v>
      </c>
      <c r="C121" s="2" t="s">
        <v>380</v>
      </c>
      <c r="D121" s="2">
        <v>2008</v>
      </c>
      <c r="E121" s="2" t="s">
        <v>304</v>
      </c>
      <c r="F121" s="2" t="s">
        <v>381</v>
      </c>
      <c r="G121" s="2" t="b">
        <v>0</v>
      </c>
      <c r="H121" s="2" t="s">
        <v>575</v>
      </c>
    </row>
    <row r="122" spans="1:8" x14ac:dyDescent="0.3">
      <c r="A122" s="2">
        <v>120</v>
      </c>
      <c r="B122" s="2" t="s">
        <v>259</v>
      </c>
      <c r="C122" s="2" t="s">
        <v>382</v>
      </c>
      <c r="D122" s="2">
        <v>2007</v>
      </c>
      <c r="E122" s="2" t="s">
        <v>185</v>
      </c>
      <c r="F122" s="2" t="s">
        <v>383</v>
      </c>
      <c r="G122" s="2" t="b">
        <v>0</v>
      </c>
      <c r="H122" s="2" t="s">
        <v>574</v>
      </c>
    </row>
    <row r="123" spans="1:8" x14ac:dyDescent="0.3">
      <c r="A123" s="2">
        <v>121</v>
      </c>
      <c r="B123" s="2" t="s">
        <v>345</v>
      </c>
      <c r="C123" s="2" t="s">
        <v>384</v>
      </c>
      <c r="D123" s="2">
        <v>2007</v>
      </c>
      <c r="E123" s="2" t="s">
        <v>41</v>
      </c>
      <c r="F123" s="2" t="s">
        <v>385</v>
      </c>
      <c r="G123" s="2" t="b">
        <v>1</v>
      </c>
    </row>
    <row r="124" spans="1:8" x14ac:dyDescent="0.3">
      <c r="A124" s="2">
        <v>122</v>
      </c>
      <c r="B124" s="2" t="s">
        <v>79</v>
      </c>
      <c r="C124" s="2" t="s">
        <v>386</v>
      </c>
      <c r="D124" s="2">
        <v>2007</v>
      </c>
      <c r="E124" s="2" t="s">
        <v>294</v>
      </c>
      <c r="F124" s="2" t="s">
        <v>387</v>
      </c>
      <c r="G124" s="2" t="b">
        <v>0</v>
      </c>
      <c r="H124" s="2" t="s">
        <v>575</v>
      </c>
    </row>
    <row r="125" spans="1:8" x14ac:dyDescent="0.3">
      <c r="A125" s="2">
        <v>123</v>
      </c>
      <c r="B125" s="2" t="s">
        <v>388</v>
      </c>
      <c r="C125" s="2" t="s">
        <v>389</v>
      </c>
      <c r="D125" s="2">
        <v>2007</v>
      </c>
      <c r="E125" s="2" t="s">
        <v>26</v>
      </c>
      <c r="F125" s="2" t="s">
        <v>390</v>
      </c>
      <c r="G125" s="2" t="b">
        <v>0</v>
      </c>
      <c r="H125" s="2" t="s">
        <v>575</v>
      </c>
    </row>
    <row r="126" spans="1:8" x14ac:dyDescent="0.3">
      <c r="A126" s="2">
        <v>124</v>
      </c>
      <c r="B126" s="2" t="s">
        <v>220</v>
      </c>
      <c r="C126" s="2" t="s">
        <v>391</v>
      </c>
      <c r="D126" s="2">
        <v>2006</v>
      </c>
      <c r="E126" s="2" t="s">
        <v>181</v>
      </c>
      <c r="F126" s="2" t="s">
        <v>392</v>
      </c>
      <c r="G126" s="2" t="b">
        <v>0</v>
      </c>
      <c r="H126" s="2" t="s">
        <v>578</v>
      </c>
    </row>
    <row r="127" spans="1:8" x14ac:dyDescent="0.3">
      <c r="A127" s="2">
        <v>125</v>
      </c>
      <c r="B127" s="2" t="s">
        <v>393</v>
      </c>
      <c r="C127" s="2" t="s">
        <v>394</v>
      </c>
      <c r="D127" s="2">
        <v>2006</v>
      </c>
      <c r="E127" s="2" t="s">
        <v>395</v>
      </c>
      <c r="F127" s="2" t="s">
        <v>396</v>
      </c>
      <c r="G127" s="2" t="b">
        <v>0</v>
      </c>
      <c r="H127" s="2" t="s">
        <v>576</v>
      </c>
    </row>
    <row r="128" spans="1:8" x14ac:dyDescent="0.3">
      <c r="A128" s="2">
        <v>126</v>
      </c>
      <c r="B128" s="2" t="s">
        <v>397</v>
      </c>
      <c r="C128" s="2" t="s">
        <v>398</v>
      </c>
      <c r="D128" s="2">
        <v>2006</v>
      </c>
      <c r="E128" s="2" t="s">
        <v>96</v>
      </c>
      <c r="F128" s="2" t="s">
        <v>399</v>
      </c>
      <c r="G128" s="2" t="b">
        <v>0</v>
      </c>
      <c r="H128" s="2" t="s">
        <v>575</v>
      </c>
    </row>
    <row r="129" spans="1:8" x14ac:dyDescent="0.3">
      <c r="A129" s="2">
        <v>127</v>
      </c>
      <c r="B129" s="2" t="s">
        <v>373</v>
      </c>
      <c r="C129" s="2" t="s">
        <v>400</v>
      </c>
      <c r="D129" s="2">
        <v>2006</v>
      </c>
      <c r="E129" s="2" t="s">
        <v>150</v>
      </c>
      <c r="F129" s="2" t="s">
        <v>401</v>
      </c>
      <c r="G129" s="2" t="b">
        <v>0</v>
      </c>
      <c r="H129" s="2" t="s">
        <v>575</v>
      </c>
    </row>
    <row r="130" spans="1:8" x14ac:dyDescent="0.3">
      <c r="A130" s="2">
        <v>128</v>
      </c>
      <c r="B130" s="2" t="s">
        <v>373</v>
      </c>
      <c r="C130" s="2" t="s">
        <v>402</v>
      </c>
      <c r="D130" s="2">
        <v>2006</v>
      </c>
      <c r="E130" s="2" t="s">
        <v>294</v>
      </c>
      <c r="G130" s="2" t="b">
        <v>1</v>
      </c>
    </row>
    <row r="131" spans="1:8" x14ac:dyDescent="0.3">
      <c r="A131" s="2">
        <v>129</v>
      </c>
      <c r="B131" s="2" t="s">
        <v>403</v>
      </c>
      <c r="C131" s="2" t="s">
        <v>404</v>
      </c>
      <c r="D131" s="2">
        <v>2005</v>
      </c>
      <c r="E131" s="2" t="s">
        <v>185</v>
      </c>
      <c r="F131" s="2" t="s">
        <v>405</v>
      </c>
      <c r="G131" s="2" t="b">
        <v>1</v>
      </c>
    </row>
    <row r="132" spans="1:8" x14ac:dyDescent="0.3">
      <c r="A132" s="2">
        <v>130</v>
      </c>
      <c r="B132" s="2" t="s">
        <v>406</v>
      </c>
      <c r="C132" s="2" t="s">
        <v>407</v>
      </c>
      <c r="D132" s="2">
        <v>2005</v>
      </c>
      <c r="E132" s="2" t="s">
        <v>408</v>
      </c>
      <c r="G132" s="2" t="b">
        <v>0</v>
      </c>
      <c r="H132" s="2" t="s">
        <v>582</v>
      </c>
    </row>
    <row r="133" spans="1:8" x14ac:dyDescent="0.3">
      <c r="A133" s="2">
        <v>131</v>
      </c>
      <c r="B133" s="2" t="s">
        <v>223</v>
      </c>
      <c r="C133" s="2" t="s">
        <v>409</v>
      </c>
      <c r="D133" s="2">
        <v>2005</v>
      </c>
      <c r="E133" s="2" t="s">
        <v>11</v>
      </c>
      <c r="F133" s="2" t="s">
        <v>410</v>
      </c>
      <c r="G133" s="2" t="b">
        <v>0</v>
      </c>
      <c r="H133" s="2" t="s">
        <v>587</v>
      </c>
    </row>
    <row r="134" spans="1:8" x14ac:dyDescent="0.3">
      <c r="A134" s="2">
        <v>132</v>
      </c>
      <c r="B134" s="2" t="s">
        <v>411</v>
      </c>
      <c r="C134" s="2" t="s">
        <v>412</v>
      </c>
      <c r="D134" s="2">
        <v>2005</v>
      </c>
      <c r="E134" s="2" t="s">
        <v>185</v>
      </c>
      <c r="F134" s="2" t="s">
        <v>413</v>
      </c>
      <c r="G134" s="2" t="b">
        <v>1</v>
      </c>
    </row>
    <row r="135" spans="1:8" x14ac:dyDescent="0.3">
      <c r="A135" s="2">
        <v>133</v>
      </c>
      <c r="B135" s="2" t="s">
        <v>414</v>
      </c>
      <c r="C135" s="2" t="s">
        <v>415</v>
      </c>
      <c r="D135" s="2">
        <v>2005</v>
      </c>
      <c r="E135" s="2" t="s">
        <v>185</v>
      </c>
      <c r="F135" s="2" t="s">
        <v>416</v>
      </c>
      <c r="G135" s="2" t="b">
        <v>0</v>
      </c>
      <c r="H135" s="2" t="s">
        <v>587</v>
      </c>
    </row>
    <row r="136" spans="1:8" x14ac:dyDescent="0.3">
      <c r="A136" s="2">
        <v>134</v>
      </c>
      <c r="B136" s="2" t="s">
        <v>202</v>
      </c>
      <c r="C136" s="2" t="s">
        <v>417</v>
      </c>
      <c r="D136" s="2">
        <v>2005</v>
      </c>
      <c r="E136" s="2" t="s">
        <v>185</v>
      </c>
      <c r="F136" s="2" t="s">
        <v>418</v>
      </c>
      <c r="G136" s="2" t="b">
        <v>1</v>
      </c>
    </row>
    <row r="137" spans="1:8" x14ac:dyDescent="0.3">
      <c r="A137" s="2">
        <v>135</v>
      </c>
      <c r="B137" s="2" t="s">
        <v>202</v>
      </c>
      <c r="C137" s="2" t="s">
        <v>419</v>
      </c>
      <c r="D137" s="2">
        <v>2005</v>
      </c>
      <c r="E137" s="2" t="s">
        <v>185</v>
      </c>
      <c r="F137" s="2" t="s">
        <v>420</v>
      </c>
      <c r="G137" s="2" t="b">
        <v>0</v>
      </c>
      <c r="H137" s="2" t="s">
        <v>587</v>
      </c>
    </row>
    <row r="138" spans="1:8" x14ac:dyDescent="0.3">
      <c r="A138" s="2">
        <v>136</v>
      </c>
      <c r="B138" s="2" t="s">
        <v>421</v>
      </c>
      <c r="C138" s="2" t="s">
        <v>422</v>
      </c>
      <c r="D138" s="2">
        <v>2005</v>
      </c>
      <c r="E138" s="2" t="s">
        <v>34</v>
      </c>
      <c r="F138" s="2" t="s">
        <v>423</v>
      </c>
      <c r="G138" s="2" t="b">
        <v>1</v>
      </c>
    </row>
    <row r="139" spans="1:8" x14ac:dyDescent="0.3">
      <c r="A139" s="2">
        <v>137</v>
      </c>
      <c r="B139" s="2" t="s">
        <v>597</v>
      </c>
      <c r="C139" s="2" t="s">
        <v>584</v>
      </c>
      <c r="D139" s="2">
        <v>2005</v>
      </c>
      <c r="E139" s="2" t="s">
        <v>598</v>
      </c>
      <c r="F139" s="2" t="s">
        <v>599</v>
      </c>
      <c r="G139" s="2" t="b">
        <v>1</v>
      </c>
    </row>
    <row r="140" spans="1:8" x14ac:dyDescent="0.3">
      <c r="A140" s="2">
        <v>138</v>
      </c>
      <c r="B140" s="2" t="s">
        <v>715</v>
      </c>
      <c r="C140" s="2" t="s">
        <v>716</v>
      </c>
      <c r="D140" s="2">
        <v>2005</v>
      </c>
      <c r="E140" s="2" t="s">
        <v>717</v>
      </c>
      <c r="G140" s="2" t="b">
        <v>1</v>
      </c>
    </row>
    <row r="141" spans="1:8" x14ac:dyDescent="0.3">
      <c r="A141" s="2">
        <v>139</v>
      </c>
      <c r="B141" s="2" t="s">
        <v>424</v>
      </c>
      <c r="C141" s="2" t="s">
        <v>425</v>
      </c>
      <c r="D141" s="2">
        <v>2004</v>
      </c>
      <c r="E141" s="2" t="s">
        <v>426</v>
      </c>
      <c r="F141" s="2" t="s">
        <v>427</v>
      </c>
      <c r="G141" s="2" t="b">
        <v>0</v>
      </c>
      <c r="H141" s="2" t="s">
        <v>1252</v>
      </c>
    </row>
    <row r="142" spans="1:8" x14ac:dyDescent="0.3">
      <c r="A142" s="2">
        <v>140</v>
      </c>
      <c r="B142" s="2" t="s">
        <v>428</v>
      </c>
      <c r="C142" s="2" t="s">
        <v>429</v>
      </c>
      <c r="D142" s="2">
        <v>2004</v>
      </c>
      <c r="E142" s="2" t="s">
        <v>430</v>
      </c>
      <c r="G142" s="2" t="b">
        <v>0</v>
      </c>
      <c r="H142" s="1" t="s">
        <v>582</v>
      </c>
    </row>
    <row r="143" spans="1:8" x14ac:dyDescent="0.3">
      <c r="A143" s="2">
        <v>141</v>
      </c>
      <c r="B143" s="2" t="s">
        <v>428</v>
      </c>
      <c r="C143" s="2" t="s">
        <v>431</v>
      </c>
      <c r="D143" s="2">
        <v>2004</v>
      </c>
      <c r="E143" s="2" t="s">
        <v>430</v>
      </c>
      <c r="G143" s="2" t="b">
        <v>0</v>
      </c>
      <c r="H143" s="1" t="s">
        <v>582</v>
      </c>
    </row>
    <row r="144" spans="1:8" x14ac:dyDescent="0.3">
      <c r="A144" s="2">
        <v>142</v>
      </c>
      <c r="B144" s="2" t="s">
        <v>428</v>
      </c>
      <c r="C144" s="2" t="s">
        <v>432</v>
      </c>
      <c r="D144" s="2">
        <v>2004</v>
      </c>
      <c r="E144" s="2" t="s">
        <v>430</v>
      </c>
      <c r="G144" s="2" t="b">
        <v>0</v>
      </c>
      <c r="H144" s="1" t="s">
        <v>582</v>
      </c>
    </row>
    <row r="145" spans="1:8" x14ac:dyDescent="0.3">
      <c r="A145" s="2">
        <v>143</v>
      </c>
      <c r="B145" s="2" t="s">
        <v>433</v>
      </c>
      <c r="C145" s="2" t="s">
        <v>434</v>
      </c>
      <c r="D145" s="2">
        <v>2004</v>
      </c>
      <c r="E145" s="2" t="s">
        <v>181</v>
      </c>
      <c r="F145" s="2" t="s">
        <v>435</v>
      </c>
      <c r="G145" s="2" t="b">
        <v>0</v>
      </c>
      <c r="H145" s="2" t="s">
        <v>575</v>
      </c>
    </row>
    <row r="146" spans="1:8" x14ac:dyDescent="0.3">
      <c r="A146" s="2">
        <v>144</v>
      </c>
      <c r="B146" s="2" t="s">
        <v>436</v>
      </c>
      <c r="C146" s="2" t="s">
        <v>437</v>
      </c>
      <c r="D146" s="2">
        <v>2004</v>
      </c>
      <c r="E146" s="2" t="s">
        <v>318</v>
      </c>
      <c r="F146" s="2" t="s">
        <v>438</v>
      </c>
      <c r="G146" s="2" t="b">
        <v>0</v>
      </c>
      <c r="H146" s="2" t="s">
        <v>575</v>
      </c>
    </row>
    <row r="147" spans="1:8" x14ac:dyDescent="0.3">
      <c r="A147" s="2">
        <v>145</v>
      </c>
      <c r="B147" s="2" t="s">
        <v>439</v>
      </c>
      <c r="C147" s="2" t="s">
        <v>440</v>
      </c>
      <c r="D147" s="2">
        <v>2004</v>
      </c>
      <c r="E147" s="2" t="s">
        <v>26</v>
      </c>
      <c r="F147" s="2" t="s">
        <v>441</v>
      </c>
      <c r="G147" s="2" t="b">
        <v>0</v>
      </c>
      <c r="H147" s="2" t="s">
        <v>575</v>
      </c>
    </row>
    <row r="148" spans="1:8" x14ac:dyDescent="0.3">
      <c r="A148" s="2">
        <v>146</v>
      </c>
      <c r="B148" s="2" t="s">
        <v>442</v>
      </c>
      <c r="C148" s="2" t="s">
        <v>443</v>
      </c>
      <c r="D148" s="2">
        <v>2004</v>
      </c>
      <c r="E148" s="2" t="s">
        <v>444</v>
      </c>
      <c r="F148" s="2" t="s">
        <v>445</v>
      </c>
      <c r="G148" s="2" t="b">
        <v>0</v>
      </c>
      <c r="H148" s="2" t="s">
        <v>576</v>
      </c>
    </row>
    <row r="149" spans="1:8" x14ac:dyDescent="0.3">
      <c r="A149" s="2">
        <v>147</v>
      </c>
      <c r="B149" s="2" t="s">
        <v>446</v>
      </c>
      <c r="C149" s="2" t="s">
        <v>447</v>
      </c>
      <c r="D149" s="2">
        <v>2004</v>
      </c>
      <c r="E149" s="2" t="s">
        <v>77</v>
      </c>
      <c r="F149" s="2" t="s">
        <v>448</v>
      </c>
      <c r="G149" s="2" t="b">
        <v>1</v>
      </c>
    </row>
    <row r="150" spans="1:8" x14ac:dyDescent="0.3">
      <c r="A150" s="2">
        <v>148</v>
      </c>
      <c r="B150" s="2" t="s">
        <v>449</v>
      </c>
      <c r="C150" s="2" t="s">
        <v>450</v>
      </c>
      <c r="D150" s="2">
        <v>2004</v>
      </c>
      <c r="E150" s="2" t="s">
        <v>34</v>
      </c>
      <c r="F150" s="2" t="s">
        <v>451</v>
      </c>
      <c r="G150" s="2" t="b">
        <v>0</v>
      </c>
      <c r="H150" s="2" t="s">
        <v>576</v>
      </c>
    </row>
    <row r="151" spans="1:8" x14ac:dyDescent="0.3">
      <c r="A151" s="2">
        <v>149</v>
      </c>
      <c r="B151" s="2" t="s">
        <v>452</v>
      </c>
      <c r="C151" s="2" t="s">
        <v>453</v>
      </c>
      <c r="D151" s="2">
        <v>2003</v>
      </c>
      <c r="E151" s="2" t="s">
        <v>41</v>
      </c>
      <c r="F151" s="2" t="s">
        <v>454</v>
      </c>
      <c r="G151" s="2" t="b">
        <v>0</v>
      </c>
      <c r="H151" s="2" t="s">
        <v>575</v>
      </c>
    </row>
    <row r="152" spans="1:8" x14ac:dyDescent="0.3">
      <c r="A152" s="2">
        <v>150</v>
      </c>
      <c r="B152" s="2" t="s">
        <v>455</v>
      </c>
      <c r="C152" s="2" t="s">
        <v>456</v>
      </c>
      <c r="D152" s="2">
        <v>2003</v>
      </c>
      <c r="E152" s="2" t="s">
        <v>457</v>
      </c>
      <c r="F152" s="2" t="s">
        <v>458</v>
      </c>
      <c r="G152" s="2" t="b">
        <v>0</v>
      </c>
      <c r="H152" s="2" t="s">
        <v>575</v>
      </c>
    </row>
    <row r="153" spans="1:8" x14ac:dyDescent="0.3">
      <c r="A153" s="2">
        <v>151</v>
      </c>
      <c r="B153" s="2" t="s">
        <v>1960</v>
      </c>
      <c r="C153" s="2" t="s">
        <v>1961</v>
      </c>
      <c r="D153" s="2">
        <v>2003</v>
      </c>
      <c r="E153" s="2" t="s">
        <v>175</v>
      </c>
      <c r="F153" s="65" t="s">
        <v>1962</v>
      </c>
      <c r="G153" s="2" t="b">
        <v>1</v>
      </c>
    </row>
    <row r="154" spans="1:8" x14ac:dyDescent="0.3">
      <c r="A154" s="2">
        <v>152</v>
      </c>
      <c r="B154" s="2" t="s">
        <v>657</v>
      </c>
      <c r="C154" s="2" t="s">
        <v>658</v>
      </c>
      <c r="D154" s="2">
        <v>2003</v>
      </c>
      <c r="E154" s="2" t="s">
        <v>659</v>
      </c>
      <c r="G154" s="2" t="b">
        <v>1</v>
      </c>
    </row>
    <row r="155" spans="1:8" x14ac:dyDescent="0.3">
      <c r="A155" s="2">
        <v>153</v>
      </c>
      <c r="B155" s="2" t="s">
        <v>459</v>
      </c>
      <c r="C155" s="2" t="s">
        <v>460</v>
      </c>
      <c r="D155" s="2">
        <v>2003</v>
      </c>
      <c r="E155" s="2" t="s">
        <v>41</v>
      </c>
      <c r="F155" s="2" t="s">
        <v>461</v>
      </c>
      <c r="G155" s="2" t="b">
        <v>1</v>
      </c>
    </row>
    <row r="156" spans="1:8" x14ac:dyDescent="0.3">
      <c r="A156" s="2">
        <v>154</v>
      </c>
      <c r="B156" s="2" t="s">
        <v>462</v>
      </c>
      <c r="C156" s="2" t="s">
        <v>463</v>
      </c>
      <c r="D156" s="2">
        <v>2003</v>
      </c>
      <c r="E156" s="2" t="s">
        <v>41</v>
      </c>
      <c r="F156" s="2" t="s">
        <v>464</v>
      </c>
      <c r="G156" s="2" t="b">
        <v>1</v>
      </c>
    </row>
    <row r="157" spans="1:8" x14ac:dyDescent="0.3">
      <c r="A157" s="2">
        <v>155</v>
      </c>
      <c r="B157" s="2" t="s">
        <v>637</v>
      </c>
      <c r="C157" s="2" t="s">
        <v>638</v>
      </c>
      <c r="D157" s="2">
        <v>2003</v>
      </c>
      <c r="E157" s="2" t="s">
        <v>189</v>
      </c>
      <c r="F157" s="2" t="s">
        <v>639</v>
      </c>
      <c r="G157" s="2" t="b">
        <v>1</v>
      </c>
    </row>
    <row r="158" spans="1:8" x14ac:dyDescent="0.3">
      <c r="A158" s="2">
        <v>156</v>
      </c>
      <c r="B158" s="2" t="s">
        <v>465</v>
      </c>
      <c r="C158" s="2" t="s">
        <v>466</v>
      </c>
      <c r="D158" s="2">
        <v>2002</v>
      </c>
      <c r="E158" s="2" t="s">
        <v>273</v>
      </c>
      <c r="F158" s="2" t="s">
        <v>467</v>
      </c>
      <c r="G158" s="2" t="b">
        <v>0</v>
      </c>
      <c r="H158" s="2" t="s">
        <v>576</v>
      </c>
    </row>
    <row r="159" spans="1:8" x14ac:dyDescent="0.3">
      <c r="A159" s="2">
        <v>157</v>
      </c>
      <c r="B159" s="2" t="s">
        <v>468</v>
      </c>
      <c r="C159" s="2" t="s">
        <v>469</v>
      </c>
      <c r="D159" s="2">
        <v>2002</v>
      </c>
      <c r="E159" s="2" t="s">
        <v>470</v>
      </c>
      <c r="F159" s="2" t="s">
        <v>471</v>
      </c>
      <c r="G159" s="2" t="b">
        <v>0</v>
      </c>
      <c r="H159" s="2" t="s">
        <v>576</v>
      </c>
    </row>
    <row r="160" spans="1:8" x14ac:dyDescent="0.3">
      <c r="A160" s="2">
        <v>158</v>
      </c>
      <c r="B160" s="2" t="s">
        <v>472</v>
      </c>
      <c r="C160" s="2" t="s">
        <v>473</v>
      </c>
      <c r="D160" s="2">
        <v>2002</v>
      </c>
      <c r="E160" s="2" t="s">
        <v>474</v>
      </c>
      <c r="G160" s="2" t="b">
        <v>0</v>
      </c>
      <c r="H160" s="1" t="s">
        <v>575</v>
      </c>
    </row>
    <row r="161" spans="1:8" x14ac:dyDescent="0.3">
      <c r="A161" s="2">
        <v>159</v>
      </c>
      <c r="B161" s="2" t="s">
        <v>475</v>
      </c>
      <c r="C161" s="2" t="s">
        <v>476</v>
      </c>
      <c r="D161" s="2">
        <v>2002</v>
      </c>
      <c r="E161" s="2" t="s">
        <v>477</v>
      </c>
      <c r="F161" s="2" t="s">
        <v>478</v>
      </c>
      <c r="G161" s="2" t="b">
        <v>0</v>
      </c>
      <c r="H161" s="2" t="s">
        <v>575</v>
      </c>
    </row>
    <row r="162" spans="1:8" x14ac:dyDescent="0.3">
      <c r="A162" s="2">
        <v>160</v>
      </c>
      <c r="B162" s="2" t="s">
        <v>428</v>
      </c>
      <c r="C162" s="2" t="s">
        <v>479</v>
      </c>
      <c r="D162" s="2">
        <v>2001</v>
      </c>
      <c r="E162" s="2" t="s">
        <v>430</v>
      </c>
      <c r="G162" s="2" t="b">
        <v>0</v>
      </c>
      <c r="H162" s="1" t="s">
        <v>582</v>
      </c>
    </row>
    <row r="163" spans="1:8" x14ac:dyDescent="0.3">
      <c r="A163" s="2">
        <v>161</v>
      </c>
      <c r="B163" s="2" t="s">
        <v>428</v>
      </c>
      <c r="C163" s="2" t="s">
        <v>480</v>
      </c>
      <c r="D163" s="2">
        <v>2001</v>
      </c>
      <c r="E163" s="2" t="s">
        <v>185</v>
      </c>
      <c r="F163" s="2" t="s">
        <v>481</v>
      </c>
      <c r="G163" s="2" t="b">
        <v>0</v>
      </c>
      <c r="H163" s="2" t="s">
        <v>583</v>
      </c>
    </row>
    <row r="164" spans="1:8" x14ac:dyDescent="0.3">
      <c r="A164" s="2">
        <v>162</v>
      </c>
      <c r="B164" s="2" t="s">
        <v>482</v>
      </c>
      <c r="C164" s="2" t="s">
        <v>483</v>
      </c>
      <c r="D164" s="2">
        <v>2001</v>
      </c>
      <c r="E164" s="2" t="s">
        <v>96</v>
      </c>
      <c r="F164" s="2" t="s">
        <v>484</v>
      </c>
      <c r="G164" s="2" t="b">
        <v>0</v>
      </c>
      <c r="H164" s="2" t="s">
        <v>575</v>
      </c>
    </row>
    <row r="165" spans="1:8" x14ac:dyDescent="0.3">
      <c r="A165" s="2">
        <v>163</v>
      </c>
      <c r="B165" s="2" t="s">
        <v>485</v>
      </c>
      <c r="C165" s="2" t="s">
        <v>486</v>
      </c>
      <c r="D165" s="2">
        <v>2001</v>
      </c>
      <c r="E165" s="2" t="s">
        <v>273</v>
      </c>
      <c r="F165" s="2" t="s">
        <v>487</v>
      </c>
      <c r="G165" s="2" t="b">
        <v>1</v>
      </c>
    </row>
    <row r="166" spans="1:8" x14ac:dyDescent="0.3">
      <c r="A166" s="2">
        <v>164</v>
      </c>
      <c r="B166" s="2" t="s">
        <v>488</v>
      </c>
      <c r="C166" s="2" t="s">
        <v>489</v>
      </c>
      <c r="D166" s="2">
        <v>2001</v>
      </c>
      <c r="E166" s="2" t="s">
        <v>257</v>
      </c>
      <c r="F166" s="2" t="s">
        <v>490</v>
      </c>
      <c r="G166" s="2" t="b">
        <v>1</v>
      </c>
    </row>
    <row r="167" spans="1:8" x14ac:dyDescent="0.3">
      <c r="A167" s="2">
        <v>165</v>
      </c>
      <c r="B167" s="2" t="s">
        <v>640</v>
      </c>
      <c r="C167" s="2" t="s">
        <v>641</v>
      </c>
      <c r="D167" s="2">
        <v>2001</v>
      </c>
      <c r="E167" s="2" t="s">
        <v>642</v>
      </c>
      <c r="F167" s="2" t="s">
        <v>643</v>
      </c>
      <c r="G167" s="2" t="b">
        <v>1</v>
      </c>
    </row>
    <row r="168" spans="1:8" x14ac:dyDescent="0.3">
      <c r="A168" s="2">
        <v>166</v>
      </c>
      <c r="B168" s="2" t="s">
        <v>491</v>
      </c>
      <c r="C168" s="2" t="s">
        <v>492</v>
      </c>
      <c r="D168" s="2">
        <v>2000</v>
      </c>
      <c r="E168" s="2" t="s">
        <v>493</v>
      </c>
      <c r="G168" s="2" t="b">
        <v>0</v>
      </c>
      <c r="H168" s="2" t="s">
        <v>1252</v>
      </c>
    </row>
    <row r="169" spans="1:8" x14ac:dyDescent="0.3">
      <c r="A169" s="2">
        <v>167</v>
      </c>
      <c r="B169" s="2" t="s">
        <v>494</v>
      </c>
      <c r="C169" s="2" t="s">
        <v>495</v>
      </c>
      <c r="D169" s="2">
        <v>2000</v>
      </c>
      <c r="E169" s="2" t="s">
        <v>77</v>
      </c>
      <c r="F169" s="2" t="s">
        <v>496</v>
      </c>
      <c r="G169" s="2" t="b">
        <v>1</v>
      </c>
    </row>
    <row r="170" spans="1:8" x14ac:dyDescent="0.3">
      <c r="A170" s="2">
        <v>168</v>
      </c>
      <c r="B170" s="2" t="s">
        <v>428</v>
      </c>
      <c r="C170" s="2" t="s">
        <v>497</v>
      </c>
      <c r="D170" s="2">
        <v>1999</v>
      </c>
      <c r="E170" s="2" t="s">
        <v>430</v>
      </c>
      <c r="G170" s="2" t="b">
        <v>0</v>
      </c>
      <c r="H170" s="1" t="s">
        <v>582</v>
      </c>
    </row>
    <row r="171" spans="1:8" x14ac:dyDescent="0.3">
      <c r="A171" s="2">
        <v>169</v>
      </c>
      <c r="B171" s="2" t="s">
        <v>498</v>
      </c>
      <c r="C171" s="2" t="s">
        <v>499</v>
      </c>
      <c r="D171" s="2">
        <v>1998</v>
      </c>
      <c r="E171" s="2" t="s">
        <v>500</v>
      </c>
      <c r="F171" s="2" t="s">
        <v>501</v>
      </c>
      <c r="G171" s="2" t="b">
        <v>0</v>
      </c>
      <c r="H171" s="2" t="s">
        <v>576</v>
      </c>
    </row>
    <row r="172" spans="1:8" x14ac:dyDescent="0.3">
      <c r="A172" s="2">
        <v>170</v>
      </c>
      <c r="B172" s="2" t="s">
        <v>644</v>
      </c>
      <c r="C172" s="2" t="s">
        <v>645</v>
      </c>
      <c r="D172" s="2">
        <v>1998</v>
      </c>
      <c r="E172" s="2" t="s">
        <v>646</v>
      </c>
      <c r="G172" s="2" t="b">
        <v>1</v>
      </c>
    </row>
    <row r="173" spans="1:8" x14ac:dyDescent="0.3">
      <c r="A173" s="2">
        <v>171</v>
      </c>
      <c r="B173" s="2" t="s">
        <v>647</v>
      </c>
      <c r="C173" s="2" t="s">
        <v>648</v>
      </c>
      <c r="D173" s="2">
        <v>1998</v>
      </c>
      <c r="F173" s="2" t="s">
        <v>649</v>
      </c>
      <c r="G173" s="2" t="b">
        <v>1</v>
      </c>
    </row>
    <row r="174" spans="1:8" x14ac:dyDescent="0.3">
      <c r="A174" s="2">
        <v>172</v>
      </c>
      <c r="B174" s="2" t="s">
        <v>502</v>
      </c>
      <c r="C174" s="2" t="s">
        <v>503</v>
      </c>
      <c r="D174" s="2">
        <v>1997</v>
      </c>
      <c r="E174" s="2" t="s">
        <v>11</v>
      </c>
      <c r="F174" s="2" t="s">
        <v>504</v>
      </c>
      <c r="G174" s="2" t="b">
        <v>0</v>
      </c>
      <c r="H174" s="2" t="s">
        <v>574</v>
      </c>
    </row>
    <row r="175" spans="1:8" x14ac:dyDescent="0.3">
      <c r="A175" s="2">
        <v>173</v>
      </c>
      <c r="B175" s="2" t="s">
        <v>505</v>
      </c>
      <c r="C175" s="2" t="s">
        <v>506</v>
      </c>
      <c r="D175" s="2">
        <v>1997</v>
      </c>
      <c r="E175" s="2" t="s">
        <v>507</v>
      </c>
      <c r="G175" s="2" t="b">
        <v>0</v>
      </c>
      <c r="H175" s="2" t="s">
        <v>575</v>
      </c>
    </row>
    <row r="176" spans="1:8" x14ac:dyDescent="0.3">
      <c r="A176" s="2">
        <v>174</v>
      </c>
      <c r="B176" s="2" t="s">
        <v>508</v>
      </c>
      <c r="C176" s="2" t="s">
        <v>509</v>
      </c>
      <c r="D176" s="2">
        <v>1996</v>
      </c>
      <c r="E176" s="2" t="s">
        <v>510</v>
      </c>
      <c r="F176" s="2" t="s">
        <v>511</v>
      </c>
      <c r="G176" s="2" t="b">
        <v>0</v>
      </c>
      <c r="H176" s="2" t="s">
        <v>575</v>
      </c>
    </row>
    <row r="177" spans="1:8" x14ac:dyDescent="0.3">
      <c r="A177" s="2">
        <v>175</v>
      </c>
      <c r="B177" s="2" t="s">
        <v>512</v>
      </c>
      <c r="C177" s="2" t="s">
        <v>513</v>
      </c>
      <c r="D177" s="2">
        <v>1996</v>
      </c>
      <c r="E177" s="2" t="s">
        <v>365</v>
      </c>
      <c r="F177" s="2" t="s">
        <v>514</v>
      </c>
      <c r="G177" s="2" t="b">
        <v>0</v>
      </c>
      <c r="H177" s="2" t="s">
        <v>575</v>
      </c>
    </row>
    <row r="178" spans="1:8" x14ac:dyDescent="0.3">
      <c r="A178" s="2">
        <v>176</v>
      </c>
      <c r="B178" s="2" t="s">
        <v>512</v>
      </c>
      <c r="C178" s="2" t="s">
        <v>515</v>
      </c>
      <c r="D178" s="2">
        <v>1996</v>
      </c>
      <c r="E178" s="2" t="s">
        <v>208</v>
      </c>
      <c r="F178" s="2" t="s">
        <v>516</v>
      </c>
      <c r="G178" s="2" t="b">
        <v>0</v>
      </c>
      <c r="H178" s="2" t="s">
        <v>575</v>
      </c>
    </row>
    <row r="179" spans="1:8" x14ac:dyDescent="0.3">
      <c r="A179" s="2">
        <v>177</v>
      </c>
      <c r="B179" s="2" t="s">
        <v>517</v>
      </c>
      <c r="C179" s="2" t="s">
        <v>518</v>
      </c>
      <c r="D179" s="2">
        <v>1996</v>
      </c>
      <c r="E179" s="2" t="s">
        <v>395</v>
      </c>
      <c r="G179" s="2" t="b">
        <v>0</v>
      </c>
      <c r="H179" s="2" t="s">
        <v>575</v>
      </c>
    </row>
    <row r="180" spans="1:8" x14ac:dyDescent="0.3">
      <c r="A180" s="2">
        <v>178</v>
      </c>
      <c r="B180" s="2" t="s">
        <v>519</v>
      </c>
      <c r="C180" s="2" t="s">
        <v>520</v>
      </c>
      <c r="D180" s="2">
        <v>1996</v>
      </c>
      <c r="E180" s="2" t="s">
        <v>100</v>
      </c>
      <c r="F180" s="2" t="s">
        <v>521</v>
      </c>
      <c r="G180" s="2" t="b">
        <v>0</v>
      </c>
      <c r="H180" s="2" t="s">
        <v>575</v>
      </c>
    </row>
    <row r="181" spans="1:8" x14ac:dyDescent="0.3">
      <c r="A181" s="2">
        <v>179</v>
      </c>
      <c r="B181" s="2" t="s">
        <v>522</v>
      </c>
      <c r="C181" s="2" t="s">
        <v>523</v>
      </c>
      <c r="D181" s="2">
        <v>1995</v>
      </c>
      <c r="E181" s="2" t="s">
        <v>185</v>
      </c>
      <c r="F181" s="2" t="s">
        <v>524</v>
      </c>
      <c r="G181" s="2" t="b">
        <v>0</v>
      </c>
      <c r="H181" s="2" t="s">
        <v>574</v>
      </c>
    </row>
    <row r="182" spans="1:8" x14ac:dyDescent="0.3">
      <c r="A182" s="2">
        <v>180</v>
      </c>
      <c r="B182" s="2" t="s">
        <v>259</v>
      </c>
      <c r="C182" s="2" t="s">
        <v>525</v>
      </c>
      <c r="D182" s="2">
        <v>1995</v>
      </c>
      <c r="E182" s="2" t="s">
        <v>526</v>
      </c>
      <c r="F182" s="2" t="s">
        <v>527</v>
      </c>
      <c r="G182" s="2" t="b">
        <v>0</v>
      </c>
      <c r="H182" s="2" t="s">
        <v>576</v>
      </c>
    </row>
    <row r="183" spans="1:8" x14ac:dyDescent="0.3">
      <c r="A183" s="2">
        <v>181</v>
      </c>
      <c r="B183" s="2" t="s">
        <v>650</v>
      </c>
      <c r="C183" s="2" t="s">
        <v>651</v>
      </c>
      <c r="D183" s="2">
        <v>1994</v>
      </c>
      <c r="E183" s="2" t="s">
        <v>595</v>
      </c>
      <c r="F183" s="2" t="s">
        <v>652</v>
      </c>
      <c r="G183" s="2" t="b">
        <v>1</v>
      </c>
    </row>
    <row r="184" spans="1:8" x14ac:dyDescent="0.3">
      <c r="A184" s="2">
        <v>182</v>
      </c>
      <c r="B184" s="2" t="s">
        <v>528</v>
      </c>
      <c r="C184" s="2" t="s">
        <v>529</v>
      </c>
      <c r="D184" s="2">
        <v>1992</v>
      </c>
      <c r="E184" s="2" t="s">
        <v>530</v>
      </c>
      <c r="G184" s="2" t="b">
        <v>0</v>
      </c>
      <c r="H184" s="2" t="s">
        <v>1252</v>
      </c>
    </row>
    <row r="185" spans="1:8" x14ac:dyDescent="0.3">
      <c r="A185" s="2">
        <v>183</v>
      </c>
      <c r="B185" s="2" t="s">
        <v>653</v>
      </c>
      <c r="C185" s="2" t="s">
        <v>654</v>
      </c>
      <c r="D185" s="2">
        <v>1992</v>
      </c>
      <c r="E185" s="2" t="s">
        <v>655</v>
      </c>
      <c r="F185" s="2" t="s">
        <v>656</v>
      </c>
      <c r="G185" s="2" t="b">
        <v>1</v>
      </c>
    </row>
    <row r="186" spans="1:8" x14ac:dyDescent="0.3">
      <c r="A186" s="2">
        <v>184</v>
      </c>
      <c r="B186" s="2" t="s">
        <v>531</v>
      </c>
      <c r="C186" s="2" t="s">
        <v>532</v>
      </c>
      <c r="D186" s="2">
        <v>1991</v>
      </c>
      <c r="E186" s="2" t="s">
        <v>175</v>
      </c>
      <c r="F186" s="2" t="s">
        <v>533</v>
      </c>
      <c r="G186" s="2" t="b">
        <v>1</v>
      </c>
    </row>
    <row r="187" spans="1:8" x14ac:dyDescent="0.3">
      <c r="A187" s="2">
        <v>185</v>
      </c>
      <c r="B187" s="2" t="s">
        <v>534</v>
      </c>
      <c r="C187" s="2" t="s">
        <v>535</v>
      </c>
      <c r="D187" s="2">
        <v>1991</v>
      </c>
      <c r="E187" s="2" t="s">
        <v>536</v>
      </c>
      <c r="F187" s="2" t="s">
        <v>537</v>
      </c>
      <c r="G187" s="2" t="b">
        <v>0</v>
      </c>
      <c r="H187" s="2" t="s">
        <v>1252</v>
      </c>
    </row>
    <row r="188" spans="1:8" x14ac:dyDescent="0.3">
      <c r="A188" s="2">
        <v>186</v>
      </c>
      <c r="B188" s="2" t="s">
        <v>538</v>
      </c>
      <c r="C188" s="2" t="s">
        <v>539</v>
      </c>
      <c r="D188" s="2">
        <v>1991</v>
      </c>
      <c r="E188" s="2" t="s">
        <v>536</v>
      </c>
      <c r="F188" s="2" t="s">
        <v>540</v>
      </c>
      <c r="G188" s="2" t="b">
        <v>0</v>
      </c>
      <c r="H188" s="2" t="s">
        <v>1252</v>
      </c>
    </row>
    <row r="189" spans="1:8" x14ac:dyDescent="0.3">
      <c r="A189" s="2">
        <v>187</v>
      </c>
      <c r="B189" s="2" t="s">
        <v>522</v>
      </c>
      <c r="C189" s="2" t="s">
        <v>541</v>
      </c>
      <c r="D189" s="2">
        <v>1989</v>
      </c>
      <c r="E189" s="2" t="s">
        <v>185</v>
      </c>
      <c r="F189" s="2" t="s">
        <v>542</v>
      </c>
      <c r="G189" s="2" t="b">
        <v>0</v>
      </c>
      <c r="H189" s="2" t="s">
        <v>574</v>
      </c>
    </row>
    <row r="190" spans="1:8" x14ac:dyDescent="0.3">
      <c r="A190" s="2">
        <v>188</v>
      </c>
      <c r="B190" s="2" t="s">
        <v>543</v>
      </c>
      <c r="C190" s="2" t="s">
        <v>544</v>
      </c>
      <c r="D190" s="2">
        <v>1989</v>
      </c>
      <c r="E190" s="2" t="s">
        <v>61</v>
      </c>
      <c r="F190" s="2" t="s">
        <v>545</v>
      </c>
      <c r="G190" s="2" t="b">
        <v>0</v>
      </c>
      <c r="H190" s="2" t="s">
        <v>575</v>
      </c>
    </row>
    <row r="191" spans="1:8" x14ac:dyDescent="0.3">
      <c r="A191" s="2">
        <v>189</v>
      </c>
      <c r="B191" s="2" t="s">
        <v>546</v>
      </c>
      <c r="C191" s="2" t="s">
        <v>547</v>
      </c>
      <c r="D191" s="2">
        <v>1989</v>
      </c>
      <c r="E191" s="2" t="s">
        <v>548</v>
      </c>
      <c r="F191" s="2" t="s">
        <v>549</v>
      </c>
      <c r="G191" s="2" t="b">
        <v>0</v>
      </c>
      <c r="H191" s="2" t="s">
        <v>576</v>
      </c>
    </row>
    <row r="192" spans="1:8" x14ac:dyDescent="0.3">
      <c r="A192" s="2">
        <v>190</v>
      </c>
      <c r="B192" s="2" t="s">
        <v>550</v>
      </c>
      <c r="C192" s="2" t="s">
        <v>551</v>
      </c>
      <c r="D192" s="2">
        <v>1987</v>
      </c>
      <c r="E192" s="2" t="s">
        <v>267</v>
      </c>
      <c r="F192" s="2" t="s">
        <v>552</v>
      </c>
      <c r="G192" s="2" t="b">
        <v>0</v>
      </c>
      <c r="H192" s="2" t="s">
        <v>575</v>
      </c>
    </row>
    <row r="193" spans="1:8" x14ac:dyDescent="0.3">
      <c r="A193" s="2">
        <v>191</v>
      </c>
      <c r="B193" s="2" t="s">
        <v>553</v>
      </c>
      <c r="C193" s="2" t="s">
        <v>554</v>
      </c>
      <c r="D193" s="2">
        <v>1984</v>
      </c>
      <c r="E193" s="2" t="s">
        <v>555</v>
      </c>
      <c r="F193" s="2" t="s">
        <v>556</v>
      </c>
      <c r="G193" s="2" t="b">
        <v>0</v>
      </c>
      <c r="H193" s="2" t="s">
        <v>575</v>
      </c>
    </row>
    <row r="194" spans="1:8" x14ac:dyDescent="0.3">
      <c r="A194" s="2">
        <v>192</v>
      </c>
      <c r="B194" s="2" t="s">
        <v>505</v>
      </c>
      <c r="C194" s="2" t="s">
        <v>557</v>
      </c>
      <c r="D194" s="2">
        <v>1972</v>
      </c>
      <c r="E194" s="2" t="s">
        <v>365</v>
      </c>
      <c r="F194" s="2" t="s">
        <v>558</v>
      </c>
      <c r="G194" s="2" t="b">
        <v>0</v>
      </c>
      <c r="H194" s="2" t="s">
        <v>575</v>
      </c>
    </row>
    <row r="195" spans="1:8" x14ac:dyDescent="0.3">
      <c r="A195" s="2">
        <v>193</v>
      </c>
      <c r="B195" s="2" t="s">
        <v>559</v>
      </c>
      <c r="C195" s="2" t="s">
        <v>560</v>
      </c>
      <c r="D195" s="2">
        <v>1964</v>
      </c>
      <c r="E195" s="2" t="s">
        <v>561</v>
      </c>
      <c r="F195" s="2" t="s">
        <v>562</v>
      </c>
      <c r="G195" s="2" t="b">
        <v>0</v>
      </c>
      <c r="H195" s="2" t="s">
        <v>575</v>
      </c>
    </row>
  </sheetData>
  <hyperlinks>
    <hyperlink ref="F9" r:id="rId1" xr:uid="{7D9B176D-7344-4E0D-BF3E-422FA1ACB5D4}"/>
    <hyperlink ref="F10" r:id="rId2" xr:uid="{144A59AC-CF54-4AC2-B29D-05D90A0EB8B8}"/>
    <hyperlink ref="F6" r:id="rId3" xr:uid="{0CA3C6D9-031C-4CF5-9F4B-A17449322A3E}"/>
    <hyperlink ref="F12" r:id="rId4" xr:uid="{B16DF473-095A-4876-A15B-4510504111AA}"/>
    <hyperlink ref="F116" r:id="rId5" xr:uid="{15985759-0943-4578-8100-D6BE1AEDAD58}"/>
    <hyperlink ref="F7" r:id="rId6" xr:uid="{E3426AD5-F162-476C-834F-5D38DB708E2B}"/>
    <hyperlink ref="F8" r:id="rId7" xr:uid="{8459969B-9F4F-4EBC-9FA8-251569140E45}"/>
    <hyperlink ref="F13" r:id="rId8" xr:uid="{EA58D515-0B2D-412E-B4F2-579A4D49D791}"/>
    <hyperlink ref="F156" r:id="rId9" xr:uid="{154531BC-7B78-4029-A11D-3C2D6E27B5FB}"/>
    <hyperlink ref="F166" r:id="rId10" xr:uid="{4283F029-C777-4619-AB6F-68016FB10ABD}"/>
    <hyperlink ref="F4" r:id="rId11" xr:uid="{04337A72-AB75-42F7-8F96-4CC046B9AA72}"/>
    <hyperlink ref="F5" r:id="rId12" xr:uid="{AC5ECCE7-926D-48CC-AFF2-2CCCC3896DD8}"/>
    <hyperlink ref="F70" r:id="rId13" xr:uid="{84761851-C76A-4F4E-AA7F-9E237C15D51D}"/>
    <hyperlink ref="F153" r:id="rId14" tooltip="Persistent link using digital object identifier" display="https://doi.org/10.1016/S0141-1136(03)00069-2" xr:uid="{448B960B-B376-41E4-BFC6-F3A926ABE0C1}"/>
    <hyperlink ref="F2" r:id="rId15" xr:uid="{77E85EDC-B3B3-4010-8D78-C63369CEB63E}"/>
  </hyperlinks>
  <pageMargins left="0.7" right="0.7" top="0.75" bottom="0.75" header="0.3" footer="0.3"/>
  <pageSetup orientation="portrait" r:id="rId16"/>
  <drawing r:id="rId17"/>
  <tableParts count="1">
    <tablePart r:id="rId1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AD92F-8319-495B-9EEC-722CB7214738}">
  <dimension ref="A1:I115"/>
  <sheetViews>
    <sheetView topLeftCell="A37" workbookViewId="0">
      <selection activeCell="D52" sqref="D52"/>
    </sheetView>
  </sheetViews>
  <sheetFormatPr defaultColWidth="11.5546875" defaultRowHeight="14.4" x14ac:dyDescent="0.3"/>
  <cols>
    <col min="1" max="1" width="13.44140625" customWidth="1"/>
    <col min="2" max="2" width="15.6640625" customWidth="1"/>
    <col min="4" max="4" width="52.88671875" customWidth="1"/>
    <col min="5" max="5" width="42.44140625" bestFit="1" customWidth="1"/>
    <col min="6" max="6" width="13.109375" customWidth="1"/>
    <col min="7" max="7" width="21" customWidth="1"/>
    <col min="8" max="8" width="31.44140625" customWidth="1"/>
  </cols>
  <sheetData>
    <row r="1" spans="1:9" x14ac:dyDescent="0.3">
      <c r="A1" t="s">
        <v>0</v>
      </c>
      <c r="B1" t="s">
        <v>1</v>
      </c>
      <c r="C1" t="s">
        <v>3</v>
      </c>
      <c r="D1" t="s">
        <v>4</v>
      </c>
      <c r="E1" t="s">
        <v>5</v>
      </c>
      <c r="F1" t="s">
        <v>590</v>
      </c>
      <c r="G1" t="s">
        <v>592</v>
      </c>
      <c r="H1" t="s">
        <v>586</v>
      </c>
      <c r="I1" t="s">
        <v>1791</v>
      </c>
    </row>
    <row r="2" spans="1:9" s="92" customFormat="1" x14ac:dyDescent="0.3">
      <c r="A2" s="92">
        <v>194</v>
      </c>
      <c r="B2" s="2" t="s">
        <v>2042</v>
      </c>
      <c r="C2" s="92">
        <v>2022</v>
      </c>
      <c r="D2" s="2" t="s">
        <v>2043</v>
      </c>
      <c r="E2" s="65" t="s">
        <v>2044</v>
      </c>
      <c r="F2" s="92" t="s">
        <v>603</v>
      </c>
      <c r="H2" s="92" t="b">
        <v>1</v>
      </c>
    </row>
    <row r="3" spans="1:9" s="92" customFormat="1" x14ac:dyDescent="0.3">
      <c r="A3" s="92">
        <v>0</v>
      </c>
      <c r="B3" s="92" t="s">
        <v>75</v>
      </c>
      <c r="C3" s="92">
        <v>2022</v>
      </c>
      <c r="D3" s="2" t="s">
        <v>66</v>
      </c>
      <c r="E3" s="65" t="s">
        <v>2000</v>
      </c>
      <c r="F3" s="92" t="s">
        <v>605</v>
      </c>
      <c r="G3" s="92" t="s">
        <v>603</v>
      </c>
      <c r="H3" s="92" t="b">
        <v>1</v>
      </c>
    </row>
    <row r="4" spans="1:9" x14ac:dyDescent="0.3">
      <c r="A4" s="2">
        <v>1</v>
      </c>
      <c r="B4" s="2" t="s">
        <v>563</v>
      </c>
      <c r="C4" s="2">
        <v>2021</v>
      </c>
      <c r="D4" s="2" t="s">
        <v>7</v>
      </c>
      <c r="E4" s="65" t="s">
        <v>8</v>
      </c>
      <c r="F4" t="s">
        <v>605</v>
      </c>
      <c r="G4" t="s">
        <v>603</v>
      </c>
      <c r="H4" t="b">
        <v>1</v>
      </c>
    </row>
    <row r="5" spans="1:9" x14ac:dyDescent="0.3">
      <c r="A5" s="2">
        <v>2</v>
      </c>
      <c r="B5" s="2" t="s">
        <v>564</v>
      </c>
      <c r="C5" s="2">
        <v>2021</v>
      </c>
      <c r="D5" s="2" t="s">
        <v>175</v>
      </c>
      <c r="E5" s="65" t="s">
        <v>566</v>
      </c>
      <c r="F5" t="s">
        <v>606</v>
      </c>
      <c r="G5" t="s">
        <v>603</v>
      </c>
      <c r="H5" t="b">
        <v>1</v>
      </c>
    </row>
    <row r="6" spans="1:9" x14ac:dyDescent="0.3">
      <c r="A6" s="2">
        <v>3</v>
      </c>
      <c r="B6" s="2" t="s">
        <v>567</v>
      </c>
      <c r="C6" s="2">
        <v>2021</v>
      </c>
      <c r="D6" s="2" t="s">
        <v>569</v>
      </c>
      <c r="E6" s="2" t="s">
        <v>570</v>
      </c>
      <c r="F6" t="s">
        <v>603</v>
      </c>
      <c r="G6" t="s">
        <v>605</v>
      </c>
      <c r="H6" t="b">
        <v>0</v>
      </c>
      <c r="I6" t="s">
        <v>609</v>
      </c>
    </row>
    <row r="7" spans="1:9" x14ac:dyDescent="0.3">
      <c r="A7" s="2">
        <v>5</v>
      </c>
      <c r="B7" s="2" t="s">
        <v>13</v>
      </c>
      <c r="C7" s="2">
        <v>2021</v>
      </c>
      <c r="D7" s="2" t="s">
        <v>15</v>
      </c>
      <c r="E7" s="2" t="s">
        <v>16</v>
      </c>
      <c r="F7" t="s">
        <v>606</v>
      </c>
      <c r="H7" t="b">
        <v>1</v>
      </c>
    </row>
    <row r="8" spans="1:9" x14ac:dyDescent="0.3">
      <c r="A8" s="2">
        <v>8</v>
      </c>
      <c r="B8" s="2" t="s">
        <v>24</v>
      </c>
      <c r="C8" s="2">
        <v>2020</v>
      </c>
      <c r="D8" s="2" t="s">
        <v>26</v>
      </c>
      <c r="E8" s="65" t="s">
        <v>27</v>
      </c>
      <c r="F8" t="s">
        <v>607</v>
      </c>
      <c r="H8" t="b">
        <v>1</v>
      </c>
    </row>
    <row r="9" spans="1:9" x14ac:dyDescent="0.3">
      <c r="A9" s="2">
        <v>10</v>
      </c>
      <c r="B9" s="2" t="s">
        <v>32</v>
      </c>
      <c r="C9" s="2">
        <v>2020</v>
      </c>
      <c r="D9" s="2" t="s">
        <v>34</v>
      </c>
      <c r="E9" s="2" t="s">
        <v>35</v>
      </c>
      <c r="F9" t="s">
        <v>604</v>
      </c>
      <c r="H9" t="b">
        <v>1</v>
      </c>
    </row>
    <row r="10" spans="1:9" x14ac:dyDescent="0.3">
      <c r="A10" s="2">
        <v>11</v>
      </c>
      <c r="B10" s="2" t="s">
        <v>36</v>
      </c>
      <c r="C10" s="2">
        <v>2020</v>
      </c>
      <c r="D10" s="2" t="s">
        <v>30</v>
      </c>
      <c r="E10" s="2" t="s">
        <v>38</v>
      </c>
      <c r="F10" t="s">
        <v>603</v>
      </c>
      <c r="H10" t="b">
        <v>1</v>
      </c>
    </row>
    <row r="11" spans="1:9" x14ac:dyDescent="0.3">
      <c r="A11" s="2">
        <v>12</v>
      </c>
      <c r="B11" s="2" t="s">
        <v>39</v>
      </c>
      <c r="C11" s="2">
        <v>2020</v>
      </c>
      <c r="D11" s="2" t="s">
        <v>41</v>
      </c>
      <c r="E11" s="2" t="s">
        <v>42</v>
      </c>
      <c r="F11" t="s">
        <v>607</v>
      </c>
      <c r="G11" t="s">
        <v>603</v>
      </c>
      <c r="H11" t="b">
        <v>1</v>
      </c>
    </row>
    <row r="12" spans="1:9" x14ac:dyDescent="0.3">
      <c r="A12" s="2">
        <v>13</v>
      </c>
      <c r="B12" s="2" t="s">
        <v>32</v>
      </c>
      <c r="C12" s="2">
        <v>2019</v>
      </c>
      <c r="D12" s="2" t="s">
        <v>123</v>
      </c>
      <c r="E12" s="65" t="s">
        <v>573</v>
      </c>
      <c r="F12" t="s">
        <v>603</v>
      </c>
      <c r="H12" t="b">
        <v>1</v>
      </c>
    </row>
    <row r="13" spans="1:9" x14ac:dyDescent="0.3">
      <c r="A13" s="2">
        <v>15</v>
      </c>
      <c r="B13" s="2" t="s">
        <v>47</v>
      </c>
      <c r="C13" s="2">
        <v>2019</v>
      </c>
      <c r="D13" s="2" t="s">
        <v>49</v>
      </c>
      <c r="E13" s="2" t="s">
        <v>50</v>
      </c>
      <c r="F13" t="s">
        <v>608</v>
      </c>
      <c r="G13" t="s">
        <v>603</v>
      </c>
      <c r="H13" t="b">
        <v>0</v>
      </c>
      <c r="I13" t="s">
        <v>1091</v>
      </c>
    </row>
    <row r="14" spans="1:9" x14ac:dyDescent="0.3">
      <c r="A14" s="2">
        <v>16</v>
      </c>
      <c r="B14" s="2" t="s">
        <v>51</v>
      </c>
      <c r="C14" s="2">
        <v>2019</v>
      </c>
      <c r="D14" s="2" t="s">
        <v>53</v>
      </c>
      <c r="E14" s="2" t="s">
        <v>54</v>
      </c>
      <c r="F14" t="s">
        <v>604</v>
      </c>
      <c r="H14" t="b">
        <v>0</v>
      </c>
      <c r="I14" t="s">
        <v>610</v>
      </c>
    </row>
    <row r="15" spans="1:9" x14ac:dyDescent="0.3">
      <c r="A15" s="2">
        <v>18</v>
      </c>
      <c r="B15" s="2" t="s">
        <v>59</v>
      </c>
      <c r="C15" s="2">
        <v>2019</v>
      </c>
      <c r="D15" s="2" t="s">
        <v>61</v>
      </c>
      <c r="E15" s="2" t="s">
        <v>62</v>
      </c>
      <c r="F15" t="s">
        <v>602</v>
      </c>
      <c r="H15" t="b">
        <v>0</v>
      </c>
      <c r="I15" t="s">
        <v>662</v>
      </c>
    </row>
    <row r="16" spans="1:9" x14ac:dyDescent="0.3">
      <c r="A16" s="2">
        <v>19</v>
      </c>
      <c r="B16" s="2" t="s">
        <v>571</v>
      </c>
      <c r="C16" s="2">
        <v>2019</v>
      </c>
      <c r="D16" s="2" t="s">
        <v>64</v>
      </c>
      <c r="E16" s="2"/>
      <c r="F16" t="s">
        <v>602</v>
      </c>
      <c r="G16" t="s">
        <v>660</v>
      </c>
      <c r="H16" t="b">
        <v>1</v>
      </c>
    </row>
    <row r="17" spans="1:9" x14ac:dyDescent="0.3">
      <c r="A17" s="2">
        <v>20</v>
      </c>
      <c r="B17" s="2" t="s">
        <v>13</v>
      </c>
      <c r="C17" s="2">
        <v>2019</v>
      </c>
      <c r="D17" s="2" t="s">
        <v>66</v>
      </c>
      <c r="E17" s="2" t="s">
        <v>67</v>
      </c>
      <c r="F17" t="s">
        <v>606</v>
      </c>
      <c r="H17" t="b">
        <v>1</v>
      </c>
    </row>
    <row r="18" spans="1:9" x14ac:dyDescent="0.3">
      <c r="A18" s="2">
        <v>23</v>
      </c>
      <c r="B18" s="2" t="s">
        <v>75</v>
      </c>
      <c r="C18" s="2">
        <v>2019</v>
      </c>
      <c r="D18" s="2" t="s">
        <v>77</v>
      </c>
      <c r="E18" s="2" t="s">
        <v>78</v>
      </c>
      <c r="F18" t="s">
        <v>606</v>
      </c>
      <c r="H18" t="b">
        <v>1</v>
      </c>
    </row>
    <row r="19" spans="1:9" x14ac:dyDescent="0.3">
      <c r="A19" s="2">
        <v>28</v>
      </c>
      <c r="B19" s="2" t="s">
        <v>36</v>
      </c>
      <c r="C19" s="2">
        <v>2018</v>
      </c>
      <c r="D19" s="2" t="s">
        <v>96</v>
      </c>
      <c r="E19" s="2" t="s">
        <v>97</v>
      </c>
      <c r="F19" t="s">
        <v>605</v>
      </c>
      <c r="H19" t="b">
        <v>1</v>
      </c>
    </row>
    <row r="20" spans="1:9" x14ac:dyDescent="0.3">
      <c r="A20" s="2">
        <v>31</v>
      </c>
      <c r="B20" s="2" t="s">
        <v>106</v>
      </c>
      <c r="C20" s="2">
        <v>2018</v>
      </c>
      <c r="D20" s="2" t="s">
        <v>108</v>
      </c>
      <c r="E20" s="2" t="s">
        <v>109</v>
      </c>
      <c r="F20" t="s">
        <v>604</v>
      </c>
      <c r="H20" t="b">
        <v>0</v>
      </c>
      <c r="I20" t="s">
        <v>664</v>
      </c>
    </row>
    <row r="21" spans="1:9" x14ac:dyDescent="0.3">
      <c r="A21" s="2">
        <v>33</v>
      </c>
      <c r="B21" s="2" t="s">
        <v>114</v>
      </c>
      <c r="C21" s="2">
        <v>2018</v>
      </c>
      <c r="D21" s="2" t="s">
        <v>57</v>
      </c>
      <c r="E21" s="2" t="s">
        <v>116</v>
      </c>
      <c r="F21" s="2" t="s">
        <v>605</v>
      </c>
      <c r="H21" t="b">
        <v>1</v>
      </c>
    </row>
    <row r="22" spans="1:9" x14ac:dyDescent="0.3">
      <c r="A22" s="2">
        <v>38</v>
      </c>
      <c r="B22" s="2" t="s">
        <v>132</v>
      </c>
      <c r="C22" s="2">
        <v>2017</v>
      </c>
      <c r="D22" s="2" t="s">
        <v>134</v>
      </c>
      <c r="E22" s="2" t="s">
        <v>135</v>
      </c>
      <c r="F22" t="s">
        <v>607</v>
      </c>
      <c r="H22" t="b">
        <v>1</v>
      </c>
    </row>
    <row r="23" spans="1:9" x14ac:dyDescent="0.3">
      <c r="A23" s="2">
        <v>41</v>
      </c>
      <c r="B23" s="2" t="s">
        <v>616</v>
      </c>
      <c r="C23" s="2">
        <v>2016</v>
      </c>
      <c r="D23" s="2" t="s">
        <v>2237</v>
      </c>
      <c r="E23" s="65" t="s">
        <v>619</v>
      </c>
      <c r="F23" t="s">
        <v>605</v>
      </c>
      <c r="G23" t="s">
        <v>603</v>
      </c>
      <c r="H23" t="b">
        <v>1</v>
      </c>
    </row>
    <row r="24" spans="1:9" x14ac:dyDescent="0.3">
      <c r="A24" s="2">
        <v>42</v>
      </c>
      <c r="B24" s="2" t="s">
        <v>611</v>
      </c>
      <c r="C24" s="2">
        <v>2016</v>
      </c>
      <c r="D24" s="2" t="s">
        <v>613</v>
      </c>
      <c r="E24" s="65" t="s">
        <v>614</v>
      </c>
      <c r="F24" t="s">
        <v>606</v>
      </c>
      <c r="H24" t="b">
        <v>0</v>
      </c>
      <c r="I24" t="s">
        <v>615</v>
      </c>
    </row>
    <row r="25" spans="1:9" x14ac:dyDescent="0.3">
      <c r="A25" s="2">
        <v>49</v>
      </c>
      <c r="B25" s="2" t="s">
        <v>165</v>
      </c>
      <c r="C25" s="2">
        <v>2016</v>
      </c>
      <c r="D25" s="2" t="s">
        <v>134</v>
      </c>
      <c r="E25" s="2" t="s">
        <v>167</v>
      </c>
      <c r="F25" t="s">
        <v>608</v>
      </c>
      <c r="H25" t="b">
        <v>1</v>
      </c>
    </row>
    <row r="26" spans="1:9" x14ac:dyDescent="0.3">
      <c r="A26" s="2">
        <v>53</v>
      </c>
      <c r="B26" s="2" t="s">
        <v>132</v>
      </c>
      <c r="C26" s="2">
        <v>2016</v>
      </c>
      <c r="D26" s="2" t="s">
        <v>26</v>
      </c>
      <c r="E26" s="2" t="s">
        <v>178</v>
      </c>
      <c r="F26" t="s">
        <v>602</v>
      </c>
      <c r="G26" t="s">
        <v>603</v>
      </c>
      <c r="H26" t="b">
        <v>1</v>
      </c>
    </row>
    <row r="27" spans="1:9" x14ac:dyDescent="0.3">
      <c r="A27" s="2">
        <v>59</v>
      </c>
      <c r="B27" s="2" t="s">
        <v>198</v>
      </c>
      <c r="C27" s="2">
        <v>2015</v>
      </c>
      <c r="D27" s="2" t="s">
        <v>200</v>
      </c>
      <c r="E27" s="2" t="s">
        <v>201</v>
      </c>
      <c r="F27" t="s">
        <v>603</v>
      </c>
      <c r="H27" t="b">
        <v>1</v>
      </c>
    </row>
    <row r="28" spans="1:9" x14ac:dyDescent="0.3">
      <c r="A28" s="2">
        <v>65</v>
      </c>
      <c r="B28" s="2" t="s">
        <v>620</v>
      </c>
      <c r="C28" s="2">
        <v>2014</v>
      </c>
      <c r="D28" s="2" t="s">
        <v>622</v>
      </c>
      <c r="E28" s="65" t="s">
        <v>623</v>
      </c>
      <c r="F28" t="s">
        <v>608</v>
      </c>
      <c r="G28" t="s">
        <v>606</v>
      </c>
      <c r="H28" t="b">
        <v>1</v>
      </c>
    </row>
    <row r="29" spans="1:9" x14ac:dyDescent="0.3">
      <c r="A29" s="2">
        <v>66</v>
      </c>
      <c r="B29" s="2" t="s">
        <v>624</v>
      </c>
      <c r="C29" s="2">
        <v>2014</v>
      </c>
      <c r="D29" s="2" t="s">
        <v>257</v>
      </c>
      <c r="E29" s="65" t="s">
        <v>626</v>
      </c>
      <c r="F29" t="s">
        <v>660</v>
      </c>
      <c r="H29" t="b">
        <v>1</v>
      </c>
    </row>
    <row r="30" spans="1:9" x14ac:dyDescent="0.3">
      <c r="A30" s="2">
        <v>67</v>
      </c>
      <c r="B30" s="2" t="s">
        <v>627</v>
      </c>
      <c r="C30" s="2">
        <v>2014</v>
      </c>
      <c r="D30" s="2" t="s">
        <v>444</v>
      </c>
      <c r="E30" s="65" t="s">
        <v>629</v>
      </c>
      <c r="F30" t="s">
        <v>605</v>
      </c>
      <c r="G30" t="s">
        <v>660</v>
      </c>
      <c r="H30" t="b">
        <v>1</v>
      </c>
    </row>
    <row r="31" spans="1:9" x14ac:dyDescent="0.3">
      <c r="A31" s="2">
        <v>68</v>
      </c>
      <c r="B31" s="2" t="s">
        <v>630</v>
      </c>
      <c r="C31" s="2">
        <v>2014</v>
      </c>
      <c r="D31" s="2" t="s">
        <v>632</v>
      </c>
      <c r="E31" s="65" t="s">
        <v>633</v>
      </c>
      <c r="F31" t="s">
        <v>607</v>
      </c>
      <c r="H31" t="b">
        <v>1</v>
      </c>
    </row>
    <row r="32" spans="1:9" x14ac:dyDescent="0.3">
      <c r="A32" s="2">
        <v>69</v>
      </c>
      <c r="B32" s="2" t="s">
        <v>220</v>
      </c>
      <c r="C32" s="2">
        <v>2014</v>
      </c>
      <c r="D32" s="2" t="s">
        <v>73</v>
      </c>
      <c r="E32" s="2" t="s">
        <v>222</v>
      </c>
      <c r="F32" t="s">
        <v>607</v>
      </c>
      <c r="G32" t="s">
        <v>603</v>
      </c>
      <c r="H32" t="b">
        <v>1</v>
      </c>
    </row>
    <row r="33" spans="1:9" x14ac:dyDescent="0.3">
      <c r="A33" s="2">
        <v>70</v>
      </c>
      <c r="B33" s="2" t="s">
        <v>223</v>
      </c>
      <c r="C33" s="2">
        <v>2014</v>
      </c>
      <c r="D33" s="2" t="s">
        <v>185</v>
      </c>
      <c r="E33" s="2" t="s">
        <v>225</v>
      </c>
      <c r="F33" t="s">
        <v>603</v>
      </c>
      <c r="H33" t="b">
        <v>1</v>
      </c>
    </row>
    <row r="34" spans="1:9" x14ac:dyDescent="0.3">
      <c r="A34" s="2">
        <v>71</v>
      </c>
      <c r="B34" s="2" t="s">
        <v>202</v>
      </c>
      <c r="C34" s="2">
        <v>2014</v>
      </c>
      <c r="D34" s="2" t="s">
        <v>227</v>
      </c>
      <c r="E34" s="2" t="s">
        <v>228</v>
      </c>
      <c r="F34" t="s">
        <v>602</v>
      </c>
      <c r="H34" t="b">
        <v>1</v>
      </c>
    </row>
    <row r="35" spans="1:9" x14ac:dyDescent="0.3">
      <c r="A35" s="2">
        <v>79</v>
      </c>
      <c r="B35" s="2" t="s">
        <v>252</v>
      </c>
      <c r="C35" s="2">
        <v>2013</v>
      </c>
      <c r="D35" s="2" t="s">
        <v>66</v>
      </c>
      <c r="E35" s="2" t="s">
        <v>254</v>
      </c>
      <c r="F35" t="s">
        <v>602</v>
      </c>
      <c r="G35" t="s">
        <v>603</v>
      </c>
      <c r="H35" t="b">
        <v>1</v>
      </c>
    </row>
    <row r="36" spans="1:9" x14ac:dyDescent="0.3">
      <c r="A36" s="2">
        <v>80</v>
      </c>
      <c r="B36" s="2" t="s">
        <v>255</v>
      </c>
      <c r="C36" s="2">
        <v>2012</v>
      </c>
      <c r="D36" s="2" t="s">
        <v>257</v>
      </c>
      <c r="E36" s="2" t="s">
        <v>258</v>
      </c>
      <c r="F36" t="s">
        <v>607</v>
      </c>
      <c r="H36" t="b">
        <v>0</v>
      </c>
      <c r="I36" t="s">
        <v>663</v>
      </c>
    </row>
    <row r="37" spans="1:9" x14ac:dyDescent="0.3">
      <c r="A37" s="2">
        <v>89</v>
      </c>
      <c r="B37" s="2" t="s">
        <v>285</v>
      </c>
      <c r="C37" s="2">
        <v>2011</v>
      </c>
      <c r="D37" s="2" t="s">
        <v>34</v>
      </c>
      <c r="E37" s="2" t="s">
        <v>287</v>
      </c>
      <c r="F37" t="s">
        <v>602</v>
      </c>
      <c r="H37" t="b">
        <v>1</v>
      </c>
    </row>
    <row r="38" spans="1:9" x14ac:dyDescent="0.3">
      <c r="A38" s="2">
        <v>91</v>
      </c>
      <c r="B38" s="2" t="s">
        <v>292</v>
      </c>
      <c r="C38" s="2">
        <v>2011</v>
      </c>
      <c r="D38" s="2" t="s">
        <v>294</v>
      </c>
      <c r="E38" s="2" t="s">
        <v>295</v>
      </c>
      <c r="F38" t="s">
        <v>602</v>
      </c>
      <c r="G38" t="s">
        <v>603</v>
      </c>
      <c r="H38" t="b">
        <v>0</v>
      </c>
      <c r="I38" t="s">
        <v>1524</v>
      </c>
    </row>
    <row r="39" spans="1:9" x14ac:dyDescent="0.3">
      <c r="A39" s="2">
        <v>96</v>
      </c>
      <c r="B39" s="2" t="s">
        <v>310</v>
      </c>
      <c r="C39" s="2">
        <v>2011</v>
      </c>
      <c r="D39" s="2" t="s">
        <v>150</v>
      </c>
      <c r="E39" s="2" t="s">
        <v>312</v>
      </c>
      <c r="F39" t="s">
        <v>660</v>
      </c>
      <c r="H39" t="b">
        <v>1</v>
      </c>
    </row>
    <row r="40" spans="1:9" x14ac:dyDescent="0.3">
      <c r="A40" s="2">
        <v>99</v>
      </c>
      <c r="B40" s="2" t="s">
        <v>593</v>
      </c>
      <c r="C40" s="2">
        <v>2011</v>
      </c>
      <c r="D40" s="2" t="s">
        <v>595</v>
      </c>
      <c r="E40" s="2" t="s">
        <v>596</v>
      </c>
      <c r="F40" t="s">
        <v>660</v>
      </c>
      <c r="H40" t="b">
        <v>0</v>
      </c>
      <c r="I40" t="s">
        <v>664</v>
      </c>
    </row>
    <row r="41" spans="1:9" x14ac:dyDescent="0.3">
      <c r="A41" s="2">
        <v>100</v>
      </c>
      <c r="B41" s="2" t="s">
        <v>320</v>
      </c>
      <c r="C41" s="2">
        <v>2010</v>
      </c>
      <c r="D41" s="2" t="s">
        <v>322</v>
      </c>
      <c r="E41" s="2" t="s">
        <v>323</v>
      </c>
      <c r="F41" t="s">
        <v>604</v>
      </c>
      <c r="G41" t="s">
        <v>603</v>
      </c>
      <c r="H41" t="b">
        <v>1</v>
      </c>
    </row>
    <row r="42" spans="1:9" x14ac:dyDescent="0.3">
      <c r="A42" s="2">
        <v>111</v>
      </c>
      <c r="B42" s="2" t="s">
        <v>356</v>
      </c>
      <c r="C42" s="2">
        <v>2009</v>
      </c>
      <c r="D42" s="2" t="s">
        <v>358</v>
      </c>
      <c r="E42" s="2"/>
      <c r="F42" t="s">
        <v>603</v>
      </c>
      <c r="H42" t="b">
        <v>1</v>
      </c>
    </row>
    <row r="43" spans="1:9" x14ac:dyDescent="0.3">
      <c r="A43" s="2">
        <v>114</v>
      </c>
      <c r="B43" s="2" t="s">
        <v>367</v>
      </c>
      <c r="C43" s="2">
        <v>2008</v>
      </c>
      <c r="D43" s="2" t="s">
        <v>100</v>
      </c>
      <c r="E43" s="2" t="s">
        <v>369</v>
      </c>
      <c r="F43" t="s">
        <v>606</v>
      </c>
      <c r="H43" t="b">
        <v>0</v>
      </c>
      <c r="I43" t="s">
        <v>665</v>
      </c>
    </row>
    <row r="44" spans="1:9" x14ac:dyDescent="0.3">
      <c r="A44" s="2">
        <v>115</v>
      </c>
      <c r="B44" s="2" t="s">
        <v>634</v>
      </c>
      <c r="C44" s="2">
        <v>2008</v>
      </c>
      <c r="D44" s="2" t="s">
        <v>34</v>
      </c>
      <c r="E44" s="65" t="s">
        <v>636</v>
      </c>
      <c r="F44" t="s">
        <v>605</v>
      </c>
      <c r="H44" t="b">
        <v>1</v>
      </c>
    </row>
    <row r="45" spans="1:9" x14ac:dyDescent="0.3">
      <c r="A45" s="2">
        <v>121</v>
      </c>
      <c r="B45" s="2" t="s">
        <v>345</v>
      </c>
      <c r="C45" s="2">
        <v>2007</v>
      </c>
      <c r="D45" s="2" t="s">
        <v>41</v>
      </c>
      <c r="E45" s="2" t="s">
        <v>385</v>
      </c>
      <c r="F45" t="s">
        <v>603</v>
      </c>
      <c r="H45" t="b">
        <v>1</v>
      </c>
    </row>
    <row r="46" spans="1:9" x14ac:dyDescent="0.3">
      <c r="A46" s="2">
        <v>128</v>
      </c>
      <c r="B46" s="2" t="s">
        <v>373</v>
      </c>
      <c r="C46" s="2">
        <v>2006</v>
      </c>
      <c r="D46" s="2" t="s">
        <v>294</v>
      </c>
      <c r="E46" s="2"/>
      <c r="F46" t="s">
        <v>608</v>
      </c>
      <c r="G46" t="s">
        <v>606</v>
      </c>
      <c r="H46" s="1" t="b">
        <v>0</v>
      </c>
      <c r="I46" s="1" t="s">
        <v>661</v>
      </c>
    </row>
    <row r="47" spans="1:9" x14ac:dyDescent="0.3">
      <c r="A47" s="2">
        <v>129</v>
      </c>
      <c r="B47" s="2" t="s">
        <v>403</v>
      </c>
      <c r="C47" s="2">
        <v>2005</v>
      </c>
      <c r="D47" s="2" t="s">
        <v>185</v>
      </c>
      <c r="E47" s="2" t="s">
        <v>405</v>
      </c>
      <c r="F47" t="s">
        <v>604</v>
      </c>
      <c r="H47" t="b">
        <v>1</v>
      </c>
    </row>
    <row r="48" spans="1:9" x14ac:dyDescent="0.3">
      <c r="A48" s="2">
        <v>132</v>
      </c>
      <c r="B48" s="2" t="s">
        <v>411</v>
      </c>
      <c r="C48" s="2">
        <v>2005</v>
      </c>
      <c r="D48" s="2" t="s">
        <v>185</v>
      </c>
      <c r="E48" s="2" t="s">
        <v>413</v>
      </c>
      <c r="F48" t="s">
        <v>608</v>
      </c>
      <c r="H48" t="b">
        <v>1</v>
      </c>
    </row>
    <row r="49" spans="1:9" x14ac:dyDescent="0.3">
      <c r="A49" s="2">
        <v>134</v>
      </c>
      <c r="B49" s="2" t="s">
        <v>202</v>
      </c>
      <c r="C49" s="2">
        <v>2005</v>
      </c>
      <c r="D49" s="2" t="s">
        <v>185</v>
      </c>
      <c r="E49" s="2" t="s">
        <v>418</v>
      </c>
      <c r="F49" t="s">
        <v>604</v>
      </c>
      <c r="H49" t="b">
        <v>1</v>
      </c>
    </row>
    <row r="50" spans="1:9" x14ac:dyDescent="0.3">
      <c r="A50" s="2">
        <v>136</v>
      </c>
      <c r="B50" s="2" t="s">
        <v>421</v>
      </c>
      <c r="C50" s="2">
        <v>2005</v>
      </c>
      <c r="D50" s="2" t="s">
        <v>34</v>
      </c>
      <c r="E50" s="2" t="s">
        <v>423</v>
      </c>
      <c r="F50" t="s">
        <v>603</v>
      </c>
      <c r="H50" t="b">
        <v>1</v>
      </c>
      <c r="I50" t="s">
        <v>666</v>
      </c>
    </row>
    <row r="51" spans="1:9" x14ac:dyDescent="0.3">
      <c r="A51" s="2">
        <v>137</v>
      </c>
      <c r="B51" s="2" t="s">
        <v>597</v>
      </c>
      <c r="C51" s="2">
        <v>2005</v>
      </c>
      <c r="D51" s="2" t="s">
        <v>598</v>
      </c>
      <c r="E51" s="2" t="s">
        <v>599</v>
      </c>
      <c r="F51" t="s">
        <v>604</v>
      </c>
      <c r="H51" t="b">
        <v>0</v>
      </c>
      <c r="I51" t="s">
        <v>667</v>
      </c>
    </row>
    <row r="52" spans="1:9" x14ac:dyDescent="0.3">
      <c r="A52" s="2">
        <v>138</v>
      </c>
      <c r="B52" s="2" t="s">
        <v>715</v>
      </c>
      <c r="C52" s="2">
        <v>2005</v>
      </c>
      <c r="D52" s="2" t="s">
        <v>717</v>
      </c>
      <c r="E52" s="2"/>
      <c r="F52" t="s">
        <v>660</v>
      </c>
      <c r="G52" t="s">
        <v>603</v>
      </c>
      <c r="H52" t="b">
        <v>1</v>
      </c>
    </row>
    <row r="53" spans="1:9" x14ac:dyDescent="0.3">
      <c r="A53" s="2">
        <v>146</v>
      </c>
      <c r="B53" s="2" t="s">
        <v>446</v>
      </c>
      <c r="C53" s="2">
        <v>2004</v>
      </c>
      <c r="D53" s="2" t="s">
        <v>77</v>
      </c>
      <c r="E53" s="2" t="s">
        <v>448</v>
      </c>
      <c r="F53" t="s">
        <v>605</v>
      </c>
      <c r="H53" t="b">
        <v>0</v>
      </c>
    </row>
    <row r="54" spans="1:9" s="92" customFormat="1" x14ac:dyDescent="0.3">
      <c r="A54" s="2">
        <v>151</v>
      </c>
      <c r="B54" s="2" t="s">
        <v>1960</v>
      </c>
      <c r="C54" s="2">
        <v>2003</v>
      </c>
      <c r="D54" s="2" t="s">
        <v>175</v>
      </c>
      <c r="E54" s="65" t="s">
        <v>1962</v>
      </c>
      <c r="F54" s="92" t="s">
        <v>603</v>
      </c>
      <c r="H54" s="92" t="b">
        <v>1</v>
      </c>
    </row>
    <row r="55" spans="1:9" x14ac:dyDescent="0.3">
      <c r="A55" s="2">
        <v>152</v>
      </c>
      <c r="B55" s="2" t="s">
        <v>657</v>
      </c>
      <c r="C55" s="2">
        <v>2003</v>
      </c>
      <c r="D55" s="2" t="s">
        <v>659</v>
      </c>
      <c r="E55" s="2"/>
      <c r="F55" t="s">
        <v>608</v>
      </c>
      <c r="H55" t="b">
        <v>1</v>
      </c>
    </row>
    <row r="56" spans="1:9" x14ac:dyDescent="0.3">
      <c r="A56" s="2">
        <v>153</v>
      </c>
      <c r="B56" s="2" t="s">
        <v>459</v>
      </c>
      <c r="C56" s="2">
        <v>2003</v>
      </c>
      <c r="D56" s="2" t="s">
        <v>41</v>
      </c>
      <c r="E56" s="2" t="s">
        <v>461</v>
      </c>
      <c r="F56" t="s">
        <v>606</v>
      </c>
      <c r="H56" t="b">
        <v>0</v>
      </c>
      <c r="I56" t="s">
        <v>668</v>
      </c>
    </row>
    <row r="57" spans="1:9" x14ac:dyDescent="0.3">
      <c r="A57" s="2">
        <v>154</v>
      </c>
      <c r="B57" s="2" t="s">
        <v>462</v>
      </c>
      <c r="C57" s="2">
        <v>2003</v>
      </c>
      <c r="D57" s="2" t="s">
        <v>41</v>
      </c>
      <c r="E57" s="65" t="s">
        <v>464</v>
      </c>
      <c r="F57" t="s">
        <v>660</v>
      </c>
      <c r="H57" t="b">
        <v>1</v>
      </c>
    </row>
    <row r="58" spans="1:9" x14ac:dyDescent="0.3">
      <c r="A58" s="2">
        <v>155</v>
      </c>
      <c r="B58" s="2" t="s">
        <v>637</v>
      </c>
      <c r="C58" s="2">
        <v>2003</v>
      </c>
      <c r="D58" s="2" t="s">
        <v>189</v>
      </c>
      <c r="E58" s="65" t="s">
        <v>639</v>
      </c>
      <c r="F58" t="s">
        <v>608</v>
      </c>
      <c r="H58" t="b">
        <v>1</v>
      </c>
    </row>
    <row r="59" spans="1:9" x14ac:dyDescent="0.3">
      <c r="A59" s="2">
        <v>163</v>
      </c>
      <c r="B59" s="2" t="s">
        <v>485</v>
      </c>
      <c r="C59" s="2">
        <v>2001</v>
      </c>
      <c r="D59" s="2" t="s">
        <v>273</v>
      </c>
      <c r="E59" s="2" t="s">
        <v>487</v>
      </c>
      <c r="F59" t="s">
        <v>602</v>
      </c>
      <c r="G59" t="s">
        <v>603</v>
      </c>
      <c r="H59" t="b">
        <v>1</v>
      </c>
    </row>
    <row r="60" spans="1:9" x14ac:dyDescent="0.3">
      <c r="A60" s="2">
        <v>164</v>
      </c>
      <c r="B60" s="2" t="s">
        <v>488</v>
      </c>
      <c r="C60" s="2">
        <v>2001</v>
      </c>
      <c r="D60" s="2" t="s">
        <v>257</v>
      </c>
      <c r="E60" s="65" t="s">
        <v>490</v>
      </c>
      <c r="F60" t="s">
        <v>602</v>
      </c>
      <c r="H60" t="b">
        <v>1</v>
      </c>
    </row>
    <row r="61" spans="1:9" x14ac:dyDescent="0.3">
      <c r="A61" s="2">
        <v>165</v>
      </c>
      <c r="B61" s="2" t="s">
        <v>640</v>
      </c>
      <c r="C61" s="2">
        <v>2001</v>
      </c>
      <c r="D61" s="2" t="s">
        <v>642</v>
      </c>
      <c r="E61" s="65" t="s">
        <v>643</v>
      </c>
      <c r="F61" t="s">
        <v>603</v>
      </c>
      <c r="H61" t="b">
        <v>1</v>
      </c>
      <c r="I61" t="s">
        <v>1761</v>
      </c>
    </row>
    <row r="62" spans="1:9" x14ac:dyDescent="0.3">
      <c r="A62" s="2">
        <v>167</v>
      </c>
      <c r="B62" s="2" t="s">
        <v>494</v>
      </c>
      <c r="C62" s="2">
        <v>2000</v>
      </c>
      <c r="D62" s="2" t="s">
        <v>77</v>
      </c>
      <c r="E62" s="2" t="s">
        <v>496</v>
      </c>
      <c r="F62" t="s">
        <v>603</v>
      </c>
      <c r="H62" t="b">
        <v>1</v>
      </c>
    </row>
    <row r="63" spans="1:9" x14ac:dyDescent="0.3">
      <c r="A63" s="2">
        <v>170</v>
      </c>
      <c r="B63" s="2" t="s">
        <v>644</v>
      </c>
      <c r="C63" s="2">
        <v>1998</v>
      </c>
      <c r="D63" s="2" t="s">
        <v>646</v>
      </c>
      <c r="E63" s="2"/>
      <c r="F63" t="s">
        <v>603</v>
      </c>
      <c r="H63" t="b">
        <v>1</v>
      </c>
    </row>
    <row r="64" spans="1:9" x14ac:dyDescent="0.3">
      <c r="A64" s="2">
        <v>171</v>
      </c>
      <c r="B64" s="2" t="s">
        <v>647</v>
      </c>
      <c r="C64" s="2">
        <v>1998</v>
      </c>
      <c r="D64" s="2"/>
      <c r="E64" s="65" t="s">
        <v>649</v>
      </c>
      <c r="F64" t="s">
        <v>604</v>
      </c>
      <c r="H64" t="b">
        <v>0</v>
      </c>
      <c r="I64" t="s">
        <v>1959</v>
      </c>
    </row>
    <row r="65" spans="1:8" x14ac:dyDescent="0.3">
      <c r="A65" s="2">
        <v>181</v>
      </c>
      <c r="B65" s="2" t="s">
        <v>650</v>
      </c>
      <c r="C65" s="2">
        <v>1994</v>
      </c>
      <c r="D65" s="2" t="s">
        <v>595</v>
      </c>
      <c r="E65" s="65" t="s">
        <v>652</v>
      </c>
      <c r="F65" t="s">
        <v>605</v>
      </c>
      <c r="H65" t="b">
        <v>1</v>
      </c>
    </row>
    <row r="66" spans="1:8" x14ac:dyDescent="0.3">
      <c r="A66" s="2">
        <v>183</v>
      </c>
      <c r="B66" s="2" t="s">
        <v>653</v>
      </c>
      <c r="C66" s="2">
        <v>1992</v>
      </c>
      <c r="D66" s="2" t="s">
        <v>655</v>
      </c>
      <c r="E66" s="2" t="s">
        <v>656</v>
      </c>
      <c r="F66" t="s">
        <v>660</v>
      </c>
      <c r="H66" t="b">
        <v>1</v>
      </c>
    </row>
    <row r="67" spans="1:8" x14ac:dyDescent="0.3">
      <c r="A67" s="2">
        <v>184</v>
      </c>
      <c r="B67" s="2" t="s">
        <v>531</v>
      </c>
      <c r="C67" s="2">
        <v>1991</v>
      </c>
      <c r="D67" s="2" t="s">
        <v>175</v>
      </c>
      <c r="E67" s="2" t="s">
        <v>533</v>
      </c>
      <c r="F67" t="s">
        <v>606</v>
      </c>
      <c r="H67" t="b">
        <v>1</v>
      </c>
    </row>
    <row r="68" spans="1:8" x14ac:dyDescent="0.3">
      <c r="A68" s="2"/>
      <c r="B68" s="2"/>
      <c r="C68" s="2"/>
      <c r="D68" s="2"/>
      <c r="E68" s="2"/>
    </row>
    <row r="69" spans="1:8" x14ac:dyDescent="0.3">
      <c r="A69" s="2"/>
      <c r="B69" s="2"/>
      <c r="C69" s="2"/>
      <c r="D69" s="2"/>
      <c r="E69" s="2"/>
    </row>
    <row r="70" spans="1:8" x14ac:dyDescent="0.3">
      <c r="A70" s="2"/>
      <c r="B70" s="2"/>
      <c r="C70" s="2"/>
      <c r="D70" s="2"/>
      <c r="E70" s="2"/>
    </row>
    <row r="71" spans="1:8" x14ac:dyDescent="0.3">
      <c r="A71" s="2"/>
      <c r="B71" s="2"/>
      <c r="C71" s="2"/>
      <c r="D71" s="2"/>
      <c r="E71" s="2"/>
    </row>
    <row r="72" spans="1:8" x14ac:dyDescent="0.3">
      <c r="A72" s="2"/>
      <c r="B72" s="2"/>
      <c r="C72" s="2"/>
      <c r="D72" s="2"/>
      <c r="E72" s="2"/>
    </row>
    <row r="73" spans="1:8" x14ac:dyDescent="0.3">
      <c r="A73" s="2"/>
      <c r="B73" s="2"/>
      <c r="C73" s="2"/>
      <c r="D73" s="2"/>
      <c r="E73" s="2"/>
    </row>
    <row r="74" spans="1:8" x14ac:dyDescent="0.3">
      <c r="A74" s="2"/>
      <c r="B74" s="2"/>
      <c r="C74" s="2"/>
      <c r="D74" s="2"/>
      <c r="E74" s="2"/>
    </row>
    <row r="75" spans="1:8" x14ac:dyDescent="0.3">
      <c r="A75" s="2"/>
      <c r="B75" s="2"/>
      <c r="C75" s="2"/>
      <c r="D75" s="2"/>
      <c r="E75" s="2"/>
    </row>
    <row r="76" spans="1:8" x14ac:dyDescent="0.3">
      <c r="A76" s="2"/>
      <c r="B76" s="2"/>
      <c r="C76" s="2"/>
      <c r="D76" s="2"/>
      <c r="E76" s="2"/>
    </row>
    <row r="77" spans="1:8" x14ac:dyDescent="0.3">
      <c r="A77" s="2"/>
      <c r="B77" s="2"/>
      <c r="C77" s="2"/>
      <c r="D77" s="2"/>
      <c r="E77" s="2"/>
    </row>
    <row r="78" spans="1:8" x14ac:dyDescent="0.3">
      <c r="A78" s="2"/>
      <c r="B78" s="2"/>
      <c r="C78" s="2"/>
      <c r="D78" s="2"/>
      <c r="E78" s="2"/>
    </row>
    <row r="79" spans="1:8" x14ac:dyDescent="0.3">
      <c r="A79" s="2"/>
      <c r="B79" s="2"/>
      <c r="C79" s="2"/>
      <c r="D79" s="2"/>
      <c r="E79" s="2"/>
    </row>
    <row r="80" spans="1:8" x14ac:dyDescent="0.3">
      <c r="A80" s="2"/>
      <c r="B80" s="2"/>
      <c r="C80" s="2"/>
      <c r="D80" s="2"/>
      <c r="E80" s="2"/>
    </row>
    <row r="81" spans="1:5" x14ac:dyDescent="0.3">
      <c r="A81" s="2"/>
      <c r="B81" s="2"/>
      <c r="C81" s="2"/>
      <c r="D81" s="2"/>
      <c r="E81" s="2"/>
    </row>
    <row r="82" spans="1:5" x14ac:dyDescent="0.3">
      <c r="A82" s="2"/>
      <c r="B82" s="2"/>
      <c r="C82" s="2"/>
      <c r="D82" s="2"/>
      <c r="E82" s="2"/>
    </row>
    <row r="83" spans="1:5" x14ac:dyDescent="0.3">
      <c r="A83" s="2"/>
      <c r="B83" s="2"/>
      <c r="C83" s="2"/>
      <c r="D83" s="2"/>
      <c r="E83" s="2"/>
    </row>
    <row r="84" spans="1:5" x14ac:dyDescent="0.3">
      <c r="A84" s="2"/>
      <c r="B84" s="2"/>
      <c r="C84" s="2"/>
      <c r="D84" s="2"/>
      <c r="E84" s="2"/>
    </row>
    <row r="85" spans="1:5" x14ac:dyDescent="0.3">
      <c r="A85" s="2"/>
      <c r="B85" s="2"/>
      <c r="C85" s="2"/>
      <c r="D85" s="2"/>
      <c r="E85" s="2"/>
    </row>
    <row r="86" spans="1:5" x14ac:dyDescent="0.3">
      <c r="A86" s="2"/>
      <c r="B86" s="2"/>
      <c r="C86" s="2"/>
      <c r="D86" s="2"/>
      <c r="E86" s="2"/>
    </row>
    <row r="87" spans="1:5" x14ac:dyDescent="0.3">
      <c r="A87" s="2"/>
      <c r="B87" s="2"/>
      <c r="C87" s="2"/>
      <c r="D87" s="2"/>
      <c r="E87" s="2"/>
    </row>
    <row r="88" spans="1:5" x14ac:dyDescent="0.3">
      <c r="A88" s="2"/>
      <c r="B88" s="2"/>
      <c r="C88" s="2"/>
      <c r="D88" s="2"/>
      <c r="E88" s="2"/>
    </row>
    <row r="89" spans="1:5" x14ac:dyDescent="0.3">
      <c r="A89" s="2"/>
      <c r="B89" s="2"/>
      <c r="C89" s="2"/>
      <c r="D89" s="2"/>
      <c r="E89" s="2"/>
    </row>
    <row r="90" spans="1:5" x14ac:dyDescent="0.3">
      <c r="A90" s="2"/>
      <c r="B90" s="2"/>
      <c r="C90" s="2"/>
      <c r="D90" s="2"/>
      <c r="E90" s="2"/>
    </row>
    <row r="91" spans="1:5" x14ac:dyDescent="0.3">
      <c r="A91" s="2"/>
      <c r="B91" s="2"/>
      <c r="C91" s="2"/>
      <c r="D91" s="2"/>
      <c r="E91" s="2"/>
    </row>
    <row r="92" spans="1:5" x14ac:dyDescent="0.3">
      <c r="A92" s="2"/>
      <c r="B92" s="2"/>
      <c r="C92" s="2"/>
      <c r="D92" s="2"/>
      <c r="E92" s="2"/>
    </row>
    <row r="93" spans="1:5" x14ac:dyDescent="0.3">
      <c r="A93" s="2"/>
      <c r="B93" s="2"/>
      <c r="C93" s="2"/>
      <c r="D93" s="2"/>
      <c r="E93" s="2"/>
    </row>
    <row r="94" spans="1:5" x14ac:dyDescent="0.3">
      <c r="A94" s="2"/>
      <c r="B94" s="2"/>
      <c r="C94" s="2"/>
      <c r="D94" s="2"/>
      <c r="E94" s="2"/>
    </row>
    <row r="95" spans="1:5" x14ac:dyDescent="0.3">
      <c r="A95" s="2"/>
      <c r="B95" s="2"/>
      <c r="C95" s="2"/>
      <c r="D95" s="2"/>
      <c r="E95" s="2"/>
    </row>
    <row r="96" spans="1:5" x14ac:dyDescent="0.3">
      <c r="A96" s="2"/>
      <c r="B96" s="2"/>
      <c r="C96" s="2"/>
      <c r="D96" s="2"/>
      <c r="E96" s="2"/>
    </row>
    <row r="97" spans="1:5" x14ac:dyDescent="0.3">
      <c r="A97" s="2"/>
      <c r="B97" s="2"/>
      <c r="C97" s="2"/>
      <c r="D97" s="2"/>
      <c r="E97" s="2"/>
    </row>
    <row r="98" spans="1:5" x14ac:dyDescent="0.3">
      <c r="A98" s="2"/>
      <c r="B98" s="2"/>
      <c r="C98" s="2"/>
      <c r="D98" s="2"/>
      <c r="E98" s="2"/>
    </row>
    <row r="99" spans="1:5" x14ac:dyDescent="0.3">
      <c r="A99" s="2"/>
      <c r="B99" s="2"/>
      <c r="C99" s="2"/>
      <c r="D99" s="2"/>
      <c r="E99" s="2"/>
    </row>
    <row r="100" spans="1:5" x14ac:dyDescent="0.3">
      <c r="A100" s="2"/>
      <c r="B100" s="2"/>
      <c r="C100" s="2"/>
      <c r="D100" s="2"/>
      <c r="E100" s="2"/>
    </row>
    <row r="101" spans="1:5" x14ac:dyDescent="0.3">
      <c r="A101" s="2"/>
      <c r="B101" s="2"/>
      <c r="C101" s="2"/>
      <c r="D101" s="2"/>
      <c r="E101" s="2"/>
    </row>
    <row r="102" spans="1:5" x14ac:dyDescent="0.3">
      <c r="A102" s="2"/>
      <c r="B102" s="2"/>
      <c r="C102" s="2"/>
      <c r="D102" s="2"/>
      <c r="E102" s="2"/>
    </row>
    <row r="103" spans="1:5" x14ac:dyDescent="0.3">
      <c r="A103" s="2"/>
      <c r="B103" s="2"/>
      <c r="C103" s="2"/>
      <c r="D103" s="2"/>
      <c r="E103" s="2"/>
    </row>
    <row r="104" spans="1:5" x14ac:dyDescent="0.3">
      <c r="A104" s="2"/>
      <c r="B104" s="2"/>
      <c r="C104" s="2"/>
      <c r="D104" s="2"/>
      <c r="E104" s="2"/>
    </row>
    <row r="105" spans="1:5" x14ac:dyDescent="0.3">
      <c r="A105" s="2"/>
      <c r="B105" s="2"/>
      <c r="C105" s="2"/>
      <c r="D105" s="2"/>
      <c r="E105" s="2"/>
    </row>
    <row r="106" spans="1:5" x14ac:dyDescent="0.3">
      <c r="A106" s="2"/>
      <c r="B106" s="2"/>
      <c r="C106" s="2"/>
      <c r="D106" s="2"/>
      <c r="E106" s="2"/>
    </row>
    <row r="107" spans="1:5" x14ac:dyDescent="0.3">
      <c r="A107" s="2"/>
      <c r="B107" s="2"/>
      <c r="C107" s="2"/>
      <c r="D107" s="2"/>
      <c r="E107" s="2"/>
    </row>
    <row r="108" spans="1:5" x14ac:dyDescent="0.3">
      <c r="A108" s="2"/>
      <c r="B108" s="2"/>
      <c r="C108" s="2"/>
      <c r="D108" s="2"/>
      <c r="E108" s="2"/>
    </row>
    <row r="109" spans="1:5" x14ac:dyDescent="0.3">
      <c r="A109" s="2"/>
      <c r="B109" s="2"/>
      <c r="C109" s="2"/>
      <c r="D109" s="2"/>
      <c r="E109" s="2"/>
    </row>
    <row r="110" spans="1:5" x14ac:dyDescent="0.3">
      <c r="A110" s="2"/>
      <c r="B110" s="2"/>
      <c r="C110" s="2"/>
      <c r="D110" s="2"/>
      <c r="E110" s="2"/>
    </row>
    <row r="111" spans="1:5" x14ac:dyDescent="0.3">
      <c r="A111" s="2"/>
      <c r="B111" s="2"/>
      <c r="C111" s="2"/>
      <c r="D111" s="2"/>
      <c r="E111" s="2"/>
    </row>
    <row r="112" spans="1:5" x14ac:dyDescent="0.3">
      <c r="A112" s="2"/>
      <c r="B112" s="2"/>
      <c r="C112" s="2"/>
      <c r="D112" s="2"/>
      <c r="E112" s="2"/>
    </row>
    <row r="113" spans="1:5" x14ac:dyDescent="0.3">
      <c r="A113" s="2"/>
      <c r="B113" s="2"/>
      <c r="C113" s="2"/>
      <c r="D113" s="2"/>
      <c r="E113" s="2"/>
    </row>
    <row r="114" spans="1:5" x14ac:dyDescent="0.3">
      <c r="A114" s="2"/>
      <c r="B114" s="2"/>
      <c r="C114" s="2"/>
      <c r="D114" s="2"/>
      <c r="E114" s="2"/>
    </row>
    <row r="115" spans="1:5" x14ac:dyDescent="0.3">
      <c r="A115" s="2"/>
      <c r="B115" s="2"/>
      <c r="C115" s="2"/>
      <c r="D115" s="2"/>
      <c r="E115" s="2"/>
    </row>
  </sheetData>
  <dataConsolidate link="1"/>
  <hyperlinks>
    <hyperlink ref="E5" r:id="rId1" xr:uid="{7AA149C2-94C7-48FD-812F-39B0CE199235}"/>
    <hyperlink ref="E6" r:id="rId2" xr:uid="{F00AAFF0-35FC-4FB6-8F57-5D190530BBCE}"/>
    <hyperlink ref="E7" r:id="rId3" xr:uid="{BBF8CC8A-AB89-44D4-960A-77067E6EEF46}"/>
    <hyperlink ref="E8" r:id="rId4" xr:uid="{FCACD572-F33F-4C4F-A7AF-73283B957BAE}"/>
    <hyperlink ref="E9" r:id="rId5" xr:uid="{3C8B5D9F-4F0C-44BE-9944-0DCB85C2DA7A}"/>
    <hyperlink ref="E10" r:id="rId6" xr:uid="{211B8DF4-5FE8-4063-A7D0-841807721680}"/>
    <hyperlink ref="E43" r:id="rId7" xr:uid="{1A96A3A0-834A-4111-8734-8E45BB31D674}"/>
    <hyperlink ref="E57" r:id="rId8" xr:uid="{D9B03543-9C8E-46D1-82CD-8624DDA73514}"/>
    <hyperlink ref="E60" r:id="rId9" xr:uid="{9F166081-3AB0-4F1B-A520-326F92300ECF}"/>
    <hyperlink ref="E12" r:id="rId10" xr:uid="{6866F772-DDEA-4F3D-8353-7FEDAD9EA1A2}"/>
    <hyperlink ref="E23" r:id="rId11" xr:uid="{7B253BDF-E805-40A6-83E8-7340047281E5}"/>
    <hyperlink ref="E28" r:id="rId12" xr:uid="{B13C73B3-4674-4E78-B5E6-00CA778C9B7E}"/>
    <hyperlink ref="E30" r:id="rId13" xr:uid="{4959ADD4-B708-4E13-991B-0976BF4BF5EE}"/>
    <hyperlink ref="E31" r:id="rId14" xr:uid="{FFBCF212-79BD-4584-9011-37AE9F59FD61}"/>
    <hyperlink ref="E58" r:id="rId15" xr:uid="{F18203D1-D393-4BB2-8D49-C62A1011D832}"/>
    <hyperlink ref="E24" r:id="rId16" xr:uid="{DDE03DB6-901A-495A-AB40-115F298297E8}"/>
    <hyperlink ref="E29" r:id="rId17" xr:uid="{AFCF5D58-6DE6-4A8A-BC8C-68AC094D4561}"/>
    <hyperlink ref="E44" r:id="rId18" xr:uid="{48A18E02-0F20-4FB9-9870-C78501D29FC6}"/>
    <hyperlink ref="E4" r:id="rId19" xr:uid="{DDF16176-706D-42A7-8138-B01BDA823E26}"/>
    <hyperlink ref="E64" r:id="rId20" xr:uid="{809C0B2B-2F1D-467E-BA01-6F0F01D88ABC}"/>
    <hyperlink ref="E54" r:id="rId21" tooltip="Persistent link using digital object identifier" display="https://doi.org/10.1016/S0141-1136(03)00069-2" xr:uid="{BA892249-B706-4692-8CB6-F477C473A28A}"/>
    <hyperlink ref="E65" r:id="rId22" xr:uid="{90D8371E-DD76-450D-A688-74582AE93535}"/>
    <hyperlink ref="E3" r:id="rId23" xr:uid="{1A625465-9E20-4076-BA13-E20D86DCB691}"/>
    <hyperlink ref="E61" r:id="rId24" xr:uid="{C891AD33-8CA6-4864-8E6E-CA3E2D4EEE00}"/>
    <hyperlink ref="E2" r:id="rId25" xr:uid="{04D803B7-1438-4780-889E-7B35346B1634}"/>
  </hyperlinks>
  <pageMargins left="0.7" right="0.7" top="0.75" bottom="0.75" header="0.3" footer="0.3"/>
  <pageSetup paperSize="9" orientation="portrait" r:id="rId26"/>
  <tableParts count="1">
    <tablePart r:id="rId2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29B07-0835-4347-9A4C-0BC8A515093D}">
  <dimension ref="A1:R80"/>
  <sheetViews>
    <sheetView workbookViewId="0">
      <selection activeCell="C5" sqref="C5"/>
    </sheetView>
  </sheetViews>
  <sheetFormatPr defaultColWidth="11.5546875" defaultRowHeight="14.4" x14ac:dyDescent="0.3"/>
  <cols>
    <col min="1" max="1" width="11.5546875" style="4"/>
    <col min="2" max="2" width="18.88671875" style="4" bestFit="1" customWidth="1"/>
    <col min="3" max="3" width="24.109375" style="4" bestFit="1" customWidth="1"/>
    <col min="4" max="9" width="11.5546875" style="4"/>
    <col min="10" max="10" width="17.109375" style="4" bestFit="1" customWidth="1"/>
    <col min="11" max="11" width="21.6640625" style="4" bestFit="1" customWidth="1"/>
    <col min="12" max="12" width="25" style="4" bestFit="1" customWidth="1"/>
    <col min="13" max="13" width="14.6640625" style="4" bestFit="1" customWidth="1"/>
    <col min="14" max="14" width="22.33203125" style="4" bestFit="1" customWidth="1"/>
    <col min="15" max="15" width="7.6640625" style="4" bestFit="1" customWidth="1"/>
    <col min="16" max="16" width="19.5546875" style="4" bestFit="1" customWidth="1"/>
    <col min="17" max="17" width="12.33203125" style="4" bestFit="1" customWidth="1"/>
    <col min="18" max="16384" width="11.5546875" style="4"/>
  </cols>
  <sheetData>
    <row r="1" spans="1:18" x14ac:dyDescent="0.3">
      <c r="A1" s="4" t="s">
        <v>0</v>
      </c>
      <c r="B1" s="4" t="s">
        <v>1564</v>
      </c>
      <c r="C1" s="4" t="s">
        <v>774</v>
      </c>
      <c r="D1" s="4" t="s">
        <v>775</v>
      </c>
      <c r="E1" s="4" t="s">
        <v>1901</v>
      </c>
      <c r="F1" s="4" t="s">
        <v>1792</v>
      </c>
    </row>
    <row r="2" spans="1:18" x14ac:dyDescent="0.3">
      <c r="A2" s="4">
        <v>194</v>
      </c>
      <c r="B2" s="4">
        <v>194</v>
      </c>
      <c r="C2" s="4" t="s">
        <v>797</v>
      </c>
      <c r="D2" s="4" t="s">
        <v>1253</v>
      </c>
      <c r="E2" s="4" t="s">
        <v>2045</v>
      </c>
      <c r="F2" s="4" t="s">
        <v>2046</v>
      </c>
    </row>
    <row r="3" spans="1:18" x14ac:dyDescent="0.3">
      <c r="A3" s="4">
        <v>0</v>
      </c>
      <c r="B3" s="4">
        <v>0.1</v>
      </c>
      <c r="C3" s="4" t="s">
        <v>798</v>
      </c>
      <c r="D3" s="4" t="s">
        <v>804</v>
      </c>
      <c r="E3" s="4" t="s">
        <v>798</v>
      </c>
    </row>
    <row r="4" spans="1:18" x14ac:dyDescent="0.3">
      <c r="A4" s="4">
        <v>0</v>
      </c>
      <c r="B4" s="4">
        <v>0.2</v>
      </c>
      <c r="C4" s="4" t="s">
        <v>798</v>
      </c>
      <c r="D4" s="4" t="s">
        <v>804</v>
      </c>
      <c r="E4" s="4" t="s">
        <v>798</v>
      </c>
    </row>
    <row r="5" spans="1:18" x14ac:dyDescent="0.3">
      <c r="A5" s="4">
        <v>1</v>
      </c>
      <c r="B5" s="4">
        <v>1</v>
      </c>
      <c r="C5" s="4" t="s">
        <v>797</v>
      </c>
      <c r="D5" s="4" t="s">
        <v>802</v>
      </c>
      <c r="E5" s="4" t="s">
        <v>1908</v>
      </c>
    </row>
    <row r="6" spans="1:18" x14ac:dyDescent="0.3">
      <c r="A6" s="4">
        <v>2</v>
      </c>
      <c r="B6" s="4">
        <v>2</v>
      </c>
      <c r="C6" s="4" t="s">
        <v>798</v>
      </c>
      <c r="D6" s="4" t="s">
        <v>1253</v>
      </c>
      <c r="E6" s="4" t="s">
        <v>798</v>
      </c>
      <c r="F6" s="4" t="s">
        <v>799</v>
      </c>
    </row>
    <row r="7" spans="1:18" x14ac:dyDescent="0.3">
      <c r="A7" s="4">
        <v>3</v>
      </c>
      <c r="B7" s="4">
        <v>3</v>
      </c>
      <c r="C7" s="4" t="s">
        <v>797</v>
      </c>
      <c r="D7" s="4" t="s">
        <v>800</v>
      </c>
    </row>
    <row r="8" spans="1:18" x14ac:dyDescent="0.3">
      <c r="A8" s="4">
        <v>5</v>
      </c>
      <c r="B8" s="4">
        <v>5</v>
      </c>
      <c r="C8" s="4" t="s">
        <v>797</v>
      </c>
      <c r="D8" s="4" t="s">
        <v>1253</v>
      </c>
      <c r="E8" s="4" t="s">
        <v>2045</v>
      </c>
    </row>
    <row r="9" spans="1:18" x14ac:dyDescent="0.3">
      <c r="A9" s="4">
        <v>8</v>
      </c>
      <c r="B9" s="4">
        <v>8</v>
      </c>
      <c r="C9" s="4" t="s">
        <v>798</v>
      </c>
      <c r="D9" s="4" t="s">
        <v>804</v>
      </c>
      <c r="E9" s="4" t="s">
        <v>798</v>
      </c>
    </row>
    <row r="10" spans="1:18" x14ac:dyDescent="0.3">
      <c r="A10" s="4">
        <v>10</v>
      </c>
      <c r="B10" s="4">
        <v>10.1</v>
      </c>
      <c r="C10" s="4" t="s">
        <v>797</v>
      </c>
      <c r="D10" s="4" t="s">
        <v>802</v>
      </c>
      <c r="E10" s="4" t="s">
        <v>1908</v>
      </c>
    </row>
    <row r="11" spans="1:18" x14ac:dyDescent="0.3">
      <c r="A11" s="4">
        <v>10</v>
      </c>
      <c r="B11" s="4">
        <v>10.199999999999999</v>
      </c>
      <c r="C11" s="4" t="s">
        <v>797</v>
      </c>
      <c r="D11" s="4" t="s">
        <v>802</v>
      </c>
      <c r="E11" s="4" t="s">
        <v>1908</v>
      </c>
    </row>
    <row r="12" spans="1:18" x14ac:dyDescent="0.3">
      <c r="A12" s="4">
        <v>10</v>
      </c>
      <c r="B12" s="4">
        <v>10.3</v>
      </c>
      <c r="C12" s="4" t="s">
        <v>797</v>
      </c>
      <c r="D12" s="4" t="s">
        <v>802</v>
      </c>
      <c r="E12" s="4" t="s">
        <v>1908</v>
      </c>
    </row>
    <row r="13" spans="1:18" x14ac:dyDescent="0.3">
      <c r="A13" s="4">
        <v>10</v>
      </c>
      <c r="B13" s="4">
        <v>10.4</v>
      </c>
      <c r="C13" s="4" t="s">
        <v>797</v>
      </c>
      <c r="D13" s="4" t="s">
        <v>802</v>
      </c>
      <c r="E13" s="4" t="s">
        <v>1908</v>
      </c>
    </row>
    <row r="14" spans="1:18" x14ac:dyDescent="0.3">
      <c r="A14" s="4">
        <v>11</v>
      </c>
      <c r="B14" s="4">
        <v>11</v>
      </c>
      <c r="C14" s="4" t="s">
        <v>797</v>
      </c>
      <c r="D14" s="4" t="s">
        <v>1253</v>
      </c>
      <c r="E14" s="4" t="s">
        <v>2045</v>
      </c>
      <c r="K14"/>
      <c r="L14"/>
      <c r="M14"/>
      <c r="N14"/>
      <c r="O14"/>
      <c r="P14"/>
      <c r="Q14"/>
      <c r="R14"/>
    </row>
    <row r="15" spans="1:18" x14ac:dyDescent="0.3">
      <c r="A15" s="4">
        <v>12</v>
      </c>
      <c r="B15" s="4">
        <v>12</v>
      </c>
      <c r="C15" s="4" t="s">
        <v>798</v>
      </c>
      <c r="D15" s="4" t="s">
        <v>801</v>
      </c>
      <c r="E15" s="4" t="s">
        <v>798</v>
      </c>
      <c r="K15"/>
      <c r="L15"/>
      <c r="M15"/>
      <c r="N15"/>
      <c r="O15"/>
      <c r="P15"/>
      <c r="Q15"/>
      <c r="R15"/>
    </row>
    <row r="16" spans="1:18" x14ac:dyDescent="0.3">
      <c r="A16" s="4">
        <v>13</v>
      </c>
      <c r="B16" s="4">
        <v>13</v>
      </c>
      <c r="C16" s="4" t="s">
        <v>797</v>
      </c>
      <c r="D16" s="4" t="s">
        <v>802</v>
      </c>
      <c r="E16" s="4" t="s">
        <v>1908</v>
      </c>
      <c r="K16"/>
      <c r="L16"/>
      <c r="M16"/>
      <c r="N16"/>
      <c r="O16"/>
      <c r="P16"/>
      <c r="Q16"/>
      <c r="R16"/>
    </row>
    <row r="17" spans="1:18" x14ac:dyDescent="0.3">
      <c r="A17" s="4">
        <v>15</v>
      </c>
      <c r="B17" s="4">
        <v>15</v>
      </c>
      <c r="C17" s="4" t="s">
        <v>797</v>
      </c>
      <c r="D17" s="4" t="s">
        <v>803</v>
      </c>
      <c r="K17"/>
      <c r="L17"/>
      <c r="M17"/>
      <c r="N17"/>
      <c r="O17"/>
      <c r="P17"/>
      <c r="Q17"/>
      <c r="R17"/>
    </row>
    <row r="18" spans="1:18" x14ac:dyDescent="0.3">
      <c r="A18" s="4">
        <v>19</v>
      </c>
      <c r="B18" s="4">
        <v>19</v>
      </c>
      <c r="C18" s="4" t="s">
        <v>798</v>
      </c>
      <c r="D18" s="4" t="s">
        <v>804</v>
      </c>
      <c r="E18" s="4" t="s">
        <v>798</v>
      </c>
      <c r="K18"/>
      <c r="L18"/>
      <c r="M18"/>
      <c r="N18"/>
      <c r="O18"/>
      <c r="P18"/>
      <c r="Q18"/>
      <c r="R18"/>
    </row>
    <row r="19" spans="1:18" x14ac:dyDescent="0.3">
      <c r="A19" s="4">
        <v>20</v>
      </c>
      <c r="B19" s="4">
        <v>20</v>
      </c>
      <c r="C19" s="4" t="s">
        <v>797</v>
      </c>
      <c r="D19" s="4" t="s">
        <v>1253</v>
      </c>
      <c r="E19" s="4" t="s">
        <v>2045</v>
      </c>
      <c r="K19"/>
      <c r="L19"/>
      <c r="M19"/>
    </row>
    <row r="20" spans="1:18" x14ac:dyDescent="0.3">
      <c r="A20" s="4">
        <v>23</v>
      </c>
      <c r="B20" s="4">
        <v>23</v>
      </c>
      <c r="C20" s="4" t="s">
        <v>798</v>
      </c>
      <c r="D20" s="4" t="s">
        <v>804</v>
      </c>
      <c r="E20" s="4" t="s">
        <v>798</v>
      </c>
      <c r="F20" s="4" t="s">
        <v>805</v>
      </c>
      <c r="K20"/>
      <c r="L20"/>
      <c r="M20"/>
    </row>
    <row r="21" spans="1:18" x14ac:dyDescent="0.3">
      <c r="A21" s="4">
        <v>28</v>
      </c>
      <c r="B21" s="4">
        <v>28</v>
      </c>
      <c r="C21" s="4" t="s">
        <v>797</v>
      </c>
      <c r="D21" s="4" t="s">
        <v>802</v>
      </c>
      <c r="E21" s="4" t="s">
        <v>1908</v>
      </c>
      <c r="F21" s="4" t="s">
        <v>806</v>
      </c>
      <c r="K21"/>
      <c r="L21"/>
      <c r="M21"/>
    </row>
    <row r="22" spans="1:18" x14ac:dyDescent="0.3">
      <c r="A22" s="4">
        <v>31</v>
      </c>
      <c r="B22" s="4">
        <v>31</v>
      </c>
      <c r="C22" s="4" t="s">
        <v>797</v>
      </c>
      <c r="D22" s="4" t="s">
        <v>1253</v>
      </c>
      <c r="E22" s="4" t="s">
        <v>2045</v>
      </c>
      <c r="F22" s="4" t="s">
        <v>807</v>
      </c>
      <c r="K22"/>
      <c r="L22"/>
      <c r="M22"/>
    </row>
    <row r="23" spans="1:18" x14ac:dyDescent="0.3">
      <c r="A23" s="4">
        <v>33</v>
      </c>
      <c r="B23" s="4">
        <v>33</v>
      </c>
      <c r="C23" s="4" t="s">
        <v>797</v>
      </c>
      <c r="D23" s="4" t="s">
        <v>804</v>
      </c>
      <c r="E23" s="4" t="s">
        <v>2045</v>
      </c>
      <c r="K23"/>
      <c r="L23"/>
      <c r="M23"/>
    </row>
    <row r="24" spans="1:18" x14ac:dyDescent="0.3">
      <c r="A24" s="4">
        <v>38</v>
      </c>
      <c r="B24" s="4">
        <v>38.1</v>
      </c>
      <c r="C24" s="4" t="s">
        <v>797</v>
      </c>
      <c r="D24" s="4" t="s">
        <v>802</v>
      </c>
      <c r="E24" s="4" t="s">
        <v>1908</v>
      </c>
      <c r="K24"/>
      <c r="L24"/>
      <c r="M24"/>
    </row>
    <row r="25" spans="1:18" x14ac:dyDescent="0.3">
      <c r="A25" s="4">
        <v>38</v>
      </c>
      <c r="B25" s="4">
        <v>38.200000000000003</v>
      </c>
      <c r="C25" s="4" t="s">
        <v>797</v>
      </c>
      <c r="D25" s="4" t="s">
        <v>802</v>
      </c>
      <c r="E25" s="4" t="s">
        <v>1908</v>
      </c>
      <c r="K25" s="92"/>
      <c r="L25" s="92"/>
      <c r="M25" s="92"/>
    </row>
    <row r="26" spans="1:18" x14ac:dyDescent="0.3">
      <c r="A26" s="4">
        <v>41</v>
      </c>
      <c r="B26" s="4">
        <v>41.1</v>
      </c>
      <c r="C26" s="4" t="s">
        <v>797</v>
      </c>
      <c r="D26" s="4" t="s">
        <v>802</v>
      </c>
      <c r="E26" s="4" t="s">
        <v>1908</v>
      </c>
      <c r="F26" s="4" t="s">
        <v>808</v>
      </c>
      <c r="K26"/>
      <c r="L26"/>
      <c r="M26"/>
    </row>
    <row r="27" spans="1:18" x14ac:dyDescent="0.3">
      <c r="A27" s="4">
        <v>41</v>
      </c>
      <c r="B27" s="4">
        <v>41.2</v>
      </c>
      <c r="C27" s="4" t="s">
        <v>797</v>
      </c>
      <c r="D27" s="4" t="s">
        <v>802</v>
      </c>
      <c r="E27" s="4" t="s">
        <v>1908</v>
      </c>
      <c r="F27" s="4" t="s">
        <v>808</v>
      </c>
      <c r="K27"/>
      <c r="L27"/>
      <c r="M27"/>
    </row>
    <row r="28" spans="1:18" x14ac:dyDescent="0.3">
      <c r="A28" s="4">
        <v>49</v>
      </c>
      <c r="B28" s="4">
        <v>49.1</v>
      </c>
      <c r="C28" s="4" t="s">
        <v>797</v>
      </c>
      <c r="D28" s="4" t="s">
        <v>802</v>
      </c>
      <c r="E28" s="4" t="s">
        <v>1908</v>
      </c>
      <c r="K28"/>
      <c r="L28"/>
      <c r="M28"/>
    </row>
    <row r="29" spans="1:18" x14ac:dyDescent="0.3">
      <c r="A29" s="4">
        <v>49</v>
      </c>
      <c r="B29" s="4">
        <v>49.2</v>
      </c>
      <c r="C29" s="4" t="s">
        <v>797</v>
      </c>
      <c r="D29" s="4" t="s">
        <v>802</v>
      </c>
      <c r="E29" s="4" t="s">
        <v>1908</v>
      </c>
      <c r="K29" s="92"/>
      <c r="L29" s="92"/>
      <c r="M29" s="92"/>
    </row>
    <row r="30" spans="1:18" x14ac:dyDescent="0.3">
      <c r="A30" s="4">
        <v>53</v>
      </c>
      <c r="B30" s="4">
        <v>53.1</v>
      </c>
      <c r="C30" s="4" t="s">
        <v>797</v>
      </c>
      <c r="D30" s="4" t="s">
        <v>802</v>
      </c>
      <c r="E30" s="4" t="s">
        <v>1908</v>
      </c>
      <c r="K30"/>
      <c r="L30"/>
      <c r="M30"/>
    </row>
    <row r="31" spans="1:18" x14ac:dyDescent="0.3">
      <c r="A31" s="4">
        <v>53</v>
      </c>
      <c r="B31" s="4">
        <v>53.2</v>
      </c>
      <c r="C31" s="4" t="s">
        <v>797</v>
      </c>
      <c r="D31" s="4" t="s">
        <v>802</v>
      </c>
      <c r="E31" s="4" t="s">
        <v>1908</v>
      </c>
      <c r="K31" s="92"/>
      <c r="L31" s="92"/>
      <c r="M31" s="92"/>
    </row>
    <row r="32" spans="1:18" x14ac:dyDescent="0.3">
      <c r="A32" s="4">
        <v>59</v>
      </c>
      <c r="B32" s="4">
        <v>59.1</v>
      </c>
      <c r="C32" s="4" t="s">
        <v>797</v>
      </c>
      <c r="D32" s="4" t="s">
        <v>802</v>
      </c>
      <c r="E32" s="4" t="s">
        <v>1908</v>
      </c>
      <c r="F32" s="4" t="s">
        <v>809</v>
      </c>
      <c r="K32"/>
      <c r="L32"/>
      <c r="M32"/>
    </row>
    <row r="33" spans="1:13" x14ac:dyDescent="0.3">
      <c r="A33" s="4">
        <v>59</v>
      </c>
      <c r="B33" s="4">
        <v>59.2</v>
      </c>
      <c r="C33" s="4" t="s">
        <v>797</v>
      </c>
      <c r="D33" s="4" t="s">
        <v>802</v>
      </c>
      <c r="E33" s="4" t="s">
        <v>1908</v>
      </c>
      <c r="F33" s="4" t="s">
        <v>809</v>
      </c>
      <c r="K33"/>
      <c r="L33"/>
      <c r="M33"/>
    </row>
    <row r="34" spans="1:13" x14ac:dyDescent="0.3">
      <c r="A34" s="4">
        <v>59</v>
      </c>
      <c r="B34" s="4">
        <v>59.3</v>
      </c>
      <c r="C34" s="4" t="s">
        <v>797</v>
      </c>
      <c r="D34" s="4" t="s">
        <v>802</v>
      </c>
      <c r="E34" s="4" t="s">
        <v>1908</v>
      </c>
      <c r="F34" s="4" t="s">
        <v>809</v>
      </c>
      <c r="K34"/>
      <c r="L34"/>
      <c r="M34"/>
    </row>
    <row r="35" spans="1:13" x14ac:dyDescent="0.3">
      <c r="A35" s="4">
        <v>59</v>
      </c>
      <c r="B35" s="4">
        <v>59.4</v>
      </c>
      <c r="C35" s="4" t="s">
        <v>797</v>
      </c>
      <c r="D35" s="4" t="s">
        <v>802</v>
      </c>
      <c r="E35" s="4" t="s">
        <v>1908</v>
      </c>
      <c r="F35" s="4" t="s">
        <v>809</v>
      </c>
      <c r="K35"/>
      <c r="L35"/>
      <c r="M35"/>
    </row>
    <row r="36" spans="1:13" x14ac:dyDescent="0.3">
      <c r="A36" s="4">
        <v>59</v>
      </c>
      <c r="B36" s="4">
        <v>59.5</v>
      </c>
      <c r="C36" s="4" t="s">
        <v>797</v>
      </c>
      <c r="D36" s="4" t="s">
        <v>802</v>
      </c>
      <c r="E36" s="4" t="s">
        <v>1908</v>
      </c>
      <c r="F36" s="4" t="s">
        <v>809</v>
      </c>
      <c r="K36"/>
      <c r="L36"/>
      <c r="M36"/>
    </row>
    <row r="37" spans="1:13" x14ac:dyDescent="0.3">
      <c r="A37" s="4">
        <v>59</v>
      </c>
      <c r="B37" s="4">
        <v>59.6</v>
      </c>
      <c r="C37" s="4" t="s">
        <v>797</v>
      </c>
      <c r="D37" s="4" t="s">
        <v>802</v>
      </c>
      <c r="E37" s="4" t="s">
        <v>1908</v>
      </c>
      <c r="F37" s="4" t="s">
        <v>809</v>
      </c>
      <c r="K37"/>
      <c r="L37"/>
      <c r="M37"/>
    </row>
    <row r="38" spans="1:13" x14ac:dyDescent="0.3">
      <c r="A38" s="4">
        <v>65</v>
      </c>
      <c r="B38" s="4">
        <v>65.099999999999994</v>
      </c>
      <c r="C38" s="4" t="s">
        <v>798</v>
      </c>
      <c r="D38" s="4" t="s">
        <v>1253</v>
      </c>
      <c r="E38" s="4" t="s">
        <v>798</v>
      </c>
      <c r="K38"/>
      <c r="L38"/>
      <c r="M38"/>
    </row>
    <row r="39" spans="1:13" x14ac:dyDescent="0.3">
      <c r="A39" s="4">
        <v>65</v>
      </c>
      <c r="B39" s="4">
        <v>65.2</v>
      </c>
      <c r="C39" s="4" t="s">
        <v>798</v>
      </c>
      <c r="D39" s="4" t="s">
        <v>1253</v>
      </c>
      <c r="E39" s="4" t="s">
        <v>798</v>
      </c>
      <c r="K39" s="92"/>
      <c r="L39" s="92"/>
      <c r="M39" s="92"/>
    </row>
    <row r="40" spans="1:13" x14ac:dyDescent="0.3">
      <c r="A40" s="4">
        <v>66</v>
      </c>
      <c r="B40" s="4">
        <v>66</v>
      </c>
      <c r="C40" s="4" t="s">
        <v>797</v>
      </c>
      <c r="D40" s="4" t="s">
        <v>1253</v>
      </c>
      <c r="E40" s="4" t="s">
        <v>2045</v>
      </c>
      <c r="K40"/>
      <c r="L40"/>
      <c r="M40"/>
    </row>
    <row r="41" spans="1:13" x14ac:dyDescent="0.3">
      <c r="A41" s="4">
        <v>67</v>
      </c>
      <c r="B41" s="4">
        <v>67</v>
      </c>
      <c r="C41" s="4" t="s">
        <v>798</v>
      </c>
      <c r="D41" s="4" t="s">
        <v>1253</v>
      </c>
      <c r="E41" s="4" t="s">
        <v>798</v>
      </c>
      <c r="F41" s="4" t="s">
        <v>810</v>
      </c>
      <c r="K41"/>
      <c r="L41"/>
      <c r="M41"/>
    </row>
    <row r="42" spans="1:13" x14ac:dyDescent="0.3">
      <c r="A42" s="4">
        <v>68</v>
      </c>
      <c r="B42" s="4">
        <v>68</v>
      </c>
      <c r="C42" s="4" t="s">
        <v>798</v>
      </c>
      <c r="D42" s="4" t="s">
        <v>801</v>
      </c>
      <c r="E42" s="4" t="s">
        <v>798</v>
      </c>
      <c r="K42"/>
      <c r="L42"/>
      <c r="M42"/>
    </row>
    <row r="43" spans="1:13" x14ac:dyDescent="0.3">
      <c r="A43" s="4">
        <v>69</v>
      </c>
      <c r="B43" s="4">
        <v>69</v>
      </c>
      <c r="C43" s="4" t="s">
        <v>797</v>
      </c>
      <c r="D43" s="4" t="s">
        <v>1253</v>
      </c>
      <c r="E43" s="4" t="s">
        <v>2045</v>
      </c>
    </row>
    <row r="44" spans="1:13" x14ac:dyDescent="0.3">
      <c r="A44" s="4">
        <v>70</v>
      </c>
      <c r="B44" s="4">
        <v>70</v>
      </c>
      <c r="C44" s="4" t="s">
        <v>797</v>
      </c>
      <c r="D44" s="4" t="s">
        <v>1253</v>
      </c>
      <c r="E44" s="4" t="s">
        <v>2045</v>
      </c>
      <c r="F44" s="4" t="s">
        <v>811</v>
      </c>
    </row>
    <row r="45" spans="1:13" x14ac:dyDescent="0.3">
      <c r="A45" s="4">
        <v>71</v>
      </c>
      <c r="B45" s="4">
        <v>71</v>
      </c>
      <c r="C45" s="4" t="s">
        <v>797</v>
      </c>
      <c r="D45" s="4" t="s">
        <v>1253</v>
      </c>
      <c r="E45" s="4" t="s">
        <v>2045</v>
      </c>
    </row>
    <row r="46" spans="1:13" x14ac:dyDescent="0.3">
      <c r="A46" s="4">
        <v>79</v>
      </c>
      <c r="B46" s="4">
        <v>79</v>
      </c>
      <c r="C46" s="4" t="s">
        <v>797</v>
      </c>
      <c r="D46" s="4" t="s">
        <v>1253</v>
      </c>
      <c r="E46" s="4" t="s">
        <v>2045</v>
      </c>
    </row>
    <row r="47" spans="1:13" x14ac:dyDescent="0.3">
      <c r="A47" s="4">
        <v>89</v>
      </c>
      <c r="B47" s="4">
        <v>89.1</v>
      </c>
      <c r="C47" s="4" t="s">
        <v>797</v>
      </c>
      <c r="D47" s="4" t="s">
        <v>802</v>
      </c>
      <c r="E47" s="4" t="s">
        <v>1908</v>
      </c>
    </row>
    <row r="48" spans="1:13" x14ac:dyDescent="0.3">
      <c r="A48" s="4">
        <v>89</v>
      </c>
      <c r="B48" s="4">
        <v>89.2</v>
      </c>
      <c r="C48" s="4" t="s">
        <v>797</v>
      </c>
      <c r="D48" s="4" t="s">
        <v>802</v>
      </c>
      <c r="E48" s="4" t="s">
        <v>1908</v>
      </c>
    </row>
    <row r="49" spans="1:6" x14ac:dyDescent="0.3">
      <c r="A49" s="4">
        <v>89</v>
      </c>
      <c r="B49" s="4">
        <v>89.3</v>
      </c>
      <c r="C49" s="4" t="s">
        <v>797</v>
      </c>
      <c r="D49" s="4" t="s">
        <v>802</v>
      </c>
      <c r="E49" s="4" t="s">
        <v>1908</v>
      </c>
    </row>
    <row r="50" spans="1:6" x14ac:dyDescent="0.3">
      <c r="A50" s="4">
        <v>89</v>
      </c>
      <c r="B50" s="4">
        <v>89.4</v>
      </c>
      <c r="C50" s="4" t="s">
        <v>797</v>
      </c>
      <c r="D50" s="4" t="s">
        <v>802</v>
      </c>
      <c r="E50" s="4" t="s">
        <v>1908</v>
      </c>
    </row>
    <row r="51" spans="1:6" x14ac:dyDescent="0.3">
      <c r="A51" s="4">
        <v>91</v>
      </c>
      <c r="B51" s="4">
        <v>91</v>
      </c>
      <c r="C51" s="4" t="s">
        <v>797</v>
      </c>
      <c r="D51" s="4" t="s">
        <v>1253</v>
      </c>
      <c r="E51" s="4" t="s">
        <v>2045</v>
      </c>
    </row>
    <row r="52" spans="1:6" x14ac:dyDescent="0.3">
      <c r="A52" s="4">
        <v>96</v>
      </c>
      <c r="B52" s="4">
        <v>96</v>
      </c>
      <c r="C52" s="4" t="s">
        <v>798</v>
      </c>
      <c r="D52" s="4" t="s">
        <v>1253</v>
      </c>
      <c r="E52" s="4" t="s">
        <v>798</v>
      </c>
      <c r="F52" s="4" t="s">
        <v>812</v>
      </c>
    </row>
    <row r="53" spans="1:6" x14ac:dyDescent="0.3">
      <c r="A53" s="4">
        <v>100</v>
      </c>
      <c r="B53" s="4">
        <v>100</v>
      </c>
      <c r="C53" s="4" t="s">
        <v>798</v>
      </c>
      <c r="D53" s="4" t="s">
        <v>804</v>
      </c>
      <c r="E53" s="4" t="s">
        <v>798</v>
      </c>
    </row>
    <row r="54" spans="1:6" x14ac:dyDescent="0.3">
      <c r="A54" s="4">
        <v>111</v>
      </c>
      <c r="B54" s="4">
        <v>111</v>
      </c>
      <c r="C54" s="4" t="s">
        <v>797</v>
      </c>
      <c r="D54" s="4" t="s">
        <v>1253</v>
      </c>
      <c r="E54" s="4" t="s">
        <v>2045</v>
      </c>
    </row>
    <row r="55" spans="1:6" x14ac:dyDescent="0.3">
      <c r="A55" s="4">
        <v>115</v>
      </c>
      <c r="B55" s="4">
        <v>115</v>
      </c>
      <c r="C55" s="4" t="s">
        <v>797</v>
      </c>
      <c r="D55" s="4" t="s">
        <v>1253</v>
      </c>
      <c r="E55" s="4" t="s">
        <v>2045</v>
      </c>
      <c r="F55" s="4" t="s">
        <v>813</v>
      </c>
    </row>
    <row r="56" spans="1:6" x14ac:dyDescent="0.3">
      <c r="A56" s="4">
        <v>121</v>
      </c>
      <c r="B56" s="4">
        <v>121</v>
      </c>
      <c r="C56" s="4" t="s">
        <v>797</v>
      </c>
      <c r="D56" s="4" t="s">
        <v>1253</v>
      </c>
      <c r="E56" s="4" t="s">
        <v>2045</v>
      </c>
      <c r="F56" s="4" t="s">
        <v>811</v>
      </c>
    </row>
    <row r="57" spans="1:6" x14ac:dyDescent="0.3">
      <c r="A57" s="4">
        <v>128</v>
      </c>
      <c r="B57" s="4">
        <v>128</v>
      </c>
      <c r="C57" s="4" t="s">
        <v>797</v>
      </c>
      <c r="D57" s="4" t="s">
        <v>803</v>
      </c>
      <c r="F57" s="4" t="s">
        <v>814</v>
      </c>
    </row>
    <row r="58" spans="1:6" x14ac:dyDescent="0.3">
      <c r="A58" s="4">
        <v>129</v>
      </c>
      <c r="B58" s="4">
        <v>129.1</v>
      </c>
      <c r="C58" s="4" t="s">
        <v>797</v>
      </c>
      <c r="D58" s="4" t="s">
        <v>1253</v>
      </c>
      <c r="E58" s="4" t="s">
        <v>2045</v>
      </c>
    </row>
    <row r="59" spans="1:6" x14ac:dyDescent="0.3">
      <c r="A59" s="4">
        <v>129</v>
      </c>
      <c r="B59" s="4">
        <v>129.19999999999999</v>
      </c>
      <c r="C59" s="4" t="s">
        <v>798</v>
      </c>
      <c r="D59" s="4" t="s">
        <v>801</v>
      </c>
      <c r="E59" s="4" t="s">
        <v>798</v>
      </c>
    </row>
    <row r="60" spans="1:6" x14ac:dyDescent="0.3">
      <c r="A60" s="4">
        <v>132</v>
      </c>
      <c r="B60" s="4">
        <v>132</v>
      </c>
      <c r="C60" s="4" t="s">
        <v>797</v>
      </c>
      <c r="D60" s="4" t="s">
        <v>801</v>
      </c>
      <c r="E60" s="4" t="s">
        <v>2045</v>
      </c>
      <c r="F60" s="4" t="s">
        <v>815</v>
      </c>
    </row>
    <row r="61" spans="1:6" x14ac:dyDescent="0.3">
      <c r="A61" s="4">
        <v>134</v>
      </c>
      <c r="B61" s="4">
        <v>134</v>
      </c>
      <c r="C61" s="4" t="s">
        <v>797</v>
      </c>
      <c r="D61" s="4" t="s">
        <v>801</v>
      </c>
      <c r="E61" s="4" t="s">
        <v>2045</v>
      </c>
      <c r="F61" s="4" t="s">
        <v>816</v>
      </c>
    </row>
    <row r="62" spans="1:6" x14ac:dyDescent="0.3">
      <c r="A62" s="4">
        <v>136</v>
      </c>
      <c r="B62" s="4">
        <v>136</v>
      </c>
      <c r="C62" s="4" t="s">
        <v>797</v>
      </c>
      <c r="D62" s="4" t="s">
        <v>802</v>
      </c>
      <c r="E62" s="4" t="s">
        <v>1908</v>
      </c>
    </row>
    <row r="63" spans="1:6" x14ac:dyDescent="0.3">
      <c r="A63" s="4">
        <v>138</v>
      </c>
      <c r="B63" s="4">
        <v>138</v>
      </c>
      <c r="C63" s="4" t="s">
        <v>797</v>
      </c>
      <c r="D63" s="4" t="s">
        <v>1253</v>
      </c>
      <c r="E63" s="4" t="s">
        <v>2045</v>
      </c>
      <c r="F63" s="4" t="s">
        <v>817</v>
      </c>
    </row>
    <row r="64" spans="1:6" x14ac:dyDescent="0.3">
      <c r="A64" s="4">
        <v>146</v>
      </c>
      <c r="B64" s="4">
        <v>146</v>
      </c>
      <c r="C64" s="4" t="s">
        <v>797</v>
      </c>
      <c r="D64" s="4" t="s">
        <v>1253</v>
      </c>
      <c r="E64" s="4" t="s">
        <v>2045</v>
      </c>
      <c r="F64" s="4" t="s">
        <v>818</v>
      </c>
    </row>
    <row r="65" spans="1:6" s="20" customFormat="1" x14ac:dyDescent="0.3">
      <c r="A65" s="20">
        <v>151</v>
      </c>
      <c r="B65" s="20">
        <v>151</v>
      </c>
      <c r="C65" s="20" t="s">
        <v>798</v>
      </c>
      <c r="D65" s="20" t="s">
        <v>804</v>
      </c>
      <c r="E65" s="20" t="s">
        <v>798</v>
      </c>
    </row>
    <row r="66" spans="1:6" x14ac:dyDescent="0.3">
      <c r="A66" s="4">
        <v>152</v>
      </c>
      <c r="B66" s="4">
        <v>152.1</v>
      </c>
      <c r="C66" s="4" t="s">
        <v>797</v>
      </c>
      <c r="D66" s="4" t="s">
        <v>1253</v>
      </c>
      <c r="E66" s="4" t="s">
        <v>2045</v>
      </c>
    </row>
    <row r="67" spans="1:6" x14ac:dyDescent="0.3">
      <c r="A67" s="4">
        <v>152</v>
      </c>
      <c r="B67" s="4">
        <v>152.19999999999999</v>
      </c>
      <c r="C67" s="4" t="s">
        <v>797</v>
      </c>
      <c r="D67" s="4" t="s">
        <v>1253</v>
      </c>
      <c r="E67" s="4" t="s">
        <v>2045</v>
      </c>
    </row>
    <row r="68" spans="1:6" x14ac:dyDescent="0.3">
      <c r="A68" s="4">
        <v>152</v>
      </c>
      <c r="B68" s="4">
        <v>152.30000000000001</v>
      </c>
      <c r="C68" s="4" t="s">
        <v>797</v>
      </c>
      <c r="D68" s="4" t="s">
        <v>1253</v>
      </c>
      <c r="E68" s="4" t="s">
        <v>2045</v>
      </c>
    </row>
    <row r="69" spans="1:6" x14ac:dyDescent="0.3">
      <c r="A69" s="4">
        <v>154</v>
      </c>
      <c r="B69" s="4">
        <v>154</v>
      </c>
      <c r="C69" s="4" t="s">
        <v>798</v>
      </c>
      <c r="D69" s="4" t="s">
        <v>804</v>
      </c>
      <c r="E69" s="4" t="s">
        <v>798</v>
      </c>
      <c r="F69" s="4" t="s">
        <v>819</v>
      </c>
    </row>
    <row r="70" spans="1:6" x14ac:dyDescent="0.3">
      <c r="A70" s="4">
        <v>155</v>
      </c>
      <c r="B70" s="4">
        <v>155</v>
      </c>
      <c r="C70" s="4" t="s">
        <v>798</v>
      </c>
      <c r="D70" s="4" t="s">
        <v>801</v>
      </c>
      <c r="E70" s="4" t="s">
        <v>798</v>
      </c>
    </row>
    <row r="71" spans="1:6" x14ac:dyDescent="0.3">
      <c r="A71" s="4">
        <v>163</v>
      </c>
      <c r="B71" s="4">
        <v>163</v>
      </c>
      <c r="C71" s="4" t="s">
        <v>798</v>
      </c>
      <c r="D71" s="4" t="s">
        <v>801</v>
      </c>
      <c r="E71" s="4" t="s">
        <v>798</v>
      </c>
    </row>
    <row r="72" spans="1:6" x14ac:dyDescent="0.3">
      <c r="A72" s="4">
        <v>164</v>
      </c>
      <c r="B72" s="4">
        <v>164</v>
      </c>
      <c r="C72" s="4" t="s">
        <v>798</v>
      </c>
      <c r="D72" s="4" t="s">
        <v>804</v>
      </c>
      <c r="E72" s="4" t="s">
        <v>798</v>
      </c>
    </row>
    <row r="73" spans="1:6" x14ac:dyDescent="0.3">
      <c r="A73" s="4">
        <v>165</v>
      </c>
      <c r="B73" s="4">
        <v>165</v>
      </c>
      <c r="C73" s="4" t="s">
        <v>798</v>
      </c>
      <c r="D73" s="4" t="s">
        <v>1253</v>
      </c>
      <c r="E73" s="4" t="s">
        <v>798</v>
      </c>
      <c r="F73" s="4" t="s">
        <v>1680</v>
      </c>
    </row>
    <row r="74" spans="1:6" x14ac:dyDescent="0.3">
      <c r="A74" s="4">
        <v>167</v>
      </c>
      <c r="B74" s="4">
        <v>167</v>
      </c>
      <c r="C74" s="4" t="s">
        <v>797</v>
      </c>
      <c r="D74" s="4" t="s">
        <v>1253</v>
      </c>
      <c r="E74" s="4" t="s">
        <v>2045</v>
      </c>
    </row>
    <row r="75" spans="1:6" x14ac:dyDescent="0.3">
      <c r="A75" s="4">
        <v>170</v>
      </c>
      <c r="B75" s="4">
        <v>170</v>
      </c>
      <c r="C75" s="4" t="s">
        <v>798</v>
      </c>
      <c r="D75" s="4" t="s">
        <v>801</v>
      </c>
      <c r="E75" s="4" t="s">
        <v>798</v>
      </c>
    </row>
    <row r="76" spans="1:6" x14ac:dyDescent="0.3">
      <c r="A76" s="4">
        <v>171</v>
      </c>
      <c r="B76" s="4">
        <v>171</v>
      </c>
      <c r="C76" s="4" t="s">
        <v>798</v>
      </c>
      <c r="D76" s="4" t="s">
        <v>801</v>
      </c>
      <c r="E76" s="4" t="s">
        <v>798</v>
      </c>
      <c r="F76" s="4" t="s">
        <v>820</v>
      </c>
    </row>
    <row r="77" spans="1:6" x14ac:dyDescent="0.3">
      <c r="A77" s="4">
        <v>181</v>
      </c>
      <c r="B77" s="4">
        <v>181</v>
      </c>
      <c r="C77" s="4" t="s">
        <v>798</v>
      </c>
      <c r="D77" s="4" t="s">
        <v>1253</v>
      </c>
      <c r="E77" s="4" t="s">
        <v>798</v>
      </c>
      <c r="F77" s="4" t="s">
        <v>821</v>
      </c>
    </row>
    <row r="78" spans="1:6" x14ac:dyDescent="0.3">
      <c r="A78" s="4">
        <v>183</v>
      </c>
      <c r="B78" s="4">
        <v>183</v>
      </c>
      <c r="C78" s="4" t="s">
        <v>798</v>
      </c>
      <c r="D78" s="4" t="s">
        <v>804</v>
      </c>
      <c r="E78" s="4" t="s">
        <v>798</v>
      </c>
      <c r="F78" s="4" t="s">
        <v>822</v>
      </c>
    </row>
    <row r="79" spans="1:6" x14ac:dyDescent="0.3">
      <c r="A79" s="4">
        <v>184</v>
      </c>
      <c r="B79" s="4">
        <v>184.1</v>
      </c>
      <c r="C79" s="4" t="s">
        <v>798</v>
      </c>
      <c r="D79" s="4" t="s">
        <v>1253</v>
      </c>
      <c r="E79" s="4" t="s">
        <v>798</v>
      </c>
    </row>
    <row r="80" spans="1:6" x14ac:dyDescent="0.3">
      <c r="A80" s="4">
        <v>184</v>
      </c>
      <c r="B80" s="4">
        <v>184.2</v>
      </c>
      <c r="C80" s="4" t="s">
        <v>798</v>
      </c>
      <c r="D80" s="4" t="s">
        <v>1253</v>
      </c>
      <c r="E80" s="4" t="s">
        <v>798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0F1AC-484D-4D5C-BD7F-9FB404AC0332}">
  <dimension ref="A1:L287"/>
  <sheetViews>
    <sheetView topLeftCell="A86" workbookViewId="0">
      <selection activeCell="D99" sqref="D99"/>
    </sheetView>
  </sheetViews>
  <sheetFormatPr defaultColWidth="11.5546875" defaultRowHeight="14.4" x14ac:dyDescent="0.3"/>
  <cols>
    <col min="1" max="1" width="11.5546875" style="4"/>
    <col min="2" max="2" width="15.33203125" style="4" customWidth="1"/>
    <col min="3" max="3" width="25" style="4" bestFit="1" customWidth="1"/>
    <col min="4" max="4" width="25.33203125" style="4" bestFit="1" customWidth="1"/>
    <col min="5" max="5" width="40.44140625" style="4" bestFit="1" customWidth="1"/>
    <col min="6" max="6" width="27.33203125" style="4" bestFit="1" customWidth="1"/>
    <col min="7" max="7" width="39" style="4" bestFit="1" customWidth="1"/>
    <col min="8" max="8" width="27.5546875" style="4" customWidth="1"/>
    <col min="9" max="12" width="11.44140625" customWidth="1"/>
    <col min="13" max="16384" width="11.5546875" style="4"/>
  </cols>
  <sheetData>
    <row r="1" spans="1:12" x14ac:dyDescent="0.3">
      <c r="A1" s="74" t="s">
        <v>0</v>
      </c>
      <c r="B1" s="74" t="s">
        <v>1564</v>
      </c>
      <c r="C1" s="74" t="s">
        <v>775</v>
      </c>
      <c r="D1" s="74" t="s">
        <v>1794</v>
      </c>
      <c r="E1" s="75" t="s">
        <v>1795</v>
      </c>
      <c r="F1" s="75" t="s">
        <v>1796</v>
      </c>
      <c r="G1" s="75" t="s">
        <v>1797</v>
      </c>
      <c r="H1" s="75" t="s">
        <v>591</v>
      </c>
    </row>
    <row r="2" spans="1:12" hidden="1" x14ac:dyDescent="0.3">
      <c r="A2" s="20">
        <v>194</v>
      </c>
      <c r="B2" s="20">
        <v>194</v>
      </c>
      <c r="C2" s="20" t="s">
        <v>1253</v>
      </c>
      <c r="D2" s="95"/>
      <c r="E2" s="75"/>
      <c r="F2" s="20" t="s">
        <v>2070</v>
      </c>
      <c r="G2" s="20" t="s">
        <v>2071</v>
      </c>
      <c r="H2" s="75"/>
      <c r="I2" s="92"/>
      <c r="J2" s="92"/>
      <c r="K2" s="92"/>
      <c r="L2" s="4"/>
    </row>
    <row r="3" spans="1:12" hidden="1" x14ac:dyDescent="0.3">
      <c r="A3" s="20">
        <v>194</v>
      </c>
      <c r="B3" s="20">
        <v>194</v>
      </c>
      <c r="C3" s="20" t="s">
        <v>1253</v>
      </c>
      <c r="D3" s="95"/>
      <c r="E3" s="75"/>
      <c r="F3" s="20" t="s">
        <v>2072</v>
      </c>
      <c r="G3" s="20" t="s">
        <v>2073</v>
      </c>
      <c r="H3" s="75"/>
      <c r="I3" s="92"/>
      <c r="J3" s="92"/>
      <c r="K3" s="92"/>
      <c r="L3" s="4"/>
    </row>
    <row r="4" spans="1:12" x14ac:dyDescent="0.3">
      <c r="A4" s="20">
        <v>0</v>
      </c>
      <c r="B4" s="20">
        <v>0.1</v>
      </c>
      <c r="C4" s="20" t="s">
        <v>804</v>
      </c>
      <c r="D4" s="20"/>
      <c r="E4" s="20">
        <v>990</v>
      </c>
      <c r="F4" s="20"/>
      <c r="G4" s="20">
        <v>991</v>
      </c>
      <c r="H4" s="20" t="s">
        <v>1395</v>
      </c>
      <c r="I4" s="92"/>
      <c r="J4" s="92"/>
      <c r="K4" s="92"/>
      <c r="L4" s="92"/>
    </row>
    <row r="5" spans="1:12" x14ac:dyDescent="0.3">
      <c r="A5" s="20">
        <v>0</v>
      </c>
      <c r="B5" s="20">
        <v>0.2</v>
      </c>
      <c r="C5" s="20" t="s">
        <v>804</v>
      </c>
      <c r="D5" s="20"/>
      <c r="E5" s="20">
        <v>992</v>
      </c>
      <c r="F5" s="20"/>
      <c r="G5" s="20">
        <v>993</v>
      </c>
      <c r="H5" s="20" t="s">
        <v>2005</v>
      </c>
      <c r="I5" s="92"/>
      <c r="J5" s="92"/>
      <c r="K5" s="92"/>
      <c r="L5" s="92"/>
    </row>
    <row r="6" spans="1:12" s="20" customFormat="1" x14ac:dyDescent="0.3">
      <c r="A6" s="20">
        <v>0</v>
      </c>
      <c r="B6" s="20">
        <v>0.2</v>
      </c>
      <c r="C6" s="20" t="s">
        <v>804</v>
      </c>
      <c r="E6" s="20">
        <v>994</v>
      </c>
      <c r="G6" s="20">
        <v>995</v>
      </c>
      <c r="H6" s="20" t="s">
        <v>2006</v>
      </c>
      <c r="I6" s="92"/>
      <c r="J6" s="92"/>
      <c r="K6" s="92"/>
      <c r="L6" s="92"/>
    </row>
    <row r="7" spans="1:12" hidden="1" x14ac:dyDescent="0.3">
      <c r="A7" s="4">
        <v>1</v>
      </c>
      <c r="B7" s="4">
        <v>1</v>
      </c>
      <c r="C7" s="4" t="s">
        <v>802</v>
      </c>
      <c r="H7" s="4" t="s">
        <v>1824</v>
      </c>
    </row>
    <row r="8" spans="1:12" hidden="1" x14ac:dyDescent="0.3">
      <c r="A8" s="4">
        <v>2</v>
      </c>
      <c r="B8" s="4">
        <v>2</v>
      </c>
      <c r="C8" s="4" t="s">
        <v>1253</v>
      </c>
      <c r="F8" s="4">
        <v>34</v>
      </c>
      <c r="G8" s="4">
        <v>33</v>
      </c>
    </row>
    <row r="9" spans="1:12" hidden="1" x14ac:dyDescent="0.3">
      <c r="A9" s="4">
        <v>2</v>
      </c>
      <c r="B9" s="4">
        <v>2</v>
      </c>
      <c r="C9" s="4" t="s">
        <v>1253</v>
      </c>
      <c r="F9" s="4">
        <v>36</v>
      </c>
      <c r="G9" s="4">
        <v>35</v>
      </c>
    </row>
    <row r="10" spans="1:12" hidden="1" x14ac:dyDescent="0.3">
      <c r="A10" s="4">
        <v>2</v>
      </c>
      <c r="B10" s="4">
        <v>2</v>
      </c>
      <c r="C10" s="4" t="s">
        <v>1253</v>
      </c>
      <c r="F10" s="4">
        <v>38</v>
      </c>
      <c r="G10" s="4">
        <v>37</v>
      </c>
    </row>
    <row r="11" spans="1:12" hidden="1" x14ac:dyDescent="0.3">
      <c r="A11" s="4">
        <v>2</v>
      </c>
      <c r="B11" s="4">
        <v>2</v>
      </c>
      <c r="C11" s="4" t="s">
        <v>1253</v>
      </c>
      <c r="F11" s="4">
        <v>40</v>
      </c>
      <c r="G11" s="4">
        <v>39</v>
      </c>
    </row>
    <row r="12" spans="1:12" hidden="1" x14ac:dyDescent="0.3">
      <c r="A12" s="4">
        <v>2</v>
      </c>
      <c r="B12" s="4">
        <v>2</v>
      </c>
      <c r="C12" s="4" t="s">
        <v>1253</v>
      </c>
      <c r="F12" s="4">
        <v>42</v>
      </c>
      <c r="G12" s="4">
        <v>41</v>
      </c>
    </row>
    <row r="13" spans="1:12" hidden="1" x14ac:dyDescent="0.3">
      <c r="A13" s="4">
        <v>3</v>
      </c>
      <c r="B13" s="4">
        <v>3</v>
      </c>
      <c r="C13" s="4" t="s">
        <v>800</v>
      </c>
    </row>
    <row r="14" spans="1:12" hidden="1" x14ac:dyDescent="0.3">
      <c r="A14" s="4">
        <v>5</v>
      </c>
      <c r="B14" s="4">
        <v>5</v>
      </c>
      <c r="C14" s="4" t="s">
        <v>1253</v>
      </c>
      <c r="F14" s="4">
        <v>104</v>
      </c>
      <c r="G14" s="93">
        <v>103</v>
      </c>
      <c r="I14" s="92"/>
      <c r="J14" s="92"/>
      <c r="K14" s="92"/>
      <c r="L14" s="92"/>
    </row>
    <row r="15" spans="1:12" hidden="1" x14ac:dyDescent="0.3">
      <c r="A15" s="4">
        <v>5</v>
      </c>
      <c r="B15" s="4">
        <v>5</v>
      </c>
      <c r="C15" s="4" t="s">
        <v>1253</v>
      </c>
      <c r="F15" s="4">
        <v>107</v>
      </c>
      <c r="G15" s="93">
        <v>105</v>
      </c>
      <c r="I15" s="92"/>
      <c r="J15" s="92"/>
      <c r="K15" s="92"/>
      <c r="L15" s="92"/>
    </row>
    <row r="16" spans="1:12" hidden="1" x14ac:dyDescent="0.3">
      <c r="A16" s="4">
        <v>5</v>
      </c>
      <c r="B16" s="4">
        <v>5</v>
      </c>
      <c r="C16" s="4" t="s">
        <v>1253</v>
      </c>
      <c r="F16" s="4">
        <v>109</v>
      </c>
      <c r="G16" s="93">
        <v>110</v>
      </c>
      <c r="I16" s="92"/>
      <c r="J16" s="92"/>
      <c r="K16" s="92"/>
      <c r="L16" s="92"/>
    </row>
    <row r="17" spans="1:12" s="20" customFormat="1" hidden="1" x14ac:dyDescent="0.3">
      <c r="A17" s="20">
        <v>8</v>
      </c>
      <c r="B17" s="20">
        <v>8</v>
      </c>
      <c r="C17" s="20" t="s">
        <v>804</v>
      </c>
      <c r="E17" s="20">
        <v>123</v>
      </c>
      <c r="G17" s="20">
        <v>124</v>
      </c>
      <c r="H17" s="20" t="s">
        <v>1830</v>
      </c>
      <c r="I17"/>
      <c r="J17"/>
      <c r="K17"/>
      <c r="L17"/>
    </row>
    <row r="18" spans="1:12" s="20" customFormat="1" hidden="1" x14ac:dyDescent="0.3">
      <c r="A18" s="20">
        <v>8</v>
      </c>
      <c r="B18" s="20">
        <v>8</v>
      </c>
      <c r="C18" s="20" t="s">
        <v>804</v>
      </c>
      <c r="E18" s="20">
        <v>123</v>
      </c>
      <c r="G18" s="20">
        <v>125</v>
      </c>
      <c r="H18" s="20" t="s">
        <v>1830</v>
      </c>
      <c r="I18"/>
      <c r="J18"/>
      <c r="K18"/>
      <c r="L18"/>
    </row>
    <row r="19" spans="1:12" s="20" customFormat="1" hidden="1" x14ac:dyDescent="0.3">
      <c r="A19" s="20">
        <v>8</v>
      </c>
      <c r="B19" s="20">
        <v>8</v>
      </c>
      <c r="C19" s="20" t="s">
        <v>804</v>
      </c>
      <c r="E19" s="20">
        <v>123</v>
      </c>
      <c r="G19" s="20">
        <v>126</v>
      </c>
      <c r="H19" s="20" t="s">
        <v>1830</v>
      </c>
      <c r="I19"/>
      <c r="J19"/>
      <c r="K19"/>
      <c r="L19"/>
    </row>
    <row r="20" spans="1:12" s="20" customFormat="1" hidden="1" x14ac:dyDescent="0.3">
      <c r="A20" s="20">
        <v>10</v>
      </c>
      <c r="B20" s="20">
        <v>10.1</v>
      </c>
      <c r="C20" s="20" t="s">
        <v>802</v>
      </c>
      <c r="H20" s="22" t="s">
        <v>1828</v>
      </c>
      <c r="I20"/>
      <c r="J20"/>
      <c r="K20"/>
      <c r="L20"/>
    </row>
    <row r="21" spans="1:12" s="20" customFormat="1" hidden="1" x14ac:dyDescent="0.3">
      <c r="A21" s="20">
        <v>10</v>
      </c>
      <c r="B21" s="20">
        <v>10.199999999999999</v>
      </c>
      <c r="C21" s="20" t="s">
        <v>802</v>
      </c>
      <c r="H21" s="22" t="s">
        <v>1828</v>
      </c>
      <c r="I21"/>
      <c r="J21"/>
      <c r="K21"/>
      <c r="L21"/>
    </row>
    <row r="22" spans="1:12" s="20" customFormat="1" hidden="1" x14ac:dyDescent="0.3">
      <c r="A22" s="20">
        <v>10</v>
      </c>
      <c r="B22" s="20">
        <v>10.3</v>
      </c>
      <c r="C22" s="20" t="s">
        <v>802</v>
      </c>
      <c r="H22" s="22" t="s">
        <v>1828</v>
      </c>
      <c r="I22"/>
      <c r="J22"/>
      <c r="K22"/>
      <c r="L22"/>
    </row>
    <row r="23" spans="1:12" s="20" customFormat="1" hidden="1" x14ac:dyDescent="0.3">
      <c r="A23" s="20">
        <v>10</v>
      </c>
      <c r="B23" s="20">
        <v>10.4</v>
      </c>
      <c r="C23" s="20" t="s">
        <v>802</v>
      </c>
      <c r="H23" s="22" t="s">
        <v>1828</v>
      </c>
      <c r="I23"/>
      <c r="J23"/>
      <c r="K23"/>
      <c r="L23"/>
    </row>
    <row r="24" spans="1:12" s="20" customFormat="1" hidden="1" x14ac:dyDescent="0.3">
      <c r="A24" s="20">
        <v>11</v>
      </c>
      <c r="B24" s="20">
        <v>11</v>
      </c>
      <c r="C24" s="20" t="s">
        <v>1253</v>
      </c>
      <c r="F24" s="20">
        <v>160</v>
      </c>
      <c r="G24" s="20">
        <v>161</v>
      </c>
      <c r="I24"/>
      <c r="J24"/>
      <c r="K24"/>
      <c r="L24"/>
    </row>
    <row r="25" spans="1:12" s="20" customFormat="1" hidden="1" x14ac:dyDescent="0.3">
      <c r="A25" s="20">
        <v>11</v>
      </c>
      <c r="B25" s="20">
        <v>11</v>
      </c>
      <c r="C25" s="20" t="s">
        <v>1253</v>
      </c>
      <c r="F25" s="20">
        <v>162</v>
      </c>
      <c r="G25" s="20">
        <v>163</v>
      </c>
      <c r="I25"/>
      <c r="J25"/>
      <c r="K25"/>
      <c r="L25"/>
    </row>
    <row r="26" spans="1:12" s="20" customFormat="1" hidden="1" x14ac:dyDescent="0.3">
      <c r="A26" s="20">
        <v>11</v>
      </c>
      <c r="B26" s="20">
        <v>11</v>
      </c>
      <c r="C26" s="20" t="s">
        <v>1253</v>
      </c>
      <c r="F26" s="20">
        <v>164</v>
      </c>
      <c r="G26" s="20">
        <v>165</v>
      </c>
      <c r="I26"/>
      <c r="J26"/>
      <c r="K26"/>
      <c r="L26"/>
    </row>
    <row r="27" spans="1:12" s="20" customFormat="1" hidden="1" x14ac:dyDescent="0.3">
      <c r="A27" s="20">
        <v>12</v>
      </c>
      <c r="B27" s="20">
        <v>12</v>
      </c>
      <c r="C27" s="20" t="s">
        <v>801</v>
      </c>
      <c r="D27" s="20" t="s">
        <v>1832</v>
      </c>
      <c r="E27" s="20" t="s">
        <v>1834</v>
      </c>
      <c r="F27" s="5" t="s">
        <v>1833</v>
      </c>
      <c r="G27" s="20" t="s">
        <v>1835</v>
      </c>
      <c r="H27" s="20" t="s">
        <v>1829</v>
      </c>
      <c r="I27"/>
      <c r="J27"/>
      <c r="K27"/>
      <c r="L27"/>
    </row>
    <row r="28" spans="1:12" s="20" customFormat="1" hidden="1" x14ac:dyDescent="0.3">
      <c r="A28" s="20">
        <v>12</v>
      </c>
      <c r="B28" s="20">
        <v>12</v>
      </c>
      <c r="C28" s="20" t="s">
        <v>801</v>
      </c>
      <c r="D28" s="20" t="s">
        <v>1853</v>
      </c>
      <c r="E28" s="20" t="s">
        <v>1851</v>
      </c>
      <c r="F28" s="5" t="s">
        <v>1855</v>
      </c>
      <c r="G28" s="20" t="s">
        <v>1857</v>
      </c>
      <c r="H28" s="20" t="s">
        <v>1829</v>
      </c>
      <c r="I28"/>
      <c r="J28"/>
      <c r="K28"/>
      <c r="L28"/>
    </row>
    <row r="29" spans="1:12" s="20" customFormat="1" hidden="1" x14ac:dyDescent="0.3">
      <c r="A29" s="20">
        <v>12</v>
      </c>
      <c r="B29" s="20">
        <v>12</v>
      </c>
      <c r="C29" s="20" t="s">
        <v>801</v>
      </c>
      <c r="D29" s="20" t="s">
        <v>1854</v>
      </c>
      <c r="E29" s="20" t="s">
        <v>1852</v>
      </c>
      <c r="F29" s="5" t="s">
        <v>1856</v>
      </c>
      <c r="G29" s="20" t="s">
        <v>1858</v>
      </c>
      <c r="H29" s="20" t="s">
        <v>1829</v>
      </c>
      <c r="I29"/>
      <c r="J29"/>
      <c r="K29"/>
      <c r="L29"/>
    </row>
    <row r="30" spans="1:12" s="20" customFormat="1" hidden="1" x14ac:dyDescent="0.3">
      <c r="A30" s="20">
        <v>12</v>
      </c>
      <c r="B30" s="20">
        <v>12</v>
      </c>
      <c r="C30" s="20" t="s">
        <v>801</v>
      </c>
      <c r="D30" s="20">
        <v>184</v>
      </c>
      <c r="E30" s="20">
        <v>186</v>
      </c>
      <c r="F30" s="5">
        <v>185</v>
      </c>
      <c r="G30" s="5" t="s">
        <v>2226</v>
      </c>
      <c r="H30" s="20" t="s">
        <v>2225</v>
      </c>
      <c r="I30" s="92"/>
      <c r="J30" s="92"/>
      <c r="K30" s="92"/>
      <c r="L30" s="92"/>
    </row>
    <row r="31" spans="1:12" hidden="1" x14ac:dyDescent="0.3">
      <c r="A31" s="4">
        <v>13</v>
      </c>
      <c r="B31" s="4">
        <v>13</v>
      </c>
      <c r="C31" s="4" t="s">
        <v>802</v>
      </c>
      <c r="H31" s="4" t="s">
        <v>1823</v>
      </c>
    </row>
    <row r="32" spans="1:12" x14ac:dyDescent="0.3">
      <c r="A32" s="4">
        <v>19</v>
      </c>
      <c r="B32" s="4">
        <v>19</v>
      </c>
      <c r="C32" s="4" t="s">
        <v>804</v>
      </c>
      <c r="E32" s="20" t="s">
        <v>2106</v>
      </c>
      <c r="G32" s="20" t="s">
        <v>2107</v>
      </c>
      <c r="H32" s="4" t="s">
        <v>1836</v>
      </c>
    </row>
    <row r="33" spans="1:12" x14ac:dyDescent="0.3">
      <c r="A33" s="4">
        <v>19</v>
      </c>
      <c r="B33" s="4">
        <v>19</v>
      </c>
      <c r="C33" s="4" t="s">
        <v>804</v>
      </c>
      <c r="E33" s="20" t="s">
        <v>2108</v>
      </c>
      <c r="G33" s="20" t="s">
        <v>2109</v>
      </c>
      <c r="H33" s="4" t="s">
        <v>1836</v>
      </c>
    </row>
    <row r="34" spans="1:12" x14ac:dyDescent="0.3">
      <c r="A34" s="4">
        <v>19</v>
      </c>
      <c r="B34" s="4">
        <v>19</v>
      </c>
      <c r="C34" s="4" t="s">
        <v>804</v>
      </c>
      <c r="E34" s="20" t="s">
        <v>2110</v>
      </c>
      <c r="G34" s="20" t="s">
        <v>2111</v>
      </c>
      <c r="H34" s="4" t="s">
        <v>1836</v>
      </c>
    </row>
    <row r="35" spans="1:12" x14ac:dyDescent="0.3">
      <c r="A35" s="4">
        <v>19</v>
      </c>
      <c r="B35" s="4">
        <v>19</v>
      </c>
      <c r="C35" s="4" t="s">
        <v>804</v>
      </c>
      <c r="E35" s="20" t="s">
        <v>2112</v>
      </c>
      <c r="G35" s="20" t="s">
        <v>2113</v>
      </c>
      <c r="H35" s="4" t="s">
        <v>1836</v>
      </c>
    </row>
    <row r="36" spans="1:12" hidden="1" x14ac:dyDescent="0.3">
      <c r="A36" s="4">
        <v>20</v>
      </c>
      <c r="B36" s="4">
        <v>20</v>
      </c>
      <c r="C36" s="4" t="s">
        <v>1253</v>
      </c>
      <c r="F36" s="4">
        <v>275</v>
      </c>
      <c r="G36" s="20">
        <v>274</v>
      </c>
    </row>
    <row r="37" spans="1:12" s="20" customFormat="1" x14ac:dyDescent="0.3">
      <c r="A37" s="20">
        <v>23</v>
      </c>
      <c r="B37" s="20">
        <v>23</v>
      </c>
      <c r="C37" s="20" t="s">
        <v>804</v>
      </c>
      <c r="E37" s="20">
        <v>276</v>
      </c>
      <c r="G37" s="20">
        <v>277</v>
      </c>
      <c r="I37"/>
      <c r="J37"/>
      <c r="K37"/>
      <c r="L37"/>
    </row>
    <row r="38" spans="1:12" s="20" customFormat="1" x14ac:dyDescent="0.3">
      <c r="A38" s="20">
        <v>23</v>
      </c>
      <c r="B38" s="20">
        <v>23</v>
      </c>
      <c r="C38" s="20" t="s">
        <v>804</v>
      </c>
      <c r="E38" s="20">
        <v>276</v>
      </c>
      <c r="G38" s="20">
        <v>278</v>
      </c>
      <c r="I38"/>
      <c r="J38"/>
      <c r="K38"/>
      <c r="L38"/>
    </row>
    <row r="39" spans="1:12" s="20" customFormat="1" x14ac:dyDescent="0.3">
      <c r="A39" s="20">
        <v>23</v>
      </c>
      <c r="B39" s="20">
        <v>23</v>
      </c>
      <c r="C39" s="20" t="s">
        <v>804</v>
      </c>
      <c r="E39" s="20">
        <v>276</v>
      </c>
      <c r="G39" s="20">
        <v>279</v>
      </c>
      <c r="I39"/>
      <c r="J39"/>
      <c r="K39"/>
      <c r="L39"/>
    </row>
    <row r="40" spans="1:12" s="20" customFormat="1" x14ac:dyDescent="0.3">
      <c r="A40" s="20">
        <v>23</v>
      </c>
      <c r="B40" s="20">
        <v>23</v>
      </c>
      <c r="C40" s="20" t="s">
        <v>804</v>
      </c>
      <c r="E40" s="20">
        <v>276</v>
      </c>
      <c r="G40" s="20">
        <v>280</v>
      </c>
      <c r="I40"/>
      <c r="J40"/>
      <c r="K40"/>
      <c r="L40"/>
    </row>
    <row r="41" spans="1:12" hidden="1" x14ac:dyDescent="0.3">
      <c r="A41" s="4">
        <v>28</v>
      </c>
      <c r="B41" s="4">
        <v>28</v>
      </c>
      <c r="C41" s="4" t="s">
        <v>802</v>
      </c>
      <c r="H41" s="20" t="s">
        <v>1828</v>
      </c>
    </row>
    <row r="42" spans="1:12" hidden="1" x14ac:dyDescent="0.3">
      <c r="A42" s="4">
        <v>31</v>
      </c>
      <c r="B42" s="4">
        <v>31</v>
      </c>
      <c r="C42" s="4" t="s">
        <v>1253</v>
      </c>
      <c r="F42" s="4" t="s">
        <v>1803</v>
      </c>
      <c r="G42" s="4" t="s">
        <v>1802</v>
      </c>
      <c r="H42" s="20" t="s">
        <v>1837</v>
      </c>
    </row>
    <row r="43" spans="1:12" hidden="1" x14ac:dyDescent="0.3">
      <c r="A43" s="4">
        <v>33</v>
      </c>
      <c r="B43" s="4">
        <v>33</v>
      </c>
      <c r="C43" s="4" t="s">
        <v>804</v>
      </c>
      <c r="E43" s="4">
        <v>988</v>
      </c>
      <c r="G43" s="4">
        <v>989</v>
      </c>
      <c r="H43" s="20"/>
      <c r="I43" s="88"/>
      <c r="J43" s="88"/>
      <c r="L43" s="88"/>
    </row>
    <row r="44" spans="1:12" hidden="1" x14ac:dyDescent="0.3">
      <c r="A44" s="4">
        <v>38</v>
      </c>
      <c r="B44" s="4">
        <v>38.1</v>
      </c>
      <c r="C44" s="4" t="s">
        <v>802</v>
      </c>
      <c r="H44" s="4" t="s">
        <v>1824</v>
      </c>
    </row>
    <row r="45" spans="1:12" hidden="1" x14ac:dyDescent="0.3">
      <c r="A45" s="4">
        <v>38</v>
      </c>
      <c r="B45" s="4">
        <v>38.200000000000003</v>
      </c>
      <c r="C45" s="4" t="s">
        <v>802</v>
      </c>
      <c r="H45" s="4" t="s">
        <v>1824</v>
      </c>
      <c r="I45" s="92"/>
      <c r="J45" s="92"/>
      <c r="L45" s="92"/>
    </row>
    <row r="46" spans="1:12" hidden="1" x14ac:dyDescent="0.3">
      <c r="A46" s="4">
        <v>41</v>
      </c>
      <c r="B46" s="4">
        <v>41.1</v>
      </c>
      <c r="C46" s="4" t="s">
        <v>802</v>
      </c>
      <c r="H46" s="76" t="s">
        <v>1823</v>
      </c>
    </row>
    <row r="47" spans="1:12" hidden="1" x14ac:dyDescent="0.3">
      <c r="A47" s="4">
        <v>41</v>
      </c>
      <c r="B47" s="4">
        <v>41.2</v>
      </c>
      <c r="C47" s="4" t="s">
        <v>802</v>
      </c>
      <c r="H47" s="76" t="s">
        <v>1823</v>
      </c>
      <c r="I47" s="92"/>
      <c r="J47" s="92"/>
      <c r="L47" s="92"/>
    </row>
    <row r="48" spans="1:12" hidden="1" x14ac:dyDescent="0.3">
      <c r="A48" s="4">
        <v>49</v>
      </c>
      <c r="B48" s="4">
        <v>49.1</v>
      </c>
      <c r="C48" s="4" t="s">
        <v>802</v>
      </c>
      <c r="H48" s="4" t="s">
        <v>1824</v>
      </c>
    </row>
    <row r="49" spans="1:12" hidden="1" x14ac:dyDescent="0.3">
      <c r="A49" s="4">
        <v>49</v>
      </c>
      <c r="B49" s="4">
        <v>49.2</v>
      </c>
      <c r="C49" s="4" t="s">
        <v>802</v>
      </c>
      <c r="H49" s="4" t="s">
        <v>1824</v>
      </c>
      <c r="I49" s="92"/>
      <c r="J49" s="92"/>
      <c r="L49" s="92"/>
    </row>
    <row r="50" spans="1:12" hidden="1" x14ac:dyDescent="0.3">
      <c r="A50" s="4">
        <v>53</v>
      </c>
      <c r="B50" s="4">
        <v>53.1</v>
      </c>
      <c r="C50" s="4" t="s">
        <v>802</v>
      </c>
      <c r="H50" s="4" t="s">
        <v>1824</v>
      </c>
    </row>
    <row r="51" spans="1:12" hidden="1" x14ac:dyDescent="0.3">
      <c r="A51" s="4">
        <v>53</v>
      </c>
      <c r="B51" s="4">
        <v>53.2</v>
      </c>
      <c r="C51" s="4" t="s">
        <v>802</v>
      </c>
      <c r="H51" s="4" t="s">
        <v>1824</v>
      </c>
      <c r="I51" s="92"/>
      <c r="J51" s="92"/>
      <c r="L51" s="92"/>
    </row>
    <row r="52" spans="1:12" hidden="1" x14ac:dyDescent="0.3">
      <c r="A52" s="4">
        <v>59</v>
      </c>
      <c r="B52" s="4">
        <v>59.1</v>
      </c>
      <c r="C52" s="4" t="s">
        <v>802</v>
      </c>
      <c r="H52" s="4" t="s">
        <v>1824</v>
      </c>
    </row>
    <row r="53" spans="1:12" hidden="1" x14ac:dyDescent="0.3">
      <c r="A53" s="4">
        <v>59</v>
      </c>
      <c r="B53" s="4">
        <v>59.2</v>
      </c>
      <c r="C53" s="4" t="s">
        <v>802</v>
      </c>
      <c r="H53" s="4" t="s">
        <v>1824</v>
      </c>
      <c r="I53" s="92"/>
      <c r="J53" s="92"/>
      <c r="L53" s="92"/>
    </row>
    <row r="54" spans="1:12" hidden="1" x14ac:dyDescent="0.3">
      <c r="A54" s="4">
        <v>59</v>
      </c>
      <c r="B54" s="4">
        <v>59.3</v>
      </c>
      <c r="C54" s="4" t="s">
        <v>802</v>
      </c>
      <c r="H54" s="4" t="s">
        <v>1824</v>
      </c>
      <c r="I54" s="92"/>
      <c r="J54" s="92"/>
      <c r="L54" s="92"/>
    </row>
    <row r="55" spans="1:12" hidden="1" x14ac:dyDescent="0.3">
      <c r="A55" s="4">
        <v>59</v>
      </c>
      <c r="B55" s="4">
        <v>59.4</v>
      </c>
      <c r="C55" s="4" t="s">
        <v>802</v>
      </c>
      <c r="H55" s="4" t="s">
        <v>1824</v>
      </c>
      <c r="I55" s="92"/>
      <c r="J55" s="92"/>
      <c r="L55" s="92"/>
    </row>
    <row r="56" spans="1:12" hidden="1" x14ac:dyDescent="0.3">
      <c r="A56" s="4">
        <v>59</v>
      </c>
      <c r="B56" s="4">
        <v>59.5</v>
      </c>
      <c r="C56" s="4" t="s">
        <v>802</v>
      </c>
      <c r="H56" s="4" t="s">
        <v>1824</v>
      </c>
      <c r="I56" s="92"/>
      <c r="J56" s="92"/>
      <c r="L56" s="92"/>
    </row>
    <row r="57" spans="1:12" hidden="1" x14ac:dyDescent="0.3">
      <c r="A57" s="4">
        <v>59</v>
      </c>
      <c r="B57" s="4">
        <v>59.6</v>
      </c>
      <c r="C57" s="4" t="s">
        <v>802</v>
      </c>
      <c r="H57" s="4" t="s">
        <v>1824</v>
      </c>
      <c r="I57" s="92"/>
      <c r="J57" s="92"/>
      <c r="L57" s="92"/>
    </row>
    <row r="58" spans="1:12" hidden="1" x14ac:dyDescent="0.3">
      <c r="A58" s="4">
        <v>65</v>
      </c>
      <c r="B58" s="4">
        <v>65.2</v>
      </c>
      <c r="C58" s="4" t="s">
        <v>1253</v>
      </c>
      <c r="F58" s="4">
        <v>403</v>
      </c>
      <c r="G58" s="4">
        <v>405</v>
      </c>
    </row>
    <row r="59" spans="1:12" x14ac:dyDescent="0.3">
      <c r="A59" s="4">
        <v>66</v>
      </c>
      <c r="B59" s="4">
        <v>66</v>
      </c>
      <c r="C59" s="4" t="s">
        <v>801</v>
      </c>
      <c r="D59" s="4">
        <v>407</v>
      </c>
      <c r="E59" s="4">
        <v>406</v>
      </c>
      <c r="F59" s="4">
        <v>409</v>
      </c>
      <c r="G59" s="4">
        <v>408</v>
      </c>
    </row>
    <row r="60" spans="1:12" hidden="1" x14ac:dyDescent="0.3">
      <c r="A60" s="4">
        <v>67</v>
      </c>
      <c r="B60" s="4">
        <v>67</v>
      </c>
      <c r="C60" s="4" t="s">
        <v>1253</v>
      </c>
      <c r="F60" s="4">
        <v>412</v>
      </c>
      <c r="G60" s="4">
        <v>410</v>
      </c>
    </row>
    <row r="61" spans="1:12" hidden="1" x14ac:dyDescent="0.3">
      <c r="A61" s="4">
        <v>68</v>
      </c>
      <c r="B61" s="4">
        <v>68</v>
      </c>
      <c r="C61" s="4" t="s">
        <v>801</v>
      </c>
      <c r="D61" s="4">
        <v>414</v>
      </c>
      <c r="E61" s="4">
        <v>423</v>
      </c>
      <c r="F61" s="4">
        <v>415</v>
      </c>
      <c r="G61" s="4">
        <v>424</v>
      </c>
      <c r="H61" s="4" t="s">
        <v>1838</v>
      </c>
    </row>
    <row r="62" spans="1:12" hidden="1" x14ac:dyDescent="0.3">
      <c r="A62" s="4">
        <v>68</v>
      </c>
      <c r="B62" s="4">
        <v>68</v>
      </c>
      <c r="C62" s="4" t="s">
        <v>801</v>
      </c>
      <c r="D62" s="4">
        <v>414</v>
      </c>
      <c r="E62" s="4">
        <v>423</v>
      </c>
      <c r="F62" s="4">
        <v>416</v>
      </c>
      <c r="G62" s="4">
        <v>425</v>
      </c>
      <c r="H62" s="4" t="s">
        <v>1838</v>
      </c>
    </row>
    <row r="63" spans="1:12" hidden="1" x14ac:dyDescent="0.3">
      <c r="A63" s="4">
        <v>68</v>
      </c>
      <c r="B63" s="4">
        <v>68</v>
      </c>
      <c r="C63" s="4" t="s">
        <v>801</v>
      </c>
      <c r="D63" s="4">
        <v>414</v>
      </c>
      <c r="E63" s="4">
        <v>423</v>
      </c>
      <c r="F63" s="4">
        <v>417</v>
      </c>
      <c r="G63" s="4">
        <v>426</v>
      </c>
      <c r="H63" s="4" t="s">
        <v>1838</v>
      </c>
    </row>
    <row r="64" spans="1:12" hidden="1" x14ac:dyDescent="0.3">
      <c r="A64" s="4">
        <v>68</v>
      </c>
      <c r="B64" s="4">
        <v>68</v>
      </c>
      <c r="C64" s="4" t="s">
        <v>801</v>
      </c>
      <c r="D64" s="4">
        <v>414</v>
      </c>
      <c r="E64" s="4">
        <v>423</v>
      </c>
      <c r="F64" s="4">
        <v>418</v>
      </c>
      <c r="G64" s="4">
        <v>427</v>
      </c>
      <c r="H64" s="4" t="s">
        <v>1838</v>
      </c>
    </row>
    <row r="65" spans="1:12" hidden="1" x14ac:dyDescent="0.3">
      <c r="A65" s="4">
        <v>68</v>
      </c>
      <c r="B65" s="4">
        <v>68</v>
      </c>
      <c r="C65" s="4" t="s">
        <v>801</v>
      </c>
      <c r="D65" s="4">
        <v>414</v>
      </c>
      <c r="E65" s="4">
        <v>423</v>
      </c>
      <c r="F65" s="4">
        <v>419</v>
      </c>
      <c r="G65" s="4">
        <v>428</v>
      </c>
      <c r="H65" s="4" t="s">
        <v>1838</v>
      </c>
    </row>
    <row r="66" spans="1:12" hidden="1" x14ac:dyDescent="0.3">
      <c r="A66" s="4">
        <v>68</v>
      </c>
      <c r="B66" s="4">
        <v>68</v>
      </c>
      <c r="C66" s="4" t="s">
        <v>801</v>
      </c>
      <c r="D66" s="4">
        <v>414</v>
      </c>
      <c r="E66" s="4">
        <v>423</v>
      </c>
      <c r="F66" s="4">
        <v>420</v>
      </c>
      <c r="G66" s="4">
        <v>429</v>
      </c>
      <c r="H66" s="4" t="s">
        <v>1838</v>
      </c>
    </row>
    <row r="67" spans="1:12" hidden="1" x14ac:dyDescent="0.3">
      <c r="A67" s="4">
        <v>69</v>
      </c>
      <c r="B67" s="4">
        <v>69</v>
      </c>
      <c r="C67" s="4" t="s">
        <v>1253</v>
      </c>
      <c r="F67" s="4" t="s">
        <v>2089</v>
      </c>
      <c r="G67" s="4" t="s">
        <v>2087</v>
      </c>
      <c r="H67" s="4" t="s">
        <v>1839</v>
      </c>
    </row>
    <row r="68" spans="1:12" hidden="1" x14ac:dyDescent="0.3">
      <c r="A68" s="4">
        <v>69</v>
      </c>
      <c r="B68" s="4">
        <v>69</v>
      </c>
      <c r="C68" s="4" t="s">
        <v>1253</v>
      </c>
      <c r="F68" s="4" t="s">
        <v>2089</v>
      </c>
      <c r="G68" s="4" t="s">
        <v>2083</v>
      </c>
      <c r="H68" s="4" t="s">
        <v>1839</v>
      </c>
    </row>
    <row r="69" spans="1:12" hidden="1" x14ac:dyDescent="0.3">
      <c r="A69" s="4">
        <v>69</v>
      </c>
      <c r="B69" s="4">
        <v>69</v>
      </c>
      <c r="C69" s="4" t="s">
        <v>1253</v>
      </c>
      <c r="F69" s="4" t="s">
        <v>2089</v>
      </c>
      <c r="G69" s="4" t="s">
        <v>2085</v>
      </c>
      <c r="H69" s="4" t="s">
        <v>1839</v>
      </c>
    </row>
    <row r="70" spans="1:12" hidden="1" x14ac:dyDescent="0.3">
      <c r="A70" s="4">
        <v>69</v>
      </c>
      <c r="B70" s="4">
        <v>69</v>
      </c>
      <c r="C70" s="4" t="s">
        <v>1253</v>
      </c>
      <c r="F70" s="4" t="s">
        <v>2088</v>
      </c>
      <c r="G70" s="4" t="s">
        <v>2086</v>
      </c>
      <c r="H70" s="4" t="s">
        <v>1839</v>
      </c>
      <c r="I70" s="92"/>
      <c r="J70" s="92"/>
      <c r="K70" s="92"/>
      <c r="L70" s="92"/>
    </row>
    <row r="71" spans="1:12" hidden="1" x14ac:dyDescent="0.3">
      <c r="A71" s="4">
        <v>69</v>
      </c>
      <c r="B71" s="4">
        <v>69</v>
      </c>
      <c r="C71" s="4" t="s">
        <v>1253</v>
      </c>
      <c r="F71" s="4" t="s">
        <v>2088</v>
      </c>
      <c r="G71" s="4" t="s">
        <v>2082</v>
      </c>
      <c r="H71" s="4" t="s">
        <v>1839</v>
      </c>
      <c r="I71" s="92"/>
      <c r="J71" s="92"/>
      <c r="K71" s="92"/>
      <c r="L71" s="92"/>
    </row>
    <row r="72" spans="1:12" hidden="1" x14ac:dyDescent="0.3">
      <c r="A72" s="4">
        <v>69</v>
      </c>
      <c r="B72" s="4">
        <v>69</v>
      </c>
      <c r="C72" s="4" t="s">
        <v>1253</v>
      </c>
      <c r="F72" s="4" t="s">
        <v>2088</v>
      </c>
      <c r="G72" s="4" t="s">
        <v>2084</v>
      </c>
      <c r="H72" s="4" t="s">
        <v>1839</v>
      </c>
      <c r="I72" s="92"/>
      <c r="J72" s="92"/>
      <c r="K72" s="92"/>
      <c r="L72" s="92"/>
    </row>
    <row r="73" spans="1:12" hidden="1" x14ac:dyDescent="0.3">
      <c r="A73" s="4">
        <v>70</v>
      </c>
      <c r="B73" s="4">
        <v>70</v>
      </c>
      <c r="C73" s="4" t="s">
        <v>1253</v>
      </c>
      <c r="F73" s="4">
        <v>456</v>
      </c>
      <c r="G73" s="4">
        <v>455</v>
      </c>
      <c r="H73" s="4" t="s">
        <v>1821</v>
      </c>
    </row>
    <row r="74" spans="1:12" hidden="1" x14ac:dyDescent="0.3">
      <c r="A74" s="4">
        <v>71</v>
      </c>
      <c r="B74" s="4">
        <v>71</v>
      </c>
      <c r="C74" s="4" t="s">
        <v>1253</v>
      </c>
      <c r="F74" s="4">
        <v>457</v>
      </c>
      <c r="G74" s="4" t="s">
        <v>2018</v>
      </c>
    </row>
    <row r="75" spans="1:12" hidden="1" x14ac:dyDescent="0.3">
      <c r="A75" s="4">
        <v>79</v>
      </c>
      <c r="B75" s="4">
        <v>79</v>
      </c>
      <c r="C75" s="4" t="s">
        <v>1253</v>
      </c>
      <c r="F75" s="4" t="s">
        <v>2097</v>
      </c>
      <c r="G75" s="4" t="s">
        <v>2087</v>
      </c>
      <c r="H75" s="4" t="s">
        <v>1839</v>
      </c>
    </row>
    <row r="76" spans="1:12" hidden="1" x14ac:dyDescent="0.3">
      <c r="A76" s="4">
        <v>79</v>
      </c>
      <c r="B76" s="4">
        <v>79</v>
      </c>
      <c r="C76" s="4" t="s">
        <v>1253</v>
      </c>
      <c r="F76" s="4" t="s">
        <v>2097</v>
      </c>
      <c r="G76" s="4" t="s">
        <v>2083</v>
      </c>
      <c r="H76" s="4" t="s">
        <v>1839</v>
      </c>
    </row>
    <row r="77" spans="1:12" hidden="1" x14ac:dyDescent="0.3">
      <c r="A77" s="4">
        <v>79</v>
      </c>
      <c r="B77" s="4">
        <v>79</v>
      </c>
      <c r="C77" s="4" t="s">
        <v>1253</v>
      </c>
      <c r="F77" s="4" t="s">
        <v>2097</v>
      </c>
      <c r="G77" s="4" t="s">
        <v>2085</v>
      </c>
      <c r="H77" s="4" t="s">
        <v>1839</v>
      </c>
    </row>
    <row r="78" spans="1:12" hidden="1" x14ac:dyDescent="0.3">
      <c r="A78" s="4">
        <v>79</v>
      </c>
      <c r="B78" s="4">
        <v>79</v>
      </c>
      <c r="C78" s="4" t="s">
        <v>1253</v>
      </c>
      <c r="F78" s="4" t="s">
        <v>2096</v>
      </c>
      <c r="G78" s="4" t="s">
        <v>2086</v>
      </c>
      <c r="H78" s="4" t="s">
        <v>1839</v>
      </c>
      <c r="I78" s="92"/>
      <c r="J78" s="92"/>
      <c r="K78" s="92"/>
      <c r="L78" s="92"/>
    </row>
    <row r="79" spans="1:12" hidden="1" x14ac:dyDescent="0.3">
      <c r="A79" s="4">
        <v>79</v>
      </c>
      <c r="B79" s="4">
        <v>79</v>
      </c>
      <c r="C79" s="4" t="s">
        <v>1253</v>
      </c>
      <c r="F79" s="4" t="s">
        <v>2096</v>
      </c>
      <c r="G79" s="4" t="s">
        <v>2082</v>
      </c>
      <c r="H79" s="4" t="s">
        <v>1839</v>
      </c>
      <c r="I79" s="92"/>
      <c r="J79" s="92"/>
      <c r="K79" s="92"/>
      <c r="L79" s="92"/>
    </row>
    <row r="80" spans="1:12" hidden="1" x14ac:dyDescent="0.3">
      <c r="A80" s="4">
        <v>79</v>
      </c>
      <c r="B80" s="4">
        <v>79</v>
      </c>
      <c r="C80" s="4" t="s">
        <v>1253</v>
      </c>
      <c r="F80" s="4" t="s">
        <v>2096</v>
      </c>
      <c r="G80" s="4" t="s">
        <v>2084</v>
      </c>
      <c r="H80" s="4" t="s">
        <v>1839</v>
      </c>
      <c r="I80" s="92"/>
      <c r="J80" s="92"/>
      <c r="K80" s="92"/>
      <c r="L80" s="92"/>
    </row>
    <row r="81" spans="1:12" hidden="1" x14ac:dyDescent="0.3">
      <c r="A81" s="4">
        <v>89</v>
      </c>
      <c r="B81" s="4">
        <v>89</v>
      </c>
      <c r="C81" s="4" t="s">
        <v>802</v>
      </c>
      <c r="H81" s="4" t="s">
        <v>1824</v>
      </c>
    </row>
    <row r="82" spans="1:12" hidden="1" x14ac:dyDescent="0.3">
      <c r="A82" s="4">
        <v>96</v>
      </c>
      <c r="B82" s="4">
        <v>96</v>
      </c>
      <c r="C82" s="4" t="s">
        <v>1253</v>
      </c>
      <c r="F82" s="4" t="s">
        <v>2008</v>
      </c>
      <c r="G82" s="4" t="s">
        <v>2009</v>
      </c>
      <c r="H82" s="4" t="s">
        <v>1840</v>
      </c>
    </row>
    <row r="83" spans="1:12" hidden="1" x14ac:dyDescent="0.3">
      <c r="A83" s="4">
        <v>96</v>
      </c>
      <c r="B83" s="4">
        <v>96</v>
      </c>
      <c r="C83" s="4" t="s">
        <v>1253</v>
      </c>
      <c r="F83" s="4" t="s">
        <v>2010</v>
      </c>
      <c r="G83" s="4" t="s">
        <v>2011</v>
      </c>
      <c r="H83" s="4" t="s">
        <v>1840</v>
      </c>
      <c r="I83" s="92"/>
      <c r="J83" s="92"/>
      <c r="L83" s="92"/>
    </row>
    <row r="84" spans="1:12" hidden="1" x14ac:dyDescent="0.3">
      <c r="A84" s="4">
        <v>96</v>
      </c>
      <c r="B84" s="4">
        <v>96</v>
      </c>
      <c r="C84" s="4" t="s">
        <v>1253</v>
      </c>
      <c r="F84" s="4" t="s">
        <v>2012</v>
      </c>
      <c r="G84" s="4" t="s">
        <v>2013</v>
      </c>
      <c r="H84" s="4" t="s">
        <v>1840</v>
      </c>
      <c r="I84" s="92"/>
      <c r="J84" s="92"/>
      <c r="L84" s="92"/>
    </row>
    <row r="85" spans="1:12" hidden="1" x14ac:dyDescent="0.3">
      <c r="A85" s="4">
        <v>96</v>
      </c>
      <c r="B85" s="4">
        <v>96</v>
      </c>
      <c r="C85" s="4" t="s">
        <v>1253</v>
      </c>
      <c r="F85" s="4" t="s">
        <v>2014</v>
      </c>
      <c r="G85" s="4" t="s">
        <v>2015</v>
      </c>
      <c r="H85" s="4" t="s">
        <v>1840</v>
      </c>
      <c r="I85" s="92"/>
      <c r="J85" s="92"/>
      <c r="L85" s="92"/>
    </row>
    <row r="86" spans="1:12" x14ac:dyDescent="0.3">
      <c r="A86" s="4">
        <v>100</v>
      </c>
      <c r="B86" s="4">
        <v>100</v>
      </c>
      <c r="C86" s="4" t="s">
        <v>804</v>
      </c>
      <c r="E86" s="4" t="s">
        <v>2114</v>
      </c>
      <c r="G86" s="4" t="s">
        <v>2116</v>
      </c>
      <c r="H86" s="4" t="s">
        <v>1841</v>
      </c>
    </row>
    <row r="87" spans="1:12" x14ac:dyDescent="0.3">
      <c r="A87" s="4">
        <v>100</v>
      </c>
      <c r="B87" s="4">
        <v>100</v>
      </c>
      <c r="C87" s="4" t="s">
        <v>804</v>
      </c>
      <c r="E87" s="4" t="s">
        <v>2115</v>
      </c>
      <c r="G87" s="4" t="s">
        <v>2117</v>
      </c>
      <c r="H87" s="4" t="s">
        <v>1841</v>
      </c>
    </row>
    <row r="88" spans="1:12" x14ac:dyDescent="0.3">
      <c r="A88" s="4">
        <v>111</v>
      </c>
      <c r="B88" s="4">
        <v>111</v>
      </c>
      <c r="C88" s="4" t="s">
        <v>1253</v>
      </c>
      <c r="F88" s="4">
        <v>620</v>
      </c>
      <c r="G88" s="4">
        <v>619</v>
      </c>
    </row>
    <row r="89" spans="1:12" x14ac:dyDescent="0.3">
      <c r="A89" s="4">
        <v>115</v>
      </c>
      <c r="B89" s="4">
        <v>115</v>
      </c>
      <c r="C89" s="4" t="s">
        <v>1253</v>
      </c>
      <c r="F89" s="4" t="s">
        <v>1843</v>
      </c>
      <c r="G89" s="4" t="s">
        <v>1842</v>
      </c>
      <c r="H89" s="20" t="s">
        <v>1844</v>
      </c>
    </row>
    <row r="90" spans="1:12" x14ac:dyDescent="0.3">
      <c r="A90" s="4">
        <v>121</v>
      </c>
      <c r="B90" s="4">
        <v>121</v>
      </c>
      <c r="C90" s="4" t="s">
        <v>1253</v>
      </c>
      <c r="F90" s="92" t="s">
        <v>2121</v>
      </c>
      <c r="G90" s="92" t="s">
        <v>2118</v>
      </c>
      <c r="I90" s="92"/>
      <c r="J90" s="92"/>
      <c r="L90" s="92"/>
    </row>
    <row r="91" spans="1:12" x14ac:dyDescent="0.3">
      <c r="A91" s="4">
        <v>121</v>
      </c>
      <c r="B91" s="4">
        <v>121</v>
      </c>
      <c r="C91" s="4" t="s">
        <v>1253</v>
      </c>
      <c r="F91" s="92" t="s">
        <v>2122</v>
      </c>
      <c r="G91" s="92" t="s">
        <v>2119</v>
      </c>
      <c r="I91" s="92"/>
      <c r="J91" s="92"/>
      <c r="L91" s="92"/>
    </row>
    <row r="92" spans="1:12" x14ac:dyDescent="0.3">
      <c r="A92" s="4">
        <v>121</v>
      </c>
      <c r="B92" s="4">
        <v>121</v>
      </c>
      <c r="C92" s="4" t="s">
        <v>1253</v>
      </c>
      <c r="F92" s="92" t="s">
        <v>2123</v>
      </c>
      <c r="G92" s="92" t="s">
        <v>2120</v>
      </c>
      <c r="I92" s="92"/>
      <c r="J92" s="92"/>
      <c r="L92" s="92"/>
    </row>
    <row r="93" spans="1:12" hidden="1" x14ac:dyDescent="0.3">
      <c r="A93" s="4">
        <v>129</v>
      </c>
      <c r="B93" s="4">
        <v>129.1</v>
      </c>
      <c r="C93" s="4" t="s">
        <v>1253</v>
      </c>
      <c r="F93" s="4">
        <v>629</v>
      </c>
      <c r="G93" s="4">
        <v>628</v>
      </c>
      <c r="I93" s="92"/>
      <c r="J93" s="92"/>
      <c r="L93" s="92"/>
    </row>
    <row r="94" spans="1:12" x14ac:dyDescent="0.3">
      <c r="A94" s="4">
        <v>129</v>
      </c>
      <c r="B94" s="4">
        <v>129.19999999999999</v>
      </c>
      <c r="C94" s="4" t="s">
        <v>801</v>
      </c>
      <c r="D94" s="4" t="s">
        <v>1846</v>
      </c>
      <c r="E94" s="4">
        <v>630</v>
      </c>
      <c r="F94" s="4" t="s">
        <v>1847</v>
      </c>
      <c r="G94" s="4">
        <v>631</v>
      </c>
      <c r="H94" s="4" t="s">
        <v>1845</v>
      </c>
    </row>
    <row r="95" spans="1:12" x14ac:dyDescent="0.3">
      <c r="A95" s="4">
        <v>132</v>
      </c>
      <c r="B95" s="4">
        <v>132</v>
      </c>
      <c r="C95" s="4" t="s">
        <v>801</v>
      </c>
      <c r="D95" s="5" t="s">
        <v>2020</v>
      </c>
      <c r="E95" s="5" t="s">
        <v>2019</v>
      </c>
      <c r="F95" s="5" t="s">
        <v>2022</v>
      </c>
      <c r="G95" s="5" t="s">
        <v>2021</v>
      </c>
    </row>
    <row r="96" spans="1:12" hidden="1" x14ac:dyDescent="0.3">
      <c r="A96" s="4">
        <v>134</v>
      </c>
      <c r="B96" s="4">
        <v>134</v>
      </c>
      <c r="C96" s="4" t="s">
        <v>801</v>
      </c>
      <c r="D96" s="5" t="s">
        <v>2020</v>
      </c>
      <c r="E96" s="5" t="s">
        <v>2019</v>
      </c>
      <c r="F96" s="5" t="s">
        <v>2022</v>
      </c>
      <c r="G96" s="5" t="s">
        <v>2021</v>
      </c>
    </row>
    <row r="97" spans="1:12" hidden="1" x14ac:dyDescent="0.3">
      <c r="A97" s="4">
        <v>136</v>
      </c>
      <c r="B97" s="4">
        <v>136</v>
      </c>
      <c r="C97" s="4" t="s">
        <v>802</v>
      </c>
      <c r="H97" s="4" t="s">
        <v>1824</v>
      </c>
    </row>
    <row r="98" spans="1:12" x14ac:dyDescent="0.3">
      <c r="A98" s="4">
        <v>138</v>
      </c>
      <c r="B98" s="4">
        <v>138</v>
      </c>
      <c r="C98" s="4" t="s">
        <v>1253</v>
      </c>
      <c r="F98" s="4">
        <v>675</v>
      </c>
      <c r="G98" s="4">
        <v>674</v>
      </c>
    </row>
    <row r="99" spans="1:12" x14ac:dyDescent="0.3">
      <c r="A99" s="4">
        <v>151</v>
      </c>
      <c r="B99" s="4">
        <v>151</v>
      </c>
      <c r="C99" s="4" t="s">
        <v>804</v>
      </c>
      <c r="E99" s="4" t="s">
        <v>1964</v>
      </c>
      <c r="G99" s="4" t="s">
        <v>2016</v>
      </c>
      <c r="I99" s="92"/>
      <c r="J99" s="92"/>
      <c r="L99" s="92"/>
    </row>
    <row r="100" spans="1:12" x14ac:dyDescent="0.3">
      <c r="A100" s="4">
        <v>151</v>
      </c>
      <c r="B100" s="4">
        <v>151</v>
      </c>
      <c r="C100" s="4" t="s">
        <v>804</v>
      </c>
      <c r="E100" s="4" t="s">
        <v>1979</v>
      </c>
      <c r="G100" s="4" t="s">
        <v>2017</v>
      </c>
      <c r="I100" s="92"/>
      <c r="J100" s="92"/>
      <c r="L100" s="92"/>
    </row>
    <row r="101" spans="1:12" x14ac:dyDescent="0.3">
      <c r="A101" s="4">
        <v>152</v>
      </c>
      <c r="B101" s="4">
        <v>152.1</v>
      </c>
      <c r="C101" s="4" t="s">
        <v>1253</v>
      </c>
      <c r="F101" s="5" t="s">
        <v>2025</v>
      </c>
      <c r="G101" s="5" t="s">
        <v>2026</v>
      </c>
      <c r="H101" s="20"/>
      <c r="I101" s="92"/>
      <c r="J101" s="92"/>
      <c r="K101" s="92"/>
      <c r="L101" s="92"/>
    </row>
    <row r="102" spans="1:12" x14ac:dyDescent="0.3">
      <c r="A102" s="4">
        <v>152</v>
      </c>
      <c r="B102" s="4">
        <v>152.19999999999999</v>
      </c>
      <c r="C102" s="4" t="s">
        <v>1253</v>
      </c>
      <c r="F102" s="5" t="s">
        <v>2028</v>
      </c>
      <c r="G102" s="5" t="s">
        <v>2027</v>
      </c>
      <c r="H102" s="20"/>
      <c r="I102" s="92"/>
      <c r="J102" s="92"/>
      <c r="K102" s="92"/>
      <c r="L102" s="92"/>
    </row>
    <row r="103" spans="1:12" x14ac:dyDescent="0.3">
      <c r="A103" s="4">
        <v>152</v>
      </c>
      <c r="B103" s="4">
        <v>152.30000000000001</v>
      </c>
      <c r="C103" s="4" t="s">
        <v>1253</v>
      </c>
      <c r="F103" s="5" t="s">
        <v>2030</v>
      </c>
      <c r="G103" s="5" t="s">
        <v>2029</v>
      </c>
      <c r="H103" s="20"/>
    </row>
    <row r="104" spans="1:12" hidden="1" x14ac:dyDescent="0.3">
      <c r="A104" s="4">
        <v>154</v>
      </c>
      <c r="B104" s="4">
        <v>154</v>
      </c>
      <c r="C104" s="4" t="s">
        <v>804</v>
      </c>
      <c r="E104" s="4">
        <v>689</v>
      </c>
      <c r="G104" s="4">
        <v>690</v>
      </c>
    </row>
    <row r="105" spans="1:12" hidden="1" x14ac:dyDescent="0.3">
      <c r="A105" s="4">
        <v>154</v>
      </c>
      <c r="B105" s="4">
        <v>154</v>
      </c>
      <c r="C105" s="4" t="s">
        <v>804</v>
      </c>
      <c r="E105" s="4">
        <v>691</v>
      </c>
      <c r="G105" s="4">
        <v>692</v>
      </c>
    </row>
    <row r="106" spans="1:12" hidden="1" x14ac:dyDescent="0.3">
      <c r="A106" s="4">
        <v>155</v>
      </c>
      <c r="B106" s="4">
        <v>155</v>
      </c>
      <c r="C106" s="4" t="s">
        <v>801</v>
      </c>
      <c r="D106" s="4">
        <v>693</v>
      </c>
      <c r="E106" s="4">
        <v>697</v>
      </c>
      <c r="F106" s="4">
        <v>694</v>
      </c>
      <c r="G106" s="4">
        <v>698</v>
      </c>
      <c r="H106" s="20"/>
    </row>
    <row r="107" spans="1:12" hidden="1" x14ac:dyDescent="0.3">
      <c r="A107" s="4">
        <v>155</v>
      </c>
      <c r="B107" s="4">
        <v>155</v>
      </c>
      <c r="C107" s="4" t="s">
        <v>801</v>
      </c>
      <c r="D107" s="4">
        <v>693</v>
      </c>
      <c r="E107" s="4">
        <v>697</v>
      </c>
      <c r="F107" s="4">
        <v>695</v>
      </c>
      <c r="G107" s="4">
        <v>699</v>
      </c>
      <c r="H107" s="20"/>
    </row>
    <row r="108" spans="1:12" hidden="1" x14ac:dyDescent="0.3">
      <c r="A108" s="4">
        <v>155</v>
      </c>
      <c r="B108" s="4">
        <v>155</v>
      </c>
      <c r="C108" s="4" t="s">
        <v>801</v>
      </c>
      <c r="D108" s="4">
        <v>693</v>
      </c>
      <c r="E108" s="4">
        <v>697</v>
      </c>
      <c r="F108" s="4">
        <v>696</v>
      </c>
      <c r="G108" s="4">
        <v>700</v>
      </c>
      <c r="H108" s="20"/>
    </row>
    <row r="109" spans="1:12" hidden="1" x14ac:dyDescent="0.3">
      <c r="A109" s="4">
        <v>163</v>
      </c>
      <c r="B109" s="4">
        <v>163</v>
      </c>
      <c r="C109" s="4" t="s">
        <v>801</v>
      </c>
      <c r="D109" s="4" t="s">
        <v>2124</v>
      </c>
      <c r="E109" s="4" t="s">
        <v>2128</v>
      </c>
      <c r="F109" s="4" t="s">
        <v>2125</v>
      </c>
      <c r="G109" s="4" t="s">
        <v>2129</v>
      </c>
      <c r="H109" s="4" t="s">
        <v>1848</v>
      </c>
    </row>
    <row r="110" spans="1:12" hidden="1" x14ac:dyDescent="0.3">
      <c r="A110" s="4">
        <v>163</v>
      </c>
      <c r="B110" s="4">
        <v>163</v>
      </c>
      <c r="C110" s="4" t="s">
        <v>801</v>
      </c>
      <c r="D110" s="4" t="s">
        <v>2124</v>
      </c>
      <c r="E110" s="4" t="s">
        <v>2128</v>
      </c>
      <c r="F110" s="4" t="s">
        <v>2126</v>
      </c>
      <c r="G110" s="4" t="s">
        <v>2130</v>
      </c>
      <c r="H110" s="4" t="s">
        <v>1848</v>
      </c>
    </row>
    <row r="111" spans="1:12" hidden="1" x14ac:dyDescent="0.3">
      <c r="A111" s="4">
        <v>163</v>
      </c>
      <c r="B111" s="4">
        <v>163</v>
      </c>
      <c r="C111" s="4" t="s">
        <v>801</v>
      </c>
      <c r="D111" s="4" t="s">
        <v>2124</v>
      </c>
      <c r="E111" s="4" t="s">
        <v>2128</v>
      </c>
      <c r="F111" s="4" t="s">
        <v>2127</v>
      </c>
      <c r="G111" s="4" t="s">
        <v>2131</v>
      </c>
      <c r="H111" s="4" t="s">
        <v>1848</v>
      </c>
    </row>
    <row r="112" spans="1:12" s="20" customFormat="1" hidden="1" x14ac:dyDescent="0.3">
      <c r="A112" s="20">
        <v>164</v>
      </c>
      <c r="B112" s="20">
        <v>164</v>
      </c>
      <c r="C112" s="20" t="s">
        <v>804</v>
      </c>
      <c r="E112" s="20" t="s">
        <v>2132</v>
      </c>
      <c r="G112" s="20" t="s">
        <v>2134</v>
      </c>
      <c r="H112" s="20" t="s">
        <v>1848</v>
      </c>
      <c r="I112"/>
      <c r="J112"/>
      <c r="K112"/>
      <c r="L112"/>
    </row>
    <row r="113" spans="1:12" s="20" customFormat="1" hidden="1" x14ac:dyDescent="0.3">
      <c r="A113" s="20">
        <v>164</v>
      </c>
      <c r="B113" s="20">
        <v>164</v>
      </c>
      <c r="C113" s="20" t="s">
        <v>804</v>
      </c>
      <c r="E113" s="20" t="s">
        <v>2132</v>
      </c>
      <c r="G113" s="20" t="s">
        <v>2135</v>
      </c>
      <c r="H113" s="20" t="s">
        <v>1848</v>
      </c>
      <c r="I113"/>
      <c r="J113"/>
      <c r="K113"/>
      <c r="L113"/>
    </row>
    <row r="114" spans="1:12" s="20" customFormat="1" hidden="1" x14ac:dyDescent="0.3">
      <c r="A114" s="20">
        <v>164</v>
      </c>
      <c r="B114" s="20">
        <v>164</v>
      </c>
      <c r="C114" s="20" t="s">
        <v>804</v>
      </c>
      <c r="E114" s="20" t="s">
        <v>2132</v>
      </c>
      <c r="G114" s="20" t="s">
        <v>2137</v>
      </c>
      <c r="H114" s="20" t="s">
        <v>1848</v>
      </c>
      <c r="I114"/>
      <c r="J114"/>
      <c r="K114"/>
      <c r="L114"/>
    </row>
    <row r="115" spans="1:12" x14ac:dyDescent="0.3">
      <c r="A115" s="4">
        <v>165</v>
      </c>
      <c r="B115" s="4">
        <v>165</v>
      </c>
      <c r="C115" s="4" t="s">
        <v>1253</v>
      </c>
      <c r="F115" s="4" t="s">
        <v>2032</v>
      </c>
      <c r="G115" s="4" t="s">
        <v>2031</v>
      </c>
    </row>
    <row r="116" spans="1:12" x14ac:dyDescent="0.3">
      <c r="A116" s="4">
        <v>167</v>
      </c>
      <c r="B116" s="4">
        <v>167</v>
      </c>
      <c r="C116" s="4" t="s">
        <v>1253</v>
      </c>
      <c r="F116" s="4" t="s">
        <v>2143</v>
      </c>
      <c r="G116" s="4" t="s">
        <v>2139</v>
      </c>
      <c r="H116" s="4" t="s">
        <v>2033</v>
      </c>
    </row>
    <row r="117" spans="1:12" x14ac:dyDescent="0.3">
      <c r="A117" s="4">
        <v>167</v>
      </c>
      <c r="B117" s="4">
        <v>167</v>
      </c>
      <c r="C117" s="4" t="s">
        <v>1253</v>
      </c>
      <c r="F117" s="4" t="s">
        <v>2144</v>
      </c>
      <c r="G117" s="4" t="s">
        <v>2140</v>
      </c>
      <c r="H117" s="4" t="s">
        <v>2033</v>
      </c>
    </row>
    <row r="118" spans="1:12" x14ac:dyDescent="0.3">
      <c r="A118" s="4">
        <v>167</v>
      </c>
      <c r="B118" s="4">
        <v>167</v>
      </c>
      <c r="C118" s="4" t="s">
        <v>1253</v>
      </c>
      <c r="F118" s="4" t="s">
        <v>2145</v>
      </c>
      <c r="G118" s="4" t="s">
        <v>2141</v>
      </c>
      <c r="H118" s="4" t="s">
        <v>2033</v>
      </c>
    </row>
    <row r="119" spans="1:12" x14ac:dyDescent="0.3">
      <c r="A119" s="4">
        <v>167</v>
      </c>
      <c r="B119" s="4">
        <v>167</v>
      </c>
      <c r="C119" s="4" t="s">
        <v>1253</v>
      </c>
      <c r="F119" s="4" t="s">
        <v>2146</v>
      </c>
      <c r="G119" s="4" t="s">
        <v>2142</v>
      </c>
      <c r="H119" s="4" t="s">
        <v>2033</v>
      </c>
    </row>
    <row r="120" spans="1:12" x14ac:dyDescent="0.3">
      <c r="A120" s="4">
        <v>170</v>
      </c>
      <c r="B120" s="4">
        <v>170</v>
      </c>
      <c r="C120" s="4" t="s">
        <v>801</v>
      </c>
      <c r="D120" s="4">
        <v>765</v>
      </c>
      <c r="E120" s="4">
        <v>764</v>
      </c>
      <c r="F120" s="4" t="s">
        <v>2037</v>
      </c>
      <c r="G120" s="4" t="s">
        <v>2036</v>
      </c>
    </row>
    <row r="121" spans="1:12" x14ac:dyDescent="0.3">
      <c r="A121" s="4">
        <v>170</v>
      </c>
      <c r="B121" s="4">
        <v>170</v>
      </c>
      <c r="C121" s="4" t="s">
        <v>801</v>
      </c>
      <c r="D121" s="4">
        <v>765</v>
      </c>
      <c r="E121" s="4">
        <v>764</v>
      </c>
      <c r="F121" s="4">
        <v>773</v>
      </c>
      <c r="G121" s="4">
        <v>772</v>
      </c>
    </row>
    <row r="122" spans="1:12" x14ac:dyDescent="0.3">
      <c r="A122" s="4">
        <v>170</v>
      </c>
      <c r="B122" s="4">
        <v>170</v>
      </c>
      <c r="C122" s="4" t="s">
        <v>801</v>
      </c>
      <c r="D122" s="4">
        <v>765</v>
      </c>
      <c r="E122" s="4">
        <v>764</v>
      </c>
      <c r="F122" s="4">
        <v>775</v>
      </c>
      <c r="G122" s="4">
        <v>774</v>
      </c>
    </row>
    <row r="123" spans="1:12" x14ac:dyDescent="0.3">
      <c r="A123" s="4">
        <v>170</v>
      </c>
      <c r="B123" s="4">
        <v>170</v>
      </c>
      <c r="C123" s="4" t="s">
        <v>801</v>
      </c>
      <c r="D123" s="4">
        <v>765</v>
      </c>
      <c r="E123" s="4">
        <v>764</v>
      </c>
      <c r="F123" s="4">
        <v>777</v>
      </c>
      <c r="G123" s="4">
        <v>776</v>
      </c>
    </row>
    <row r="124" spans="1:12" x14ac:dyDescent="0.3">
      <c r="A124" s="4">
        <v>181</v>
      </c>
      <c r="B124" s="4">
        <v>181</v>
      </c>
      <c r="C124" s="4" t="s">
        <v>1253</v>
      </c>
      <c r="F124" s="4" t="s">
        <v>2147</v>
      </c>
      <c r="G124" s="4" t="s">
        <v>2158</v>
      </c>
      <c r="I124" s="92"/>
      <c r="J124" s="92"/>
      <c r="K124" s="92"/>
      <c r="L124" s="92"/>
    </row>
    <row r="125" spans="1:12" x14ac:dyDescent="0.3">
      <c r="A125" s="4">
        <v>181</v>
      </c>
      <c r="B125" s="4">
        <v>181</v>
      </c>
      <c r="C125" s="4" t="s">
        <v>1253</v>
      </c>
      <c r="F125" s="4" t="s">
        <v>2171</v>
      </c>
      <c r="G125" s="4" t="s">
        <v>2172</v>
      </c>
      <c r="I125" s="92"/>
      <c r="J125" s="92"/>
      <c r="K125" s="92"/>
      <c r="L125" s="92"/>
    </row>
    <row r="126" spans="1:12" x14ac:dyDescent="0.3">
      <c r="A126" s="4">
        <v>181</v>
      </c>
      <c r="B126" s="4">
        <v>181</v>
      </c>
      <c r="C126" s="4" t="s">
        <v>1253</v>
      </c>
      <c r="F126" s="4" t="s">
        <v>2169</v>
      </c>
      <c r="G126" s="4" t="s">
        <v>2170</v>
      </c>
      <c r="I126" s="92"/>
      <c r="J126" s="92"/>
      <c r="K126" s="92"/>
      <c r="L126" s="92"/>
    </row>
    <row r="127" spans="1:12" x14ac:dyDescent="0.3">
      <c r="A127" s="4">
        <v>181</v>
      </c>
      <c r="B127" s="4">
        <v>181</v>
      </c>
      <c r="C127" s="4" t="s">
        <v>1253</v>
      </c>
      <c r="F127" s="4" t="s">
        <v>2148</v>
      </c>
      <c r="G127" s="4" t="s">
        <v>2159</v>
      </c>
      <c r="I127" s="92"/>
      <c r="J127" s="92"/>
      <c r="K127" s="92"/>
      <c r="L127" s="92"/>
    </row>
    <row r="128" spans="1:12" x14ac:dyDescent="0.3">
      <c r="A128" s="4">
        <v>181</v>
      </c>
      <c r="B128" s="4">
        <v>181</v>
      </c>
      <c r="C128" s="4" t="s">
        <v>1253</v>
      </c>
      <c r="F128" s="4" t="s">
        <v>2149</v>
      </c>
      <c r="G128" s="4" t="s">
        <v>2160</v>
      </c>
      <c r="I128" s="92"/>
      <c r="J128" s="92"/>
      <c r="K128" s="92"/>
      <c r="L128" s="92"/>
    </row>
    <row r="129" spans="1:12" x14ac:dyDescent="0.3">
      <c r="A129" s="4">
        <v>181</v>
      </c>
      <c r="B129" s="4">
        <v>181</v>
      </c>
      <c r="C129" s="4" t="s">
        <v>1253</v>
      </c>
      <c r="F129" s="4" t="s">
        <v>2150</v>
      </c>
      <c r="G129" s="4" t="s">
        <v>2161</v>
      </c>
      <c r="I129" s="92"/>
      <c r="J129" s="92"/>
      <c r="K129" s="92"/>
      <c r="L129" s="92"/>
    </row>
    <row r="130" spans="1:12" x14ac:dyDescent="0.3">
      <c r="A130" s="4">
        <v>181</v>
      </c>
      <c r="B130" s="4">
        <v>181</v>
      </c>
      <c r="C130" s="4" t="s">
        <v>1253</v>
      </c>
      <c r="F130" s="4" t="s">
        <v>2151</v>
      </c>
      <c r="G130" s="4" t="s">
        <v>2162</v>
      </c>
      <c r="I130" s="92"/>
      <c r="J130" s="92"/>
      <c r="K130" s="92"/>
      <c r="L130" s="92"/>
    </row>
    <row r="131" spans="1:12" x14ac:dyDescent="0.3">
      <c r="A131" s="4">
        <v>181</v>
      </c>
      <c r="B131" s="4">
        <v>181</v>
      </c>
      <c r="C131" s="4" t="s">
        <v>1253</v>
      </c>
      <c r="F131" s="4" t="s">
        <v>2152</v>
      </c>
      <c r="G131" s="4" t="s">
        <v>2163</v>
      </c>
      <c r="I131" s="92"/>
      <c r="J131" s="92"/>
      <c r="K131" s="92"/>
      <c r="L131" s="92"/>
    </row>
    <row r="132" spans="1:12" x14ac:dyDescent="0.3">
      <c r="A132" s="4">
        <v>181</v>
      </c>
      <c r="B132" s="4">
        <v>181</v>
      </c>
      <c r="C132" s="4" t="s">
        <v>1253</v>
      </c>
      <c r="F132" s="4" t="s">
        <v>2153</v>
      </c>
      <c r="G132" s="4" t="s">
        <v>2164</v>
      </c>
      <c r="I132" s="92"/>
      <c r="J132" s="92"/>
      <c r="K132" s="92"/>
      <c r="L132" s="92"/>
    </row>
    <row r="133" spans="1:12" x14ac:dyDescent="0.3">
      <c r="A133" s="4">
        <v>181</v>
      </c>
      <c r="B133" s="4">
        <v>181</v>
      </c>
      <c r="C133" s="4" t="s">
        <v>1253</v>
      </c>
      <c r="F133" s="4" t="s">
        <v>2154</v>
      </c>
      <c r="G133" s="4" t="s">
        <v>2165</v>
      </c>
      <c r="I133" s="92"/>
      <c r="J133" s="92"/>
      <c r="K133" s="92"/>
      <c r="L133" s="92"/>
    </row>
    <row r="134" spans="1:12" x14ac:dyDescent="0.3">
      <c r="A134" s="4">
        <v>181</v>
      </c>
      <c r="B134" s="4">
        <v>181</v>
      </c>
      <c r="C134" s="4" t="s">
        <v>1253</v>
      </c>
      <c r="F134" s="4" t="s">
        <v>2155</v>
      </c>
      <c r="G134" s="4" t="s">
        <v>2166</v>
      </c>
      <c r="I134" s="92"/>
      <c r="J134" s="92"/>
      <c r="K134" s="92"/>
      <c r="L134" s="92"/>
    </row>
    <row r="135" spans="1:12" x14ac:dyDescent="0.3">
      <c r="A135" s="4">
        <v>181</v>
      </c>
      <c r="B135" s="4">
        <v>181</v>
      </c>
      <c r="C135" s="4" t="s">
        <v>1253</v>
      </c>
      <c r="F135" s="4" t="s">
        <v>2156</v>
      </c>
      <c r="G135" s="4" t="s">
        <v>2167</v>
      </c>
      <c r="I135" s="92"/>
      <c r="J135" s="92"/>
      <c r="K135" s="92"/>
      <c r="L135" s="92"/>
    </row>
    <row r="136" spans="1:12" x14ac:dyDescent="0.3">
      <c r="A136" s="4">
        <v>181</v>
      </c>
      <c r="B136" s="4">
        <v>181</v>
      </c>
      <c r="C136" s="4" t="s">
        <v>1253</v>
      </c>
      <c r="F136" s="4" t="s">
        <v>2157</v>
      </c>
      <c r="G136" s="4" t="s">
        <v>2168</v>
      </c>
      <c r="I136" s="92"/>
      <c r="J136" s="92"/>
      <c r="K136" s="92"/>
      <c r="L136" s="92"/>
    </row>
    <row r="137" spans="1:12" x14ac:dyDescent="0.3">
      <c r="A137" s="4">
        <v>181</v>
      </c>
      <c r="B137" s="4">
        <v>181</v>
      </c>
      <c r="C137" s="4" t="s">
        <v>1253</v>
      </c>
      <c r="F137" s="4" t="s">
        <v>2173</v>
      </c>
      <c r="G137" s="4" t="s">
        <v>2181</v>
      </c>
      <c r="I137" s="92"/>
      <c r="J137" s="92"/>
      <c r="K137" s="92"/>
      <c r="L137" s="92"/>
    </row>
    <row r="138" spans="1:12" x14ac:dyDescent="0.3">
      <c r="A138" s="4">
        <v>181</v>
      </c>
      <c r="B138" s="4">
        <v>181</v>
      </c>
      <c r="C138" s="4" t="s">
        <v>1253</v>
      </c>
      <c r="F138" s="4" t="s">
        <v>2174</v>
      </c>
      <c r="G138" s="4" t="s">
        <v>2182</v>
      </c>
      <c r="I138" s="92"/>
      <c r="J138" s="92"/>
      <c r="K138" s="92"/>
      <c r="L138" s="92"/>
    </row>
    <row r="139" spans="1:12" x14ac:dyDescent="0.3">
      <c r="A139" s="4">
        <v>181</v>
      </c>
      <c r="B139" s="4">
        <v>181</v>
      </c>
      <c r="C139" s="4" t="s">
        <v>1253</v>
      </c>
      <c r="F139" s="4" t="s">
        <v>2175</v>
      </c>
      <c r="G139" s="4" t="s">
        <v>2183</v>
      </c>
      <c r="I139" s="92"/>
      <c r="J139" s="92"/>
      <c r="K139" s="92"/>
      <c r="L139" s="92"/>
    </row>
    <row r="140" spans="1:12" x14ac:dyDescent="0.3">
      <c r="A140" s="4">
        <v>181</v>
      </c>
      <c r="B140" s="4">
        <v>181</v>
      </c>
      <c r="C140" s="4" t="s">
        <v>1253</v>
      </c>
      <c r="F140" s="4" t="s">
        <v>2176</v>
      </c>
      <c r="G140" s="4" t="s">
        <v>2184</v>
      </c>
      <c r="I140" s="92"/>
      <c r="J140" s="92"/>
      <c r="K140" s="92"/>
      <c r="L140" s="92"/>
    </row>
    <row r="141" spans="1:12" x14ac:dyDescent="0.3">
      <c r="A141" s="4">
        <v>181</v>
      </c>
      <c r="B141" s="4">
        <v>181</v>
      </c>
      <c r="C141" s="4" t="s">
        <v>1253</v>
      </c>
      <c r="F141" s="4" t="s">
        <v>2177</v>
      </c>
      <c r="G141" s="4" t="s">
        <v>2185</v>
      </c>
      <c r="I141" s="92"/>
      <c r="J141" s="92"/>
      <c r="K141" s="92"/>
      <c r="L141" s="92"/>
    </row>
    <row r="142" spans="1:12" x14ac:dyDescent="0.3">
      <c r="A142" s="4">
        <v>181</v>
      </c>
      <c r="B142" s="4">
        <v>181</v>
      </c>
      <c r="C142" s="4" t="s">
        <v>1253</v>
      </c>
      <c r="F142" s="4" t="s">
        <v>2178</v>
      </c>
      <c r="G142" s="4" t="s">
        <v>2186</v>
      </c>
      <c r="I142" s="92"/>
      <c r="J142" s="92"/>
      <c r="K142" s="92"/>
      <c r="L142" s="92"/>
    </row>
    <row r="143" spans="1:12" x14ac:dyDescent="0.3">
      <c r="A143" s="4">
        <v>181</v>
      </c>
      <c r="B143" s="4">
        <v>181</v>
      </c>
      <c r="C143" s="4" t="s">
        <v>1253</v>
      </c>
      <c r="F143" s="4" t="s">
        <v>2179</v>
      </c>
      <c r="G143" s="4" t="s">
        <v>2187</v>
      </c>
      <c r="I143" s="92"/>
      <c r="J143" s="92"/>
      <c r="K143" s="92"/>
      <c r="L143" s="92"/>
    </row>
    <row r="144" spans="1:12" x14ac:dyDescent="0.3">
      <c r="A144" s="4">
        <v>181</v>
      </c>
      <c r="B144" s="4">
        <v>181</v>
      </c>
      <c r="C144" s="4" t="s">
        <v>1253</v>
      </c>
      <c r="F144" s="4" t="s">
        <v>2180</v>
      </c>
      <c r="G144" s="4" t="s">
        <v>2188</v>
      </c>
      <c r="I144" s="92"/>
      <c r="J144" s="92"/>
      <c r="K144" s="92"/>
      <c r="L144" s="92"/>
    </row>
    <row r="145" spans="1:12" x14ac:dyDescent="0.3">
      <c r="A145" s="4">
        <v>181</v>
      </c>
      <c r="B145" s="4">
        <v>181</v>
      </c>
      <c r="C145" s="4" t="s">
        <v>1253</v>
      </c>
      <c r="F145" s="4" t="s">
        <v>2189</v>
      </c>
      <c r="G145" s="4" t="s">
        <v>2200</v>
      </c>
      <c r="I145" s="92"/>
      <c r="J145" s="92"/>
      <c r="K145" s="92"/>
      <c r="L145" s="92"/>
    </row>
    <row r="146" spans="1:12" x14ac:dyDescent="0.3">
      <c r="A146" s="4">
        <v>181</v>
      </c>
      <c r="B146" s="4">
        <v>181</v>
      </c>
      <c r="C146" s="4" t="s">
        <v>1253</v>
      </c>
      <c r="F146" s="4" t="s">
        <v>2190</v>
      </c>
      <c r="G146" s="4" t="s">
        <v>2201</v>
      </c>
      <c r="I146" s="92"/>
      <c r="J146" s="92"/>
      <c r="K146" s="92"/>
      <c r="L146" s="92"/>
    </row>
    <row r="147" spans="1:12" x14ac:dyDescent="0.3">
      <c r="A147" s="4">
        <v>181</v>
      </c>
      <c r="B147" s="4">
        <v>181</v>
      </c>
      <c r="C147" s="4" t="s">
        <v>1253</v>
      </c>
      <c r="F147" s="4" t="s">
        <v>2191</v>
      </c>
      <c r="G147" s="4" t="s">
        <v>2202</v>
      </c>
      <c r="I147" s="92"/>
      <c r="J147" s="92"/>
      <c r="K147" s="92"/>
      <c r="L147" s="92"/>
    </row>
    <row r="148" spans="1:12" x14ac:dyDescent="0.3">
      <c r="A148" s="4">
        <v>181</v>
      </c>
      <c r="B148" s="4">
        <v>181</v>
      </c>
      <c r="C148" s="4" t="s">
        <v>1253</v>
      </c>
      <c r="F148" s="4" t="s">
        <v>2192</v>
      </c>
      <c r="G148" s="4" t="s">
        <v>2203</v>
      </c>
      <c r="I148" s="92"/>
      <c r="J148" s="92"/>
      <c r="K148" s="92"/>
      <c r="L148" s="92"/>
    </row>
    <row r="149" spans="1:12" x14ac:dyDescent="0.3">
      <c r="A149" s="4">
        <v>181</v>
      </c>
      <c r="B149" s="4">
        <v>181</v>
      </c>
      <c r="C149" s="4" t="s">
        <v>1253</v>
      </c>
      <c r="F149" s="4" t="s">
        <v>2193</v>
      </c>
      <c r="G149" s="4" t="s">
        <v>2204</v>
      </c>
      <c r="I149" s="92"/>
      <c r="J149" s="92"/>
      <c r="K149" s="92"/>
      <c r="L149" s="92"/>
    </row>
    <row r="150" spans="1:12" x14ac:dyDescent="0.3">
      <c r="A150" s="4">
        <v>181</v>
      </c>
      <c r="B150" s="4">
        <v>181</v>
      </c>
      <c r="C150" s="4" t="s">
        <v>1253</v>
      </c>
      <c r="F150" s="4" t="s">
        <v>2194</v>
      </c>
      <c r="G150" s="4" t="s">
        <v>2205</v>
      </c>
      <c r="I150" s="92"/>
      <c r="J150" s="92"/>
      <c r="K150" s="92"/>
      <c r="L150" s="92"/>
    </row>
    <row r="151" spans="1:12" x14ac:dyDescent="0.3">
      <c r="A151" s="4">
        <v>181</v>
      </c>
      <c r="B151" s="4">
        <v>181</v>
      </c>
      <c r="C151" s="4" t="s">
        <v>1253</v>
      </c>
      <c r="F151" s="4" t="s">
        <v>2195</v>
      </c>
      <c r="G151" s="4" t="s">
        <v>2206</v>
      </c>
      <c r="I151" s="92"/>
      <c r="J151" s="92"/>
      <c r="K151" s="92"/>
      <c r="L151" s="92"/>
    </row>
    <row r="152" spans="1:12" x14ac:dyDescent="0.3">
      <c r="A152" s="4">
        <v>181</v>
      </c>
      <c r="B152" s="4">
        <v>181</v>
      </c>
      <c r="C152" s="4" t="s">
        <v>1253</v>
      </c>
      <c r="F152" s="4" t="s">
        <v>2196</v>
      </c>
      <c r="G152" s="4" t="s">
        <v>2207</v>
      </c>
      <c r="I152" s="92"/>
      <c r="J152" s="92"/>
      <c r="K152" s="92"/>
      <c r="L152" s="92"/>
    </row>
    <row r="153" spans="1:12" x14ac:dyDescent="0.3">
      <c r="A153" s="4">
        <v>181</v>
      </c>
      <c r="B153" s="4">
        <v>181</v>
      </c>
      <c r="C153" s="4" t="s">
        <v>1253</v>
      </c>
      <c r="F153" s="4" t="s">
        <v>2197</v>
      </c>
      <c r="G153" s="4" t="s">
        <v>2208</v>
      </c>
      <c r="I153" s="92"/>
      <c r="J153" s="92"/>
      <c r="K153" s="92"/>
      <c r="L153" s="92"/>
    </row>
    <row r="154" spans="1:12" x14ac:dyDescent="0.3">
      <c r="A154" s="4">
        <v>181</v>
      </c>
      <c r="B154" s="4">
        <v>181</v>
      </c>
      <c r="C154" s="4" t="s">
        <v>1253</v>
      </c>
      <c r="F154" s="4" t="s">
        <v>2198</v>
      </c>
      <c r="G154" s="4" t="s">
        <v>2209</v>
      </c>
      <c r="I154" s="92"/>
      <c r="J154" s="92"/>
      <c r="K154" s="92"/>
      <c r="L154" s="92"/>
    </row>
    <row r="155" spans="1:12" x14ac:dyDescent="0.3">
      <c r="A155" s="4">
        <v>181</v>
      </c>
      <c r="B155" s="4">
        <v>181</v>
      </c>
      <c r="C155" s="4" t="s">
        <v>1253</v>
      </c>
      <c r="F155" s="4" t="s">
        <v>2199</v>
      </c>
      <c r="G155" s="4" t="s">
        <v>2210</v>
      </c>
      <c r="I155" s="92"/>
      <c r="J155" s="92"/>
      <c r="K155" s="92"/>
      <c r="L155" s="92"/>
    </row>
    <row r="156" spans="1:12" x14ac:dyDescent="0.3">
      <c r="A156" s="4">
        <v>181</v>
      </c>
      <c r="B156" s="4">
        <v>181</v>
      </c>
      <c r="C156" s="4" t="s">
        <v>1253</v>
      </c>
      <c r="F156" s="4" t="s">
        <v>2211</v>
      </c>
      <c r="G156" s="4" t="s">
        <v>2218</v>
      </c>
      <c r="I156" s="92"/>
      <c r="J156" s="92"/>
      <c r="K156" s="92"/>
      <c r="L156" s="92"/>
    </row>
    <row r="157" spans="1:12" x14ac:dyDescent="0.3">
      <c r="A157" s="4">
        <v>181</v>
      </c>
      <c r="B157" s="4">
        <v>181</v>
      </c>
      <c r="C157" s="4" t="s">
        <v>1253</v>
      </c>
      <c r="F157" s="4" t="s">
        <v>2212</v>
      </c>
      <c r="G157" s="4" t="s">
        <v>2219</v>
      </c>
      <c r="I157" s="92"/>
      <c r="J157" s="92"/>
      <c r="K157" s="92"/>
      <c r="L157" s="92"/>
    </row>
    <row r="158" spans="1:12" x14ac:dyDescent="0.3">
      <c r="A158" s="4">
        <v>181</v>
      </c>
      <c r="B158" s="4">
        <v>181</v>
      </c>
      <c r="C158" s="4" t="s">
        <v>1253</v>
      </c>
      <c r="F158" s="4" t="s">
        <v>2213</v>
      </c>
      <c r="G158" s="4" t="s">
        <v>2220</v>
      </c>
      <c r="I158" s="92"/>
      <c r="J158" s="92"/>
      <c r="K158" s="92"/>
      <c r="L158" s="92"/>
    </row>
    <row r="159" spans="1:12" x14ac:dyDescent="0.3">
      <c r="A159" s="4">
        <v>181</v>
      </c>
      <c r="B159" s="4">
        <v>181</v>
      </c>
      <c r="C159" s="4" t="s">
        <v>1253</v>
      </c>
      <c r="F159" s="4" t="s">
        <v>2214</v>
      </c>
      <c r="G159" s="4" t="s">
        <v>2221</v>
      </c>
      <c r="I159" s="92"/>
      <c r="J159" s="92"/>
      <c r="K159" s="92"/>
      <c r="L159" s="92"/>
    </row>
    <row r="160" spans="1:12" x14ac:dyDescent="0.3">
      <c r="A160" s="4">
        <v>181</v>
      </c>
      <c r="B160" s="4">
        <v>181</v>
      </c>
      <c r="C160" s="4" t="s">
        <v>1253</v>
      </c>
      <c r="F160" s="4" t="s">
        <v>2215</v>
      </c>
      <c r="G160" s="4" t="s">
        <v>2222</v>
      </c>
      <c r="I160" s="92"/>
      <c r="J160" s="92"/>
      <c r="K160" s="92"/>
      <c r="L160" s="92"/>
    </row>
    <row r="161" spans="1:12" x14ac:dyDescent="0.3">
      <c r="A161" s="4">
        <v>181</v>
      </c>
      <c r="B161" s="4">
        <v>181</v>
      </c>
      <c r="C161" s="4" t="s">
        <v>1253</v>
      </c>
      <c r="F161" s="4" t="s">
        <v>2216</v>
      </c>
      <c r="G161" s="4" t="s">
        <v>2223</v>
      </c>
      <c r="I161" s="92"/>
      <c r="J161" s="92"/>
      <c r="K161" s="92"/>
      <c r="L161" s="92"/>
    </row>
    <row r="162" spans="1:12" x14ac:dyDescent="0.3">
      <c r="A162" s="4">
        <v>181</v>
      </c>
      <c r="B162" s="4">
        <v>181</v>
      </c>
      <c r="C162" s="4" t="s">
        <v>1253</v>
      </c>
      <c r="F162" s="4" t="s">
        <v>2217</v>
      </c>
      <c r="G162" s="4" t="s">
        <v>2224</v>
      </c>
      <c r="I162" s="92"/>
      <c r="J162" s="92"/>
      <c r="K162" s="92"/>
      <c r="L162" s="92"/>
    </row>
    <row r="163" spans="1:12" hidden="1" x14ac:dyDescent="0.3">
      <c r="A163" s="4">
        <v>183</v>
      </c>
      <c r="B163" s="4">
        <v>183</v>
      </c>
      <c r="C163" s="20" t="s">
        <v>804</v>
      </c>
      <c r="E163" s="4">
        <v>949</v>
      </c>
      <c r="G163" s="4">
        <v>950</v>
      </c>
      <c r="H163" s="20"/>
    </row>
    <row r="164" spans="1:12" hidden="1" x14ac:dyDescent="0.3">
      <c r="A164" s="4">
        <v>183</v>
      </c>
      <c r="B164" s="4">
        <v>183</v>
      </c>
      <c r="C164" s="20" t="s">
        <v>804</v>
      </c>
      <c r="E164" s="4">
        <v>949</v>
      </c>
      <c r="G164" s="4">
        <v>951</v>
      </c>
      <c r="H164" s="20"/>
      <c r="I164" s="92"/>
      <c r="J164" s="92"/>
      <c r="K164" s="92"/>
      <c r="L164" s="92"/>
    </row>
    <row r="165" spans="1:12" hidden="1" x14ac:dyDescent="0.3">
      <c r="A165" s="4">
        <v>183</v>
      </c>
      <c r="B165" s="4">
        <v>183</v>
      </c>
      <c r="C165" s="20" t="s">
        <v>804</v>
      </c>
      <c r="E165" s="4">
        <v>949</v>
      </c>
      <c r="G165" s="4">
        <v>952</v>
      </c>
      <c r="H165" s="20"/>
      <c r="I165" s="92"/>
      <c r="J165" s="92"/>
      <c r="K165" s="92"/>
      <c r="L165" s="92"/>
    </row>
    <row r="166" spans="1:12" hidden="1" x14ac:dyDescent="0.3">
      <c r="A166" s="4">
        <v>183</v>
      </c>
      <c r="B166" s="4">
        <v>183</v>
      </c>
      <c r="C166" s="20" t="s">
        <v>804</v>
      </c>
      <c r="E166" s="4">
        <v>949</v>
      </c>
      <c r="G166" s="4">
        <v>953</v>
      </c>
      <c r="H166" s="20"/>
      <c r="I166" s="92"/>
      <c r="J166" s="92"/>
      <c r="K166" s="92"/>
      <c r="L166" s="92"/>
    </row>
    <row r="167" spans="1:12" hidden="1" x14ac:dyDescent="0.3">
      <c r="A167" s="4">
        <v>184</v>
      </c>
      <c r="B167" s="4">
        <v>184.1</v>
      </c>
      <c r="C167" s="4" t="s">
        <v>1253</v>
      </c>
      <c r="F167" s="4">
        <v>954</v>
      </c>
      <c r="G167" s="4">
        <v>955</v>
      </c>
    </row>
    <row r="168" spans="1:12" hidden="1" x14ac:dyDescent="0.3">
      <c r="A168" s="4">
        <v>184</v>
      </c>
      <c r="B168" s="4">
        <v>184.2</v>
      </c>
      <c r="C168" s="4" t="s">
        <v>1253</v>
      </c>
      <c r="F168" s="4">
        <v>956</v>
      </c>
      <c r="G168" s="4">
        <v>957</v>
      </c>
    </row>
    <row r="169" spans="1:12" customFormat="1" x14ac:dyDescent="0.3"/>
    <row r="170" spans="1:12" customFormat="1" x14ac:dyDescent="0.3"/>
    <row r="171" spans="1:12" customFormat="1" x14ac:dyDescent="0.3"/>
    <row r="172" spans="1:12" customFormat="1" x14ac:dyDescent="0.3"/>
    <row r="173" spans="1:12" customFormat="1" x14ac:dyDescent="0.3"/>
    <row r="174" spans="1:12" customFormat="1" x14ac:dyDescent="0.3"/>
    <row r="175" spans="1:12" customFormat="1" x14ac:dyDescent="0.3"/>
    <row r="176" spans="1:12" customFormat="1" x14ac:dyDescent="0.3"/>
    <row r="177" customFormat="1" x14ac:dyDescent="0.3"/>
    <row r="178" customFormat="1" x14ac:dyDescent="0.3"/>
    <row r="179" customFormat="1" x14ac:dyDescent="0.3"/>
    <row r="180" customFormat="1" x14ac:dyDescent="0.3"/>
    <row r="181" customFormat="1" x14ac:dyDescent="0.3"/>
    <row r="182" customFormat="1" x14ac:dyDescent="0.3"/>
    <row r="183" customFormat="1" x14ac:dyDescent="0.3"/>
    <row r="184" customFormat="1" x14ac:dyDescent="0.3"/>
    <row r="185" customFormat="1" x14ac:dyDescent="0.3"/>
    <row r="186" customFormat="1" x14ac:dyDescent="0.3"/>
    <row r="187" customFormat="1" x14ac:dyDescent="0.3"/>
    <row r="188" customFormat="1" x14ac:dyDescent="0.3"/>
    <row r="189" customFormat="1" x14ac:dyDescent="0.3"/>
    <row r="190" customFormat="1" x14ac:dyDescent="0.3"/>
    <row r="191" customFormat="1" x14ac:dyDescent="0.3"/>
    <row r="192" customFormat="1" x14ac:dyDescent="0.3"/>
    <row r="193" customFormat="1" x14ac:dyDescent="0.3"/>
    <row r="194" customFormat="1" x14ac:dyDescent="0.3"/>
    <row r="195" customFormat="1" x14ac:dyDescent="0.3"/>
    <row r="196" customFormat="1" x14ac:dyDescent="0.3"/>
    <row r="197" customFormat="1" x14ac:dyDescent="0.3"/>
    <row r="198" customFormat="1" x14ac:dyDescent="0.3"/>
    <row r="199" customFormat="1" x14ac:dyDescent="0.3"/>
    <row r="200" customFormat="1" x14ac:dyDescent="0.3"/>
    <row r="201" customFormat="1" x14ac:dyDescent="0.3"/>
    <row r="202" customFormat="1" x14ac:dyDescent="0.3"/>
    <row r="203" customFormat="1" x14ac:dyDescent="0.3"/>
    <row r="204" customFormat="1" x14ac:dyDescent="0.3"/>
    <row r="205" customFormat="1" x14ac:dyDescent="0.3"/>
    <row r="206" customFormat="1" x14ac:dyDescent="0.3"/>
    <row r="207" customFormat="1" x14ac:dyDescent="0.3"/>
    <row r="208" customFormat="1" x14ac:dyDescent="0.3"/>
    <row r="209" customFormat="1" x14ac:dyDescent="0.3"/>
    <row r="210" customFormat="1" x14ac:dyDescent="0.3"/>
    <row r="211" customFormat="1" x14ac:dyDescent="0.3"/>
    <row r="212" customFormat="1" x14ac:dyDescent="0.3"/>
    <row r="213" customFormat="1" x14ac:dyDescent="0.3"/>
    <row r="214" customFormat="1" x14ac:dyDescent="0.3"/>
    <row r="215" customFormat="1" x14ac:dyDescent="0.3"/>
    <row r="216" customFormat="1" x14ac:dyDescent="0.3"/>
    <row r="217" customFormat="1" x14ac:dyDescent="0.3"/>
    <row r="218" customFormat="1" x14ac:dyDescent="0.3"/>
    <row r="219" customFormat="1" x14ac:dyDescent="0.3"/>
    <row r="220" customFormat="1" x14ac:dyDescent="0.3"/>
    <row r="221" customFormat="1" x14ac:dyDescent="0.3"/>
    <row r="222" customFormat="1" x14ac:dyDescent="0.3"/>
    <row r="223" customFormat="1" x14ac:dyDescent="0.3"/>
    <row r="224" customFormat="1" x14ac:dyDescent="0.3"/>
    <row r="225" customFormat="1" x14ac:dyDescent="0.3"/>
    <row r="226" customFormat="1" x14ac:dyDescent="0.3"/>
    <row r="227" customFormat="1" x14ac:dyDescent="0.3"/>
    <row r="228" customFormat="1" x14ac:dyDescent="0.3"/>
    <row r="229" customFormat="1" x14ac:dyDescent="0.3"/>
    <row r="230" customFormat="1" x14ac:dyDescent="0.3"/>
    <row r="231" customFormat="1" x14ac:dyDescent="0.3"/>
    <row r="232" customFormat="1" x14ac:dyDescent="0.3"/>
    <row r="233" customFormat="1" x14ac:dyDescent="0.3"/>
    <row r="234" customFormat="1" x14ac:dyDescent="0.3"/>
    <row r="235" customFormat="1" x14ac:dyDescent="0.3"/>
    <row r="236" customFormat="1" x14ac:dyDescent="0.3"/>
    <row r="237" customFormat="1" x14ac:dyDescent="0.3"/>
    <row r="238" customFormat="1" x14ac:dyDescent="0.3"/>
    <row r="239" customFormat="1" x14ac:dyDescent="0.3"/>
    <row r="240" customFormat="1" x14ac:dyDescent="0.3"/>
    <row r="241" customFormat="1" x14ac:dyDescent="0.3"/>
    <row r="242" customFormat="1" x14ac:dyDescent="0.3"/>
    <row r="243" customFormat="1" x14ac:dyDescent="0.3"/>
    <row r="244" customFormat="1" x14ac:dyDescent="0.3"/>
    <row r="245" customFormat="1" x14ac:dyDescent="0.3"/>
    <row r="246" customFormat="1" x14ac:dyDescent="0.3"/>
    <row r="247" customFormat="1" x14ac:dyDescent="0.3"/>
    <row r="248" customFormat="1" x14ac:dyDescent="0.3"/>
    <row r="249" customFormat="1" x14ac:dyDescent="0.3"/>
    <row r="250" customFormat="1" x14ac:dyDescent="0.3"/>
    <row r="251" customFormat="1" x14ac:dyDescent="0.3"/>
    <row r="252" customFormat="1" x14ac:dyDescent="0.3"/>
    <row r="253" customFormat="1" x14ac:dyDescent="0.3"/>
    <row r="254" customFormat="1" x14ac:dyDescent="0.3"/>
    <row r="255" customFormat="1" x14ac:dyDescent="0.3"/>
    <row r="256" customFormat="1" x14ac:dyDescent="0.3"/>
    <row r="257" customFormat="1" x14ac:dyDescent="0.3"/>
    <row r="258" customFormat="1" x14ac:dyDescent="0.3"/>
    <row r="259" customFormat="1" x14ac:dyDescent="0.3"/>
    <row r="260" customFormat="1" x14ac:dyDescent="0.3"/>
    <row r="261" customFormat="1" x14ac:dyDescent="0.3"/>
    <row r="262" customFormat="1" x14ac:dyDescent="0.3"/>
    <row r="263" customFormat="1" x14ac:dyDescent="0.3"/>
    <row r="264" customFormat="1" x14ac:dyDescent="0.3"/>
    <row r="265" customFormat="1" x14ac:dyDescent="0.3"/>
    <row r="266" customFormat="1" x14ac:dyDescent="0.3"/>
    <row r="267" customFormat="1" x14ac:dyDescent="0.3"/>
    <row r="268" customFormat="1" x14ac:dyDescent="0.3"/>
    <row r="269" customFormat="1" x14ac:dyDescent="0.3"/>
    <row r="270" customFormat="1" x14ac:dyDescent="0.3"/>
    <row r="271" customFormat="1" x14ac:dyDescent="0.3"/>
    <row r="272" customFormat="1" x14ac:dyDescent="0.3"/>
    <row r="273" customFormat="1" x14ac:dyDescent="0.3"/>
    <row r="274" customFormat="1" x14ac:dyDescent="0.3"/>
    <row r="275" customFormat="1" x14ac:dyDescent="0.3"/>
    <row r="276" customFormat="1" x14ac:dyDescent="0.3"/>
    <row r="277" customFormat="1" x14ac:dyDescent="0.3"/>
    <row r="278" customFormat="1" x14ac:dyDescent="0.3"/>
    <row r="279" customFormat="1" x14ac:dyDescent="0.3"/>
    <row r="280" customFormat="1" x14ac:dyDescent="0.3"/>
    <row r="281" customFormat="1" x14ac:dyDescent="0.3"/>
    <row r="282" customFormat="1" x14ac:dyDescent="0.3"/>
    <row r="283" customFormat="1" x14ac:dyDescent="0.3"/>
    <row r="284" customFormat="1" x14ac:dyDescent="0.3"/>
    <row r="285" customFormat="1" x14ac:dyDescent="0.3"/>
    <row r="286" customFormat="1" x14ac:dyDescent="0.3"/>
    <row r="287" customFormat="1" x14ac:dyDescent="0.3"/>
  </sheetData>
  <conditionalFormatting sqref="C59:C60 C288:C1048576 C67:C69 C1 C167 C127:C160 C163 C7:C13 C77 C106:C124 C16:C29 C73:C74 C81:C104 C31:C57">
    <cfRule type="beginsWith" dxfId="99" priority="145" stopIfTrue="1" operator="beginsWith" text="Before After Control Impact">
      <formula>LEFT(C1,LEN("Before After Control Impact"))="Before After Control Impact"</formula>
    </cfRule>
    <cfRule type="containsText" dxfId="98" priority="146" stopIfTrue="1" operator="containsText" text="Gradient Design">
      <formula>NOT(ISERROR(SEARCH("Gradient Design",C1)))</formula>
    </cfRule>
    <cfRule type="cellIs" dxfId="97" priority="147" stopIfTrue="1" operator="equal">
      <formula>"Before After"</formula>
    </cfRule>
    <cfRule type="containsText" dxfId="96" priority="148" stopIfTrue="1" operator="containsText" text="Control Impact">
      <formula>NOT(ISERROR(SEARCH("Control Impact",C1)))</formula>
    </cfRule>
  </conditionalFormatting>
  <conditionalFormatting sqref="C58">
    <cfRule type="beginsWith" dxfId="95" priority="141" stopIfTrue="1" operator="beginsWith" text="Before After Control Impact">
      <formula>LEFT(C58,LEN("Before After Control Impact"))="Before After Control Impact"</formula>
    </cfRule>
    <cfRule type="containsText" dxfId="94" priority="142" stopIfTrue="1" operator="containsText" text="Gradient Design">
      <formula>NOT(ISERROR(SEARCH("Gradient Design",C58)))</formula>
    </cfRule>
    <cfRule type="cellIs" dxfId="93" priority="143" stopIfTrue="1" operator="equal">
      <formula>"Before After"</formula>
    </cfRule>
    <cfRule type="containsText" dxfId="92" priority="144" stopIfTrue="1" operator="containsText" text="Control Impact">
      <formula>NOT(ISERROR(SEARCH("Control Impact",C58)))</formula>
    </cfRule>
  </conditionalFormatting>
  <conditionalFormatting sqref="C65">
    <cfRule type="beginsWith" dxfId="91" priority="137" stopIfTrue="1" operator="beginsWith" text="Before After Control Impact">
      <formula>LEFT(C65,LEN("Before After Control Impact"))="Before After Control Impact"</formula>
    </cfRule>
    <cfRule type="containsText" dxfId="90" priority="138" stopIfTrue="1" operator="containsText" text="Gradient Design">
      <formula>NOT(ISERROR(SEARCH("Gradient Design",C65)))</formula>
    </cfRule>
    <cfRule type="cellIs" dxfId="89" priority="139" stopIfTrue="1" operator="equal">
      <formula>"Before After"</formula>
    </cfRule>
    <cfRule type="containsText" dxfId="88" priority="140" stopIfTrue="1" operator="containsText" text="Control Impact">
      <formula>NOT(ISERROR(SEARCH("Control Impact",C65)))</formula>
    </cfRule>
  </conditionalFormatting>
  <conditionalFormatting sqref="C66">
    <cfRule type="beginsWith" dxfId="87" priority="133" stopIfTrue="1" operator="beginsWith" text="Before After Control Impact">
      <formula>LEFT(C66,LEN("Before After Control Impact"))="Before After Control Impact"</formula>
    </cfRule>
    <cfRule type="containsText" dxfId="86" priority="134" stopIfTrue="1" operator="containsText" text="Gradient Design">
      <formula>NOT(ISERROR(SEARCH("Gradient Design",C66)))</formula>
    </cfRule>
    <cfRule type="cellIs" dxfId="85" priority="135" stopIfTrue="1" operator="equal">
      <formula>"Before After"</formula>
    </cfRule>
    <cfRule type="containsText" dxfId="84" priority="136" stopIfTrue="1" operator="containsText" text="Control Impact">
      <formula>NOT(ISERROR(SEARCH("Control Impact",C66)))</formula>
    </cfRule>
  </conditionalFormatting>
  <conditionalFormatting sqref="C61:C64">
    <cfRule type="beginsWith" dxfId="83" priority="129" stopIfTrue="1" operator="beginsWith" text="Before After Control Impact">
      <formula>LEFT(C61,LEN("Before After Control Impact"))="Before After Control Impact"</formula>
    </cfRule>
    <cfRule type="containsText" dxfId="82" priority="130" stopIfTrue="1" operator="containsText" text="Gradient Design">
      <formula>NOT(ISERROR(SEARCH("Gradient Design",C61)))</formula>
    </cfRule>
    <cfRule type="cellIs" dxfId="81" priority="131" stopIfTrue="1" operator="equal">
      <formula>"Before After"</formula>
    </cfRule>
    <cfRule type="containsText" dxfId="80" priority="132" stopIfTrue="1" operator="containsText" text="Control Impact">
      <formula>NOT(ISERROR(SEARCH("Control Impact",C61)))</formula>
    </cfRule>
  </conditionalFormatting>
  <conditionalFormatting sqref="C105">
    <cfRule type="beginsWith" dxfId="79" priority="113" stopIfTrue="1" operator="beginsWith" text="Before After Control Impact">
      <formula>LEFT(C105,LEN("Before After Control Impact"))="Before After Control Impact"</formula>
    </cfRule>
    <cfRule type="containsText" dxfId="78" priority="114" stopIfTrue="1" operator="containsText" text="Gradient Design">
      <formula>NOT(ISERROR(SEARCH("Gradient Design",C105)))</formula>
    </cfRule>
    <cfRule type="cellIs" dxfId="77" priority="115" stopIfTrue="1" operator="equal">
      <formula>"Before After"</formula>
    </cfRule>
    <cfRule type="containsText" dxfId="76" priority="116" stopIfTrue="1" operator="containsText" text="Control Impact">
      <formula>NOT(ISERROR(SEARCH("Control Impact",C105)))</formula>
    </cfRule>
  </conditionalFormatting>
  <conditionalFormatting sqref="C168">
    <cfRule type="beginsWith" dxfId="75" priority="93" stopIfTrue="1" operator="beginsWith" text="Before After Control Impact">
      <formula>LEFT(C168,LEN("Before After Control Impact"))="Before After Control Impact"</formula>
    </cfRule>
    <cfRule type="containsText" dxfId="74" priority="94" stopIfTrue="1" operator="containsText" text="Gradient Design">
      <formula>NOT(ISERROR(SEARCH("Gradient Design",C168)))</formula>
    </cfRule>
    <cfRule type="cellIs" dxfId="73" priority="95" stopIfTrue="1" operator="equal">
      <formula>"Before After"</formula>
    </cfRule>
    <cfRule type="containsText" dxfId="72" priority="96" stopIfTrue="1" operator="containsText" text="Control Impact">
      <formula>NOT(ISERROR(SEARCH("Control Impact",C168)))</formula>
    </cfRule>
  </conditionalFormatting>
  <conditionalFormatting sqref="C75:C76">
    <cfRule type="beginsWith" dxfId="71" priority="89" stopIfTrue="1" operator="beginsWith" text="Before After Control Impact">
      <formula>LEFT(C75,LEN("Before After Control Impact"))="Before After Control Impact"</formula>
    </cfRule>
    <cfRule type="containsText" dxfId="70" priority="90" stopIfTrue="1" operator="containsText" text="Gradient Design">
      <formula>NOT(ISERROR(SEARCH("Gradient Design",C75)))</formula>
    </cfRule>
    <cfRule type="cellIs" dxfId="69" priority="91" stopIfTrue="1" operator="equal">
      <formula>"Before After"</formula>
    </cfRule>
    <cfRule type="containsText" dxfId="68" priority="92" stopIfTrue="1" operator="containsText" text="Control Impact">
      <formula>NOT(ISERROR(SEARCH("Control Impact",C75)))</formula>
    </cfRule>
  </conditionalFormatting>
  <conditionalFormatting sqref="C164:C166">
    <cfRule type="beginsWith" dxfId="67" priority="73" stopIfTrue="1" operator="beginsWith" text="Before After Control Impact">
      <formula>LEFT(C164,LEN("Before After Control Impact"))="Before After Control Impact"</formula>
    </cfRule>
    <cfRule type="containsText" dxfId="66" priority="74" stopIfTrue="1" operator="containsText" text="Gradient Design">
      <formula>NOT(ISERROR(SEARCH("Gradient Design",C164)))</formula>
    </cfRule>
    <cfRule type="cellIs" dxfId="65" priority="75" stopIfTrue="1" operator="equal">
      <formula>"Before After"</formula>
    </cfRule>
    <cfRule type="containsText" dxfId="64" priority="76" stopIfTrue="1" operator="containsText" text="Control Impact">
      <formula>NOT(ISERROR(SEARCH("Control Impact",C164)))</formula>
    </cfRule>
  </conditionalFormatting>
  <conditionalFormatting sqref="C6">
    <cfRule type="beginsWith" dxfId="63" priority="69" stopIfTrue="1" operator="beginsWith" text="Before After Control Impact">
      <formula>LEFT(C6,LEN("Before After Control Impact"))="Before After Control Impact"</formula>
    </cfRule>
    <cfRule type="containsText" dxfId="62" priority="70" stopIfTrue="1" operator="containsText" text="Gradient Design">
      <formula>NOT(ISERROR(SEARCH("Gradient Design",C6)))</formula>
    </cfRule>
    <cfRule type="cellIs" dxfId="61" priority="71" stopIfTrue="1" operator="equal">
      <formula>"Before After"</formula>
    </cfRule>
    <cfRule type="containsText" dxfId="60" priority="72" stopIfTrue="1" operator="containsText" text="Control Impact">
      <formula>NOT(ISERROR(SEARCH("Control Impact",C6)))</formula>
    </cfRule>
  </conditionalFormatting>
  <conditionalFormatting sqref="C5">
    <cfRule type="beginsWith" dxfId="59" priority="57" stopIfTrue="1" operator="beginsWith" text="Before After Control Impact">
      <formula>LEFT(C5,LEN("Before After Control Impact"))="Before After Control Impact"</formula>
    </cfRule>
    <cfRule type="containsText" dxfId="58" priority="58" stopIfTrue="1" operator="containsText" text="Gradient Design">
      <formula>NOT(ISERROR(SEARCH("Gradient Design",C5)))</formula>
    </cfRule>
    <cfRule type="cellIs" dxfId="57" priority="59" stopIfTrue="1" operator="equal">
      <formula>"Before After"</formula>
    </cfRule>
    <cfRule type="containsText" dxfId="56" priority="60" stopIfTrue="1" operator="containsText" text="Control Impact">
      <formula>NOT(ISERROR(SEARCH("Control Impact",C5)))</formula>
    </cfRule>
  </conditionalFormatting>
  <conditionalFormatting sqref="C4">
    <cfRule type="beginsWith" dxfId="55" priority="53" stopIfTrue="1" operator="beginsWith" text="Before After Control Impact">
      <formula>LEFT(C4,LEN("Before After Control Impact"))="Before After Control Impact"</formula>
    </cfRule>
    <cfRule type="containsText" dxfId="54" priority="54" stopIfTrue="1" operator="containsText" text="Gradient Design">
      <formula>NOT(ISERROR(SEARCH("Gradient Design",C4)))</formula>
    </cfRule>
    <cfRule type="cellIs" dxfId="53" priority="55" stopIfTrue="1" operator="equal">
      <formula>"Before After"</formula>
    </cfRule>
    <cfRule type="containsText" dxfId="52" priority="56" stopIfTrue="1" operator="containsText" text="Control Impact">
      <formula>NOT(ISERROR(SEARCH("Control Impact",C4)))</formula>
    </cfRule>
  </conditionalFormatting>
  <conditionalFormatting sqref="C124 C127:C162">
    <cfRule type="beginsWith" dxfId="51" priority="49" stopIfTrue="1" operator="beginsWith" text="Before After Control Impact">
      <formula>LEFT(C124,LEN("Before After Control Impact"))="Before After Control Impact"</formula>
    </cfRule>
    <cfRule type="containsText" dxfId="50" priority="50" stopIfTrue="1" operator="containsText" text="Gradient Design">
      <formula>NOT(ISERROR(SEARCH("Gradient Design",C124)))</formula>
    </cfRule>
    <cfRule type="cellIs" dxfId="49" priority="51" stopIfTrue="1" operator="equal">
      <formula>"Before After"</formula>
    </cfRule>
    <cfRule type="containsText" dxfId="48" priority="52" stopIfTrue="1" operator="containsText" text="Control Impact">
      <formula>NOT(ISERROR(SEARCH("Control Impact",C124)))</formula>
    </cfRule>
  </conditionalFormatting>
  <conditionalFormatting sqref="C125">
    <cfRule type="beginsWith" dxfId="47" priority="45" stopIfTrue="1" operator="beginsWith" text="Before After Control Impact">
      <formula>LEFT(C125,LEN("Before After Control Impact"))="Before After Control Impact"</formula>
    </cfRule>
    <cfRule type="containsText" dxfId="46" priority="46" stopIfTrue="1" operator="containsText" text="Gradient Design">
      <formula>NOT(ISERROR(SEARCH("Gradient Design",C125)))</formula>
    </cfRule>
    <cfRule type="cellIs" dxfId="45" priority="47" stopIfTrue="1" operator="equal">
      <formula>"Before After"</formula>
    </cfRule>
    <cfRule type="containsText" dxfId="44" priority="48" stopIfTrue="1" operator="containsText" text="Control Impact">
      <formula>NOT(ISERROR(SEARCH("Control Impact",C125)))</formula>
    </cfRule>
  </conditionalFormatting>
  <conditionalFormatting sqref="C125">
    <cfRule type="beginsWith" dxfId="43" priority="41" stopIfTrue="1" operator="beginsWith" text="Before After Control Impact">
      <formula>LEFT(C125,LEN("Before After Control Impact"))="Before After Control Impact"</formula>
    </cfRule>
    <cfRule type="containsText" dxfId="42" priority="42" stopIfTrue="1" operator="containsText" text="Gradient Design">
      <formula>NOT(ISERROR(SEARCH("Gradient Design",C125)))</formula>
    </cfRule>
    <cfRule type="cellIs" dxfId="41" priority="43" stopIfTrue="1" operator="equal">
      <formula>"Before After"</formula>
    </cfRule>
    <cfRule type="containsText" dxfId="40" priority="44" stopIfTrue="1" operator="containsText" text="Control Impact">
      <formula>NOT(ISERROR(SEARCH("Control Impact",C125)))</formula>
    </cfRule>
  </conditionalFormatting>
  <conditionalFormatting sqref="C126">
    <cfRule type="beginsWith" dxfId="39" priority="37" stopIfTrue="1" operator="beginsWith" text="Before After Control Impact">
      <formula>LEFT(C126,LEN("Before After Control Impact"))="Before After Control Impact"</formula>
    </cfRule>
    <cfRule type="containsText" dxfId="38" priority="38" stopIfTrue="1" operator="containsText" text="Gradient Design">
      <formula>NOT(ISERROR(SEARCH("Gradient Design",C126)))</formula>
    </cfRule>
    <cfRule type="cellIs" dxfId="37" priority="39" stopIfTrue="1" operator="equal">
      <formula>"Before After"</formula>
    </cfRule>
    <cfRule type="containsText" dxfId="36" priority="40" stopIfTrue="1" operator="containsText" text="Control Impact">
      <formula>NOT(ISERROR(SEARCH("Control Impact",C126)))</formula>
    </cfRule>
  </conditionalFormatting>
  <conditionalFormatting sqref="C126">
    <cfRule type="beginsWith" dxfId="35" priority="33" stopIfTrue="1" operator="beginsWith" text="Before After Control Impact">
      <formula>LEFT(C126,LEN("Before After Control Impact"))="Before After Control Impact"</formula>
    </cfRule>
    <cfRule type="containsText" dxfId="34" priority="34" stopIfTrue="1" operator="containsText" text="Gradient Design">
      <formula>NOT(ISERROR(SEARCH("Gradient Design",C126)))</formula>
    </cfRule>
    <cfRule type="cellIs" dxfId="33" priority="35" stopIfTrue="1" operator="equal">
      <formula>"Before After"</formula>
    </cfRule>
    <cfRule type="containsText" dxfId="32" priority="36" stopIfTrue="1" operator="containsText" text="Control Impact">
      <formula>NOT(ISERROR(SEARCH("Control Impact",C126)))</formula>
    </cfRule>
  </conditionalFormatting>
  <conditionalFormatting sqref="C15">
    <cfRule type="beginsWith" dxfId="31" priority="29" stopIfTrue="1" operator="beginsWith" text="Before After Control Impact">
      <formula>LEFT(C15,LEN("Before After Control Impact"))="Before After Control Impact"</formula>
    </cfRule>
    <cfRule type="containsText" dxfId="30" priority="30" stopIfTrue="1" operator="containsText" text="Gradient Design">
      <formula>NOT(ISERROR(SEARCH("Gradient Design",C15)))</formula>
    </cfRule>
    <cfRule type="cellIs" dxfId="29" priority="31" stopIfTrue="1" operator="equal">
      <formula>"Before After"</formula>
    </cfRule>
    <cfRule type="containsText" dxfId="28" priority="32" stopIfTrue="1" operator="containsText" text="Control Impact">
      <formula>NOT(ISERROR(SEARCH("Control Impact",C15)))</formula>
    </cfRule>
  </conditionalFormatting>
  <conditionalFormatting sqref="C14">
    <cfRule type="beginsWith" dxfId="27" priority="25" stopIfTrue="1" operator="beginsWith" text="Before After Control Impact">
      <formula>LEFT(C14,LEN("Before After Control Impact"))="Before After Control Impact"</formula>
    </cfRule>
    <cfRule type="containsText" dxfId="26" priority="26" stopIfTrue="1" operator="containsText" text="Gradient Design">
      <formula>NOT(ISERROR(SEARCH("Gradient Design",C14)))</formula>
    </cfRule>
    <cfRule type="cellIs" dxfId="25" priority="27" stopIfTrue="1" operator="equal">
      <formula>"Before After"</formula>
    </cfRule>
    <cfRule type="containsText" dxfId="24" priority="28" stopIfTrue="1" operator="containsText" text="Control Impact">
      <formula>NOT(ISERROR(SEARCH("Control Impact",C14)))</formula>
    </cfRule>
  </conditionalFormatting>
  <conditionalFormatting sqref="C3">
    <cfRule type="beginsWith" dxfId="23" priority="21" stopIfTrue="1" operator="beginsWith" text="Before After Control Impact">
      <formula>LEFT(C3,LEN("Before After Control Impact"))="Before After Control Impact"</formula>
    </cfRule>
    <cfRule type="containsText" dxfId="22" priority="22" stopIfTrue="1" operator="containsText" text="Gradient Design">
      <formula>NOT(ISERROR(SEARCH("Gradient Design",C3)))</formula>
    </cfRule>
    <cfRule type="cellIs" dxfId="21" priority="23" stopIfTrue="1" operator="equal">
      <formula>"Before After"</formula>
    </cfRule>
    <cfRule type="containsText" dxfId="20" priority="24" stopIfTrue="1" operator="containsText" text="Control Impact">
      <formula>NOT(ISERROR(SEARCH("Control Impact",C3)))</formula>
    </cfRule>
  </conditionalFormatting>
  <conditionalFormatting sqref="C2">
    <cfRule type="beginsWith" dxfId="19" priority="17" stopIfTrue="1" operator="beginsWith" text="Before After Control Impact">
      <formula>LEFT(C2,LEN("Before After Control Impact"))="Before After Control Impact"</formula>
    </cfRule>
    <cfRule type="containsText" dxfId="18" priority="18" stopIfTrue="1" operator="containsText" text="Gradient Design">
      <formula>NOT(ISERROR(SEARCH("Gradient Design",C2)))</formula>
    </cfRule>
    <cfRule type="cellIs" dxfId="17" priority="19" stopIfTrue="1" operator="equal">
      <formula>"Before After"</formula>
    </cfRule>
    <cfRule type="containsText" dxfId="16" priority="20" stopIfTrue="1" operator="containsText" text="Control Impact">
      <formula>NOT(ISERROR(SEARCH("Control Impact",C2)))</formula>
    </cfRule>
  </conditionalFormatting>
  <conditionalFormatting sqref="C70:C72">
    <cfRule type="beginsWith" dxfId="15" priority="13" stopIfTrue="1" operator="beginsWith" text="Before After Control Impact">
      <formula>LEFT(C70,LEN("Before After Control Impact"))="Before After Control Impact"</formula>
    </cfRule>
    <cfRule type="containsText" dxfId="14" priority="14" stopIfTrue="1" operator="containsText" text="Gradient Design">
      <formula>NOT(ISERROR(SEARCH("Gradient Design",C70)))</formula>
    </cfRule>
    <cfRule type="cellIs" dxfId="13" priority="15" stopIfTrue="1" operator="equal">
      <formula>"Before After"</formula>
    </cfRule>
    <cfRule type="containsText" dxfId="12" priority="16" stopIfTrue="1" operator="containsText" text="Control Impact">
      <formula>NOT(ISERROR(SEARCH("Control Impact",C70)))</formula>
    </cfRule>
  </conditionalFormatting>
  <conditionalFormatting sqref="C80">
    <cfRule type="beginsWith" dxfId="11" priority="9" stopIfTrue="1" operator="beginsWith" text="Before After Control Impact">
      <formula>LEFT(C80,LEN("Before After Control Impact"))="Before After Control Impact"</formula>
    </cfRule>
    <cfRule type="containsText" dxfId="10" priority="10" stopIfTrue="1" operator="containsText" text="Gradient Design">
      <formula>NOT(ISERROR(SEARCH("Gradient Design",C80)))</formula>
    </cfRule>
    <cfRule type="cellIs" dxfId="9" priority="11" stopIfTrue="1" operator="equal">
      <formula>"Before After"</formula>
    </cfRule>
    <cfRule type="containsText" dxfId="8" priority="12" stopIfTrue="1" operator="containsText" text="Control Impact">
      <formula>NOT(ISERROR(SEARCH("Control Impact",C80)))</formula>
    </cfRule>
  </conditionalFormatting>
  <conditionalFormatting sqref="C78:C79">
    <cfRule type="beginsWith" dxfId="7" priority="5" stopIfTrue="1" operator="beginsWith" text="Before After Control Impact">
      <formula>LEFT(C78,LEN("Before After Control Impact"))="Before After Control Impact"</formula>
    </cfRule>
    <cfRule type="containsText" dxfId="6" priority="6" stopIfTrue="1" operator="containsText" text="Gradient Design">
      <formula>NOT(ISERROR(SEARCH("Gradient Design",C78)))</formula>
    </cfRule>
    <cfRule type="cellIs" dxfId="5" priority="7" stopIfTrue="1" operator="equal">
      <formula>"Before After"</formula>
    </cfRule>
    <cfRule type="containsText" dxfId="4" priority="8" stopIfTrue="1" operator="containsText" text="Control Impact">
      <formula>NOT(ISERROR(SEARCH("Control Impact",C78)))</formula>
    </cfRule>
  </conditionalFormatting>
  <conditionalFormatting sqref="C30">
    <cfRule type="beginsWith" dxfId="3" priority="1" stopIfTrue="1" operator="beginsWith" text="Before After Control Impact">
      <formula>LEFT(C30,LEN("Before After Control Impact"))="Before After Control Impact"</formula>
    </cfRule>
    <cfRule type="containsText" dxfId="2" priority="2" stopIfTrue="1" operator="containsText" text="Gradient Design">
      <formula>NOT(ISERROR(SEARCH("Gradient Design",C30)))</formula>
    </cfRule>
    <cfRule type="cellIs" dxfId="1" priority="3" stopIfTrue="1" operator="equal">
      <formula>"Before After"</formula>
    </cfRule>
    <cfRule type="containsText" dxfId="0" priority="4" stopIfTrue="1" operator="containsText" text="Control Impact">
      <formula>NOT(ISERROR(SEARCH("Control Impact",C30)))</formula>
    </cfRule>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54B09-B605-4D23-A385-4AC11422B7E8}">
  <dimension ref="A1:BL1972"/>
  <sheetViews>
    <sheetView workbookViewId="0">
      <pane xSplit="4" ySplit="2" topLeftCell="N3" activePane="bottomRight" state="frozen"/>
      <selection pane="topRight" activeCell="E1" sqref="E1"/>
      <selection pane="bottomLeft" activeCell="A3" sqref="A3"/>
      <selection pane="bottomRight" activeCell="T621" sqref="T621:T624"/>
    </sheetView>
  </sheetViews>
  <sheetFormatPr defaultColWidth="11.5546875" defaultRowHeight="14.4" x14ac:dyDescent="0.3"/>
  <cols>
    <col min="1" max="1" width="10.5546875" style="4" customWidth="1"/>
    <col min="2" max="2" width="10.6640625" style="4" customWidth="1"/>
    <col min="3" max="3" width="13.33203125" style="4" customWidth="1"/>
    <col min="4" max="4" width="13.5546875" style="4" bestFit="1" customWidth="1"/>
    <col min="5" max="5" width="26.109375" style="4" bestFit="1" customWidth="1"/>
    <col min="6" max="6" width="13.109375" style="4" bestFit="1" customWidth="1"/>
    <col min="7" max="9" width="11.33203125" style="4" customWidth="1"/>
    <col min="10" max="10" width="11.88671875" style="4" customWidth="1"/>
    <col min="11" max="11" width="8.44140625" style="4" customWidth="1"/>
    <col min="12" max="12" width="13.33203125" style="4" customWidth="1"/>
    <col min="13" max="15" width="12.44140625" style="4" customWidth="1"/>
    <col min="16" max="16" width="27.33203125" style="4" customWidth="1"/>
    <col min="17" max="17" width="11.6640625" style="4" customWidth="1"/>
    <col min="18" max="18" width="19" style="4" customWidth="1"/>
    <col min="19" max="19" width="27.33203125" style="4" customWidth="1"/>
    <col min="20" max="20" width="21.44140625" style="4" customWidth="1"/>
    <col min="21" max="22" width="18.33203125" style="4" customWidth="1"/>
    <col min="23" max="23" width="15.5546875" style="4" customWidth="1"/>
    <col min="24" max="24" width="25.5546875" style="4" bestFit="1" customWidth="1"/>
    <col min="25" max="25" width="23.88671875" style="4" customWidth="1"/>
    <col min="26" max="26" width="25.5546875" style="4" customWidth="1"/>
    <col min="27" max="27" width="14.88671875" style="4" customWidth="1"/>
    <col min="28" max="28" width="11.5546875" style="4"/>
    <col min="29" max="29" width="21.109375" style="4" bestFit="1" customWidth="1"/>
    <col min="30" max="30" width="36.33203125" style="4" bestFit="1" customWidth="1"/>
    <col min="31" max="31" width="12" style="4" bestFit="1" customWidth="1"/>
    <col min="32" max="36" width="11.5546875" style="4"/>
    <col min="37" max="37" width="21.6640625" style="4" customWidth="1"/>
    <col min="38" max="38" width="22.6640625" style="4" customWidth="1"/>
    <col min="39" max="39" width="11.5546875" style="4"/>
    <col min="40" max="41" width="14.33203125" style="4" customWidth="1"/>
    <col min="42" max="16384" width="11.5546875" style="4"/>
  </cols>
  <sheetData>
    <row r="1" spans="1:64" x14ac:dyDescent="0.3">
      <c r="A1" s="5" t="s">
        <v>590</v>
      </c>
      <c r="B1" s="5" t="s">
        <v>0</v>
      </c>
      <c r="C1" s="4" t="s">
        <v>1564</v>
      </c>
      <c r="D1" s="5" t="s">
        <v>776</v>
      </c>
      <c r="E1" s="5" t="s">
        <v>787</v>
      </c>
      <c r="F1" s="5" t="s">
        <v>788</v>
      </c>
      <c r="G1" s="5" t="s">
        <v>2038</v>
      </c>
      <c r="H1" s="5" t="s">
        <v>2039</v>
      </c>
      <c r="I1" s="5" t="s">
        <v>2040</v>
      </c>
      <c r="J1" s="5" t="s">
        <v>789</v>
      </c>
      <c r="K1" s="5" t="s">
        <v>790</v>
      </c>
      <c r="L1" s="5" t="s">
        <v>791</v>
      </c>
      <c r="M1" s="5" t="s">
        <v>1894</v>
      </c>
      <c r="N1" s="5" t="s">
        <v>794</v>
      </c>
      <c r="O1" s="5" t="s">
        <v>1997</v>
      </c>
      <c r="P1" s="5" t="s">
        <v>1926</v>
      </c>
      <c r="Q1" s="5" t="s">
        <v>1925</v>
      </c>
      <c r="R1" s="5" t="s">
        <v>2041</v>
      </c>
      <c r="S1" s="5" t="s">
        <v>795</v>
      </c>
      <c r="T1" s="5" t="s">
        <v>1793</v>
      </c>
      <c r="U1" s="5" t="s">
        <v>792</v>
      </c>
      <c r="V1" s="5" t="s">
        <v>927</v>
      </c>
      <c r="W1" s="5" t="s">
        <v>1887</v>
      </c>
      <c r="X1" s="5" t="s">
        <v>793</v>
      </c>
      <c r="Y1" s="5" t="s">
        <v>1776</v>
      </c>
      <c r="Z1" s="5" t="s">
        <v>796</v>
      </c>
      <c r="AA1" s="4" t="s">
        <v>1254</v>
      </c>
      <c r="AB1" s="4" t="s">
        <v>1818</v>
      </c>
      <c r="AC1" s="4" t="s">
        <v>1804</v>
      </c>
      <c r="AD1" s="4" t="s">
        <v>1820</v>
      </c>
      <c r="AE1" s="4" t="s">
        <v>1924</v>
      </c>
      <c r="AF1" s="4" t="s">
        <v>1921</v>
      </c>
      <c r="AG1" s="4" t="s">
        <v>1922</v>
      </c>
      <c r="AH1" s="4" t="s">
        <v>1952</v>
      </c>
      <c r="AI1" s="4" t="s">
        <v>1923</v>
      </c>
      <c r="AJ1" s="4" t="s">
        <v>1806</v>
      </c>
      <c r="AK1" s="4" t="s">
        <v>1807</v>
      </c>
      <c r="AL1" s="4" t="s">
        <v>1808</v>
      </c>
      <c r="AM1" s="4" t="s">
        <v>1809</v>
      </c>
      <c r="AN1" s="4" t="s">
        <v>1805</v>
      </c>
      <c r="AO1" s="4" t="s">
        <v>1819</v>
      </c>
      <c r="AP1" s="4" t="s">
        <v>1928</v>
      </c>
      <c r="AQ1" s="4" t="s">
        <v>1933</v>
      </c>
      <c r="AR1" s="4" t="s">
        <v>1810</v>
      </c>
      <c r="AS1" s="4" t="s">
        <v>1811</v>
      </c>
      <c r="AT1" s="4" t="s">
        <v>1812</v>
      </c>
      <c r="AU1" s="4" t="s">
        <v>1255</v>
      </c>
      <c r="AV1" s="4" t="s">
        <v>1813</v>
      </c>
      <c r="AW1" s="4" t="s">
        <v>1814</v>
      </c>
      <c r="AX1" s="4" t="s">
        <v>1815</v>
      </c>
      <c r="AY1" s="4" t="s">
        <v>1816</v>
      </c>
      <c r="AZ1" s="4" t="s">
        <v>1817</v>
      </c>
      <c r="BA1" s="4" t="s">
        <v>1518</v>
      </c>
      <c r="BB1" s="4" t="s">
        <v>1647</v>
      </c>
      <c r="BC1" s="77" t="s">
        <v>1860</v>
      </c>
      <c r="BD1" s="77" t="s">
        <v>1859</v>
      </c>
      <c r="BE1" s="77" t="s">
        <v>1862</v>
      </c>
      <c r="BF1" s="77" t="s">
        <v>1863</v>
      </c>
      <c r="BG1" s="77" t="s">
        <v>1864</v>
      </c>
      <c r="BH1" s="4" t="s">
        <v>1865</v>
      </c>
      <c r="BI1" s="4" t="s">
        <v>1866</v>
      </c>
      <c r="BJ1" s="77" t="s">
        <v>1867</v>
      </c>
      <c r="BK1" s="77" t="s">
        <v>1868</v>
      </c>
      <c r="BL1" s="77" t="s">
        <v>1861</v>
      </c>
    </row>
    <row r="2" spans="1:64" hidden="1" x14ac:dyDescent="0.3">
      <c r="A2" s="5" t="s">
        <v>603</v>
      </c>
      <c r="B2" s="5">
        <v>0</v>
      </c>
      <c r="C2" s="4">
        <v>0.1</v>
      </c>
      <c r="D2" s="5">
        <v>990</v>
      </c>
      <c r="E2" s="5" t="s">
        <v>2002</v>
      </c>
      <c r="F2" s="6">
        <v>43266</v>
      </c>
      <c r="G2" s="94">
        <v>15</v>
      </c>
      <c r="H2" s="94">
        <v>6</v>
      </c>
      <c r="I2" s="94">
        <v>2018</v>
      </c>
      <c r="J2" s="5">
        <v>51.564999999999998</v>
      </c>
      <c r="K2" s="5">
        <v>3.25</v>
      </c>
      <c r="L2" s="5">
        <v>10</v>
      </c>
      <c r="M2" s="5" t="s">
        <v>963</v>
      </c>
      <c r="N2" s="5"/>
      <c r="O2" s="5"/>
      <c r="P2" s="5" t="s">
        <v>1929</v>
      </c>
      <c r="Q2" s="5" t="s">
        <v>845</v>
      </c>
      <c r="R2" s="5" t="s">
        <v>845</v>
      </c>
      <c r="S2" s="5"/>
      <c r="T2" s="5">
        <v>990</v>
      </c>
      <c r="U2" s="5" t="s">
        <v>1418</v>
      </c>
      <c r="V2" s="5" t="s">
        <v>991</v>
      </c>
      <c r="W2" s="5" t="s">
        <v>1395</v>
      </c>
      <c r="X2" s="5" t="s">
        <v>1395</v>
      </c>
      <c r="Y2" s="5" t="b">
        <v>1</v>
      </c>
      <c r="Z2" s="5"/>
      <c r="AE2" s="4">
        <v>128.55619799999999</v>
      </c>
      <c r="AF2" s="92">
        <v>6</v>
      </c>
      <c r="AH2" s="92" t="s">
        <v>1938</v>
      </c>
      <c r="AP2" s="4">
        <f t="shared" ref="AP2:AP7" si="0">2017-1930</f>
        <v>87</v>
      </c>
      <c r="AQ2" s="4" t="s">
        <v>1936</v>
      </c>
      <c r="BC2" s="53">
        <v>1.297704</v>
      </c>
      <c r="BD2" s="53">
        <v>0.12239800000000001</v>
      </c>
      <c r="BE2" s="53">
        <v>278.00030500000003</v>
      </c>
      <c r="BF2" s="53">
        <v>1.6717900000000001</v>
      </c>
      <c r="BG2" s="53">
        <v>0.157217</v>
      </c>
      <c r="BH2" s="4">
        <v>34.376694000000001</v>
      </c>
      <c r="BI2" s="4">
        <v>3.196971</v>
      </c>
      <c r="BJ2" s="53">
        <v>12.242711</v>
      </c>
      <c r="BK2" s="53">
        <v>2.5621000000000001E-2</v>
      </c>
      <c r="BL2" s="53">
        <v>13247</v>
      </c>
    </row>
    <row r="3" spans="1:64" hidden="1" x14ac:dyDescent="0.3">
      <c r="A3" s="5" t="s">
        <v>603</v>
      </c>
      <c r="B3" s="5">
        <v>0</v>
      </c>
      <c r="C3" s="4">
        <v>0.1</v>
      </c>
      <c r="D3" s="5">
        <v>991</v>
      </c>
      <c r="E3" s="5" t="s">
        <v>2002</v>
      </c>
      <c r="F3" s="6">
        <v>43266</v>
      </c>
      <c r="G3" s="94">
        <v>15</v>
      </c>
      <c r="H3" s="94">
        <v>6</v>
      </c>
      <c r="I3" s="94">
        <v>2018</v>
      </c>
      <c r="J3" s="5">
        <v>51.564999999999998</v>
      </c>
      <c r="K3" s="5">
        <v>3.25</v>
      </c>
      <c r="L3" s="5">
        <v>10</v>
      </c>
      <c r="M3" s="5" t="s">
        <v>963</v>
      </c>
      <c r="N3" s="5"/>
      <c r="O3" s="5"/>
      <c r="P3" s="5" t="s">
        <v>1929</v>
      </c>
      <c r="Q3" s="5" t="s">
        <v>845</v>
      </c>
      <c r="R3" s="5" t="s">
        <v>845</v>
      </c>
      <c r="S3" s="5"/>
      <c r="T3" s="5">
        <v>991</v>
      </c>
      <c r="U3" s="5" t="s">
        <v>1418</v>
      </c>
      <c r="V3" s="5" t="s">
        <v>992</v>
      </c>
      <c r="W3" s="5" t="s">
        <v>1395</v>
      </c>
      <c r="X3" s="5" t="s">
        <v>1395</v>
      </c>
      <c r="Y3" s="5" t="b">
        <v>1</v>
      </c>
      <c r="Z3" s="5"/>
      <c r="AE3" s="4">
        <v>128.55619799999999</v>
      </c>
      <c r="AF3" s="92">
        <v>6</v>
      </c>
      <c r="AH3" s="92" t="s">
        <v>1938</v>
      </c>
      <c r="AN3" s="4">
        <f>45/60/24</f>
        <v>3.125E-2</v>
      </c>
      <c r="AP3" s="4">
        <f t="shared" si="0"/>
        <v>87</v>
      </c>
      <c r="AQ3" s="4" t="s">
        <v>1936</v>
      </c>
      <c r="BC3" s="53">
        <v>1.297704</v>
      </c>
      <c r="BD3" s="53">
        <v>0.12239800000000001</v>
      </c>
      <c r="BE3" s="53">
        <v>278.00030500000003</v>
      </c>
      <c r="BF3" s="53">
        <v>1.6717900000000001</v>
      </c>
      <c r="BG3" s="53">
        <v>0.157217</v>
      </c>
      <c r="BH3" s="4">
        <v>34.376694000000001</v>
      </c>
      <c r="BI3" s="4">
        <v>3.196971</v>
      </c>
      <c r="BJ3" s="53">
        <v>12.242711</v>
      </c>
      <c r="BK3" s="53">
        <v>2.5621000000000001E-2</v>
      </c>
      <c r="BL3" s="53">
        <v>13247</v>
      </c>
    </row>
    <row r="4" spans="1:64" hidden="1" x14ac:dyDescent="0.3">
      <c r="A4" s="5" t="s">
        <v>603</v>
      </c>
      <c r="B4" s="5">
        <v>0</v>
      </c>
      <c r="C4" s="4">
        <v>0.2</v>
      </c>
      <c r="D4" s="5">
        <v>992</v>
      </c>
      <c r="E4" s="5" t="s">
        <v>2004</v>
      </c>
      <c r="F4" s="6">
        <v>43263</v>
      </c>
      <c r="G4" s="94">
        <v>12</v>
      </c>
      <c r="H4" s="94">
        <v>6</v>
      </c>
      <c r="I4" s="94">
        <v>2018</v>
      </c>
      <c r="J4" s="5">
        <v>51.564999999999998</v>
      </c>
      <c r="K4" s="5">
        <v>3.25</v>
      </c>
      <c r="L4" s="5">
        <v>10</v>
      </c>
      <c r="M4" s="5" t="s">
        <v>963</v>
      </c>
      <c r="N4" s="5"/>
      <c r="O4" s="5"/>
      <c r="P4" s="5" t="s">
        <v>1929</v>
      </c>
      <c r="Q4" s="5" t="s">
        <v>845</v>
      </c>
      <c r="R4" s="5" t="s">
        <v>845</v>
      </c>
      <c r="S4" s="5"/>
      <c r="T4" s="5">
        <v>992</v>
      </c>
      <c r="U4" s="5" t="s">
        <v>1418</v>
      </c>
      <c r="V4" s="5" t="s">
        <v>991</v>
      </c>
      <c r="W4" s="5" t="s">
        <v>1884</v>
      </c>
      <c r="X4" s="5" t="s">
        <v>1884</v>
      </c>
      <c r="Y4" s="5" t="b">
        <v>1</v>
      </c>
      <c r="Z4" s="5"/>
      <c r="AE4" s="4">
        <v>128.55619799999999</v>
      </c>
      <c r="AF4" s="92">
        <v>6</v>
      </c>
      <c r="AH4" s="92" t="s">
        <v>1938</v>
      </c>
      <c r="AP4" s="4">
        <f t="shared" si="0"/>
        <v>87</v>
      </c>
      <c r="AQ4" s="4" t="s">
        <v>1936</v>
      </c>
      <c r="BC4" s="53">
        <v>1.297704</v>
      </c>
      <c r="BD4" s="53">
        <v>0.12239800000000001</v>
      </c>
      <c r="BE4" s="53">
        <v>278.00030500000003</v>
      </c>
      <c r="BF4" s="53">
        <v>1.6717900000000001</v>
      </c>
      <c r="BG4" s="53">
        <v>0.157217</v>
      </c>
      <c r="BH4" s="4">
        <v>34.376694000000001</v>
      </c>
      <c r="BI4" s="4">
        <v>3.196971</v>
      </c>
      <c r="BJ4" s="53">
        <v>12.242711</v>
      </c>
      <c r="BK4" s="53">
        <v>2.5621000000000001E-2</v>
      </c>
      <c r="BL4" s="53">
        <v>13247</v>
      </c>
    </row>
    <row r="5" spans="1:64" hidden="1" x14ac:dyDescent="0.3">
      <c r="A5" s="5" t="s">
        <v>603</v>
      </c>
      <c r="B5" s="5">
        <v>0</v>
      </c>
      <c r="C5" s="4">
        <v>0.2</v>
      </c>
      <c r="D5" s="5">
        <v>993</v>
      </c>
      <c r="E5" s="5" t="s">
        <v>2004</v>
      </c>
      <c r="F5" s="6">
        <v>43263</v>
      </c>
      <c r="G5" s="94">
        <v>12</v>
      </c>
      <c r="H5" s="94">
        <v>6</v>
      </c>
      <c r="I5" s="94">
        <v>2018</v>
      </c>
      <c r="J5" s="5">
        <v>51.564999999999998</v>
      </c>
      <c r="K5" s="5">
        <v>3.25</v>
      </c>
      <c r="L5" s="5">
        <v>10</v>
      </c>
      <c r="M5" s="5" t="s">
        <v>963</v>
      </c>
      <c r="N5" s="5"/>
      <c r="O5" s="5"/>
      <c r="P5" s="5" t="s">
        <v>1929</v>
      </c>
      <c r="Q5" s="5" t="s">
        <v>845</v>
      </c>
      <c r="R5" s="5" t="s">
        <v>845</v>
      </c>
      <c r="S5" s="5"/>
      <c r="T5" s="5">
        <v>993</v>
      </c>
      <c r="U5" s="5" t="s">
        <v>1418</v>
      </c>
      <c r="V5" s="5" t="s">
        <v>992</v>
      </c>
      <c r="W5" s="5" t="s">
        <v>1884</v>
      </c>
      <c r="X5" s="5" t="s">
        <v>1884</v>
      </c>
      <c r="Y5" s="5" t="b">
        <v>1</v>
      </c>
      <c r="Z5" s="5"/>
      <c r="AE5" s="4">
        <v>128.55619799999999</v>
      </c>
      <c r="AF5" s="92">
        <v>6</v>
      </c>
      <c r="AH5" s="92" t="s">
        <v>1938</v>
      </c>
      <c r="AN5" s="4">
        <f>45/60/24</f>
        <v>3.125E-2</v>
      </c>
      <c r="AP5" s="4">
        <f t="shared" si="0"/>
        <v>87</v>
      </c>
      <c r="AQ5" s="4" t="s">
        <v>1936</v>
      </c>
      <c r="BC5" s="53">
        <v>1.297704</v>
      </c>
      <c r="BD5" s="53">
        <v>0.12239800000000001</v>
      </c>
      <c r="BE5" s="53">
        <v>278.00030500000003</v>
      </c>
      <c r="BF5" s="53">
        <v>1.6717900000000001</v>
      </c>
      <c r="BG5" s="53">
        <v>0.157217</v>
      </c>
      <c r="BH5" s="4">
        <v>34.376694000000001</v>
      </c>
      <c r="BI5" s="4">
        <v>3.196971</v>
      </c>
      <c r="BJ5" s="53">
        <v>12.242711</v>
      </c>
      <c r="BK5" s="53">
        <v>2.5621000000000001E-2</v>
      </c>
      <c r="BL5" s="53">
        <v>13247</v>
      </c>
    </row>
    <row r="6" spans="1:64" hidden="1" x14ac:dyDescent="0.3">
      <c r="A6" s="5" t="s">
        <v>603</v>
      </c>
      <c r="B6" s="5">
        <v>0</v>
      </c>
      <c r="C6" s="4">
        <v>0.2</v>
      </c>
      <c r="D6" s="5">
        <v>994</v>
      </c>
      <c r="E6" s="5" t="s">
        <v>2003</v>
      </c>
      <c r="F6" s="6">
        <v>43263</v>
      </c>
      <c r="G6" s="94">
        <v>12</v>
      </c>
      <c r="H6" s="94">
        <v>6</v>
      </c>
      <c r="I6" s="94">
        <v>2018</v>
      </c>
      <c r="J6" s="5">
        <v>51.564999999999998</v>
      </c>
      <c r="K6" s="5">
        <v>3.25</v>
      </c>
      <c r="L6" s="5">
        <v>10</v>
      </c>
      <c r="M6" s="5" t="s">
        <v>963</v>
      </c>
      <c r="N6" s="5"/>
      <c r="O6" s="5"/>
      <c r="P6" s="5" t="s">
        <v>1929</v>
      </c>
      <c r="Q6" s="5" t="s">
        <v>845</v>
      </c>
      <c r="R6" s="5" t="s">
        <v>845</v>
      </c>
      <c r="S6" s="5"/>
      <c r="T6" s="5">
        <v>994</v>
      </c>
      <c r="U6" s="5" t="s">
        <v>1418</v>
      </c>
      <c r="V6" s="5" t="s">
        <v>991</v>
      </c>
      <c r="W6" s="5" t="s">
        <v>1884</v>
      </c>
      <c r="X6" s="5" t="s">
        <v>1884</v>
      </c>
      <c r="Y6" s="5" t="b">
        <v>1</v>
      </c>
      <c r="Z6" s="5"/>
      <c r="AE6" s="4">
        <v>128.55619799999999</v>
      </c>
      <c r="AF6" s="92">
        <v>6</v>
      </c>
      <c r="AH6" s="92" t="s">
        <v>1938</v>
      </c>
      <c r="AP6" s="4">
        <f t="shared" si="0"/>
        <v>87</v>
      </c>
      <c r="AQ6" s="4" t="s">
        <v>1936</v>
      </c>
      <c r="BC6" s="53">
        <v>1.297704</v>
      </c>
      <c r="BD6" s="53">
        <v>0.12239800000000001</v>
      </c>
      <c r="BE6" s="53">
        <v>278.00030500000003</v>
      </c>
      <c r="BF6" s="53">
        <v>1.6717900000000001</v>
      </c>
      <c r="BG6" s="53">
        <v>0.157217</v>
      </c>
      <c r="BH6" s="4">
        <v>34.376694000000001</v>
      </c>
      <c r="BI6" s="4">
        <v>3.196971</v>
      </c>
      <c r="BJ6" s="53">
        <v>12.242711</v>
      </c>
      <c r="BK6" s="53">
        <v>2.5621000000000001E-2</v>
      </c>
      <c r="BL6" s="53">
        <v>13247</v>
      </c>
    </row>
    <row r="7" spans="1:64" hidden="1" x14ac:dyDescent="0.3">
      <c r="A7" s="5" t="s">
        <v>603</v>
      </c>
      <c r="B7" s="5">
        <v>0</v>
      </c>
      <c r="C7" s="4">
        <v>0.2</v>
      </c>
      <c r="D7" s="5">
        <v>995</v>
      </c>
      <c r="E7" s="5" t="s">
        <v>2003</v>
      </c>
      <c r="F7" s="6">
        <v>43263</v>
      </c>
      <c r="G7" s="94">
        <v>12</v>
      </c>
      <c r="H7" s="94">
        <v>6</v>
      </c>
      <c r="I7" s="94">
        <v>2018</v>
      </c>
      <c r="J7" s="5">
        <v>51.564999999999998</v>
      </c>
      <c r="K7" s="5">
        <v>3.25</v>
      </c>
      <c r="L7" s="5">
        <v>10</v>
      </c>
      <c r="M7" s="5" t="s">
        <v>963</v>
      </c>
      <c r="N7" s="5"/>
      <c r="O7" s="5"/>
      <c r="P7" s="5" t="s">
        <v>1929</v>
      </c>
      <c r="Q7" s="5" t="s">
        <v>845</v>
      </c>
      <c r="R7" s="5" t="s">
        <v>845</v>
      </c>
      <c r="S7" s="5"/>
      <c r="T7" s="5">
        <v>995</v>
      </c>
      <c r="U7" s="5" t="s">
        <v>1418</v>
      </c>
      <c r="V7" s="5" t="s">
        <v>992</v>
      </c>
      <c r="W7" s="5" t="s">
        <v>1884</v>
      </c>
      <c r="X7" s="5" t="s">
        <v>1884</v>
      </c>
      <c r="Y7" s="5" t="b">
        <v>1</v>
      </c>
      <c r="Z7" s="5"/>
      <c r="AE7" s="4">
        <v>128.55619799999999</v>
      </c>
      <c r="AF7" s="92">
        <v>6</v>
      </c>
      <c r="AH7" s="92" t="s">
        <v>1938</v>
      </c>
      <c r="AN7" s="4">
        <f>45/60/24</f>
        <v>3.125E-2</v>
      </c>
      <c r="AP7" s="4">
        <f t="shared" si="0"/>
        <v>87</v>
      </c>
      <c r="AQ7" s="4" t="s">
        <v>1936</v>
      </c>
      <c r="BC7" s="53">
        <v>1.297704</v>
      </c>
      <c r="BD7" s="53">
        <v>0.12239800000000001</v>
      </c>
      <c r="BE7" s="53">
        <v>278.00030500000003</v>
      </c>
      <c r="BF7" s="53">
        <v>1.6717900000000001</v>
      </c>
      <c r="BG7" s="53">
        <v>0.157217</v>
      </c>
      <c r="BH7" s="4">
        <v>34.376694000000001</v>
      </c>
      <c r="BI7" s="4">
        <v>3.196971</v>
      </c>
      <c r="BJ7" s="53">
        <v>12.242711</v>
      </c>
      <c r="BK7" s="53">
        <v>2.5621000000000001E-2</v>
      </c>
      <c r="BL7" s="53">
        <v>13247</v>
      </c>
    </row>
    <row r="8" spans="1:64" hidden="1" x14ac:dyDescent="0.3">
      <c r="A8" s="5" t="s">
        <v>605</v>
      </c>
      <c r="B8" s="5">
        <v>1</v>
      </c>
      <c r="C8" s="5">
        <v>1</v>
      </c>
      <c r="D8" s="5">
        <v>1</v>
      </c>
      <c r="E8" s="5">
        <v>0</v>
      </c>
      <c r="F8" s="6">
        <v>43252</v>
      </c>
      <c r="G8" s="94"/>
      <c r="H8" s="94">
        <v>6</v>
      </c>
      <c r="I8" s="94">
        <v>2018</v>
      </c>
      <c r="J8" s="5">
        <v>45.774417</v>
      </c>
      <c r="K8" s="5">
        <v>-1.4836</v>
      </c>
      <c r="L8" s="5">
        <v>32.5</v>
      </c>
      <c r="M8" s="5" t="s">
        <v>2049</v>
      </c>
      <c r="N8" s="5" t="s">
        <v>844</v>
      </c>
      <c r="O8" s="5"/>
      <c r="P8" s="5" t="s">
        <v>1929</v>
      </c>
      <c r="Q8" s="5" t="s">
        <v>845</v>
      </c>
      <c r="R8" s="5" t="s">
        <v>845</v>
      </c>
      <c r="S8" s="5"/>
      <c r="T8" s="5">
        <v>1</v>
      </c>
      <c r="U8" s="5" t="s">
        <v>1418</v>
      </c>
      <c r="V8" s="5" t="s">
        <v>992</v>
      </c>
      <c r="W8" s="5" t="s">
        <v>1222</v>
      </c>
      <c r="X8" s="5" t="s">
        <v>1222</v>
      </c>
      <c r="Y8" s="5" t="b">
        <v>1</v>
      </c>
      <c r="Z8" s="5" t="s">
        <v>848</v>
      </c>
      <c r="AA8" s="4">
        <v>1.6</v>
      </c>
      <c r="AC8" s="4" t="s">
        <v>847</v>
      </c>
      <c r="AD8" s="4" t="s">
        <v>864</v>
      </c>
      <c r="AE8" s="53">
        <v>6.6384201000000003</v>
      </c>
      <c r="AF8" s="4">
        <v>1.7779200000000004</v>
      </c>
      <c r="AH8" s="4" t="s">
        <v>1995</v>
      </c>
      <c r="AJ8" s="4">
        <v>1.1000000000000001</v>
      </c>
      <c r="AK8" s="4" t="s">
        <v>1831</v>
      </c>
      <c r="AL8" s="4" t="s">
        <v>1831</v>
      </c>
      <c r="AM8" s="4" t="s">
        <v>1831</v>
      </c>
      <c r="AN8" s="4" t="s">
        <v>1831</v>
      </c>
      <c r="AO8" s="4" t="s">
        <v>1831</v>
      </c>
      <c r="AR8" s="4" t="s">
        <v>1831</v>
      </c>
      <c r="AS8" s="4" t="s">
        <v>1831</v>
      </c>
      <c r="AT8" s="4" t="s">
        <v>1831</v>
      </c>
      <c r="AU8" s="4" t="s">
        <v>1831</v>
      </c>
      <c r="AV8" s="4" t="s">
        <v>1831</v>
      </c>
      <c r="AW8" s="4" t="s">
        <v>1831</v>
      </c>
      <c r="AX8" s="4" t="s">
        <v>1831</v>
      </c>
      <c r="AY8" s="4" t="s">
        <v>1831</v>
      </c>
      <c r="AZ8" s="4" t="s">
        <v>1831</v>
      </c>
      <c r="BA8" s="4" t="s">
        <v>1831</v>
      </c>
      <c r="BB8" s="4" t="s">
        <v>1831</v>
      </c>
      <c r="BC8" s="53">
        <v>0.41532079</v>
      </c>
      <c r="BD8" s="53">
        <v>5.1883600000000002E-2</v>
      </c>
      <c r="BE8" s="53">
        <v>272.26564999999999</v>
      </c>
      <c r="BF8" s="53">
        <v>0.29433651</v>
      </c>
      <c r="BG8" s="53">
        <v>4.6666720000000002E-2</v>
      </c>
      <c r="BH8" s="4">
        <v>35.372444399999999</v>
      </c>
      <c r="BI8" s="4">
        <v>3.5191766100000001</v>
      </c>
      <c r="BJ8" s="53">
        <v>14.1404424</v>
      </c>
      <c r="BK8" s="53">
        <v>5.0171499999999997E-3</v>
      </c>
      <c r="BL8" s="53">
        <v>19001.800800000001</v>
      </c>
    </row>
    <row r="9" spans="1:64" hidden="1" x14ac:dyDescent="0.3">
      <c r="A9" s="5" t="s">
        <v>605</v>
      </c>
      <c r="B9" s="5">
        <v>1</v>
      </c>
      <c r="C9" s="5">
        <v>1</v>
      </c>
      <c r="D9" s="5">
        <v>2</v>
      </c>
      <c r="E9" s="5">
        <v>1</v>
      </c>
      <c r="F9" s="6">
        <v>43252</v>
      </c>
      <c r="G9" s="94"/>
      <c r="H9" s="94">
        <v>6</v>
      </c>
      <c r="I9" s="94">
        <v>2018</v>
      </c>
      <c r="J9" s="5">
        <v>45.759667</v>
      </c>
      <c r="K9" s="5">
        <v>-1.5248170000000001</v>
      </c>
      <c r="L9" s="5">
        <v>37</v>
      </c>
      <c r="M9" s="5" t="s">
        <v>2049</v>
      </c>
      <c r="N9" s="5" t="s">
        <v>844</v>
      </c>
      <c r="O9" s="5"/>
      <c r="P9" s="5" t="s">
        <v>1929</v>
      </c>
      <c r="Q9" s="5" t="s">
        <v>845</v>
      </c>
      <c r="R9" s="5" t="s">
        <v>845</v>
      </c>
      <c r="S9" s="5"/>
      <c r="T9" s="5">
        <v>2</v>
      </c>
      <c r="U9" s="5" t="s">
        <v>1418</v>
      </c>
      <c r="V9" s="5" t="s">
        <v>992</v>
      </c>
      <c r="W9" s="5" t="s">
        <v>1222</v>
      </c>
      <c r="X9" s="5" t="s">
        <v>1222</v>
      </c>
      <c r="Y9" s="5" t="b">
        <v>1</v>
      </c>
      <c r="Z9" s="5" t="s">
        <v>848</v>
      </c>
      <c r="AA9" s="4">
        <v>3.7</v>
      </c>
      <c r="AC9" s="4" t="s">
        <v>847</v>
      </c>
      <c r="AD9" s="4" t="s">
        <v>864</v>
      </c>
      <c r="AE9" s="53">
        <v>21.2884007</v>
      </c>
      <c r="AF9" s="4">
        <v>4.1114400000000009</v>
      </c>
      <c r="AH9" s="4" t="s">
        <v>1995</v>
      </c>
      <c r="AJ9" s="4">
        <v>1</v>
      </c>
      <c r="AK9" s="4" t="s">
        <v>1831</v>
      </c>
      <c r="AL9" s="4" t="s">
        <v>1831</v>
      </c>
      <c r="AM9" s="4" t="s">
        <v>1831</v>
      </c>
      <c r="AN9" s="4" t="s">
        <v>1831</v>
      </c>
      <c r="AO9" s="4" t="s">
        <v>1831</v>
      </c>
      <c r="AR9" s="4" t="s">
        <v>1831</v>
      </c>
      <c r="AS9" s="4" t="s">
        <v>1831</v>
      </c>
      <c r="AT9" s="4" t="s">
        <v>1831</v>
      </c>
      <c r="AU9" s="4" t="s">
        <v>1831</v>
      </c>
      <c r="AV9" s="4" t="s">
        <v>1831</v>
      </c>
      <c r="AW9" s="4" t="s">
        <v>1831</v>
      </c>
      <c r="AX9" s="4" t="s">
        <v>1831</v>
      </c>
      <c r="AY9" s="4" t="s">
        <v>1831</v>
      </c>
      <c r="AZ9" s="4" t="s">
        <v>1831</v>
      </c>
      <c r="BA9" s="4" t="s">
        <v>1831</v>
      </c>
      <c r="BB9" s="4" t="s">
        <v>1831</v>
      </c>
      <c r="BC9" s="53">
        <v>0.43036988999999998</v>
      </c>
      <c r="BD9" s="53">
        <v>4.5808000000000001E-2</v>
      </c>
      <c r="BE9" s="53">
        <v>272.26869099999999</v>
      </c>
      <c r="BF9" s="53">
        <v>0.29812240000000001</v>
      </c>
      <c r="BG9" s="53">
        <v>6.3297809999999996E-2</v>
      </c>
      <c r="BH9" s="4">
        <v>35.386356300000003</v>
      </c>
      <c r="BI9" s="4">
        <v>3.51441677</v>
      </c>
      <c r="BJ9" s="53">
        <v>13.9231345</v>
      </c>
      <c r="BK9" s="53">
        <v>4.4262900000000003E-3</v>
      </c>
      <c r="BL9" s="53">
        <v>22490</v>
      </c>
    </row>
    <row r="10" spans="1:64" hidden="1" x14ac:dyDescent="0.3">
      <c r="A10" s="5" t="s">
        <v>605</v>
      </c>
      <c r="B10" s="5">
        <v>1</v>
      </c>
      <c r="C10" s="5">
        <v>1</v>
      </c>
      <c r="D10" s="5">
        <v>3</v>
      </c>
      <c r="E10" s="5">
        <v>2</v>
      </c>
      <c r="F10" s="6">
        <v>43252</v>
      </c>
      <c r="G10" s="94"/>
      <c r="H10" s="94">
        <v>6</v>
      </c>
      <c r="I10" s="94">
        <v>2018</v>
      </c>
      <c r="J10" s="5">
        <v>45.725183000000001</v>
      </c>
      <c r="K10" s="5">
        <v>-1.6295500000000001</v>
      </c>
      <c r="L10" s="5">
        <v>47.8</v>
      </c>
      <c r="M10" s="5" t="s">
        <v>2049</v>
      </c>
      <c r="N10" s="5" t="s">
        <v>844</v>
      </c>
      <c r="O10" s="5"/>
      <c r="P10" s="5" t="s">
        <v>1929</v>
      </c>
      <c r="Q10" s="5" t="s">
        <v>845</v>
      </c>
      <c r="R10" s="5" t="s">
        <v>845</v>
      </c>
      <c r="S10" s="5"/>
      <c r="T10" s="5">
        <v>3</v>
      </c>
      <c r="U10" s="5" t="s">
        <v>1418</v>
      </c>
      <c r="V10" s="5" t="s">
        <v>992</v>
      </c>
      <c r="W10" s="5" t="s">
        <v>1222</v>
      </c>
      <c r="X10" s="5" t="s">
        <v>1222</v>
      </c>
      <c r="Y10" s="5" t="b">
        <v>1</v>
      </c>
      <c r="Z10" s="5" t="s">
        <v>848</v>
      </c>
      <c r="AA10" s="4">
        <v>2.9</v>
      </c>
      <c r="AC10" s="4" t="s">
        <v>847</v>
      </c>
      <c r="AD10" s="4" t="s">
        <v>864</v>
      </c>
      <c r="AE10" s="53">
        <v>54.4729004</v>
      </c>
      <c r="AF10" s="4">
        <v>3.2224800000000005</v>
      </c>
      <c r="AH10" s="4" t="s">
        <v>1995</v>
      </c>
      <c r="AJ10" s="4">
        <v>0.8</v>
      </c>
      <c r="AK10" s="4" t="s">
        <v>1831</v>
      </c>
      <c r="AL10" s="4" t="s">
        <v>1831</v>
      </c>
      <c r="AM10" s="4" t="s">
        <v>1831</v>
      </c>
      <c r="AN10" s="4" t="s">
        <v>1831</v>
      </c>
      <c r="AO10" s="4" t="s">
        <v>1831</v>
      </c>
      <c r="AR10" s="4" t="s">
        <v>1831</v>
      </c>
      <c r="AS10" s="4" t="s">
        <v>1831</v>
      </c>
      <c r="AT10" s="4" t="s">
        <v>1831</v>
      </c>
      <c r="AU10" s="4" t="s">
        <v>1831</v>
      </c>
      <c r="AV10" s="4" t="s">
        <v>1831</v>
      </c>
      <c r="AW10" s="4" t="s">
        <v>1831</v>
      </c>
      <c r="AX10" s="4" t="s">
        <v>1831</v>
      </c>
      <c r="AY10" s="4" t="s">
        <v>1831</v>
      </c>
      <c r="AZ10" s="4" t="s">
        <v>1831</v>
      </c>
      <c r="BA10" s="4" t="s">
        <v>1831</v>
      </c>
      <c r="BB10" s="4" t="s">
        <v>1831</v>
      </c>
      <c r="BC10" s="53">
        <v>0.45178154999999998</v>
      </c>
      <c r="BD10" s="53">
        <v>2.9346799999999999E-2</v>
      </c>
      <c r="BE10" s="53">
        <v>269.85995500000001</v>
      </c>
      <c r="BF10" s="53">
        <v>0.43699062999999999</v>
      </c>
      <c r="BG10" s="53">
        <v>0.11567486</v>
      </c>
      <c r="BH10" s="4">
        <v>35.521491699999999</v>
      </c>
      <c r="BI10" s="4">
        <v>3.6416257000000001</v>
      </c>
      <c r="BJ10" s="53">
        <v>13.4233259</v>
      </c>
      <c r="BK10" s="53">
        <v>3.6865000000000001E-3</v>
      </c>
      <c r="BL10" s="53">
        <v>31376.199199999999</v>
      </c>
    </row>
    <row r="11" spans="1:64" hidden="1" x14ac:dyDescent="0.3">
      <c r="A11" s="5" t="s">
        <v>605</v>
      </c>
      <c r="B11" s="5">
        <v>1</v>
      </c>
      <c r="C11" s="5">
        <v>1</v>
      </c>
      <c r="D11" s="5">
        <v>4</v>
      </c>
      <c r="E11" s="5">
        <v>3</v>
      </c>
      <c r="F11" s="6">
        <v>43252</v>
      </c>
      <c r="G11" s="94"/>
      <c r="H11" s="94">
        <v>6</v>
      </c>
      <c r="I11" s="94">
        <v>2018</v>
      </c>
      <c r="J11" s="5">
        <v>45.683450000000001</v>
      </c>
      <c r="K11" s="5">
        <v>-1.6924170000000001</v>
      </c>
      <c r="L11" s="5">
        <v>56.5</v>
      </c>
      <c r="M11" s="5" t="s">
        <v>2049</v>
      </c>
      <c r="N11" s="5" t="s">
        <v>844</v>
      </c>
      <c r="O11" s="5"/>
      <c r="P11" s="5" t="s">
        <v>1929</v>
      </c>
      <c r="Q11" s="5" t="s">
        <v>845</v>
      </c>
      <c r="R11" s="5" t="s">
        <v>845</v>
      </c>
      <c r="S11" s="5"/>
      <c r="T11" s="5">
        <v>4</v>
      </c>
      <c r="U11" s="5" t="s">
        <v>1418</v>
      </c>
      <c r="V11" s="5" t="s">
        <v>992</v>
      </c>
      <c r="W11" s="5" t="s">
        <v>1222</v>
      </c>
      <c r="X11" s="5" t="s">
        <v>1222</v>
      </c>
      <c r="Y11" s="5" t="b">
        <v>1</v>
      </c>
      <c r="Z11" s="5" t="s">
        <v>848</v>
      </c>
      <c r="AA11" s="4">
        <v>4.9000000000000004</v>
      </c>
      <c r="AC11" s="4" t="s">
        <v>847</v>
      </c>
      <c r="AD11" s="4" t="s">
        <v>864</v>
      </c>
      <c r="AE11" s="53">
        <v>155.58500699999999</v>
      </c>
      <c r="AF11" s="4">
        <v>5.4448800000000013</v>
      </c>
      <c r="AH11" s="4" t="s">
        <v>1995</v>
      </c>
      <c r="AJ11" s="4">
        <v>0.6</v>
      </c>
      <c r="AK11" s="4" t="s">
        <v>1831</v>
      </c>
      <c r="AL11" s="4" t="s">
        <v>1831</v>
      </c>
      <c r="AM11" s="4" t="s">
        <v>1831</v>
      </c>
      <c r="AN11" s="4" t="s">
        <v>1831</v>
      </c>
      <c r="AO11" s="4" t="s">
        <v>1831</v>
      </c>
      <c r="AR11" s="4" t="s">
        <v>1831</v>
      </c>
      <c r="AS11" s="4" t="s">
        <v>1831</v>
      </c>
      <c r="AT11" s="4" t="s">
        <v>1831</v>
      </c>
      <c r="AU11" s="4" t="s">
        <v>1831</v>
      </c>
      <c r="AV11" s="4" t="s">
        <v>1831</v>
      </c>
      <c r="AW11" s="4" t="s">
        <v>1831</v>
      </c>
      <c r="AX11" s="4" t="s">
        <v>1831</v>
      </c>
      <c r="AY11" s="4" t="s">
        <v>1831</v>
      </c>
      <c r="AZ11" s="4" t="s">
        <v>1831</v>
      </c>
      <c r="BA11" s="4" t="s">
        <v>1831</v>
      </c>
      <c r="BB11" s="4" t="s">
        <v>1831</v>
      </c>
      <c r="BC11" s="53">
        <v>0.44900135000000002</v>
      </c>
      <c r="BD11" s="53">
        <v>2.98286E-2</v>
      </c>
      <c r="BE11" s="53">
        <v>267.04618799999997</v>
      </c>
      <c r="BF11" s="53">
        <v>0.75260020000000005</v>
      </c>
      <c r="BG11" s="53">
        <v>0.1561352</v>
      </c>
      <c r="BH11" s="4">
        <v>35.522995399999999</v>
      </c>
      <c r="BI11" s="4">
        <v>3.5336226399999999</v>
      </c>
      <c r="BJ11" s="53">
        <v>13.092642700000001</v>
      </c>
      <c r="BK11" s="53">
        <v>3.4927199999999999E-3</v>
      </c>
      <c r="BL11" s="53">
        <v>37526.898399999998</v>
      </c>
    </row>
    <row r="12" spans="1:64" hidden="1" x14ac:dyDescent="0.3">
      <c r="A12" s="5" t="s">
        <v>605</v>
      </c>
      <c r="B12" s="5">
        <v>1</v>
      </c>
      <c r="C12" s="5">
        <v>1</v>
      </c>
      <c r="D12" s="5">
        <v>5</v>
      </c>
      <c r="E12" s="5">
        <v>4</v>
      </c>
      <c r="F12" s="6">
        <v>43252</v>
      </c>
      <c r="G12" s="94"/>
      <c r="H12" s="94">
        <v>6</v>
      </c>
      <c r="I12" s="94">
        <v>2018</v>
      </c>
      <c r="J12" s="5">
        <v>45.615400000000001</v>
      </c>
      <c r="K12" s="5">
        <v>-1.828533</v>
      </c>
      <c r="L12" s="5">
        <v>71.5</v>
      </c>
      <c r="M12" s="5" t="s">
        <v>2049</v>
      </c>
      <c r="N12" s="5" t="s">
        <v>844</v>
      </c>
      <c r="O12" s="5"/>
      <c r="P12" s="5" t="s">
        <v>1929</v>
      </c>
      <c r="Q12" s="5" t="s">
        <v>845</v>
      </c>
      <c r="R12" s="5" t="s">
        <v>845</v>
      </c>
      <c r="S12" s="5"/>
      <c r="T12" s="5">
        <v>5</v>
      </c>
      <c r="U12" s="5" t="s">
        <v>1418</v>
      </c>
      <c r="V12" s="5" t="s">
        <v>992</v>
      </c>
      <c r="W12" s="5" t="s">
        <v>1222</v>
      </c>
      <c r="X12" s="5" t="s">
        <v>1222</v>
      </c>
      <c r="Y12" s="5" t="b">
        <v>1</v>
      </c>
      <c r="Z12" s="5" t="s">
        <v>848</v>
      </c>
      <c r="AA12" s="4">
        <v>3</v>
      </c>
      <c r="AC12" s="4" t="s">
        <v>847</v>
      </c>
      <c r="AD12" s="4" t="s">
        <v>864</v>
      </c>
      <c r="AE12" s="53">
        <v>34.9645996</v>
      </c>
      <c r="AF12" s="4">
        <v>3.3336000000000001</v>
      </c>
      <c r="AH12" s="4" t="s">
        <v>1995</v>
      </c>
      <c r="AJ12" s="4">
        <v>0.5</v>
      </c>
      <c r="AK12" s="4" t="s">
        <v>1831</v>
      </c>
      <c r="AL12" s="4" t="s">
        <v>1831</v>
      </c>
      <c r="AM12" s="4" t="s">
        <v>1831</v>
      </c>
      <c r="AN12" s="4" t="s">
        <v>1831</v>
      </c>
      <c r="AO12" s="4" t="s">
        <v>1831</v>
      </c>
      <c r="AR12" s="4" t="s">
        <v>1831</v>
      </c>
      <c r="AS12" s="4" t="s">
        <v>1831</v>
      </c>
      <c r="AT12" s="4" t="s">
        <v>1831</v>
      </c>
      <c r="AU12" s="4" t="s">
        <v>1831</v>
      </c>
      <c r="AV12" s="4" t="s">
        <v>1831</v>
      </c>
      <c r="AW12" s="4" t="s">
        <v>1831</v>
      </c>
      <c r="AX12" s="4" t="s">
        <v>1831</v>
      </c>
      <c r="AY12" s="4" t="s">
        <v>1831</v>
      </c>
      <c r="AZ12" s="4" t="s">
        <v>1831</v>
      </c>
      <c r="BA12" s="4" t="s">
        <v>1831</v>
      </c>
      <c r="BB12" s="4" t="s">
        <v>1831</v>
      </c>
      <c r="BC12" s="53">
        <v>0.35106609999999999</v>
      </c>
      <c r="BD12" s="53">
        <v>2.8969600000000002E-2</v>
      </c>
      <c r="BE12" s="53">
        <v>257.46325100000001</v>
      </c>
      <c r="BF12" s="53">
        <v>1.92266439</v>
      </c>
      <c r="BG12" s="53">
        <v>0.25436850999999999</v>
      </c>
      <c r="BH12" s="4">
        <v>35.568158500000003</v>
      </c>
      <c r="BI12" s="4">
        <v>3.64550888</v>
      </c>
      <c r="BJ12" s="53">
        <v>12.5363375</v>
      </c>
      <c r="BK12" s="53">
        <v>3.1785899999999998E-3</v>
      </c>
      <c r="BL12" s="53">
        <v>50268.5</v>
      </c>
    </row>
    <row r="13" spans="1:64" hidden="1" x14ac:dyDescent="0.3">
      <c r="A13" s="5" t="s">
        <v>605</v>
      </c>
      <c r="B13" s="5">
        <v>1</v>
      </c>
      <c r="C13" s="5">
        <v>1</v>
      </c>
      <c r="D13" s="5">
        <v>6</v>
      </c>
      <c r="E13" s="5">
        <v>5</v>
      </c>
      <c r="F13" s="6">
        <v>43252</v>
      </c>
      <c r="G13" s="94"/>
      <c r="H13" s="94">
        <v>6</v>
      </c>
      <c r="I13" s="94">
        <v>2018</v>
      </c>
      <c r="J13" s="5">
        <v>45.665182999999999</v>
      </c>
      <c r="K13" s="5">
        <v>-1.5810999999999999</v>
      </c>
      <c r="L13" s="5">
        <v>45.5</v>
      </c>
      <c r="M13" s="5" t="s">
        <v>2049</v>
      </c>
      <c r="N13" s="5" t="s">
        <v>844</v>
      </c>
      <c r="O13" s="5"/>
      <c r="P13" s="5" t="s">
        <v>1929</v>
      </c>
      <c r="Q13" s="5" t="s">
        <v>845</v>
      </c>
      <c r="R13" s="5" t="s">
        <v>845</v>
      </c>
      <c r="S13" s="5"/>
      <c r="T13" s="5">
        <v>6</v>
      </c>
      <c r="U13" s="5" t="s">
        <v>1418</v>
      </c>
      <c r="V13" s="5" t="s">
        <v>992</v>
      </c>
      <c r="W13" s="5" t="s">
        <v>1222</v>
      </c>
      <c r="X13" s="5" t="s">
        <v>1222</v>
      </c>
      <c r="Y13" s="5" t="b">
        <v>1</v>
      </c>
      <c r="Z13" s="5" t="s">
        <v>848</v>
      </c>
      <c r="AA13" s="4">
        <v>5</v>
      </c>
      <c r="AC13" s="4" t="s">
        <v>847</v>
      </c>
      <c r="AD13" s="4" t="s">
        <v>864</v>
      </c>
      <c r="AE13" s="53">
        <v>22.4244995</v>
      </c>
      <c r="AF13" s="4">
        <v>5.5560000000000009</v>
      </c>
      <c r="AH13" s="4" t="s">
        <v>1995</v>
      </c>
      <c r="AJ13" s="4">
        <v>0.8</v>
      </c>
      <c r="AK13" s="4" t="s">
        <v>1831</v>
      </c>
      <c r="AL13" s="4" t="s">
        <v>1831</v>
      </c>
      <c r="AM13" s="4" t="s">
        <v>1831</v>
      </c>
      <c r="AN13" s="4" t="s">
        <v>1831</v>
      </c>
      <c r="AO13" s="4" t="s">
        <v>1831</v>
      </c>
      <c r="AR13" s="4" t="s">
        <v>1831</v>
      </c>
      <c r="AS13" s="4" t="s">
        <v>1831</v>
      </c>
      <c r="AT13" s="4" t="s">
        <v>1831</v>
      </c>
      <c r="AU13" s="4" t="s">
        <v>1831</v>
      </c>
      <c r="AV13" s="4" t="s">
        <v>1831</v>
      </c>
      <c r="AW13" s="4" t="s">
        <v>1831</v>
      </c>
      <c r="AX13" s="4" t="s">
        <v>1831</v>
      </c>
      <c r="AY13" s="4" t="s">
        <v>1831</v>
      </c>
      <c r="AZ13" s="4" t="s">
        <v>1831</v>
      </c>
      <c r="BA13" s="4" t="s">
        <v>1831</v>
      </c>
      <c r="BB13" s="4" t="s">
        <v>1831</v>
      </c>
      <c r="BC13" s="53">
        <v>0.43950552999999998</v>
      </c>
      <c r="BD13" s="53">
        <v>3.9069399999999997E-2</v>
      </c>
      <c r="BE13" s="53">
        <v>270.639567</v>
      </c>
      <c r="BF13" s="53">
        <v>0.38746975</v>
      </c>
      <c r="BG13" s="53">
        <v>0.10268479</v>
      </c>
      <c r="BH13" s="4">
        <v>35.458780699999998</v>
      </c>
      <c r="BI13" s="4">
        <v>3.5874781900000001</v>
      </c>
      <c r="BJ13" s="53">
        <v>13.5449369</v>
      </c>
      <c r="BK13" s="53">
        <v>3.8939199999999999E-3</v>
      </c>
      <c r="BL13" s="53">
        <v>30544.599600000001</v>
      </c>
    </row>
    <row r="14" spans="1:64" hidden="1" x14ac:dyDescent="0.3">
      <c r="A14" s="5" t="s">
        <v>605</v>
      </c>
      <c r="B14" s="5">
        <v>1</v>
      </c>
      <c r="C14" s="5">
        <v>1</v>
      </c>
      <c r="D14" s="5">
        <v>7</v>
      </c>
      <c r="E14" s="5">
        <v>6</v>
      </c>
      <c r="F14" s="6">
        <v>43252</v>
      </c>
      <c r="G14" s="94"/>
      <c r="H14" s="94">
        <v>6</v>
      </c>
      <c r="I14" s="94">
        <v>2018</v>
      </c>
      <c r="J14" s="5">
        <v>45.740200000000002</v>
      </c>
      <c r="K14" s="5">
        <v>-1.4978</v>
      </c>
      <c r="L14" s="5">
        <v>36</v>
      </c>
      <c r="M14" s="5" t="s">
        <v>2049</v>
      </c>
      <c r="N14" s="5" t="s">
        <v>844</v>
      </c>
      <c r="O14" s="5"/>
      <c r="P14" s="5" t="s">
        <v>1929</v>
      </c>
      <c r="Q14" s="5" t="s">
        <v>845</v>
      </c>
      <c r="R14" s="5" t="s">
        <v>845</v>
      </c>
      <c r="S14" s="5"/>
      <c r="T14" s="5">
        <v>7</v>
      </c>
      <c r="U14" s="5" t="s">
        <v>1418</v>
      </c>
      <c r="V14" s="5" t="s">
        <v>992</v>
      </c>
      <c r="W14" s="5" t="s">
        <v>1222</v>
      </c>
      <c r="X14" s="5" t="s">
        <v>1222</v>
      </c>
      <c r="Y14" s="5" t="b">
        <v>1</v>
      </c>
      <c r="Z14" s="5" t="s">
        <v>848</v>
      </c>
      <c r="AA14" s="4">
        <v>2.2999999999999998</v>
      </c>
      <c r="AC14" s="4" t="s">
        <v>847</v>
      </c>
      <c r="AD14" s="4" t="s">
        <v>864</v>
      </c>
      <c r="AE14" s="53">
        <v>13.8414001</v>
      </c>
      <c r="AF14" s="4">
        <v>2.5557600000000003</v>
      </c>
      <c r="AH14" s="4" t="s">
        <v>1995</v>
      </c>
      <c r="AJ14" s="4">
        <v>1</v>
      </c>
      <c r="AK14" s="4" t="s">
        <v>1831</v>
      </c>
      <c r="AL14" s="4" t="s">
        <v>1831</v>
      </c>
      <c r="AM14" s="4" t="s">
        <v>1831</v>
      </c>
      <c r="AN14" s="4" t="s">
        <v>1831</v>
      </c>
      <c r="AO14" s="4" t="s">
        <v>1831</v>
      </c>
      <c r="AR14" s="4" t="s">
        <v>1831</v>
      </c>
      <c r="AS14" s="4" t="s">
        <v>1831</v>
      </c>
      <c r="AT14" s="4" t="s">
        <v>1831</v>
      </c>
      <c r="AU14" s="4" t="s">
        <v>1831</v>
      </c>
      <c r="AV14" s="4" t="s">
        <v>1831</v>
      </c>
      <c r="AW14" s="4" t="s">
        <v>1831</v>
      </c>
      <c r="AX14" s="4" t="s">
        <v>1831</v>
      </c>
      <c r="AY14" s="4" t="s">
        <v>1831</v>
      </c>
      <c r="AZ14" s="4" t="s">
        <v>1831</v>
      </c>
      <c r="BA14" s="4" t="s">
        <v>1831</v>
      </c>
      <c r="BB14" s="4" t="s">
        <v>1831</v>
      </c>
      <c r="BC14" s="53">
        <v>0.41931561000000001</v>
      </c>
      <c r="BD14" s="53">
        <v>4.9385699999999998E-2</v>
      </c>
      <c r="BE14" s="53">
        <v>272.16418800000002</v>
      </c>
      <c r="BF14" s="53">
        <v>0.30338222999999997</v>
      </c>
      <c r="BG14" s="53">
        <v>5.6276239999999998E-2</v>
      </c>
      <c r="BH14" s="4">
        <v>35.384942899999999</v>
      </c>
      <c r="BI14" s="4">
        <v>3.51257186</v>
      </c>
      <c r="BJ14" s="53">
        <v>14.0265702</v>
      </c>
      <c r="BK14" s="53">
        <v>4.8110200000000001E-3</v>
      </c>
      <c r="BL14" s="53">
        <v>21094.099600000001</v>
      </c>
    </row>
    <row r="15" spans="1:64" hidden="1" x14ac:dyDescent="0.3">
      <c r="A15" s="5" t="s">
        <v>605</v>
      </c>
      <c r="B15" s="5">
        <v>1</v>
      </c>
      <c r="C15" s="5">
        <v>1</v>
      </c>
      <c r="D15" s="5">
        <v>8</v>
      </c>
      <c r="E15" s="5">
        <v>7</v>
      </c>
      <c r="F15" s="6">
        <v>43252</v>
      </c>
      <c r="G15" s="94"/>
      <c r="H15" s="94">
        <v>6</v>
      </c>
      <c r="I15" s="94">
        <v>2018</v>
      </c>
      <c r="J15" s="5">
        <v>45.619816999999998</v>
      </c>
      <c r="K15" s="5">
        <v>-1.6247670000000001</v>
      </c>
      <c r="L15" s="5">
        <v>51</v>
      </c>
      <c r="M15" s="5" t="s">
        <v>2049</v>
      </c>
      <c r="N15" s="5" t="s">
        <v>844</v>
      </c>
      <c r="O15" s="5"/>
      <c r="P15" s="5" t="s">
        <v>1929</v>
      </c>
      <c r="Q15" s="5" t="s">
        <v>845</v>
      </c>
      <c r="R15" s="5" t="s">
        <v>845</v>
      </c>
      <c r="S15" s="5"/>
      <c r="T15" s="5">
        <v>8</v>
      </c>
      <c r="U15" s="5" t="s">
        <v>1418</v>
      </c>
      <c r="V15" s="5" t="s">
        <v>992</v>
      </c>
      <c r="W15" s="5" t="s">
        <v>1222</v>
      </c>
      <c r="X15" s="5" t="s">
        <v>1222</v>
      </c>
      <c r="Y15" s="5" t="b">
        <v>1</v>
      </c>
      <c r="Z15" s="5" t="s">
        <v>848</v>
      </c>
      <c r="AA15" s="4">
        <v>5</v>
      </c>
      <c r="AC15" s="4" t="s">
        <v>847</v>
      </c>
      <c r="AD15" s="4" t="s">
        <v>864</v>
      </c>
      <c r="AE15" s="53">
        <v>84.586502100000004</v>
      </c>
      <c r="AF15" s="4">
        <v>5.5560000000000009</v>
      </c>
      <c r="AH15" s="4" t="s">
        <v>1995</v>
      </c>
      <c r="AJ15" s="4">
        <v>0.8</v>
      </c>
      <c r="AK15" s="4" t="s">
        <v>1831</v>
      </c>
      <c r="AL15" s="4" t="s">
        <v>1831</v>
      </c>
      <c r="AM15" s="4" t="s">
        <v>1831</v>
      </c>
      <c r="AN15" s="4" t="s">
        <v>1831</v>
      </c>
      <c r="AO15" s="4" t="s">
        <v>1831</v>
      </c>
      <c r="AR15" s="4" t="s">
        <v>1831</v>
      </c>
      <c r="AS15" s="4" t="s">
        <v>1831</v>
      </c>
      <c r="AT15" s="4" t="s">
        <v>1831</v>
      </c>
      <c r="AU15" s="4" t="s">
        <v>1831</v>
      </c>
      <c r="AV15" s="4" t="s">
        <v>1831</v>
      </c>
      <c r="AW15" s="4" t="s">
        <v>1831</v>
      </c>
      <c r="AX15" s="4" t="s">
        <v>1831</v>
      </c>
      <c r="AY15" s="4" t="s">
        <v>1831</v>
      </c>
      <c r="AZ15" s="4" t="s">
        <v>1831</v>
      </c>
      <c r="BA15" s="4" t="s">
        <v>1831</v>
      </c>
      <c r="BB15" s="4" t="s">
        <v>1831</v>
      </c>
      <c r="BC15" s="53">
        <v>0.44864431999999999</v>
      </c>
      <c r="BD15" s="53">
        <v>3.76166E-2</v>
      </c>
      <c r="BE15" s="53">
        <v>269.440583</v>
      </c>
      <c r="BF15" s="53">
        <v>0.44816045999999998</v>
      </c>
      <c r="BG15" s="53">
        <v>0.12053311999999999</v>
      </c>
      <c r="BH15" s="4">
        <v>35.524732999999998</v>
      </c>
      <c r="BI15" s="4">
        <v>3.6953893600000001</v>
      </c>
      <c r="BJ15" s="53">
        <v>13.395001000000001</v>
      </c>
      <c r="BK15" s="53">
        <v>3.6082900000000001E-3</v>
      </c>
      <c r="BL15" s="53">
        <v>36112.101600000002</v>
      </c>
    </row>
    <row r="16" spans="1:64" hidden="1" x14ac:dyDescent="0.3">
      <c r="A16" s="5" t="s">
        <v>605</v>
      </c>
      <c r="B16" s="5">
        <v>1</v>
      </c>
      <c r="C16" s="5">
        <v>1</v>
      </c>
      <c r="D16" s="5">
        <v>9</v>
      </c>
      <c r="E16" s="5">
        <v>8</v>
      </c>
      <c r="F16" s="6">
        <v>43252</v>
      </c>
      <c r="G16" s="94"/>
      <c r="H16" s="94">
        <v>6</v>
      </c>
      <c r="I16" s="94">
        <v>2018</v>
      </c>
      <c r="J16" s="5">
        <v>45.647883</v>
      </c>
      <c r="K16" s="5">
        <v>-1.76295</v>
      </c>
      <c r="L16" s="5">
        <v>64.5</v>
      </c>
      <c r="M16" s="5" t="s">
        <v>2049</v>
      </c>
      <c r="N16" s="5" t="s">
        <v>844</v>
      </c>
      <c r="O16" s="5"/>
      <c r="P16" s="5" t="s">
        <v>1929</v>
      </c>
      <c r="Q16" s="5" t="s">
        <v>845</v>
      </c>
      <c r="R16" s="5" t="s">
        <v>845</v>
      </c>
      <c r="S16" s="5"/>
      <c r="T16" s="5">
        <v>9</v>
      </c>
      <c r="U16" s="5" t="s">
        <v>1418</v>
      </c>
      <c r="V16" s="5" t="s">
        <v>992</v>
      </c>
      <c r="W16" s="5" t="s">
        <v>1222</v>
      </c>
      <c r="X16" s="5" t="s">
        <v>1222</v>
      </c>
      <c r="Y16" s="5" t="b">
        <v>1</v>
      </c>
      <c r="Z16" s="5" t="s">
        <v>848</v>
      </c>
      <c r="AA16" s="4">
        <v>8.8000000000000007</v>
      </c>
      <c r="AC16" s="4" t="s">
        <v>847</v>
      </c>
      <c r="AD16" s="4" t="s">
        <v>864</v>
      </c>
      <c r="AE16" s="53">
        <v>192.45500200000001</v>
      </c>
      <c r="AF16" s="4">
        <v>9.7785600000000024</v>
      </c>
      <c r="AH16" s="4" t="s">
        <v>1995</v>
      </c>
      <c r="AJ16" s="4">
        <v>0.5</v>
      </c>
      <c r="AK16" s="4" t="s">
        <v>1831</v>
      </c>
      <c r="AL16" s="4" t="s">
        <v>1831</v>
      </c>
      <c r="AM16" s="4" t="s">
        <v>1831</v>
      </c>
      <c r="AN16" s="4" t="s">
        <v>1831</v>
      </c>
      <c r="AO16" s="4" t="s">
        <v>1831</v>
      </c>
      <c r="AR16" s="4" t="s">
        <v>1831</v>
      </c>
      <c r="AS16" s="4" t="s">
        <v>1831</v>
      </c>
      <c r="AT16" s="4" t="s">
        <v>1831</v>
      </c>
      <c r="AU16" s="4" t="s">
        <v>1831</v>
      </c>
      <c r="AV16" s="4" t="s">
        <v>1831</v>
      </c>
      <c r="AW16" s="4" t="s">
        <v>1831</v>
      </c>
      <c r="AX16" s="4" t="s">
        <v>1831</v>
      </c>
      <c r="AY16" s="4" t="s">
        <v>1831</v>
      </c>
      <c r="AZ16" s="4" t="s">
        <v>1831</v>
      </c>
      <c r="BA16" s="4" t="s">
        <v>1831</v>
      </c>
      <c r="BB16" s="4" t="s">
        <v>1831</v>
      </c>
      <c r="BC16" s="53">
        <v>0.39958431</v>
      </c>
      <c r="BD16" s="53">
        <v>3.0116500000000001E-2</v>
      </c>
      <c r="BE16" s="53">
        <v>262.55406099999999</v>
      </c>
      <c r="BF16" s="53">
        <v>1.3446603500000001</v>
      </c>
      <c r="BG16" s="53">
        <v>0.20474117999999999</v>
      </c>
      <c r="BH16" s="4">
        <v>35.546161900000001</v>
      </c>
      <c r="BI16" s="4">
        <v>3.4816212100000001</v>
      </c>
      <c r="BJ16" s="53">
        <v>12.781922399999999</v>
      </c>
      <c r="BK16" s="53">
        <v>3.2066500000000001E-3</v>
      </c>
      <c r="BL16" s="53">
        <v>44119.800799999997</v>
      </c>
    </row>
    <row r="17" spans="1:64" hidden="1" x14ac:dyDescent="0.3">
      <c r="A17" s="5" t="s">
        <v>605</v>
      </c>
      <c r="B17" s="5">
        <v>1</v>
      </c>
      <c r="C17" s="5">
        <v>1</v>
      </c>
      <c r="D17" s="5">
        <v>10</v>
      </c>
      <c r="E17" s="5">
        <v>9</v>
      </c>
      <c r="F17" s="6">
        <v>43252</v>
      </c>
      <c r="G17" s="94"/>
      <c r="H17" s="94">
        <v>6</v>
      </c>
      <c r="I17" s="94">
        <v>2018</v>
      </c>
      <c r="J17" s="5">
        <v>45.598166999999997</v>
      </c>
      <c r="K17" s="5">
        <v>-1.6692830000000001</v>
      </c>
      <c r="L17" s="5">
        <v>55.5</v>
      </c>
      <c r="M17" s="5" t="s">
        <v>2049</v>
      </c>
      <c r="N17" s="5" t="s">
        <v>844</v>
      </c>
      <c r="O17" s="5"/>
      <c r="P17" s="5" t="s">
        <v>1929</v>
      </c>
      <c r="Q17" s="5" t="s">
        <v>845</v>
      </c>
      <c r="R17" s="5" t="s">
        <v>845</v>
      </c>
      <c r="S17" s="5"/>
      <c r="T17" s="5">
        <v>10</v>
      </c>
      <c r="U17" s="5" t="s">
        <v>1418</v>
      </c>
      <c r="V17" s="5" t="s">
        <v>992</v>
      </c>
      <c r="W17" s="5" t="s">
        <v>1222</v>
      </c>
      <c r="X17" s="5" t="s">
        <v>1222</v>
      </c>
      <c r="Y17" s="5" t="b">
        <v>1</v>
      </c>
      <c r="Z17" s="5" t="s">
        <v>848</v>
      </c>
      <c r="AA17" s="4">
        <v>5.2</v>
      </c>
      <c r="AC17" s="4" t="s">
        <v>847</v>
      </c>
      <c r="AD17" s="4" t="s">
        <v>864</v>
      </c>
      <c r="AE17" s="53">
        <v>168.11099200000001</v>
      </c>
      <c r="AF17" s="4">
        <v>5.7782400000000012</v>
      </c>
      <c r="AH17" s="4" t="s">
        <v>1995</v>
      </c>
      <c r="AJ17" s="4">
        <v>0.7</v>
      </c>
      <c r="AK17" s="4" t="s">
        <v>1831</v>
      </c>
      <c r="AL17" s="4" t="s">
        <v>1831</v>
      </c>
      <c r="AM17" s="4" t="s">
        <v>1831</v>
      </c>
      <c r="AN17" s="4" t="s">
        <v>1831</v>
      </c>
      <c r="AO17" s="4" t="s">
        <v>1831</v>
      </c>
      <c r="AR17" s="4" t="s">
        <v>1831</v>
      </c>
      <c r="AS17" s="4" t="s">
        <v>1831</v>
      </c>
      <c r="AT17" s="4" t="s">
        <v>1831</v>
      </c>
      <c r="AU17" s="4" t="s">
        <v>1831</v>
      </c>
      <c r="AV17" s="4" t="s">
        <v>1831</v>
      </c>
      <c r="AW17" s="4" t="s">
        <v>1831</v>
      </c>
      <c r="AX17" s="4" t="s">
        <v>1831</v>
      </c>
      <c r="AY17" s="4" t="s">
        <v>1831</v>
      </c>
      <c r="AZ17" s="4" t="s">
        <v>1831</v>
      </c>
      <c r="BA17" s="4" t="s">
        <v>1831</v>
      </c>
      <c r="BB17" s="4" t="s">
        <v>1831</v>
      </c>
      <c r="BC17" s="53">
        <v>0.44259028</v>
      </c>
      <c r="BD17" s="53">
        <v>3.3019300000000001E-2</v>
      </c>
      <c r="BE17" s="53">
        <v>267.828036</v>
      </c>
      <c r="BF17" s="53">
        <v>0.66510148999999996</v>
      </c>
      <c r="BG17" s="53">
        <v>0.14385744</v>
      </c>
      <c r="BH17" s="4">
        <v>35.525388900000003</v>
      </c>
      <c r="BI17" s="4">
        <v>3.5601203899999998</v>
      </c>
      <c r="BJ17" s="53">
        <v>13.2032129</v>
      </c>
      <c r="BK17" s="53">
        <v>3.4254300000000001E-3</v>
      </c>
      <c r="BL17" s="53">
        <v>40341.199200000003</v>
      </c>
    </row>
    <row r="18" spans="1:64" hidden="1" x14ac:dyDescent="0.3">
      <c r="A18" s="5" t="s">
        <v>605</v>
      </c>
      <c r="B18" s="5">
        <v>1</v>
      </c>
      <c r="C18" s="5">
        <v>1</v>
      </c>
      <c r="D18" s="5">
        <v>11</v>
      </c>
      <c r="E18" s="5">
        <v>10</v>
      </c>
      <c r="F18" s="6">
        <v>43252</v>
      </c>
      <c r="G18" s="94"/>
      <c r="H18" s="94">
        <v>6</v>
      </c>
      <c r="I18" s="94">
        <v>2018</v>
      </c>
      <c r="J18" s="5">
        <v>45.744900000000001</v>
      </c>
      <c r="K18" s="5">
        <v>-1.5764499999999999</v>
      </c>
      <c r="L18" s="5">
        <v>42.5</v>
      </c>
      <c r="M18" s="5" t="s">
        <v>2049</v>
      </c>
      <c r="N18" s="5" t="s">
        <v>844</v>
      </c>
      <c r="O18" s="5"/>
      <c r="P18" s="5" t="s">
        <v>1929</v>
      </c>
      <c r="Q18" s="5" t="s">
        <v>845</v>
      </c>
      <c r="R18" s="5" t="s">
        <v>845</v>
      </c>
      <c r="S18" s="5"/>
      <c r="T18" s="5">
        <v>11</v>
      </c>
      <c r="U18" s="5" t="s">
        <v>1418</v>
      </c>
      <c r="V18" s="5" t="s">
        <v>992</v>
      </c>
      <c r="W18" s="5" t="s">
        <v>1222</v>
      </c>
      <c r="X18" s="5" t="s">
        <v>1222</v>
      </c>
      <c r="Y18" s="5" t="b">
        <v>1</v>
      </c>
      <c r="Z18" s="5" t="s">
        <v>848</v>
      </c>
      <c r="AA18" s="4">
        <v>4.5999999999999996</v>
      </c>
      <c r="AC18" s="4" t="s">
        <v>847</v>
      </c>
      <c r="AD18" s="4" t="s">
        <v>864</v>
      </c>
      <c r="AE18" s="53">
        <v>46.041099500000001</v>
      </c>
      <c r="AF18" s="4">
        <v>5.1115200000000005</v>
      </c>
      <c r="AH18" s="4" t="s">
        <v>1995</v>
      </c>
      <c r="AJ18" s="4">
        <v>0.8</v>
      </c>
      <c r="AK18" s="4" t="s">
        <v>1831</v>
      </c>
      <c r="AL18" s="4" t="s">
        <v>1831</v>
      </c>
      <c r="AM18" s="4" t="s">
        <v>1831</v>
      </c>
      <c r="AN18" s="4" t="s">
        <v>1831</v>
      </c>
      <c r="AO18" s="4" t="s">
        <v>1831</v>
      </c>
      <c r="AR18" s="4" t="s">
        <v>1831</v>
      </c>
      <c r="AS18" s="4" t="s">
        <v>1831</v>
      </c>
      <c r="AT18" s="4" t="s">
        <v>1831</v>
      </c>
      <c r="AU18" s="4" t="s">
        <v>1831</v>
      </c>
      <c r="AV18" s="4" t="s">
        <v>1831</v>
      </c>
      <c r="AW18" s="4" t="s">
        <v>1831</v>
      </c>
      <c r="AX18" s="4" t="s">
        <v>1831</v>
      </c>
      <c r="AY18" s="4" t="s">
        <v>1831</v>
      </c>
      <c r="AZ18" s="4" t="s">
        <v>1831</v>
      </c>
      <c r="BA18" s="4" t="s">
        <v>1831</v>
      </c>
      <c r="BB18" s="4" t="s">
        <v>1831</v>
      </c>
      <c r="BC18" s="53">
        <v>0.44049632</v>
      </c>
      <c r="BD18" s="53">
        <v>3.8125199999999998E-2</v>
      </c>
      <c r="BE18" s="53">
        <v>271.50195100000002</v>
      </c>
      <c r="BF18" s="53">
        <v>0.3429528</v>
      </c>
      <c r="BG18" s="53">
        <v>8.7225670000000005E-2</v>
      </c>
      <c r="BH18" s="4">
        <v>35.451233000000002</v>
      </c>
      <c r="BI18" s="4">
        <v>3.5425456899999999</v>
      </c>
      <c r="BJ18" s="53">
        <v>13.6736197</v>
      </c>
      <c r="BK18" s="53">
        <v>3.9686699999999997E-3</v>
      </c>
      <c r="BL18" s="53">
        <v>26794.800800000001</v>
      </c>
    </row>
    <row r="19" spans="1:64" hidden="1" x14ac:dyDescent="0.3">
      <c r="A19" s="5" t="s">
        <v>605</v>
      </c>
      <c r="B19" s="5">
        <v>1</v>
      </c>
      <c r="C19" s="5">
        <v>1</v>
      </c>
      <c r="D19" s="5">
        <v>12</v>
      </c>
      <c r="E19" s="5" t="s">
        <v>823</v>
      </c>
      <c r="F19" s="6">
        <v>43252</v>
      </c>
      <c r="G19" s="94"/>
      <c r="H19" s="94">
        <v>6</v>
      </c>
      <c r="I19" s="94">
        <v>2018</v>
      </c>
      <c r="J19" s="5">
        <v>45.704450000000001</v>
      </c>
      <c r="K19" s="5">
        <v>-1.6607670000000001</v>
      </c>
      <c r="L19" s="5">
        <v>51.5</v>
      </c>
      <c r="M19" s="5" t="s">
        <v>2049</v>
      </c>
      <c r="N19" s="5" t="s">
        <v>844</v>
      </c>
      <c r="O19" s="5"/>
      <c r="P19" s="5" t="s">
        <v>1929</v>
      </c>
      <c r="Q19" s="5" t="s">
        <v>845</v>
      </c>
      <c r="R19" s="5" t="s">
        <v>845</v>
      </c>
      <c r="S19" s="5"/>
      <c r="T19" s="5">
        <v>12</v>
      </c>
      <c r="U19" s="5" t="s">
        <v>1418</v>
      </c>
      <c r="V19" s="5" t="s">
        <v>992</v>
      </c>
      <c r="W19" s="5" t="s">
        <v>1222</v>
      </c>
      <c r="X19" s="5" t="s">
        <v>1222</v>
      </c>
      <c r="Y19" s="5" t="b">
        <v>1</v>
      </c>
      <c r="Z19" s="5" t="s">
        <v>848</v>
      </c>
      <c r="AA19" s="4">
        <v>4</v>
      </c>
      <c r="AC19" s="4" t="s">
        <v>847</v>
      </c>
      <c r="AD19" s="4" t="s">
        <v>864</v>
      </c>
      <c r="AE19" s="53">
        <v>67.198997500000004</v>
      </c>
      <c r="AF19" s="4">
        <v>4.4447999999999999</v>
      </c>
      <c r="AH19" s="4" t="s">
        <v>1995</v>
      </c>
      <c r="AJ19" s="4">
        <v>0.7</v>
      </c>
      <c r="AK19" s="4" t="s">
        <v>1831</v>
      </c>
      <c r="AL19" s="4" t="s">
        <v>1831</v>
      </c>
      <c r="AM19" s="4" t="s">
        <v>1831</v>
      </c>
      <c r="AN19" s="4" t="s">
        <v>1831</v>
      </c>
      <c r="AO19" s="4" t="s">
        <v>1831</v>
      </c>
      <c r="AR19" s="4" t="s">
        <v>1831</v>
      </c>
      <c r="AS19" s="4" t="s">
        <v>1831</v>
      </c>
      <c r="AT19" s="4" t="s">
        <v>1831</v>
      </c>
      <c r="AU19" s="4" t="s">
        <v>1831</v>
      </c>
      <c r="AV19" s="4" t="s">
        <v>1831</v>
      </c>
      <c r="AW19" s="4" t="s">
        <v>1831</v>
      </c>
      <c r="AX19" s="4" t="s">
        <v>1831</v>
      </c>
      <c r="AY19" s="4" t="s">
        <v>1831</v>
      </c>
      <c r="AZ19" s="4" t="s">
        <v>1831</v>
      </c>
      <c r="BA19" s="4" t="s">
        <v>1831</v>
      </c>
      <c r="BB19" s="4" t="s">
        <v>1831</v>
      </c>
      <c r="BC19" s="53">
        <v>0.45248068000000002</v>
      </c>
      <c r="BD19" s="53">
        <v>2.91287E-2</v>
      </c>
      <c r="BE19" s="53">
        <v>268.20285200000001</v>
      </c>
      <c r="BF19" s="53">
        <v>0.60423028999999995</v>
      </c>
      <c r="BG19" s="53">
        <v>0.13940630000000001</v>
      </c>
      <c r="BH19" s="4">
        <v>35.522434500000003</v>
      </c>
      <c r="BI19" s="4">
        <v>3.6143351199999998</v>
      </c>
      <c r="BJ19" s="53">
        <v>13.2299515</v>
      </c>
      <c r="BK19" s="53">
        <v>3.6352799999999998E-3</v>
      </c>
      <c r="BL19" s="53">
        <v>34403.5</v>
      </c>
    </row>
    <row r="20" spans="1:64" hidden="1" x14ac:dyDescent="0.3">
      <c r="A20" s="5" t="s">
        <v>605</v>
      </c>
      <c r="B20" s="5">
        <v>1</v>
      </c>
      <c r="C20" s="5">
        <v>1</v>
      </c>
      <c r="D20" s="5">
        <v>13</v>
      </c>
      <c r="E20" s="5" t="s">
        <v>824</v>
      </c>
      <c r="F20" s="6">
        <v>43252</v>
      </c>
      <c r="G20" s="94"/>
      <c r="H20" s="94">
        <v>6</v>
      </c>
      <c r="I20" s="94">
        <v>2018</v>
      </c>
      <c r="J20" s="5">
        <v>45.665317000000002</v>
      </c>
      <c r="K20" s="5">
        <v>-1.725867</v>
      </c>
      <c r="L20" s="5">
        <v>60.5</v>
      </c>
      <c r="M20" s="5" t="s">
        <v>2049</v>
      </c>
      <c r="N20" s="5" t="s">
        <v>844</v>
      </c>
      <c r="O20" s="5"/>
      <c r="P20" s="5" t="s">
        <v>1929</v>
      </c>
      <c r="Q20" s="5" t="s">
        <v>845</v>
      </c>
      <c r="R20" s="5" t="s">
        <v>845</v>
      </c>
      <c r="S20" s="5"/>
      <c r="T20" s="5">
        <v>13</v>
      </c>
      <c r="U20" s="5" t="s">
        <v>1418</v>
      </c>
      <c r="V20" s="5" t="s">
        <v>992</v>
      </c>
      <c r="W20" s="5" t="s">
        <v>1222</v>
      </c>
      <c r="X20" s="5" t="s">
        <v>1222</v>
      </c>
      <c r="Y20" s="5" t="b">
        <v>1</v>
      </c>
      <c r="Z20" s="5" t="s">
        <v>848</v>
      </c>
      <c r="AA20" s="4">
        <v>19.399999999999999</v>
      </c>
      <c r="AC20" s="4" t="s">
        <v>847</v>
      </c>
      <c r="AD20" s="4" t="s">
        <v>864</v>
      </c>
      <c r="AE20" s="53">
        <v>151.88900799999999</v>
      </c>
      <c r="AF20" s="4">
        <v>21.557280000000002</v>
      </c>
      <c r="AH20" s="4" t="s">
        <v>1995</v>
      </c>
      <c r="AJ20" s="4">
        <v>0.6</v>
      </c>
      <c r="AK20" s="4" t="s">
        <v>1831</v>
      </c>
      <c r="AL20" s="4" t="s">
        <v>1831</v>
      </c>
      <c r="AM20" s="4" t="s">
        <v>1831</v>
      </c>
      <c r="AN20" s="4" t="s">
        <v>1831</v>
      </c>
      <c r="AO20" s="4" t="s">
        <v>1831</v>
      </c>
      <c r="AR20" s="4" t="s">
        <v>1831</v>
      </c>
      <c r="AS20" s="4" t="s">
        <v>1831</v>
      </c>
      <c r="AT20" s="4" t="s">
        <v>1831</v>
      </c>
      <c r="AU20" s="4" t="s">
        <v>1831</v>
      </c>
      <c r="AV20" s="4" t="s">
        <v>1831</v>
      </c>
      <c r="AW20" s="4" t="s">
        <v>1831</v>
      </c>
      <c r="AX20" s="4" t="s">
        <v>1831</v>
      </c>
      <c r="AY20" s="4" t="s">
        <v>1831</v>
      </c>
      <c r="AZ20" s="4" t="s">
        <v>1831</v>
      </c>
      <c r="BA20" s="4" t="s">
        <v>1831</v>
      </c>
      <c r="BB20" s="4" t="s">
        <v>1831</v>
      </c>
      <c r="BC20" s="53">
        <v>0.43195319999999998</v>
      </c>
      <c r="BD20" s="53">
        <v>2.98468E-2</v>
      </c>
      <c r="BE20" s="53">
        <v>265.23623199999997</v>
      </c>
      <c r="BF20" s="53">
        <v>0.99548714000000005</v>
      </c>
      <c r="BG20" s="53">
        <v>0.177313</v>
      </c>
      <c r="BH20" s="4">
        <v>35.528592099999997</v>
      </c>
      <c r="BI20" s="4">
        <v>3.4814632400000001</v>
      </c>
      <c r="BJ20" s="53">
        <v>12.9458112</v>
      </c>
      <c r="BK20" s="53">
        <v>3.32694E-3</v>
      </c>
      <c r="BL20" s="53">
        <v>40699.5</v>
      </c>
    </row>
    <row r="21" spans="1:64" hidden="1" x14ac:dyDescent="0.3">
      <c r="A21" s="5" t="s">
        <v>605</v>
      </c>
      <c r="B21" s="5">
        <v>1</v>
      </c>
      <c r="C21" s="5">
        <v>1</v>
      </c>
      <c r="D21" s="5">
        <v>14</v>
      </c>
      <c r="E21" s="5" t="s">
        <v>825</v>
      </c>
      <c r="F21" s="6">
        <v>43252</v>
      </c>
      <c r="G21" s="94"/>
      <c r="H21" s="94">
        <v>6</v>
      </c>
      <c r="I21" s="94">
        <v>2018</v>
      </c>
      <c r="J21" s="5">
        <v>45.665483000000002</v>
      </c>
      <c r="K21" s="5">
        <v>-1.7921499999999999</v>
      </c>
      <c r="L21" s="5">
        <v>67.5</v>
      </c>
      <c r="M21" s="5" t="s">
        <v>2049</v>
      </c>
      <c r="N21" s="5" t="s">
        <v>844</v>
      </c>
      <c r="O21" s="5"/>
      <c r="P21" s="5" t="s">
        <v>1929</v>
      </c>
      <c r="Q21" s="5" t="s">
        <v>845</v>
      </c>
      <c r="R21" s="5" t="s">
        <v>845</v>
      </c>
      <c r="S21" s="5"/>
      <c r="T21" s="5">
        <v>14</v>
      </c>
      <c r="U21" s="5" t="s">
        <v>1418</v>
      </c>
      <c r="V21" s="5" t="s">
        <v>992</v>
      </c>
      <c r="W21" s="5" t="s">
        <v>1222</v>
      </c>
      <c r="X21" s="5" t="s">
        <v>1222</v>
      </c>
      <c r="Y21" s="5" t="b">
        <v>1</v>
      </c>
      <c r="Z21" s="5" t="s">
        <v>848</v>
      </c>
      <c r="AA21" s="4">
        <v>5.4</v>
      </c>
      <c r="AC21" s="4" t="s">
        <v>847</v>
      </c>
      <c r="AD21" s="4" t="s">
        <v>864</v>
      </c>
      <c r="AE21" s="53">
        <v>25.989099499999998</v>
      </c>
      <c r="AF21" s="4">
        <v>6.0004800000000014</v>
      </c>
      <c r="AH21" s="4" t="s">
        <v>1995</v>
      </c>
      <c r="AJ21" s="4">
        <v>0.5</v>
      </c>
      <c r="AK21" s="4" t="s">
        <v>1831</v>
      </c>
      <c r="AL21" s="4" t="s">
        <v>1831</v>
      </c>
      <c r="AM21" s="4" t="s">
        <v>1831</v>
      </c>
      <c r="AN21" s="4" t="s">
        <v>1831</v>
      </c>
      <c r="AO21" s="4" t="s">
        <v>1831</v>
      </c>
      <c r="AR21" s="4" t="s">
        <v>1831</v>
      </c>
      <c r="AS21" s="4" t="s">
        <v>1831</v>
      </c>
      <c r="AT21" s="4" t="s">
        <v>1831</v>
      </c>
      <c r="AU21" s="4" t="s">
        <v>1831</v>
      </c>
      <c r="AV21" s="4" t="s">
        <v>1831</v>
      </c>
      <c r="AW21" s="4" t="s">
        <v>1831</v>
      </c>
      <c r="AX21" s="4" t="s">
        <v>1831</v>
      </c>
      <c r="AY21" s="4" t="s">
        <v>1831</v>
      </c>
      <c r="AZ21" s="4" t="s">
        <v>1831</v>
      </c>
      <c r="BA21" s="4" t="s">
        <v>1831</v>
      </c>
      <c r="BB21" s="4" t="s">
        <v>1831</v>
      </c>
      <c r="BC21" s="53">
        <v>0.37661438000000003</v>
      </c>
      <c r="BD21" s="53">
        <v>3.0785099999999999E-2</v>
      </c>
      <c r="BE21" s="53">
        <v>260.55026600000002</v>
      </c>
      <c r="BF21" s="53">
        <v>1.61620114</v>
      </c>
      <c r="BG21" s="53">
        <v>0.22611216000000001</v>
      </c>
      <c r="BH21" s="4">
        <v>35.548068100000002</v>
      </c>
      <c r="BI21" s="4">
        <v>3.47700985</v>
      </c>
      <c r="BJ21" s="53">
        <v>12.647258600000001</v>
      </c>
      <c r="BK21" s="53">
        <v>3.1542900000000001E-3</v>
      </c>
      <c r="BL21" s="53">
        <v>45512.398399999998</v>
      </c>
    </row>
    <row r="22" spans="1:64" hidden="1" x14ac:dyDescent="0.3">
      <c r="A22" s="5" t="s">
        <v>605</v>
      </c>
      <c r="B22" s="5">
        <v>1</v>
      </c>
      <c r="C22" s="5">
        <v>1</v>
      </c>
      <c r="D22" s="5">
        <v>15</v>
      </c>
      <c r="E22" s="5" t="s">
        <v>826</v>
      </c>
      <c r="F22" s="6">
        <v>43252</v>
      </c>
      <c r="G22" s="94"/>
      <c r="H22" s="94">
        <v>6</v>
      </c>
      <c r="I22" s="94">
        <v>2018</v>
      </c>
      <c r="J22" s="5">
        <v>45.621400000000001</v>
      </c>
      <c r="K22" s="5">
        <v>-1.758467</v>
      </c>
      <c r="L22" s="5">
        <v>62</v>
      </c>
      <c r="M22" s="5" t="s">
        <v>2049</v>
      </c>
      <c r="N22" s="5" t="s">
        <v>844</v>
      </c>
      <c r="O22" s="5"/>
      <c r="P22" s="5" t="s">
        <v>1929</v>
      </c>
      <c r="Q22" s="5" t="s">
        <v>845</v>
      </c>
      <c r="R22" s="5" t="s">
        <v>845</v>
      </c>
      <c r="S22" s="5"/>
      <c r="T22" s="5">
        <v>15</v>
      </c>
      <c r="U22" s="5" t="s">
        <v>1418</v>
      </c>
      <c r="V22" s="5" t="s">
        <v>992</v>
      </c>
      <c r="W22" s="5" t="s">
        <v>1222</v>
      </c>
      <c r="X22" s="5" t="s">
        <v>1222</v>
      </c>
      <c r="Y22" s="5" t="b">
        <v>1</v>
      </c>
      <c r="Z22" s="5" t="s">
        <v>848</v>
      </c>
      <c r="AA22" s="4">
        <v>7.6</v>
      </c>
      <c r="AC22" s="4" t="s">
        <v>847</v>
      </c>
      <c r="AD22" s="4" t="s">
        <v>864</v>
      </c>
      <c r="AE22" s="53">
        <v>98.390602099999995</v>
      </c>
      <c r="AF22" s="4">
        <v>8.4451200000000011</v>
      </c>
      <c r="AH22" s="4" t="s">
        <v>1995</v>
      </c>
      <c r="AJ22" s="4">
        <v>0.5</v>
      </c>
      <c r="AK22" s="4" t="s">
        <v>1831</v>
      </c>
      <c r="AL22" s="4" t="s">
        <v>1831</v>
      </c>
      <c r="AM22" s="4" t="s">
        <v>1831</v>
      </c>
      <c r="AN22" s="4" t="s">
        <v>1831</v>
      </c>
      <c r="AO22" s="4" t="s">
        <v>1831</v>
      </c>
      <c r="AR22" s="4" t="s">
        <v>1831</v>
      </c>
      <c r="AS22" s="4" t="s">
        <v>1831</v>
      </c>
      <c r="AT22" s="4" t="s">
        <v>1831</v>
      </c>
      <c r="AU22" s="4" t="s">
        <v>1831</v>
      </c>
      <c r="AV22" s="4" t="s">
        <v>1831</v>
      </c>
      <c r="AW22" s="4" t="s">
        <v>1831</v>
      </c>
      <c r="AX22" s="4" t="s">
        <v>1831</v>
      </c>
      <c r="AY22" s="4" t="s">
        <v>1831</v>
      </c>
      <c r="AZ22" s="4" t="s">
        <v>1831</v>
      </c>
      <c r="BA22" s="4" t="s">
        <v>1831</v>
      </c>
      <c r="BB22" s="4" t="s">
        <v>1831</v>
      </c>
      <c r="BC22" s="53">
        <v>0.40147173000000003</v>
      </c>
      <c r="BD22" s="53">
        <v>2.9754800000000001E-2</v>
      </c>
      <c r="BE22" s="53">
        <v>262.81181199999997</v>
      </c>
      <c r="BF22" s="53">
        <v>1.30422908</v>
      </c>
      <c r="BG22" s="53">
        <v>0.20141624</v>
      </c>
      <c r="BH22" s="4">
        <v>35.551243100000001</v>
      </c>
      <c r="BI22" s="4">
        <v>3.4831998099999999</v>
      </c>
      <c r="BJ22" s="53">
        <v>12.8070336</v>
      </c>
      <c r="BK22" s="53">
        <v>3.18666E-3</v>
      </c>
      <c r="BL22" s="53">
        <v>45050.800799999997</v>
      </c>
    </row>
    <row r="23" spans="1:64" hidden="1" x14ac:dyDescent="0.3">
      <c r="A23" s="5" t="s">
        <v>605</v>
      </c>
      <c r="B23" s="5">
        <v>1</v>
      </c>
      <c r="C23" s="5">
        <v>1</v>
      </c>
      <c r="D23" s="5">
        <v>16</v>
      </c>
      <c r="E23" s="5" t="s">
        <v>827</v>
      </c>
      <c r="F23" s="6">
        <v>43252</v>
      </c>
      <c r="G23" s="94"/>
      <c r="H23" s="94">
        <v>6</v>
      </c>
      <c r="I23" s="94">
        <v>2018</v>
      </c>
      <c r="J23" s="5">
        <v>45.705083000000002</v>
      </c>
      <c r="K23" s="5">
        <v>-1.7560169999999999</v>
      </c>
      <c r="L23" s="5">
        <v>61</v>
      </c>
      <c r="M23" s="5" t="s">
        <v>2049</v>
      </c>
      <c r="N23" s="5" t="s">
        <v>844</v>
      </c>
      <c r="O23" s="5"/>
      <c r="P23" s="5" t="s">
        <v>1929</v>
      </c>
      <c r="Q23" s="5" t="s">
        <v>845</v>
      </c>
      <c r="R23" s="5" t="s">
        <v>845</v>
      </c>
      <c r="S23" s="5"/>
      <c r="T23" s="5">
        <v>16</v>
      </c>
      <c r="U23" s="5" t="s">
        <v>1418</v>
      </c>
      <c r="V23" s="5" t="s">
        <v>992</v>
      </c>
      <c r="W23" s="5" t="s">
        <v>1222</v>
      </c>
      <c r="X23" s="5" t="s">
        <v>1222</v>
      </c>
      <c r="Y23" s="5" t="b">
        <v>1</v>
      </c>
      <c r="Z23" s="5" t="s">
        <v>848</v>
      </c>
      <c r="AA23" s="4">
        <v>2.8</v>
      </c>
      <c r="AC23" s="4" t="s">
        <v>847</v>
      </c>
      <c r="AD23" s="4" t="s">
        <v>864</v>
      </c>
      <c r="AE23" s="53">
        <v>46.300701099999998</v>
      </c>
      <c r="AF23" s="4">
        <v>3.1113599999999995</v>
      </c>
      <c r="AH23" s="4" t="s">
        <v>1995</v>
      </c>
      <c r="AJ23" s="4">
        <v>0.6</v>
      </c>
      <c r="AK23" s="4" t="s">
        <v>1831</v>
      </c>
      <c r="AL23" s="4" t="s">
        <v>1831</v>
      </c>
      <c r="AM23" s="4" t="s">
        <v>1831</v>
      </c>
      <c r="AN23" s="4" t="s">
        <v>1831</v>
      </c>
      <c r="AO23" s="4" t="s">
        <v>1831</v>
      </c>
      <c r="AR23" s="4" t="s">
        <v>1831</v>
      </c>
      <c r="AS23" s="4" t="s">
        <v>1831</v>
      </c>
      <c r="AT23" s="4" t="s">
        <v>1831</v>
      </c>
      <c r="AU23" s="4" t="s">
        <v>1831</v>
      </c>
      <c r="AV23" s="4" t="s">
        <v>1831</v>
      </c>
      <c r="AW23" s="4" t="s">
        <v>1831</v>
      </c>
      <c r="AX23" s="4" t="s">
        <v>1831</v>
      </c>
      <c r="AY23" s="4" t="s">
        <v>1831</v>
      </c>
      <c r="AZ23" s="4" t="s">
        <v>1831</v>
      </c>
      <c r="BA23" s="4" t="s">
        <v>1831</v>
      </c>
      <c r="BB23" s="4" t="s">
        <v>1831</v>
      </c>
      <c r="BC23" s="53">
        <v>0.40951886999999998</v>
      </c>
      <c r="BD23" s="53">
        <v>3.0774599999999999E-2</v>
      </c>
      <c r="BE23" s="53">
        <v>263.19613199999998</v>
      </c>
      <c r="BF23" s="53">
        <v>1.27639671</v>
      </c>
      <c r="BG23" s="53">
        <v>0.19958648000000001</v>
      </c>
      <c r="BH23" s="4">
        <v>35.524212200000001</v>
      </c>
      <c r="BI23" s="4">
        <v>3.47646173</v>
      </c>
      <c r="BJ23" s="53">
        <v>12.801023300000001</v>
      </c>
      <c r="BK23" s="53">
        <v>3.3141199999999998E-3</v>
      </c>
      <c r="BL23" s="53">
        <v>41466.199200000003</v>
      </c>
    </row>
    <row r="24" spans="1:64" hidden="1" x14ac:dyDescent="0.3">
      <c r="A24" s="5" t="s">
        <v>605</v>
      </c>
      <c r="B24" s="5">
        <v>1</v>
      </c>
      <c r="C24" s="5">
        <v>1</v>
      </c>
      <c r="D24" s="5">
        <v>17</v>
      </c>
      <c r="E24" s="5" t="s">
        <v>828</v>
      </c>
      <c r="F24" s="6">
        <v>43252</v>
      </c>
      <c r="G24" s="94"/>
      <c r="H24" s="94">
        <v>6</v>
      </c>
      <c r="I24" s="94">
        <v>2018</v>
      </c>
      <c r="J24" s="5">
        <v>45.649732999999998</v>
      </c>
      <c r="K24" s="5">
        <v>-1.6709000000000001</v>
      </c>
      <c r="L24" s="5">
        <v>55.6</v>
      </c>
      <c r="M24" s="5" t="s">
        <v>2049</v>
      </c>
      <c r="N24" s="5" t="s">
        <v>844</v>
      </c>
      <c r="O24" s="5"/>
      <c r="P24" s="5" t="s">
        <v>1929</v>
      </c>
      <c r="Q24" s="5" t="s">
        <v>845</v>
      </c>
      <c r="R24" s="5" t="s">
        <v>845</v>
      </c>
      <c r="S24" s="5"/>
      <c r="T24" s="5">
        <v>17</v>
      </c>
      <c r="U24" s="5" t="s">
        <v>1418</v>
      </c>
      <c r="V24" s="5" t="s">
        <v>992</v>
      </c>
      <c r="W24" s="5" t="s">
        <v>1222</v>
      </c>
      <c r="X24" s="5" t="s">
        <v>1222</v>
      </c>
      <c r="Y24" s="5" t="b">
        <v>1</v>
      </c>
      <c r="Z24" s="5" t="s">
        <v>848</v>
      </c>
      <c r="AA24" s="4">
        <v>2.6</v>
      </c>
      <c r="AC24" s="4" t="s">
        <v>847</v>
      </c>
      <c r="AD24" s="4" t="s">
        <v>864</v>
      </c>
      <c r="AE24" s="53">
        <v>80.911796600000002</v>
      </c>
      <c r="AF24" s="4">
        <v>2.8891200000000006</v>
      </c>
      <c r="AH24" s="4" t="s">
        <v>1995</v>
      </c>
      <c r="AJ24" s="4">
        <v>0.7</v>
      </c>
      <c r="AK24" s="4" t="s">
        <v>1831</v>
      </c>
      <c r="AL24" s="4" t="s">
        <v>1831</v>
      </c>
      <c r="AM24" s="4" t="s">
        <v>1831</v>
      </c>
      <c r="AN24" s="4" t="s">
        <v>1831</v>
      </c>
      <c r="AO24" s="4" t="s">
        <v>1831</v>
      </c>
      <c r="AR24" s="4" t="s">
        <v>1831</v>
      </c>
      <c r="AS24" s="4" t="s">
        <v>1831</v>
      </c>
      <c r="AT24" s="4" t="s">
        <v>1831</v>
      </c>
      <c r="AU24" s="4" t="s">
        <v>1831</v>
      </c>
      <c r="AV24" s="4" t="s">
        <v>1831</v>
      </c>
      <c r="AW24" s="4" t="s">
        <v>1831</v>
      </c>
      <c r="AX24" s="4" t="s">
        <v>1831</v>
      </c>
      <c r="AY24" s="4" t="s">
        <v>1831</v>
      </c>
      <c r="AZ24" s="4" t="s">
        <v>1831</v>
      </c>
      <c r="BA24" s="4" t="s">
        <v>1831</v>
      </c>
      <c r="BB24" s="4" t="s">
        <v>1831</v>
      </c>
      <c r="BC24" s="53">
        <v>0.44810008000000001</v>
      </c>
      <c r="BD24" s="53">
        <v>3.2068899999999997E-2</v>
      </c>
      <c r="BE24" s="53">
        <v>267.829792</v>
      </c>
      <c r="BF24" s="53">
        <v>0.65975088999999998</v>
      </c>
      <c r="BG24" s="53">
        <v>0.14451952000000001</v>
      </c>
      <c r="BH24" s="4">
        <v>35.523962099999999</v>
      </c>
      <c r="BI24" s="4">
        <v>3.5728911299999999</v>
      </c>
      <c r="BJ24" s="53">
        <v>13.191012600000001</v>
      </c>
      <c r="BK24" s="53">
        <v>3.4592199999999998E-3</v>
      </c>
      <c r="BL24" s="53">
        <v>37528</v>
      </c>
    </row>
    <row r="25" spans="1:64" hidden="1" x14ac:dyDescent="0.3">
      <c r="A25" s="5" t="s">
        <v>605</v>
      </c>
      <c r="B25" s="5">
        <v>1</v>
      </c>
      <c r="C25" s="5">
        <v>1</v>
      </c>
      <c r="D25" s="5">
        <v>18</v>
      </c>
      <c r="E25" s="5" t="s">
        <v>829</v>
      </c>
      <c r="F25" s="6">
        <v>43252</v>
      </c>
      <c r="G25" s="94"/>
      <c r="H25" s="94">
        <v>6</v>
      </c>
      <c r="I25" s="94">
        <v>2018</v>
      </c>
      <c r="J25" s="5">
        <v>45.719850000000001</v>
      </c>
      <c r="K25" s="5">
        <v>-1.707867</v>
      </c>
      <c r="L25" s="5">
        <v>55.5</v>
      </c>
      <c r="M25" s="5" t="s">
        <v>2049</v>
      </c>
      <c r="N25" s="5" t="s">
        <v>844</v>
      </c>
      <c r="O25" s="5"/>
      <c r="P25" s="5" t="s">
        <v>1929</v>
      </c>
      <c r="Q25" s="5" t="s">
        <v>845</v>
      </c>
      <c r="R25" s="5" t="s">
        <v>845</v>
      </c>
      <c r="S25" s="5"/>
      <c r="T25" s="5">
        <v>18</v>
      </c>
      <c r="U25" s="5" t="s">
        <v>1418</v>
      </c>
      <c r="V25" s="5" t="s">
        <v>992</v>
      </c>
      <c r="W25" s="5" t="s">
        <v>1222</v>
      </c>
      <c r="X25" s="5" t="s">
        <v>1222</v>
      </c>
      <c r="Y25" s="5" t="b">
        <v>1</v>
      </c>
      <c r="Z25" s="5" t="s">
        <v>848</v>
      </c>
      <c r="AA25" s="4">
        <v>4.3</v>
      </c>
      <c r="AC25" s="4" t="s">
        <v>847</v>
      </c>
      <c r="AD25" s="4" t="s">
        <v>864</v>
      </c>
      <c r="AE25" s="53">
        <v>99.912101699999994</v>
      </c>
      <c r="AF25" s="4">
        <v>4.7781599999999997</v>
      </c>
      <c r="AH25" s="4" t="s">
        <v>1995</v>
      </c>
      <c r="AJ25" s="4">
        <v>0.6</v>
      </c>
      <c r="AK25" s="4" t="s">
        <v>1831</v>
      </c>
      <c r="AL25" s="4" t="s">
        <v>1831</v>
      </c>
      <c r="AM25" s="4" t="s">
        <v>1831</v>
      </c>
      <c r="AN25" s="4" t="s">
        <v>1831</v>
      </c>
      <c r="AO25" s="4" t="s">
        <v>1831</v>
      </c>
      <c r="AR25" s="4" t="s">
        <v>1831</v>
      </c>
      <c r="AS25" s="4" t="s">
        <v>1831</v>
      </c>
      <c r="AT25" s="4" t="s">
        <v>1831</v>
      </c>
      <c r="AU25" s="4" t="s">
        <v>1831</v>
      </c>
      <c r="AV25" s="4" t="s">
        <v>1831</v>
      </c>
      <c r="AW25" s="4" t="s">
        <v>1831</v>
      </c>
      <c r="AX25" s="4" t="s">
        <v>1831</v>
      </c>
      <c r="AY25" s="4" t="s">
        <v>1831</v>
      </c>
      <c r="AZ25" s="4" t="s">
        <v>1831</v>
      </c>
      <c r="BA25" s="4" t="s">
        <v>1831</v>
      </c>
      <c r="BB25" s="4" t="s">
        <v>1831</v>
      </c>
      <c r="BC25" s="53">
        <v>0.45169227000000001</v>
      </c>
      <c r="BD25" s="53">
        <v>3.01582E-2</v>
      </c>
      <c r="BE25" s="53">
        <v>266.96317099999999</v>
      </c>
      <c r="BF25" s="53">
        <v>0.76931344000000002</v>
      </c>
      <c r="BG25" s="53">
        <v>0.15854209</v>
      </c>
      <c r="BH25" s="4">
        <v>35.520875099999998</v>
      </c>
      <c r="BI25" s="4">
        <v>3.51974396</v>
      </c>
      <c r="BJ25" s="53">
        <v>13.0656189</v>
      </c>
      <c r="BK25" s="53">
        <v>3.5223799999999999E-3</v>
      </c>
      <c r="BL25" s="53">
        <v>37409.898399999998</v>
      </c>
    </row>
    <row r="26" spans="1:64" hidden="1" x14ac:dyDescent="0.3">
      <c r="A26" s="5" t="s">
        <v>605</v>
      </c>
      <c r="B26" s="5">
        <v>1</v>
      </c>
      <c r="C26" s="5">
        <v>1</v>
      </c>
      <c r="D26" s="5">
        <v>19</v>
      </c>
      <c r="E26" s="5" t="s">
        <v>830</v>
      </c>
      <c r="F26" s="6">
        <v>43252</v>
      </c>
      <c r="G26" s="94"/>
      <c r="H26" s="94">
        <v>6</v>
      </c>
      <c r="I26" s="94">
        <v>2018</v>
      </c>
      <c r="J26" s="5">
        <v>45.746232999999997</v>
      </c>
      <c r="K26" s="5">
        <v>-1.7475499999999999</v>
      </c>
      <c r="L26" s="5">
        <v>58</v>
      </c>
      <c r="M26" s="5" t="s">
        <v>2049</v>
      </c>
      <c r="N26" s="5" t="s">
        <v>844</v>
      </c>
      <c r="O26" s="5"/>
      <c r="P26" s="5" t="s">
        <v>1929</v>
      </c>
      <c r="Q26" s="5" t="s">
        <v>845</v>
      </c>
      <c r="R26" s="5" t="s">
        <v>845</v>
      </c>
      <c r="S26" s="5"/>
      <c r="T26" s="5">
        <v>19</v>
      </c>
      <c r="U26" s="5" t="s">
        <v>1418</v>
      </c>
      <c r="V26" s="5" t="s">
        <v>992</v>
      </c>
      <c r="W26" s="5" t="s">
        <v>1222</v>
      </c>
      <c r="X26" s="5" t="s">
        <v>1222</v>
      </c>
      <c r="Y26" s="5" t="b">
        <v>1</v>
      </c>
      <c r="Z26" s="5" t="s">
        <v>848</v>
      </c>
      <c r="AA26" s="4">
        <v>8.1</v>
      </c>
      <c r="AC26" s="4" t="s">
        <v>847</v>
      </c>
      <c r="AD26" s="4" t="s">
        <v>864</v>
      </c>
      <c r="AE26" s="53">
        <v>146.766007</v>
      </c>
      <c r="AF26" s="4">
        <v>9.0007199999999994</v>
      </c>
      <c r="AH26" s="4" t="s">
        <v>1995</v>
      </c>
      <c r="AJ26" s="4">
        <v>0.6</v>
      </c>
      <c r="AK26" s="4" t="s">
        <v>1831</v>
      </c>
      <c r="AL26" s="4" t="s">
        <v>1831</v>
      </c>
      <c r="AM26" s="4" t="s">
        <v>1831</v>
      </c>
      <c r="AN26" s="4" t="s">
        <v>1831</v>
      </c>
      <c r="AO26" s="4" t="s">
        <v>1831</v>
      </c>
      <c r="AR26" s="4" t="s">
        <v>1831</v>
      </c>
      <c r="AS26" s="4" t="s">
        <v>1831</v>
      </c>
      <c r="AT26" s="4" t="s">
        <v>1831</v>
      </c>
      <c r="AU26" s="4" t="s">
        <v>1831</v>
      </c>
      <c r="AV26" s="4" t="s">
        <v>1831</v>
      </c>
      <c r="AW26" s="4" t="s">
        <v>1831</v>
      </c>
      <c r="AX26" s="4" t="s">
        <v>1831</v>
      </c>
      <c r="AY26" s="4" t="s">
        <v>1831</v>
      </c>
      <c r="AZ26" s="4" t="s">
        <v>1831</v>
      </c>
      <c r="BA26" s="4" t="s">
        <v>1831</v>
      </c>
      <c r="BB26" s="4" t="s">
        <v>1831</v>
      </c>
      <c r="BC26" s="53">
        <v>0.43609207</v>
      </c>
      <c r="BD26" s="53">
        <v>3.2286700000000002E-2</v>
      </c>
      <c r="BE26" s="53">
        <v>265.89331800000002</v>
      </c>
      <c r="BF26" s="53">
        <v>0.94111871999999996</v>
      </c>
      <c r="BG26" s="53">
        <v>0.16979864</v>
      </c>
      <c r="BH26" s="4">
        <v>35.518931199999997</v>
      </c>
      <c r="BI26" s="4">
        <v>3.5032411200000002</v>
      </c>
      <c r="BJ26" s="53">
        <v>12.997650999999999</v>
      </c>
      <c r="BK26" s="53">
        <v>3.3134200000000001E-3</v>
      </c>
      <c r="BL26" s="53">
        <v>39787.300799999997</v>
      </c>
    </row>
    <row r="27" spans="1:64" hidden="1" x14ac:dyDescent="0.3">
      <c r="A27" s="5" t="s">
        <v>605</v>
      </c>
      <c r="B27" s="5">
        <v>1</v>
      </c>
      <c r="C27" s="5">
        <v>1</v>
      </c>
      <c r="D27" s="5">
        <v>20</v>
      </c>
      <c r="E27" s="5" t="s">
        <v>831</v>
      </c>
      <c r="F27" s="6">
        <v>43252</v>
      </c>
      <c r="G27" s="94"/>
      <c r="H27" s="94">
        <v>6</v>
      </c>
      <c r="I27" s="94">
        <v>2018</v>
      </c>
      <c r="J27" s="5">
        <v>45.813200000000002</v>
      </c>
      <c r="K27" s="5">
        <v>-1.8016669999999999</v>
      </c>
      <c r="L27" s="5">
        <v>58.5</v>
      </c>
      <c r="M27" s="5" t="s">
        <v>2049</v>
      </c>
      <c r="N27" s="5" t="s">
        <v>844</v>
      </c>
      <c r="O27" s="5"/>
      <c r="P27" s="5" t="s">
        <v>1929</v>
      </c>
      <c r="Q27" s="5" t="s">
        <v>845</v>
      </c>
      <c r="R27" s="5" t="s">
        <v>845</v>
      </c>
      <c r="S27" s="5"/>
      <c r="T27" s="5">
        <v>20</v>
      </c>
      <c r="U27" s="5" t="s">
        <v>1418</v>
      </c>
      <c r="V27" s="5" t="s">
        <v>992</v>
      </c>
      <c r="W27" s="5" t="s">
        <v>1222</v>
      </c>
      <c r="X27" s="5" t="s">
        <v>1222</v>
      </c>
      <c r="Y27" s="5" t="b">
        <v>1</v>
      </c>
      <c r="Z27" s="5" t="s">
        <v>848</v>
      </c>
      <c r="AA27" s="4">
        <v>0.5</v>
      </c>
      <c r="AC27" s="4" t="s">
        <v>847</v>
      </c>
      <c r="AD27" s="4" t="s">
        <v>864</v>
      </c>
      <c r="AE27" s="53">
        <v>84.156097399999993</v>
      </c>
      <c r="AF27" s="4">
        <v>0.55559999999999998</v>
      </c>
      <c r="AH27" s="4" t="s">
        <v>1995</v>
      </c>
      <c r="AJ27" s="4">
        <v>0.6</v>
      </c>
      <c r="AK27" s="4" t="s">
        <v>1831</v>
      </c>
      <c r="AL27" s="4" t="s">
        <v>1831</v>
      </c>
      <c r="AM27" s="4" t="s">
        <v>1831</v>
      </c>
      <c r="AN27" s="4" t="s">
        <v>1831</v>
      </c>
      <c r="AO27" s="4" t="s">
        <v>1831</v>
      </c>
      <c r="AR27" s="4" t="s">
        <v>1831</v>
      </c>
      <c r="AS27" s="4" t="s">
        <v>1831</v>
      </c>
      <c r="AT27" s="4" t="s">
        <v>1831</v>
      </c>
      <c r="AU27" s="4" t="s">
        <v>1831</v>
      </c>
      <c r="AV27" s="4" t="s">
        <v>1831</v>
      </c>
      <c r="AW27" s="4" t="s">
        <v>1831</v>
      </c>
      <c r="AX27" s="4" t="s">
        <v>1831</v>
      </c>
      <c r="AY27" s="4" t="s">
        <v>1831</v>
      </c>
      <c r="AZ27" s="4" t="s">
        <v>1831</v>
      </c>
      <c r="BA27" s="4" t="s">
        <v>1831</v>
      </c>
      <c r="BB27" s="4" t="s">
        <v>1831</v>
      </c>
      <c r="BC27" s="53">
        <v>0.44799539999999999</v>
      </c>
      <c r="BD27" s="53">
        <v>3.4655100000000001E-2</v>
      </c>
      <c r="BE27" s="53">
        <v>265.88646799999998</v>
      </c>
      <c r="BF27" s="53">
        <v>0.89424110999999995</v>
      </c>
      <c r="BG27" s="53">
        <v>0.17220795999999999</v>
      </c>
      <c r="BH27" s="4">
        <v>35.521506100000003</v>
      </c>
      <c r="BI27" s="4">
        <v>3.53237421</v>
      </c>
      <c r="BJ27" s="53">
        <v>12.9614785</v>
      </c>
      <c r="BK27" s="53">
        <v>3.1996899999999998E-3</v>
      </c>
      <c r="BL27" s="53">
        <v>43406.800799999997</v>
      </c>
    </row>
    <row r="28" spans="1:64" hidden="1" x14ac:dyDescent="0.3">
      <c r="A28" s="5" t="s">
        <v>605</v>
      </c>
      <c r="B28" s="5">
        <v>1</v>
      </c>
      <c r="C28" s="5">
        <v>1</v>
      </c>
      <c r="D28" s="5">
        <v>21</v>
      </c>
      <c r="E28" s="5" t="s">
        <v>832</v>
      </c>
      <c r="F28" s="6">
        <v>43252</v>
      </c>
      <c r="G28" s="94"/>
      <c r="H28" s="94">
        <v>6</v>
      </c>
      <c r="I28" s="94">
        <v>2018</v>
      </c>
      <c r="J28" s="5">
        <v>45.758867000000002</v>
      </c>
      <c r="K28" s="5">
        <v>-1.669</v>
      </c>
      <c r="L28" s="5">
        <v>50.5</v>
      </c>
      <c r="M28" s="5" t="s">
        <v>2049</v>
      </c>
      <c r="N28" s="5" t="s">
        <v>844</v>
      </c>
      <c r="O28" s="5"/>
      <c r="P28" s="5" t="s">
        <v>1929</v>
      </c>
      <c r="Q28" s="5" t="s">
        <v>845</v>
      </c>
      <c r="R28" s="5" t="s">
        <v>845</v>
      </c>
      <c r="S28" s="5"/>
      <c r="T28" s="5">
        <v>21</v>
      </c>
      <c r="U28" s="5" t="s">
        <v>1418</v>
      </c>
      <c r="V28" s="5" t="s">
        <v>992</v>
      </c>
      <c r="W28" s="5" t="s">
        <v>1222</v>
      </c>
      <c r="X28" s="5" t="s">
        <v>1222</v>
      </c>
      <c r="Y28" s="5" t="b">
        <v>1</v>
      </c>
      <c r="Z28" s="5" t="s">
        <v>848</v>
      </c>
      <c r="AA28" s="4">
        <v>1</v>
      </c>
      <c r="AC28" s="4" t="s">
        <v>847</v>
      </c>
      <c r="AD28" s="4" t="s">
        <v>864</v>
      </c>
      <c r="AE28" s="53">
        <v>62.3218994</v>
      </c>
      <c r="AF28" s="4">
        <v>1.1112</v>
      </c>
      <c r="AH28" s="4" t="s">
        <v>1995</v>
      </c>
      <c r="AJ28" s="4">
        <v>0.7</v>
      </c>
      <c r="AK28" s="4" t="s">
        <v>1831</v>
      </c>
      <c r="AL28" s="4" t="s">
        <v>1831</v>
      </c>
      <c r="AM28" s="4" t="s">
        <v>1831</v>
      </c>
      <c r="AN28" s="4" t="s">
        <v>1831</v>
      </c>
      <c r="AO28" s="4" t="s">
        <v>1831</v>
      </c>
      <c r="AR28" s="4" t="s">
        <v>1831</v>
      </c>
      <c r="AS28" s="4" t="s">
        <v>1831</v>
      </c>
      <c r="AT28" s="4" t="s">
        <v>1831</v>
      </c>
      <c r="AU28" s="4" t="s">
        <v>1831</v>
      </c>
      <c r="AV28" s="4" t="s">
        <v>1831</v>
      </c>
      <c r="AW28" s="4" t="s">
        <v>1831</v>
      </c>
      <c r="AX28" s="4" t="s">
        <v>1831</v>
      </c>
      <c r="AY28" s="4" t="s">
        <v>1831</v>
      </c>
      <c r="AZ28" s="4" t="s">
        <v>1831</v>
      </c>
      <c r="BA28" s="4" t="s">
        <v>1831</v>
      </c>
      <c r="BB28" s="4" t="s">
        <v>1831</v>
      </c>
      <c r="BC28" s="53">
        <v>0.45210235999999998</v>
      </c>
      <c r="BD28" s="53">
        <v>3.19288E-2</v>
      </c>
      <c r="BE28" s="53">
        <v>269.75061399999998</v>
      </c>
      <c r="BF28" s="53">
        <v>0.49828833</v>
      </c>
      <c r="BG28" s="53">
        <v>0.11987531999999999</v>
      </c>
      <c r="BH28" s="4">
        <v>35.517833899999999</v>
      </c>
      <c r="BI28" s="4">
        <v>3.54902527</v>
      </c>
      <c r="BJ28" s="53">
        <v>13.3742678</v>
      </c>
      <c r="BK28" s="53">
        <v>3.5356400000000001E-3</v>
      </c>
      <c r="BL28" s="53">
        <v>33519.898399999998</v>
      </c>
    </row>
    <row r="29" spans="1:64" hidden="1" x14ac:dyDescent="0.3">
      <c r="A29" s="5" t="s">
        <v>605</v>
      </c>
      <c r="B29" s="5">
        <v>1</v>
      </c>
      <c r="C29" s="5">
        <v>1</v>
      </c>
      <c r="D29" s="5">
        <v>22</v>
      </c>
      <c r="E29" s="5" t="s">
        <v>833</v>
      </c>
      <c r="F29" s="6">
        <v>43252</v>
      </c>
      <c r="G29" s="94"/>
      <c r="H29" s="94">
        <v>6</v>
      </c>
      <c r="I29" s="94">
        <v>2018</v>
      </c>
      <c r="J29" s="5">
        <v>45.700566999999999</v>
      </c>
      <c r="K29" s="5">
        <v>-1.5771329999999999</v>
      </c>
      <c r="L29" s="5">
        <v>43.5</v>
      </c>
      <c r="M29" s="5" t="s">
        <v>2049</v>
      </c>
      <c r="N29" s="5" t="s">
        <v>844</v>
      </c>
      <c r="O29" s="5"/>
      <c r="P29" s="5" t="s">
        <v>1929</v>
      </c>
      <c r="Q29" s="5" t="s">
        <v>845</v>
      </c>
      <c r="R29" s="5" t="s">
        <v>845</v>
      </c>
      <c r="S29" s="5"/>
      <c r="T29" s="5">
        <v>22</v>
      </c>
      <c r="U29" s="5" t="s">
        <v>1418</v>
      </c>
      <c r="V29" s="5" t="s">
        <v>992</v>
      </c>
      <c r="W29" s="5" t="s">
        <v>1222</v>
      </c>
      <c r="X29" s="5" t="s">
        <v>1222</v>
      </c>
      <c r="Y29" s="5" t="b">
        <v>1</v>
      </c>
      <c r="Z29" s="5" t="s">
        <v>848</v>
      </c>
      <c r="AA29" s="4">
        <v>3</v>
      </c>
      <c r="AC29" s="4" t="s">
        <v>847</v>
      </c>
      <c r="AD29" s="4" t="s">
        <v>864</v>
      </c>
      <c r="AE29" s="53">
        <v>27.578300500000001</v>
      </c>
      <c r="AF29" s="4">
        <v>3.3336000000000001</v>
      </c>
      <c r="AH29" s="4" t="s">
        <v>1995</v>
      </c>
      <c r="AJ29" s="4">
        <v>0.9</v>
      </c>
      <c r="AK29" s="4" t="s">
        <v>1831</v>
      </c>
      <c r="AL29" s="4" t="s">
        <v>1831</v>
      </c>
      <c r="AM29" s="4" t="s">
        <v>1831</v>
      </c>
      <c r="AN29" s="4" t="s">
        <v>1831</v>
      </c>
      <c r="AO29" s="4" t="s">
        <v>1831</v>
      </c>
      <c r="AR29" s="4" t="s">
        <v>1831</v>
      </c>
      <c r="AS29" s="4" t="s">
        <v>1831</v>
      </c>
      <c r="AT29" s="4" t="s">
        <v>1831</v>
      </c>
      <c r="AU29" s="4" t="s">
        <v>1831</v>
      </c>
      <c r="AV29" s="4" t="s">
        <v>1831</v>
      </c>
      <c r="AW29" s="4" t="s">
        <v>1831</v>
      </c>
      <c r="AX29" s="4" t="s">
        <v>1831</v>
      </c>
      <c r="AY29" s="4" t="s">
        <v>1831</v>
      </c>
      <c r="AZ29" s="4" t="s">
        <v>1831</v>
      </c>
      <c r="BA29" s="4" t="s">
        <v>1831</v>
      </c>
      <c r="BB29" s="4" t="s">
        <v>1831</v>
      </c>
      <c r="BC29" s="53">
        <v>0.44089506000000001</v>
      </c>
      <c r="BD29" s="53">
        <v>3.8163500000000003E-2</v>
      </c>
      <c r="BE29" s="53">
        <v>270.83202999999997</v>
      </c>
      <c r="BF29" s="53">
        <v>0.37875766999999999</v>
      </c>
      <c r="BG29" s="53">
        <v>0.10074772999999999</v>
      </c>
      <c r="BH29" s="4">
        <v>35.465093799999998</v>
      </c>
      <c r="BI29" s="4">
        <v>3.5707774699999999</v>
      </c>
      <c r="BJ29" s="53">
        <v>13.5541018</v>
      </c>
      <c r="BK29" s="53">
        <v>3.9655100000000002E-3</v>
      </c>
      <c r="BL29" s="53">
        <v>28486</v>
      </c>
    </row>
    <row r="30" spans="1:64" hidden="1" x14ac:dyDescent="0.3">
      <c r="A30" s="5" t="s">
        <v>605</v>
      </c>
      <c r="B30" s="5">
        <v>1</v>
      </c>
      <c r="C30" s="5">
        <v>1</v>
      </c>
      <c r="D30" s="5">
        <v>23</v>
      </c>
      <c r="E30" s="5" t="s">
        <v>834</v>
      </c>
      <c r="F30" s="6">
        <v>43252</v>
      </c>
      <c r="G30" s="94"/>
      <c r="H30" s="94">
        <v>6</v>
      </c>
      <c r="I30" s="94">
        <v>2018</v>
      </c>
      <c r="J30" s="5">
        <v>45.668382999999999</v>
      </c>
      <c r="K30" s="5">
        <v>-1.5237830000000001</v>
      </c>
      <c r="L30" s="5">
        <v>42</v>
      </c>
      <c r="M30" s="5" t="s">
        <v>2049</v>
      </c>
      <c r="N30" s="5" t="s">
        <v>844</v>
      </c>
      <c r="O30" s="5"/>
      <c r="P30" s="5" t="s">
        <v>1929</v>
      </c>
      <c r="Q30" s="5" t="s">
        <v>845</v>
      </c>
      <c r="R30" s="5" t="s">
        <v>845</v>
      </c>
      <c r="S30" s="5"/>
      <c r="T30" s="5">
        <v>23</v>
      </c>
      <c r="U30" s="5" t="s">
        <v>1418</v>
      </c>
      <c r="V30" s="5" t="s">
        <v>992</v>
      </c>
      <c r="W30" s="5" t="s">
        <v>1222</v>
      </c>
      <c r="X30" s="5" t="s">
        <v>1222</v>
      </c>
      <c r="Y30" s="5" t="b">
        <v>1</v>
      </c>
      <c r="Z30" s="5" t="s">
        <v>848</v>
      </c>
      <c r="AA30" s="4">
        <v>1.4</v>
      </c>
      <c r="AC30" s="4" t="s">
        <v>847</v>
      </c>
      <c r="AD30" s="4" t="s">
        <v>864</v>
      </c>
      <c r="AE30" s="53">
        <v>38.980701400000001</v>
      </c>
      <c r="AF30" s="4">
        <v>1.5556799999999997</v>
      </c>
      <c r="AH30" s="4" t="s">
        <v>1995</v>
      </c>
      <c r="AJ30" s="4">
        <v>0.9</v>
      </c>
      <c r="AK30" s="4" t="s">
        <v>1831</v>
      </c>
      <c r="AL30" s="4" t="s">
        <v>1831</v>
      </c>
      <c r="AM30" s="4" t="s">
        <v>1831</v>
      </c>
      <c r="AN30" s="4" t="s">
        <v>1831</v>
      </c>
      <c r="AO30" s="4" t="s">
        <v>1831</v>
      </c>
      <c r="AR30" s="4" t="s">
        <v>1831</v>
      </c>
      <c r="AS30" s="4" t="s">
        <v>1831</v>
      </c>
      <c r="AT30" s="4" t="s">
        <v>1831</v>
      </c>
      <c r="AU30" s="4" t="s">
        <v>1831</v>
      </c>
      <c r="AV30" s="4" t="s">
        <v>1831</v>
      </c>
      <c r="AW30" s="4" t="s">
        <v>1831</v>
      </c>
      <c r="AX30" s="4" t="s">
        <v>1831</v>
      </c>
      <c r="AY30" s="4" t="s">
        <v>1831</v>
      </c>
      <c r="AZ30" s="4" t="s">
        <v>1831</v>
      </c>
      <c r="BA30" s="4" t="s">
        <v>1831</v>
      </c>
      <c r="BB30" s="4" t="s">
        <v>1831</v>
      </c>
      <c r="BC30" s="53">
        <v>0.42193101999999999</v>
      </c>
      <c r="BD30" s="53">
        <v>4.6049800000000002E-2</v>
      </c>
      <c r="BE30" s="53">
        <v>271.78334699999999</v>
      </c>
      <c r="BF30" s="53">
        <v>0.32704407000000002</v>
      </c>
      <c r="BG30" s="53">
        <v>7.645159E-2</v>
      </c>
      <c r="BH30" s="4">
        <v>35.395801400000003</v>
      </c>
      <c r="BI30" s="4">
        <v>3.4938594799999998</v>
      </c>
      <c r="BJ30" s="53">
        <v>13.80742</v>
      </c>
      <c r="BK30" s="53">
        <v>4.3443600000000002E-3</v>
      </c>
      <c r="BL30" s="53">
        <v>26553.300800000001</v>
      </c>
    </row>
    <row r="31" spans="1:64" hidden="1" x14ac:dyDescent="0.3">
      <c r="A31" s="5" t="s">
        <v>605</v>
      </c>
      <c r="B31" s="5">
        <v>1</v>
      </c>
      <c r="C31" s="5">
        <v>1</v>
      </c>
      <c r="D31" s="5">
        <v>24</v>
      </c>
      <c r="E31" s="5" t="s">
        <v>835</v>
      </c>
      <c r="F31" s="6">
        <v>43252</v>
      </c>
      <c r="G31" s="94"/>
      <c r="H31" s="94">
        <v>6</v>
      </c>
      <c r="I31" s="94">
        <v>2018</v>
      </c>
      <c r="J31" s="5">
        <v>45.727666999999997</v>
      </c>
      <c r="K31" s="5">
        <v>-1.5342830000000001</v>
      </c>
      <c r="L31" s="5">
        <v>39.5</v>
      </c>
      <c r="M31" s="5" t="s">
        <v>2049</v>
      </c>
      <c r="N31" s="5" t="s">
        <v>844</v>
      </c>
      <c r="O31" s="5"/>
      <c r="P31" s="5" t="s">
        <v>1929</v>
      </c>
      <c r="Q31" s="5" t="s">
        <v>845</v>
      </c>
      <c r="R31" s="5" t="s">
        <v>845</v>
      </c>
      <c r="S31" s="5"/>
      <c r="T31" s="5">
        <v>24</v>
      </c>
      <c r="U31" s="5" t="s">
        <v>1418</v>
      </c>
      <c r="V31" s="5" t="s">
        <v>992</v>
      </c>
      <c r="W31" s="5" t="s">
        <v>1222</v>
      </c>
      <c r="X31" s="5" t="s">
        <v>1222</v>
      </c>
      <c r="Y31" s="5" t="b">
        <v>1</v>
      </c>
      <c r="Z31" s="5" t="s">
        <v>848</v>
      </c>
      <c r="AA31" s="4">
        <v>3.1</v>
      </c>
      <c r="AC31" s="4" t="s">
        <v>847</v>
      </c>
      <c r="AD31" s="4" t="s">
        <v>864</v>
      </c>
      <c r="AE31" s="53">
        <v>27.954000499999999</v>
      </c>
      <c r="AF31" s="4">
        <v>3.4447200000000002</v>
      </c>
      <c r="AH31" s="4" t="s">
        <v>1995</v>
      </c>
      <c r="AJ31" s="4">
        <v>1</v>
      </c>
      <c r="AK31" s="4" t="s">
        <v>1831</v>
      </c>
      <c r="AL31" s="4" t="s">
        <v>1831</v>
      </c>
      <c r="AM31" s="4" t="s">
        <v>1831</v>
      </c>
      <c r="AN31" s="4" t="s">
        <v>1831</v>
      </c>
      <c r="AO31" s="4" t="s">
        <v>1831</v>
      </c>
      <c r="AR31" s="4" t="s">
        <v>1831</v>
      </c>
      <c r="AS31" s="4" t="s">
        <v>1831</v>
      </c>
      <c r="AT31" s="4" t="s">
        <v>1831</v>
      </c>
      <c r="AU31" s="4" t="s">
        <v>1831</v>
      </c>
      <c r="AV31" s="4" t="s">
        <v>1831</v>
      </c>
      <c r="AW31" s="4" t="s">
        <v>1831</v>
      </c>
      <c r="AX31" s="4" t="s">
        <v>1831</v>
      </c>
      <c r="AY31" s="4" t="s">
        <v>1831</v>
      </c>
      <c r="AZ31" s="4" t="s">
        <v>1831</v>
      </c>
      <c r="BA31" s="4" t="s">
        <v>1831</v>
      </c>
      <c r="BB31" s="4" t="s">
        <v>1831</v>
      </c>
      <c r="BC31" s="53">
        <v>0.43093511000000001</v>
      </c>
      <c r="BD31" s="53">
        <v>4.5109200000000002E-2</v>
      </c>
      <c r="BE31" s="53">
        <v>272.022919</v>
      </c>
      <c r="BF31" s="53">
        <v>0.31659753000000002</v>
      </c>
      <c r="BG31" s="53">
        <v>7.6237330000000006E-2</v>
      </c>
      <c r="BH31" s="4">
        <v>35.409477600000002</v>
      </c>
      <c r="BI31" s="4">
        <v>3.4944699699999999</v>
      </c>
      <c r="BJ31" s="53">
        <v>13.782930800000001</v>
      </c>
      <c r="BK31" s="53">
        <v>4.2818500000000002E-3</v>
      </c>
      <c r="BL31" s="53">
        <v>24247.5</v>
      </c>
    </row>
    <row r="32" spans="1:64" hidden="1" x14ac:dyDescent="0.3">
      <c r="A32" s="5" t="s">
        <v>605</v>
      </c>
      <c r="B32" s="5">
        <v>1</v>
      </c>
      <c r="C32" s="5">
        <v>1</v>
      </c>
      <c r="D32" s="5">
        <v>25</v>
      </c>
      <c r="E32" s="5" t="s">
        <v>836</v>
      </c>
      <c r="F32" s="6">
        <v>43252</v>
      </c>
      <c r="G32" s="94"/>
      <c r="H32" s="94">
        <v>6</v>
      </c>
      <c r="I32" s="94">
        <v>2018</v>
      </c>
      <c r="J32" s="5">
        <v>45.770867000000003</v>
      </c>
      <c r="K32" s="5">
        <v>-1.6000829999999999</v>
      </c>
      <c r="L32" s="5">
        <v>42.5</v>
      </c>
      <c r="M32" s="5" t="s">
        <v>2049</v>
      </c>
      <c r="N32" s="5" t="s">
        <v>844</v>
      </c>
      <c r="O32" s="5"/>
      <c r="P32" s="5" t="s">
        <v>1929</v>
      </c>
      <c r="Q32" s="5" t="s">
        <v>845</v>
      </c>
      <c r="R32" s="5" t="s">
        <v>845</v>
      </c>
      <c r="S32" s="5"/>
      <c r="T32" s="5">
        <v>25</v>
      </c>
      <c r="U32" s="5" t="s">
        <v>1418</v>
      </c>
      <c r="V32" s="5" t="s">
        <v>992</v>
      </c>
      <c r="W32" s="5" t="s">
        <v>1222</v>
      </c>
      <c r="X32" s="5" t="s">
        <v>1222</v>
      </c>
      <c r="Y32" s="5" t="b">
        <v>1</v>
      </c>
      <c r="Z32" s="5" t="s">
        <v>848</v>
      </c>
      <c r="AA32" s="4">
        <v>4.0999999999999996</v>
      </c>
      <c r="AC32" s="4" t="s">
        <v>847</v>
      </c>
      <c r="AD32" s="4" t="s">
        <v>864</v>
      </c>
      <c r="AE32" s="53">
        <v>44.401001000000001</v>
      </c>
      <c r="AF32" s="4">
        <v>4.5559199999999995</v>
      </c>
      <c r="AH32" s="4" t="s">
        <v>1995</v>
      </c>
      <c r="AJ32" s="4">
        <v>0.8</v>
      </c>
      <c r="AK32" s="4" t="s">
        <v>1831</v>
      </c>
      <c r="AL32" s="4" t="s">
        <v>1831</v>
      </c>
      <c r="AM32" s="4" t="s">
        <v>1831</v>
      </c>
      <c r="AN32" s="4" t="s">
        <v>1831</v>
      </c>
      <c r="AO32" s="4" t="s">
        <v>1831</v>
      </c>
      <c r="AR32" s="4" t="s">
        <v>1831</v>
      </c>
      <c r="AS32" s="4" t="s">
        <v>1831</v>
      </c>
      <c r="AT32" s="4" t="s">
        <v>1831</v>
      </c>
      <c r="AU32" s="4" t="s">
        <v>1831</v>
      </c>
      <c r="AV32" s="4" t="s">
        <v>1831</v>
      </c>
      <c r="AW32" s="4" t="s">
        <v>1831</v>
      </c>
      <c r="AX32" s="4" t="s">
        <v>1831</v>
      </c>
      <c r="AY32" s="4" t="s">
        <v>1831</v>
      </c>
      <c r="AZ32" s="4" t="s">
        <v>1831</v>
      </c>
      <c r="BA32" s="4" t="s">
        <v>1831</v>
      </c>
      <c r="BB32" s="4" t="s">
        <v>1831</v>
      </c>
      <c r="BC32" s="53">
        <v>0.44138693000000001</v>
      </c>
      <c r="BD32" s="53">
        <v>3.4867700000000001E-2</v>
      </c>
      <c r="BE32" s="53">
        <v>271.65655700000002</v>
      </c>
      <c r="BF32" s="53">
        <v>0.33724854999999998</v>
      </c>
      <c r="BG32" s="53">
        <v>8.6018410000000003E-2</v>
      </c>
      <c r="BH32" s="4">
        <v>35.478781599999998</v>
      </c>
      <c r="BI32" s="4">
        <v>3.5277935500000002</v>
      </c>
      <c r="BJ32" s="53">
        <v>13.677018</v>
      </c>
      <c r="BK32" s="53">
        <v>3.8053800000000001E-3</v>
      </c>
      <c r="BL32" s="53">
        <v>28010.099600000001</v>
      </c>
    </row>
    <row r="33" spans="1:64" hidden="1" x14ac:dyDescent="0.3">
      <c r="A33" s="5" t="s">
        <v>605</v>
      </c>
      <c r="B33" s="5">
        <v>1</v>
      </c>
      <c r="C33" s="5">
        <v>1</v>
      </c>
      <c r="D33" s="5">
        <v>26</v>
      </c>
      <c r="E33" s="5" t="s">
        <v>837</v>
      </c>
      <c r="F33" s="6">
        <v>43252</v>
      </c>
      <c r="G33" s="94"/>
      <c r="H33" s="94">
        <v>6</v>
      </c>
      <c r="I33" s="94">
        <v>2018</v>
      </c>
      <c r="J33" s="5">
        <v>45.798200000000001</v>
      </c>
      <c r="K33" s="5">
        <v>-1.6442829999999999</v>
      </c>
      <c r="L33" s="5">
        <v>47</v>
      </c>
      <c r="M33" s="5" t="s">
        <v>2049</v>
      </c>
      <c r="N33" s="5" t="s">
        <v>844</v>
      </c>
      <c r="O33" s="5"/>
      <c r="P33" s="5" t="s">
        <v>1929</v>
      </c>
      <c r="Q33" s="5" t="s">
        <v>845</v>
      </c>
      <c r="R33" s="5" t="s">
        <v>845</v>
      </c>
      <c r="S33" s="5"/>
      <c r="T33" s="5">
        <v>26</v>
      </c>
      <c r="U33" s="5" t="s">
        <v>1418</v>
      </c>
      <c r="V33" s="5" t="s">
        <v>992</v>
      </c>
      <c r="W33" s="5" t="s">
        <v>1222</v>
      </c>
      <c r="X33" s="5" t="s">
        <v>1222</v>
      </c>
      <c r="Y33" s="5" t="b">
        <v>1</v>
      </c>
      <c r="Z33" s="5" t="s">
        <v>848</v>
      </c>
      <c r="AA33" s="4">
        <v>7.1</v>
      </c>
      <c r="AC33" s="4" t="s">
        <v>847</v>
      </c>
      <c r="AD33" s="4" t="s">
        <v>864</v>
      </c>
      <c r="AE33" s="53">
        <v>55.043498999999997</v>
      </c>
      <c r="AF33" s="4">
        <v>7.8895199999999992</v>
      </c>
      <c r="AH33" s="4" t="s">
        <v>1995</v>
      </c>
      <c r="AJ33" s="4">
        <v>0.7</v>
      </c>
      <c r="AK33" s="4" t="s">
        <v>1831</v>
      </c>
      <c r="AL33" s="4" t="s">
        <v>1831</v>
      </c>
      <c r="AM33" s="4" t="s">
        <v>1831</v>
      </c>
      <c r="AN33" s="4" t="s">
        <v>1831</v>
      </c>
      <c r="AO33" s="4" t="s">
        <v>1831</v>
      </c>
      <c r="AR33" s="4" t="s">
        <v>1831</v>
      </c>
      <c r="AS33" s="4" t="s">
        <v>1831</v>
      </c>
      <c r="AT33" s="4" t="s">
        <v>1831</v>
      </c>
      <c r="AU33" s="4" t="s">
        <v>1831</v>
      </c>
      <c r="AV33" s="4" t="s">
        <v>1831</v>
      </c>
      <c r="AW33" s="4" t="s">
        <v>1831</v>
      </c>
      <c r="AX33" s="4" t="s">
        <v>1831</v>
      </c>
      <c r="AY33" s="4" t="s">
        <v>1831</v>
      </c>
      <c r="AZ33" s="4" t="s">
        <v>1831</v>
      </c>
      <c r="BA33" s="4" t="s">
        <v>1831</v>
      </c>
      <c r="BB33" s="4" t="s">
        <v>1831</v>
      </c>
      <c r="BC33" s="53">
        <v>0.44549955000000002</v>
      </c>
      <c r="BD33" s="53">
        <v>3.35769E-2</v>
      </c>
      <c r="BE33" s="53">
        <v>271.53535599999998</v>
      </c>
      <c r="BF33" s="53">
        <v>0.36244006000000001</v>
      </c>
      <c r="BG33" s="53">
        <v>9.4072160000000002E-2</v>
      </c>
      <c r="BH33" s="4">
        <v>35.507649200000003</v>
      </c>
      <c r="BI33" s="4">
        <v>3.49143794</v>
      </c>
      <c r="BJ33" s="53">
        <v>13.5840467</v>
      </c>
      <c r="BK33" s="53">
        <v>3.5657499999999999E-3</v>
      </c>
      <c r="BL33" s="53">
        <v>31149.699199999999</v>
      </c>
    </row>
    <row r="34" spans="1:64" hidden="1" x14ac:dyDescent="0.3">
      <c r="A34" s="5" t="s">
        <v>605</v>
      </c>
      <c r="B34" s="5">
        <v>1</v>
      </c>
      <c r="C34" s="5">
        <v>1</v>
      </c>
      <c r="D34" s="5">
        <v>27</v>
      </c>
      <c r="E34" s="5" t="s">
        <v>838</v>
      </c>
      <c r="F34" s="6">
        <v>43252</v>
      </c>
      <c r="G34" s="94"/>
      <c r="H34" s="94">
        <v>6</v>
      </c>
      <c r="I34" s="94">
        <v>2018</v>
      </c>
      <c r="J34" s="5">
        <v>45.828133000000001</v>
      </c>
      <c r="K34" s="5">
        <v>-1.69485</v>
      </c>
      <c r="L34" s="5">
        <v>49.5</v>
      </c>
      <c r="M34" s="5" t="s">
        <v>2049</v>
      </c>
      <c r="N34" s="5" t="s">
        <v>844</v>
      </c>
      <c r="O34" s="5"/>
      <c r="P34" s="5" t="s">
        <v>1929</v>
      </c>
      <c r="Q34" s="5" t="s">
        <v>845</v>
      </c>
      <c r="R34" s="5" t="s">
        <v>845</v>
      </c>
      <c r="S34" s="5"/>
      <c r="T34" s="5">
        <v>27</v>
      </c>
      <c r="U34" s="5" t="s">
        <v>1418</v>
      </c>
      <c r="V34" s="5" t="s">
        <v>992</v>
      </c>
      <c r="W34" s="5" t="s">
        <v>1222</v>
      </c>
      <c r="X34" s="5" t="s">
        <v>1222</v>
      </c>
      <c r="Y34" s="5" t="b">
        <v>1</v>
      </c>
      <c r="Z34" s="5" t="s">
        <v>848</v>
      </c>
      <c r="AA34" s="4">
        <v>1.1000000000000001</v>
      </c>
      <c r="AC34" s="4" t="s">
        <v>847</v>
      </c>
      <c r="AD34" s="4" t="s">
        <v>864</v>
      </c>
      <c r="AE34" s="53">
        <v>13.2735004</v>
      </c>
      <c r="AF34" s="4">
        <v>1.2223200000000003</v>
      </c>
      <c r="AH34" s="4" t="s">
        <v>1995</v>
      </c>
      <c r="AJ34" s="4">
        <v>0.7</v>
      </c>
      <c r="AK34" s="4" t="s">
        <v>1831</v>
      </c>
      <c r="AL34" s="4" t="s">
        <v>1831</v>
      </c>
      <c r="AM34" s="4" t="s">
        <v>1831</v>
      </c>
      <c r="AN34" s="4" t="s">
        <v>1831</v>
      </c>
      <c r="AO34" s="4" t="s">
        <v>1831</v>
      </c>
      <c r="AR34" s="4" t="s">
        <v>1831</v>
      </c>
      <c r="AS34" s="4" t="s">
        <v>1831</v>
      </c>
      <c r="AT34" s="4" t="s">
        <v>1831</v>
      </c>
      <c r="AU34" s="4" t="s">
        <v>1831</v>
      </c>
      <c r="AV34" s="4" t="s">
        <v>1831</v>
      </c>
      <c r="AW34" s="4" t="s">
        <v>1831</v>
      </c>
      <c r="AX34" s="4" t="s">
        <v>1831</v>
      </c>
      <c r="AY34" s="4" t="s">
        <v>1831</v>
      </c>
      <c r="AZ34" s="4" t="s">
        <v>1831</v>
      </c>
      <c r="BA34" s="4" t="s">
        <v>1831</v>
      </c>
      <c r="BB34" s="4" t="s">
        <v>1831</v>
      </c>
      <c r="BC34" s="53">
        <v>0.46302691000000001</v>
      </c>
      <c r="BD34" s="53">
        <v>3.6573399999999999E-2</v>
      </c>
      <c r="BE34" s="53">
        <v>270.41257000000002</v>
      </c>
      <c r="BF34" s="53">
        <v>0.45133263000000001</v>
      </c>
      <c r="BG34" s="53">
        <v>0.11523804</v>
      </c>
      <c r="BH34" s="4">
        <v>35.503469199999998</v>
      </c>
      <c r="BI34" s="4">
        <v>3.5437603599999998</v>
      </c>
      <c r="BJ34" s="53">
        <v>13.380395099999999</v>
      </c>
      <c r="BK34" s="53">
        <v>3.4917199999999998E-3</v>
      </c>
      <c r="BL34" s="53">
        <v>35241.5</v>
      </c>
    </row>
    <row r="35" spans="1:64" hidden="1" x14ac:dyDescent="0.3">
      <c r="A35" s="5" t="s">
        <v>605</v>
      </c>
      <c r="B35" s="5">
        <v>1</v>
      </c>
      <c r="C35" s="5">
        <v>1</v>
      </c>
      <c r="D35" s="5">
        <v>28</v>
      </c>
      <c r="E35" s="5" t="s">
        <v>839</v>
      </c>
      <c r="F35" s="6">
        <v>43252</v>
      </c>
      <c r="G35" s="94"/>
      <c r="H35" s="94">
        <v>6</v>
      </c>
      <c r="I35" s="94">
        <v>2018</v>
      </c>
      <c r="J35" s="5">
        <v>45.635150000000003</v>
      </c>
      <c r="K35" s="5">
        <v>-1.6950829999999999</v>
      </c>
      <c r="L35" s="5">
        <v>58</v>
      </c>
      <c r="M35" s="5" t="s">
        <v>2049</v>
      </c>
      <c r="N35" s="5" t="s">
        <v>844</v>
      </c>
      <c r="O35" s="5"/>
      <c r="P35" s="5" t="s">
        <v>1929</v>
      </c>
      <c r="Q35" s="5" t="s">
        <v>845</v>
      </c>
      <c r="R35" s="5" t="s">
        <v>845</v>
      </c>
      <c r="S35" s="5"/>
      <c r="T35" s="5">
        <v>28</v>
      </c>
      <c r="U35" s="5" t="s">
        <v>1418</v>
      </c>
      <c r="V35" s="5" t="s">
        <v>992</v>
      </c>
      <c r="W35" s="5" t="s">
        <v>1222</v>
      </c>
      <c r="X35" s="5" t="s">
        <v>1222</v>
      </c>
      <c r="Y35" s="5" t="b">
        <v>1</v>
      </c>
      <c r="Z35" s="5" t="s">
        <v>848</v>
      </c>
      <c r="AA35" s="4">
        <v>12.2</v>
      </c>
      <c r="AC35" s="4" t="s">
        <v>847</v>
      </c>
      <c r="AD35" s="4" t="s">
        <v>864</v>
      </c>
      <c r="AE35" s="53">
        <v>117.182999</v>
      </c>
      <c r="AF35" s="4">
        <v>13.55664</v>
      </c>
      <c r="AH35" s="4" t="s">
        <v>1995</v>
      </c>
      <c r="AJ35" s="4">
        <v>0.6</v>
      </c>
      <c r="AK35" s="4" t="s">
        <v>1831</v>
      </c>
      <c r="AL35" s="4" t="s">
        <v>1831</v>
      </c>
      <c r="AM35" s="4" t="s">
        <v>1831</v>
      </c>
      <c r="AN35" s="4" t="s">
        <v>1831</v>
      </c>
      <c r="AO35" s="4" t="s">
        <v>1831</v>
      </c>
      <c r="AR35" s="4" t="s">
        <v>1831</v>
      </c>
      <c r="AS35" s="4" t="s">
        <v>1831</v>
      </c>
      <c r="AT35" s="4" t="s">
        <v>1831</v>
      </c>
      <c r="AU35" s="4" t="s">
        <v>1831</v>
      </c>
      <c r="AV35" s="4" t="s">
        <v>1831</v>
      </c>
      <c r="AW35" s="4" t="s">
        <v>1831</v>
      </c>
      <c r="AX35" s="4" t="s">
        <v>1831</v>
      </c>
      <c r="AY35" s="4" t="s">
        <v>1831</v>
      </c>
      <c r="AZ35" s="4" t="s">
        <v>1831</v>
      </c>
      <c r="BA35" s="4" t="s">
        <v>1831</v>
      </c>
      <c r="BB35" s="4" t="s">
        <v>1831</v>
      </c>
      <c r="BC35" s="53">
        <v>0.44542314</v>
      </c>
      <c r="BD35" s="53">
        <v>3.0857300000000001E-2</v>
      </c>
      <c r="BE35" s="53">
        <v>266.97233499999999</v>
      </c>
      <c r="BF35" s="53">
        <v>0.77644725000000003</v>
      </c>
      <c r="BG35" s="53">
        <v>0.15706290000000001</v>
      </c>
      <c r="BH35" s="4">
        <v>35.524219899999999</v>
      </c>
      <c r="BI35" s="4">
        <v>3.49904576</v>
      </c>
      <c r="BJ35" s="53">
        <v>13.0871621</v>
      </c>
      <c r="BK35" s="53">
        <v>3.3092E-3</v>
      </c>
      <c r="BL35" s="53">
        <v>39951.300799999997</v>
      </c>
    </row>
    <row r="36" spans="1:64" hidden="1" x14ac:dyDescent="0.3">
      <c r="A36" s="5" t="s">
        <v>605</v>
      </c>
      <c r="B36" s="5">
        <v>1</v>
      </c>
      <c r="C36" s="5">
        <v>1</v>
      </c>
      <c r="D36" s="5">
        <v>29</v>
      </c>
      <c r="E36" s="5" t="s">
        <v>840</v>
      </c>
      <c r="F36" s="6">
        <v>43252</v>
      </c>
      <c r="G36" s="94"/>
      <c r="H36" s="94">
        <v>6</v>
      </c>
      <c r="I36" s="94">
        <v>2018</v>
      </c>
      <c r="J36" s="5">
        <v>45.592067</v>
      </c>
      <c r="K36" s="5">
        <v>-1.8448169999999999</v>
      </c>
      <c r="L36" s="5">
        <v>71.5</v>
      </c>
      <c r="M36" s="5" t="s">
        <v>2049</v>
      </c>
      <c r="N36" s="5" t="s">
        <v>844</v>
      </c>
      <c r="O36" s="5"/>
      <c r="P36" s="5" t="s">
        <v>1929</v>
      </c>
      <c r="Q36" s="5" t="s">
        <v>845</v>
      </c>
      <c r="R36" s="5" t="s">
        <v>845</v>
      </c>
      <c r="S36" s="5"/>
      <c r="T36" s="5">
        <v>29</v>
      </c>
      <c r="U36" s="5" t="s">
        <v>1418</v>
      </c>
      <c r="V36" s="5" t="s">
        <v>992</v>
      </c>
      <c r="W36" s="5" t="s">
        <v>1222</v>
      </c>
      <c r="X36" s="5" t="s">
        <v>1222</v>
      </c>
      <c r="Y36" s="5" t="b">
        <v>1</v>
      </c>
      <c r="Z36" s="5" t="s">
        <v>848</v>
      </c>
      <c r="AA36" s="4">
        <v>10</v>
      </c>
      <c r="AC36" s="4" t="s">
        <v>847</v>
      </c>
      <c r="AD36" s="4" t="s">
        <v>864</v>
      </c>
      <c r="AE36" s="53">
        <v>67.843498199999999</v>
      </c>
      <c r="AF36" s="4">
        <v>11.112000000000002</v>
      </c>
      <c r="AH36" s="4" t="s">
        <v>1995</v>
      </c>
      <c r="AJ36" s="4">
        <v>0.5</v>
      </c>
      <c r="AK36" s="4" t="s">
        <v>1831</v>
      </c>
      <c r="AL36" s="4" t="s">
        <v>1831</v>
      </c>
      <c r="AM36" s="4" t="s">
        <v>1831</v>
      </c>
      <c r="AN36" s="4" t="s">
        <v>1831</v>
      </c>
      <c r="AO36" s="4" t="s">
        <v>1831</v>
      </c>
      <c r="AR36" s="4" t="s">
        <v>1831</v>
      </c>
      <c r="AS36" s="4" t="s">
        <v>1831</v>
      </c>
      <c r="AT36" s="4" t="s">
        <v>1831</v>
      </c>
      <c r="AU36" s="4" t="s">
        <v>1831</v>
      </c>
      <c r="AV36" s="4" t="s">
        <v>1831</v>
      </c>
      <c r="AW36" s="4" t="s">
        <v>1831</v>
      </c>
      <c r="AX36" s="4" t="s">
        <v>1831</v>
      </c>
      <c r="AY36" s="4" t="s">
        <v>1831</v>
      </c>
      <c r="AZ36" s="4" t="s">
        <v>1831</v>
      </c>
      <c r="BA36" s="4" t="s">
        <v>1831</v>
      </c>
      <c r="BB36" s="4" t="s">
        <v>1831</v>
      </c>
      <c r="BC36" s="53">
        <v>0.34069027000000002</v>
      </c>
      <c r="BD36" s="53">
        <v>2.8064599999999999E-2</v>
      </c>
      <c r="BE36" s="53">
        <v>256.15184099999999</v>
      </c>
      <c r="BF36" s="53">
        <v>2.0610460800000001</v>
      </c>
      <c r="BG36" s="53">
        <v>0.26683477</v>
      </c>
      <c r="BH36" s="4">
        <v>35.565156799999997</v>
      </c>
      <c r="BI36" s="4">
        <v>3.7103525899999998</v>
      </c>
      <c r="BJ36" s="53">
        <v>12.484205899999999</v>
      </c>
      <c r="BK36" s="53">
        <v>3.2020099999999999E-3</v>
      </c>
      <c r="BL36" s="53">
        <v>52541.398399999998</v>
      </c>
    </row>
    <row r="37" spans="1:64" hidden="1" x14ac:dyDescent="0.3">
      <c r="A37" s="5" t="s">
        <v>605</v>
      </c>
      <c r="B37" s="5">
        <v>1</v>
      </c>
      <c r="C37" s="5">
        <v>1</v>
      </c>
      <c r="D37" s="5">
        <v>30</v>
      </c>
      <c r="E37" s="5" t="s">
        <v>841</v>
      </c>
      <c r="F37" s="6">
        <v>43252</v>
      </c>
      <c r="G37" s="94"/>
      <c r="H37" s="94">
        <v>6</v>
      </c>
      <c r="I37" s="94">
        <v>2018</v>
      </c>
      <c r="J37" s="5">
        <v>45.549166999999997</v>
      </c>
      <c r="K37" s="5">
        <v>-1.9093830000000001</v>
      </c>
      <c r="L37" s="5">
        <v>79</v>
      </c>
      <c r="M37" s="5" t="s">
        <v>2049</v>
      </c>
      <c r="N37" s="5" t="s">
        <v>844</v>
      </c>
      <c r="O37" s="5"/>
      <c r="P37" s="5" t="s">
        <v>1929</v>
      </c>
      <c r="Q37" s="5" t="s">
        <v>845</v>
      </c>
      <c r="R37" s="5" t="s">
        <v>845</v>
      </c>
      <c r="S37" s="5"/>
      <c r="T37" s="5">
        <v>30</v>
      </c>
      <c r="U37" s="5" t="s">
        <v>1418</v>
      </c>
      <c r="V37" s="5" t="s">
        <v>992</v>
      </c>
      <c r="W37" s="5" t="s">
        <v>1222</v>
      </c>
      <c r="X37" s="5" t="s">
        <v>1222</v>
      </c>
      <c r="Y37" s="5" t="b">
        <v>1</v>
      </c>
      <c r="Z37" s="5" t="s">
        <v>848</v>
      </c>
      <c r="AA37" s="4">
        <v>3.6</v>
      </c>
      <c r="AC37" s="4" t="s">
        <v>847</v>
      </c>
      <c r="AD37" s="4" t="s">
        <v>864</v>
      </c>
      <c r="AE37" s="53">
        <v>44.687698400000002</v>
      </c>
      <c r="AF37" s="4">
        <v>4.0003200000000012</v>
      </c>
      <c r="AH37" s="4" t="s">
        <v>1995</v>
      </c>
      <c r="AJ37" s="4">
        <v>0.4</v>
      </c>
      <c r="AK37" s="4" t="s">
        <v>1831</v>
      </c>
      <c r="AL37" s="4" t="s">
        <v>1831</v>
      </c>
      <c r="AM37" s="4" t="s">
        <v>1831</v>
      </c>
      <c r="AN37" s="4" t="s">
        <v>1831</v>
      </c>
      <c r="AO37" s="4" t="s">
        <v>1831</v>
      </c>
      <c r="AR37" s="4" t="s">
        <v>1831</v>
      </c>
      <c r="AS37" s="4" t="s">
        <v>1831</v>
      </c>
      <c r="AT37" s="4" t="s">
        <v>1831</v>
      </c>
      <c r="AU37" s="4" t="s">
        <v>1831</v>
      </c>
      <c r="AV37" s="4" t="s">
        <v>1831</v>
      </c>
      <c r="AW37" s="4" t="s">
        <v>1831</v>
      </c>
      <c r="AX37" s="4" t="s">
        <v>1831</v>
      </c>
      <c r="AY37" s="4" t="s">
        <v>1831</v>
      </c>
      <c r="AZ37" s="4" t="s">
        <v>1831</v>
      </c>
      <c r="BA37" s="4" t="s">
        <v>1831</v>
      </c>
      <c r="BB37" s="4" t="s">
        <v>1831</v>
      </c>
      <c r="BC37" s="53">
        <v>0.30237285000000003</v>
      </c>
      <c r="BD37" s="53">
        <v>2.7342499999999999E-2</v>
      </c>
      <c r="BE37" s="53">
        <v>251.746152</v>
      </c>
      <c r="BF37" s="53">
        <v>2.5997404199999998</v>
      </c>
      <c r="BG37" s="53">
        <v>0.31075343</v>
      </c>
      <c r="BH37" s="4">
        <v>35.572522300000003</v>
      </c>
      <c r="BI37" s="4">
        <v>3.90748198</v>
      </c>
      <c r="BJ37" s="53">
        <v>12.311352100000001</v>
      </c>
      <c r="BK37" s="53">
        <v>3.2502500000000001E-3</v>
      </c>
      <c r="BL37" s="53">
        <v>59224.898399999998</v>
      </c>
    </row>
    <row r="38" spans="1:64" hidden="1" x14ac:dyDescent="0.3">
      <c r="A38" s="5" t="s">
        <v>605</v>
      </c>
      <c r="B38" s="5">
        <v>1</v>
      </c>
      <c r="C38" s="5">
        <v>1</v>
      </c>
      <c r="D38" s="5">
        <v>31</v>
      </c>
      <c r="E38" s="5" t="s">
        <v>842</v>
      </c>
      <c r="F38" s="6">
        <v>43252</v>
      </c>
      <c r="G38" s="94"/>
      <c r="H38" s="94">
        <v>6</v>
      </c>
      <c r="I38" s="94">
        <v>2018</v>
      </c>
      <c r="J38" s="5">
        <v>45.613767000000003</v>
      </c>
      <c r="K38" s="5">
        <v>-1.791183</v>
      </c>
      <c r="L38" s="5">
        <v>65.5</v>
      </c>
      <c r="M38" s="5" t="s">
        <v>2049</v>
      </c>
      <c r="N38" s="5" t="s">
        <v>844</v>
      </c>
      <c r="O38" s="5"/>
      <c r="P38" s="5" t="s">
        <v>1929</v>
      </c>
      <c r="Q38" s="5" t="s">
        <v>845</v>
      </c>
      <c r="R38" s="5" t="s">
        <v>845</v>
      </c>
      <c r="S38" s="5"/>
      <c r="T38" s="5">
        <v>31</v>
      </c>
      <c r="U38" s="5" t="s">
        <v>1418</v>
      </c>
      <c r="V38" s="5" t="s">
        <v>992</v>
      </c>
      <c r="W38" s="5" t="s">
        <v>1222</v>
      </c>
      <c r="X38" s="5" t="s">
        <v>1222</v>
      </c>
      <c r="Y38" s="5" t="b">
        <v>1</v>
      </c>
      <c r="Z38" s="5" t="s">
        <v>848</v>
      </c>
      <c r="AA38" s="4">
        <v>10.1</v>
      </c>
      <c r="AC38" s="4" t="s">
        <v>847</v>
      </c>
      <c r="AD38" s="4" t="s">
        <v>864</v>
      </c>
      <c r="AE38" s="53">
        <v>104.959999</v>
      </c>
      <c r="AF38" s="4">
        <v>11.223120000000002</v>
      </c>
      <c r="AH38" s="4" t="s">
        <v>1995</v>
      </c>
      <c r="AJ38" s="4">
        <v>0.5</v>
      </c>
      <c r="AK38" s="4" t="s">
        <v>1831</v>
      </c>
      <c r="AL38" s="4" t="s">
        <v>1831</v>
      </c>
      <c r="AM38" s="4" t="s">
        <v>1831</v>
      </c>
      <c r="AN38" s="4" t="s">
        <v>1831</v>
      </c>
      <c r="AO38" s="4" t="s">
        <v>1831</v>
      </c>
      <c r="AR38" s="4" t="s">
        <v>1831</v>
      </c>
      <c r="AS38" s="4" t="s">
        <v>1831</v>
      </c>
      <c r="AT38" s="4" t="s">
        <v>1831</v>
      </c>
      <c r="AU38" s="4" t="s">
        <v>1831</v>
      </c>
      <c r="AV38" s="4" t="s">
        <v>1831</v>
      </c>
      <c r="AW38" s="4" t="s">
        <v>1831</v>
      </c>
      <c r="AX38" s="4" t="s">
        <v>1831</v>
      </c>
      <c r="AY38" s="4" t="s">
        <v>1831</v>
      </c>
      <c r="AZ38" s="4" t="s">
        <v>1831</v>
      </c>
      <c r="BA38" s="4" t="s">
        <v>1831</v>
      </c>
      <c r="BB38" s="4" t="s">
        <v>1831</v>
      </c>
      <c r="BC38" s="53">
        <v>0.37393732000000002</v>
      </c>
      <c r="BD38" s="53">
        <v>2.97422E-2</v>
      </c>
      <c r="BE38" s="53">
        <v>260.39458200000001</v>
      </c>
      <c r="BF38" s="53">
        <v>1.60494051</v>
      </c>
      <c r="BG38" s="53">
        <v>0.22589203999999999</v>
      </c>
      <c r="BH38" s="4">
        <v>35.5647381</v>
      </c>
      <c r="BI38" s="4">
        <v>3.5031628700000002</v>
      </c>
      <c r="BJ38" s="53">
        <v>12.6608511</v>
      </c>
      <c r="BK38" s="53">
        <v>3.17855E-3</v>
      </c>
      <c r="BL38" s="53">
        <v>47715.5</v>
      </c>
    </row>
    <row r="39" spans="1:64" hidden="1" x14ac:dyDescent="0.3">
      <c r="A39" s="5" t="s">
        <v>605</v>
      </c>
      <c r="B39" s="5">
        <v>1</v>
      </c>
      <c r="C39" s="5">
        <v>1</v>
      </c>
      <c r="D39" s="5">
        <v>32</v>
      </c>
      <c r="E39" s="5" t="s">
        <v>843</v>
      </c>
      <c r="F39" s="6">
        <v>43252</v>
      </c>
      <c r="G39" s="94"/>
      <c r="H39" s="94">
        <v>6</v>
      </c>
      <c r="I39" s="94">
        <v>2018</v>
      </c>
      <c r="J39" s="5">
        <v>45.561599999999999</v>
      </c>
      <c r="K39" s="5">
        <v>-1.8810500000000001</v>
      </c>
      <c r="L39" s="5">
        <v>15.1</v>
      </c>
      <c r="M39" s="5" t="s">
        <v>2049</v>
      </c>
      <c r="N39" s="5" t="s">
        <v>844</v>
      </c>
      <c r="O39" s="5"/>
      <c r="P39" s="5" t="s">
        <v>1929</v>
      </c>
      <c r="Q39" s="5" t="s">
        <v>845</v>
      </c>
      <c r="R39" s="5" t="s">
        <v>845</v>
      </c>
      <c r="S39" s="5"/>
      <c r="T39" s="5">
        <v>32</v>
      </c>
      <c r="U39" s="5" t="s">
        <v>1418</v>
      </c>
      <c r="V39" s="5" t="s">
        <v>992</v>
      </c>
      <c r="W39" s="5" t="s">
        <v>1222</v>
      </c>
      <c r="X39" s="5" t="s">
        <v>1222</v>
      </c>
      <c r="Y39" s="5" t="b">
        <v>1</v>
      </c>
      <c r="Z39" s="5" t="s">
        <v>848</v>
      </c>
      <c r="AA39" s="4">
        <v>9.1999999999999993</v>
      </c>
      <c r="AC39" s="4" t="s">
        <v>847</v>
      </c>
      <c r="AD39" s="4" t="s">
        <v>864</v>
      </c>
      <c r="AE39" s="53">
        <v>66.092697099999995</v>
      </c>
      <c r="AF39" s="4">
        <v>10.223040000000001</v>
      </c>
      <c r="AH39" s="4" t="s">
        <v>1995</v>
      </c>
      <c r="AJ39" s="4">
        <v>0.4</v>
      </c>
      <c r="AK39" s="4" t="s">
        <v>1831</v>
      </c>
      <c r="AL39" s="4" t="s">
        <v>1831</v>
      </c>
      <c r="AM39" s="4" t="s">
        <v>1831</v>
      </c>
      <c r="AN39" s="4" t="s">
        <v>1831</v>
      </c>
      <c r="AO39" s="4" t="s">
        <v>1831</v>
      </c>
      <c r="AR39" s="4" t="s">
        <v>1831</v>
      </c>
      <c r="AS39" s="4" t="s">
        <v>1831</v>
      </c>
      <c r="AT39" s="4" t="s">
        <v>1831</v>
      </c>
      <c r="AU39" s="4" t="s">
        <v>1831</v>
      </c>
      <c r="AV39" s="4" t="s">
        <v>1831</v>
      </c>
      <c r="AW39" s="4" t="s">
        <v>1831</v>
      </c>
      <c r="AX39" s="4" t="s">
        <v>1831</v>
      </c>
      <c r="AY39" s="4" t="s">
        <v>1831</v>
      </c>
      <c r="AZ39" s="4" t="s">
        <v>1831</v>
      </c>
      <c r="BA39" s="4" t="s">
        <v>1831</v>
      </c>
      <c r="BB39" s="4" t="s">
        <v>1831</v>
      </c>
      <c r="BC39" s="53">
        <v>0.31910915000000001</v>
      </c>
      <c r="BD39" s="53">
        <v>2.6240099999999999E-2</v>
      </c>
      <c r="BE39" s="53">
        <v>253.44166899999999</v>
      </c>
      <c r="BF39" s="53">
        <v>2.3611624299999998</v>
      </c>
      <c r="BG39" s="53">
        <v>0.29315293999999997</v>
      </c>
      <c r="BH39" s="4">
        <v>35.572458500000003</v>
      </c>
      <c r="BI39" s="4">
        <v>3.8400888900000001</v>
      </c>
      <c r="BJ39" s="53">
        <v>12.377542099999999</v>
      </c>
      <c r="BK39" s="53">
        <v>3.2174999999999999E-3</v>
      </c>
      <c r="BL39" s="53">
        <v>56619</v>
      </c>
    </row>
    <row r="40" spans="1:64" hidden="1" x14ac:dyDescent="0.3">
      <c r="A40" s="5" t="s">
        <v>606</v>
      </c>
      <c r="B40" s="5">
        <v>2</v>
      </c>
      <c r="C40" s="5">
        <v>2</v>
      </c>
      <c r="D40" s="5">
        <v>33</v>
      </c>
      <c r="E40" s="5" t="s">
        <v>888</v>
      </c>
      <c r="F40" s="6">
        <v>43767</v>
      </c>
      <c r="G40" s="94">
        <v>29</v>
      </c>
      <c r="H40" s="94">
        <v>10</v>
      </c>
      <c r="I40" s="94">
        <v>2019</v>
      </c>
      <c r="J40" s="5">
        <v>58.866129999999998</v>
      </c>
      <c r="K40" s="5">
        <v>17.60247833</v>
      </c>
      <c r="L40" s="5">
        <v>12</v>
      </c>
      <c r="M40" s="5" t="s">
        <v>2049</v>
      </c>
      <c r="N40" s="5" t="s">
        <v>844</v>
      </c>
      <c r="O40" s="5"/>
      <c r="P40" s="5" t="s">
        <v>1929</v>
      </c>
      <c r="Q40" s="90" t="s">
        <v>868</v>
      </c>
      <c r="R40" s="5" t="s">
        <v>868</v>
      </c>
      <c r="S40" s="5"/>
      <c r="T40" s="5">
        <v>33</v>
      </c>
      <c r="U40" s="5" t="s">
        <v>1418</v>
      </c>
      <c r="V40" s="5" t="s">
        <v>992</v>
      </c>
      <c r="W40" s="5" t="s">
        <v>1880</v>
      </c>
      <c r="X40" s="5" t="s">
        <v>1880</v>
      </c>
      <c r="Y40" s="5" t="b">
        <v>0</v>
      </c>
      <c r="Z40" s="5" t="s">
        <v>867</v>
      </c>
      <c r="AA40" s="4" t="s">
        <v>1831</v>
      </c>
      <c r="AB40" s="4" t="s">
        <v>1831</v>
      </c>
      <c r="AD40" s="4" t="s">
        <v>1937</v>
      </c>
      <c r="AE40" s="53">
        <v>0</v>
      </c>
      <c r="AF40" s="4">
        <v>1</v>
      </c>
      <c r="AH40" s="4" t="s">
        <v>1938</v>
      </c>
      <c r="AI40" s="4" t="s">
        <v>1938</v>
      </c>
      <c r="AJ40" s="4" t="s">
        <v>1831</v>
      </c>
      <c r="AK40" s="4">
        <v>8.3000000000000007</v>
      </c>
      <c r="AL40" s="4">
        <v>6.5</v>
      </c>
      <c r="AM40" s="4">
        <v>11.23</v>
      </c>
      <c r="AN40" s="4">
        <v>1</v>
      </c>
      <c r="AO40" s="4" t="s">
        <v>898</v>
      </c>
      <c r="AP40" s="4">
        <v>1</v>
      </c>
      <c r="AR40" s="4" t="s">
        <v>1831</v>
      </c>
      <c r="AS40" s="4" t="s">
        <v>1831</v>
      </c>
      <c r="AT40" s="4" t="s">
        <v>1831</v>
      </c>
      <c r="AU40" s="4" t="s">
        <v>1831</v>
      </c>
      <c r="AV40" s="4" t="s">
        <v>1831</v>
      </c>
      <c r="AW40" s="4" t="s">
        <v>1831</v>
      </c>
      <c r="AX40" s="4" t="s">
        <v>1831</v>
      </c>
      <c r="AY40" s="4" t="s">
        <v>1831</v>
      </c>
      <c r="AZ40" s="4" t="s">
        <v>1831</v>
      </c>
      <c r="BA40" s="4" t="s">
        <v>1831</v>
      </c>
      <c r="BB40" s="4" t="s">
        <v>1831</v>
      </c>
      <c r="BC40" s="53">
        <v>0.23898922</v>
      </c>
      <c r="BD40" s="53">
        <v>7.6998300000000006E-2</v>
      </c>
      <c r="BE40" s="53">
        <v>361.357529</v>
      </c>
      <c r="BF40" s="53">
        <v>9.8733130000000002E-2</v>
      </c>
      <c r="BG40" s="53">
        <v>0.25489262000000001</v>
      </c>
      <c r="BH40" s="4">
        <v>6.7397862100000001</v>
      </c>
      <c r="BI40" s="4">
        <v>23.819824499999999</v>
      </c>
      <c r="BJ40" s="53">
        <v>8.1623154800000002</v>
      </c>
      <c r="BK40" s="53">
        <v>3.7930899999999998E-3</v>
      </c>
      <c r="BL40" s="53">
        <v>1555.1400100000001</v>
      </c>
    </row>
    <row r="41" spans="1:64" hidden="1" x14ac:dyDescent="0.3">
      <c r="A41" s="5" t="s">
        <v>606</v>
      </c>
      <c r="B41" s="5">
        <v>2</v>
      </c>
      <c r="C41" s="5">
        <v>2</v>
      </c>
      <c r="D41" s="5">
        <v>34</v>
      </c>
      <c r="E41" s="5" t="s">
        <v>889</v>
      </c>
      <c r="F41" s="6">
        <v>43767</v>
      </c>
      <c r="G41" s="94">
        <v>29</v>
      </c>
      <c r="H41" s="94">
        <v>10</v>
      </c>
      <c r="I41" s="94">
        <v>2019</v>
      </c>
      <c r="J41" s="5">
        <v>58.866129999999998</v>
      </c>
      <c r="K41" s="5">
        <v>17.60247833</v>
      </c>
      <c r="L41" s="5">
        <v>12</v>
      </c>
      <c r="M41" s="5" t="s">
        <v>2049</v>
      </c>
      <c r="N41" s="5" t="s">
        <v>844</v>
      </c>
      <c r="O41" s="5"/>
      <c r="P41" s="5" t="s">
        <v>1929</v>
      </c>
      <c r="Q41" s="90" t="s">
        <v>868</v>
      </c>
      <c r="R41" s="5" t="s">
        <v>868</v>
      </c>
      <c r="S41" s="5"/>
      <c r="T41" s="5">
        <v>34</v>
      </c>
      <c r="U41" s="5" t="s">
        <v>1174</v>
      </c>
      <c r="V41" s="5" t="s">
        <v>992</v>
      </c>
      <c r="W41" s="5"/>
      <c r="X41" s="5"/>
      <c r="Y41" s="5" t="b">
        <v>0</v>
      </c>
      <c r="Z41" s="5" t="s">
        <v>867</v>
      </c>
      <c r="AA41" s="4" t="s">
        <v>1831</v>
      </c>
      <c r="AB41" s="4" t="s">
        <v>1831</v>
      </c>
      <c r="AD41" s="4" t="s">
        <v>1937</v>
      </c>
      <c r="AE41" s="53">
        <v>0</v>
      </c>
      <c r="AF41" s="4">
        <v>1</v>
      </c>
      <c r="AH41" s="4" t="s">
        <v>1938</v>
      </c>
      <c r="AI41" s="4" t="s">
        <v>1938</v>
      </c>
      <c r="AJ41" s="4" t="s">
        <v>1831</v>
      </c>
      <c r="AK41" s="4">
        <v>8.3000000000000007</v>
      </c>
      <c r="AL41" s="4">
        <v>6.5</v>
      </c>
      <c r="AM41" s="4">
        <v>11.23</v>
      </c>
      <c r="AN41" s="4">
        <v>1</v>
      </c>
      <c r="AO41" s="4" t="s">
        <v>898</v>
      </c>
      <c r="AP41" s="4">
        <v>1</v>
      </c>
      <c r="AR41" s="4" t="s">
        <v>1831</v>
      </c>
      <c r="AS41" s="4" t="s">
        <v>1831</v>
      </c>
      <c r="AT41" s="4" t="s">
        <v>1831</v>
      </c>
      <c r="AU41" s="4" t="s">
        <v>1831</v>
      </c>
      <c r="AV41" s="4" t="s">
        <v>1831</v>
      </c>
      <c r="AW41" s="4" t="s">
        <v>1831</v>
      </c>
      <c r="AX41" s="4" t="s">
        <v>1831</v>
      </c>
      <c r="AY41" s="4" t="s">
        <v>1831</v>
      </c>
      <c r="AZ41" s="4" t="s">
        <v>1831</v>
      </c>
      <c r="BA41" s="4" t="s">
        <v>1831</v>
      </c>
      <c r="BB41" s="4" t="s">
        <v>1831</v>
      </c>
      <c r="BC41" s="53">
        <v>0.23898922</v>
      </c>
      <c r="BD41" s="53">
        <v>7.6998300000000006E-2</v>
      </c>
      <c r="BE41" s="53">
        <v>361.357529</v>
      </c>
      <c r="BF41" s="53">
        <v>9.8733130000000002E-2</v>
      </c>
      <c r="BG41" s="53">
        <v>0.25489262000000001</v>
      </c>
      <c r="BH41" s="4">
        <v>6.7397862100000001</v>
      </c>
      <c r="BI41" s="4">
        <v>23.819824499999999</v>
      </c>
      <c r="BJ41" s="53">
        <v>8.1623154800000002</v>
      </c>
      <c r="BK41" s="53">
        <v>3.7930899999999998E-3</v>
      </c>
      <c r="BL41" s="53">
        <v>1555.1400100000001</v>
      </c>
    </row>
    <row r="42" spans="1:64" hidden="1" x14ac:dyDescent="0.3">
      <c r="A42" s="5" t="s">
        <v>606</v>
      </c>
      <c r="B42" s="5">
        <v>2</v>
      </c>
      <c r="C42" s="5">
        <v>2</v>
      </c>
      <c r="D42" s="5">
        <v>35</v>
      </c>
      <c r="E42" s="5" t="s">
        <v>894</v>
      </c>
      <c r="F42" s="6">
        <v>43767</v>
      </c>
      <c r="G42" s="94">
        <v>29</v>
      </c>
      <c r="H42" s="94">
        <v>10</v>
      </c>
      <c r="I42" s="94">
        <v>2019</v>
      </c>
      <c r="J42" s="5">
        <v>58.866129999999998</v>
      </c>
      <c r="K42" s="5">
        <v>17.60247833</v>
      </c>
      <c r="L42" s="5">
        <v>12</v>
      </c>
      <c r="M42" s="5" t="s">
        <v>2049</v>
      </c>
      <c r="N42" s="5" t="s">
        <v>844</v>
      </c>
      <c r="O42" s="5"/>
      <c r="P42" s="5" t="s">
        <v>1929</v>
      </c>
      <c r="Q42" s="90" t="s">
        <v>868</v>
      </c>
      <c r="R42" s="5" t="s">
        <v>868</v>
      </c>
      <c r="S42" s="5"/>
      <c r="T42" s="5">
        <v>35</v>
      </c>
      <c r="U42" s="5" t="s">
        <v>1418</v>
      </c>
      <c r="V42" s="5" t="s">
        <v>992</v>
      </c>
      <c r="W42" s="5" t="s">
        <v>1880</v>
      </c>
      <c r="X42" s="5" t="s">
        <v>1880</v>
      </c>
      <c r="Y42" s="5" t="b">
        <v>0</v>
      </c>
      <c r="Z42" s="5" t="s">
        <v>867</v>
      </c>
      <c r="AA42" s="4" t="s">
        <v>1831</v>
      </c>
      <c r="AB42" s="4" t="s">
        <v>1831</v>
      </c>
      <c r="AD42" s="4" t="s">
        <v>1937</v>
      </c>
      <c r="AE42" s="53">
        <v>0</v>
      </c>
      <c r="AF42" s="4">
        <v>1</v>
      </c>
      <c r="AH42" s="4" t="s">
        <v>1938</v>
      </c>
      <c r="AI42" s="4" t="s">
        <v>1938</v>
      </c>
      <c r="AJ42" s="4" t="s">
        <v>1831</v>
      </c>
      <c r="AK42" s="4">
        <v>8.3000000000000007</v>
      </c>
      <c r="AL42" s="4">
        <v>6.5</v>
      </c>
      <c r="AM42" s="4">
        <v>11.23</v>
      </c>
      <c r="AN42" s="4">
        <v>7</v>
      </c>
      <c r="AO42" s="4" t="s">
        <v>898</v>
      </c>
      <c r="AP42" s="4">
        <v>7</v>
      </c>
      <c r="AR42" s="4" t="s">
        <v>1831</v>
      </c>
      <c r="AS42" s="4" t="s">
        <v>1831</v>
      </c>
      <c r="AT42" s="4" t="s">
        <v>1831</v>
      </c>
      <c r="AU42" s="4" t="s">
        <v>1831</v>
      </c>
      <c r="AV42" s="4" t="s">
        <v>1831</v>
      </c>
      <c r="AW42" s="4" t="s">
        <v>1831</v>
      </c>
      <c r="AX42" s="4" t="s">
        <v>1831</v>
      </c>
      <c r="AY42" s="4" t="s">
        <v>1831</v>
      </c>
      <c r="AZ42" s="4" t="s">
        <v>1831</v>
      </c>
      <c r="BA42" s="4" t="s">
        <v>1831</v>
      </c>
      <c r="BB42" s="4" t="s">
        <v>1831</v>
      </c>
      <c r="BC42" s="53">
        <v>0.23898922</v>
      </c>
      <c r="BD42" s="53">
        <v>7.6998300000000006E-2</v>
      </c>
      <c r="BE42" s="53">
        <v>361.357529</v>
      </c>
      <c r="BF42" s="53">
        <v>9.8733130000000002E-2</v>
      </c>
      <c r="BG42" s="53">
        <v>0.25489262000000001</v>
      </c>
      <c r="BH42" s="4">
        <v>6.7397862100000001</v>
      </c>
      <c r="BI42" s="4">
        <v>23.819824499999999</v>
      </c>
      <c r="BJ42" s="53">
        <v>8.1623154800000002</v>
      </c>
      <c r="BK42" s="53">
        <v>3.7930899999999998E-3</v>
      </c>
      <c r="BL42" s="53">
        <v>1555.1400100000001</v>
      </c>
    </row>
    <row r="43" spans="1:64" hidden="1" x14ac:dyDescent="0.3">
      <c r="A43" s="5" t="s">
        <v>606</v>
      </c>
      <c r="B43" s="5">
        <v>2</v>
      </c>
      <c r="C43" s="5">
        <v>2</v>
      </c>
      <c r="D43" s="5">
        <v>36</v>
      </c>
      <c r="E43" s="5" t="s">
        <v>895</v>
      </c>
      <c r="F43" s="6">
        <v>43767</v>
      </c>
      <c r="G43" s="94">
        <v>29</v>
      </c>
      <c r="H43" s="94">
        <v>10</v>
      </c>
      <c r="I43" s="94">
        <v>2019</v>
      </c>
      <c r="J43" s="5">
        <v>58.866129999999998</v>
      </c>
      <c r="K43" s="5">
        <v>17.60247833</v>
      </c>
      <c r="L43" s="5">
        <v>12</v>
      </c>
      <c r="M43" s="5" t="s">
        <v>2049</v>
      </c>
      <c r="N43" s="5" t="s">
        <v>844</v>
      </c>
      <c r="O43" s="5"/>
      <c r="P43" s="5" t="s">
        <v>1929</v>
      </c>
      <c r="Q43" s="90" t="s">
        <v>868</v>
      </c>
      <c r="R43" s="5" t="s">
        <v>868</v>
      </c>
      <c r="S43" s="5"/>
      <c r="T43" s="5">
        <v>36</v>
      </c>
      <c r="U43" s="5" t="s">
        <v>1174</v>
      </c>
      <c r="V43" s="5" t="s">
        <v>992</v>
      </c>
      <c r="W43" s="5"/>
      <c r="X43" s="5"/>
      <c r="Y43" s="5" t="b">
        <v>0</v>
      </c>
      <c r="Z43" s="5" t="s">
        <v>867</v>
      </c>
      <c r="AA43" s="4" t="s">
        <v>1831</v>
      </c>
      <c r="AB43" s="4" t="s">
        <v>1831</v>
      </c>
      <c r="AD43" s="4" t="s">
        <v>1937</v>
      </c>
      <c r="AE43" s="53">
        <v>0</v>
      </c>
      <c r="AF43" s="4">
        <v>1</v>
      </c>
      <c r="AH43" s="4" t="s">
        <v>1938</v>
      </c>
      <c r="AI43" s="4" t="s">
        <v>1938</v>
      </c>
      <c r="AJ43" s="4" t="s">
        <v>1831</v>
      </c>
      <c r="AK43" s="4">
        <v>8.3000000000000007</v>
      </c>
      <c r="AL43" s="4">
        <v>6.5</v>
      </c>
      <c r="AM43" s="4">
        <v>11.23</v>
      </c>
      <c r="AN43" s="4">
        <v>7</v>
      </c>
      <c r="AO43" s="4" t="s">
        <v>898</v>
      </c>
      <c r="AP43" s="4">
        <v>7</v>
      </c>
      <c r="AR43" s="4" t="s">
        <v>1831</v>
      </c>
      <c r="AS43" s="4" t="s">
        <v>1831</v>
      </c>
      <c r="AT43" s="4" t="s">
        <v>1831</v>
      </c>
      <c r="AU43" s="4" t="s">
        <v>1831</v>
      </c>
      <c r="AV43" s="4" t="s">
        <v>1831</v>
      </c>
      <c r="AW43" s="4" t="s">
        <v>1831</v>
      </c>
      <c r="AX43" s="4" t="s">
        <v>1831</v>
      </c>
      <c r="AY43" s="4" t="s">
        <v>1831</v>
      </c>
      <c r="AZ43" s="4" t="s">
        <v>1831</v>
      </c>
      <c r="BA43" s="4" t="s">
        <v>1831</v>
      </c>
      <c r="BB43" s="4" t="s">
        <v>1831</v>
      </c>
      <c r="BC43" s="53">
        <v>0.23898922</v>
      </c>
      <c r="BD43" s="53">
        <v>7.6998300000000006E-2</v>
      </c>
      <c r="BE43" s="53">
        <v>361.357529</v>
      </c>
      <c r="BF43" s="53">
        <v>9.8733130000000002E-2</v>
      </c>
      <c r="BG43" s="53">
        <v>0.25489262000000001</v>
      </c>
      <c r="BH43" s="4">
        <v>6.7397862100000001</v>
      </c>
      <c r="BI43" s="4">
        <v>23.819824499999999</v>
      </c>
      <c r="BJ43" s="53">
        <v>8.1623154800000002</v>
      </c>
      <c r="BK43" s="53">
        <v>3.7930899999999998E-3</v>
      </c>
      <c r="BL43" s="53">
        <v>1555.1400100000001</v>
      </c>
    </row>
    <row r="44" spans="1:64" hidden="1" x14ac:dyDescent="0.3">
      <c r="A44" s="5" t="s">
        <v>606</v>
      </c>
      <c r="B44" s="5">
        <v>2</v>
      </c>
      <c r="C44" s="5">
        <v>2</v>
      </c>
      <c r="D44" s="5">
        <v>37</v>
      </c>
      <c r="E44" s="5" t="s">
        <v>899</v>
      </c>
      <c r="F44" s="6">
        <v>43767</v>
      </c>
      <c r="G44" s="94">
        <v>29</v>
      </c>
      <c r="H44" s="94">
        <v>10</v>
      </c>
      <c r="I44" s="94">
        <v>2019</v>
      </c>
      <c r="J44" s="5">
        <v>58.866129999999998</v>
      </c>
      <c r="K44" s="5">
        <v>17.60247833</v>
      </c>
      <c r="L44" s="5">
        <v>12</v>
      </c>
      <c r="M44" s="5" t="s">
        <v>2049</v>
      </c>
      <c r="N44" s="5" t="s">
        <v>844</v>
      </c>
      <c r="O44" s="5"/>
      <c r="P44" s="5" t="s">
        <v>1929</v>
      </c>
      <c r="Q44" s="90" t="s">
        <v>868</v>
      </c>
      <c r="R44" s="5" t="s">
        <v>868</v>
      </c>
      <c r="S44" s="5"/>
      <c r="T44" s="5">
        <v>37</v>
      </c>
      <c r="U44" s="5" t="s">
        <v>1418</v>
      </c>
      <c r="V44" s="5" t="s">
        <v>992</v>
      </c>
      <c r="W44" s="5" t="s">
        <v>1880</v>
      </c>
      <c r="X44" s="5" t="s">
        <v>1880</v>
      </c>
      <c r="Y44" s="5" t="b">
        <v>0</v>
      </c>
      <c r="Z44" s="5" t="s">
        <v>867</v>
      </c>
      <c r="AA44" s="4" t="s">
        <v>1831</v>
      </c>
      <c r="AB44" s="4" t="s">
        <v>1831</v>
      </c>
      <c r="AD44" s="4" t="s">
        <v>1937</v>
      </c>
      <c r="AE44" s="53">
        <v>0</v>
      </c>
      <c r="AF44" s="4">
        <v>1</v>
      </c>
      <c r="AH44" s="4" t="s">
        <v>1938</v>
      </c>
      <c r="AI44" s="4" t="s">
        <v>1938</v>
      </c>
      <c r="AJ44" s="4" t="s">
        <v>1831</v>
      </c>
      <c r="AK44" s="4">
        <v>8.3000000000000007</v>
      </c>
      <c r="AL44" s="4">
        <v>6.5</v>
      </c>
      <c r="AM44" s="4">
        <v>11.23</v>
      </c>
      <c r="AN44" s="4">
        <v>1.5</v>
      </c>
      <c r="AO44" s="4" t="s">
        <v>898</v>
      </c>
      <c r="AP44" s="4">
        <v>1.5</v>
      </c>
      <c r="AR44" s="4" t="s">
        <v>1831</v>
      </c>
      <c r="AS44" s="4" t="s">
        <v>1831</v>
      </c>
      <c r="AT44" s="4" t="s">
        <v>1831</v>
      </c>
      <c r="AU44" s="4" t="s">
        <v>1831</v>
      </c>
      <c r="AV44" s="4" t="s">
        <v>1831</v>
      </c>
      <c r="AW44" s="4" t="s">
        <v>1831</v>
      </c>
      <c r="AX44" s="4" t="s">
        <v>1831</v>
      </c>
      <c r="AY44" s="4" t="s">
        <v>1831</v>
      </c>
      <c r="AZ44" s="4" t="s">
        <v>1831</v>
      </c>
      <c r="BA44" s="4" t="s">
        <v>1831</v>
      </c>
      <c r="BB44" s="4" t="s">
        <v>1831</v>
      </c>
      <c r="BC44" s="53">
        <v>0.23898922</v>
      </c>
      <c r="BD44" s="53">
        <v>7.6998300000000006E-2</v>
      </c>
      <c r="BE44" s="53">
        <v>361.357529</v>
      </c>
      <c r="BF44" s="53">
        <v>9.8733130000000002E-2</v>
      </c>
      <c r="BG44" s="53">
        <v>0.25489262000000001</v>
      </c>
      <c r="BH44" s="4">
        <v>6.7397862100000001</v>
      </c>
      <c r="BI44" s="4">
        <v>23.819824499999999</v>
      </c>
      <c r="BJ44" s="53">
        <v>8.1623154800000002</v>
      </c>
      <c r="BK44" s="53">
        <v>3.7930899999999998E-3</v>
      </c>
      <c r="BL44" s="53">
        <v>1555.1400100000001</v>
      </c>
    </row>
    <row r="45" spans="1:64" hidden="1" x14ac:dyDescent="0.3">
      <c r="A45" s="5" t="s">
        <v>606</v>
      </c>
      <c r="B45" s="5">
        <v>2</v>
      </c>
      <c r="C45" s="5">
        <v>2</v>
      </c>
      <c r="D45" s="5">
        <v>38</v>
      </c>
      <c r="E45" s="5" t="s">
        <v>900</v>
      </c>
      <c r="F45" s="6">
        <v>43767</v>
      </c>
      <c r="G45" s="94">
        <v>29</v>
      </c>
      <c r="H45" s="94">
        <v>10</v>
      </c>
      <c r="I45" s="94">
        <v>2019</v>
      </c>
      <c r="J45" s="5">
        <v>58.866129999999998</v>
      </c>
      <c r="K45" s="5">
        <v>17.60247833</v>
      </c>
      <c r="L45" s="5">
        <v>12</v>
      </c>
      <c r="M45" s="5" t="s">
        <v>2049</v>
      </c>
      <c r="N45" s="5" t="s">
        <v>844</v>
      </c>
      <c r="O45" s="5"/>
      <c r="P45" s="5" t="s">
        <v>1929</v>
      </c>
      <c r="Q45" s="90" t="s">
        <v>868</v>
      </c>
      <c r="R45" s="5" t="s">
        <v>868</v>
      </c>
      <c r="S45" s="5"/>
      <c r="T45" s="5">
        <v>38</v>
      </c>
      <c r="U45" s="5" t="s">
        <v>1174</v>
      </c>
      <c r="V45" s="5" t="s">
        <v>992</v>
      </c>
      <c r="W45" s="5"/>
      <c r="X45" s="5"/>
      <c r="Y45" s="5" t="b">
        <v>0</v>
      </c>
      <c r="Z45" s="5" t="s">
        <v>867</v>
      </c>
      <c r="AA45" s="4" t="s">
        <v>1831</v>
      </c>
      <c r="AB45" s="4" t="s">
        <v>1831</v>
      </c>
      <c r="AD45" s="4" t="s">
        <v>1937</v>
      </c>
      <c r="AE45" s="53">
        <v>0</v>
      </c>
      <c r="AF45" s="4">
        <v>1</v>
      </c>
      <c r="AH45" s="4" t="s">
        <v>1938</v>
      </c>
      <c r="AI45" s="4" t="s">
        <v>1938</v>
      </c>
      <c r="AJ45" s="4" t="s">
        <v>1831</v>
      </c>
      <c r="AK45" s="4">
        <v>8.3000000000000007</v>
      </c>
      <c r="AL45" s="4">
        <v>6.5</v>
      </c>
      <c r="AM45" s="4">
        <v>11.23</v>
      </c>
      <c r="AN45" s="4">
        <v>1.5</v>
      </c>
      <c r="AO45" s="4" t="s">
        <v>898</v>
      </c>
      <c r="AP45" s="4">
        <v>1.5</v>
      </c>
      <c r="AR45" s="4" t="s">
        <v>1831</v>
      </c>
      <c r="AS45" s="4" t="s">
        <v>1831</v>
      </c>
      <c r="AT45" s="4" t="s">
        <v>1831</v>
      </c>
      <c r="AU45" s="4" t="s">
        <v>1831</v>
      </c>
      <c r="AV45" s="4" t="s">
        <v>1831</v>
      </c>
      <c r="AW45" s="4" t="s">
        <v>1831</v>
      </c>
      <c r="AX45" s="4" t="s">
        <v>1831</v>
      </c>
      <c r="AY45" s="4" t="s">
        <v>1831</v>
      </c>
      <c r="AZ45" s="4" t="s">
        <v>1831</v>
      </c>
      <c r="BA45" s="4" t="s">
        <v>1831</v>
      </c>
      <c r="BB45" s="4" t="s">
        <v>1831</v>
      </c>
      <c r="BC45" s="53">
        <v>0.23898922</v>
      </c>
      <c r="BD45" s="53">
        <v>7.6998300000000006E-2</v>
      </c>
      <c r="BE45" s="53">
        <v>361.357529</v>
      </c>
      <c r="BF45" s="53">
        <v>9.8733130000000002E-2</v>
      </c>
      <c r="BG45" s="53">
        <v>0.25489262000000001</v>
      </c>
      <c r="BH45" s="4">
        <v>6.7397862100000001</v>
      </c>
      <c r="BI45" s="4">
        <v>23.819824499999999</v>
      </c>
      <c r="BJ45" s="53">
        <v>8.1623154800000002</v>
      </c>
      <c r="BK45" s="53">
        <v>3.7930899999999998E-3</v>
      </c>
      <c r="BL45" s="53">
        <v>1555.1400100000001</v>
      </c>
    </row>
    <row r="46" spans="1:64" hidden="1" x14ac:dyDescent="0.3">
      <c r="A46" s="5" t="s">
        <v>606</v>
      </c>
      <c r="B46" s="5">
        <v>2</v>
      </c>
      <c r="C46" s="5">
        <v>2</v>
      </c>
      <c r="D46" s="5">
        <v>39</v>
      </c>
      <c r="E46" s="5" t="s">
        <v>890</v>
      </c>
      <c r="F46" s="6">
        <v>43767</v>
      </c>
      <c r="G46" s="94">
        <v>29</v>
      </c>
      <c r="H46" s="94">
        <v>10</v>
      </c>
      <c r="I46" s="94">
        <v>2019</v>
      </c>
      <c r="J46" s="5">
        <v>58.866129999999998</v>
      </c>
      <c r="K46" s="5">
        <v>17.60247833</v>
      </c>
      <c r="L46" s="5">
        <v>12</v>
      </c>
      <c r="M46" s="5" t="s">
        <v>2049</v>
      </c>
      <c r="N46" s="5" t="s">
        <v>844</v>
      </c>
      <c r="O46" s="5"/>
      <c r="P46" s="5" t="s">
        <v>1929</v>
      </c>
      <c r="Q46" s="90" t="s">
        <v>868</v>
      </c>
      <c r="R46" s="5" t="s">
        <v>868</v>
      </c>
      <c r="S46" s="5"/>
      <c r="T46" s="5">
        <v>39</v>
      </c>
      <c r="U46" s="5" t="s">
        <v>1418</v>
      </c>
      <c r="V46" s="5" t="s">
        <v>992</v>
      </c>
      <c r="W46" s="5" t="s">
        <v>1880</v>
      </c>
      <c r="X46" s="5" t="s">
        <v>1880</v>
      </c>
      <c r="Y46" s="5" t="b">
        <v>0</v>
      </c>
      <c r="Z46" s="5" t="s">
        <v>867</v>
      </c>
      <c r="AA46" s="4" t="s">
        <v>1831</v>
      </c>
      <c r="AB46" s="4" t="s">
        <v>1831</v>
      </c>
      <c r="AD46" s="4" t="s">
        <v>1937</v>
      </c>
      <c r="AE46" s="53">
        <v>0</v>
      </c>
      <c r="AF46" s="4">
        <v>1</v>
      </c>
      <c r="AH46" s="4" t="s">
        <v>1938</v>
      </c>
      <c r="AI46" s="4" t="s">
        <v>1938</v>
      </c>
      <c r="AJ46" s="4" t="s">
        <v>1831</v>
      </c>
      <c r="AK46" s="4">
        <v>8.3000000000000007</v>
      </c>
      <c r="AL46" s="4">
        <v>6.5</v>
      </c>
      <c r="AM46" s="4">
        <v>11.23</v>
      </c>
      <c r="AN46" s="4">
        <v>9.5</v>
      </c>
      <c r="AO46" s="4" t="s">
        <v>898</v>
      </c>
      <c r="AP46" s="4">
        <v>9.5</v>
      </c>
      <c r="AR46" s="4" t="s">
        <v>1831</v>
      </c>
      <c r="AS46" s="4" t="s">
        <v>1831</v>
      </c>
      <c r="AT46" s="4" t="s">
        <v>1831</v>
      </c>
      <c r="AU46" s="4" t="s">
        <v>1831</v>
      </c>
      <c r="AV46" s="4" t="s">
        <v>1831</v>
      </c>
      <c r="AW46" s="4" t="s">
        <v>1831</v>
      </c>
      <c r="AX46" s="4" t="s">
        <v>1831</v>
      </c>
      <c r="AY46" s="4" t="s">
        <v>1831</v>
      </c>
      <c r="AZ46" s="4" t="s">
        <v>1831</v>
      </c>
      <c r="BA46" s="4" t="s">
        <v>1831</v>
      </c>
      <c r="BB46" s="4" t="s">
        <v>1831</v>
      </c>
      <c r="BC46" s="53">
        <v>0.23898922</v>
      </c>
      <c r="BD46" s="53">
        <v>7.6998300000000006E-2</v>
      </c>
      <c r="BE46" s="53">
        <v>361.357529</v>
      </c>
      <c r="BF46" s="53">
        <v>9.8733130000000002E-2</v>
      </c>
      <c r="BG46" s="53">
        <v>0.25489262000000001</v>
      </c>
      <c r="BH46" s="4">
        <v>6.7397862100000001</v>
      </c>
      <c r="BI46" s="4">
        <v>23.819824499999999</v>
      </c>
      <c r="BJ46" s="53">
        <v>8.1623154800000002</v>
      </c>
      <c r="BK46" s="53">
        <v>3.7930899999999998E-3</v>
      </c>
      <c r="BL46" s="53">
        <v>1555.1400100000001</v>
      </c>
    </row>
    <row r="47" spans="1:64" hidden="1" x14ac:dyDescent="0.3">
      <c r="A47" s="5" t="s">
        <v>606</v>
      </c>
      <c r="B47" s="5">
        <v>2</v>
      </c>
      <c r="C47" s="5">
        <v>2</v>
      </c>
      <c r="D47" s="5">
        <v>40</v>
      </c>
      <c r="E47" s="5" t="s">
        <v>891</v>
      </c>
      <c r="F47" s="6">
        <v>43767</v>
      </c>
      <c r="G47" s="94">
        <v>29</v>
      </c>
      <c r="H47" s="94">
        <v>10</v>
      </c>
      <c r="I47" s="94">
        <v>2019</v>
      </c>
      <c r="J47" s="5">
        <v>58.866129999999998</v>
      </c>
      <c r="K47" s="5">
        <v>17.60247833</v>
      </c>
      <c r="L47" s="5">
        <v>12</v>
      </c>
      <c r="M47" s="5" t="s">
        <v>2049</v>
      </c>
      <c r="N47" s="5" t="s">
        <v>844</v>
      </c>
      <c r="O47" s="5"/>
      <c r="P47" s="5" t="s">
        <v>1929</v>
      </c>
      <c r="Q47" s="90" t="s">
        <v>868</v>
      </c>
      <c r="R47" s="5" t="s">
        <v>868</v>
      </c>
      <c r="S47" s="5"/>
      <c r="T47" s="5">
        <v>40</v>
      </c>
      <c r="U47" s="5" t="s">
        <v>1174</v>
      </c>
      <c r="V47" s="5" t="s">
        <v>992</v>
      </c>
      <c r="W47" s="5"/>
      <c r="X47" s="5"/>
      <c r="Y47" s="5" t="b">
        <v>0</v>
      </c>
      <c r="Z47" s="5" t="s">
        <v>867</v>
      </c>
      <c r="AA47" s="4" t="s">
        <v>1831</v>
      </c>
      <c r="AB47" s="4" t="s">
        <v>1831</v>
      </c>
      <c r="AD47" s="4" t="s">
        <v>1937</v>
      </c>
      <c r="AE47" s="53">
        <v>0</v>
      </c>
      <c r="AF47" s="4">
        <v>1</v>
      </c>
      <c r="AH47" s="4" t="s">
        <v>1938</v>
      </c>
      <c r="AI47" s="4" t="s">
        <v>1938</v>
      </c>
      <c r="AJ47" s="4" t="s">
        <v>1831</v>
      </c>
      <c r="AK47" s="4">
        <v>8.3000000000000007</v>
      </c>
      <c r="AL47" s="4">
        <v>6.5</v>
      </c>
      <c r="AM47" s="4">
        <v>11.23</v>
      </c>
      <c r="AN47" s="4">
        <v>9.5</v>
      </c>
      <c r="AO47" s="4" t="s">
        <v>898</v>
      </c>
      <c r="AP47" s="4">
        <v>9.5</v>
      </c>
      <c r="AR47" s="4" t="s">
        <v>1831</v>
      </c>
      <c r="AS47" s="4" t="s">
        <v>1831</v>
      </c>
      <c r="AT47" s="4" t="s">
        <v>1831</v>
      </c>
      <c r="AU47" s="4" t="s">
        <v>1831</v>
      </c>
      <c r="AV47" s="4" t="s">
        <v>1831</v>
      </c>
      <c r="AW47" s="4" t="s">
        <v>1831</v>
      </c>
      <c r="AX47" s="4" t="s">
        <v>1831</v>
      </c>
      <c r="AY47" s="4" t="s">
        <v>1831</v>
      </c>
      <c r="AZ47" s="4" t="s">
        <v>1831</v>
      </c>
      <c r="BA47" s="4" t="s">
        <v>1831</v>
      </c>
      <c r="BB47" s="4" t="s">
        <v>1831</v>
      </c>
      <c r="BC47" s="53">
        <v>0.23898922</v>
      </c>
      <c r="BD47" s="53">
        <v>7.6998300000000006E-2</v>
      </c>
      <c r="BE47" s="53">
        <v>361.357529</v>
      </c>
      <c r="BF47" s="53">
        <v>9.8733130000000002E-2</v>
      </c>
      <c r="BG47" s="53">
        <v>0.25489262000000001</v>
      </c>
      <c r="BH47" s="4">
        <v>6.7397862100000001</v>
      </c>
      <c r="BI47" s="4">
        <v>23.819824499999999</v>
      </c>
      <c r="BJ47" s="53">
        <v>8.1623154800000002</v>
      </c>
      <c r="BK47" s="53">
        <v>3.7930899999999998E-3</v>
      </c>
      <c r="BL47" s="53">
        <v>1555.1400100000001</v>
      </c>
    </row>
    <row r="48" spans="1:64" hidden="1" x14ac:dyDescent="0.3">
      <c r="A48" s="5" t="s">
        <v>606</v>
      </c>
      <c r="B48" s="5">
        <v>2</v>
      </c>
      <c r="C48" s="5">
        <v>2</v>
      </c>
      <c r="D48" s="5">
        <v>41</v>
      </c>
      <c r="E48" s="5" t="s">
        <v>892</v>
      </c>
      <c r="F48" s="6">
        <v>43767</v>
      </c>
      <c r="G48" s="94">
        <v>29</v>
      </c>
      <c r="H48" s="94">
        <v>10</v>
      </c>
      <c r="I48" s="94">
        <v>2019</v>
      </c>
      <c r="J48" s="5">
        <v>58.866129999999998</v>
      </c>
      <c r="K48" s="5">
        <v>17.60247833</v>
      </c>
      <c r="L48" s="5">
        <v>12</v>
      </c>
      <c r="M48" s="5" t="s">
        <v>2049</v>
      </c>
      <c r="N48" s="5" t="s">
        <v>844</v>
      </c>
      <c r="O48" s="5"/>
      <c r="P48" s="5" t="s">
        <v>1929</v>
      </c>
      <c r="Q48" s="90" t="s">
        <v>868</v>
      </c>
      <c r="R48" s="5" t="s">
        <v>868</v>
      </c>
      <c r="S48" s="5"/>
      <c r="T48" s="5">
        <v>41</v>
      </c>
      <c r="U48" s="5" t="s">
        <v>1418</v>
      </c>
      <c r="V48" s="5" t="s">
        <v>992</v>
      </c>
      <c r="W48" s="5" t="s">
        <v>1880</v>
      </c>
      <c r="X48" s="5" t="s">
        <v>1880</v>
      </c>
      <c r="Y48" s="5" t="b">
        <v>0</v>
      </c>
      <c r="Z48" s="5" t="s">
        <v>867</v>
      </c>
      <c r="AA48" s="4" t="s">
        <v>1831</v>
      </c>
      <c r="AB48" s="4" t="s">
        <v>1831</v>
      </c>
      <c r="AD48" s="4" t="s">
        <v>1937</v>
      </c>
      <c r="AE48" s="53">
        <v>0</v>
      </c>
      <c r="AF48" s="4">
        <v>1</v>
      </c>
      <c r="AH48" s="4" t="s">
        <v>1938</v>
      </c>
      <c r="AI48" s="4" t="s">
        <v>1938</v>
      </c>
      <c r="AJ48" s="4" t="s">
        <v>1831</v>
      </c>
      <c r="AK48" s="4" t="s">
        <v>1831</v>
      </c>
      <c r="AL48" s="4">
        <v>6.5</v>
      </c>
      <c r="AM48" s="4">
        <v>11.23</v>
      </c>
      <c r="AN48" s="4">
        <v>16.5</v>
      </c>
      <c r="AO48" s="4" t="s">
        <v>898</v>
      </c>
      <c r="AP48" s="4">
        <v>16.5</v>
      </c>
      <c r="AR48" s="4" t="s">
        <v>1831</v>
      </c>
      <c r="AS48" s="4" t="s">
        <v>1831</v>
      </c>
      <c r="AT48" s="4" t="s">
        <v>1831</v>
      </c>
      <c r="AU48" s="4" t="s">
        <v>1831</v>
      </c>
      <c r="AV48" s="4" t="s">
        <v>1831</v>
      </c>
      <c r="AW48" s="4" t="s">
        <v>1831</v>
      </c>
      <c r="AX48" s="4" t="s">
        <v>1831</v>
      </c>
      <c r="AY48" s="4" t="s">
        <v>1831</v>
      </c>
      <c r="AZ48" s="4" t="s">
        <v>1831</v>
      </c>
      <c r="BA48" s="4" t="s">
        <v>1831</v>
      </c>
      <c r="BB48" s="4" t="s">
        <v>1831</v>
      </c>
      <c r="BC48" s="53">
        <v>0.23898922</v>
      </c>
      <c r="BD48" s="53">
        <v>7.6998300000000006E-2</v>
      </c>
      <c r="BE48" s="53">
        <v>361.357529</v>
      </c>
      <c r="BF48" s="53">
        <v>9.8733130000000002E-2</v>
      </c>
      <c r="BG48" s="53">
        <v>0.25489262000000001</v>
      </c>
      <c r="BH48" s="4">
        <v>6.7397862100000001</v>
      </c>
      <c r="BI48" s="4">
        <v>23.819824499999999</v>
      </c>
      <c r="BJ48" s="53">
        <v>8.1623154800000002</v>
      </c>
      <c r="BK48" s="53">
        <v>3.7930899999999998E-3</v>
      </c>
      <c r="BL48" s="53">
        <v>1555.1400100000001</v>
      </c>
    </row>
    <row r="49" spans="1:64" hidden="1" x14ac:dyDescent="0.3">
      <c r="A49" s="5" t="s">
        <v>606</v>
      </c>
      <c r="B49" s="5">
        <v>2</v>
      </c>
      <c r="C49" s="5">
        <v>2</v>
      </c>
      <c r="D49" s="5">
        <v>42</v>
      </c>
      <c r="E49" s="5" t="s">
        <v>893</v>
      </c>
      <c r="F49" s="6">
        <v>43767</v>
      </c>
      <c r="G49" s="94">
        <v>29</v>
      </c>
      <c r="H49" s="94">
        <v>10</v>
      </c>
      <c r="I49" s="94">
        <v>2019</v>
      </c>
      <c r="J49" s="5">
        <v>58.866129999999998</v>
      </c>
      <c r="K49" s="5">
        <v>17.60247833</v>
      </c>
      <c r="L49" s="5">
        <v>12</v>
      </c>
      <c r="M49" s="5" t="s">
        <v>2049</v>
      </c>
      <c r="N49" s="5" t="s">
        <v>844</v>
      </c>
      <c r="O49" s="5"/>
      <c r="P49" s="5" t="s">
        <v>1929</v>
      </c>
      <c r="Q49" s="90" t="s">
        <v>868</v>
      </c>
      <c r="R49" s="5" t="s">
        <v>868</v>
      </c>
      <c r="S49" s="5"/>
      <c r="T49" s="5">
        <v>42</v>
      </c>
      <c r="U49" s="5" t="s">
        <v>1174</v>
      </c>
      <c r="V49" s="5" t="s">
        <v>992</v>
      </c>
      <c r="W49" s="5"/>
      <c r="X49" s="5"/>
      <c r="Y49" s="5" t="b">
        <v>0</v>
      </c>
      <c r="Z49" s="5" t="s">
        <v>867</v>
      </c>
      <c r="AA49" s="4" t="s">
        <v>1831</v>
      </c>
      <c r="AB49" s="4" t="s">
        <v>1831</v>
      </c>
      <c r="AD49" s="4" t="s">
        <v>1937</v>
      </c>
      <c r="AE49" s="53">
        <v>0</v>
      </c>
      <c r="AF49" s="4">
        <v>1</v>
      </c>
      <c r="AH49" s="4" t="s">
        <v>1938</v>
      </c>
      <c r="AI49" s="4" t="s">
        <v>1938</v>
      </c>
      <c r="AJ49" s="4" t="s">
        <v>1831</v>
      </c>
      <c r="AK49" s="4" t="s">
        <v>1831</v>
      </c>
      <c r="AL49" s="4">
        <v>6.5</v>
      </c>
      <c r="AM49" s="4">
        <v>11.23</v>
      </c>
      <c r="AN49" s="4">
        <v>16.5</v>
      </c>
      <c r="AO49" s="4" t="s">
        <v>898</v>
      </c>
      <c r="AP49" s="4">
        <v>16.5</v>
      </c>
      <c r="AR49" s="4" t="s">
        <v>1831</v>
      </c>
      <c r="AS49" s="4" t="s">
        <v>1831</v>
      </c>
      <c r="AT49" s="4" t="s">
        <v>1831</v>
      </c>
      <c r="AU49" s="4" t="s">
        <v>1831</v>
      </c>
      <c r="AV49" s="4" t="s">
        <v>1831</v>
      </c>
      <c r="AW49" s="4" t="s">
        <v>1831</v>
      </c>
      <c r="AX49" s="4" t="s">
        <v>1831</v>
      </c>
      <c r="AY49" s="4" t="s">
        <v>1831</v>
      </c>
      <c r="AZ49" s="4" t="s">
        <v>1831</v>
      </c>
      <c r="BA49" s="4" t="s">
        <v>1831</v>
      </c>
      <c r="BB49" s="4" t="s">
        <v>1831</v>
      </c>
      <c r="BC49" s="53">
        <v>0.23898922</v>
      </c>
      <c r="BD49" s="53">
        <v>7.6998300000000006E-2</v>
      </c>
      <c r="BE49" s="53">
        <v>361.357529</v>
      </c>
      <c r="BF49" s="53">
        <v>9.8733130000000002E-2</v>
      </c>
      <c r="BG49" s="53">
        <v>0.25489262000000001</v>
      </c>
      <c r="BH49" s="4">
        <v>6.7397862100000001</v>
      </c>
      <c r="BI49" s="4">
        <v>23.819824499999999</v>
      </c>
      <c r="BJ49" s="53">
        <v>8.1623154800000002</v>
      </c>
      <c r="BK49" s="53">
        <v>3.7930899999999998E-3</v>
      </c>
      <c r="BL49" s="53">
        <v>1555.1400100000001</v>
      </c>
    </row>
    <row r="50" spans="1:64" hidden="1" x14ac:dyDescent="0.3">
      <c r="A50" s="5" t="s">
        <v>605</v>
      </c>
      <c r="B50" s="5">
        <v>3</v>
      </c>
      <c r="C50" s="5">
        <v>3</v>
      </c>
      <c r="D50" s="5">
        <v>43</v>
      </c>
      <c r="E50" s="5">
        <v>1</v>
      </c>
      <c r="F50" s="6">
        <v>41066</v>
      </c>
      <c r="G50" s="94">
        <v>6</v>
      </c>
      <c r="H50" s="94">
        <v>6</v>
      </c>
      <c r="I50" s="94">
        <v>2012</v>
      </c>
      <c r="J50" s="5">
        <v>22.503</v>
      </c>
      <c r="K50" s="5">
        <v>113.988</v>
      </c>
      <c r="L50" s="5">
        <v>2.4500000000000002</v>
      </c>
      <c r="M50" s="5" t="s">
        <v>2049</v>
      </c>
      <c r="N50" s="4" t="s">
        <v>925</v>
      </c>
      <c r="P50" s="4" t="s">
        <v>2054</v>
      </c>
      <c r="Q50" s="5" t="s">
        <v>2235</v>
      </c>
      <c r="R50" s="5" t="s">
        <v>845</v>
      </c>
      <c r="S50" s="5" t="s">
        <v>924</v>
      </c>
      <c r="T50" s="5">
        <v>43</v>
      </c>
      <c r="U50" s="5" t="s">
        <v>1418</v>
      </c>
      <c r="V50" s="5" t="s">
        <v>928</v>
      </c>
      <c r="W50" s="5" t="s">
        <v>2239</v>
      </c>
      <c r="X50" s="5" t="s">
        <v>926</v>
      </c>
      <c r="Y50" s="5" t="b">
        <v>1</v>
      </c>
      <c r="Z50" s="5"/>
      <c r="AE50" s="53">
        <v>1.5282100000000001</v>
      </c>
      <c r="AJ50" s="4" t="s">
        <v>1831</v>
      </c>
      <c r="AK50" s="4" t="s">
        <v>1831</v>
      </c>
      <c r="AL50" s="4" t="s">
        <v>1831</v>
      </c>
      <c r="AM50" s="4" t="s">
        <v>1831</v>
      </c>
      <c r="AN50" s="4" t="s">
        <v>1831</v>
      </c>
      <c r="AO50" s="4" t="s">
        <v>1831</v>
      </c>
      <c r="AR50" s="4" t="s">
        <v>1831</v>
      </c>
      <c r="AS50" s="4" t="s">
        <v>1831</v>
      </c>
      <c r="AT50" s="4" t="s">
        <v>1831</v>
      </c>
      <c r="AU50" s="4" t="s">
        <v>1831</v>
      </c>
      <c r="AV50" s="4" t="s">
        <v>1831</v>
      </c>
      <c r="AW50" s="4" t="s">
        <v>1831</v>
      </c>
      <c r="AX50" s="4" t="s">
        <v>1831</v>
      </c>
      <c r="AY50" s="4" t="s">
        <v>1831</v>
      </c>
      <c r="AZ50" s="4" t="s">
        <v>1831</v>
      </c>
      <c r="BA50" s="4" t="s">
        <v>1831</v>
      </c>
      <c r="BB50" s="4" t="s">
        <v>1831</v>
      </c>
      <c r="BC50" s="53">
        <v>1.499047</v>
      </c>
      <c r="BD50" s="53">
        <v>7.3830000000000007E-2</v>
      </c>
      <c r="BE50" s="53">
        <v>223.34210200000001</v>
      </c>
      <c r="BF50" s="53">
        <v>7.2874420000000004</v>
      </c>
      <c r="BG50" s="53">
        <v>4.0481999999999997E-2</v>
      </c>
      <c r="BH50" s="4">
        <v>33.726146999999997</v>
      </c>
      <c r="BI50" s="4">
        <v>5.2893100000000004</v>
      </c>
      <c r="BJ50" s="53">
        <v>25.040752000000001</v>
      </c>
      <c r="BK50" s="53">
        <v>0.12051099999999999</v>
      </c>
      <c r="BL50" s="53">
        <v>17627.099600000001</v>
      </c>
    </row>
    <row r="51" spans="1:64" hidden="1" x14ac:dyDescent="0.3">
      <c r="A51" s="5" t="s">
        <v>605</v>
      </c>
      <c r="B51" s="5">
        <v>3</v>
      </c>
      <c r="C51" s="5">
        <v>3</v>
      </c>
      <c r="D51" s="5">
        <v>44</v>
      </c>
      <c r="E51" s="5">
        <v>2</v>
      </c>
      <c r="F51" s="6">
        <v>41066</v>
      </c>
      <c r="G51" s="94">
        <v>6</v>
      </c>
      <c r="H51" s="94">
        <v>6</v>
      </c>
      <c r="I51" s="94">
        <v>2012</v>
      </c>
      <c r="J51" s="5">
        <v>22.484000000000002</v>
      </c>
      <c r="K51" s="5">
        <v>113.95399999999999</v>
      </c>
      <c r="L51" s="5">
        <v>2.4500000000000002</v>
      </c>
      <c r="M51" s="5" t="s">
        <v>2049</v>
      </c>
      <c r="N51" s="4" t="s">
        <v>925</v>
      </c>
      <c r="P51" s="4" t="s">
        <v>2054</v>
      </c>
      <c r="Q51" s="5" t="s">
        <v>2235</v>
      </c>
      <c r="R51" s="5" t="s">
        <v>845</v>
      </c>
      <c r="S51" s="5" t="s">
        <v>924</v>
      </c>
      <c r="T51" s="5">
        <v>44</v>
      </c>
      <c r="U51" s="5" t="s">
        <v>1418</v>
      </c>
      <c r="V51" s="5" t="s">
        <v>928</v>
      </c>
      <c r="W51" s="5" t="s">
        <v>2239</v>
      </c>
      <c r="X51" s="5" t="s">
        <v>926</v>
      </c>
      <c r="Y51" s="5" t="b">
        <v>1</v>
      </c>
      <c r="Z51" s="5"/>
      <c r="AE51" s="53">
        <v>0</v>
      </c>
      <c r="AJ51" s="4" t="s">
        <v>1831</v>
      </c>
      <c r="AK51" s="4" t="s">
        <v>1831</v>
      </c>
      <c r="AL51" s="4" t="s">
        <v>1831</v>
      </c>
      <c r="AM51" s="4" t="s">
        <v>1831</v>
      </c>
      <c r="AN51" s="4" t="s">
        <v>1831</v>
      </c>
      <c r="AO51" s="4" t="s">
        <v>1831</v>
      </c>
      <c r="AR51" s="4" t="s">
        <v>1831</v>
      </c>
      <c r="AS51" s="4" t="s">
        <v>1831</v>
      </c>
      <c r="AT51" s="4" t="s">
        <v>1831</v>
      </c>
      <c r="AU51" s="4" t="s">
        <v>1831</v>
      </c>
      <c r="AV51" s="4" t="s">
        <v>1831</v>
      </c>
      <c r="AW51" s="4" t="s">
        <v>1831</v>
      </c>
      <c r="AX51" s="4" t="s">
        <v>1831</v>
      </c>
      <c r="AY51" s="4" t="s">
        <v>1831</v>
      </c>
      <c r="AZ51" s="4" t="s">
        <v>1831</v>
      </c>
      <c r="BA51" s="4" t="s">
        <v>1831</v>
      </c>
      <c r="BB51" s="4" t="s">
        <v>1831</v>
      </c>
      <c r="BC51" s="53">
        <v>1.5015414600000001</v>
      </c>
      <c r="BD51" s="53">
        <v>8.2715499999999997E-2</v>
      </c>
      <c r="BE51" s="53">
        <v>223.31071900000001</v>
      </c>
      <c r="BF51" s="53">
        <v>7.2743319499999997</v>
      </c>
      <c r="BG51" s="53">
        <v>4.0456730000000003E-2</v>
      </c>
      <c r="BH51" s="4">
        <v>33.724876299999998</v>
      </c>
      <c r="BI51" s="4">
        <v>5.2886778000000003</v>
      </c>
      <c r="BJ51" s="53">
        <v>25.045878999999999</v>
      </c>
      <c r="BK51" s="53">
        <v>0.12072237</v>
      </c>
      <c r="BL51" s="53">
        <v>13566.9004</v>
      </c>
    </row>
    <row r="52" spans="1:64" hidden="1" x14ac:dyDescent="0.3">
      <c r="A52" s="5" t="s">
        <v>605</v>
      </c>
      <c r="B52" s="5">
        <v>3</v>
      </c>
      <c r="C52" s="5">
        <v>3</v>
      </c>
      <c r="D52" s="5">
        <v>45</v>
      </c>
      <c r="E52" s="5">
        <v>3</v>
      </c>
      <c r="F52" s="6">
        <v>41066</v>
      </c>
      <c r="G52" s="94">
        <v>6</v>
      </c>
      <c r="H52" s="94">
        <v>6</v>
      </c>
      <c r="I52" s="94">
        <v>2012</v>
      </c>
      <c r="J52" s="5">
        <v>22.463000000000001</v>
      </c>
      <c r="K52" s="5">
        <v>113.932</v>
      </c>
      <c r="L52" s="5">
        <v>2.4500000000000002</v>
      </c>
      <c r="M52" s="5" t="s">
        <v>2049</v>
      </c>
      <c r="N52" s="4" t="s">
        <v>925</v>
      </c>
      <c r="P52" s="4" t="s">
        <v>2054</v>
      </c>
      <c r="Q52" s="5" t="s">
        <v>2235</v>
      </c>
      <c r="R52" s="5" t="s">
        <v>845</v>
      </c>
      <c r="S52" s="5" t="s">
        <v>924</v>
      </c>
      <c r="T52" s="5">
        <v>45</v>
      </c>
      <c r="U52" s="5" t="s">
        <v>1418</v>
      </c>
      <c r="V52" s="5" t="s">
        <v>928</v>
      </c>
      <c r="W52" s="5" t="s">
        <v>2239</v>
      </c>
      <c r="X52" s="5" t="s">
        <v>926</v>
      </c>
      <c r="Y52" s="5" t="b">
        <v>1</v>
      </c>
      <c r="Z52" s="5"/>
      <c r="AE52" s="53">
        <v>302.03900199999998</v>
      </c>
      <c r="AJ52" s="4" t="s">
        <v>1831</v>
      </c>
      <c r="AK52" s="4" t="s">
        <v>1831</v>
      </c>
      <c r="AL52" s="4" t="s">
        <v>1831</v>
      </c>
      <c r="AM52" s="4" t="s">
        <v>1831</v>
      </c>
      <c r="AN52" s="4" t="s">
        <v>1831</v>
      </c>
      <c r="AO52" s="4" t="s">
        <v>1831</v>
      </c>
      <c r="AR52" s="4" t="s">
        <v>1831</v>
      </c>
      <c r="AS52" s="4" t="s">
        <v>1831</v>
      </c>
      <c r="AT52" s="4" t="s">
        <v>1831</v>
      </c>
      <c r="AU52" s="4" t="s">
        <v>1831</v>
      </c>
      <c r="AV52" s="4" t="s">
        <v>1831</v>
      </c>
      <c r="AW52" s="4" t="s">
        <v>1831</v>
      </c>
      <c r="AX52" s="4" t="s">
        <v>1831</v>
      </c>
      <c r="AY52" s="4" t="s">
        <v>1831</v>
      </c>
      <c r="AZ52" s="4" t="s">
        <v>1831</v>
      </c>
      <c r="BA52" s="4" t="s">
        <v>1831</v>
      </c>
      <c r="BB52" s="4" t="s">
        <v>1831</v>
      </c>
      <c r="BC52" s="53">
        <v>1.5061395200000001</v>
      </c>
      <c r="BD52" s="53">
        <v>7.9541200000000006E-2</v>
      </c>
      <c r="BE52" s="53">
        <v>223.244471</v>
      </c>
      <c r="BF52" s="53">
        <v>7.2776970399999996</v>
      </c>
      <c r="BG52" s="53">
        <v>4.0235460000000001E-2</v>
      </c>
      <c r="BH52" s="4">
        <v>33.723070200000002</v>
      </c>
      <c r="BI52" s="4">
        <v>5.3016955499999998</v>
      </c>
      <c r="BJ52" s="53">
        <v>25.056268899999999</v>
      </c>
      <c r="BK52" s="53">
        <v>0.12041952</v>
      </c>
      <c r="BL52" s="53">
        <v>10885.0996</v>
      </c>
    </row>
    <row r="53" spans="1:64" hidden="1" x14ac:dyDescent="0.3">
      <c r="A53" s="5" t="s">
        <v>603</v>
      </c>
      <c r="B53" s="5">
        <v>3</v>
      </c>
      <c r="C53" s="5">
        <v>3</v>
      </c>
      <c r="D53" s="5">
        <v>46</v>
      </c>
      <c r="E53" s="5">
        <v>4</v>
      </c>
      <c r="F53" s="6">
        <v>41066</v>
      </c>
      <c r="G53" s="94">
        <v>6</v>
      </c>
      <c r="H53" s="94">
        <v>6</v>
      </c>
      <c r="I53" s="94">
        <v>2012</v>
      </c>
      <c r="J53" s="5">
        <v>22.427</v>
      </c>
      <c r="K53" s="5">
        <v>113.89700000000001</v>
      </c>
      <c r="L53" s="5">
        <v>2.4500000000000002</v>
      </c>
      <c r="M53" s="5" t="s">
        <v>2049</v>
      </c>
      <c r="N53" s="4" t="s">
        <v>925</v>
      </c>
      <c r="P53" s="4" t="s">
        <v>2054</v>
      </c>
      <c r="Q53" s="5" t="s">
        <v>2235</v>
      </c>
      <c r="R53" s="5" t="s">
        <v>845</v>
      </c>
      <c r="S53" s="5" t="s">
        <v>924</v>
      </c>
      <c r="T53" s="5">
        <v>46</v>
      </c>
      <c r="U53" s="5" t="s">
        <v>1418</v>
      </c>
      <c r="V53" s="5" t="s">
        <v>928</v>
      </c>
      <c r="W53" s="5" t="s">
        <v>2239</v>
      </c>
      <c r="X53" s="5" t="s">
        <v>926</v>
      </c>
      <c r="Y53" s="5" t="b">
        <v>1</v>
      </c>
      <c r="Z53" s="5"/>
      <c r="AE53" s="53">
        <v>408.11999500000002</v>
      </c>
      <c r="AJ53" s="4" t="s">
        <v>1831</v>
      </c>
      <c r="AK53" s="4" t="s">
        <v>1831</v>
      </c>
      <c r="AL53" s="4" t="s">
        <v>1831</v>
      </c>
      <c r="AM53" s="4" t="s">
        <v>1831</v>
      </c>
      <c r="AN53" s="4" t="s">
        <v>1831</v>
      </c>
      <c r="AO53" s="4" t="s">
        <v>1831</v>
      </c>
      <c r="AR53" s="4" t="s">
        <v>1831</v>
      </c>
      <c r="AS53" s="4" t="s">
        <v>1831</v>
      </c>
      <c r="AT53" s="4" t="s">
        <v>1831</v>
      </c>
      <c r="AU53" s="4" t="s">
        <v>1831</v>
      </c>
      <c r="AV53" s="4" t="s">
        <v>1831</v>
      </c>
      <c r="AW53" s="4" t="s">
        <v>1831</v>
      </c>
      <c r="AX53" s="4" t="s">
        <v>1831</v>
      </c>
      <c r="AY53" s="4" t="s">
        <v>1831</v>
      </c>
      <c r="AZ53" s="4" t="s">
        <v>1831</v>
      </c>
      <c r="BA53" s="4" t="s">
        <v>1831</v>
      </c>
      <c r="BB53" s="4" t="s">
        <v>1831</v>
      </c>
      <c r="BC53" s="53">
        <v>1.62193287</v>
      </c>
      <c r="BD53" s="53">
        <v>8.3766800000000002E-2</v>
      </c>
      <c r="BE53" s="53">
        <v>228.89857599999999</v>
      </c>
      <c r="BF53" s="53">
        <v>8.1560601399999992</v>
      </c>
      <c r="BG53" s="53">
        <v>3.818067E-2</v>
      </c>
      <c r="BH53" s="4">
        <v>33.720569099999999</v>
      </c>
      <c r="BI53" s="4">
        <v>5.5842116900000001</v>
      </c>
      <c r="BJ53" s="53">
        <v>25.051041699999999</v>
      </c>
      <c r="BK53" s="53">
        <v>0.11969077</v>
      </c>
      <c r="BL53" s="53">
        <v>8372.1796900000008</v>
      </c>
    </row>
    <row r="54" spans="1:64" hidden="1" x14ac:dyDescent="0.3">
      <c r="A54" s="5" t="s">
        <v>603</v>
      </c>
      <c r="B54" s="5">
        <v>3</v>
      </c>
      <c r="C54" s="5">
        <v>3</v>
      </c>
      <c r="D54" s="5">
        <v>47</v>
      </c>
      <c r="E54" s="5">
        <v>5</v>
      </c>
      <c r="F54" s="6">
        <v>41066</v>
      </c>
      <c r="G54" s="94">
        <v>6</v>
      </c>
      <c r="H54" s="94">
        <v>6</v>
      </c>
      <c r="I54" s="94">
        <v>2012</v>
      </c>
      <c r="J54" s="5">
        <v>22.404</v>
      </c>
      <c r="K54" s="5">
        <v>113.896</v>
      </c>
      <c r="L54" s="5">
        <v>2.4500000000000002</v>
      </c>
      <c r="M54" s="5" t="s">
        <v>2049</v>
      </c>
      <c r="N54" s="4" t="s">
        <v>925</v>
      </c>
      <c r="P54" s="4" t="s">
        <v>2054</v>
      </c>
      <c r="Q54" s="5" t="s">
        <v>2235</v>
      </c>
      <c r="R54" s="5" t="s">
        <v>845</v>
      </c>
      <c r="S54" s="5" t="s">
        <v>924</v>
      </c>
      <c r="T54" s="5">
        <v>47</v>
      </c>
      <c r="U54" s="5" t="s">
        <v>1418</v>
      </c>
      <c r="V54" s="5" t="s">
        <v>928</v>
      </c>
      <c r="W54" s="5" t="s">
        <v>2239</v>
      </c>
      <c r="X54" s="5" t="s">
        <v>926</v>
      </c>
      <c r="Y54" s="5" t="b">
        <v>1</v>
      </c>
      <c r="Z54" s="5"/>
      <c r="AE54" s="53">
        <v>15.773899999999999</v>
      </c>
      <c r="AJ54" s="4" t="s">
        <v>1831</v>
      </c>
      <c r="AK54" s="4" t="s">
        <v>1831</v>
      </c>
      <c r="AL54" s="4" t="s">
        <v>1831</v>
      </c>
      <c r="AM54" s="4" t="s">
        <v>1831</v>
      </c>
      <c r="AN54" s="4" t="s">
        <v>1831</v>
      </c>
      <c r="AO54" s="4" t="s">
        <v>1831</v>
      </c>
      <c r="AR54" s="4" t="s">
        <v>1831</v>
      </c>
      <c r="AS54" s="4" t="s">
        <v>1831</v>
      </c>
      <c r="AT54" s="4" t="s">
        <v>1831</v>
      </c>
      <c r="AU54" s="4" t="s">
        <v>1831</v>
      </c>
      <c r="AV54" s="4" t="s">
        <v>1831</v>
      </c>
      <c r="AW54" s="4" t="s">
        <v>1831</v>
      </c>
      <c r="AX54" s="4" t="s">
        <v>1831</v>
      </c>
      <c r="AY54" s="4" t="s">
        <v>1831</v>
      </c>
      <c r="AZ54" s="4" t="s">
        <v>1831</v>
      </c>
      <c r="BA54" s="4" t="s">
        <v>1831</v>
      </c>
      <c r="BB54" s="4" t="s">
        <v>1831</v>
      </c>
      <c r="BC54" s="53">
        <v>1.70579068</v>
      </c>
      <c r="BD54" s="53">
        <v>9.4335600000000006E-2</v>
      </c>
      <c r="BE54" s="53">
        <v>233.285573</v>
      </c>
      <c r="BF54" s="53">
        <v>8.8198545599999996</v>
      </c>
      <c r="BG54" s="53">
        <v>3.6850569999999999E-2</v>
      </c>
      <c r="BH54" s="4">
        <v>33.720397800000001</v>
      </c>
      <c r="BI54" s="4">
        <v>5.7831709099999999</v>
      </c>
      <c r="BJ54" s="53">
        <v>25.035544300000002</v>
      </c>
      <c r="BK54" s="53">
        <v>0.11962984</v>
      </c>
      <c r="BL54" s="53">
        <v>5832.8598599999996</v>
      </c>
    </row>
    <row r="55" spans="1:64" hidden="1" x14ac:dyDescent="0.3">
      <c r="A55" s="5" t="s">
        <v>603</v>
      </c>
      <c r="B55" s="5">
        <v>3</v>
      </c>
      <c r="C55" s="5">
        <v>3</v>
      </c>
      <c r="D55" s="5">
        <v>48</v>
      </c>
      <c r="E55" s="5">
        <v>6</v>
      </c>
      <c r="F55" s="6">
        <v>41066</v>
      </c>
      <c r="G55" s="94">
        <v>6</v>
      </c>
      <c r="H55" s="94">
        <v>6</v>
      </c>
      <c r="I55" s="94">
        <v>2012</v>
      </c>
      <c r="J55" s="5">
        <v>22.363</v>
      </c>
      <c r="K55" s="5">
        <v>113.922</v>
      </c>
      <c r="L55" s="5">
        <v>2.4500000000000002</v>
      </c>
      <c r="M55" s="5" t="s">
        <v>2049</v>
      </c>
      <c r="N55" s="4" t="s">
        <v>925</v>
      </c>
      <c r="P55" s="4" t="s">
        <v>2054</v>
      </c>
      <c r="Q55" s="5" t="s">
        <v>2235</v>
      </c>
      <c r="R55" s="5" t="s">
        <v>845</v>
      </c>
      <c r="S55" s="5" t="s">
        <v>924</v>
      </c>
      <c r="T55" s="5">
        <v>48</v>
      </c>
      <c r="U55" s="5" t="s">
        <v>1418</v>
      </c>
      <c r="V55" s="5" t="s">
        <v>928</v>
      </c>
      <c r="W55" s="5" t="s">
        <v>2239</v>
      </c>
      <c r="X55" s="5" t="s">
        <v>926</v>
      </c>
      <c r="Y55" s="5" t="b">
        <v>1</v>
      </c>
      <c r="Z55" s="5"/>
      <c r="AE55" s="53">
        <v>0</v>
      </c>
      <c r="AJ55" s="4" t="s">
        <v>1831</v>
      </c>
      <c r="AK55" s="4" t="s">
        <v>1831</v>
      </c>
      <c r="AL55" s="4" t="s">
        <v>1831</v>
      </c>
      <c r="AM55" s="4" t="s">
        <v>1831</v>
      </c>
      <c r="AN55" s="4" t="s">
        <v>1831</v>
      </c>
      <c r="AO55" s="4" t="s">
        <v>1831</v>
      </c>
      <c r="AR55" s="4" t="s">
        <v>1831</v>
      </c>
      <c r="AS55" s="4" t="s">
        <v>1831</v>
      </c>
      <c r="AT55" s="4" t="s">
        <v>1831</v>
      </c>
      <c r="AU55" s="4" t="s">
        <v>1831</v>
      </c>
      <c r="AV55" s="4" t="s">
        <v>1831</v>
      </c>
      <c r="AW55" s="4" t="s">
        <v>1831</v>
      </c>
      <c r="AX55" s="4" t="s">
        <v>1831</v>
      </c>
      <c r="AY55" s="4" t="s">
        <v>1831</v>
      </c>
      <c r="AZ55" s="4" t="s">
        <v>1831</v>
      </c>
      <c r="BA55" s="4" t="s">
        <v>1831</v>
      </c>
      <c r="BB55" s="4" t="s">
        <v>1831</v>
      </c>
      <c r="BC55" s="53">
        <v>1.64131136</v>
      </c>
      <c r="BD55" s="53">
        <v>0.11151899999999999</v>
      </c>
      <c r="BE55" s="53">
        <v>230.67842999999999</v>
      </c>
      <c r="BF55" s="53">
        <v>8.28610194</v>
      </c>
      <c r="BG55" s="53">
        <v>3.9106189999999999E-2</v>
      </c>
      <c r="BH55" s="4">
        <v>33.721582499999997</v>
      </c>
      <c r="BI55" s="4">
        <v>5.65355791</v>
      </c>
      <c r="BJ55" s="53">
        <v>25.0595301</v>
      </c>
      <c r="BK55" s="53">
        <v>0.11950838</v>
      </c>
      <c r="BL55" s="53">
        <v>3637.3100599999998</v>
      </c>
    </row>
    <row r="56" spans="1:64" hidden="1" x14ac:dyDescent="0.3">
      <c r="A56" s="5" t="s">
        <v>603</v>
      </c>
      <c r="B56" s="5">
        <v>3</v>
      </c>
      <c r="C56" s="5">
        <v>3</v>
      </c>
      <c r="D56" s="5">
        <v>49</v>
      </c>
      <c r="E56" s="5">
        <v>7</v>
      </c>
      <c r="F56" s="6">
        <v>41066</v>
      </c>
      <c r="G56" s="94">
        <v>6</v>
      </c>
      <c r="H56" s="94">
        <v>6</v>
      </c>
      <c r="I56" s="94">
        <v>2012</v>
      </c>
      <c r="J56" s="5">
        <v>22.361999999999998</v>
      </c>
      <c r="K56" s="5">
        <v>113.965</v>
      </c>
      <c r="L56" s="5">
        <v>2.4500000000000002</v>
      </c>
      <c r="M56" s="5" t="s">
        <v>2049</v>
      </c>
      <c r="N56" s="4" t="s">
        <v>925</v>
      </c>
      <c r="P56" s="4" t="s">
        <v>2054</v>
      </c>
      <c r="Q56" s="5" t="s">
        <v>2235</v>
      </c>
      <c r="R56" s="5" t="s">
        <v>845</v>
      </c>
      <c r="S56" s="5" t="s">
        <v>924</v>
      </c>
      <c r="T56" s="5">
        <v>49</v>
      </c>
      <c r="U56" s="5" t="s">
        <v>1418</v>
      </c>
      <c r="V56" s="5" t="s">
        <v>928</v>
      </c>
      <c r="W56" s="5" t="s">
        <v>2239</v>
      </c>
      <c r="X56" s="5" t="s">
        <v>926</v>
      </c>
      <c r="Y56" s="5" t="b">
        <v>1</v>
      </c>
      <c r="Z56" s="5"/>
      <c r="AE56" s="53">
        <v>39.962100999999997</v>
      </c>
      <c r="AJ56" s="4" t="s">
        <v>1831</v>
      </c>
      <c r="AK56" s="4" t="s">
        <v>1831</v>
      </c>
      <c r="AL56" s="4" t="s">
        <v>1831</v>
      </c>
      <c r="AM56" s="4" t="s">
        <v>1831</v>
      </c>
      <c r="AN56" s="4" t="s">
        <v>1831</v>
      </c>
      <c r="AO56" s="4" t="s">
        <v>1831</v>
      </c>
      <c r="AR56" s="4" t="s">
        <v>1831</v>
      </c>
      <c r="AS56" s="4" t="s">
        <v>1831</v>
      </c>
      <c r="AT56" s="4" t="s">
        <v>1831</v>
      </c>
      <c r="AU56" s="4" t="s">
        <v>1831</v>
      </c>
      <c r="AV56" s="4" t="s">
        <v>1831</v>
      </c>
      <c r="AW56" s="4" t="s">
        <v>1831</v>
      </c>
      <c r="AX56" s="4" t="s">
        <v>1831</v>
      </c>
      <c r="AY56" s="4" t="s">
        <v>1831</v>
      </c>
      <c r="AZ56" s="4" t="s">
        <v>1831</v>
      </c>
      <c r="BA56" s="4" t="s">
        <v>1831</v>
      </c>
      <c r="BB56" s="4" t="s">
        <v>1831</v>
      </c>
      <c r="BC56" s="53">
        <v>1.4670363099999999</v>
      </c>
      <c r="BD56" s="53">
        <v>0.11576400000000001</v>
      </c>
      <c r="BE56" s="53">
        <v>222.67405199999999</v>
      </c>
      <c r="BF56" s="53">
        <v>6.9173418399999997</v>
      </c>
      <c r="BG56" s="53">
        <v>4.349364E-2</v>
      </c>
      <c r="BH56" s="4">
        <v>33.7248266</v>
      </c>
      <c r="BI56" s="4">
        <v>5.2743531600000004</v>
      </c>
      <c r="BJ56" s="53">
        <v>25.1028026</v>
      </c>
      <c r="BK56" s="53">
        <v>0.11940979</v>
      </c>
      <c r="BL56" s="53">
        <v>3445.0800800000002</v>
      </c>
    </row>
    <row r="57" spans="1:64" ht="13.95" hidden="1" customHeight="1" x14ac:dyDescent="0.3">
      <c r="A57" s="5" t="s">
        <v>603</v>
      </c>
      <c r="B57" s="5">
        <v>3</v>
      </c>
      <c r="C57" s="5">
        <v>3</v>
      </c>
      <c r="D57" s="5">
        <v>50</v>
      </c>
      <c r="E57" s="5">
        <v>8</v>
      </c>
      <c r="F57" s="6">
        <v>41066</v>
      </c>
      <c r="G57" s="94">
        <v>6</v>
      </c>
      <c r="H57" s="94">
        <v>6</v>
      </c>
      <c r="I57" s="94">
        <v>2012</v>
      </c>
      <c r="J57" s="5">
        <v>22.216999999999999</v>
      </c>
      <c r="K57" s="5">
        <v>114.07899999999999</v>
      </c>
      <c r="L57" s="5">
        <v>2.4500000000000002</v>
      </c>
      <c r="M57" s="5" t="s">
        <v>2049</v>
      </c>
      <c r="N57" s="4" t="s">
        <v>925</v>
      </c>
      <c r="P57" s="4" t="s">
        <v>2054</v>
      </c>
      <c r="Q57" s="5" t="s">
        <v>2235</v>
      </c>
      <c r="R57" s="5" t="s">
        <v>845</v>
      </c>
      <c r="S57" s="5" t="s">
        <v>924</v>
      </c>
      <c r="T57" s="5">
        <v>50</v>
      </c>
      <c r="U57" s="5" t="s">
        <v>1418</v>
      </c>
      <c r="V57" s="5" t="s">
        <v>928</v>
      </c>
      <c r="W57" s="5" t="s">
        <v>2239</v>
      </c>
      <c r="X57" s="5" t="s">
        <v>926</v>
      </c>
      <c r="Y57" s="5" t="b">
        <v>1</v>
      </c>
      <c r="Z57" s="5"/>
      <c r="AE57" s="53">
        <v>7.5866097999999997</v>
      </c>
      <c r="AJ57" s="4" t="s">
        <v>1831</v>
      </c>
      <c r="AK57" s="4" t="s">
        <v>1831</v>
      </c>
      <c r="AL57" s="4" t="s">
        <v>1831</v>
      </c>
      <c r="AM57" s="4" t="s">
        <v>1831</v>
      </c>
      <c r="AN57" s="4" t="s">
        <v>1831</v>
      </c>
      <c r="AO57" s="4" t="s">
        <v>1831</v>
      </c>
      <c r="AR57" s="4" t="s">
        <v>1831</v>
      </c>
      <c r="AS57" s="4" t="s">
        <v>1831</v>
      </c>
      <c r="AT57" s="4" t="s">
        <v>1831</v>
      </c>
      <c r="AU57" s="4" t="s">
        <v>1831</v>
      </c>
      <c r="AV57" s="4" t="s">
        <v>1831</v>
      </c>
      <c r="AW57" s="4" t="s">
        <v>1831</v>
      </c>
      <c r="AX57" s="4" t="s">
        <v>1831</v>
      </c>
      <c r="AY57" s="4" t="s">
        <v>1831</v>
      </c>
      <c r="AZ57" s="4" t="s">
        <v>1831</v>
      </c>
      <c r="BA57" s="4" t="s">
        <v>1831</v>
      </c>
      <c r="BB57" s="4" t="s">
        <v>1831</v>
      </c>
      <c r="BC57" s="53">
        <v>1.53308807</v>
      </c>
      <c r="BD57" s="53">
        <v>0.21646599999999999</v>
      </c>
      <c r="BE57" s="53">
        <v>229.53662499999999</v>
      </c>
      <c r="BF57" s="53">
        <v>7.2519166999999998</v>
      </c>
      <c r="BG57" s="53">
        <v>4.4856529999999999E-2</v>
      </c>
      <c r="BH57" s="4">
        <v>33.736325100000002</v>
      </c>
      <c r="BI57" s="4">
        <v>5.3539856700000001</v>
      </c>
      <c r="BJ57" s="53">
        <v>25.0835385</v>
      </c>
      <c r="BK57" s="53">
        <v>0.11216348</v>
      </c>
      <c r="BL57" s="53">
        <v>7387.7797899999996</v>
      </c>
    </row>
    <row r="58" spans="1:64" ht="13.95" hidden="1" customHeight="1" x14ac:dyDescent="0.3">
      <c r="A58" s="5" t="s">
        <v>603</v>
      </c>
      <c r="B58" s="5">
        <v>3</v>
      </c>
      <c r="C58" s="5">
        <v>3</v>
      </c>
      <c r="D58" s="5">
        <v>51</v>
      </c>
      <c r="E58" s="5">
        <v>9</v>
      </c>
      <c r="F58" s="6">
        <v>41066</v>
      </c>
      <c r="G58" s="94">
        <v>6</v>
      </c>
      <c r="H58" s="94">
        <v>6</v>
      </c>
      <c r="I58" s="94">
        <v>2012</v>
      </c>
      <c r="J58" s="5">
        <v>22.262</v>
      </c>
      <c r="K58" s="5">
        <v>114.124</v>
      </c>
      <c r="L58" s="5">
        <v>2.4500000000000002</v>
      </c>
      <c r="M58" s="5" t="s">
        <v>2049</v>
      </c>
      <c r="N58" s="4" t="s">
        <v>925</v>
      </c>
      <c r="P58" s="4" t="s">
        <v>2054</v>
      </c>
      <c r="Q58" s="5" t="s">
        <v>2235</v>
      </c>
      <c r="R58" s="5" t="s">
        <v>845</v>
      </c>
      <c r="S58" s="5" t="s">
        <v>924</v>
      </c>
      <c r="T58" s="5">
        <v>51</v>
      </c>
      <c r="U58" s="5" t="s">
        <v>1418</v>
      </c>
      <c r="V58" s="5" t="s">
        <v>928</v>
      </c>
      <c r="W58" s="5" t="s">
        <v>2239</v>
      </c>
      <c r="X58" s="5" t="s">
        <v>926</v>
      </c>
      <c r="Y58" s="5" t="b">
        <v>1</v>
      </c>
      <c r="Z58" s="5"/>
      <c r="AE58" s="53">
        <v>0</v>
      </c>
      <c r="AJ58" s="4" t="s">
        <v>1831</v>
      </c>
      <c r="AK58" s="4" t="s">
        <v>1831</v>
      </c>
      <c r="AL58" s="4" t="s">
        <v>1831</v>
      </c>
      <c r="AM58" s="4" t="s">
        <v>1831</v>
      </c>
      <c r="AN58" s="4" t="s">
        <v>1831</v>
      </c>
      <c r="AO58" s="4" t="s">
        <v>1831</v>
      </c>
      <c r="AR58" s="4" t="s">
        <v>1831</v>
      </c>
      <c r="AS58" s="4" t="s">
        <v>1831</v>
      </c>
      <c r="AT58" s="4" t="s">
        <v>1831</v>
      </c>
      <c r="AU58" s="4" t="s">
        <v>1831</v>
      </c>
      <c r="AV58" s="4" t="s">
        <v>1831</v>
      </c>
      <c r="AW58" s="4" t="s">
        <v>1831</v>
      </c>
      <c r="AX58" s="4" t="s">
        <v>1831</v>
      </c>
      <c r="AY58" s="4" t="s">
        <v>1831</v>
      </c>
      <c r="AZ58" s="4" t="s">
        <v>1831</v>
      </c>
      <c r="BA58" s="4" t="s">
        <v>1831</v>
      </c>
      <c r="BB58" s="4" t="s">
        <v>1831</v>
      </c>
      <c r="BC58" s="53">
        <v>1.36941197</v>
      </c>
      <c r="BD58" s="53">
        <v>0.22834299999999999</v>
      </c>
      <c r="BE58" s="53">
        <v>222.23980599999999</v>
      </c>
      <c r="BF58" s="53">
        <v>6.42879998</v>
      </c>
      <c r="BG58" s="53">
        <v>4.9183270000000001E-2</v>
      </c>
      <c r="BH58" s="4">
        <v>33.741032799999999</v>
      </c>
      <c r="BI58" s="4">
        <v>5.1574883199999997</v>
      </c>
      <c r="BJ58" s="53">
        <v>25.1216142</v>
      </c>
      <c r="BK58" s="53">
        <v>0.10837694</v>
      </c>
      <c r="BL58" s="53">
        <v>2521.4199199999998</v>
      </c>
    </row>
    <row r="59" spans="1:64" ht="13.95" hidden="1" customHeight="1" x14ac:dyDescent="0.3">
      <c r="A59" s="5" t="s">
        <v>603</v>
      </c>
      <c r="B59" s="5">
        <v>3</v>
      </c>
      <c r="C59" s="5">
        <v>3</v>
      </c>
      <c r="D59" s="5">
        <v>52</v>
      </c>
      <c r="E59" s="5">
        <v>10</v>
      </c>
      <c r="F59" s="6">
        <v>41066</v>
      </c>
      <c r="G59" s="94">
        <v>6</v>
      </c>
      <c r="H59" s="94">
        <v>6</v>
      </c>
      <c r="I59" s="94">
        <v>2012</v>
      </c>
      <c r="J59" s="5">
        <v>22.312999999999999</v>
      </c>
      <c r="K59" s="5">
        <v>114.101</v>
      </c>
      <c r="L59" s="5">
        <v>2.4500000000000002</v>
      </c>
      <c r="M59" s="5" t="s">
        <v>2049</v>
      </c>
      <c r="N59" s="4" t="s">
        <v>925</v>
      </c>
      <c r="P59" s="4" t="s">
        <v>2054</v>
      </c>
      <c r="Q59" s="5" t="s">
        <v>2235</v>
      </c>
      <c r="R59" s="5" t="s">
        <v>845</v>
      </c>
      <c r="S59" s="5" t="s">
        <v>924</v>
      </c>
      <c r="T59" s="5">
        <v>52</v>
      </c>
      <c r="U59" s="5" t="s">
        <v>1418</v>
      </c>
      <c r="V59" s="5" t="s">
        <v>928</v>
      </c>
      <c r="W59" s="5" t="s">
        <v>2239</v>
      </c>
      <c r="X59" s="5" t="s">
        <v>926</v>
      </c>
      <c r="Y59" s="5" t="b">
        <v>1</v>
      </c>
      <c r="Z59" s="5"/>
      <c r="AE59" s="53">
        <v>0.49025200000000002</v>
      </c>
      <c r="AJ59" s="4" t="s">
        <v>1831</v>
      </c>
      <c r="AK59" s="4" t="s">
        <v>1831</v>
      </c>
      <c r="AL59" s="4" t="s">
        <v>1831</v>
      </c>
      <c r="AM59" s="4" t="s">
        <v>1831</v>
      </c>
      <c r="AN59" s="4" t="s">
        <v>1831</v>
      </c>
      <c r="AO59" s="4" t="s">
        <v>1831</v>
      </c>
      <c r="AR59" s="4" t="s">
        <v>1831</v>
      </c>
      <c r="AS59" s="4" t="s">
        <v>1831</v>
      </c>
      <c r="AT59" s="4" t="s">
        <v>1831</v>
      </c>
      <c r="AU59" s="4" t="s">
        <v>1831</v>
      </c>
      <c r="AV59" s="4" t="s">
        <v>1831</v>
      </c>
      <c r="AW59" s="4" t="s">
        <v>1831</v>
      </c>
      <c r="AX59" s="4" t="s">
        <v>1831</v>
      </c>
      <c r="AY59" s="4" t="s">
        <v>1831</v>
      </c>
      <c r="AZ59" s="4" t="s">
        <v>1831</v>
      </c>
      <c r="BA59" s="4" t="s">
        <v>1831</v>
      </c>
      <c r="BB59" s="4" t="s">
        <v>1831</v>
      </c>
      <c r="BC59" s="53">
        <v>1.3714820000000001</v>
      </c>
      <c r="BD59" s="53">
        <v>0.21849399999999999</v>
      </c>
      <c r="BE59" s="53">
        <v>222.23187300000001</v>
      </c>
      <c r="BF59" s="53">
        <v>6.466901</v>
      </c>
      <c r="BG59" s="53">
        <v>6.466901</v>
      </c>
      <c r="BH59" s="4">
        <v>33.741504999999997</v>
      </c>
      <c r="BI59" s="4">
        <v>5.16282</v>
      </c>
      <c r="BJ59" s="53">
        <v>25.118313000000001</v>
      </c>
      <c r="BK59" s="53">
        <v>0.110264</v>
      </c>
      <c r="BL59" s="53">
        <v>3235.51001</v>
      </c>
    </row>
    <row r="60" spans="1:64" ht="13.95" hidden="1" customHeight="1" x14ac:dyDescent="0.3">
      <c r="A60" s="5" t="s">
        <v>603</v>
      </c>
      <c r="B60" s="5">
        <v>3</v>
      </c>
      <c r="C60" s="5">
        <v>3</v>
      </c>
      <c r="D60" s="5">
        <v>53</v>
      </c>
      <c r="E60" s="5">
        <v>11</v>
      </c>
      <c r="F60" s="6">
        <v>41066</v>
      </c>
      <c r="G60" s="94">
        <v>6</v>
      </c>
      <c r="H60" s="94">
        <v>6</v>
      </c>
      <c r="I60" s="94">
        <v>2012</v>
      </c>
      <c r="J60" s="5">
        <v>22.303000000000001</v>
      </c>
      <c r="K60" s="5">
        <v>114.158</v>
      </c>
      <c r="L60" s="5">
        <v>2.4500000000000002</v>
      </c>
      <c r="M60" s="5" t="s">
        <v>2049</v>
      </c>
      <c r="N60" s="4" t="s">
        <v>925</v>
      </c>
      <c r="P60" s="4" t="s">
        <v>2054</v>
      </c>
      <c r="Q60" s="5" t="s">
        <v>2235</v>
      </c>
      <c r="R60" s="5" t="s">
        <v>845</v>
      </c>
      <c r="S60" s="5" t="s">
        <v>924</v>
      </c>
      <c r="T60" s="5">
        <v>53</v>
      </c>
      <c r="U60" s="5" t="s">
        <v>1418</v>
      </c>
      <c r="V60" s="5" t="s">
        <v>928</v>
      </c>
      <c r="W60" s="5" t="s">
        <v>2239</v>
      </c>
      <c r="X60" s="5" t="s">
        <v>926</v>
      </c>
      <c r="Y60" s="5" t="b">
        <v>1</v>
      </c>
      <c r="Z60" s="5"/>
      <c r="AE60" s="53">
        <v>0</v>
      </c>
      <c r="AJ60" s="4" t="s">
        <v>1831</v>
      </c>
      <c r="AK60" s="4" t="s">
        <v>1831</v>
      </c>
      <c r="AL60" s="4" t="s">
        <v>1831</v>
      </c>
      <c r="AM60" s="4" t="s">
        <v>1831</v>
      </c>
      <c r="AN60" s="4" t="s">
        <v>1831</v>
      </c>
      <c r="AO60" s="4" t="s">
        <v>1831</v>
      </c>
      <c r="AR60" s="4" t="s">
        <v>1831</v>
      </c>
      <c r="AS60" s="4" t="s">
        <v>1831</v>
      </c>
      <c r="AT60" s="4" t="s">
        <v>1831</v>
      </c>
      <c r="AU60" s="4" t="s">
        <v>1831</v>
      </c>
      <c r="AV60" s="4" t="s">
        <v>1831</v>
      </c>
      <c r="AW60" s="4" t="s">
        <v>1831</v>
      </c>
      <c r="AX60" s="4" t="s">
        <v>1831</v>
      </c>
      <c r="AY60" s="4" t="s">
        <v>1831</v>
      </c>
      <c r="AZ60" s="4" t="s">
        <v>1831</v>
      </c>
      <c r="BA60" s="4" t="s">
        <v>1831</v>
      </c>
      <c r="BB60" s="4" t="s">
        <v>1831</v>
      </c>
      <c r="BC60" s="53">
        <v>1.3714820000000001</v>
      </c>
      <c r="BD60" s="53">
        <v>0.21849399999999999</v>
      </c>
      <c r="BE60" s="53">
        <v>222.23187300000001</v>
      </c>
      <c r="BF60" s="53">
        <v>6.466901</v>
      </c>
      <c r="BG60" s="53">
        <v>4.9064999999999998E-2</v>
      </c>
      <c r="BH60" s="4">
        <v>33.741504999999997</v>
      </c>
      <c r="BI60" s="4">
        <v>5.16282</v>
      </c>
      <c r="BJ60" s="53">
        <v>25.118313000000001</v>
      </c>
      <c r="BK60" s="53">
        <v>0.110264</v>
      </c>
      <c r="BL60" s="53">
        <v>3340.1699199999998</v>
      </c>
    </row>
    <row r="61" spans="1:64" hidden="1" x14ac:dyDescent="0.3">
      <c r="A61" s="5" t="s">
        <v>603</v>
      </c>
      <c r="B61" s="5">
        <v>3</v>
      </c>
      <c r="C61" s="5">
        <v>3</v>
      </c>
      <c r="D61" s="5">
        <v>54</v>
      </c>
      <c r="E61" s="5">
        <v>12</v>
      </c>
      <c r="F61" s="6">
        <v>41066</v>
      </c>
      <c r="G61" s="94">
        <v>6</v>
      </c>
      <c r="H61" s="94">
        <v>6</v>
      </c>
      <c r="I61" s="94">
        <v>2012</v>
      </c>
      <c r="J61" s="5">
        <v>22.309000000000001</v>
      </c>
      <c r="K61" s="5">
        <v>114.202</v>
      </c>
      <c r="L61" s="5">
        <v>2.4500000000000002</v>
      </c>
      <c r="M61" s="5" t="s">
        <v>2049</v>
      </c>
      <c r="N61" s="4" t="s">
        <v>925</v>
      </c>
      <c r="P61" s="4" t="s">
        <v>2054</v>
      </c>
      <c r="Q61" s="5" t="s">
        <v>2235</v>
      </c>
      <c r="R61" s="5" t="s">
        <v>845</v>
      </c>
      <c r="S61" s="5" t="s">
        <v>924</v>
      </c>
      <c r="T61" s="5">
        <v>54</v>
      </c>
      <c r="U61" s="5" t="s">
        <v>1418</v>
      </c>
      <c r="V61" s="5" t="s">
        <v>928</v>
      </c>
      <c r="W61" s="5" t="s">
        <v>2239</v>
      </c>
      <c r="X61" s="5" t="s">
        <v>926</v>
      </c>
      <c r="Y61" s="5" t="b">
        <v>1</v>
      </c>
      <c r="Z61" s="5"/>
      <c r="AE61" s="53">
        <v>0</v>
      </c>
      <c r="AJ61" s="4" t="s">
        <v>1831</v>
      </c>
      <c r="AK61" s="4" t="s">
        <v>1831</v>
      </c>
      <c r="AL61" s="4" t="s">
        <v>1831</v>
      </c>
      <c r="AM61" s="4" t="s">
        <v>1831</v>
      </c>
      <c r="AN61" s="4" t="s">
        <v>1831</v>
      </c>
      <c r="AO61" s="4" t="s">
        <v>1831</v>
      </c>
      <c r="AR61" s="4" t="s">
        <v>1831</v>
      </c>
      <c r="AS61" s="4" t="s">
        <v>1831</v>
      </c>
      <c r="AT61" s="4" t="s">
        <v>1831</v>
      </c>
      <c r="AU61" s="4" t="s">
        <v>1831</v>
      </c>
      <c r="AV61" s="4" t="s">
        <v>1831</v>
      </c>
      <c r="AW61" s="4" t="s">
        <v>1831</v>
      </c>
      <c r="AX61" s="4" t="s">
        <v>1831</v>
      </c>
      <c r="AY61" s="4" t="s">
        <v>1831</v>
      </c>
      <c r="AZ61" s="4" t="s">
        <v>1831</v>
      </c>
      <c r="BA61" s="4" t="s">
        <v>1831</v>
      </c>
      <c r="BB61" s="4" t="s">
        <v>1831</v>
      </c>
      <c r="BC61" s="53">
        <v>1.3167899999999999</v>
      </c>
      <c r="BD61" s="53">
        <v>0.23632700000000001</v>
      </c>
      <c r="BE61" s="53">
        <v>222.06170700000001</v>
      </c>
      <c r="BF61" s="53">
        <v>6.330457</v>
      </c>
      <c r="BG61" s="53">
        <v>5.108E-2</v>
      </c>
      <c r="BH61" s="4">
        <v>33.750312999999998</v>
      </c>
      <c r="BI61" s="4">
        <v>5.1247680000000004</v>
      </c>
      <c r="BJ61" s="53">
        <v>25.104872</v>
      </c>
      <c r="BK61" s="53">
        <v>9.9844000000000002E-2</v>
      </c>
      <c r="BL61" s="53">
        <v>1172.2700199999999</v>
      </c>
    </row>
    <row r="62" spans="1:64" hidden="1" x14ac:dyDescent="0.3">
      <c r="A62" s="5" t="s">
        <v>603</v>
      </c>
      <c r="B62" s="5">
        <v>3</v>
      </c>
      <c r="C62" s="5">
        <v>3</v>
      </c>
      <c r="D62" s="5">
        <v>55</v>
      </c>
      <c r="E62" s="5">
        <v>13</v>
      </c>
      <c r="F62" s="6">
        <v>41066</v>
      </c>
      <c r="G62" s="94">
        <v>6</v>
      </c>
      <c r="H62" s="94">
        <v>6</v>
      </c>
      <c r="I62" s="94">
        <v>2012</v>
      </c>
      <c r="J62" s="5">
        <v>22.295999999999999</v>
      </c>
      <c r="K62" s="5">
        <v>114.258</v>
      </c>
      <c r="L62" s="5">
        <v>2.4500000000000002</v>
      </c>
      <c r="M62" s="5" t="s">
        <v>2049</v>
      </c>
      <c r="N62" s="4" t="s">
        <v>925</v>
      </c>
      <c r="P62" s="4" t="s">
        <v>2054</v>
      </c>
      <c r="Q62" s="5" t="s">
        <v>2235</v>
      </c>
      <c r="R62" s="5" t="s">
        <v>845</v>
      </c>
      <c r="S62" s="5" t="s">
        <v>924</v>
      </c>
      <c r="T62" s="5">
        <v>55</v>
      </c>
      <c r="U62" s="5" t="s">
        <v>1418</v>
      </c>
      <c r="V62" s="5" t="s">
        <v>928</v>
      </c>
      <c r="W62" s="5" t="s">
        <v>2239</v>
      </c>
      <c r="X62" s="5" t="s">
        <v>926</v>
      </c>
      <c r="Y62" s="5" t="b">
        <v>1</v>
      </c>
      <c r="Z62" s="5"/>
      <c r="AE62" s="53">
        <v>0</v>
      </c>
      <c r="AJ62" s="4" t="s">
        <v>1831</v>
      </c>
      <c r="AK62" s="4" t="s">
        <v>1831</v>
      </c>
      <c r="AL62" s="4" t="s">
        <v>1831</v>
      </c>
      <c r="AM62" s="4" t="s">
        <v>1831</v>
      </c>
      <c r="AN62" s="4" t="s">
        <v>1831</v>
      </c>
      <c r="AO62" s="4" t="s">
        <v>1831</v>
      </c>
      <c r="AR62" s="4" t="s">
        <v>1831</v>
      </c>
      <c r="AS62" s="4" t="s">
        <v>1831</v>
      </c>
      <c r="AT62" s="4" t="s">
        <v>1831</v>
      </c>
      <c r="AU62" s="4" t="s">
        <v>1831</v>
      </c>
      <c r="AV62" s="4" t="s">
        <v>1831</v>
      </c>
      <c r="AW62" s="4" t="s">
        <v>1831</v>
      </c>
      <c r="AX62" s="4" t="s">
        <v>1831</v>
      </c>
      <c r="AY62" s="4" t="s">
        <v>1831</v>
      </c>
      <c r="AZ62" s="4" t="s">
        <v>1831</v>
      </c>
      <c r="BA62" s="4" t="s">
        <v>1831</v>
      </c>
      <c r="BB62" s="4" t="s">
        <v>1831</v>
      </c>
      <c r="BC62" s="53">
        <v>1.293148</v>
      </c>
      <c r="BD62" s="53">
        <v>0.28197299999999997</v>
      </c>
      <c r="BE62" s="53">
        <v>221.91696200000001</v>
      </c>
      <c r="BF62" s="53">
        <v>6.1622149999999998</v>
      </c>
      <c r="BG62" s="53">
        <v>5.1902999999999998E-2</v>
      </c>
      <c r="BH62" s="4">
        <v>33.761074000000001</v>
      </c>
      <c r="BI62" s="4">
        <v>5.0863959999999997</v>
      </c>
      <c r="BJ62" s="53">
        <v>25.106199</v>
      </c>
      <c r="BK62" s="53">
        <v>9.2036999999999994E-2</v>
      </c>
      <c r="BL62" s="53">
        <v>1922.5400400000001</v>
      </c>
    </row>
    <row r="63" spans="1:64" hidden="1" x14ac:dyDescent="0.3">
      <c r="A63" s="5" t="s">
        <v>603</v>
      </c>
      <c r="B63" s="5">
        <v>3</v>
      </c>
      <c r="C63" s="5">
        <v>3</v>
      </c>
      <c r="D63" s="5">
        <v>56</v>
      </c>
      <c r="E63" s="5">
        <v>14</v>
      </c>
      <c r="F63" s="6">
        <v>41066</v>
      </c>
      <c r="G63" s="94">
        <v>6</v>
      </c>
      <c r="H63" s="94">
        <v>6</v>
      </c>
      <c r="I63" s="94">
        <v>2012</v>
      </c>
      <c r="J63" s="5">
        <v>22.245999999999999</v>
      </c>
      <c r="K63" s="5">
        <v>114.28</v>
      </c>
      <c r="L63" s="5">
        <v>2.4500000000000002</v>
      </c>
      <c r="M63" s="5" t="s">
        <v>2049</v>
      </c>
      <c r="N63" s="4" t="s">
        <v>925</v>
      </c>
      <c r="P63" s="4" t="s">
        <v>2054</v>
      </c>
      <c r="Q63" s="5" t="s">
        <v>2235</v>
      </c>
      <c r="R63" s="5" t="s">
        <v>845</v>
      </c>
      <c r="S63" s="5" t="s">
        <v>924</v>
      </c>
      <c r="T63" s="5">
        <v>56</v>
      </c>
      <c r="U63" s="5" t="s">
        <v>1418</v>
      </c>
      <c r="V63" s="5" t="s">
        <v>928</v>
      </c>
      <c r="W63" s="5" t="s">
        <v>2239</v>
      </c>
      <c r="X63" s="5" t="s">
        <v>926</v>
      </c>
      <c r="Y63" s="5" t="b">
        <v>1</v>
      </c>
      <c r="Z63" s="5"/>
      <c r="AE63" s="53">
        <v>26.585800200000001</v>
      </c>
      <c r="AJ63" s="4" t="s">
        <v>1831</v>
      </c>
      <c r="AK63" s="4" t="s">
        <v>1831</v>
      </c>
      <c r="AL63" s="4" t="s">
        <v>1831</v>
      </c>
      <c r="AM63" s="4" t="s">
        <v>1831</v>
      </c>
      <c r="AN63" s="4" t="s">
        <v>1831</v>
      </c>
      <c r="AO63" s="4" t="s">
        <v>1831</v>
      </c>
      <c r="AR63" s="4" t="s">
        <v>1831</v>
      </c>
      <c r="AS63" s="4" t="s">
        <v>1831</v>
      </c>
      <c r="AT63" s="4" t="s">
        <v>1831</v>
      </c>
      <c r="AU63" s="4" t="s">
        <v>1831</v>
      </c>
      <c r="AV63" s="4" t="s">
        <v>1831</v>
      </c>
      <c r="AW63" s="4" t="s">
        <v>1831</v>
      </c>
      <c r="AX63" s="4" t="s">
        <v>1831</v>
      </c>
      <c r="AY63" s="4" t="s">
        <v>1831</v>
      </c>
      <c r="AZ63" s="4" t="s">
        <v>1831</v>
      </c>
      <c r="BA63" s="4" t="s">
        <v>1831</v>
      </c>
      <c r="BB63" s="4" t="s">
        <v>1831</v>
      </c>
      <c r="BC63" s="53">
        <v>1.3618185899999999</v>
      </c>
      <c r="BD63" s="53">
        <v>0.26740900000000001</v>
      </c>
      <c r="BE63" s="53">
        <v>227.28811099999999</v>
      </c>
      <c r="BF63" s="53">
        <v>6.3801319999999997</v>
      </c>
      <c r="BG63" s="53">
        <v>5.2058630000000002E-2</v>
      </c>
      <c r="BH63" s="4">
        <v>33.758580700000003</v>
      </c>
      <c r="BI63" s="4">
        <v>5.1864920999999997</v>
      </c>
      <c r="BJ63" s="53">
        <v>25.0957945</v>
      </c>
      <c r="BK63" s="53">
        <v>9.6109120000000006E-2</v>
      </c>
      <c r="BL63" s="53">
        <v>40</v>
      </c>
    </row>
    <row r="64" spans="1:64" hidden="1" x14ac:dyDescent="0.3">
      <c r="A64" s="5" t="s">
        <v>603</v>
      </c>
      <c r="B64" s="5">
        <v>3</v>
      </c>
      <c r="C64" s="5">
        <v>3</v>
      </c>
      <c r="D64" s="5">
        <v>57</v>
      </c>
      <c r="E64" s="5">
        <v>15</v>
      </c>
      <c r="F64" s="6">
        <v>41066</v>
      </c>
      <c r="G64" s="94">
        <v>6</v>
      </c>
      <c r="H64" s="94">
        <v>6</v>
      </c>
      <c r="I64" s="94">
        <v>2012</v>
      </c>
      <c r="J64" s="5">
        <v>22.167999999999999</v>
      </c>
      <c r="K64" s="5">
        <v>114.386</v>
      </c>
      <c r="L64" s="5">
        <v>2.4500000000000002</v>
      </c>
      <c r="M64" s="5" t="s">
        <v>2049</v>
      </c>
      <c r="N64" s="4" t="s">
        <v>925</v>
      </c>
      <c r="P64" s="4" t="s">
        <v>2054</v>
      </c>
      <c r="Q64" s="5" t="s">
        <v>2235</v>
      </c>
      <c r="R64" s="5" t="s">
        <v>845</v>
      </c>
      <c r="S64" s="5" t="s">
        <v>924</v>
      </c>
      <c r="T64" s="5">
        <v>57</v>
      </c>
      <c r="U64" s="5" t="s">
        <v>1418</v>
      </c>
      <c r="V64" s="5" t="s">
        <v>928</v>
      </c>
      <c r="W64" s="5" t="s">
        <v>2239</v>
      </c>
      <c r="X64" s="5" t="s">
        <v>926</v>
      </c>
      <c r="Y64" s="5" t="b">
        <v>1</v>
      </c>
      <c r="Z64" s="5"/>
      <c r="AE64" s="53">
        <v>165.38999899999999</v>
      </c>
      <c r="AJ64" s="4" t="s">
        <v>1831</v>
      </c>
      <c r="AK64" s="4" t="s">
        <v>1831</v>
      </c>
      <c r="AL64" s="4" t="s">
        <v>1831</v>
      </c>
      <c r="AM64" s="4" t="s">
        <v>1831</v>
      </c>
      <c r="AN64" s="4" t="s">
        <v>1831</v>
      </c>
      <c r="AO64" s="4" t="s">
        <v>1831</v>
      </c>
      <c r="AR64" s="4" t="s">
        <v>1831</v>
      </c>
      <c r="AS64" s="4" t="s">
        <v>1831</v>
      </c>
      <c r="AT64" s="4" t="s">
        <v>1831</v>
      </c>
      <c r="AU64" s="4" t="s">
        <v>1831</v>
      </c>
      <c r="AV64" s="4" t="s">
        <v>1831</v>
      </c>
      <c r="AW64" s="4" t="s">
        <v>1831</v>
      </c>
      <c r="AX64" s="4" t="s">
        <v>1831</v>
      </c>
      <c r="AY64" s="4" t="s">
        <v>1831</v>
      </c>
      <c r="AZ64" s="4" t="s">
        <v>1831</v>
      </c>
      <c r="BA64" s="4" t="s">
        <v>1831</v>
      </c>
      <c r="BB64" s="4" t="s">
        <v>1831</v>
      </c>
      <c r="BC64" s="53">
        <v>0.68868156000000003</v>
      </c>
      <c r="BD64" s="53">
        <v>0.16101099999999999</v>
      </c>
      <c r="BE64" s="53">
        <v>214.19813500000001</v>
      </c>
      <c r="BF64" s="53">
        <v>9.1489420000000002E-2</v>
      </c>
      <c r="BG64" s="53">
        <v>0.19499043999999999</v>
      </c>
      <c r="BH64" s="4">
        <v>34.116989699999998</v>
      </c>
      <c r="BI64" s="4">
        <v>6.0152635300000004</v>
      </c>
      <c r="BJ64" s="53">
        <v>24.123399200000001</v>
      </c>
      <c r="BK64" s="53">
        <v>7.1215379999999995E-2</v>
      </c>
      <c r="BL64" s="53">
        <v>8542.4101599999995</v>
      </c>
    </row>
    <row r="65" spans="1:64" hidden="1" x14ac:dyDescent="0.3">
      <c r="A65" s="5" t="s">
        <v>603</v>
      </c>
      <c r="B65" s="5">
        <v>3</v>
      </c>
      <c r="C65" s="5">
        <v>3</v>
      </c>
      <c r="D65" s="5">
        <v>58</v>
      </c>
      <c r="E65" s="5">
        <v>16</v>
      </c>
      <c r="F65" s="6">
        <v>41066</v>
      </c>
      <c r="G65" s="94">
        <v>6</v>
      </c>
      <c r="H65" s="94">
        <v>6</v>
      </c>
      <c r="I65" s="94">
        <v>2012</v>
      </c>
      <c r="J65" s="5">
        <v>22.242000000000001</v>
      </c>
      <c r="K65" s="5">
        <v>114.381</v>
      </c>
      <c r="L65" s="5">
        <v>2.4500000000000002</v>
      </c>
      <c r="M65" s="5" t="s">
        <v>2049</v>
      </c>
      <c r="N65" s="4" t="s">
        <v>925</v>
      </c>
      <c r="P65" s="4" t="s">
        <v>2054</v>
      </c>
      <c r="Q65" s="5" t="s">
        <v>2235</v>
      </c>
      <c r="R65" s="5" t="s">
        <v>845</v>
      </c>
      <c r="S65" s="5" t="s">
        <v>924</v>
      </c>
      <c r="T65" s="5">
        <v>58</v>
      </c>
      <c r="U65" s="5" t="s">
        <v>1418</v>
      </c>
      <c r="V65" s="5" t="s">
        <v>928</v>
      </c>
      <c r="W65" s="5" t="s">
        <v>2239</v>
      </c>
      <c r="X65" s="5" t="s">
        <v>926</v>
      </c>
      <c r="Y65" s="5" t="b">
        <v>1</v>
      </c>
      <c r="Z65" s="5"/>
      <c r="AE65" s="53">
        <v>35.090801200000001</v>
      </c>
      <c r="AJ65" s="4" t="s">
        <v>1831</v>
      </c>
      <c r="AK65" s="4" t="s">
        <v>1831</v>
      </c>
      <c r="AL65" s="4" t="s">
        <v>1831</v>
      </c>
      <c r="AM65" s="4" t="s">
        <v>1831</v>
      </c>
      <c r="AN65" s="4" t="s">
        <v>1831</v>
      </c>
      <c r="AO65" s="4" t="s">
        <v>1831</v>
      </c>
      <c r="AR65" s="4" t="s">
        <v>1831</v>
      </c>
      <c r="AS65" s="4" t="s">
        <v>1831</v>
      </c>
      <c r="AT65" s="4" t="s">
        <v>1831</v>
      </c>
      <c r="AU65" s="4" t="s">
        <v>1831</v>
      </c>
      <c r="AV65" s="4" t="s">
        <v>1831</v>
      </c>
      <c r="AW65" s="4" t="s">
        <v>1831</v>
      </c>
      <c r="AX65" s="4" t="s">
        <v>1831</v>
      </c>
      <c r="AY65" s="4" t="s">
        <v>1831</v>
      </c>
      <c r="AZ65" s="4" t="s">
        <v>1831</v>
      </c>
      <c r="BA65" s="4" t="s">
        <v>1831</v>
      </c>
      <c r="BB65" s="4" t="s">
        <v>1831</v>
      </c>
      <c r="BC65" s="53">
        <v>1.14757244</v>
      </c>
      <c r="BD65" s="53">
        <v>0.174787</v>
      </c>
      <c r="BE65" s="53">
        <v>225.08570599999999</v>
      </c>
      <c r="BF65" s="53">
        <v>1.80856595</v>
      </c>
      <c r="BG65" s="53">
        <v>0.13514585000000001</v>
      </c>
      <c r="BH65" s="4">
        <v>34.060868800000001</v>
      </c>
      <c r="BI65" s="4">
        <v>6.3729517900000001</v>
      </c>
      <c r="BJ65" s="53">
        <v>24.5468045</v>
      </c>
      <c r="BK65" s="53">
        <v>7.5905650000000005E-2</v>
      </c>
      <c r="BL65" s="53">
        <v>4552.7700199999999</v>
      </c>
    </row>
    <row r="66" spans="1:64" hidden="1" x14ac:dyDescent="0.3">
      <c r="A66" s="5" t="s">
        <v>603</v>
      </c>
      <c r="B66" s="5">
        <v>3</v>
      </c>
      <c r="C66" s="5">
        <v>3</v>
      </c>
      <c r="D66" s="5">
        <v>59</v>
      </c>
      <c r="E66" s="5">
        <v>17</v>
      </c>
      <c r="F66" s="6">
        <v>41066</v>
      </c>
      <c r="G66" s="94">
        <v>6</v>
      </c>
      <c r="H66" s="94">
        <v>6</v>
      </c>
      <c r="I66" s="94">
        <v>2012</v>
      </c>
      <c r="J66" s="5">
        <v>22.306000000000001</v>
      </c>
      <c r="K66" s="5">
        <v>114.34699999999999</v>
      </c>
      <c r="L66" s="5">
        <v>2.4500000000000002</v>
      </c>
      <c r="M66" s="5" t="s">
        <v>2049</v>
      </c>
      <c r="N66" s="4" t="s">
        <v>925</v>
      </c>
      <c r="P66" s="4" t="s">
        <v>2054</v>
      </c>
      <c r="Q66" s="5" t="s">
        <v>2235</v>
      </c>
      <c r="R66" s="5" t="s">
        <v>845</v>
      </c>
      <c r="S66" s="5" t="s">
        <v>924</v>
      </c>
      <c r="T66" s="5">
        <v>59</v>
      </c>
      <c r="U66" s="5" t="s">
        <v>1418</v>
      </c>
      <c r="V66" s="5" t="s">
        <v>928</v>
      </c>
      <c r="W66" s="5" t="s">
        <v>2239</v>
      </c>
      <c r="X66" s="5" t="s">
        <v>926</v>
      </c>
      <c r="Y66" s="5" t="b">
        <v>1</v>
      </c>
      <c r="Z66" s="5"/>
      <c r="AE66" s="53">
        <v>0</v>
      </c>
      <c r="AJ66" s="4" t="s">
        <v>1831</v>
      </c>
      <c r="AK66" s="4" t="s">
        <v>1831</v>
      </c>
      <c r="AL66" s="4" t="s">
        <v>1831</v>
      </c>
      <c r="AM66" s="4" t="s">
        <v>1831</v>
      </c>
      <c r="AN66" s="4" t="s">
        <v>1831</v>
      </c>
      <c r="AO66" s="4" t="s">
        <v>1831</v>
      </c>
      <c r="AR66" s="4" t="s">
        <v>1831</v>
      </c>
      <c r="AS66" s="4" t="s">
        <v>1831</v>
      </c>
      <c r="AT66" s="4" t="s">
        <v>1831</v>
      </c>
      <c r="AU66" s="4" t="s">
        <v>1831</v>
      </c>
      <c r="AV66" s="4" t="s">
        <v>1831</v>
      </c>
      <c r="AW66" s="4" t="s">
        <v>1831</v>
      </c>
      <c r="AX66" s="4" t="s">
        <v>1831</v>
      </c>
      <c r="AY66" s="4" t="s">
        <v>1831</v>
      </c>
      <c r="AZ66" s="4" t="s">
        <v>1831</v>
      </c>
      <c r="BA66" s="4" t="s">
        <v>1831</v>
      </c>
      <c r="BB66" s="4" t="s">
        <v>1831</v>
      </c>
      <c r="BC66" s="53">
        <v>1.5611178299999999</v>
      </c>
      <c r="BD66" s="53">
        <v>0.22206899999999999</v>
      </c>
      <c r="BE66" s="53">
        <v>233.27192199999999</v>
      </c>
      <c r="BF66" s="53">
        <v>5.3226998999999999</v>
      </c>
      <c r="BG66" s="53">
        <v>5.5980700000000001E-2</v>
      </c>
      <c r="BH66" s="4">
        <v>33.878315399999998</v>
      </c>
      <c r="BI66" s="4">
        <v>6.0129569299999996</v>
      </c>
      <c r="BJ66" s="53">
        <v>25.020304100000001</v>
      </c>
      <c r="BK66" s="53">
        <v>8.4992369999999998E-2</v>
      </c>
      <c r="BL66" s="53">
        <v>2348.8501000000001</v>
      </c>
    </row>
    <row r="67" spans="1:64" hidden="1" x14ac:dyDescent="0.3">
      <c r="A67" s="5" t="s">
        <v>603</v>
      </c>
      <c r="B67" s="5">
        <v>3</v>
      </c>
      <c r="C67" s="5">
        <v>3</v>
      </c>
      <c r="D67" s="5">
        <v>60</v>
      </c>
      <c r="E67" s="5">
        <v>18</v>
      </c>
      <c r="F67" s="6">
        <v>41066</v>
      </c>
      <c r="G67" s="94">
        <v>6</v>
      </c>
      <c r="H67" s="94">
        <v>6</v>
      </c>
      <c r="I67" s="94">
        <v>2012</v>
      </c>
      <c r="J67" s="5">
        <v>22.353000000000002</v>
      </c>
      <c r="K67" s="5">
        <v>114.286</v>
      </c>
      <c r="L67" s="5">
        <v>2.4500000000000002</v>
      </c>
      <c r="M67" s="5" t="s">
        <v>2049</v>
      </c>
      <c r="N67" s="4" t="s">
        <v>925</v>
      </c>
      <c r="P67" s="4" t="s">
        <v>2054</v>
      </c>
      <c r="Q67" s="5" t="s">
        <v>2235</v>
      </c>
      <c r="R67" s="5" t="s">
        <v>845</v>
      </c>
      <c r="S67" s="5" t="s">
        <v>924</v>
      </c>
      <c r="T67" s="5">
        <v>60</v>
      </c>
      <c r="U67" s="5" t="s">
        <v>1418</v>
      </c>
      <c r="V67" s="5" t="s">
        <v>928</v>
      </c>
      <c r="W67" s="5" t="s">
        <v>2239</v>
      </c>
      <c r="X67" s="5" t="s">
        <v>926</v>
      </c>
      <c r="Y67" s="5" t="b">
        <v>1</v>
      </c>
      <c r="Z67" s="5"/>
      <c r="AE67" s="53">
        <v>0</v>
      </c>
      <c r="AJ67" s="4" t="s">
        <v>1831</v>
      </c>
      <c r="AK67" s="4" t="s">
        <v>1831</v>
      </c>
      <c r="AL67" s="4" t="s">
        <v>1831</v>
      </c>
      <c r="AM67" s="4" t="s">
        <v>1831</v>
      </c>
      <c r="AN67" s="4" t="s">
        <v>1831</v>
      </c>
      <c r="AO67" s="4" t="s">
        <v>1831</v>
      </c>
      <c r="AR67" s="4" t="s">
        <v>1831</v>
      </c>
      <c r="AS67" s="4" t="s">
        <v>1831</v>
      </c>
      <c r="AT67" s="4" t="s">
        <v>1831</v>
      </c>
      <c r="AU67" s="4" t="s">
        <v>1831</v>
      </c>
      <c r="AV67" s="4" t="s">
        <v>1831</v>
      </c>
      <c r="AW67" s="4" t="s">
        <v>1831</v>
      </c>
      <c r="AX67" s="4" t="s">
        <v>1831</v>
      </c>
      <c r="AY67" s="4" t="s">
        <v>1831</v>
      </c>
      <c r="AZ67" s="4" t="s">
        <v>1831</v>
      </c>
      <c r="BA67" s="4" t="s">
        <v>1831</v>
      </c>
      <c r="BB67" s="4" t="s">
        <v>1831</v>
      </c>
      <c r="BC67" s="53">
        <v>1.301482</v>
      </c>
      <c r="BD67" s="53">
        <v>0.21937300000000001</v>
      </c>
      <c r="BE67" s="53">
        <v>222.04364000000001</v>
      </c>
      <c r="BF67" s="53">
        <v>6.2570129999999997</v>
      </c>
      <c r="BG67" s="53">
        <v>5.1417999999999998E-2</v>
      </c>
      <c r="BH67" s="4">
        <v>33.760395000000003</v>
      </c>
      <c r="BI67" s="4">
        <v>5.0999689999999998</v>
      </c>
      <c r="BJ67" s="53">
        <v>25.095224000000002</v>
      </c>
      <c r="BK67" s="53">
        <v>9.2938999999999994E-2</v>
      </c>
      <c r="BL67" s="53">
        <v>905.55401600000005</v>
      </c>
    </row>
    <row r="68" spans="1:64" hidden="1" x14ac:dyDescent="0.3">
      <c r="A68" s="5" t="s">
        <v>603</v>
      </c>
      <c r="B68" s="5">
        <v>3</v>
      </c>
      <c r="C68" s="5">
        <v>3</v>
      </c>
      <c r="D68" s="5">
        <v>61</v>
      </c>
      <c r="E68" s="5">
        <v>19</v>
      </c>
      <c r="F68" s="6">
        <v>41066</v>
      </c>
      <c r="G68" s="94">
        <v>6</v>
      </c>
      <c r="H68" s="94">
        <v>6</v>
      </c>
      <c r="I68" s="94">
        <v>2012</v>
      </c>
      <c r="J68" s="5">
        <v>22.401</v>
      </c>
      <c r="K68" s="5">
        <v>114.42700000000001</v>
      </c>
      <c r="L68" s="5">
        <v>2.4500000000000002</v>
      </c>
      <c r="M68" s="5" t="s">
        <v>2049</v>
      </c>
      <c r="N68" s="4" t="s">
        <v>925</v>
      </c>
      <c r="P68" s="4" t="s">
        <v>2054</v>
      </c>
      <c r="Q68" s="5" t="s">
        <v>2235</v>
      </c>
      <c r="R68" s="5" t="s">
        <v>845</v>
      </c>
      <c r="S68" s="5" t="s">
        <v>924</v>
      </c>
      <c r="T68" s="5">
        <v>61</v>
      </c>
      <c r="U68" s="5" t="s">
        <v>1418</v>
      </c>
      <c r="V68" s="5" t="s">
        <v>928</v>
      </c>
      <c r="W68" s="5" t="s">
        <v>2239</v>
      </c>
      <c r="X68" s="5" t="s">
        <v>926</v>
      </c>
      <c r="Y68" s="5" t="b">
        <v>1</v>
      </c>
      <c r="Z68" s="5"/>
      <c r="AE68" s="53">
        <v>226.23800700000001</v>
      </c>
      <c r="AJ68" s="4" t="s">
        <v>1831</v>
      </c>
      <c r="AK68" s="4" t="s">
        <v>1831</v>
      </c>
      <c r="AL68" s="4" t="s">
        <v>1831</v>
      </c>
      <c r="AM68" s="4" t="s">
        <v>1831</v>
      </c>
      <c r="AN68" s="4" t="s">
        <v>1831</v>
      </c>
      <c r="AO68" s="4" t="s">
        <v>1831</v>
      </c>
      <c r="AR68" s="4" t="s">
        <v>1831</v>
      </c>
      <c r="AS68" s="4" t="s">
        <v>1831</v>
      </c>
      <c r="AT68" s="4" t="s">
        <v>1831</v>
      </c>
      <c r="AU68" s="4" t="s">
        <v>1831</v>
      </c>
      <c r="AV68" s="4" t="s">
        <v>1831</v>
      </c>
      <c r="AW68" s="4" t="s">
        <v>1831</v>
      </c>
      <c r="AX68" s="4" t="s">
        <v>1831</v>
      </c>
      <c r="AY68" s="4" t="s">
        <v>1831</v>
      </c>
      <c r="AZ68" s="4" t="s">
        <v>1831</v>
      </c>
      <c r="BA68" s="4" t="s">
        <v>1831</v>
      </c>
      <c r="BB68" s="4" t="s">
        <v>1831</v>
      </c>
      <c r="BC68" s="53">
        <v>1.1628232000000001</v>
      </c>
      <c r="BD68" s="53">
        <v>0.15604699999999999</v>
      </c>
      <c r="BE68" s="53">
        <v>218.78839099999999</v>
      </c>
      <c r="BF68" s="53">
        <v>2.4401184200000001</v>
      </c>
      <c r="BG68" s="53">
        <v>0.11069379</v>
      </c>
      <c r="BH68" s="4">
        <v>33.937162899999997</v>
      </c>
      <c r="BI68" s="4">
        <v>5.8991963199999997</v>
      </c>
      <c r="BJ68" s="53">
        <v>24.7816352</v>
      </c>
      <c r="BK68" s="53">
        <v>8.8687370000000001E-2</v>
      </c>
      <c r="BL68" s="53">
        <v>3870.8601100000001</v>
      </c>
    </row>
    <row r="69" spans="1:64" hidden="1" x14ac:dyDescent="0.3">
      <c r="A69" s="5" t="s">
        <v>603</v>
      </c>
      <c r="B69" s="5">
        <v>3</v>
      </c>
      <c r="C69" s="5">
        <v>3</v>
      </c>
      <c r="D69" s="5">
        <v>62</v>
      </c>
      <c r="E69" s="5">
        <v>20</v>
      </c>
      <c r="F69" s="6">
        <v>41066</v>
      </c>
      <c r="G69" s="94">
        <v>6</v>
      </c>
      <c r="H69" s="94">
        <v>6</v>
      </c>
      <c r="I69" s="94">
        <v>2012</v>
      </c>
      <c r="J69" s="5">
        <v>22.474</v>
      </c>
      <c r="K69" s="5">
        <v>114.419</v>
      </c>
      <c r="L69" s="5">
        <v>2.4500000000000002</v>
      </c>
      <c r="M69" s="5" t="s">
        <v>2049</v>
      </c>
      <c r="N69" s="4" t="s">
        <v>925</v>
      </c>
      <c r="P69" s="4" t="s">
        <v>2054</v>
      </c>
      <c r="Q69" s="5" t="s">
        <v>2235</v>
      </c>
      <c r="R69" s="5" t="s">
        <v>845</v>
      </c>
      <c r="S69" s="5" t="s">
        <v>924</v>
      </c>
      <c r="T69" s="5">
        <v>62</v>
      </c>
      <c r="U69" s="5" t="s">
        <v>1418</v>
      </c>
      <c r="V69" s="5" t="s">
        <v>928</v>
      </c>
      <c r="W69" s="5" t="s">
        <v>2239</v>
      </c>
      <c r="X69" s="5" t="s">
        <v>926</v>
      </c>
      <c r="Y69" s="5" t="b">
        <v>1</v>
      </c>
      <c r="Z69" s="5"/>
      <c r="AE69" s="53">
        <v>94.981300399999995</v>
      </c>
      <c r="AJ69" s="4" t="s">
        <v>1831</v>
      </c>
      <c r="AK69" s="4" t="s">
        <v>1831</v>
      </c>
      <c r="AL69" s="4" t="s">
        <v>1831</v>
      </c>
      <c r="AM69" s="4" t="s">
        <v>1831</v>
      </c>
      <c r="AN69" s="4" t="s">
        <v>1831</v>
      </c>
      <c r="AO69" s="4" t="s">
        <v>1831</v>
      </c>
      <c r="AR69" s="4" t="s">
        <v>1831</v>
      </c>
      <c r="AS69" s="4" t="s">
        <v>1831</v>
      </c>
      <c r="AT69" s="4" t="s">
        <v>1831</v>
      </c>
      <c r="AU69" s="4" t="s">
        <v>1831</v>
      </c>
      <c r="AV69" s="4" t="s">
        <v>1831</v>
      </c>
      <c r="AW69" s="4" t="s">
        <v>1831</v>
      </c>
      <c r="AX69" s="4" t="s">
        <v>1831</v>
      </c>
      <c r="AY69" s="4" t="s">
        <v>1831</v>
      </c>
      <c r="AZ69" s="4" t="s">
        <v>1831</v>
      </c>
      <c r="BA69" s="4" t="s">
        <v>1831</v>
      </c>
      <c r="BB69" s="4" t="s">
        <v>1831</v>
      </c>
      <c r="BC69" s="53">
        <v>1.3351525200000001</v>
      </c>
      <c r="BD69" s="53">
        <v>0.10336099999999999</v>
      </c>
      <c r="BE69" s="53">
        <v>223.365421</v>
      </c>
      <c r="BF69" s="53">
        <v>3.50718774</v>
      </c>
      <c r="BG69" s="53">
        <v>7.5944609999999996E-2</v>
      </c>
      <c r="BH69" s="4">
        <v>33.893506100000003</v>
      </c>
      <c r="BI69" s="4">
        <v>5.6028100299999997</v>
      </c>
      <c r="BJ69" s="53">
        <v>24.932283099999999</v>
      </c>
      <c r="BK69" s="53">
        <v>8.2650860000000007E-2</v>
      </c>
      <c r="BL69" s="53">
        <v>8921.0800799999997</v>
      </c>
    </row>
    <row r="70" spans="1:64" hidden="1" x14ac:dyDescent="0.3">
      <c r="A70" s="5" t="s">
        <v>603</v>
      </c>
      <c r="B70" s="5">
        <v>3</v>
      </c>
      <c r="C70" s="5">
        <v>3</v>
      </c>
      <c r="D70" s="5">
        <v>63</v>
      </c>
      <c r="E70" s="5">
        <v>21</v>
      </c>
      <c r="F70" s="6">
        <v>41066</v>
      </c>
      <c r="G70" s="94">
        <v>6</v>
      </c>
      <c r="H70" s="94">
        <v>6</v>
      </c>
      <c r="I70" s="94">
        <v>2012</v>
      </c>
      <c r="J70" s="5">
        <v>22.439</v>
      </c>
      <c r="K70" s="5">
        <v>114.217</v>
      </c>
      <c r="L70" s="5">
        <v>2.4500000000000002</v>
      </c>
      <c r="M70" s="5" t="s">
        <v>2049</v>
      </c>
      <c r="N70" s="4" t="s">
        <v>925</v>
      </c>
      <c r="P70" s="4" t="s">
        <v>2054</v>
      </c>
      <c r="Q70" s="5" t="s">
        <v>2235</v>
      </c>
      <c r="R70" s="5" t="s">
        <v>845</v>
      </c>
      <c r="S70" s="5" t="s">
        <v>924</v>
      </c>
      <c r="T70" s="5">
        <v>63</v>
      </c>
      <c r="U70" s="5" t="s">
        <v>1418</v>
      </c>
      <c r="V70" s="5" t="s">
        <v>928</v>
      </c>
      <c r="W70" s="5" t="s">
        <v>2239</v>
      </c>
      <c r="X70" s="5" t="s">
        <v>926</v>
      </c>
      <c r="Y70" s="5" t="b">
        <v>1</v>
      </c>
      <c r="Z70" s="5"/>
      <c r="AE70" s="53">
        <v>0</v>
      </c>
      <c r="AJ70" s="4" t="s">
        <v>1831</v>
      </c>
      <c r="AK70" s="4" t="s">
        <v>1831</v>
      </c>
      <c r="AL70" s="4" t="s">
        <v>1831</v>
      </c>
      <c r="AM70" s="4" t="s">
        <v>1831</v>
      </c>
      <c r="AN70" s="4" t="s">
        <v>1831</v>
      </c>
      <c r="AO70" s="4" t="s">
        <v>1831</v>
      </c>
      <c r="AR70" s="4" t="s">
        <v>1831</v>
      </c>
      <c r="AS70" s="4" t="s">
        <v>1831</v>
      </c>
      <c r="AT70" s="4" t="s">
        <v>1831</v>
      </c>
      <c r="AU70" s="4" t="s">
        <v>1831</v>
      </c>
      <c r="AV70" s="4" t="s">
        <v>1831</v>
      </c>
      <c r="AW70" s="4" t="s">
        <v>1831</v>
      </c>
      <c r="AX70" s="4" t="s">
        <v>1831</v>
      </c>
      <c r="AY70" s="4" t="s">
        <v>1831</v>
      </c>
      <c r="AZ70" s="4" t="s">
        <v>1831</v>
      </c>
      <c r="BA70" s="4" t="s">
        <v>1831</v>
      </c>
      <c r="BB70" s="4" t="s">
        <v>1831</v>
      </c>
      <c r="BC70" s="53">
        <v>1.327062</v>
      </c>
      <c r="BD70" s="53">
        <v>0.160025</v>
      </c>
      <c r="BE70" s="53">
        <v>222.25929300000001</v>
      </c>
      <c r="BF70" s="53">
        <v>6.4868309999999996</v>
      </c>
      <c r="BG70" s="53">
        <v>5.0390999999999998E-2</v>
      </c>
      <c r="BH70" s="4">
        <v>33.753329999999998</v>
      </c>
      <c r="BI70" s="4">
        <v>5.151484</v>
      </c>
      <c r="BJ70" s="53">
        <v>25.086929999999999</v>
      </c>
      <c r="BK70" s="53">
        <v>0.103182</v>
      </c>
      <c r="BL70" s="53">
        <v>634.69500700000003</v>
      </c>
    </row>
    <row r="71" spans="1:64" hidden="1" x14ac:dyDescent="0.3">
      <c r="A71" s="5" t="s">
        <v>603</v>
      </c>
      <c r="B71" s="5">
        <v>3</v>
      </c>
      <c r="C71" s="5">
        <v>3</v>
      </c>
      <c r="D71" s="5">
        <v>64</v>
      </c>
      <c r="E71" s="5">
        <v>22</v>
      </c>
      <c r="F71" s="6">
        <v>41066</v>
      </c>
      <c r="G71" s="94">
        <v>6</v>
      </c>
      <c r="H71" s="94">
        <v>6</v>
      </c>
      <c r="I71" s="94">
        <v>2012</v>
      </c>
      <c r="J71" s="5">
        <v>22.446000000000002</v>
      </c>
      <c r="K71" s="5">
        <v>114.25700000000001</v>
      </c>
      <c r="L71" s="5">
        <v>2.4500000000000002</v>
      </c>
      <c r="M71" s="5" t="s">
        <v>2049</v>
      </c>
      <c r="N71" s="4" t="s">
        <v>925</v>
      </c>
      <c r="P71" s="4" t="s">
        <v>2054</v>
      </c>
      <c r="Q71" s="5" t="s">
        <v>2235</v>
      </c>
      <c r="R71" s="5" t="s">
        <v>845</v>
      </c>
      <c r="S71" s="5" t="s">
        <v>924</v>
      </c>
      <c r="T71" s="5">
        <v>64</v>
      </c>
      <c r="U71" s="5" t="s">
        <v>1418</v>
      </c>
      <c r="V71" s="5" t="s">
        <v>928</v>
      </c>
      <c r="W71" s="5" t="s">
        <v>2239</v>
      </c>
      <c r="X71" s="5" t="s">
        <v>926</v>
      </c>
      <c r="Y71" s="5" t="b">
        <v>1</v>
      </c>
      <c r="Z71" s="5"/>
      <c r="AE71" s="53">
        <v>0</v>
      </c>
      <c r="AJ71" s="4" t="s">
        <v>1831</v>
      </c>
      <c r="AK71" s="4" t="s">
        <v>1831</v>
      </c>
      <c r="AL71" s="4" t="s">
        <v>1831</v>
      </c>
      <c r="AM71" s="4" t="s">
        <v>1831</v>
      </c>
      <c r="AN71" s="4" t="s">
        <v>1831</v>
      </c>
      <c r="AO71" s="4" t="s">
        <v>1831</v>
      </c>
      <c r="AR71" s="4" t="s">
        <v>1831</v>
      </c>
      <c r="AS71" s="4" t="s">
        <v>1831</v>
      </c>
      <c r="AT71" s="4" t="s">
        <v>1831</v>
      </c>
      <c r="AU71" s="4" t="s">
        <v>1831</v>
      </c>
      <c r="AV71" s="4" t="s">
        <v>1831</v>
      </c>
      <c r="AW71" s="4" t="s">
        <v>1831</v>
      </c>
      <c r="AX71" s="4" t="s">
        <v>1831</v>
      </c>
      <c r="AY71" s="4" t="s">
        <v>1831</v>
      </c>
      <c r="AZ71" s="4" t="s">
        <v>1831</v>
      </c>
      <c r="BA71" s="4" t="s">
        <v>1831</v>
      </c>
      <c r="BB71" s="4" t="s">
        <v>1831</v>
      </c>
      <c r="BC71" s="53">
        <v>1.3327910000000001</v>
      </c>
      <c r="BD71" s="53">
        <v>0.16802300000000001</v>
      </c>
      <c r="BE71" s="53">
        <v>222.66421500000001</v>
      </c>
      <c r="BF71" s="53">
        <v>6.5508059999999997</v>
      </c>
      <c r="BG71" s="53">
        <v>4.7559999999999998E-2</v>
      </c>
      <c r="BH71" s="4">
        <v>33.762816999999998</v>
      </c>
      <c r="BI71" s="4">
        <v>5.0880049999999999</v>
      </c>
      <c r="BJ71" s="53">
        <v>25.031130999999998</v>
      </c>
      <c r="BK71" s="53">
        <v>9.1081999999999996E-2</v>
      </c>
      <c r="BL71" s="53">
        <v>1325.09998</v>
      </c>
    </row>
    <row r="72" spans="1:64" hidden="1" x14ac:dyDescent="0.3">
      <c r="A72" s="5" t="s">
        <v>603</v>
      </c>
      <c r="B72" s="5">
        <v>3</v>
      </c>
      <c r="C72" s="5">
        <v>3</v>
      </c>
      <c r="D72" s="5">
        <v>65</v>
      </c>
      <c r="E72" s="5">
        <v>23</v>
      </c>
      <c r="F72" s="6">
        <v>41066</v>
      </c>
      <c r="G72" s="94">
        <v>6</v>
      </c>
      <c r="H72" s="94">
        <v>6</v>
      </c>
      <c r="I72" s="94">
        <v>2012</v>
      </c>
      <c r="J72" s="5">
        <v>22.466000000000001</v>
      </c>
      <c r="K72" s="5">
        <v>114.29300000000001</v>
      </c>
      <c r="L72" s="5">
        <v>2.4500000000000002</v>
      </c>
      <c r="M72" s="5" t="s">
        <v>2049</v>
      </c>
      <c r="N72" s="4" t="s">
        <v>925</v>
      </c>
      <c r="P72" s="4" t="s">
        <v>2054</v>
      </c>
      <c r="Q72" s="5" t="s">
        <v>2235</v>
      </c>
      <c r="R72" s="5" t="s">
        <v>845</v>
      </c>
      <c r="S72" s="5" t="s">
        <v>924</v>
      </c>
      <c r="T72" s="5">
        <v>65</v>
      </c>
      <c r="U72" s="5" t="s">
        <v>1418</v>
      </c>
      <c r="V72" s="5" t="s">
        <v>928</v>
      </c>
      <c r="W72" s="5" t="s">
        <v>2239</v>
      </c>
      <c r="X72" s="5" t="s">
        <v>926</v>
      </c>
      <c r="Y72" s="5" t="b">
        <v>1</v>
      </c>
      <c r="Z72" s="5"/>
      <c r="AE72" s="53">
        <v>0</v>
      </c>
      <c r="AJ72" s="4" t="s">
        <v>1831</v>
      </c>
      <c r="AK72" s="4" t="s">
        <v>1831</v>
      </c>
      <c r="AL72" s="4" t="s">
        <v>1831</v>
      </c>
      <c r="AM72" s="4" t="s">
        <v>1831</v>
      </c>
      <c r="AN72" s="4" t="s">
        <v>1831</v>
      </c>
      <c r="AO72" s="4" t="s">
        <v>1831</v>
      </c>
      <c r="AR72" s="4" t="s">
        <v>1831</v>
      </c>
      <c r="AS72" s="4" t="s">
        <v>1831</v>
      </c>
      <c r="AT72" s="4" t="s">
        <v>1831</v>
      </c>
      <c r="AU72" s="4" t="s">
        <v>1831</v>
      </c>
      <c r="AV72" s="4" t="s">
        <v>1831</v>
      </c>
      <c r="AW72" s="4" t="s">
        <v>1831</v>
      </c>
      <c r="AX72" s="4" t="s">
        <v>1831</v>
      </c>
      <c r="AY72" s="4" t="s">
        <v>1831</v>
      </c>
      <c r="AZ72" s="4" t="s">
        <v>1831</v>
      </c>
      <c r="BA72" s="4" t="s">
        <v>1831</v>
      </c>
      <c r="BB72" s="4" t="s">
        <v>1831</v>
      </c>
      <c r="BC72" s="53">
        <v>1.33342037</v>
      </c>
      <c r="BD72" s="53">
        <v>0.16428200000000001</v>
      </c>
      <c r="BE72" s="53">
        <v>222.69848200000001</v>
      </c>
      <c r="BF72" s="53">
        <v>6.5489917100000001</v>
      </c>
      <c r="BG72" s="53">
        <v>4.7535040000000001E-2</v>
      </c>
      <c r="BH72" s="4">
        <v>33.7634604</v>
      </c>
      <c r="BI72" s="4">
        <v>5.0913738999999998</v>
      </c>
      <c r="BJ72" s="53">
        <v>25.029696900000001</v>
      </c>
      <c r="BK72" s="53">
        <v>9.0699409999999994E-2</v>
      </c>
      <c r="BL72" s="53">
        <v>746.11798099999999</v>
      </c>
    </row>
    <row r="73" spans="1:64" hidden="1" x14ac:dyDescent="0.3">
      <c r="A73" s="5" t="s">
        <v>603</v>
      </c>
      <c r="B73" s="5">
        <v>3</v>
      </c>
      <c r="C73" s="5">
        <v>3</v>
      </c>
      <c r="D73" s="5">
        <v>66</v>
      </c>
      <c r="E73" s="5">
        <v>24</v>
      </c>
      <c r="F73" s="6">
        <v>41066</v>
      </c>
      <c r="G73" s="94">
        <v>6</v>
      </c>
      <c r="H73" s="94">
        <v>6</v>
      </c>
      <c r="I73" s="94">
        <v>2012</v>
      </c>
      <c r="J73" s="5">
        <v>22.49</v>
      </c>
      <c r="K73" s="5">
        <v>114.32899999999999</v>
      </c>
      <c r="L73" s="5">
        <v>2.4500000000000002</v>
      </c>
      <c r="M73" s="5" t="s">
        <v>2049</v>
      </c>
      <c r="N73" s="4" t="s">
        <v>925</v>
      </c>
      <c r="P73" s="4" t="s">
        <v>2054</v>
      </c>
      <c r="Q73" s="5" t="s">
        <v>2235</v>
      </c>
      <c r="R73" s="5" t="s">
        <v>845</v>
      </c>
      <c r="S73" s="5" t="s">
        <v>924</v>
      </c>
      <c r="T73" s="5">
        <v>66</v>
      </c>
      <c r="U73" s="5" t="s">
        <v>1418</v>
      </c>
      <c r="V73" s="5" t="s">
        <v>928</v>
      </c>
      <c r="W73" s="5" t="s">
        <v>2239</v>
      </c>
      <c r="X73" s="5" t="s">
        <v>926</v>
      </c>
      <c r="Y73" s="5" t="b">
        <v>1</v>
      </c>
      <c r="Z73" s="5"/>
      <c r="AE73" s="53">
        <v>1.4454100000000001</v>
      </c>
      <c r="AJ73" s="4" t="s">
        <v>1831</v>
      </c>
      <c r="AK73" s="4" t="s">
        <v>1831</v>
      </c>
      <c r="AL73" s="4" t="s">
        <v>1831</v>
      </c>
      <c r="AM73" s="4" t="s">
        <v>1831</v>
      </c>
      <c r="AN73" s="4" t="s">
        <v>1831</v>
      </c>
      <c r="AO73" s="4" t="s">
        <v>1831</v>
      </c>
      <c r="AR73" s="4" t="s">
        <v>1831</v>
      </c>
      <c r="AS73" s="4" t="s">
        <v>1831</v>
      </c>
      <c r="AT73" s="4" t="s">
        <v>1831</v>
      </c>
      <c r="AU73" s="4" t="s">
        <v>1831</v>
      </c>
      <c r="AV73" s="4" t="s">
        <v>1831</v>
      </c>
      <c r="AW73" s="4" t="s">
        <v>1831</v>
      </c>
      <c r="AX73" s="4" t="s">
        <v>1831</v>
      </c>
      <c r="AY73" s="4" t="s">
        <v>1831</v>
      </c>
      <c r="AZ73" s="4" t="s">
        <v>1831</v>
      </c>
      <c r="BA73" s="4" t="s">
        <v>1831</v>
      </c>
      <c r="BB73" s="4" t="s">
        <v>1831</v>
      </c>
      <c r="BC73" s="53">
        <v>1.4199310599999999</v>
      </c>
      <c r="BD73" s="53">
        <v>0.13292599999999999</v>
      </c>
      <c r="BE73" s="53">
        <v>225.72077300000001</v>
      </c>
      <c r="BF73" s="53">
        <v>5.99626956</v>
      </c>
      <c r="BG73" s="53">
        <v>5.0693969999999998E-2</v>
      </c>
      <c r="BH73" s="4">
        <v>33.800906400000002</v>
      </c>
      <c r="BI73" s="4">
        <v>5.6326227700000002</v>
      </c>
      <c r="BJ73" s="53">
        <v>25.003601400000001</v>
      </c>
      <c r="BK73" s="53">
        <v>8.5436620000000005E-2</v>
      </c>
      <c r="BL73" s="53">
        <v>1005.62</v>
      </c>
    </row>
    <row r="74" spans="1:64" hidden="1" x14ac:dyDescent="0.3">
      <c r="A74" s="5" t="s">
        <v>603</v>
      </c>
      <c r="B74" s="5">
        <v>3</v>
      </c>
      <c r="C74" s="5">
        <v>3</v>
      </c>
      <c r="D74" s="5">
        <v>67</v>
      </c>
      <c r="E74" s="5">
        <v>25</v>
      </c>
      <c r="F74" s="6">
        <v>41066</v>
      </c>
      <c r="G74" s="94">
        <v>6</v>
      </c>
      <c r="H74" s="94">
        <v>6</v>
      </c>
      <c r="I74" s="94">
        <v>2012</v>
      </c>
      <c r="J74" s="5">
        <v>22.504999999999999</v>
      </c>
      <c r="K74" s="5">
        <v>114.38200000000001</v>
      </c>
      <c r="L74" s="5">
        <v>2.4500000000000002</v>
      </c>
      <c r="M74" s="5" t="s">
        <v>2049</v>
      </c>
      <c r="N74" s="4" t="s">
        <v>925</v>
      </c>
      <c r="P74" s="4" t="s">
        <v>2054</v>
      </c>
      <c r="Q74" s="5" t="s">
        <v>2235</v>
      </c>
      <c r="R74" s="5" t="s">
        <v>845</v>
      </c>
      <c r="S74" s="5" t="s">
        <v>924</v>
      </c>
      <c r="T74" s="5">
        <v>67</v>
      </c>
      <c r="U74" s="5" t="s">
        <v>1418</v>
      </c>
      <c r="V74" s="5" t="s">
        <v>928</v>
      </c>
      <c r="W74" s="5" t="s">
        <v>2239</v>
      </c>
      <c r="X74" s="5" t="s">
        <v>926</v>
      </c>
      <c r="Y74" s="5" t="b">
        <v>1</v>
      </c>
      <c r="Z74" s="5"/>
      <c r="AE74" s="53">
        <v>152.20799299999999</v>
      </c>
      <c r="AJ74" s="4" t="s">
        <v>1831</v>
      </c>
      <c r="AK74" s="4" t="s">
        <v>1831</v>
      </c>
      <c r="AL74" s="4" t="s">
        <v>1831</v>
      </c>
      <c r="AM74" s="4" t="s">
        <v>1831</v>
      </c>
      <c r="AN74" s="4" t="s">
        <v>1831</v>
      </c>
      <c r="AO74" s="4" t="s">
        <v>1831</v>
      </c>
      <c r="AR74" s="4" t="s">
        <v>1831</v>
      </c>
      <c r="AS74" s="4" t="s">
        <v>1831</v>
      </c>
      <c r="AT74" s="4" t="s">
        <v>1831</v>
      </c>
      <c r="AU74" s="4" t="s">
        <v>1831</v>
      </c>
      <c r="AV74" s="4" t="s">
        <v>1831</v>
      </c>
      <c r="AW74" s="4" t="s">
        <v>1831</v>
      </c>
      <c r="AX74" s="4" t="s">
        <v>1831</v>
      </c>
      <c r="AY74" s="4" t="s">
        <v>1831</v>
      </c>
      <c r="AZ74" s="4" t="s">
        <v>1831</v>
      </c>
      <c r="BA74" s="4" t="s">
        <v>1831</v>
      </c>
      <c r="BB74" s="4" t="s">
        <v>1831</v>
      </c>
      <c r="BC74" s="53">
        <v>1.6101809199999999</v>
      </c>
      <c r="BD74" s="53">
        <v>9.5903799999999997E-2</v>
      </c>
      <c r="BE74" s="53">
        <v>231.87166099999999</v>
      </c>
      <c r="BF74" s="53">
        <v>4.7239078900000004</v>
      </c>
      <c r="BG74" s="53">
        <v>5.8751539999999998E-2</v>
      </c>
      <c r="BH74" s="4">
        <v>33.882551200000002</v>
      </c>
      <c r="BI74" s="4">
        <v>6.7753501199999997</v>
      </c>
      <c r="BJ74" s="53">
        <v>24.9450535</v>
      </c>
      <c r="BK74" s="53">
        <v>7.9038520000000001E-2</v>
      </c>
      <c r="BL74" s="53">
        <v>5969.7402300000003</v>
      </c>
    </row>
    <row r="75" spans="1:64" hidden="1" x14ac:dyDescent="0.3">
      <c r="A75" s="5" t="s">
        <v>603</v>
      </c>
      <c r="B75" s="5">
        <v>3</v>
      </c>
      <c r="C75" s="5">
        <v>3</v>
      </c>
      <c r="D75" s="5">
        <v>68</v>
      </c>
      <c r="E75" s="5">
        <v>26</v>
      </c>
      <c r="F75" s="6">
        <v>41066</v>
      </c>
      <c r="G75" s="94">
        <v>6</v>
      </c>
      <c r="H75" s="94">
        <v>6</v>
      </c>
      <c r="I75" s="94">
        <v>2012</v>
      </c>
      <c r="J75" s="5">
        <v>22.518999999999998</v>
      </c>
      <c r="K75" s="5">
        <v>114.301</v>
      </c>
      <c r="L75" s="5">
        <v>2.4500000000000002</v>
      </c>
      <c r="M75" s="5" t="s">
        <v>2049</v>
      </c>
      <c r="N75" s="4" t="s">
        <v>925</v>
      </c>
      <c r="P75" s="4" t="s">
        <v>2054</v>
      </c>
      <c r="Q75" s="5" t="s">
        <v>2235</v>
      </c>
      <c r="R75" s="5" t="s">
        <v>845</v>
      </c>
      <c r="S75" s="5" t="s">
        <v>924</v>
      </c>
      <c r="T75" s="5">
        <v>68</v>
      </c>
      <c r="U75" s="5" t="s">
        <v>1418</v>
      </c>
      <c r="V75" s="5" t="s">
        <v>928</v>
      </c>
      <c r="W75" s="5" t="s">
        <v>2239</v>
      </c>
      <c r="X75" s="5" t="s">
        <v>926</v>
      </c>
      <c r="Y75" s="5" t="b">
        <v>1</v>
      </c>
      <c r="Z75" s="5"/>
      <c r="AE75" s="53">
        <v>0</v>
      </c>
      <c r="AJ75" s="4" t="s">
        <v>1831</v>
      </c>
      <c r="AK75" s="4" t="s">
        <v>1831</v>
      </c>
      <c r="AL75" s="4" t="s">
        <v>1831</v>
      </c>
      <c r="AM75" s="4" t="s">
        <v>1831</v>
      </c>
      <c r="AN75" s="4" t="s">
        <v>1831</v>
      </c>
      <c r="AO75" s="4" t="s">
        <v>1831</v>
      </c>
      <c r="AR75" s="4" t="s">
        <v>1831</v>
      </c>
      <c r="AS75" s="4" t="s">
        <v>1831</v>
      </c>
      <c r="AT75" s="4" t="s">
        <v>1831</v>
      </c>
      <c r="AU75" s="4" t="s">
        <v>1831</v>
      </c>
      <c r="AV75" s="4" t="s">
        <v>1831</v>
      </c>
      <c r="AW75" s="4" t="s">
        <v>1831</v>
      </c>
      <c r="AX75" s="4" t="s">
        <v>1831</v>
      </c>
      <c r="AY75" s="4" t="s">
        <v>1831</v>
      </c>
      <c r="AZ75" s="4" t="s">
        <v>1831</v>
      </c>
      <c r="BA75" s="4" t="s">
        <v>1831</v>
      </c>
      <c r="BB75" s="4" t="s">
        <v>1831</v>
      </c>
      <c r="BC75" s="53">
        <v>1.3845172400000001</v>
      </c>
      <c r="BD75" s="53">
        <v>0.13763500000000001</v>
      </c>
      <c r="BE75" s="53">
        <v>224.25281899999999</v>
      </c>
      <c r="BF75" s="53">
        <v>6.3627704100000004</v>
      </c>
      <c r="BG75" s="53">
        <v>4.8185470000000001E-2</v>
      </c>
      <c r="BH75" s="4">
        <v>33.7815589</v>
      </c>
      <c r="BI75" s="4">
        <v>5.3500049799999996</v>
      </c>
      <c r="BJ75" s="53">
        <v>25.0080922</v>
      </c>
      <c r="BK75" s="53">
        <v>8.807711E-2</v>
      </c>
      <c r="BL75" s="53">
        <v>1610.3900100000001</v>
      </c>
    </row>
    <row r="76" spans="1:64" hidden="1" x14ac:dyDescent="0.3">
      <c r="A76" s="5" t="s">
        <v>603</v>
      </c>
      <c r="B76" s="5">
        <v>3</v>
      </c>
      <c r="C76" s="5">
        <v>3</v>
      </c>
      <c r="D76" s="5">
        <v>69</v>
      </c>
      <c r="E76" s="5">
        <v>27</v>
      </c>
      <c r="F76" s="6">
        <v>41066</v>
      </c>
      <c r="G76" s="94">
        <v>6</v>
      </c>
      <c r="H76" s="94">
        <v>6</v>
      </c>
      <c r="I76" s="94">
        <v>2012</v>
      </c>
      <c r="J76" s="5">
        <v>22.555</v>
      </c>
      <c r="K76" s="5">
        <v>114.321</v>
      </c>
      <c r="L76" s="5">
        <v>2.4500000000000002</v>
      </c>
      <c r="M76" s="5" t="s">
        <v>2049</v>
      </c>
      <c r="N76" s="4" t="s">
        <v>925</v>
      </c>
      <c r="P76" s="4" t="s">
        <v>2054</v>
      </c>
      <c r="Q76" s="5" t="s">
        <v>2235</v>
      </c>
      <c r="R76" s="5" t="s">
        <v>845</v>
      </c>
      <c r="S76" s="5" t="s">
        <v>924</v>
      </c>
      <c r="T76" s="5">
        <v>69</v>
      </c>
      <c r="U76" s="5" t="s">
        <v>1418</v>
      </c>
      <c r="V76" s="5" t="s">
        <v>928</v>
      </c>
      <c r="W76" s="5" t="s">
        <v>2239</v>
      </c>
      <c r="X76" s="5" t="s">
        <v>926</v>
      </c>
      <c r="Y76" s="5" t="b">
        <v>1</v>
      </c>
      <c r="Z76" s="5"/>
      <c r="AE76" s="53">
        <v>605.705017</v>
      </c>
      <c r="AJ76" s="4" t="s">
        <v>1831</v>
      </c>
      <c r="AK76" s="4" t="s">
        <v>1831</v>
      </c>
      <c r="AL76" s="4" t="s">
        <v>1831</v>
      </c>
      <c r="AM76" s="4" t="s">
        <v>1831</v>
      </c>
      <c r="AN76" s="4" t="s">
        <v>1831</v>
      </c>
      <c r="AO76" s="4" t="s">
        <v>1831</v>
      </c>
      <c r="AR76" s="4" t="s">
        <v>1831</v>
      </c>
      <c r="AS76" s="4" t="s">
        <v>1831</v>
      </c>
      <c r="AT76" s="4" t="s">
        <v>1831</v>
      </c>
      <c r="AU76" s="4" t="s">
        <v>1831</v>
      </c>
      <c r="AV76" s="4" t="s">
        <v>1831</v>
      </c>
      <c r="AW76" s="4" t="s">
        <v>1831</v>
      </c>
      <c r="AX76" s="4" t="s">
        <v>1831</v>
      </c>
      <c r="AY76" s="4" t="s">
        <v>1831</v>
      </c>
      <c r="AZ76" s="4" t="s">
        <v>1831</v>
      </c>
      <c r="BA76" s="4" t="s">
        <v>1831</v>
      </c>
      <c r="BB76" s="4" t="s">
        <v>1831</v>
      </c>
      <c r="BC76" s="53">
        <v>1.5115944400000001</v>
      </c>
      <c r="BD76" s="53">
        <v>0.11293300000000001</v>
      </c>
      <c r="BE76" s="53">
        <v>228.20319699999999</v>
      </c>
      <c r="BF76" s="53">
        <v>5.7568061699999999</v>
      </c>
      <c r="BG76" s="53">
        <v>5.1352689999999999E-2</v>
      </c>
      <c r="BH76" s="4">
        <v>33.826012200000001</v>
      </c>
      <c r="BI76" s="4">
        <v>6.0556487399999996</v>
      </c>
      <c r="BJ76" s="53">
        <v>24.971727600000001</v>
      </c>
      <c r="BK76" s="53">
        <v>8.4127590000000002E-2</v>
      </c>
      <c r="BL76" s="53">
        <v>5488.6601600000004</v>
      </c>
    </row>
    <row r="77" spans="1:64" hidden="1" x14ac:dyDescent="0.3">
      <c r="A77" s="5" t="s">
        <v>603</v>
      </c>
      <c r="B77" s="5">
        <v>3</v>
      </c>
      <c r="C77" s="5">
        <v>3</v>
      </c>
      <c r="D77" s="5">
        <v>70</v>
      </c>
      <c r="E77" s="5">
        <v>28</v>
      </c>
      <c r="F77" s="6">
        <v>41066</v>
      </c>
      <c r="G77" s="94">
        <v>6</v>
      </c>
      <c r="H77" s="94">
        <v>6</v>
      </c>
      <c r="I77" s="94">
        <v>2012</v>
      </c>
      <c r="J77" s="5">
        <v>22.547000000000001</v>
      </c>
      <c r="K77" s="5">
        <v>114.369</v>
      </c>
      <c r="L77" s="5">
        <v>2.4500000000000002</v>
      </c>
      <c r="M77" s="5" t="s">
        <v>2049</v>
      </c>
      <c r="N77" s="4" t="s">
        <v>925</v>
      </c>
      <c r="P77" s="4" t="s">
        <v>2054</v>
      </c>
      <c r="Q77" s="5" t="s">
        <v>2235</v>
      </c>
      <c r="R77" s="5" t="s">
        <v>845</v>
      </c>
      <c r="S77" s="5" t="s">
        <v>924</v>
      </c>
      <c r="T77" s="5">
        <v>70</v>
      </c>
      <c r="U77" s="5" t="s">
        <v>1418</v>
      </c>
      <c r="V77" s="5" t="s">
        <v>928</v>
      </c>
      <c r="W77" s="5" t="s">
        <v>2239</v>
      </c>
      <c r="X77" s="5" t="s">
        <v>926</v>
      </c>
      <c r="Y77" s="5" t="b">
        <v>1</v>
      </c>
      <c r="Z77" s="5"/>
      <c r="AE77" s="53">
        <v>664.80798300000004</v>
      </c>
      <c r="AJ77" s="4" t="s">
        <v>1831</v>
      </c>
      <c r="AK77" s="4" t="s">
        <v>1831</v>
      </c>
      <c r="AL77" s="4" t="s">
        <v>1831</v>
      </c>
      <c r="AM77" s="4" t="s">
        <v>1831</v>
      </c>
      <c r="AN77" s="4" t="s">
        <v>1831</v>
      </c>
      <c r="AO77" s="4" t="s">
        <v>1831</v>
      </c>
      <c r="AR77" s="4" t="s">
        <v>1831</v>
      </c>
      <c r="AS77" s="4" t="s">
        <v>1831</v>
      </c>
      <c r="AT77" s="4" t="s">
        <v>1831</v>
      </c>
      <c r="AU77" s="4" t="s">
        <v>1831</v>
      </c>
      <c r="AV77" s="4" t="s">
        <v>1831</v>
      </c>
      <c r="AW77" s="4" t="s">
        <v>1831</v>
      </c>
      <c r="AX77" s="4" t="s">
        <v>1831</v>
      </c>
      <c r="AY77" s="4" t="s">
        <v>1831</v>
      </c>
      <c r="AZ77" s="4" t="s">
        <v>1831</v>
      </c>
      <c r="BA77" s="4" t="s">
        <v>1831</v>
      </c>
      <c r="BB77" s="4" t="s">
        <v>1831</v>
      </c>
      <c r="BC77" s="53">
        <v>1.8528489299999999</v>
      </c>
      <c r="BD77" s="53">
        <v>7.8578599999999998E-2</v>
      </c>
      <c r="BE77" s="53">
        <v>238.702078</v>
      </c>
      <c r="BF77" s="53">
        <v>4.0993714600000004</v>
      </c>
      <c r="BG77" s="53">
        <v>6.0287739999999999E-2</v>
      </c>
      <c r="BH77" s="4">
        <v>33.943824499999998</v>
      </c>
      <c r="BI77" s="4">
        <v>7.9475685299999999</v>
      </c>
      <c r="BJ77" s="53">
        <v>24.886161600000001</v>
      </c>
      <c r="BK77" s="53">
        <v>7.7645130000000007E-2</v>
      </c>
      <c r="BL77" s="53">
        <v>6471.6699200000003</v>
      </c>
    </row>
    <row r="78" spans="1:64" hidden="1" x14ac:dyDescent="0.3">
      <c r="A78" s="5" t="s">
        <v>605</v>
      </c>
      <c r="B78" s="5">
        <v>3</v>
      </c>
      <c r="C78" s="5">
        <v>3</v>
      </c>
      <c r="D78" s="5">
        <v>71</v>
      </c>
      <c r="E78" s="5">
        <v>1</v>
      </c>
      <c r="F78" s="6">
        <v>42175</v>
      </c>
      <c r="G78" s="94">
        <v>20</v>
      </c>
      <c r="H78" s="94">
        <v>6</v>
      </c>
      <c r="I78" s="94">
        <v>2015</v>
      </c>
      <c r="J78" s="5">
        <v>22.503</v>
      </c>
      <c r="K78" s="5">
        <v>113.988</v>
      </c>
      <c r="L78" s="5">
        <v>2.4500000000000002</v>
      </c>
      <c r="M78" s="5" t="s">
        <v>2049</v>
      </c>
      <c r="N78" s="4" t="s">
        <v>925</v>
      </c>
      <c r="P78" s="4" t="s">
        <v>2054</v>
      </c>
      <c r="Q78" s="5" t="s">
        <v>2235</v>
      </c>
      <c r="R78" s="5" t="s">
        <v>845</v>
      </c>
      <c r="S78" s="5" t="s">
        <v>924</v>
      </c>
      <c r="T78" s="5">
        <v>71</v>
      </c>
      <c r="U78" s="5" t="s">
        <v>1418</v>
      </c>
      <c r="V78" s="5" t="s">
        <v>929</v>
      </c>
      <c r="W78" s="5" t="s">
        <v>2239</v>
      </c>
      <c r="X78" s="5" t="s">
        <v>926</v>
      </c>
      <c r="Y78" s="5" t="b">
        <v>1</v>
      </c>
      <c r="Z78" s="5" t="s">
        <v>930</v>
      </c>
      <c r="AE78" s="53">
        <v>1.5282100000000001</v>
      </c>
      <c r="AJ78" s="4" t="s">
        <v>1831</v>
      </c>
      <c r="AK78" s="4" t="s">
        <v>1831</v>
      </c>
      <c r="AL78" s="4" t="s">
        <v>1831</v>
      </c>
      <c r="AM78" s="4" t="s">
        <v>1831</v>
      </c>
      <c r="AN78" s="4">
        <v>912.5</v>
      </c>
      <c r="AR78" s="4" t="s">
        <v>1831</v>
      </c>
      <c r="AS78" s="4" t="s">
        <v>1831</v>
      </c>
      <c r="AT78" s="4" t="s">
        <v>1831</v>
      </c>
      <c r="AU78" s="4" t="s">
        <v>1831</v>
      </c>
      <c r="AV78" s="4" t="s">
        <v>1831</v>
      </c>
      <c r="AW78" s="4" t="s">
        <v>1831</v>
      </c>
      <c r="AX78" s="4" t="s">
        <v>1831</v>
      </c>
      <c r="AY78" s="4" t="s">
        <v>1831</v>
      </c>
      <c r="AZ78" s="4" t="s">
        <v>1831</v>
      </c>
      <c r="BA78" s="4" t="s">
        <v>1831</v>
      </c>
      <c r="BB78" s="4" t="s">
        <v>1831</v>
      </c>
      <c r="BC78" s="53">
        <v>1.499047</v>
      </c>
      <c r="BD78" s="53">
        <v>7.3830000000000007E-2</v>
      </c>
      <c r="BE78" s="53">
        <v>223.34210200000001</v>
      </c>
      <c r="BF78" s="53">
        <v>7.2874420000000004</v>
      </c>
      <c r="BG78" s="53">
        <v>4.0481999999999997E-2</v>
      </c>
      <c r="BH78" s="4">
        <v>33.726146999999997</v>
      </c>
      <c r="BI78" s="4">
        <v>5.2893100000000004</v>
      </c>
      <c r="BJ78" s="53">
        <v>25.040752000000001</v>
      </c>
      <c r="BK78" s="53">
        <v>0.12051099999999999</v>
      </c>
      <c r="BL78" s="53">
        <v>17627.099600000001</v>
      </c>
    </row>
    <row r="79" spans="1:64" hidden="1" x14ac:dyDescent="0.3">
      <c r="A79" s="5" t="s">
        <v>605</v>
      </c>
      <c r="B79" s="5">
        <v>3</v>
      </c>
      <c r="C79" s="5">
        <v>3</v>
      </c>
      <c r="D79" s="5">
        <v>72</v>
      </c>
      <c r="E79" s="5">
        <v>2</v>
      </c>
      <c r="F79" s="6">
        <v>42175</v>
      </c>
      <c r="G79" s="94">
        <v>20</v>
      </c>
      <c r="H79" s="94">
        <v>6</v>
      </c>
      <c r="I79" s="94">
        <v>2015</v>
      </c>
      <c r="J79" s="5">
        <v>22.484000000000002</v>
      </c>
      <c r="K79" s="5">
        <v>113.95399999999999</v>
      </c>
      <c r="L79" s="5">
        <v>2.4500000000000002</v>
      </c>
      <c r="M79" s="5" t="s">
        <v>2049</v>
      </c>
      <c r="N79" s="4" t="s">
        <v>925</v>
      </c>
      <c r="P79" s="4" t="s">
        <v>2054</v>
      </c>
      <c r="Q79" s="5" t="s">
        <v>2235</v>
      </c>
      <c r="R79" s="5" t="s">
        <v>845</v>
      </c>
      <c r="S79" s="5" t="s">
        <v>924</v>
      </c>
      <c r="T79" s="5">
        <v>72</v>
      </c>
      <c r="U79" s="5" t="s">
        <v>1418</v>
      </c>
      <c r="V79" s="5" t="s">
        <v>929</v>
      </c>
      <c r="W79" s="5" t="s">
        <v>2239</v>
      </c>
      <c r="X79" s="5" t="s">
        <v>926</v>
      </c>
      <c r="Y79" s="5" t="b">
        <v>1</v>
      </c>
      <c r="Z79" s="5" t="s">
        <v>930</v>
      </c>
      <c r="AE79" s="53">
        <v>0</v>
      </c>
      <c r="AJ79" s="4" t="s">
        <v>1831</v>
      </c>
      <c r="AK79" s="4" t="s">
        <v>1831</v>
      </c>
      <c r="AL79" s="4" t="s">
        <v>1831</v>
      </c>
      <c r="AM79" s="4" t="s">
        <v>1831</v>
      </c>
      <c r="AN79" s="4">
        <v>912.5</v>
      </c>
      <c r="AR79" s="4" t="s">
        <v>1831</v>
      </c>
      <c r="AS79" s="4" t="s">
        <v>1831</v>
      </c>
      <c r="AT79" s="4" t="s">
        <v>1831</v>
      </c>
      <c r="AU79" s="4" t="s">
        <v>1831</v>
      </c>
      <c r="AV79" s="4" t="s">
        <v>1831</v>
      </c>
      <c r="AW79" s="4" t="s">
        <v>1831</v>
      </c>
      <c r="AX79" s="4" t="s">
        <v>1831</v>
      </c>
      <c r="AY79" s="4" t="s">
        <v>1831</v>
      </c>
      <c r="AZ79" s="4" t="s">
        <v>1831</v>
      </c>
      <c r="BA79" s="4" t="s">
        <v>1831</v>
      </c>
      <c r="BB79" s="4" t="s">
        <v>1831</v>
      </c>
      <c r="BC79" s="53">
        <v>1.5015414600000001</v>
      </c>
      <c r="BD79" s="53">
        <v>8.2715499999999997E-2</v>
      </c>
      <c r="BE79" s="53">
        <v>223.31071900000001</v>
      </c>
      <c r="BF79" s="53">
        <v>7.2743319499999997</v>
      </c>
      <c r="BG79" s="53">
        <v>4.0456730000000003E-2</v>
      </c>
      <c r="BH79" s="4">
        <v>33.724876299999998</v>
      </c>
      <c r="BI79" s="4">
        <v>5.2886778000000003</v>
      </c>
      <c r="BJ79" s="53">
        <v>25.045878999999999</v>
      </c>
      <c r="BK79" s="53">
        <v>0.12072237</v>
      </c>
      <c r="BL79" s="53">
        <v>13566.9004</v>
      </c>
    </row>
    <row r="80" spans="1:64" hidden="1" x14ac:dyDescent="0.3">
      <c r="A80" s="5" t="s">
        <v>605</v>
      </c>
      <c r="B80" s="5">
        <v>3</v>
      </c>
      <c r="C80" s="5">
        <v>3</v>
      </c>
      <c r="D80" s="5">
        <v>73</v>
      </c>
      <c r="E80" s="5">
        <v>3</v>
      </c>
      <c r="F80" s="6">
        <v>42175</v>
      </c>
      <c r="G80" s="94">
        <v>20</v>
      </c>
      <c r="H80" s="94">
        <v>6</v>
      </c>
      <c r="I80" s="94">
        <v>2015</v>
      </c>
      <c r="J80" s="5">
        <v>22.463000000000001</v>
      </c>
      <c r="K80" s="5">
        <v>113.932</v>
      </c>
      <c r="L80" s="5">
        <v>2.4500000000000002</v>
      </c>
      <c r="M80" s="5" t="s">
        <v>2049</v>
      </c>
      <c r="N80" s="4" t="s">
        <v>925</v>
      </c>
      <c r="P80" s="4" t="s">
        <v>2054</v>
      </c>
      <c r="Q80" s="5" t="s">
        <v>2235</v>
      </c>
      <c r="R80" s="5" t="s">
        <v>845</v>
      </c>
      <c r="S80" s="5" t="s">
        <v>924</v>
      </c>
      <c r="T80" s="5">
        <v>73</v>
      </c>
      <c r="U80" s="5" t="s">
        <v>1418</v>
      </c>
      <c r="V80" s="5" t="s">
        <v>929</v>
      </c>
      <c r="W80" s="5" t="s">
        <v>2239</v>
      </c>
      <c r="X80" s="5" t="s">
        <v>926</v>
      </c>
      <c r="Y80" s="5" t="b">
        <v>1</v>
      </c>
      <c r="Z80" s="5" t="s">
        <v>930</v>
      </c>
      <c r="AE80" s="53">
        <v>302.03900199999998</v>
      </c>
      <c r="AJ80" s="4" t="s">
        <v>1831</v>
      </c>
      <c r="AK80" s="4" t="s">
        <v>1831</v>
      </c>
      <c r="AL80" s="4" t="s">
        <v>1831</v>
      </c>
      <c r="AM80" s="4" t="s">
        <v>1831</v>
      </c>
      <c r="AN80" s="4">
        <v>912.5</v>
      </c>
      <c r="AR80" s="4" t="s">
        <v>1831</v>
      </c>
      <c r="AS80" s="4" t="s">
        <v>1831</v>
      </c>
      <c r="AT80" s="4" t="s">
        <v>1831</v>
      </c>
      <c r="AU80" s="4" t="s">
        <v>1831</v>
      </c>
      <c r="AV80" s="4" t="s">
        <v>1831</v>
      </c>
      <c r="AW80" s="4" t="s">
        <v>1831</v>
      </c>
      <c r="AX80" s="4" t="s">
        <v>1831</v>
      </c>
      <c r="AY80" s="4" t="s">
        <v>1831</v>
      </c>
      <c r="AZ80" s="4" t="s">
        <v>1831</v>
      </c>
      <c r="BA80" s="4" t="s">
        <v>1831</v>
      </c>
      <c r="BB80" s="4" t="s">
        <v>1831</v>
      </c>
      <c r="BC80" s="53">
        <v>1.5061395200000001</v>
      </c>
      <c r="BD80" s="53">
        <v>7.9541200000000006E-2</v>
      </c>
      <c r="BE80" s="53">
        <v>223.244471</v>
      </c>
      <c r="BF80" s="53">
        <v>7.2776970399999996</v>
      </c>
      <c r="BG80" s="53">
        <v>4.0235460000000001E-2</v>
      </c>
      <c r="BH80" s="4">
        <v>33.723070200000002</v>
      </c>
      <c r="BI80" s="4">
        <v>5.3016955499999998</v>
      </c>
      <c r="BJ80" s="53">
        <v>25.056268899999999</v>
      </c>
      <c r="BK80" s="53">
        <v>0.12041952</v>
      </c>
      <c r="BL80" s="53">
        <v>10885.0996</v>
      </c>
    </row>
    <row r="81" spans="1:64" hidden="1" x14ac:dyDescent="0.3">
      <c r="A81" s="5" t="s">
        <v>603</v>
      </c>
      <c r="B81" s="5">
        <v>3</v>
      </c>
      <c r="C81" s="5">
        <v>3</v>
      </c>
      <c r="D81" s="5">
        <v>74</v>
      </c>
      <c r="E81" s="5">
        <v>4</v>
      </c>
      <c r="F81" s="6">
        <v>42175</v>
      </c>
      <c r="G81" s="94">
        <v>20</v>
      </c>
      <c r="H81" s="94">
        <v>6</v>
      </c>
      <c r="I81" s="94">
        <v>2015</v>
      </c>
      <c r="J81" s="5">
        <v>22.427</v>
      </c>
      <c r="K81" s="5">
        <v>113.89700000000001</v>
      </c>
      <c r="L81" s="5">
        <v>2.4500000000000002</v>
      </c>
      <c r="M81" s="5" t="s">
        <v>2049</v>
      </c>
      <c r="N81" s="4" t="s">
        <v>925</v>
      </c>
      <c r="P81" s="4" t="s">
        <v>2054</v>
      </c>
      <c r="Q81" s="5" t="s">
        <v>2235</v>
      </c>
      <c r="R81" s="5" t="s">
        <v>845</v>
      </c>
      <c r="S81" s="5" t="s">
        <v>924</v>
      </c>
      <c r="T81" s="5">
        <v>74</v>
      </c>
      <c r="U81" s="5" t="s">
        <v>1418</v>
      </c>
      <c r="V81" s="5" t="s">
        <v>929</v>
      </c>
      <c r="W81" s="5" t="s">
        <v>2239</v>
      </c>
      <c r="X81" s="5" t="s">
        <v>926</v>
      </c>
      <c r="Y81" s="5" t="b">
        <v>1</v>
      </c>
      <c r="Z81" s="5" t="s">
        <v>930</v>
      </c>
      <c r="AE81" s="53">
        <v>408.11999500000002</v>
      </c>
      <c r="AJ81" s="4" t="s">
        <v>1831</v>
      </c>
      <c r="AK81" s="4" t="s">
        <v>1831</v>
      </c>
      <c r="AL81" s="4" t="s">
        <v>1831</v>
      </c>
      <c r="AM81" s="4" t="s">
        <v>1831</v>
      </c>
      <c r="AN81" s="4">
        <v>912.5</v>
      </c>
      <c r="AR81" s="4" t="s">
        <v>1831</v>
      </c>
      <c r="AS81" s="4" t="s">
        <v>1831</v>
      </c>
      <c r="AT81" s="4" t="s">
        <v>1831</v>
      </c>
      <c r="AU81" s="4" t="s">
        <v>1831</v>
      </c>
      <c r="AV81" s="4" t="s">
        <v>1831</v>
      </c>
      <c r="AW81" s="4" t="s">
        <v>1831</v>
      </c>
      <c r="AX81" s="4" t="s">
        <v>1831</v>
      </c>
      <c r="AY81" s="4" t="s">
        <v>1831</v>
      </c>
      <c r="AZ81" s="4" t="s">
        <v>1831</v>
      </c>
      <c r="BA81" s="4" t="s">
        <v>1831</v>
      </c>
      <c r="BB81" s="4" t="s">
        <v>1831</v>
      </c>
      <c r="BC81" s="53">
        <v>1.62193287</v>
      </c>
      <c r="BD81" s="53">
        <v>8.3766800000000002E-2</v>
      </c>
      <c r="BE81" s="53">
        <v>228.89857599999999</v>
      </c>
      <c r="BF81" s="53">
        <v>8.1560601399999992</v>
      </c>
      <c r="BG81" s="53">
        <v>3.818067E-2</v>
      </c>
      <c r="BH81" s="4">
        <v>33.720569099999999</v>
      </c>
      <c r="BI81" s="4">
        <v>5.5842116900000001</v>
      </c>
      <c r="BJ81" s="53">
        <v>25.051041699999999</v>
      </c>
      <c r="BK81" s="53">
        <v>0.11969077</v>
      </c>
      <c r="BL81" s="53">
        <v>8372.1796900000008</v>
      </c>
    </row>
    <row r="82" spans="1:64" hidden="1" x14ac:dyDescent="0.3">
      <c r="A82" s="5" t="s">
        <v>603</v>
      </c>
      <c r="B82" s="5">
        <v>3</v>
      </c>
      <c r="C82" s="5">
        <v>3</v>
      </c>
      <c r="D82" s="5">
        <v>75</v>
      </c>
      <c r="E82" s="5">
        <v>5</v>
      </c>
      <c r="F82" s="6">
        <v>42175</v>
      </c>
      <c r="G82" s="94">
        <v>20</v>
      </c>
      <c r="H82" s="94">
        <v>6</v>
      </c>
      <c r="I82" s="94">
        <v>2015</v>
      </c>
      <c r="J82" s="5">
        <v>22.404</v>
      </c>
      <c r="K82" s="5">
        <v>113.896</v>
      </c>
      <c r="L82" s="5">
        <v>2.4500000000000002</v>
      </c>
      <c r="M82" s="5" t="s">
        <v>2049</v>
      </c>
      <c r="N82" s="4" t="s">
        <v>925</v>
      </c>
      <c r="P82" s="4" t="s">
        <v>2054</v>
      </c>
      <c r="Q82" s="5" t="s">
        <v>2235</v>
      </c>
      <c r="R82" s="5" t="s">
        <v>845</v>
      </c>
      <c r="S82" s="5" t="s">
        <v>924</v>
      </c>
      <c r="T82" s="5">
        <v>75</v>
      </c>
      <c r="U82" s="5" t="s">
        <v>1418</v>
      </c>
      <c r="V82" s="5" t="s">
        <v>929</v>
      </c>
      <c r="W82" s="5" t="s">
        <v>2239</v>
      </c>
      <c r="X82" s="5" t="s">
        <v>926</v>
      </c>
      <c r="Y82" s="5" t="b">
        <v>1</v>
      </c>
      <c r="Z82" s="5" t="s">
        <v>930</v>
      </c>
      <c r="AE82" s="53">
        <v>15.773899999999999</v>
      </c>
      <c r="AJ82" s="4" t="s">
        <v>1831</v>
      </c>
      <c r="AK82" s="4" t="s">
        <v>1831</v>
      </c>
      <c r="AL82" s="4" t="s">
        <v>1831</v>
      </c>
      <c r="AM82" s="4" t="s">
        <v>1831</v>
      </c>
      <c r="AN82" s="4">
        <v>912.5</v>
      </c>
      <c r="AR82" s="4" t="s">
        <v>1831</v>
      </c>
      <c r="AS82" s="4" t="s">
        <v>1831</v>
      </c>
      <c r="AT82" s="4" t="s">
        <v>1831</v>
      </c>
      <c r="AU82" s="4" t="s">
        <v>1831</v>
      </c>
      <c r="AV82" s="4" t="s">
        <v>1831</v>
      </c>
      <c r="AW82" s="4" t="s">
        <v>1831</v>
      </c>
      <c r="AX82" s="4" t="s">
        <v>1831</v>
      </c>
      <c r="AY82" s="4" t="s">
        <v>1831</v>
      </c>
      <c r="AZ82" s="4" t="s">
        <v>1831</v>
      </c>
      <c r="BA82" s="4" t="s">
        <v>1831</v>
      </c>
      <c r="BB82" s="4" t="s">
        <v>1831</v>
      </c>
      <c r="BC82" s="53">
        <v>1.70579068</v>
      </c>
      <c r="BD82" s="53">
        <v>9.4335600000000006E-2</v>
      </c>
      <c r="BE82" s="53">
        <v>233.285573</v>
      </c>
      <c r="BF82" s="53">
        <v>8.8198545599999996</v>
      </c>
      <c r="BG82" s="53">
        <v>3.6850569999999999E-2</v>
      </c>
      <c r="BH82" s="4">
        <v>33.720397800000001</v>
      </c>
      <c r="BI82" s="4">
        <v>5.7831709099999999</v>
      </c>
      <c r="BJ82" s="53">
        <v>25.035544300000002</v>
      </c>
      <c r="BK82" s="53">
        <v>0.11962984</v>
      </c>
      <c r="BL82" s="53">
        <v>5832.8598599999996</v>
      </c>
    </row>
    <row r="83" spans="1:64" hidden="1" x14ac:dyDescent="0.3">
      <c r="A83" s="5" t="s">
        <v>603</v>
      </c>
      <c r="B83" s="5">
        <v>3</v>
      </c>
      <c r="C83" s="5">
        <v>3</v>
      </c>
      <c r="D83" s="5">
        <v>76</v>
      </c>
      <c r="E83" s="5">
        <v>6</v>
      </c>
      <c r="F83" s="6">
        <v>42175</v>
      </c>
      <c r="G83" s="94">
        <v>20</v>
      </c>
      <c r="H83" s="94">
        <v>6</v>
      </c>
      <c r="I83" s="94">
        <v>2015</v>
      </c>
      <c r="J83" s="5">
        <v>22.363</v>
      </c>
      <c r="K83" s="5">
        <v>113.922</v>
      </c>
      <c r="L83" s="5">
        <v>2.4500000000000002</v>
      </c>
      <c r="M83" s="5" t="s">
        <v>2049</v>
      </c>
      <c r="N83" s="4" t="s">
        <v>925</v>
      </c>
      <c r="P83" s="4" t="s">
        <v>2054</v>
      </c>
      <c r="Q83" s="5" t="s">
        <v>2235</v>
      </c>
      <c r="R83" s="5" t="s">
        <v>845</v>
      </c>
      <c r="S83" s="5" t="s">
        <v>924</v>
      </c>
      <c r="T83" s="5">
        <v>76</v>
      </c>
      <c r="U83" s="5" t="s">
        <v>1418</v>
      </c>
      <c r="V83" s="5" t="s">
        <v>929</v>
      </c>
      <c r="W83" s="5" t="s">
        <v>2239</v>
      </c>
      <c r="X83" s="5" t="s">
        <v>926</v>
      </c>
      <c r="Y83" s="5" t="b">
        <v>1</v>
      </c>
      <c r="Z83" s="5" t="s">
        <v>930</v>
      </c>
      <c r="AE83" s="53">
        <v>0</v>
      </c>
      <c r="AJ83" s="4" t="s">
        <v>1831</v>
      </c>
      <c r="AK83" s="4" t="s">
        <v>1831</v>
      </c>
      <c r="AL83" s="4" t="s">
        <v>1831</v>
      </c>
      <c r="AM83" s="4" t="s">
        <v>1831</v>
      </c>
      <c r="AN83" s="4">
        <v>912.5</v>
      </c>
      <c r="AR83" s="4" t="s">
        <v>1831</v>
      </c>
      <c r="AS83" s="4" t="s">
        <v>1831</v>
      </c>
      <c r="AT83" s="4" t="s">
        <v>1831</v>
      </c>
      <c r="AU83" s="4" t="s">
        <v>1831</v>
      </c>
      <c r="AV83" s="4" t="s">
        <v>1831</v>
      </c>
      <c r="AW83" s="4" t="s">
        <v>1831</v>
      </c>
      <c r="AX83" s="4" t="s">
        <v>1831</v>
      </c>
      <c r="AY83" s="4" t="s">
        <v>1831</v>
      </c>
      <c r="AZ83" s="4" t="s">
        <v>1831</v>
      </c>
      <c r="BA83" s="4" t="s">
        <v>1831</v>
      </c>
      <c r="BB83" s="4" t="s">
        <v>1831</v>
      </c>
      <c r="BC83" s="53">
        <v>1.64131136</v>
      </c>
      <c r="BD83" s="53">
        <v>0.11151899999999999</v>
      </c>
      <c r="BE83" s="53">
        <v>230.67842999999999</v>
      </c>
      <c r="BF83" s="53">
        <v>8.28610194</v>
      </c>
      <c r="BG83" s="53">
        <v>3.9106189999999999E-2</v>
      </c>
      <c r="BH83" s="4">
        <v>33.721582499999997</v>
      </c>
      <c r="BI83" s="4">
        <v>5.65355791</v>
      </c>
      <c r="BJ83" s="53">
        <v>25.0595301</v>
      </c>
      <c r="BK83" s="53">
        <v>0.11950838</v>
      </c>
      <c r="BL83" s="53">
        <v>3637.3100599999998</v>
      </c>
    </row>
    <row r="84" spans="1:64" hidden="1" x14ac:dyDescent="0.3">
      <c r="A84" s="5" t="s">
        <v>603</v>
      </c>
      <c r="B84" s="5">
        <v>3</v>
      </c>
      <c r="C84" s="5">
        <v>3</v>
      </c>
      <c r="D84" s="5">
        <v>77</v>
      </c>
      <c r="E84" s="5">
        <v>7</v>
      </c>
      <c r="F84" s="6">
        <v>42175</v>
      </c>
      <c r="G84" s="94">
        <v>20</v>
      </c>
      <c r="H84" s="94">
        <v>6</v>
      </c>
      <c r="I84" s="94">
        <v>2015</v>
      </c>
      <c r="J84" s="5">
        <v>22.361999999999998</v>
      </c>
      <c r="K84" s="5">
        <v>113.965</v>
      </c>
      <c r="L84" s="5">
        <v>2.4500000000000002</v>
      </c>
      <c r="M84" s="5" t="s">
        <v>2049</v>
      </c>
      <c r="N84" s="4" t="s">
        <v>925</v>
      </c>
      <c r="P84" s="4" t="s">
        <v>2054</v>
      </c>
      <c r="Q84" s="5" t="s">
        <v>2235</v>
      </c>
      <c r="R84" s="5" t="s">
        <v>845</v>
      </c>
      <c r="S84" s="5" t="s">
        <v>924</v>
      </c>
      <c r="T84" s="5">
        <v>77</v>
      </c>
      <c r="U84" s="5" t="s">
        <v>1418</v>
      </c>
      <c r="V84" s="5" t="s">
        <v>929</v>
      </c>
      <c r="W84" s="5" t="s">
        <v>2239</v>
      </c>
      <c r="X84" s="5" t="s">
        <v>926</v>
      </c>
      <c r="Y84" s="5" t="b">
        <v>1</v>
      </c>
      <c r="Z84" s="5" t="s">
        <v>930</v>
      </c>
      <c r="AE84" s="53">
        <v>39.962100999999997</v>
      </c>
      <c r="AJ84" s="4" t="s">
        <v>1831</v>
      </c>
      <c r="AK84" s="4" t="s">
        <v>1831</v>
      </c>
      <c r="AL84" s="4" t="s">
        <v>1831</v>
      </c>
      <c r="AM84" s="4" t="s">
        <v>1831</v>
      </c>
      <c r="AN84" s="4">
        <v>912.5</v>
      </c>
      <c r="AR84" s="4" t="s">
        <v>1831</v>
      </c>
      <c r="AS84" s="4" t="s">
        <v>1831</v>
      </c>
      <c r="AT84" s="4" t="s">
        <v>1831</v>
      </c>
      <c r="AU84" s="4" t="s">
        <v>1831</v>
      </c>
      <c r="AV84" s="4" t="s">
        <v>1831</v>
      </c>
      <c r="AW84" s="4" t="s">
        <v>1831</v>
      </c>
      <c r="AX84" s="4" t="s">
        <v>1831</v>
      </c>
      <c r="AY84" s="4" t="s">
        <v>1831</v>
      </c>
      <c r="AZ84" s="4" t="s">
        <v>1831</v>
      </c>
      <c r="BA84" s="4" t="s">
        <v>1831</v>
      </c>
      <c r="BB84" s="4" t="s">
        <v>1831</v>
      </c>
      <c r="BC84" s="53">
        <v>1.4670363099999999</v>
      </c>
      <c r="BD84" s="53">
        <v>0.11576400000000001</v>
      </c>
      <c r="BE84" s="53">
        <v>222.67405199999999</v>
      </c>
      <c r="BF84" s="53">
        <v>6.9173418399999997</v>
      </c>
      <c r="BG84" s="53">
        <v>4.349364E-2</v>
      </c>
      <c r="BH84" s="4">
        <v>33.7248266</v>
      </c>
      <c r="BI84" s="4">
        <v>5.2743531600000004</v>
      </c>
      <c r="BJ84" s="53">
        <v>25.1028026</v>
      </c>
      <c r="BK84" s="53">
        <v>0.11940979</v>
      </c>
      <c r="BL84" s="53">
        <v>3445.0800800000002</v>
      </c>
    </row>
    <row r="85" spans="1:64" hidden="1" x14ac:dyDescent="0.3">
      <c r="A85" s="5" t="s">
        <v>603</v>
      </c>
      <c r="B85" s="5">
        <v>3</v>
      </c>
      <c r="C85" s="5">
        <v>3</v>
      </c>
      <c r="D85" s="5">
        <v>78</v>
      </c>
      <c r="E85" s="5">
        <v>8</v>
      </c>
      <c r="F85" s="6">
        <v>42175</v>
      </c>
      <c r="G85" s="94">
        <v>20</v>
      </c>
      <c r="H85" s="94">
        <v>6</v>
      </c>
      <c r="I85" s="94">
        <v>2015</v>
      </c>
      <c r="J85" s="5">
        <v>22.216999999999999</v>
      </c>
      <c r="K85" s="5">
        <v>114.07899999999999</v>
      </c>
      <c r="L85" s="5">
        <v>2.4500000000000002</v>
      </c>
      <c r="M85" s="5" t="s">
        <v>2049</v>
      </c>
      <c r="N85" s="4" t="s">
        <v>925</v>
      </c>
      <c r="P85" s="4" t="s">
        <v>2054</v>
      </c>
      <c r="Q85" s="5" t="s">
        <v>2235</v>
      </c>
      <c r="R85" s="5" t="s">
        <v>845</v>
      </c>
      <c r="S85" s="5" t="s">
        <v>924</v>
      </c>
      <c r="T85" s="5">
        <v>78</v>
      </c>
      <c r="U85" s="5" t="s">
        <v>1418</v>
      </c>
      <c r="V85" s="5" t="s">
        <v>929</v>
      </c>
      <c r="W85" s="5" t="s">
        <v>2239</v>
      </c>
      <c r="X85" s="5" t="s">
        <v>926</v>
      </c>
      <c r="Y85" s="5" t="b">
        <v>1</v>
      </c>
      <c r="Z85" s="5" t="s">
        <v>930</v>
      </c>
      <c r="AE85" s="53">
        <v>7.5866097999999997</v>
      </c>
      <c r="AJ85" s="4" t="s">
        <v>1831</v>
      </c>
      <c r="AK85" s="4" t="s">
        <v>1831</v>
      </c>
      <c r="AL85" s="4" t="s">
        <v>1831</v>
      </c>
      <c r="AM85" s="4" t="s">
        <v>1831</v>
      </c>
      <c r="AN85" s="4">
        <v>912.5</v>
      </c>
      <c r="AR85" s="4" t="s">
        <v>1831</v>
      </c>
      <c r="AS85" s="4" t="s">
        <v>1831</v>
      </c>
      <c r="AT85" s="4" t="s">
        <v>1831</v>
      </c>
      <c r="AU85" s="4" t="s">
        <v>1831</v>
      </c>
      <c r="AV85" s="4" t="s">
        <v>1831</v>
      </c>
      <c r="AW85" s="4" t="s">
        <v>1831</v>
      </c>
      <c r="AX85" s="4" t="s">
        <v>1831</v>
      </c>
      <c r="AY85" s="4" t="s">
        <v>1831</v>
      </c>
      <c r="AZ85" s="4" t="s">
        <v>1831</v>
      </c>
      <c r="BA85" s="4" t="s">
        <v>1831</v>
      </c>
      <c r="BB85" s="4" t="s">
        <v>1831</v>
      </c>
      <c r="BC85" s="53">
        <v>1.53308807</v>
      </c>
      <c r="BD85" s="53">
        <v>0.21646599999999999</v>
      </c>
      <c r="BE85" s="53">
        <v>229.53662499999999</v>
      </c>
      <c r="BF85" s="53">
        <v>7.2519166999999998</v>
      </c>
      <c r="BG85" s="53">
        <v>4.4856529999999999E-2</v>
      </c>
      <c r="BH85" s="4">
        <v>33.736325100000002</v>
      </c>
      <c r="BI85" s="4">
        <v>5.3539856700000001</v>
      </c>
      <c r="BJ85" s="53">
        <v>25.0835385</v>
      </c>
      <c r="BK85" s="53">
        <v>0.11216348</v>
      </c>
      <c r="BL85" s="53">
        <v>7387.7797899999996</v>
      </c>
    </row>
    <row r="86" spans="1:64" hidden="1" x14ac:dyDescent="0.3">
      <c r="A86" s="5" t="s">
        <v>603</v>
      </c>
      <c r="B86" s="5">
        <v>3</v>
      </c>
      <c r="C86" s="5">
        <v>3</v>
      </c>
      <c r="D86" s="5">
        <v>79</v>
      </c>
      <c r="E86" s="5">
        <v>9</v>
      </c>
      <c r="F86" s="6">
        <v>42175</v>
      </c>
      <c r="G86" s="94">
        <v>20</v>
      </c>
      <c r="H86" s="94">
        <v>6</v>
      </c>
      <c r="I86" s="94">
        <v>2015</v>
      </c>
      <c r="J86" s="5">
        <v>22.262</v>
      </c>
      <c r="K86" s="5">
        <v>114.124</v>
      </c>
      <c r="L86" s="5">
        <v>2.4500000000000002</v>
      </c>
      <c r="M86" s="5" t="s">
        <v>2049</v>
      </c>
      <c r="N86" s="4" t="s">
        <v>925</v>
      </c>
      <c r="P86" s="4" t="s">
        <v>2054</v>
      </c>
      <c r="Q86" s="5" t="s">
        <v>2235</v>
      </c>
      <c r="R86" s="5" t="s">
        <v>845</v>
      </c>
      <c r="S86" s="5" t="s">
        <v>924</v>
      </c>
      <c r="T86" s="5">
        <v>79</v>
      </c>
      <c r="U86" s="5" t="s">
        <v>1418</v>
      </c>
      <c r="V86" s="5" t="s">
        <v>929</v>
      </c>
      <c r="W86" s="5" t="s">
        <v>2239</v>
      </c>
      <c r="X86" s="5" t="s">
        <v>926</v>
      </c>
      <c r="Y86" s="5" t="b">
        <v>1</v>
      </c>
      <c r="Z86" s="5" t="s">
        <v>930</v>
      </c>
      <c r="AE86" s="53">
        <v>0</v>
      </c>
      <c r="AJ86" s="4" t="s">
        <v>1831</v>
      </c>
      <c r="AK86" s="4" t="s">
        <v>1831</v>
      </c>
      <c r="AL86" s="4" t="s">
        <v>1831</v>
      </c>
      <c r="AM86" s="4" t="s">
        <v>1831</v>
      </c>
      <c r="AN86" s="4">
        <v>912.5</v>
      </c>
      <c r="AR86" s="4" t="s">
        <v>1831</v>
      </c>
      <c r="AS86" s="4" t="s">
        <v>1831</v>
      </c>
      <c r="AT86" s="4" t="s">
        <v>1831</v>
      </c>
      <c r="AU86" s="4" t="s">
        <v>1831</v>
      </c>
      <c r="AV86" s="4" t="s">
        <v>1831</v>
      </c>
      <c r="AW86" s="4" t="s">
        <v>1831</v>
      </c>
      <c r="AX86" s="4" t="s">
        <v>1831</v>
      </c>
      <c r="AY86" s="4" t="s">
        <v>1831</v>
      </c>
      <c r="AZ86" s="4" t="s">
        <v>1831</v>
      </c>
      <c r="BA86" s="4" t="s">
        <v>1831</v>
      </c>
      <c r="BB86" s="4" t="s">
        <v>1831</v>
      </c>
      <c r="BC86" s="53">
        <v>1.36941197</v>
      </c>
      <c r="BD86" s="53">
        <v>0.22834299999999999</v>
      </c>
      <c r="BE86" s="53">
        <v>222.23980599999999</v>
      </c>
      <c r="BF86" s="53">
        <v>6.42879998</v>
      </c>
      <c r="BG86" s="53">
        <v>4.9183270000000001E-2</v>
      </c>
      <c r="BH86" s="4">
        <v>33.741032799999999</v>
      </c>
      <c r="BI86" s="4">
        <v>5.1574883199999997</v>
      </c>
      <c r="BJ86" s="53">
        <v>25.1216142</v>
      </c>
      <c r="BK86" s="53">
        <v>0.10837694</v>
      </c>
      <c r="BL86" s="53">
        <v>0</v>
      </c>
    </row>
    <row r="87" spans="1:64" hidden="1" x14ac:dyDescent="0.3">
      <c r="A87" s="5" t="s">
        <v>603</v>
      </c>
      <c r="B87" s="5">
        <v>3</v>
      </c>
      <c r="C87" s="5">
        <v>3</v>
      </c>
      <c r="D87" s="5">
        <v>80</v>
      </c>
      <c r="E87" s="5">
        <v>10</v>
      </c>
      <c r="F87" s="6">
        <v>42175</v>
      </c>
      <c r="G87" s="94">
        <v>20</v>
      </c>
      <c r="H87" s="94">
        <v>6</v>
      </c>
      <c r="I87" s="94">
        <v>2015</v>
      </c>
      <c r="J87" s="5">
        <v>22.312999999999999</v>
      </c>
      <c r="K87" s="5">
        <v>114.101</v>
      </c>
      <c r="L87" s="5">
        <v>2.4500000000000002</v>
      </c>
      <c r="M87" s="5" t="s">
        <v>2049</v>
      </c>
      <c r="N87" s="4" t="s">
        <v>925</v>
      </c>
      <c r="P87" s="4" t="s">
        <v>2054</v>
      </c>
      <c r="Q87" s="5" t="s">
        <v>2235</v>
      </c>
      <c r="R87" s="5" t="s">
        <v>845</v>
      </c>
      <c r="S87" s="5" t="s">
        <v>924</v>
      </c>
      <c r="T87" s="5">
        <v>80</v>
      </c>
      <c r="U87" s="5" t="s">
        <v>1418</v>
      </c>
      <c r="V87" s="5" t="s">
        <v>929</v>
      </c>
      <c r="W87" s="5" t="s">
        <v>2239</v>
      </c>
      <c r="X87" s="5" t="s">
        <v>926</v>
      </c>
      <c r="Y87" s="5" t="b">
        <v>1</v>
      </c>
      <c r="Z87" s="5" t="s">
        <v>930</v>
      </c>
      <c r="AE87" s="53">
        <v>0.49025200000000002</v>
      </c>
      <c r="AJ87" s="4" t="s">
        <v>1831</v>
      </c>
      <c r="AK87" s="4" t="s">
        <v>1831</v>
      </c>
      <c r="AL87" s="4" t="s">
        <v>1831</v>
      </c>
      <c r="AM87" s="4" t="s">
        <v>1831</v>
      </c>
      <c r="AN87" s="4">
        <v>912.5</v>
      </c>
      <c r="AR87" s="4" t="s">
        <v>1831</v>
      </c>
      <c r="AS87" s="4" t="s">
        <v>1831</v>
      </c>
      <c r="AT87" s="4" t="s">
        <v>1831</v>
      </c>
      <c r="AU87" s="4" t="s">
        <v>1831</v>
      </c>
      <c r="AV87" s="4" t="s">
        <v>1831</v>
      </c>
      <c r="AW87" s="4" t="s">
        <v>1831</v>
      </c>
      <c r="AX87" s="4" t="s">
        <v>1831</v>
      </c>
      <c r="AY87" s="4" t="s">
        <v>1831</v>
      </c>
      <c r="AZ87" s="4" t="s">
        <v>1831</v>
      </c>
      <c r="BA87" s="4" t="s">
        <v>1831</v>
      </c>
      <c r="BB87" s="4" t="s">
        <v>1831</v>
      </c>
      <c r="BC87" s="53">
        <v>1.3714820000000001</v>
      </c>
      <c r="BD87" s="53">
        <v>0.21849399999999999</v>
      </c>
      <c r="BE87" s="53">
        <v>222.23187300000001</v>
      </c>
      <c r="BF87" s="53">
        <v>6.466901</v>
      </c>
      <c r="BG87" s="53">
        <v>6.466901</v>
      </c>
      <c r="BH87" s="4">
        <v>33.741504999999997</v>
      </c>
      <c r="BI87" s="4">
        <v>5.16282</v>
      </c>
      <c r="BJ87" s="53">
        <v>25.118313000000001</v>
      </c>
      <c r="BK87" s="53">
        <v>0.110264</v>
      </c>
      <c r="BL87" s="53">
        <v>3235.51001</v>
      </c>
    </row>
    <row r="88" spans="1:64" hidden="1" x14ac:dyDescent="0.3">
      <c r="A88" s="5" t="s">
        <v>603</v>
      </c>
      <c r="B88" s="5">
        <v>3</v>
      </c>
      <c r="C88" s="5">
        <v>3</v>
      </c>
      <c r="D88" s="5">
        <v>81</v>
      </c>
      <c r="E88" s="5">
        <v>11</v>
      </c>
      <c r="F88" s="6">
        <v>42175</v>
      </c>
      <c r="G88" s="94">
        <v>20</v>
      </c>
      <c r="H88" s="94">
        <v>6</v>
      </c>
      <c r="I88" s="94">
        <v>2015</v>
      </c>
      <c r="J88" s="5">
        <v>22.303000000000001</v>
      </c>
      <c r="K88" s="5">
        <v>114.158</v>
      </c>
      <c r="L88" s="5">
        <v>2.4500000000000002</v>
      </c>
      <c r="M88" s="5" t="s">
        <v>2049</v>
      </c>
      <c r="N88" s="4" t="s">
        <v>925</v>
      </c>
      <c r="P88" s="4" t="s">
        <v>2054</v>
      </c>
      <c r="Q88" s="5" t="s">
        <v>2235</v>
      </c>
      <c r="R88" s="5" t="s">
        <v>845</v>
      </c>
      <c r="S88" s="5" t="s">
        <v>924</v>
      </c>
      <c r="T88" s="5">
        <v>81</v>
      </c>
      <c r="U88" s="5" t="s">
        <v>1418</v>
      </c>
      <c r="V88" s="5" t="s">
        <v>929</v>
      </c>
      <c r="W88" s="5" t="s">
        <v>2239</v>
      </c>
      <c r="X88" s="5" t="s">
        <v>926</v>
      </c>
      <c r="Y88" s="5" t="b">
        <v>1</v>
      </c>
      <c r="Z88" s="5" t="s">
        <v>930</v>
      </c>
      <c r="AE88" s="53">
        <v>0</v>
      </c>
      <c r="AJ88" s="4" t="s">
        <v>1831</v>
      </c>
      <c r="AK88" s="4" t="s">
        <v>1831</v>
      </c>
      <c r="AL88" s="4" t="s">
        <v>1831</v>
      </c>
      <c r="AM88" s="4" t="s">
        <v>1831</v>
      </c>
      <c r="AN88" s="4">
        <v>912.5</v>
      </c>
      <c r="AR88" s="4" t="s">
        <v>1831</v>
      </c>
      <c r="AS88" s="4" t="s">
        <v>1831</v>
      </c>
      <c r="AT88" s="4" t="s">
        <v>1831</v>
      </c>
      <c r="AU88" s="4" t="s">
        <v>1831</v>
      </c>
      <c r="AV88" s="4" t="s">
        <v>1831</v>
      </c>
      <c r="AW88" s="4" t="s">
        <v>1831</v>
      </c>
      <c r="AX88" s="4" t="s">
        <v>1831</v>
      </c>
      <c r="AY88" s="4" t="s">
        <v>1831</v>
      </c>
      <c r="AZ88" s="4" t="s">
        <v>1831</v>
      </c>
      <c r="BA88" s="4" t="s">
        <v>1831</v>
      </c>
      <c r="BB88" s="4" t="s">
        <v>1831</v>
      </c>
      <c r="BC88" s="53">
        <v>1.3714820000000001</v>
      </c>
      <c r="BD88" s="53">
        <v>0.21849399999999999</v>
      </c>
      <c r="BE88" s="53">
        <v>222.23187300000001</v>
      </c>
      <c r="BF88" s="53">
        <v>6.466901</v>
      </c>
      <c r="BG88" s="53">
        <v>4.9064999999999998E-2</v>
      </c>
      <c r="BH88" s="4">
        <v>33.741504999999997</v>
      </c>
      <c r="BI88" s="4">
        <v>5.16282</v>
      </c>
      <c r="BJ88" s="53">
        <v>25.118313000000001</v>
      </c>
      <c r="BK88" s="53">
        <v>0.110264</v>
      </c>
      <c r="BL88" s="53">
        <v>3340.1699199999998</v>
      </c>
    </row>
    <row r="89" spans="1:64" hidden="1" x14ac:dyDescent="0.3">
      <c r="A89" s="5" t="s">
        <v>603</v>
      </c>
      <c r="B89" s="5">
        <v>3</v>
      </c>
      <c r="C89" s="5">
        <v>3</v>
      </c>
      <c r="D89" s="5">
        <v>82</v>
      </c>
      <c r="E89" s="5">
        <v>12</v>
      </c>
      <c r="F89" s="6">
        <v>42175</v>
      </c>
      <c r="G89" s="94">
        <v>20</v>
      </c>
      <c r="H89" s="94">
        <v>6</v>
      </c>
      <c r="I89" s="94">
        <v>2015</v>
      </c>
      <c r="J89" s="5">
        <v>22.309000000000001</v>
      </c>
      <c r="K89" s="5">
        <v>114.202</v>
      </c>
      <c r="L89" s="5">
        <v>2.4500000000000002</v>
      </c>
      <c r="M89" s="5" t="s">
        <v>2049</v>
      </c>
      <c r="N89" s="4" t="s">
        <v>925</v>
      </c>
      <c r="P89" s="4" t="s">
        <v>2054</v>
      </c>
      <c r="Q89" s="5" t="s">
        <v>2235</v>
      </c>
      <c r="R89" s="5" t="s">
        <v>845</v>
      </c>
      <c r="S89" s="5" t="s">
        <v>924</v>
      </c>
      <c r="T89" s="5">
        <v>82</v>
      </c>
      <c r="U89" s="5" t="s">
        <v>1418</v>
      </c>
      <c r="V89" s="5" t="s">
        <v>929</v>
      </c>
      <c r="W89" s="5" t="s">
        <v>2239</v>
      </c>
      <c r="X89" s="5" t="s">
        <v>926</v>
      </c>
      <c r="Y89" s="5" t="b">
        <v>1</v>
      </c>
      <c r="Z89" s="5" t="s">
        <v>930</v>
      </c>
      <c r="AE89" s="53">
        <v>0</v>
      </c>
      <c r="AJ89" s="4" t="s">
        <v>1831</v>
      </c>
      <c r="AK89" s="4" t="s">
        <v>1831</v>
      </c>
      <c r="AL89" s="4" t="s">
        <v>1831</v>
      </c>
      <c r="AM89" s="4" t="s">
        <v>1831</v>
      </c>
      <c r="AN89" s="4">
        <v>912.5</v>
      </c>
      <c r="AR89" s="4" t="s">
        <v>1831</v>
      </c>
      <c r="AS89" s="4" t="s">
        <v>1831</v>
      </c>
      <c r="AT89" s="4" t="s">
        <v>1831</v>
      </c>
      <c r="AU89" s="4" t="s">
        <v>1831</v>
      </c>
      <c r="AV89" s="4" t="s">
        <v>1831</v>
      </c>
      <c r="AW89" s="4" t="s">
        <v>1831</v>
      </c>
      <c r="AX89" s="4" t="s">
        <v>1831</v>
      </c>
      <c r="AY89" s="4" t="s">
        <v>1831</v>
      </c>
      <c r="AZ89" s="4" t="s">
        <v>1831</v>
      </c>
      <c r="BA89" s="4" t="s">
        <v>1831</v>
      </c>
      <c r="BB89" s="4" t="s">
        <v>1831</v>
      </c>
      <c r="BC89" s="53">
        <v>1.3167899999999999</v>
      </c>
      <c r="BD89" s="53">
        <v>0.23632700000000001</v>
      </c>
      <c r="BE89" s="53">
        <v>222.06170700000001</v>
      </c>
      <c r="BF89" s="53">
        <v>6.330457</v>
      </c>
      <c r="BG89" s="53">
        <v>5.108E-2</v>
      </c>
      <c r="BH89" s="4">
        <v>33.750312999999998</v>
      </c>
      <c r="BI89" s="4">
        <v>5.1247680000000004</v>
      </c>
      <c r="BJ89" s="53">
        <v>25.104872</v>
      </c>
      <c r="BK89" s="53">
        <v>9.9844000000000002E-2</v>
      </c>
      <c r="BL89" s="53">
        <v>1172.2700199999999</v>
      </c>
    </row>
    <row r="90" spans="1:64" hidden="1" x14ac:dyDescent="0.3">
      <c r="A90" s="5" t="s">
        <v>603</v>
      </c>
      <c r="B90" s="5">
        <v>3</v>
      </c>
      <c r="C90" s="5">
        <v>3</v>
      </c>
      <c r="D90" s="5">
        <v>83</v>
      </c>
      <c r="E90" s="5">
        <v>13</v>
      </c>
      <c r="F90" s="6">
        <v>42175</v>
      </c>
      <c r="G90" s="94">
        <v>20</v>
      </c>
      <c r="H90" s="94">
        <v>6</v>
      </c>
      <c r="I90" s="94">
        <v>2015</v>
      </c>
      <c r="J90" s="5">
        <v>22.295999999999999</v>
      </c>
      <c r="K90" s="5">
        <v>114.258</v>
      </c>
      <c r="L90" s="5">
        <v>2.4500000000000002</v>
      </c>
      <c r="M90" s="5" t="s">
        <v>2049</v>
      </c>
      <c r="N90" s="4" t="s">
        <v>925</v>
      </c>
      <c r="P90" s="4" t="s">
        <v>2054</v>
      </c>
      <c r="Q90" s="5" t="s">
        <v>2235</v>
      </c>
      <c r="R90" s="5" t="s">
        <v>845</v>
      </c>
      <c r="S90" s="5" t="s">
        <v>924</v>
      </c>
      <c r="T90" s="5">
        <v>83</v>
      </c>
      <c r="U90" s="5" t="s">
        <v>1418</v>
      </c>
      <c r="V90" s="5" t="s">
        <v>929</v>
      </c>
      <c r="W90" s="5" t="s">
        <v>2239</v>
      </c>
      <c r="X90" s="5" t="s">
        <v>926</v>
      </c>
      <c r="Y90" s="5" t="b">
        <v>1</v>
      </c>
      <c r="Z90" s="5" t="s">
        <v>930</v>
      </c>
      <c r="AE90" s="53">
        <v>0</v>
      </c>
      <c r="AJ90" s="4" t="s">
        <v>1831</v>
      </c>
      <c r="AK90" s="4" t="s">
        <v>1831</v>
      </c>
      <c r="AL90" s="4" t="s">
        <v>1831</v>
      </c>
      <c r="AM90" s="4" t="s">
        <v>1831</v>
      </c>
      <c r="AN90" s="4">
        <v>912.5</v>
      </c>
      <c r="AR90" s="4" t="s">
        <v>1831</v>
      </c>
      <c r="AS90" s="4" t="s">
        <v>1831</v>
      </c>
      <c r="AT90" s="4" t="s">
        <v>1831</v>
      </c>
      <c r="AU90" s="4" t="s">
        <v>1831</v>
      </c>
      <c r="AV90" s="4" t="s">
        <v>1831</v>
      </c>
      <c r="AW90" s="4" t="s">
        <v>1831</v>
      </c>
      <c r="AX90" s="4" t="s">
        <v>1831</v>
      </c>
      <c r="AY90" s="4" t="s">
        <v>1831</v>
      </c>
      <c r="AZ90" s="4" t="s">
        <v>1831</v>
      </c>
      <c r="BA90" s="4" t="s">
        <v>1831</v>
      </c>
      <c r="BB90" s="4" t="s">
        <v>1831</v>
      </c>
      <c r="BC90" s="53">
        <v>1.293148</v>
      </c>
      <c r="BD90" s="53">
        <v>0.28197299999999997</v>
      </c>
      <c r="BE90" s="53">
        <v>221.91696200000001</v>
      </c>
      <c r="BF90" s="53">
        <v>6.1622149999999998</v>
      </c>
      <c r="BG90" s="53">
        <v>5.1902999999999998E-2</v>
      </c>
      <c r="BH90" s="4">
        <v>33.761074000000001</v>
      </c>
      <c r="BI90" s="4">
        <v>5.0863959999999997</v>
      </c>
      <c r="BJ90" s="53">
        <v>25.106199</v>
      </c>
      <c r="BK90" s="53">
        <v>9.2036999999999994E-2</v>
      </c>
      <c r="BL90" s="53">
        <v>1922.5400400000001</v>
      </c>
    </row>
    <row r="91" spans="1:64" hidden="1" x14ac:dyDescent="0.3">
      <c r="A91" s="5" t="s">
        <v>603</v>
      </c>
      <c r="B91" s="5">
        <v>3</v>
      </c>
      <c r="C91" s="5">
        <v>3</v>
      </c>
      <c r="D91" s="5">
        <v>84</v>
      </c>
      <c r="E91" s="5">
        <v>14</v>
      </c>
      <c r="F91" s="6">
        <v>42175</v>
      </c>
      <c r="G91" s="94">
        <v>20</v>
      </c>
      <c r="H91" s="94">
        <v>6</v>
      </c>
      <c r="I91" s="94">
        <v>2015</v>
      </c>
      <c r="J91" s="5">
        <v>22.245999999999999</v>
      </c>
      <c r="K91" s="5">
        <v>114.28</v>
      </c>
      <c r="L91" s="5">
        <v>2.4500000000000002</v>
      </c>
      <c r="M91" s="5" t="s">
        <v>2049</v>
      </c>
      <c r="N91" s="4" t="s">
        <v>925</v>
      </c>
      <c r="P91" s="4" t="s">
        <v>2054</v>
      </c>
      <c r="Q91" s="5" t="s">
        <v>2235</v>
      </c>
      <c r="R91" s="5" t="s">
        <v>845</v>
      </c>
      <c r="S91" s="5" t="s">
        <v>924</v>
      </c>
      <c r="T91" s="5">
        <v>84</v>
      </c>
      <c r="U91" s="5" t="s">
        <v>1418</v>
      </c>
      <c r="V91" s="5" t="s">
        <v>929</v>
      </c>
      <c r="W91" s="5" t="s">
        <v>2239</v>
      </c>
      <c r="X91" s="5" t="s">
        <v>926</v>
      </c>
      <c r="Y91" s="5" t="b">
        <v>1</v>
      </c>
      <c r="Z91" s="5" t="s">
        <v>930</v>
      </c>
      <c r="AE91" s="53">
        <v>26.585800200000001</v>
      </c>
      <c r="AJ91" s="4" t="s">
        <v>1831</v>
      </c>
      <c r="AK91" s="4" t="s">
        <v>1831</v>
      </c>
      <c r="AL91" s="4" t="s">
        <v>1831</v>
      </c>
      <c r="AM91" s="4" t="s">
        <v>1831</v>
      </c>
      <c r="AN91" s="4">
        <v>912.5</v>
      </c>
      <c r="AR91" s="4" t="s">
        <v>1831</v>
      </c>
      <c r="AS91" s="4" t="s">
        <v>1831</v>
      </c>
      <c r="AT91" s="4" t="s">
        <v>1831</v>
      </c>
      <c r="AU91" s="4" t="s">
        <v>1831</v>
      </c>
      <c r="AV91" s="4" t="s">
        <v>1831</v>
      </c>
      <c r="AW91" s="4" t="s">
        <v>1831</v>
      </c>
      <c r="AX91" s="4" t="s">
        <v>1831</v>
      </c>
      <c r="AY91" s="4" t="s">
        <v>1831</v>
      </c>
      <c r="AZ91" s="4" t="s">
        <v>1831</v>
      </c>
      <c r="BA91" s="4" t="s">
        <v>1831</v>
      </c>
      <c r="BB91" s="4" t="s">
        <v>1831</v>
      </c>
      <c r="BC91" s="53">
        <v>1.3618185899999999</v>
      </c>
      <c r="BD91" s="53">
        <v>0.26740900000000001</v>
      </c>
      <c r="BE91" s="53">
        <v>227.28811099999999</v>
      </c>
      <c r="BF91" s="53">
        <v>6.3801319999999997</v>
      </c>
      <c r="BG91" s="53">
        <v>5.2058630000000002E-2</v>
      </c>
      <c r="BH91" s="4">
        <v>33.758580700000003</v>
      </c>
      <c r="BI91" s="4">
        <v>5.1864920999999997</v>
      </c>
      <c r="BJ91" s="53">
        <v>25.0957945</v>
      </c>
      <c r="BK91" s="53">
        <v>9.6109120000000006E-2</v>
      </c>
      <c r="BL91" s="53">
        <v>0</v>
      </c>
    </row>
    <row r="92" spans="1:64" hidden="1" x14ac:dyDescent="0.3">
      <c r="A92" s="5" t="s">
        <v>603</v>
      </c>
      <c r="B92" s="5">
        <v>3</v>
      </c>
      <c r="C92" s="5">
        <v>3</v>
      </c>
      <c r="D92" s="5">
        <v>85</v>
      </c>
      <c r="E92" s="5">
        <v>15</v>
      </c>
      <c r="F92" s="6">
        <v>42175</v>
      </c>
      <c r="G92" s="94">
        <v>20</v>
      </c>
      <c r="H92" s="94">
        <v>6</v>
      </c>
      <c r="I92" s="94">
        <v>2015</v>
      </c>
      <c r="J92" s="5">
        <v>22.167999999999999</v>
      </c>
      <c r="K92" s="5">
        <v>114.386</v>
      </c>
      <c r="L92" s="5">
        <v>2.4500000000000002</v>
      </c>
      <c r="M92" s="5" t="s">
        <v>2049</v>
      </c>
      <c r="N92" s="4" t="s">
        <v>925</v>
      </c>
      <c r="P92" s="4" t="s">
        <v>2054</v>
      </c>
      <c r="Q92" s="5" t="s">
        <v>2235</v>
      </c>
      <c r="R92" s="5" t="s">
        <v>845</v>
      </c>
      <c r="S92" s="5" t="s">
        <v>924</v>
      </c>
      <c r="T92" s="5">
        <v>85</v>
      </c>
      <c r="U92" s="5" t="s">
        <v>1418</v>
      </c>
      <c r="V92" s="5" t="s">
        <v>929</v>
      </c>
      <c r="W92" s="5" t="s">
        <v>2239</v>
      </c>
      <c r="X92" s="5" t="s">
        <v>926</v>
      </c>
      <c r="Y92" s="5" t="b">
        <v>1</v>
      </c>
      <c r="Z92" s="5" t="s">
        <v>930</v>
      </c>
      <c r="AE92" s="53">
        <v>165.38999899999999</v>
      </c>
      <c r="AJ92" s="4" t="s">
        <v>1831</v>
      </c>
      <c r="AK92" s="4" t="s">
        <v>1831</v>
      </c>
      <c r="AL92" s="4" t="s">
        <v>1831</v>
      </c>
      <c r="AM92" s="4" t="s">
        <v>1831</v>
      </c>
      <c r="AN92" s="4">
        <v>912.5</v>
      </c>
      <c r="AR92" s="4" t="s">
        <v>1831</v>
      </c>
      <c r="AS92" s="4" t="s">
        <v>1831</v>
      </c>
      <c r="AT92" s="4" t="s">
        <v>1831</v>
      </c>
      <c r="AU92" s="4" t="s">
        <v>1831</v>
      </c>
      <c r="AV92" s="4" t="s">
        <v>1831</v>
      </c>
      <c r="AW92" s="4" t="s">
        <v>1831</v>
      </c>
      <c r="AX92" s="4" t="s">
        <v>1831</v>
      </c>
      <c r="AY92" s="4" t="s">
        <v>1831</v>
      </c>
      <c r="AZ92" s="4" t="s">
        <v>1831</v>
      </c>
      <c r="BA92" s="4" t="s">
        <v>1831</v>
      </c>
      <c r="BB92" s="4" t="s">
        <v>1831</v>
      </c>
      <c r="BC92" s="53">
        <v>0.68868156000000003</v>
      </c>
      <c r="BD92" s="53">
        <v>0.16101099999999999</v>
      </c>
      <c r="BE92" s="53">
        <v>214.19813500000001</v>
      </c>
      <c r="BF92" s="53">
        <v>9.1489420000000002E-2</v>
      </c>
      <c r="BG92" s="53">
        <v>0.19499043999999999</v>
      </c>
      <c r="BH92" s="4">
        <v>34.116989699999998</v>
      </c>
      <c r="BI92" s="4">
        <v>6.0152635300000004</v>
      </c>
      <c r="BJ92" s="53">
        <v>24.123399200000001</v>
      </c>
      <c r="BK92" s="53">
        <v>7.1215379999999995E-2</v>
      </c>
      <c r="BL92" s="53">
        <v>8542.4101599999995</v>
      </c>
    </row>
    <row r="93" spans="1:64" hidden="1" x14ac:dyDescent="0.3">
      <c r="A93" s="5" t="s">
        <v>603</v>
      </c>
      <c r="B93" s="5">
        <v>3</v>
      </c>
      <c r="C93" s="5">
        <v>3</v>
      </c>
      <c r="D93" s="5">
        <v>86</v>
      </c>
      <c r="E93" s="5">
        <v>16</v>
      </c>
      <c r="F93" s="6">
        <v>42175</v>
      </c>
      <c r="G93" s="94">
        <v>20</v>
      </c>
      <c r="H93" s="94">
        <v>6</v>
      </c>
      <c r="I93" s="94">
        <v>2015</v>
      </c>
      <c r="J93" s="5">
        <v>22.242000000000001</v>
      </c>
      <c r="K93" s="5">
        <v>114.381</v>
      </c>
      <c r="L93" s="5">
        <v>2.4500000000000002</v>
      </c>
      <c r="M93" s="5" t="s">
        <v>2049</v>
      </c>
      <c r="N93" s="4" t="s">
        <v>925</v>
      </c>
      <c r="P93" s="4" t="s">
        <v>2054</v>
      </c>
      <c r="Q93" s="5" t="s">
        <v>2235</v>
      </c>
      <c r="R93" s="5" t="s">
        <v>845</v>
      </c>
      <c r="S93" s="5" t="s">
        <v>924</v>
      </c>
      <c r="T93" s="5">
        <v>86</v>
      </c>
      <c r="U93" s="5" t="s">
        <v>1418</v>
      </c>
      <c r="V93" s="5" t="s">
        <v>929</v>
      </c>
      <c r="W93" s="5" t="s">
        <v>2239</v>
      </c>
      <c r="X93" s="5" t="s">
        <v>926</v>
      </c>
      <c r="Y93" s="5" t="b">
        <v>1</v>
      </c>
      <c r="Z93" s="5" t="s">
        <v>930</v>
      </c>
      <c r="AE93" s="53">
        <v>35.090801200000001</v>
      </c>
      <c r="AJ93" s="4" t="s">
        <v>1831</v>
      </c>
      <c r="AK93" s="4" t="s">
        <v>1831</v>
      </c>
      <c r="AL93" s="4" t="s">
        <v>1831</v>
      </c>
      <c r="AM93" s="4" t="s">
        <v>1831</v>
      </c>
      <c r="AN93" s="4">
        <v>912.5</v>
      </c>
      <c r="AR93" s="4" t="s">
        <v>1831</v>
      </c>
      <c r="AS93" s="4" t="s">
        <v>1831</v>
      </c>
      <c r="AT93" s="4" t="s">
        <v>1831</v>
      </c>
      <c r="AU93" s="4" t="s">
        <v>1831</v>
      </c>
      <c r="AV93" s="4" t="s">
        <v>1831</v>
      </c>
      <c r="AW93" s="4" t="s">
        <v>1831</v>
      </c>
      <c r="AX93" s="4" t="s">
        <v>1831</v>
      </c>
      <c r="AY93" s="4" t="s">
        <v>1831</v>
      </c>
      <c r="AZ93" s="4" t="s">
        <v>1831</v>
      </c>
      <c r="BA93" s="4" t="s">
        <v>1831</v>
      </c>
      <c r="BB93" s="4" t="s">
        <v>1831</v>
      </c>
      <c r="BC93" s="53">
        <v>1.14757244</v>
      </c>
      <c r="BD93" s="53">
        <v>0.174787</v>
      </c>
      <c r="BE93" s="53">
        <v>225.08570599999999</v>
      </c>
      <c r="BF93" s="53">
        <v>1.80856595</v>
      </c>
      <c r="BG93" s="53">
        <v>0.13514585000000001</v>
      </c>
      <c r="BH93" s="4">
        <v>34.060868800000001</v>
      </c>
      <c r="BI93" s="4">
        <v>6.3729517900000001</v>
      </c>
      <c r="BJ93" s="53">
        <v>24.5468045</v>
      </c>
      <c r="BK93" s="53">
        <v>7.5905650000000005E-2</v>
      </c>
      <c r="BL93" s="53">
        <v>4552.7700199999999</v>
      </c>
    </row>
    <row r="94" spans="1:64" hidden="1" x14ac:dyDescent="0.3">
      <c r="A94" s="5" t="s">
        <v>603</v>
      </c>
      <c r="B94" s="5">
        <v>3</v>
      </c>
      <c r="C94" s="5">
        <v>3</v>
      </c>
      <c r="D94" s="5">
        <v>87</v>
      </c>
      <c r="E94" s="5">
        <v>17</v>
      </c>
      <c r="F94" s="6">
        <v>42175</v>
      </c>
      <c r="G94" s="94">
        <v>20</v>
      </c>
      <c r="H94" s="94">
        <v>6</v>
      </c>
      <c r="I94" s="94">
        <v>2015</v>
      </c>
      <c r="J94" s="5">
        <v>22.306000000000001</v>
      </c>
      <c r="K94" s="5">
        <v>114.34699999999999</v>
      </c>
      <c r="L94" s="5">
        <v>2.4500000000000002</v>
      </c>
      <c r="M94" s="5" t="s">
        <v>2049</v>
      </c>
      <c r="N94" s="4" t="s">
        <v>925</v>
      </c>
      <c r="P94" s="4" t="s">
        <v>2054</v>
      </c>
      <c r="Q94" s="5" t="s">
        <v>2235</v>
      </c>
      <c r="R94" s="5" t="s">
        <v>845</v>
      </c>
      <c r="S94" s="5" t="s">
        <v>924</v>
      </c>
      <c r="T94" s="5">
        <v>87</v>
      </c>
      <c r="U94" s="5" t="s">
        <v>1418</v>
      </c>
      <c r="V94" s="5" t="s">
        <v>929</v>
      </c>
      <c r="W94" s="5" t="s">
        <v>2239</v>
      </c>
      <c r="X94" s="5" t="s">
        <v>926</v>
      </c>
      <c r="Y94" s="5" t="b">
        <v>1</v>
      </c>
      <c r="Z94" s="5" t="s">
        <v>930</v>
      </c>
      <c r="AE94" s="53">
        <v>0</v>
      </c>
      <c r="AJ94" s="4" t="s">
        <v>1831</v>
      </c>
      <c r="AK94" s="4" t="s">
        <v>1831</v>
      </c>
      <c r="AL94" s="4" t="s">
        <v>1831</v>
      </c>
      <c r="AM94" s="4" t="s">
        <v>1831</v>
      </c>
      <c r="AN94" s="4">
        <v>912.5</v>
      </c>
      <c r="AR94" s="4" t="s">
        <v>1831</v>
      </c>
      <c r="AS94" s="4" t="s">
        <v>1831</v>
      </c>
      <c r="AT94" s="4" t="s">
        <v>1831</v>
      </c>
      <c r="AU94" s="4" t="s">
        <v>1831</v>
      </c>
      <c r="AV94" s="4" t="s">
        <v>1831</v>
      </c>
      <c r="AW94" s="4" t="s">
        <v>1831</v>
      </c>
      <c r="AX94" s="4" t="s">
        <v>1831</v>
      </c>
      <c r="AY94" s="4" t="s">
        <v>1831</v>
      </c>
      <c r="AZ94" s="4" t="s">
        <v>1831</v>
      </c>
      <c r="BA94" s="4" t="s">
        <v>1831</v>
      </c>
      <c r="BB94" s="4" t="s">
        <v>1831</v>
      </c>
      <c r="BC94" s="53">
        <v>1.5611178299999999</v>
      </c>
      <c r="BD94" s="53">
        <v>0.22206899999999999</v>
      </c>
      <c r="BE94" s="53">
        <v>233.27192199999999</v>
      </c>
      <c r="BF94" s="53">
        <v>5.3226998999999999</v>
      </c>
      <c r="BG94" s="53">
        <v>5.5980700000000001E-2</v>
      </c>
      <c r="BH94" s="4">
        <v>33.878315399999998</v>
      </c>
      <c r="BI94" s="4">
        <v>6.0129569299999996</v>
      </c>
      <c r="BJ94" s="53">
        <v>25.020304100000001</v>
      </c>
      <c r="BK94" s="53">
        <v>8.4992369999999998E-2</v>
      </c>
      <c r="BL94" s="53">
        <v>2348.8501000000001</v>
      </c>
    </row>
    <row r="95" spans="1:64" hidden="1" x14ac:dyDescent="0.3">
      <c r="A95" s="5" t="s">
        <v>603</v>
      </c>
      <c r="B95" s="5">
        <v>3</v>
      </c>
      <c r="C95" s="5">
        <v>3</v>
      </c>
      <c r="D95" s="5">
        <v>88</v>
      </c>
      <c r="E95" s="5">
        <v>18</v>
      </c>
      <c r="F95" s="6">
        <v>42175</v>
      </c>
      <c r="G95" s="94">
        <v>20</v>
      </c>
      <c r="H95" s="94">
        <v>6</v>
      </c>
      <c r="I95" s="94">
        <v>2015</v>
      </c>
      <c r="J95" s="5">
        <v>22.353000000000002</v>
      </c>
      <c r="K95" s="5">
        <v>114.286</v>
      </c>
      <c r="L95" s="5">
        <v>2.4500000000000002</v>
      </c>
      <c r="M95" s="5" t="s">
        <v>2049</v>
      </c>
      <c r="N95" s="4" t="s">
        <v>925</v>
      </c>
      <c r="P95" s="4" t="s">
        <v>2054</v>
      </c>
      <c r="Q95" s="5" t="s">
        <v>2235</v>
      </c>
      <c r="R95" s="5" t="s">
        <v>845</v>
      </c>
      <c r="S95" s="5" t="s">
        <v>924</v>
      </c>
      <c r="T95" s="5">
        <v>88</v>
      </c>
      <c r="U95" s="5" t="s">
        <v>1418</v>
      </c>
      <c r="V95" s="5" t="s">
        <v>929</v>
      </c>
      <c r="W95" s="5" t="s">
        <v>2239</v>
      </c>
      <c r="X95" s="5" t="s">
        <v>926</v>
      </c>
      <c r="Y95" s="5" t="b">
        <v>1</v>
      </c>
      <c r="Z95" s="5" t="s">
        <v>930</v>
      </c>
      <c r="AE95" s="53">
        <v>0</v>
      </c>
      <c r="AJ95" s="4" t="s">
        <v>1831</v>
      </c>
      <c r="AK95" s="4" t="s">
        <v>1831</v>
      </c>
      <c r="AL95" s="4" t="s">
        <v>1831</v>
      </c>
      <c r="AM95" s="4" t="s">
        <v>1831</v>
      </c>
      <c r="AN95" s="4">
        <v>912.5</v>
      </c>
      <c r="AR95" s="4" t="s">
        <v>1831</v>
      </c>
      <c r="AS95" s="4" t="s">
        <v>1831</v>
      </c>
      <c r="AT95" s="4" t="s">
        <v>1831</v>
      </c>
      <c r="AU95" s="4" t="s">
        <v>1831</v>
      </c>
      <c r="AV95" s="4" t="s">
        <v>1831</v>
      </c>
      <c r="AW95" s="4" t="s">
        <v>1831</v>
      </c>
      <c r="AX95" s="4" t="s">
        <v>1831</v>
      </c>
      <c r="AY95" s="4" t="s">
        <v>1831</v>
      </c>
      <c r="AZ95" s="4" t="s">
        <v>1831</v>
      </c>
      <c r="BA95" s="4" t="s">
        <v>1831</v>
      </c>
      <c r="BB95" s="4" t="s">
        <v>1831</v>
      </c>
      <c r="BC95" s="53">
        <v>1.301482</v>
      </c>
      <c r="BD95" s="53">
        <v>0.21937300000000001</v>
      </c>
      <c r="BE95" s="53">
        <v>222.04364000000001</v>
      </c>
      <c r="BF95" s="53">
        <v>6.2570129999999997</v>
      </c>
      <c r="BG95" s="53">
        <v>5.1417999999999998E-2</v>
      </c>
      <c r="BH95" s="4">
        <v>33.760395000000003</v>
      </c>
      <c r="BI95" s="4">
        <v>5.0999689999999998</v>
      </c>
      <c r="BJ95" s="53">
        <v>25.095224000000002</v>
      </c>
      <c r="BK95" s="53">
        <v>9.2938999999999994E-2</v>
      </c>
      <c r="BL95" s="53">
        <v>905.55401600000005</v>
      </c>
    </row>
    <row r="96" spans="1:64" hidden="1" x14ac:dyDescent="0.3">
      <c r="A96" s="5" t="s">
        <v>603</v>
      </c>
      <c r="B96" s="5">
        <v>3</v>
      </c>
      <c r="C96" s="5">
        <v>3</v>
      </c>
      <c r="D96" s="5">
        <v>89</v>
      </c>
      <c r="E96" s="5">
        <v>19</v>
      </c>
      <c r="F96" s="6">
        <v>42175</v>
      </c>
      <c r="G96" s="94">
        <v>20</v>
      </c>
      <c r="H96" s="94">
        <v>6</v>
      </c>
      <c r="I96" s="94">
        <v>2015</v>
      </c>
      <c r="J96" s="5">
        <v>22.401</v>
      </c>
      <c r="K96" s="5">
        <v>114.42700000000001</v>
      </c>
      <c r="L96" s="5">
        <v>2.4500000000000002</v>
      </c>
      <c r="M96" s="5" t="s">
        <v>2049</v>
      </c>
      <c r="N96" s="4" t="s">
        <v>925</v>
      </c>
      <c r="P96" s="4" t="s">
        <v>2054</v>
      </c>
      <c r="Q96" s="5" t="s">
        <v>2235</v>
      </c>
      <c r="R96" s="5" t="s">
        <v>845</v>
      </c>
      <c r="S96" s="5" t="s">
        <v>924</v>
      </c>
      <c r="T96" s="5">
        <v>89</v>
      </c>
      <c r="U96" s="5" t="s">
        <v>1418</v>
      </c>
      <c r="V96" s="5" t="s">
        <v>929</v>
      </c>
      <c r="W96" s="5" t="s">
        <v>2239</v>
      </c>
      <c r="X96" s="5" t="s">
        <v>926</v>
      </c>
      <c r="Y96" s="5" t="b">
        <v>1</v>
      </c>
      <c r="Z96" s="5" t="s">
        <v>930</v>
      </c>
      <c r="AE96" s="53">
        <v>226.23800700000001</v>
      </c>
      <c r="AJ96" s="4" t="s">
        <v>1831</v>
      </c>
      <c r="AK96" s="4" t="s">
        <v>1831</v>
      </c>
      <c r="AL96" s="4" t="s">
        <v>1831</v>
      </c>
      <c r="AM96" s="4" t="s">
        <v>1831</v>
      </c>
      <c r="AN96" s="4">
        <v>912.5</v>
      </c>
      <c r="AR96" s="4" t="s">
        <v>1831</v>
      </c>
      <c r="AS96" s="4" t="s">
        <v>1831</v>
      </c>
      <c r="AT96" s="4" t="s">
        <v>1831</v>
      </c>
      <c r="AU96" s="4" t="s">
        <v>1831</v>
      </c>
      <c r="AV96" s="4" t="s">
        <v>1831</v>
      </c>
      <c r="AW96" s="4" t="s">
        <v>1831</v>
      </c>
      <c r="AX96" s="4" t="s">
        <v>1831</v>
      </c>
      <c r="AY96" s="4" t="s">
        <v>1831</v>
      </c>
      <c r="AZ96" s="4" t="s">
        <v>1831</v>
      </c>
      <c r="BA96" s="4" t="s">
        <v>1831</v>
      </c>
      <c r="BB96" s="4" t="s">
        <v>1831</v>
      </c>
      <c r="BC96" s="53">
        <v>1.1628232000000001</v>
      </c>
      <c r="BD96" s="53">
        <v>0.15604699999999999</v>
      </c>
      <c r="BE96" s="53">
        <v>218.78839099999999</v>
      </c>
      <c r="BF96" s="53">
        <v>2.4401184200000001</v>
      </c>
      <c r="BG96" s="53">
        <v>0.11069379</v>
      </c>
      <c r="BH96" s="4">
        <v>33.937162899999997</v>
      </c>
      <c r="BI96" s="4">
        <v>5.8991963199999997</v>
      </c>
      <c r="BJ96" s="53">
        <v>24.7816352</v>
      </c>
      <c r="BK96" s="53">
        <v>8.8687370000000001E-2</v>
      </c>
      <c r="BL96" s="53">
        <v>3870.8601100000001</v>
      </c>
    </row>
    <row r="97" spans="1:64" hidden="1" x14ac:dyDescent="0.3">
      <c r="A97" s="5" t="s">
        <v>603</v>
      </c>
      <c r="B97" s="5">
        <v>3</v>
      </c>
      <c r="C97" s="5">
        <v>3</v>
      </c>
      <c r="D97" s="5">
        <v>90</v>
      </c>
      <c r="E97" s="5">
        <v>20</v>
      </c>
      <c r="F97" s="6">
        <v>42175</v>
      </c>
      <c r="G97" s="94">
        <v>20</v>
      </c>
      <c r="H97" s="94">
        <v>6</v>
      </c>
      <c r="I97" s="94">
        <v>2015</v>
      </c>
      <c r="J97" s="5">
        <v>22.474</v>
      </c>
      <c r="K97" s="5">
        <v>114.419</v>
      </c>
      <c r="L97" s="5">
        <v>2.4500000000000002</v>
      </c>
      <c r="M97" s="5" t="s">
        <v>2049</v>
      </c>
      <c r="N97" s="4" t="s">
        <v>925</v>
      </c>
      <c r="P97" s="4" t="s">
        <v>2054</v>
      </c>
      <c r="Q97" s="5" t="s">
        <v>2235</v>
      </c>
      <c r="R97" s="5" t="s">
        <v>845</v>
      </c>
      <c r="S97" s="5" t="s">
        <v>924</v>
      </c>
      <c r="T97" s="5">
        <v>90</v>
      </c>
      <c r="U97" s="5" t="s">
        <v>1418</v>
      </c>
      <c r="V97" s="5" t="s">
        <v>929</v>
      </c>
      <c r="W97" s="5" t="s">
        <v>2239</v>
      </c>
      <c r="X97" s="5" t="s">
        <v>926</v>
      </c>
      <c r="Y97" s="5" t="b">
        <v>1</v>
      </c>
      <c r="Z97" s="5" t="s">
        <v>930</v>
      </c>
      <c r="AE97" s="53">
        <v>94.981300399999995</v>
      </c>
      <c r="AJ97" s="4" t="s">
        <v>1831</v>
      </c>
      <c r="AK97" s="4" t="s">
        <v>1831</v>
      </c>
      <c r="AL97" s="4" t="s">
        <v>1831</v>
      </c>
      <c r="AM97" s="4" t="s">
        <v>1831</v>
      </c>
      <c r="AN97" s="4">
        <v>912.5</v>
      </c>
      <c r="AR97" s="4" t="s">
        <v>1831</v>
      </c>
      <c r="AS97" s="4" t="s">
        <v>1831</v>
      </c>
      <c r="AT97" s="4" t="s">
        <v>1831</v>
      </c>
      <c r="AU97" s="4" t="s">
        <v>1831</v>
      </c>
      <c r="AV97" s="4" t="s">
        <v>1831</v>
      </c>
      <c r="AW97" s="4" t="s">
        <v>1831</v>
      </c>
      <c r="AX97" s="4" t="s">
        <v>1831</v>
      </c>
      <c r="AY97" s="4" t="s">
        <v>1831</v>
      </c>
      <c r="AZ97" s="4" t="s">
        <v>1831</v>
      </c>
      <c r="BA97" s="4" t="s">
        <v>1831</v>
      </c>
      <c r="BB97" s="4" t="s">
        <v>1831</v>
      </c>
      <c r="BC97" s="53">
        <v>1.3351525200000001</v>
      </c>
      <c r="BD97" s="53">
        <v>0.10336099999999999</v>
      </c>
      <c r="BE97" s="53">
        <v>223.365421</v>
      </c>
      <c r="BF97" s="53">
        <v>3.50718774</v>
      </c>
      <c r="BG97" s="53">
        <v>7.5944609999999996E-2</v>
      </c>
      <c r="BH97" s="4">
        <v>33.893506100000003</v>
      </c>
      <c r="BI97" s="4">
        <v>5.6028100299999997</v>
      </c>
      <c r="BJ97" s="53">
        <v>24.932283099999999</v>
      </c>
      <c r="BK97" s="53">
        <v>8.2650860000000007E-2</v>
      </c>
      <c r="BL97" s="53">
        <v>8921.0800799999997</v>
      </c>
    </row>
    <row r="98" spans="1:64" hidden="1" x14ac:dyDescent="0.3">
      <c r="A98" s="5" t="s">
        <v>603</v>
      </c>
      <c r="B98" s="5">
        <v>3</v>
      </c>
      <c r="C98" s="5">
        <v>3</v>
      </c>
      <c r="D98" s="5">
        <v>91</v>
      </c>
      <c r="E98" s="5">
        <v>21</v>
      </c>
      <c r="F98" s="6">
        <v>42175</v>
      </c>
      <c r="G98" s="94">
        <v>20</v>
      </c>
      <c r="H98" s="94">
        <v>6</v>
      </c>
      <c r="I98" s="94">
        <v>2015</v>
      </c>
      <c r="J98" s="5">
        <v>22.439</v>
      </c>
      <c r="K98" s="5">
        <v>114.217</v>
      </c>
      <c r="L98" s="5">
        <v>2.4500000000000002</v>
      </c>
      <c r="M98" s="5" t="s">
        <v>2049</v>
      </c>
      <c r="N98" s="4" t="s">
        <v>925</v>
      </c>
      <c r="P98" s="4" t="s">
        <v>2054</v>
      </c>
      <c r="Q98" s="5" t="s">
        <v>2235</v>
      </c>
      <c r="R98" s="5" t="s">
        <v>845</v>
      </c>
      <c r="S98" s="5" t="s">
        <v>924</v>
      </c>
      <c r="T98" s="5">
        <v>91</v>
      </c>
      <c r="U98" s="5" t="s">
        <v>1418</v>
      </c>
      <c r="V98" s="5" t="s">
        <v>929</v>
      </c>
      <c r="W98" s="5" t="s">
        <v>2239</v>
      </c>
      <c r="X98" s="5" t="s">
        <v>926</v>
      </c>
      <c r="Y98" s="5" t="b">
        <v>1</v>
      </c>
      <c r="Z98" s="5" t="s">
        <v>930</v>
      </c>
      <c r="AE98" s="53">
        <v>0</v>
      </c>
      <c r="AJ98" s="4" t="s">
        <v>1831</v>
      </c>
      <c r="AK98" s="4" t="s">
        <v>1831</v>
      </c>
      <c r="AL98" s="4" t="s">
        <v>1831</v>
      </c>
      <c r="AM98" s="4" t="s">
        <v>1831</v>
      </c>
      <c r="AN98" s="4">
        <v>912.5</v>
      </c>
      <c r="AR98" s="4" t="s">
        <v>1831</v>
      </c>
      <c r="AS98" s="4" t="s">
        <v>1831</v>
      </c>
      <c r="AT98" s="4" t="s">
        <v>1831</v>
      </c>
      <c r="AU98" s="4" t="s">
        <v>1831</v>
      </c>
      <c r="AV98" s="4" t="s">
        <v>1831</v>
      </c>
      <c r="AW98" s="4" t="s">
        <v>1831</v>
      </c>
      <c r="AX98" s="4" t="s">
        <v>1831</v>
      </c>
      <c r="AY98" s="4" t="s">
        <v>1831</v>
      </c>
      <c r="AZ98" s="4" t="s">
        <v>1831</v>
      </c>
      <c r="BA98" s="4" t="s">
        <v>1831</v>
      </c>
      <c r="BB98" s="4" t="s">
        <v>1831</v>
      </c>
      <c r="BC98" s="53">
        <v>1.327062</v>
      </c>
      <c r="BD98" s="53">
        <v>0.160025</v>
      </c>
      <c r="BE98" s="53">
        <v>222.25929300000001</v>
      </c>
      <c r="BF98" s="53">
        <v>6.4868309999999996</v>
      </c>
      <c r="BG98" s="53">
        <v>5.0390999999999998E-2</v>
      </c>
      <c r="BH98" s="4">
        <v>33.753329999999998</v>
      </c>
      <c r="BI98" s="4">
        <v>5.151484</v>
      </c>
      <c r="BJ98" s="53">
        <v>25.086929999999999</v>
      </c>
      <c r="BK98" s="53">
        <v>0.103182</v>
      </c>
      <c r="BL98" s="53">
        <v>634.69500700000003</v>
      </c>
    </row>
    <row r="99" spans="1:64" hidden="1" x14ac:dyDescent="0.3">
      <c r="A99" s="5" t="s">
        <v>603</v>
      </c>
      <c r="B99" s="5">
        <v>3</v>
      </c>
      <c r="C99" s="5">
        <v>3</v>
      </c>
      <c r="D99" s="5">
        <v>92</v>
      </c>
      <c r="E99" s="5">
        <v>22</v>
      </c>
      <c r="F99" s="6">
        <v>42175</v>
      </c>
      <c r="G99" s="94">
        <v>20</v>
      </c>
      <c r="H99" s="94">
        <v>6</v>
      </c>
      <c r="I99" s="94">
        <v>2015</v>
      </c>
      <c r="J99" s="5">
        <v>22.446000000000002</v>
      </c>
      <c r="K99" s="5">
        <v>114.25700000000001</v>
      </c>
      <c r="L99" s="5">
        <v>2.4500000000000002</v>
      </c>
      <c r="M99" s="5" t="s">
        <v>2049</v>
      </c>
      <c r="N99" s="4" t="s">
        <v>925</v>
      </c>
      <c r="P99" s="4" t="s">
        <v>2054</v>
      </c>
      <c r="Q99" s="5" t="s">
        <v>2235</v>
      </c>
      <c r="R99" s="5" t="s">
        <v>845</v>
      </c>
      <c r="S99" s="5" t="s">
        <v>924</v>
      </c>
      <c r="T99" s="5">
        <v>92</v>
      </c>
      <c r="U99" s="5" t="s">
        <v>1418</v>
      </c>
      <c r="V99" s="5" t="s">
        <v>929</v>
      </c>
      <c r="W99" s="5" t="s">
        <v>2239</v>
      </c>
      <c r="X99" s="5" t="s">
        <v>926</v>
      </c>
      <c r="Y99" s="5" t="b">
        <v>1</v>
      </c>
      <c r="Z99" s="5" t="s">
        <v>930</v>
      </c>
      <c r="AE99" s="53">
        <v>0</v>
      </c>
      <c r="AJ99" s="4" t="s">
        <v>1831</v>
      </c>
      <c r="AK99" s="4" t="s">
        <v>1831</v>
      </c>
      <c r="AL99" s="4" t="s">
        <v>1831</v>
      </c>
      <c r="AM99" s="4" t="s">
        <v>1831</v>
      </c>
      <c r="AN99" s="4">
        <v>912.5</v>
      </c>
      <c r="AR99" s="4" t="s">
        <v>1831</v>
      </c>
      <c r="AS99" s="4" t="s">
        <v>1831</v>
      </c>
      <c r="AT99" s="4" t="s">
        <v>1831</v>
      </c>
      <c r="AU99" s="4" t="s">
        <v>1831</v>
      </c>
      <c r="AV99" s="4" t="s">
        <v>1831</v>
      </c>
      <c r="AW99" s="4" t="s">
        <v>1831</v>
      </c>
      <c r="AX99" s="4" t="s">
        <v>1831</v>
      </c>
      <c r="AY99" s="4" t="s">
        <v>1831</v>
      </c>
      <c r="AZ99" s="4" t="s">
        <v>1831</v>
      </c>
      <c r="BA99" s="4" t="s">
        <v>1831</v>
      </c>
      <c r="BB99" s="4" t="s">
        <v>1831</v>
      </c>
      <c r="BC99" s="53">
        <v>1.3327910000000001</v>
      </c>
      <c r="BD99" s="53">
        <v>0.16802300000000001</v>
      </c>
      <c r="BE99" s="53">
        <v>222.66421500000001</v>
      </c>
      <c r="BF99" s="53">
        <v>6.5508059999999997</v>
      </c>
      <c r="BG99" s="53">
        <v>4.7559999999999998E-2</v>
      </c>
      <c r="BH99" s="4">
        <v>33.762816999999998</v>
      </c>
      <c r="BI99" s="4">
        <v>5.0880049999999999</v>
      </c>
      <c r="BJ99" s="53">
        <v>25.031130999999998</v>
      </c>
      <c r="BK99" s="53">
        <v>9.1081999999999996E-2</v>
      </c>
      <c r="BL99" s="53">
        <v>1325.09998</v>
      </c>
    </row>
    <row r="100" spans="1:64" hidden="1" x14ac:dyDescent="0.3">
      <c r="A100" s="5" t="s">
        <v>603</v>
      </c>
      <c r="B100" s="5">
        <v>3</v>
      </c>
      <c r="C100" s="5">
        <v>3</v>
      </c>
      <c r="D100" s="5">
        <v>93</v>
      </c>
      <c r="E100" s="5">
        <v>23</v>
      </c>
      <c r="F100" s="6">
        <v>42175</v>
      </c>
      <c r="G100" s="94">
        <v>20</v>
      </c>
      <c r="H100" s="94">
        <v>6</v>
      </c>
      <c r="I100" s="94">
        <v>2015</v>
      </c>
      <c r="J100" s="5">
        <v>22.466000000000001</v>
      </c>
      <c r="K100" s="5">
        <v>114.29300000000001</v>
      </c>
      <c r="L100" s="5">
        <v>2.4500000000000002</v>
      </c>
      <c r="M100" s="5" t="s">
        <v>2049</v>
      </c>
      <c r="N100" s="4" t="s">
        <v>925</v>
      </c>
      <c r="P100" s="4" t="s">
        <v>2054</v>
      </c>
      <c r="Q100" s="5" t="s">
        <v>2235</v>
      </c>
      <c r="R100" s="5" t="s">
        <v>845</v>
      </c>
      <c r="S100" s="5" t="s">
        <v>924</v>
      </c>
      <c r="T100" s="5">
        <v>93</v>
      </c>
      <c r="U100" s="5" t="s">
        <v>1418</v>
      </c>
      <c r="V100" s="5" t="s">
        <v>929</v>
      </c>
      <c r="W100" s="5" t="s">
        <v>2239</v>
      </c>
      <c r="X100" s="5" t="s">
        <v>926</v>
      </c>
      <c r="Y100" s="5" t="b">
        <v>1</v>
      </c>
      <c r="Z100" s="5" t="s">
        <v>930</v>
      </c>
      <c r="AE100" s="53">
        <v>0</v>
      </c>
      <c r="AJ100" s="4" t="s">
        <v>1831</v>
      </c>
      <c r="AK100" s="4" t="s">
        <v>1831</v>
      </c>
      <c r="AL100" s="4" t="s">
        <v>1831</v>
      </c>
      <c r="AM100" s="4" t="s">
        <v>1831</v>
      </c>
      <c r="AN100" s="4">
        <v>912.5</v>
      </c>
      <c r="AR100" s="4" t="s">
        <v>1831</v>
      </c>
      <c r="AS100" s="4" t="s">
        <v>1831</v>
      </c>
      <c r="AT100" s="4" t="s">
        <v>1831</v>
      </c>
      <c r="AU100" s="4" t="s">
        <v>1831</v>
      </c>
      <c r="AV100" s="4" t="s">
        <v>1831</v>
      </c>
      <c r="AW100" s="4" t="s">
        <v>1831</v>
      </c>
      <c r="AX100" s="4" t="s">
        <v>1831</v>
      </c>
      <c r="AY100" s="4" t="s">
        <v>1831</v>
      </c>
      <c r="AZ100" s="4" t="s">
        <v>1831</v>
      </c>
      <c r="BA100" s="4" t="s">
        <v>1831</v>
      </c>
      <c r="BB100" s="4" t="s">
        <v>1831</v>
      </c>
      <c r="BC100" s="53">
        <v>1.33342037</v>
      </c>
      <c r="BD100" s="53">
        <v>0.16428200000000001</v>
      </c>
      <c r="BE100" s="53">
        <v>222.69848200000001</v>
      </c>
      <c r="BF100" s="53">
        <v>6.5489917100000001</v>
      </c>
      <c r="BG100" s="53">
        <v>4.7535040000000001E-2</v>
      </c>
      <c r="BH100" s="4">
        <v>33.7634604</v>
      </c>
      <c r="BI100" s="4">
        <v>5.0913738999999998</v>
      </c>
      <c r="BJ100" s="53">
        <v>25.029696900000001</v>
      </c>
      <c r="BK100" s="53">
        <v>9.0699409999999994E-2</v>
      </c>
      <c r="BL100" s="53">
        <v>746.11798099999999</v>
      </c>
    </row>
    <row r="101" spans="1:64" hidden="1" x14ac:dyDescent="0.3">
      <c r="A101" s="5" t="s">
        <v>603</v>
      </c>
      <c r="B101" s="5">
        <v>3</v>
      </c>
      <c r="C101" s="5">
        <v>3</v>
      </c>
      <c r="D101" s="5">
        <v>94</v>
      </c>
      <c r="E101" s="5">
        <v>24</v>
      </c>
      <c r="F101" s="6">
        <v>42175</v>
      </c>
      <c r="G101" s="94">
        <v>20</v>
      </c>
      <c r="H101" s="94">
        <v>6</v>
      </c>
      <c r="I101" s="94">
        <v>2015</v>
      </c>
      <c r="J101" s="5">
        <v>22.49</v>
      </c>
      <c r="K101" s="5">
        <v>114.32899999999999</v>
      </c>
      <c r="L101" s="5">
        <v>2.4500000000000002</v>
      </c>
      <c r="M101" s="5" t="s">
        <v>2049</v>
      </c>
      <c r="N101" s="4" t="s">
        <v>925</v>
      </c>
      <c r="P101" s="4" t="s">
        <v>2054</v>
      </c>
      <c r="Q101" s="5" t="s">
        <v>2235</v>
      </c>
      <c r="R101" s="5" t="s">
        <v>845</v>
      </c>
      <c r="S101" s="5" t="s">
        <v>924</v>
      </c>
      <c r="T101" s="5">
        <v>94</v>
      </c>
      <c r="U101" s="5" t="s">
        <v>1418</v>
      </c>
      <c r="V101" s="5" t="s">
        <v>929</v>
      </c>
      <c r="W101" s="5" t="s">
        <v>2239</v>
      </c>
      <c r="X101" s="5" t="s">
        <v>926</v>
      </c>
      <c r="Y101" s="5" t="b">
        <v>1</v>
      </c>
      <c r="Z101" s="5" t="s">
        <v>930</v>
      </c>
      <c r="AE101" s="53">
        <v>1.4454100000000001</v>
      </c>
      <c r="AJ101" s="4" t="s">
        <v>1831</v>
      </c>
      <c r="AK101" s="4" t="s">
        <v>1831</v>
      </c>
      <c r="AL101" s="4" t="s">
        <v>1831</v>
      </c>
      <c r="AM101" s="4" t="s">
        <v>1831</v>
      </c>
      <c r="AN101" s="4">
        <v>912.5</v>
      </c>
      <c r="AR101" s="4" t="s">
        <v>1831</v>
      </c>
      <c r="AS101" s="4" t="s">
        <v>1831</v>
      </c>
      <c r="AT101" s="4" t="s">
        <v>1831</v>
      </c>
      <c r="AU101" s="4" t="s">
        <v>1831</v>
      </c>
      <c r="AV101" s="4" t="s">
        <v>1831</v>
      </c>
      <c r="AW101" s="4" t="s">
        <v>1831</v>
      </c>
      <c r="AX101" s="4" t="s">
        <v>1831</v>
      </c>
      <c r="AY101" s="4" t="s">
        <v>1831</v>
      </c>
      <c r="AZ101" s="4" t="s">
        <v>1831</v>
      </c>
      <c r="BA101" s="4" t="s">
        <v>1831</v>
      </c>
      <c r="BB101" s="4" t="s">
        <v>1831</v>
      </c>
      <c r="BC101" s="53">
        <v>1.4199310599999999</v>
      </c>
      <c r="BD101" s="53">
        <v>0.13292599999999999</v>
      </c>
      <c r="BE101" s="53">
        <v>225.72077300000001</v>
      </c>
      <c r="BF101" s="53">
        <v>5.99626956</v>
      </c>
      <c r="BG101" s="53">
        <v>5.0693969999999998E-2</v>
      </c>
      <c r="BH101" s="4">
        <v>33.800906400000002</v>
      </c>
      <c r="BI101" s="4">
        <v>5.6326227700000002</v>
      </c>
      <c r="BJ101" s="53">
        <v>25.003601400000001</v>
      </c>
      <c r="BK101" s="53">
        <v>8.5436620000000005E-2</v>
      </c>
      <c r="BL101" s="53">
        <v>1005.62</v>
      </c>
    </row>
    <row r="102" spans="1:64" hidden="1" x14ac:dyDescent="0.3">
      <c r="A102" s="5" t="s">
        <v>603</v>
      </c>
      <c r="B102" s="5">
        <v>3</v>
      </c>
      <c r="C102" s="5">
        <v>3</v>
      </c>
      <c r="D102" s="5">
        <v>95</v>
      </c>
      <c r="E102" s="5">
        <v>25</v>
      </c>
      <c r="F102" s="6">
        <v>42175</v>
      </c>
      <c r="G102" s="94">
        <v>20</v>
      </c>
      <c r="H102" s="94">
        <v>6</v>
      </c>
      <c r="I102" s="94">
        <v>2015</v>
      </c>
      <c r="J102" s="5">
        <v>22.504999999999999</v>
      </c>
      <c r="K102" s="5">
        <v>114.38200000000001</v>
      </c>
      <c r="L102" s="5">
        <v>2.4500000000000002</v>
      </c>
      <c r="M102" s="5" t="s">
        <v>2049</v>
      </c>
      <c r="N102" s="4" t="s">
        <v>925</v>
      </c>
      <c r="P102" s="4" t="s">
        <v>2054</v>
      </c>
      <c r="Q102" s="5" t="s">
        <v>2235</v>
      </c>
      <c r="R102" s="5" t="s">
        <v>845</v>
      </c>
      <c r="S102" s="5" t="s">
        <v>924</v>
      </c>
      <c r="T102" s="5">
        <v>95</v>
      </c>
      <c r="U102" s="5" t="s">
        <v>1418</v>
      </c>
      <c r="V102" s="5" t="s">
        <v>929</v>
      </c>
      <c r="W102" s="5" t="s">
        <v>2239</v>
      </c>
      <c r="X102" s="5" t="s">
        <v>926</v>
      </c>
      <c r="Y102" s="5" t="b">
        <v>1</v>
      </c>
      <c r="Z102" s="5" t="s">
        <v>930</v>
      </c>
      <c r="AE102" s="53">
        <v>152.20799299999999</v>
      </c>
      <c r="AJ102" s="4" t="s">
        <v>1831</v>
      </c>
      <c r="AK102" s="4" t="s">
        <v>1831</v>
      </c>
      <c r="AL102" s="4" t="s">
        <v>1831</v>
      </c>
      <c r="AM102" s="4" t="s">
        <v>1831</v>
      </c>
      <c r="AN102" s="4">
        <v>912.5</v>
      </c>
      <c r="AR102" s="4" t="s">
        <v>1831</v>
      </c>
      <c r="AS102" s="4" t="s">
        <v>1831</v>
      </c>
      <c r="AT102" s="4" t="s">
        <v>1831</v>
      </c>
      <c r="AU102" s="4" t="s">
        <v>1831</v>
      </c>
      <c r="AV102" s="4" t="s">
        <v>1831</v>
      </c>
      <c r="AW102" s="4" t="s">
        <v>1831</v>
      </c>
      <c r="AX102" s="4" t="s">
        <v>1831</v>
      </c>
      <c r="AY102" s="4" t="s">
        <v>1831</v>
      </c>
      <c r="AZ102" s="4" t="s">
        <v>1831</v>
      </c>
      <c r="BA102" s="4" t="s">
        <v>1831</v>
      </c>
      <c r="BB102" s="4" t="s">
        <v>1831</v>
      </c>
      <c r="BC102" s="53">
        <v>1.6101809199999999</v>
      </c>
      <c r="BD102" s="53">
        <v>9.5903799999999997E-2</v>
      </c>
      <c r="BE102" s="53">
        <v>231.87166099999999</v>
      </c>
      <c r="BF102" s="53">
        <v>4.7239078900000004</v>
      </c>
      <c r="BG102" s="53">
        <v>5.8751539999999998E-2</v>
      </c>
      <c r="BH102" s="4">
        <v>33.882551200000002</v>
      </c>
      <c r="BI102" s="4">
        <v>6.7753501199999997</v>
      </c>
      <c r="BJ102" s="53">
        <v>24.9450535</v>
      </c>
      <c r="BK102" s="53">
        <v>7.9038520000000001E-2</v>
      </c>
      <c r="BL102" s="53">
        <v>5969.7402300000003</v>
      </c>
    </row>
    <row r="103" spans="1:64" hidden="1" x14ac:dyDescent="0.3">
      <c r="A103" s="5" t="s">
        <v>603</v>
      </c>
      <c r="B103" s="5">
        <v>3</v>
      </c>
      <c r="C103" s="5">
        <v>3</v>
      </c>
      <c r="D103" s="5">
        <v>96</v>
      </c>
      <c r="E103" s="5">
        <v>26</v>
      </c>
      <c r="F103" s="6">
        <v>42175</v>
      </c>
      <c r="G103" s="94">
        <v>20</v>
      </c>
      <c r="H103" s="94">
        <v>6</v>
      </c>
      <c r="I103" s="94">
        <v>2015</v>
      </c>
      <c r="J103" s="5">
        <v>22.518999999999998</v>
      </c>
      <c r="K103" s="5">
        <v>114.301</v>
      </c>
      <c r="L103" s="5">
        <v>2.4500000000000002</v>
      </c>
      <c r="M103" s="5" t="s">
        <v>2049</v>
      </c>
      <c r="N103" s="4" t="s">
        <v>925</v>
      </c>
      <c r="P103" s="4" t="s">
        <v>2054</v>
      </c>
      <c r="Q103" s="5" t="s">
        <v>2235</v>
      </c>
      <c r="R103" s="5" t="s">
        <v>845</v>
      </c>
      <c r="S103" s="5" t="s">
        <v>924</v>
      </c>
      <c r="T103" s="5">
        <v>96</v>
      </c>
      <c r="U103" s="5" t="s">
        <v>1418</v>
      </c>
      <c r="V103" s="5" t="s">
        <v>929</v>
      </c>
      <c r="W103" s="5" t="s">
        <v>2239</v>
      </c>
      <c r="X103" s="5" t="s">
        <v>926</v>
      </c>
      <c r="Y103" s="5" t="b">
        <v>1</v>
      </c>
      <c r="Z103" s="5" t="s">
        <v>930</v>
      </c>
      <c r="AE103" s="53">
        <v>0</v>
      </c>
      <c r="AJ103" s="4" t="s">
        <v>1831</v>
      </c>
      <c r="AK103" s="4" t="s">
        <v>1831</v>
      </c>
      <c r="AL103" s="4" t="s">
        <v>1831</v>
      </c>
      <c r="AM103" s="4" t="s">
        <v>1831</v>
      </c>
      <c r="AN103" s="4">
        <v>912.5</v>
      </c>
      <c r="AR103" s="4" t="s">
        <v>1831</v>
      </c>
      <c r="AS103" s="4" t="s">
        <v>1831</v>
      </c>
      <c r="AT103" s="4" t="s">
        <v>1831</v>
      </c>
      <c r="AU103" s="4" t="s">
        <v>1831</v>
      </c>
      <c r="AV103" s="4" t="s">
        <v>1831</v>
      </c>
      <c r="AW103" s="4" t="s">
        <v>1831</v>
      </c>
      <c r="AX103" s="4" t="s">
        <v>1831</v>
      </c>
      <c r="AY103" s="4" t="s">
        <v>1831</v>
      </c>
      <c r="AZ103" s="4" t="s">
        <v>1831</v>
      </c>
      <c r="BA103" s="4" t="s">
        <v>1831</v>
      </c>
      <c r="BB103" s="4" t="s">
        <v>1831</v>
      </c>
      <c r="BC103" s="53">
        <v>1.3845172400000001</v>
      </c>
      <c r="BD103" s="53">
        <v>0.13763500000000001</v>
      </c>
      <c r="BE103" s="53">
        <v>224.25281899999999</v>
      </c>
      <c r="BF103" s="53">
        <v>6.3627704100000004</v>
      </c>
      <c r="BG103" s="53">
        <v>4.8185470000000001E-2</v>
      </c>
      <c r="BH103" s="4">
        <v>33.7815589</v>
      </c>
      <c r="BI103" s="4">
        <v>5.3500049799999996</v>
      </c>
      <c r="BJ103" s="53">
        <v>25.0080922</v>
      </c>
      <c r="BK103" s="53">
        <v>8.807711E-2</v>
      </c>
      <c r="BL103" s="53">
        <v>1610.3900100000001</v>
      </c>
    </row>
    <row r="104" spans="1:64" hidden="1" x14ac:dyDescent="0.3">
      <c r="A104" s="5" t="s">
        <v>603</v>
      </c>
      <c r="B104" s="5">
        <v>3</v>
      </c>
      <c r="C104" s="5">
        <v>3</v>
      </c>
      <c r="D104" s="5">
        <v>97</v>
      </c>
      <c r="E104" s="5">
        <v>27</v>
      </c>
      <c r="F104" s="6">
        <v>42175</v>
      </c>
      <c r="G104" s="94">
        <v>20</v>
      </c>
      <c r="H104" s="94">
        <v>6</v>
      </c>
      <c r="I104" s="94">
        <v>2015</v>
      </c>
      <c r="J104" s="5">
        <v>22.555</v>
      </c>
      <c r="K104" s="5">
        <v>114.321</v>
      </c>
      <c r="L104" s="5">
        <v>2.4500000000000002</v>
      </c>
      <c r="M104" s="5" t="s">
        <v>2049</v>
      </c>
      <c r="N104" s="4" t="s">
        <v>925</v>
      </c>
      <c r="P104" s="4" t="s">
        <v>2054</v>
      </c>
      <c r="Q104" s="5" t="s">
        <v>2235</v>
      </c>
      <c r="R104" s="5" t="s">
        <v>845</v>
      </c>
      <c r="S104" s="5" t="s">
        <v>924</v>
      </c>
      <c r="T104" s="5">
        <v>97</v>
      </c>
      <c r="U104" s="5" t="s">
        <v>1418</v>
      </c>
      <c r="V104" s="5" t="s">
        <v>929</v>
      </c>
      <c r="W104" s="5" t="s">
        <v>2239</v>
      </c>
      <c r="X104" s="5" t="s">
        <v>926</v>
      </c>
      <c r="Y104" s="5" t="b">
        <v>1</v>
      </c>
      <c r="Z104" s="5" t="s">
        <v>930</v>
      </c>
      <c r="AE104" s="53">
        <v>605.705017</v>
      </c>
      <c r="AJ104" s="4" t="s">
        <v>1831</v>
      </c>
      <c r="AK104" s="4" t="s">
        <v>1831</v>
      </c>
      <c r="AL104" s="4" t="s">
        <v>1831</v>
      </c>
      <c r="AM104" s="4" t="s">
        <v>1831</v>
      </c>
      <c r="AN104" s="4">
        <v>912.5</v>
      </c>
      <c r="AR104" s="4" t="s">
        <v>1831</v>
      </c>
      <c r="AS104" s="4" t="s">
        <v>1831</v>
      </c>
      <c r="AT104" s="4" t="s">
        <v>1831</v>
      </c>
      <c r="AU104" s="4" t="s">
        <v>1831</v>
      </c>
      <c r="AV104" s="4" t="s">
        <v>1831</v>
      </c>
      <c r="AW104" s="4" t="s">
        <v>1831</v>
      </c>
      <c r="AX104" s="4" t="s">
        <v>1831</v>
      </c>
      <c r="AY104" s="4" t="s">
        <v>1831</v>
      </c>
      <c r="AZ104" s="4" t="s">
        <v>1831</v>
      </c>
      <c r="BA104" s="4" t="s">
        <v>1831</v>
      </c>
      <c r="BB104" s="4" t="s">
        <v>1831</v>
      </c>
      <c r="BC104" s="53">
        <v>1.5115944400000001</v>
      </c>
      <c r="BD104" s="53">
        <v>0.11293300000000001</v>
      </c>
      <c r="BE104" s="53">
        <v>228.20319699999999</v>
      </c>
      <c r="BF104" s="53">
        <v>5.7568061699999999</v>
      </c>
      <c r="BG104" s="53">
        <v>5.1352689999999999E-2</v>
      </c>
      <c r="BH104" s="4">
        <v>33.826012200000001</v>
      </c>
      <c r="BI104" s="4">
        <v>6.0556487399999996</v>
      </c>
      <c r="BJ104" s="53">
        <v>24.971727600000001</v>
      </c>
      <c r="BK104" s="53">
        <v>8.4127590000000002E-2</v>
      </c>
      <c r="BL104" s="53">
        <v>5488.6601600000004</v>
      </c>
    </row>
    <row r="105" spans="1:64" hidden="1" x14ac:dyDescent="0.3">
      <c r="A105" s="5" t="s">
        <v>603</v>
      </c>
      <c r="B105" s="5">
        <v>3</v>
      </c>
      <c r="C105" s="5">
        <v>3</v>
      </c>
      <c r="D105" s="5">
        <v>98</v>
      </c>
      <c r="E105" s="5">
        <v>28</v>
      </c>
      <c r="F105" s="6">
        <v>42175</v>
      </c>
      <c r="G105" s="94">
        <v>20</v>
      </c>
      <c r="H105" s="94">
        <v>6</v>
      </c>
      <c r="I105" s="94">
        <v>2015</v>
      </c>
      <c r="J105" s="5">
        <v>22.547000000000001</v>
      </c>
      <c r="K105" s="5">
        <v>114.369</v>
      </c>
      <c r="L105" s="5">
        <v>2.4500000000000002</v>
      </c>
      <c r="M105" s="5" t="s">
        <v>2049</v>
      </c>
      <c r="N105" s="4" t="s">
        <v>925</v>
      </c>
      <c r="P105" s="4" t="s">
        <v>2054</v>
      </c>
      <c r="Q105" s="5" t="s">
        <v>2235</v>
      </c>
      <c r="R105" s="5" t="s">
        <v>845</v>
      </c>
      <c r="S105" s="5" t="s">
        <v>924</v>
      </c>
      <c r="T105" s="5">
        <v>98</v>
      </c>
      <c r="U105" s="5" t="s">
        <v>1418</v>
      </c>
      <c r="V105" s="5" t="s">
        <v>929</v>
      </c>
      <c r="W105" s="5" t="s">
        <v>2239</v>
      </c>
      <c r="X105" s="5" t="s">
        <v>926</v>
      </c>
      <c r="Y105" s="5" t="b">
        <v>1</v>
      </c>
      <c r="Z105" s="5" t="s">
        <v>930</v>
      </c>
      <c r="AE105" s="53">
        <v>664.80798300000004</v>
      </c>
      <c r="AJ105" s="4" t="s">
        <v>1831</v>
      </c>
      <c r="AK105" s="4" t="s">
        <v>1831</v>
      </c>
      <c r="AL105" s="4" t="s">
        <v>1831</v>
      </c>
      <c r="AM105" s="4" t="s">
        <v>1831</v>
      </c>
      <c r="AN105" s="4">
        <v>912.5</v>
      </c>
      <c r="AR105" s="4" t="s">
        <v>1831</v>
      </c>
      <c r="AS105" s="4" t="s">
        <v>1831</v>
      </c>
      <c r="AT105" s="4" t="s">
        <v>1831</v>
      </c>
      <c r="AU105" s="4" t="s">
        <v>1831</v>
      </c>
      <c r="AV105" s="4" t="s">
        <v>1831</v>
      </c>
      <c r="AW105" s="4" t="s">
        <v>1831</v>
      </c>
      <c r="AX105" s="4" t="s">
        <v>1831</v>
      </c>
      <c r="AY105" s="4" t="s">
        <v>1831</v>
      </c>
      <c r="AZ105" s="4" t="s">
        <v>1831</v>
      </c>
      <c r="BA105" s="4" t="s">
        <v>1831</v>
      </c>
      <c r="BB105" s="4" t="s">
        <v>1831</v>
      </c>
      <c r="BC105" s="53">
        <v>1.8528489299999999</v>
      </c>
      <c r="BD105" s="53">
        <v>7.8578599999999998E-2</v>
      </c>
      <c r="BE105" s="53">
        <v>238.702078</v>
      </c>
      <c r="BF105" s="53">
        <v>4.0993714600000004</v>
      </c>
      <c r="BG105" s="53">
        <v>6.0287739999999999E-2</v>
      </c>
      <c r="BH105" s="4">
        <v>33.943824499999998</v>
      </c>
      <c r="BI105" s="4">
        <v>7.9475685299999999</v>
      </c>
      <c r="BJ105" s="53">
        <v>24.886161600000001</v>
      </c>
      <c r="BK105" s="53">
        <v>7.7645130000000007E-2</v>
      </c>
      <c r="BL105" s="53">
        <v>6471.6699200000003</v>
      </c>
    </row>
    <row r="106" spans="1:64" hidden="1" x14ac:dyDescent="0.3">
      <c r="A106" s="5" t="s">
        <v>603</v>
      </c>
      <c r="B106" s="5">
        <v>3</v>
      </c>
      <c r="C106" s="5">
        <v>3</v>
      </c>
      <c r="D106" s="5">
        <v>99</v>
      </c>
      <c r="E106" s="5" t="s">
        <v>944</v>
      </c>
      <c r="F106" s="6">
        <v>37043</v>
      </c>
      <c r="G106" s="94">
        <v>1</v>
      </c>
      <c r="H106" s="94">
        <v>6</v>
      </c>
      <c r="I106" s="94">
        <v>2001</v>
      </c>
      <c r="J106" s="5">
        <v>22.333333333333332</v>
      </c>
      <c r="K106" s="5">
        <v>114.08333333333333</v>
      </c>
      <c r="L106" s="5">
        <v>2.4500000000000002</v>
      </c>
      <c r="M106" s="5" t="s">
        <v>2049</v>
      </c>
      <c r="N106" s="4" t="s">
        <v>925</v>
      </c>
      <c r="P106" s="4" t="s">
        <v>2054</v>
      </c>
      <c r="Q106" s="5" t="s">
        <v>2235</v>
      </c>
      <c r="R106" s="5" t="s">
        <v>845</v>
      </c>
      <c r="S106" s="5" t="s">
        <v>924</v>
      </c>
      <c r="T106" s="5">
        <v>99</v>
      </c>
      <c r="U106" s="5" t="s">
        <v>1418</v>
      </c>
      <c r="V106" s="5" t="s">
        <v>928</v>
      </c>
      <c r="W106" s="5" t="s">
        <v>2239</v>
      </c>
      <c r="X106" s="5" t="s">
        <v>926</v>
      </c>
      <c r="Y106" s="5" t="b">
        <v>1</v>
      </c>
      <c r="Z106" s="5"/>
      <c r="AE106" s="53">
        <v>0.51082499999999997</v>
      </c>
      <c r="AJ106" s="4" t="s">
        <v>1831</v>
      </c>
      <c r="AK106" s="4" t="s">
        <v>1831</v>
      </c>
      <c r="AL106" s="4" t="s">
        <v>1831</v>
      </c>
      <c r="AM106" s="4" t="s">
        <v>1831</v>
      </c>
      <c r="AN106" s="4" t="s">
        <v>1831</v>
      </c>
      <c r="AO106" s="4" t="s">
        <v>1831</v>
      </c>
      <c r="AR106" s="4" t="s">
        <v>1831</v>
      </c>
      <c r="AS106" s="4" t="s">
        <v>1831</v>
      </c>
      <c r="AT106" s="4" t="s">
        <v>1831</v>
      </c>
      <c r="AU106" s="4" t="s">
        <v>1831</v>
      </c>
      <c r="AV106" s="4" t="s">
        <v>1831</v>
      </c>
      <c r="AW106" s="4" t="s">
        <v>1831</v>
      </c>
      <c r="AX106" s="4" t="s">
        <v>1831</v>
      </c>
      <c r="AY106" s="4" t="s">
        <v>1831</v>
      </c>
      <c r="AZ106" s="4" t="s">
        <v>1831</v>
      </c>
      <c r="BA106" s="4" t="s">
        <v>1831</v>
      </c>
      <c r="BB106" s="4" t="s">
        <v>1831</v>
      </c>
      <c r="BC106" s="53">
        <v>1.4407669999999999</v>
      </c>
      <c r="BD106" s="53">
        <v>0.146374</v>
      </c>
      <c r="BE106" s="53">
        <v>222.82888800000001</v>
      </c>
      <c r="BF106" s="53">
        <v>6.9284290000000004</v>
      </c>
      <c r="BG106" s="53">
        <v>4.4693999999999998E-2</v>
      </c>
      <c r="BH106" s="4">
        <v>33.731346000000002</v>
      </c>
      <c r="BI106" s="4">
        <v>5.227722</v>
      </c>
      <c r="BJ106" s="53">
        <v>25.087548000000002</v>
      </c>
      <c r="BK106" s="53">
        <v>0.120864</v>
      </c>
      <c r="BL106" s="53">
        <v>4221.1699200000003</v>
      </c>
    </row>
    <row r="107" spans="1:64" hidden="1" x14ac:dyDescent="0.3">
      <c r="A107" s="5" t="s">
        <v>603</v>
      </c>
      <c r="B107" s="5">
        <v>3</v>
      </c>
      <c r="C107" s="5">
        <v>3</v>
      </c>
      <c r="D107" s="5">
        <v>100</v>
      </c>
      <c r="E107" s="5" t="s">
        <v>944</v>
      </c>
      <c r="F107" s="6">
        <v>41066</v>
      </c>
      <c r="G107" s="94">
        <v>6</v>
      </c>
      <c r="H107" s="94">
        <v>6</v>
      </c>
      <c r="I107" s="94">
        <v>2012</v>
      </c>
      <c r="J107" s="5">
        <v>22.333333333333332</v>
      </c>
      <c r="K107" s="5">
        <v>114.08333333333333</v>
      </c>
      <c r="L107" s="5">
        <v>2.4500000000000002</v>
      </c>
      <c r="M107" s="5" t="s">
        <v>2049</v>
      </c>
      <c r="N107" s="4" t="s">
        <v>925</v>
      </c>
      <c r="P107" s="4" t="s">
        <v>2054</v>
      </c>
      <c r="Q107" s="5" t="s">
        <v>2235</v>
      </c>
      <c r="R107" s="5" t="s">
        <v>845</v>
      </c>
      <c r="S107" s="5" t="s">
        <v>924</v>
      </c>
      <c r="T107" s="5">
        <v>100</v>
      </c>
      <c r="U107" s="5" t="s">
        <v>1418</v>
      </c>
      <c r="V107" s="5" t="s">
        <v>928</v>
      </c>
      <c r="W107" s="5" t="s">
        <v>2239</v>
      </c>
      <c r="X107" s="5" t="s">
        <v>926</v>
      </c>
      <c r="Y107" s="5" t="b">
        <v>1</v>
      </c>
      <c r="Z107" s="5"/>
      <c r="AE107" s="53">
        <v>0.51082499999999997</v>
      </c>
      <c r="AJ107" s="4" t="s">
        <v>1831</v>
      </c>
      <c r="AK107" s="4" t="s">
        <v>1831</v>
      </c>
      <c r="AL107" s="4" t="s">
        <v>1831</v>
      </c>
      <c r="AM107" s="4" t="s">
        <v>1831</v>
      </c>
      <c r="AN107" s="4" t="s">
        <v>1831</v>
      </c>
      <c r="AO107" s="4" t="s">
        <v>1831</v>
      </c>
      <c r="AR107" s="4" t="s">
        <v>1831</v>
      </c>
      <c r="AS107" s="4" t="s">
        <v>1831</v>
      </c>
      <c r="AT107" s="4" t="s">
        <v>1831</v>
      </c>
      <c r="AU107" s="4" t="s">
        <v>1831</v>
      </c>
      <c r="AV107" s="4" t="s">
        <v>1831</v>
      </c>
      <c r="AW107" s="4" t="s">
        <v>1831</v>
      </c>
      <c r="AX107" s="4" t="s">
        <v>1831</v>
      </c>
      <c r="AY107" s="4" t="s">
        <v>1831</v>
      </c>
      <c r="AZ107" s="4" t="s">
        <v>1831</v>
      </c>
      <c r="BA107" s="4" t="s">
        <v>1831</v>
      </c>
      <c r="BB107" s="4" t="s">
        <v>1831</v>
      </c>
      <c r="BC107" s="53">
        <v>1.4407669999999999</v>
      </c>
      <c r="BD107" s="53">
        <v>0.146374</v>
      </c>
      <c r="BE107" s="53">
        <v>222.82888800000001</v>
      </c>
      <c r="BF107" s="53">
        <v>6.9284290000000004</v>
      </c>
      <c r="BG107" s="53">
        <v>4.4693999999999998E-2</v>
      </c>
      <c r="BH107" s="4">
        <v>33.731346000000002</v>
      </c>
      <c r="BI107" s="4">
        <v>5.227722</v>
      </c>
      <c r="BJ107" s="53">
        <v>25.087548000000002</v>
      </c>
      <c r="BK107" s="53">
        <v>0.120864</v>
      </c>
      <c r="BL107" s="53">
        <v>4221.1699200000003</v>
      </c>
    </row>
    <row r="108" spans="1:64" hidden="1" x14ac:dyDescent="0.3">
      <c r="A108" s="5" t="s">
        <v>603</v>
      </c>
      <c r="B108" s="5">
        <v>3</v>
      </c>
      <c r="C108" s="5">
        <v>3</v>
      </c>
      <c r="D108" s="5">
        <v>101</v>
      </c>
      <c r="E108" s="5" t="s">
        <v>944</v>
      </c>
      <c r="F108" s="6">
        <v>42175</v>
      </c>
      <c r="G108" s="94">
        <v>20</v>
      </c>
      <c r="H108" s="94">
        <v>6</v>
      </c>
      <c r="I108" s="94">
        <v>2015</v>
      </c>
      <c r="J108" s="5">
        <v>22.333333333333332</v>
      </c>
      <c r="K108" s="5">
        <v>114.08333333333333</v>
      </c>
      <c r="L108" s="5">
        <v>2.4500000000000002</v>
      </c>
      <c r="M108" s="5" t="s">
        <v>2049</v>
      </c>
      <c r="N108" s="4" t="s">
        <v>925</v>
      </c>
      <c r="P108" s="4" t="s">
        <v>2054</v>
      </c>
      <c r="Q108" s="5" t="s">
        <v>2235</v>
      </c>
      <c r="R108" s="5" t="s">
        <v>845</v>
      </c>
      <c r="S108" s="5" t="s">
        <v>924</v>
      </c>
      <c r="T108" s="5">
        <v>101</v>
      </c>
      <c r="U108" s="5" t="s">
        <v>1418</v>
      </c>
      <c r="V108" s="5" t="s">
        <v>929</v>
      </c>
      <c r="W108" s="5" t="s">
        <v>2239</v>
      </c>
      <c r="X108" s="5" t="s">
        <v>926</v>
      </c>
      <c r="Y108" s="5" t="b">
        <v>1</v>
      </c>
      <c r="Z108" s="5" t="s">
        <v>930</v>
      </c>
      <c r="AE108" s="53">
        <v>0.51082499999999997</v>
      </c>
      <c r="AJ108" s="4" t="s">
        <v>1831</v>
      </c>
      <c r="AK108" s="4" t="s">
        <v>1831</v>
      </c>
      <c r="AL108" s="4" t="s">
        <v>1831</v>
      </c>
      <c r="AM108" s="4" t="s">
        <v>1831</v>
      </c>
      <c r="AN108" s="4">
        <v>912.5</v>
      </c>
      <c r="AR108" s="4" t="s">
        <v>1831</v>
      </c>
      <c r="AS108" s="4" t="s">
        <v>1831</v>
      </c>
      <c r="AT108" s="4" t="s">
        <v>1831</v>
      </c>
      <c r="AU108" s="4" t="s">
        <v>1831</v>
      </c>
      <c r="AV108" s="4" t="s">
        <v>1831</v>
      </c>
      <c r="AW108" s="4" t="s">
        <v>1831</v>
      </c>
      <c r="AX108" s="4" t="s">
        <v>1831</v>
      </c>
      <c r="AY108" s="4" t="s">
        <v>1831</v>
      </c>
      <c r="AZ108" s="4" t="s">
        <v>1831</v>
      </c>
      <c r="BA108" s="4" t="s">
        <v>1831</v>
      </c>
      <c r="BB108" s="4" t="s">
        <v>1831</v>
      </c>
      <c r="BC108" s="53">
        <v>1.4407669999999999</v>
      </c>
      <c r="BD108" s="53">
        <v>0.146374</v>
      </c>
      <c r="BE108" s="53">
        <v>222.82888800000001</v>
      </c>
      <c r="BF108" s="53">
        <v>6.9284290000000004</v>
      </c>
      <c r="BG108" s="53">
        <v>4.4693999999999998E-2</v>
      </c>
      <c r="BH108" s="4">
        <v>33.731346000000002</v>
      </c>
      <c r="BI108" s="4">
        <v>5.227722</v>
      </c>
      <c r="BJ108" s="53">
        <v>25.087548000000002</v>
      </c>
      <c r="BK108" s="53">
        <v>0.120864</v>
      </c>
      <c r="BL108" s="53">
        <v>4221.1699200000003</v>
      </c>
    </row>
    <row r="109" spans="1:64" hidden="1" x14ac:dyDescent="0.3">
      <c r="A109" s="5" t="s">
        <v>606</v>
      </c>
      <c r="B109" s="5">
        <v>5</v>
      </c>
      <c r="C109" s="5">
        <v>5</v>
      </c>
      <c r="D109" s="5">
        <v>102</v>
      </c>
      <c r="E109" s="5" t="s">
        <v>1780</v>
      </c>
      <c r="F109" s="6">
        <v>42773</v>
      </c>
      <c r="G109" s="94">
        <v>7</v>
      </c>
      <c r="H109" s="94">
        <v>2</v>
      </c>
      <c r="I109" s="94">
        <v>2017</v>
      </c>
      <c r="J109" s="5">
        <v>41.892029999999998</v>
      </c>
      <c r="K109" s="5">
        <v>3.3764167</v>
      </c>
      <c r="L109" s="5">
        <v>434</v>
      </c>
      <c r="M109" s="5" t="s">
        <v>2049</v>
      </c>
      <c r="N109" s="4" t="s">
        <v>947</v>
      </c>
      <c r="P109" s="5" t="s">
        <v>1929</v>
      </c>
      <c r="Q109" s="5" t="s">
        <v>945</v>
      </c>
      <c r="R109" s="5" t="s">
        <v>945</v>
      </c>
      <c r="S109" s="5"/>
      <c r="T109" s="5">
        <v>102</v>
      </c>
      <c r="U109" s="5" t="s">
        <v>1418</v>
      </c>
      <c r="V109" s="5" t="s">
        <v>992</v>
      </c>
      <c r="W109" s="5" t="s">
        <v>1222</v>
      </c>
      <c r="X109" s="5" t="s">
        <v>1222</v>
      </c>
      <c r="Y109" s="5" t="b">
        <v>1</v>
      </c>
      <c r="Z109" s="5" t="s">
        <v>948</v>
      </c>
      <c r="AA109" s="4">
        <v>54</v>
      </c>
      <c r="AC109" s="4" t="s">
        <v>1931</v>
      </c>
      <c r="AE109" s="53">
        <v>431.67800899999997</v>
      </c>
      <c r="AF109" s="4">
        <v>54</v>
      </c>
      <c r="AH109" s="4" t="s">
        <v>1995</v>
      </c>
      <c r="AJ109" s="4" t="s">
        <v>1831</v>
      </c>
      <c r="AK109" s="4" t="s">
        <v>1831</v>
      </c>
      <c r="AL109" s="4" t="s">
        <v>1831</v>
      </c>
      <c r="AM109" s="4" t="s">
        <v>1831</v>
      </c>
      <c r="AN109" s="4">
        <v>0</v>
      </c>
      <c r="AR109" s="4">
        <v>4.8899999999999997</v>
      </c>
      <c r="AS109" s="4">
        <v>9.1199999999999992</v>
      </c>
      <c r="AT109" s="4" t="s">
        <v>1831</v>
      </c>
      <c r="AU109" s="4" t="s">
        <v>1831</v>
      </c>
      <c r="AV109" s="4" t="s">
        <v>1831</v>
      </c>
      <c r="AW109" s="4" t="s">
        <v>1831</v>
      </c>
      <c r="AX109" s="4" t="s">
        <v>1831</v>
      </c>
      <c r="AY109" s="4" t="s">
        <v>1831</v>
      </c>
      <c r="AZ109" s="4" t="s">
        <v>1831</v>
      </c>
      <c r="BA109" s="4" t="s">
        <v>1831</v>
      </c>
      <c r="BB109" s="4" t="s">
        <v>1831</v>
      </c>
      <c r="BC109" s="53">
        <v>1.4668820000000001E-2</v>
      </c>
      <c r="BD109" s="53">
        <v>3.7187400000000002E-2</v>
      </c>
      <c r="BE109" s="53">
        <v>197.53908100000001</v>
      </c>
      <c r="BF109" s="53">
        <v>6.9993578899999997</v>
      </c>
      <c r="BG109" s="53">
        <v>0.36805552000000002</v>
      </c>
      <c r="BH109" s="4">
        <v>38.477722300000003</v>
      </c>
      <c r="BI109" s="4">
        <v>6.8875052300000004</v>
      </c>
      <c r="BJ109" s="53">
        <v>13.144667</v>
      </c>
      <c r="BK109" s="53">
        <v>2.84395E-3</v>
      </c>
      <c r="BL109" s="53">
        <v>21181.099600000001</v>
      </c>
    </row>
    <row r="110" spans="1:64" hidden="1" x14ac:dyDescent="0.3">
      <c r="A110" s="5" t="s">
        <v>606</v>
      </c>
      <c r="B110" s="5">
        <v>5</v>
      </c>
      <c r="C110" s="5">
        <v>5</v>
      </c>
      <c r="D110" s="5">
        <v>103</v>
      </c>
      <c r="E110" s="5" t="s">
        <v>1781</v>
      </c>
      <c r="F110" s="6">
        <v>42894</v>
      </c>
      <c r="G110" s="94">
        <v>8</v>
      </c>
      <c r="H110" s="94">
        <v>6</v>
      </c>
      <c r="I110" s="94">
        <v>2017</v>
      </c>
      <c r="J110" s="5">
        <v>41.888829999999999</v>
      </c>
      <c r="K110" s="5">
        <v>3.3788330000000002</v>
      </c>
      <c r="L110" s="5">
        <v>494</v>
      </c>
      <c r="M110" s="5" t="s">
        <v>2049</v>
      </c>
      <c r="N110" s="4" t="s">
        <v>947</v>
      </c>
      <c r="P110" s="5" t="s">
        <v>1929</v>
      </c>
      <c r="Q110" s="5" t="s">
        <v>845</v>
      </c>
      <c r="R110" s="5" t="s">
        <v>845</v>
      </c>
      <c r="S110" s="5"/>
      <c r="T110" s="5">
        <v>103</v>
      </c>
      <c r="U110" s="5" t="s">
        <v>1418</v>
      </c>
      <c r="V110" s="5" t="s">
        <v>992</v>
      </c>
      <c r="W110" s="5" t="s">
        <v>1222</v>
      </c>
      <c r="X110" s="5" t="s">
        <v>1222</v>
      </c>
      <c r="Y110" s="5" t="b">
        <v>1</v>
      </c>
      <c r="Z110" s="5"/>
      <c r="AA110" s="4">
        <v>54</v>
      </c>
      <c r="AC110" s="4" t="s">
        <v>1931</v>
      </c>
      <c r="AE110" s="53">
        <v>671.91803000000004</v>
      </c>
      <c r="AF110" s="4">
        <v>54</v>
      </c>
      <c r="AH110" s="4" t="s">
        <v>1995</v>
      </c>
      <c r="AJ110" s="4" t="s">
        <v>1831</v>
      </c>
      <c r="AK110" s="4" t="s">
        <v>1831</v>
      </c>
      <c r="AL110" s="4" t="s">
        <v>1831</v>
      </c>
      <c r="AM110" s="4" t="s">
        <v>1831</v>
      </c>
      <c r="AN110" s="4">
        <v>0</v>
      </c>
      <c r="AR110" s="4">
        <v>2.63</v>
      </c>
      <c r="AS110" s="4">
        <v>4.1500000000000004</v>
      </c>
      <c r="AT110" s="4" t="s">
        <v>1831</v>
      </c>
      <c r="AU110" s="4" t="s">
        <v>1831</v>
      </c>
      <c r="AV110" s="4" t="s">
        <v>1831</v>
      </c>
      <c r="AW110" s="4" t="s">
        <v>1831</v>
      </c>
      <c r="AX110" s="4" t="s">
        <v>1831</v>
      </c>
      <c r="AY110" s="4" t="s">
        <v>1831</v>
      </c>
      <c r="AZ110" s="4" t="s">
        <v>1831</v>
      </c>
      <c r="BA110" s="4" t="s">
        <v>1831</v>
      </c>
      <c r="BB110" s="4" t="s">
        <v>1831</v>
      </c>
      <c r="BC110" s="53">
        <v>1.2515210000000001E-2</v>
      </c>
      <c r="BD110" s="53">
        <v>3.6889999999999999E-2</v>
      </c>
      <c r="BE110" s="53">
        <v>196.19925699999999</v>
      </c>
      <c r="BF110" s="53">
        <v>7.2330429599999997</v>
      </c>
      <c r="BG110" s="53">
        <v>0.37718098999999999</v>
      </c>
      <c r="BH110" s="4">
        <v>38.476868199999998</v>
      </c>
      <c r="BI110" s="4">
        <v>7.1097929899999999</v>
      </c>
      <c r="BJ110" s="53">
        <v>13.131190699999999</v>
      </c>
      <c r="BK110" s="53">
        <v>2.84593E-3</v>
      </c>
      <c r="BL110" s="53">
        <v>21417.599600000001</v>
      </c>
    </row>
    <row r="111" spans="1:64" hidden="1" x14ac:dyDescent="0.3">
      <c r="A111" s="5" t="s">
        <v>606</v>
      </c>
      <c r="B111" s="5">
        <v>5</v>
      </c>
      <c r="C111" s="5">
        <v>5</v>
      </c>
      <c r="D111" s="5">
        <v>104</v>
      </c>
      <c r="E111" s="5" t="s">
        <v>1782</v>
      </c>
      <c r="F111" s="6">
        <v>42894</v>
      </c>
      <c r="G111" s="94">
        <v>8</v>
      </c>
      <c r="H111" s="94">
        <v>6</v>
      </c>
      <c r="I111" s="94">
        <v>2017</v>
      </c>
      <c r="J111" s="5">
        <v>41.81</v>
      </c>
      <c r="K111" s="5">
        <v>3.3646500000000001</v>
      </c>
      <c r="L111" s="5">
        <v>469</v>
      </c>
      <c r="M111" s="5" t="s">
        <v>2049</v>
      </c>
      <c r="N111" s="4" t="s">
        <v>947</v>
      </c>
      <c r="P111" s="5" t="s">
        <v>1929</v>
      </c>
      <c r="Q111" s="5" t="s">
        <v>845</v>
      </c>
      <c r="R111" s="5" t="s">
        <v>845</v>
      </c>
      <c r="S111" s="5"/>
      <c r="T111" s="5">
        <v>104</v>
      </c>
      <c r="U111" s="5" t="s">
        <v>1174</v>
      </c>
      <c r="V111" s="5" t="s">
        <v>992</v>
      </c>
      <c r="W111" s="5"/>
      <c r="X111" s="5"/>
      <c r="Y111" s="5" t="b">
        <v>0</v>
      </c>
      <c r="Z111" s="5"/>
      <c r="AC111" s="4" t="s">
        <v>1931</v>
      </c>
      <c r="AE111" s="53">
        <v>0</v>
      </c>
      <c r="AJ111" s="4" t="s">
        <v>1831</v>
      </c>
      <c r="AK111" s="4" t="s">
        <v>1831</v>
      </c>
      <c r="AL111" s="4" t="s">
        <v>1831</v>
      </c>
      <c r="AM111" s="4" t="s">
        <v>1831</v>
      </c>
      <c r="AN111" s="4">
        <v>0</v>
      </c>
      <c r="AR111" s="4">
        <v>2.63</v>
      </c>
      <c r="AS111" s="4">
        <v>4.1500000000000004</v>
      </c>
      <c r="AT111" s="4">
        <v>0.37</v>
      </c>
      <c r="AU111" s="4" t="s">
        <v>1831</v>
      </c>
      <c r="AV111" s="4" t="s">
        <v>1831</v>
      </c>
      <c r="AW111" s="4" t="s">
        <v>1831</v>
      </c>
      <c r="AX111" s="4" t="s">
        <v>1831</v>
      </c>
      <c r="AY111" s="4" t="s">
        <v>1831</v>
      </c>
      <c r="AZ111" s="4" t="s">
        <v>1831</v>
      </c>
      <c r="BA111" s="4" t="s">
        <v>1831</v>
      </c>
      <c r="BB111" s="4" t="s">
        <v>1831</v>
      </c>
      <c r="BC111" s="53">
        <v>6.8565139999999997E-2</v>
      </c>
      <c r="BD111" s="53">
        <v>5.2342800000000002E-2</v>
      </c>
      <c r="BE111" s="53">
        <v>221.532431</v>
      </c>
      <c r="BF111" s="53">
        <v>3.2834727099999999</v>
      </c>
      <c r="BG111" s="53">
        <v>0.21876472</v>
      </c>
      <c r="BH111" s="4">
        <v>38.456602500000002</v>
      </c>
      <c r="BI111" s="4">
        <v>3.6585269899999999</v>
      </c>
      <c r="BJ111" s="53">
        <v>13.3564398</v>
      </c>
      <c r="BK111" s="53">
        <v>3.1238500000000001E-3</v>
      </c>
      <c r="BL111" s="53">
        <v>19767.599600000001</v>
      </c>
    </row>
    <row r="112" spans="1:64" hidden="1" x14ac:dyDescent="0.3">
      <c r="A112" s="5" t="s">
        <v>606</v>
      </c>
      <c r="B112" s="5">
        <v>5</v>
      </c>
      <c r="C112" s="5">
        <v>5</v>
      </c>
      <c r="D112" s="5">
        <v>105</v>
      </c>
      <c r="E112" s="5" t="s">
        <v>1783</v>
      </c>
      <c r="F112" s="6">
        <v>43013</v>
      </c>
      <c r="G112" s="94">
        <v>5</v>
      </c>
      <c r="H112" s="94">
        <v>10</v>
      </c>
      <c r="I112" s="94">
        <v>2017</v>
      </c>
      <c r="J112" s="5">
        <v>41.888829999999999</v>
      </c>
      <c r="K112" s="5">
        <v>3.3766666999999999</v>
      </c>
      <c r="L112" s="5">
        <v>492</v>
      </c>
      <c r="M112" s="5" t="s">
        <v>2049</v>
      </c>
      <c r="N112" s="4" t="s">
        <v>947</v>
      </c>
      <c r="P112" s="5" t="s">
        <v>1929</v>
      </c>
      <c r="Q112" s="90" t="s">
        <v>868</v>
      </c>
      <c r="R112" s="5" t="s">
        <v>868</v>
      </c>
      <c r="S112" s="5"/>
      <c r="T112" s="5">
        <v>105</v>
      </c>
      <c r="U112" s="5" t="s">
        <v>1418</v>
      </c>
      <c r="V112" s="5" t="s">
        <v>992</v>
      </c>
      <c r="W112" s="5" t="s">
        <v>1222</v>
      </c>
      <c r="X112" s="5" t="s">
        <v>1222</v>
      </c>
      <c r="Y112" s="5" t="b">
        <v>1</v>
      </c>
      <c r="Z112" s="5"/>
      <c r="AA112" s="4">
        <v>54</v>
      </c>
      <c r="AC112" s="4" t="s">
        <v>1931</v>
      </c>
      <c r="AE112" s="53">
        <v>657.37402299999997</v>
      </c>
      <c r="AF112" s="4">
        <v>54</v>
      </c>
      <c r="AH112" s="4" t="s">
        <v>1995</v>
      </c>
      <c r="AJ112" s="4" t="s">
        <v>1831</v>
      </c>
      <c r="AK112" s="4" t="s">
        <v>1831</v>
      </c>
      <c r="AL112" s="4" t="s">
        <v>1831</v>
      </c>
      <c r="AM112" s="4" t="s">
        <v>1831</v>
      </c>
      <c r="AN112" s="4">
        <v>0</v>
      </c>
      <c r="AR112" s="4">
        <v>3.71</v>
      </c>
      <c r="AS112" s="4">
        <v>4.1500000000000004</v>
      </c>
      <c r="AT112" s="4" t="s">
        <v>1831</v>
      </c>
      <c r="AU112" s="4" t="s">
        <v>1831</v>
      </c>
      <c r="AV112" s="4" t="s">
        <v>1831</v>
      </c>
      <c r="AW112" s="4" t="s">
        <v>1831</v>
      </c>
      <c r="AX112" s="4" t="s">
        <v>1831</v>
      </c>
      <c r="AY112" s="4" t="s">
        <v>1831</v>
      </c>
      <c r="AZ112" s="4" t="s">
        <v>1831</v>
      </c>
      <c r="BA112" s="4" t="s">
        <v>1831</v>
      </c>
      <c r="BB112" s="4" t="s">
        <v>1831</v>
      </c>
      <c r="BC112" s="53">
        <v>1.272206E-2</v>
      </c>
      <c r="BD112" s="53">
        <v>3.6735799999999999E-2</v>
      </c>
      <c r="BE112" s="53">
        <v>196.26338799999999</v>
      </c>
      <c r="BF112" s="53">
        <v>7.21621807</v>
      </c>
      <c r="BG112" s="53">
        <v>0.37657011000000001</v>
      </c>
      <c r="BH112" s="4">
        <v>38.476844100000001</v>
      </c>
      <c r="BI112" s="4">
        <v>7.0892130900000003</v>
      </c>
      <c r="BJ112" s="53">
        <v>13.132031</v>
      </c>
      <c r="BK112" s="53">
        <v>2.8478000000000002E-3</v>
      </c>
      <c r="BL112" s="53">
        <v>21244.300800000001</v>
      </c>
    </row>
    <row r="113" spans="1:64" hidden="1" x14ac:dyDescent="0.3">
      <c r="A113" s="5" t="s">
        <v>606</v>
      </c>
      <c r="B113" s="5">
        <v>5</v>
      </c>
      <c r="C113" s="5">
        <v>5</v>
      </c>
      <c r="D113" s="5">
        <v>107</v>
      </c>
      <c r="E113" s="5" t="s">
        <v>1784</v>
      </c>
      <c r="F113" s="6">
        <v>43013</v>
      </c>
      <c r="G113" s="94">
        <v>5</v>
      </c>
      <c r="H113" s="94">
        <v>10</v>
      </c>
      <c r="I113" s="94">
        <v>2017</v>
      </c>
      <c r="J113" s="5">
        <v>41.810319999999997</v>
      </c>
      <c r="K113" s="5">
        <v>3.3658196999999999</v>
      </c>
      <c r="L113" s="5">
        <v>461</v>
      </c>
      <c r="M113" s="5" t="s">
        <v>2049</v>
      </c>
      <c r="N113" s="4" t="s">
        <v>947</v>
      </c>
      <c r="P113" s="5" t="s">
        <v>1929</v>
      </c>
      <c r="Q113" s="90" t="s">
        <v>868</v>
      </c>
      <c r="R113" s="5" t="s">
        <v>868</v>
      </c>
      <c r="S113" s="5"/>
      <c r="T113" s="5">
        <v>107</v>
      </c>
      <c r="U113" s="5" t="s">
        <v>1174</v>
      </c>
      <c r="V113" s="5" t="s">
        <v>992</v>
      </c>
      <c r="W113" s="5"/>
      <c r="X113" s="5"/>
      <c r="Y113" s="5" t="b">
        <v>0</v>
      </c>
      <c r="Z113" s="5"/>
      <c r="AC113" s="4" t="s">
        <v>1931</v>
      </c>
      <c r="AE113" s="53">
        <v>0</v>
      </c>
      <c r="AJ113" s="4" t="s">
        <v>1831</v>
      </c>
      <c r="AK113" s="4" t="s">
        <v>1831</v>
      </c>
      <c r="AL113" s="4" t="s">
        <v>1831</v>
      </c>
      <c r="AM113" s="4" t="s">
        <v>1831</v>
      </c>
      <c r="AN113" s="4">
        <v>0</v>
      </c>
      <c r="AR113" s="4">
        <v>3.71</v>
      </c>
      <c r="AS113" s="4">
        <v>4.1500000000000004</v>
      </c>
      <c r="AT113" s="4">
        <v>0.8</v>
      </c>
      <c r="AU113" s="4" t="s">
        <v>1831</v>
      </c>
      <c r="AV113" s="4" t="s">
        <v>1831</v>
      </c>
      <c r="AW113" s="4" t="s">
        <v>1831</v>
      </c>
      <c r="AX113" s="4" t="s">
        <v>1831</v>
      </c>
      <c r="AY113" s="4" t="s">
        <v>1831</v>
      </c>
      <c r="AZ113" s="4" t="s">
        <v>1831</v>
      </c>
      <c r="BA113" s="4" t="s">
        <v>1831</v>
      </c>
      <c r="BB113" s="4" t="s">
        <v>1831</v>
      </c>
      <c r="BC113" s="53">
        <v>6.7269239999999994E-2</v>
      </c>
      <c r="BD113" s="53">
        <v>5.2370699999999999E-2</v>
      </c>
      <c r="BE113" s="53">
        <v>221.20041800000001</v>
      </c>
      <c r="BF113" s="53">
        <v>3.3303731600000002</v>
      </c>
      <c r="BG113" s="53">
        <v>0.22076197</v>
      </c>
      <c r="BH113" s="4">
        <v>38.456889699999998</v>
      </c>
      <c r="BI113" s="4">
        <v>3.6939771600000002</v>
      </c>
      <c r="BJ113" s="53">
        <v>13.352895999999999</v>
      </c>
      <c r="BK113" s="53">
        <v>3.1207600000000002E-3</v>
      </c>
      <c r="BL113" s="53">
        <v>19855.900399999999</v>
      </c>
    </row>
    <row r="114" spans="1:64" hidden="1" x14ac:dyDescent="0.3">
      <c r="A114" s="5" t="s">
        <v>606</v>
      </c>
      <c r="B114" s="5">
        <v>5</v>
      </c>
      <c r="C114" s="5">
        <v>5</v>
      </c>
      <c r="D114" s="5">
        <v>109</v>
      </c>
      <c r="E114" s="5" t="s">
        <v>1785</v>
      </c>
      <c r="F114" s="6">
        <v>43163</v>
      </c>
      <c r="G114" s="94">
        <v>4</v>
      </c>
      <c r="H114" s="94">
        <v>3</v>
      </c>
      <c r="I114" s="94">
        <v>2018</v>
      </c>
      <c r="J114" s="5">
        <v>41.893419999999999</v>
      </c>
      <c r="K114" s="5">
        <v>3.3786999999999998</v>
      </c>
      <c r="L114" s="5">
        <v>435</v>
      </c>
      <c r="M114" s="5" t="s">
        <v>2049</v>
      </c>
      <c r="N114" s="4" t="s">
        <v>947</v>
      </c>
      <c r="P114" s="5" t="s">
        <v>1929</v>
      </c>
      <c r="Q114" s="90" t="s">
        <v>946</v>
      </c>
      <c r="R114" s="5" t="s">
        <v>946</v>
      </c>
      <c r="S114" s="5"/>
      <c r="T114" s="5">
        <v>109</v>
      </c>
      <c r="U114" s="5" t="s">
        <v>1174</v>
      </c>
      <c r="V114" s="5" t="s">
        <v>992</v>
      </c>
      <c r="W114" s="5"/>
      <c r="X114" s="5"/>
      <c r="Y114" s="5" t="b">
        <v>0</v>
      </c>
      <c r="Z114" s="5"/>
      <c r="AC114" s="4" t="s">
        <v>1931</v>
      </c>
      <c r="AE114" s="53">
        <v>334.58999599999999</v>
      </c>
      <c r="AJ114" s="4" t="s">
        <v>1831</v>
      </c>
      <c r="AK114" s="4" t="s">
        <v>1831</v>
      </c>
      <c r="AL114" s="4" t="s">
        <v>1831</v>
      </c>
      <c r="AM114" s="4" t="s">
        <v>1831</v>
      </c>
      <c r="AN114" s="4">
        <v>0</v>
      </c>
      <c r="AR114" s="4">
        <v>5.57</v>
      </c>
      <c r="AS114" s="4">
        <v>4.1500000000000004</v>
      </c>
      <c r="AT114" s="4">
        <v>0.85</v>
      </c>
      <c r="AU114" s="4" t="s">
        <v>1831</v>
      </c>
      <c r="AV114" s="4" t="s">
        <v>1831</v>
      </c>
      <c r="AW114" s="4" t="s">
        <v>1831</v>
      </c>
      <c r="AX114" s="4" t="s">
        <v>1831</v>
      </c>
      <c r="AY114" s="4" t="s">
        <v>1831</v>
      </c>
      <c r="AZ114" s="4" t="s">
        <v>1831</v>
      </c>
      <c r="BA114" s="4" t="s">
        <v>1831</v>
      </c>
      <c r="BB114" s="4" t="s">
        <v>1831</v>
      </c>
      <c r="BC114" s="53">
        <v>1.5214510000000001E-2</v>
      </c>
      <c r="BD114" s="53">
        <v>3.7538599999999998E-2</v>
      </c>
      <c r="BE114" s="53">
        <v>197.98083</v>
      </c>
      <c r="BF114" s="53">
        <v>6.9262452699999999</v>
      </c>
      <c r="BG114" s="53">
        <v>0.36512061000000001</v>
      </c>
      <c r="BH114" s="4">
        <v>38.4781859</v>
      </c>
      <c r="BI114" s="4">
        <v>6.8233810999999998</v>
      </c>
      <c r="BJ114" s="53">
        <v>13.148959899999999</v>
      </c>
      <c r="BK114" s="53">
        <v>2.8403E-3</v>
      </c>
      <c r="BL114" s="53">
        <v>21258.5</v>
      </c>
    </row>
    <row r="115" spans="1:64" hidden="1" x14ac:dyDescent="0.3">
      <c r="A115" s="5" t="s">
        <v>606</v>
      </c>
      <c r="B115" s="5">
        <v>5</v>
      </c>
      <c r="C115" s="5">
        <v>5</v>
      </c>
      <c r="D115" s="5">
        <v>110</v>
      </c>
      <c r="E115" s="5" t="s">
        <v>1786</v>
      </c>
      <c r="F115" s="6">
        <v>43163</v>
      </c>
      <c r="G115" s="94">
        <v>4</v>
      </c>
      <c r="H115" s="94">
        <v>3</v>
      </c>
      <c r="I115" s="94">
        <v>2018</v>
      </c>
      <c r="J115" s="5">
        <v>41.888680000000001</v>
      </c>
      <c r="K115" s="5">
        <v>3.3764500000000002</v>
      </c>
      <c r="L115" s="5">
        <v>491</v>
      </c>
      <c r="M115" s="5" t="s">
        <v>2049</v>
      </c>
      <c r="N115" s="4" t="s">
        <v>947</v>
      </c>
      <c r="P115" s="5" t="s">
        <v>1929</v>
      </c>
      <c r="Q115" s="90" t="s">
        <v>946</v>
      </c>
      <c r="R115" s="5" t="s">
        <v>946</v>
      </c>
      <c r="S115" s="5"/>
      <c r="T115" s="5">
        <v>110</v>
      </c>
      <c r="U115" s="5" t="s">
        <v>1418</v>
      </c>
      <c r="V115" s="5" t="s">
        <v>992</v>
      </c>
      <c r="W115" s="5" t="s">
        <v>1222</v>
      </c>
      <c r="X115" s="5" t="s">
        <v>1222</v>
      </c>
      <c r="Y115" s="5" t="b">
        <v>1</v>
      </c>
      <c r="Z115" s="5" t="s">
        <v>948</v>
      </c>
      <c r="AA115" s="4">
        <v>54</v>
      </c>
      <c r="AC115" s="4" t="s">
        <v>1931</v>
      </c>
      <c r="AE115" s="53">
        <v>666.42797900000005</v>
      </c>
      <c r="AF115" s="4">
        <v>54</v>
      </c>
      <c r="AH115" s="4" t="s">
        <v>1995</v>
      </c>
      <c r="AJ115" s="4" t="s">
        <v>1831</v>
      </c>
      <c r="AK115" s="4" t="s">
        <v>1831</v>
      </c>
      <c r="AL115" s="4" t="s">
        <v>1831</v>
      </c>
      <c r="AM115" s="4" t="s">
        <v>1831</v>
      </c>
      <c r="AN115" s="4">
        <v>0</v>
      </c>
      <c r="AR115" s="4">
        <v>5.57</v>
      </c>
      <c r="AS115" s="4">
        <v>4.1500000000000004</v>
      </c>
      <c r="AT115" s="4" t="s">
        <v>1831</v>
      </c>
      <c r="AU115" s="4" t="s">
        <v>1831</v>
      </c>
      <c r="AV115" s="4" t="s">
        <v>1831</v>
      </c>
      <c r="AW115" s="4" t="s">
        <v>1831</v>
      </c>
      <c r="AX115" s="4" t="s">
        <v>1831</v>
      </c>
      <c r="AY115" s="4" t="s">
        <v>1831</v>
      </c>
      <c r="AZ115" s="4" t="s">
        <v>1831</v>
      </c>
      <c r="BA115" s="4" t="s">
        <v>1831</v>
      </c>
      <c r="BB115" s="4" t="s">
        <v>1831</v>
      </c>
      <c r="BC115" s="53">
        <v>1.265265E-2</v>
      </c>
      <c r="BD115" s="53">
        <v>3.6698399999999999E-2</v>
      </c>
      <c r="BE115" s="53">
        <v>196.21037200000001</v>
      </c>
      <c r="BF115" s="53">
        <v>7.2246081499999999</v>
      </c>
      <c r="BG115" s="53">
        <v>0.37690477</v>
      </c>
      <c r="BH115" s="4">
        <v>38.476800400000002</v>
      </c>
      <c r="BI115" s="4">
        <v>7.0964977999999999</v>
      </c>
      <c r="BJ115" s="53">
        <v>13.1315274</v>
      </c>
      <c r="BK115" s="53">
        <v>2.8481800000000001E-3</v>
      </c>
      <c r="BL115" s="53">
        <v>21222.5</v>
      </c>
    </row>
    <row r="116" spans="1:64" hidden="1" x14ac:dyDescent="0.3">
      <c r="A116" s="5" t="s">
        <v>607</v>
      </c>
      <c r="B116" s="5">
        <v>8</v>
      </c>
      <c r="C116" s="5">
        <v>8</v>
      </c>
      <c r="D116" s="5">
        <v>112</v>
      </c>
      <c r="E116" s="5" t="s">
        <v>976</v>
      </c>
      <c r="F116" s="10">
        <v>37712</v>
      </c>
      <c r="G116" s="94"/>
      <c r="H116" s="94">
        <v>4</v>
      </c>
      <c r="I116" s="94">
        <v>2003</v>
      </c>
      <c r="J116" s="5">
        <v>-27.119386111111112</v>
      </c>
      <c r="K116" s="5">
        <f>153+7/60+20.11/3600</f>
        <v>153.12225277777779</v>
      </c>
      <c r="L116" s="5">
        <v>4</v>
      </c>
      <c r="M116" s="5" t="s">
        <v>2049</v>
      </c>
      <c r="N116" s="4" t="s">
        <v>996</v>
      </c>
      <c r="P116" s="5" t="s">
        <v>1929</v>
      </c>
      <c r="Q116" s="90" t="s">
        <v>868</v>
      </c>
      <c r="R116" s="5" t="s">
        <v>868</v>
      </c>
      <c r="S116" s="5" t="s">
        <v>990</v>
      </c>
      <c r="T116" s="5">
        <v>112</v>
      </c>
      <c r="U116" s="5" t="s">
        <v>1174</v>
      </c>
      <c r="V116" s="5" t="s">
        <v>991</v>
      </c>
      <c r="W116" s="5"/>
      <c r="X116" s="5"/>
      <c r="Y116" s="5" t="b">
        <v>0</v>
      </c>
      <c r="Z116" s="5" t="s">
        <v>993</v>
      </c>
      <c r="AA116" s="4" t="s">
        <v>1831</v>
      </c>
      <c r="AB116" s="4" t="s">
        <v>1831</v>
      </c>
      <c r="AC116" s="4" t="s">
        <v>1831</v>
      </c>
      <c r="AD116" s="4" t="s">
        <v>1831</v>
      </c>
      <c r="AE116" s="53">
        <v>0</v>
      </c>
      <c r="AJ116" s="4" t="s">
        <v>1831</v>
      </c>
      <c r="AK116" s="4" t="s">
        <v>1831</v>
      </c>
      <c r="AL116" s="4" t="s">
        <v>1831</v>
      </c>
      <c r="AM116" s="4" t="s">
        <v>1831</v>
      </c>
      <c r="AO116" s="4" t="s">
        <v>1831</v>
      </c>
      <c r="AR116" s="4" t="s">
        <v>1831</v>
      </c>
      <c r="AS116" s="4" t="s">
        <v>1831</v>
      </c>
      <c r="AT116" s="4" t="s">
        <v>1831</v>
      </c>
      <c r="AU116" s="4" t="s">
        <v>994</v>
      </c>
      <c r="AV116" s="4" t="s">
        <v>1831</v>
      </c>
      <c r="AW116" s="4" t="s">
        <v>1831</v>
      </c>
      <c r="AX116" s="4" t="s">
        <v>1831</v>
      </c>
      <c r="AY116" s="4" t="s">
        <v>1831</v>
      </c>
      <c r="AZ116" s="4" t="s">
        <v>1831</v>
      </c>
      <c r="BA116" s="4" t="s">
        <v>1831</v>
      </c>
      <c r="BB116" s="4" t="s">
        <v>1831</v>
      </c>
      <c r="BC116" s="53">
        <v>0.28895222999999998</v>
      </c>
      <c r="BD116" s="53">
        <v>8.5279999999999995E-2</v>
      </c>
      <c r="BE116" s="53">
        <v>214.25378599999999</v>
      </c>
      <c r="BF116" s="53">
        <v>4.8302449999999997E-2</v>
      </c>
      <c r="BG116" s="53">
        <v>0.27973398999999999</v>
      </c>
      <c r="BH116" s="4">
        <v>35.439616700000002</v>
      </c>
      <c r="BI116" s="4">
        <v>2.1387162399999999</v>
      </c>
      <c r="BJ116" s="53">
        <v>23.802370400000001</v>
      </c>
      <c r="BK116" s="53">
        <v>1.3422750000000001E-2</v>
      </c>
      <c r="BL116" s="53">
        <v>8703.9697300000007</v>
      </c>
    </row>
    <row r="117" spans="1:64" hidden="1" x14ac:dyDescent="0.3">
      <c r="A117" s="5" t="s">
        <v>607</v>
      </c>
      <c r="B117" s="5">
        <v>8</v>
      </c>
      <c r="C117" s="5">
        <v>8</v>
      </c>
      <c r="D117" s="5">
        <v>113</v>
      </c>
      <c r="E117" s="5" t="s">
        <v>977</v>
      </c>
      <c r="F117" s="10">
        <v>37803</v>
      </c>
      <c r="G117" s="94"/>
      <c r="H117" s="94">
        <v>7</v>
      </c>
      <c r="I117" s="94">
        <v>2003</v>
      </c>
      <c r="J117" s="5">
        <v>-27.119386111111112</v>
      </c>
      <c r="K117" s="5">
        <v>153.12225000000001</v>
      </c>
      <c r="L117" s="5">
        <v>4</v>
      </c>
      <c r="M117" s="5" t="s">
        <v>2049</v>
      </c>
      <c r="N117" s="4" t="s">
        <v>996</v>
      </c>
      <c r="P117" s="5" t="s">
        <v>1929</v>
      </c>
      <c r="Q117" s="5" t="s">
        <v>945</v>
      </c>
      <c r="R117" s="5" t="s">
        <v>945</v>
      </c>
      <c r="S117" s="5" t="s">
        <v>990</v>
      </c>
      <c r="T117" s="5">
        <v>113</v>
      </c>
      <c r="U117" s="5" t="s">
        <v>1174</v>
      </c>
      <c r="V117" s="5" t="s">
        <v>991</v>
      </c>
      <c r="W117" s="5"/>
      <c r="X117" s="5"/>
      <c r="Y117" s="5" t="b">
        <v>0</v>
      </c>
      <c r="Z117" s="5" t="s">
        <v>993</v>
      </c>
      <c r="AA117" s="4" t="s">
        <v>1831</v>
      </c>
      <c r="AB117" s="4" t="s">
        <v>1831</v>
      </c>
      <c r="AC117" s="4" t="s">
        <v>1831</v>
      </c>
      <c r="AD117" s="4" t="s">
        <v>1831</v>
      </c>
      <c r="AE117" s="53">
        <v>0</v>
      </c>
      <c r="AJ117" s="4" t="s">
        <v>1831</v>
      </c>
      <c r="AK117" s="4" t="s">
        <v>1831</v>
      </c>
      <c r="AL117" s="4" t="s">
        <v>1831</v>
      </c>
      <c r="AM117" s="4" t="s">
        <v>1831</v>
      </c>
      <c r="AN117" s="4" t="s">
        <v>1831</v>
      </c>
      <c r="AO117" s="4" t="s">
        <v>1831</v>
      </c>
      <c r="AR117" s="4" t="s">
        <v>1831</v>
      </c>
      <c r="AS117" s="4" t="s">
        <v>1831</v>
      </c>
      <c r="AT117" s="4" t="s">
        <v>1831</v>
      </c>
      <c r="AU117" s="4" t="s">
        <v>994</v>
      </c>
      <c r="AV117" s="4" t="s">
        <v>1831</v>
      </c>
      <c r="AW117" s="4" t="s">
        <v>1831</v>
      </c>
      <c r="AX117" s="4" t="s">
        <v>1831</v>
      </c>
      <c r="AY117" s="4" t="s">
        <v>1831</v>
      </c>
      <c r="AZ117" s="4" t="s">
        <v>1831</v>
      </c>
      <c r="BA117" s="4" t="s">
        <v>1831</v>
      </c>
      <c r="BB117" s="4" t="s">
        <v>1831</v>
      </c>
      <c r="BC117" s="53">
        <v>0.28895231999999998</v>
      </c>
      <c r="BD117" s="53">
        <v>8.5280300000000003E-2</v>
      </c>
      <c r="BE117" s="53">
        <v>214.253772</v>
      </c>
      <c r="BF117" s="53">
        <v>4.8302919999999999E-2</v>
      </c>
      <c r="BG117" s="53">
        <v>0.27973399999999998</v>
      </c>
      <c r="BH117" s="4">
        <v>35.439616899999997</v>
      </c>
      <c r="BI117" s="4">
        <v>2.1387151900000001</v>
      </c>
      <c r="BJ117" s="53">
        <v>23.802374100000002</v>
      </c>
      <c r="BK117" s="53">
        <v>1.3422740000000001E-2</v>
      </c>
      <c r="BL117" s="53">
        <v>8703.7197300000007</v>
      </c>
    </row>
    <row r="118" spans="1:64" hidden="1" x14ac:dyDescent="0.3">
      <c r="A118" s="5" t="s">
        <v>607</v>
      </c>
      <c r="B118" s="5">
        <v>8</v>
      </c>
      <c r="C118" s="5">
        <v>8</v>
      </c>
      <c r="D118" s="5">
        <v>114</v>
      </c>
      <c r="E118" s="5" t="s">
        <v>978</v>
      </c>
      <c r="F118" s="10">
        <v>37926</v>
      </c>
      <c r="G118" s="94"/>
      <c r="H118" s="94">
        <v>11</v>
      </c>
      <c r="I118" s="94">
        <v>2003</v>
      </c>
      <c r="J118" s="5">
        <v>-27.119386111111112</v>
      </c>
      <c r="K118" s="5">
        <v>153.12225000000001</v>
      </c>
      <c r="L118" s="5">
        <v>4</v>
      </c>
      <c r="M118" s="5" t="s">
        <v>2049</v>
      </c>
      <c r="N118" s="4" t="s">
        <v>996</v>
      </c>
      <c r="P118" s="5" t="s">
        <v>1929</v>
      </c>
      <c r="Q118" s="90" t="s">
        <v>946</v>
      </c>
      <c r="R118" s="5" t="s">
        <v>946</v>
      </c>
      <c r="S118" s="5" t="s">
        <v>990</v>
      </c>
      <c r="T118" s="5">
        <v>114</v>
      </c>
      <c r="U118" s="5" t="s">
        <v>1174</v>
      </c>
      <c r="V118" s="5" t="s">
        <v>991</v>
      </c>
      <c r="W118" s="5"/>
      <c r="X118" s="5"/>
      <c r="Y118" s="5" t="b">
        <v>0</v>
      </c>
      <c r="Z118" s="5" t="s">
        <v>993</v>
      </c>
      <c r="AA118" s="4" t="s">
        <v>1831</v>
      </c>
      <c r="AB118" s="4" t="s">
        <v>1831</v>
      </c>
      <c r="AC118" s="4" t="s">
        <v>1831</v>
      </c>
      <c r="AD118" s="4" t="s">
        <v>1831</v>
      </c>
      <c r="AE118" s="53">
        <v>0</v>
      </c>
      <c r="AJ118" s="4" t="s">
        <v>1831</v>
      </c>
      <c r="AK118" s="4" t="s">
        <v>1831</v>
      </c>
      <c r="AL118" s="4" t="s">
        <v>1831</v>
      </c>
      <c r="AM118" s="4" t="s">
        <v>1831</v>
      </c>
      <c r="AN118" s="4" t="s">
        <v>1831</v>
      </c>
      <c r="AO118" s="4" t="s">
        <v>1831</v>
      </c>
      <c r="AR118" s="4" t="s">
        <v>1831</v>
      </c>
      <c r="AS118" s="4" t="s">
        <v>1831</v>
      </c>
      <c r="AT118" s="4" t="s">
        <v>1831</v>
      </c>
      <c r="AU118" s="4" t="s">
        <v>994</v>
      </c>
      <c r="AV118" s="4" t="s">
        <v>1831</v>
      </c>
      <c r="AW118" s="4" t="s">
        <v>1831</v>
      </c>
      <c r="AX118" s="4" t="s">
        <v>1831</v>
      </c>
      <c r="AY118" s="4" t="s">
        <v>1831</v>
      </c>
      <c r="AZ118" s="4" t="s">
        <v>1831</v>
      </c>
      <c r="BA118" s="4" t="s">
        <v>1831</v>
      </c>
      <c r="BB118" s="4" t="s">
        <v>1831</v>
      </c>
      <c r="BC118" s="53">
        <v>0.28895231999999998</v>
      </c>
      <c r="BD118" s="53">
        <v>8.5280300000000003E-2</v>
      </c>
      <c r="BE118" s="53">
        <v>214.253772</v>
      </c>
      <c r="BF118" s="53">
        <v>4.8302919999999999E-2</v>
      </c>
      <c r="BG118" s="53">
        <v>0.27973399999999998</v>
      </c>
      <c r="BH118" s="4">
        <v>35.439616899999997</v>
      </c>
      <c r="BI118" s="4">
        <v>2.1387151900000001</v>
      </c>
      <c r="BJ118" s="53">
        <v>23.802374100000002</v>
      </c>
      <c r="BK118" s="53">
        <v>1.3422740000000001E-2</v>
      </c>
      <c r="BL118" s="53">
        <v>8703.7197300000007</v>
      </c>
    </row>
    <row r="119" spans="1:64" hidden="1" x14ac:dyDescent="0.3">
      <c r="A119" s="5" t="s">
        <v>607</v>
      </c>
      <c r="B119" s="5">
        <v>8</v>
      </c>
      <c r="C119" s="5">
        <v>8</v>
      </c>
      <c r="D119" s="5">
        <v>115</v>
      </c>
      <c r="E119" s="5" t="s">
        <v>979</v>
      </c>
      <c r="F119" s="10">
        <v>37987</v>
      </c>
      <c r="G119" s="94"/>
      <c r="H119" s="94">
        <v>1</v>
      </c>
      <c r="I119" s="94">
        <v>2004</v>
      </c>
      <c r="J119" s="5">
        <v>-27.119386111111112</v>
      </c>
      <c r="K119" s="5">
        <v>153.12225000000001</v>
      </c>
      <c r="L119" s="5">
        <v>4</v>
      </c>
      <c r="M119" s="5" t="s">
        <v>2049</v>
      </c>
      <c r="N119" s="4" t="s">
        <v>996</v>
      </c>
      <c r="P119" s="5" t="s">
        <v>1929</v>
      </c>
      <c r="Q119" s="5" t="s">
        <v>845</v>
      </c>
      <c r="R119" s="5" t="s">
        <v>995</v>
      </c>
      <c r="S119" s="5" t="s">
        <v>990</v>
      </c>
      <c r="T119" s="5">
        <v>115</v>
      </c>
      <c r="U119" s="5" t="s">
        <v>1174</v>
      </c>
      <c r="V119" s="5" t="s">
        <v>992</v>
      </c>
      <c r="W119" s="5"/>
      <c r="X119" s="5"/>
      <c r="Y119" s="5" t="b">
        <v>0</v>
      </c>
      <c r="Z119" s="5" t="s">
        <v>993</v>
      </c>
      <c r="AA119" s="4" t="s">
        <v>1831</v>
      </c>
      <c r="AB119" s="4" t="s">
        <v>1831</v>
      </c>
      <c r="AC119" s="4" t="s">
        <v>1831</v>
      </c>
      <c r="AD119" s="4" t="s">
        <v>1831</v>
      </c>
      <c r="AE119" s="53">
        <v>0</v>
      </c>
      <c r="AJ119" s="4" t="s">
        <v>1831</v>
      </c>
      <c r="AK119" s="4" t="s">
        <v>1831</v>
      </c>
      <c r="AL119" s="4" t="s">
        <v>1831</v>
      </c>
      <c r="AM119" s="4" t="s">
        <v>1831</v>
      </c>
      <c r="AN119" s="4" t="s">
        <v>1831</v>
      </c>
      <c r="AO119" s="4" t="s">
        <v>1831</v>
      </c>
      <c r="AR119" s="4" t="s">
        <v>1831</v>
      </c>
      <c r="AS119" s="4" t="s">
        <v>1831</v>
      </c>
      <c r="AT119" s="4" t="s">
        <v>1831</v>
      </c>
      <c r="AU119" s="4" t="s">
        <v>994</v>
      </c>
      <c r="AV119" s="4" t="s">
        <v>1831</v>
      </c>
      <c r="AW119" s="4" t="s">
        <v>1831</v>
      </c>
      <c r="AX119" s="4" t="s">
        <v>1831</v>
      </c>
      <c r="AY119" s="4" t="s">
        <v>1831</v>
      </c>
      <c r="AZ119" s="4" t="s">
        <v>1831</v>
      </c>
      <c r="BA119" s="4" t="s">
        <v>1831</v>
      </c>
      <c r="BB119" s="4" t="s">
        <v>1831</v>
      </c>
      <c r="BC119" s="53">
        <v>0.28895231999999998</v>
      </c>
      <c r="BD119" s="53">
        <v>8.5280300000000003E-2</v>
      </c>
      <c r="BE119" s="53">
        <v>214.253772</v>
      </c>
      <c r="BF119" s="53">
        <v>4.8302919999999999E-2</v>
      </c>
      <c r="BG119" s="53">
        <v>0.27973399999999998</v>
      </c>
      <c r="BH119" s="4">
        <v>35.439616899999997</v>
      </c>
      <c r="BI119" s="4">
        <v>2.1387151900000001</v>
      </c>
      <c r="BJ119" s="53">
        <v>23.802374100000002</v>
      </c>
      <c r="BK119" s="53">
        <v>1.3422740000000001E-2</v>
      </c>
      <c r="BL119" s="53">
        <v>8703.7197300000007</v>
      </c>
    </row>
    <row r="120" spans="1:64" hidden="1" x14ac:dyDescent="0.3">
      <c r="A120" s="5" t="s">
        <v>607</v>
      </c>
      <c r="B120" s="5">
        <v>8</v>
      </c>
      <c r="C120" s="5">
        <v>8</v>
      </c>
      <c r="D120" s="5">
        <v>116</v>
      </c>
      <c r="E120" s="5" t="s">
        <v>980</v>
      </c>
      <c r="F120" s="10">
        <v>38078</v>
      </c>
      <c r="G120" s="94"/>
      <c r="H120" s="94">
        <v>4</v>
      </c>
      <c r="I120" s="94">
        <v>2004</v>
      </c>
      <c r="J120" s="5">
        <v>-27.119386111111112</v>
      </c>
      <c r="K120" s="5">
        <v>153.12225000000001</v>
      </c>
      <c r="L120" s="5">
        <v>4</v>
      </c>
      <c r="M120" s="5" t="s">
        <v>2049</v>
      </c>
      <c r="N120" s="4" t="s">
        <v>996</v>
      </c>
      <c r="P120" s="5" t="s">
        <v>1929</v>
      </c>
      <c r="Q120" s="90" t="s">
        <v>868</v>
      </c>
      <c r="R120" s="5" t="s">
        <v>868</v>
      </c>
      <c r="S120" s="5" t="s">
        <v>990</v>
      </c>
      <c r="T120" s="5">
        <v>116</v>
      </c>
      <c r="U120" s="5" t="s">
        <v>1174</v>
      </c>
      <c r="V120" s="5" t="s">
        <v>992</v>
      </c>
      <c r="W120" s="5"/>
      <c r="X120" s="5"/>
      <c r="Y120" s="5" t="b">
        <v>0</v>
      </c>
      <c r="Z120" s="5" t="s">
        <v>993</v>
      </c>
      <c r="AA120" s="4" t="s">
        <v>1831</v>
      </c>
      <c r="AB120" s="4" t="s">
        <v>1831</v>
      </c>
      <c r="AC120" s="4" t="s">
        <v>1831</v>
      </c>
      <c r="AD120" s="4" t="s">
        <v>1831</v>
      </c>
      <c r="AE120" s="53">
        <v>0</v>
      </c>
      <c r="AJ120" s="4" t="s">
        <v>1831</v>
      </c>
      <c r="AK120" s="4" t="s">
        <v>1831</v>
      </c>
      <c r="AL120" s="4" t="s">
        <v>1831</v>
      </c>
      <c r="AM120" s="4" t="s">
        <v>1831</v>
      </c>
      <c r="AN120" s="4" t="s">
        <v>1831</v>
      </c>
      <c r="AO120" s="4" t="s">
        <v>1831</v>
      </c>
      <c r="AR120" s="4" t="s">
        <v>1831</v>
      </c>
      <c r="AS120" s="4" t="s">
        <v>1831</v>
      </c>
      <c r="AT120" s="4" t="s">
        <v>1831</v>
      </c>
      <c r="AU120" s="4" t="s">
        <v>994</v>
      </c>
      <c r="AV120" s="4" t="s">
        <v>1831</v>
      </c>
      <c r="AW120" s="4" t="s">
        <v>1831</v>
      </c>
      <c r="AX120" s="4" t="s">
        <v>1831</v>
      </c>
      <c r="AY120" s="4" t="s">
        <v>1831</v>
      </c>
      <c r="AZ120" s="4" t="s">
        <v>1831</v>
      </c>
      <c r="BA120" s="4" t="s">
        <v>1831</v>
      </c>
      <c r="BB120" s="4" t="s">
        <v>1831</v>
      </c>
      <c r="BC120" s="53">
        <v>0.28895231999999998</v>
      </c>
      <c r="BD120" s="53">
        <v>8.5280300000000003E-2</v>
      </c>
      <c r="BE120" s="53">
        <v>214.253772</v>
      </c>
      <c r="BF120" s="53">
        <v>4.8302919999999999E-2</v>
      </c>
      <c r="BG120" s="53">
        <v>0.27973399999999998</v>
      </c>
      <c r="BH120" s="4">
        <v>35.439616899999997</v>
      </c>
      <c r="BI120" s="4">
        <v>2.1387151900000001</v>
      </c>
      <c r="BJ120" s="53">
        <v>23.802374100000002</v>
      </c>
      <c r="BK120" s="53">
        <v>1.3422740000000001E-2</v>
      </c>
      <c r="BL120" s="53">
        <v>8703.7197300000007</v>
      </c>
    </row>
    <row r="121" spans="1:64" hidden="1" x14ac:dyDescent="0.3">
      <c r="A121" s="5" t="s">
        <v>607</v>
      </c>
      <c r="B121" s="5">
        <v>8</v>
      </c>
      <c r="C121" s="5">
        <v>8</v>
      </c>
      <c r="D121" s="5">
        <v>117</v>
      </c>
      <c r="E121" s="5" t="s">
        <v>981</v>
      </c>
      <c r="F121" s="10">
        <v>38108</v>
      </c>
      <c r="G121" s="94"/>
      <c r="H121" s="94">
        <v>5</v>
      </c>
      <c r="I121" s="94">
        <v>2004</v>
      </c>
      <c r="J121" s="5">
        <v>-27.119386111111112</v>
      </c>
      <c r="K121" s="5">
        <v>153.12225000000001</v>
      </c>
      <c r="L121" s="5">
        <v>4</v>
      </c>
      <c r="M121" s="5" t="s">
        <v>2049</v>
      </c>
      <c r="N121" s="4" t="s">
        <v>996</v>
      </c>
      <c r="P121" s="5" t="s">
        <v>1929</v>
      </c>
      <c r="Q121" s="90" t="s">
        <v>868</v>
      </c>
      <c r="R121" s="5" t="s">
        <v>868</v>
      </c>
      <c r="S121" s="5" t="s">
        <v>990</v>
      </c>
      <c r="T121" s="5">
        <v>117</v>
      </c>
      <c r="U121" s="5" t="s">
        <v>1174</v>
      </c>
      <c r="V121" s="5" t="s">
        <v>992</v>
      </c>
      <c r="W121" s="5"/>
      <c r="X121" s="5"/>
      <c r="Y121" s="5" t="b">
        <v>0</v>
      </c>
      <c r="Z121" s="5" t="s">
        <v>993</v>
      </c>
      <c r="AA121" s="4" t="s">
        <v>1831</v>
      </c>
      <c r="AB121" s="4" t="s">
        <v>1831</v>
      </c>
      <c r="AC121" s="4" t="s">
        <v>1831</v>
      </c>
      <c r="AD121" s="4" t="s">
        <v>1831</v>
      </c>
      <c r="AE121" s="53">
        <v>0</v>
      </c>
      <c r="AJ121" s="4" t="s">
        <v>1831</v>
      </c>
      <c r="AK121" s="4" t="s">
        <v>1831</v>
      </c>
      <c r="AL121" s="4" t="s">
        <v>1831</v>
      </c>
      <c r="AM121" s="4" t="s">
        <v>1831</v>
      </c>
      <c r="AN121" s="4" t="s">
        <v>1831</v>
      </c>
      <c r="AO121" s="4" t="s">
        <v>1831</v>
      </c>
      <c r="AR121" s="4" t="s">
        <v>1831</v>
      </c>
      <c r="AS121" s="4" t="s">
        <v>1831</v>
      </c>
      <c r="AT121" s="4" t="s">
        <v>1831</v>
      </c>
      <c r="AU121" s="4" t="s">
        <v>994</v>
      </c>
      <c r="AV121" s="4" t="s">
        <v>1831</v>
      </c>
      <c r="AW121" s="4" t="s">
        <v>1831</v>
      </c>
      <c r="AX121" s="4" t="s">
        <v>1831</v>
      </c>
      <c r="AY121" s="4" t="s">
        <v>1831</v>
      </c>
      <c r="AZ121" s="4" t="s">
        <v>1831</v>
      </c>
      <c r="BA121" s="4" t="s">
        <v>1831</v>
      </c>
      <c r="BB121" s="4" t="s">
        <v>1831</v>
      </c>
      <c r="BC121" s="53">
        <v>0.28895231999999998</v>
      </c>
      <c r="BD121" s="53">
        <v>8.5280300000000003E-2</v>
      </c>
      <c r="BE121" s="53">
        <v>214.253772</v>
      </c>
      <c r="BF121" s="53">
        <v>4.8302919999999999E-2</v>
      </c>
      <c r="BG121" s="53">
        <v>0.27973399999999998</v>
      </c>
      <c r="BH121" s="4">
        <v>35.439616899999997</v>
      </c>
      <c r="BI121" s="4">
        <v>2.1387151900000001</v>
      </c>
      <c r="BJ121" s="53">
        <v>23.802374100000002</v>
      </c>
      <c r="BK121" s="53">
        <v>1.3422740000000001E-2</v>
      </c>
      <c r="BL121" s="53">
        <v>8703.7197300000007</v>
      </c>
    </row>
    <row r="122" spans="1:64" hidden="1" x14ac:dyDescent="0.3">
      <c r="A122" s="5" t="s">
        <v>607</v>
      </c>
      <c r="B122" s="5">
        <v>8</v>
      </c>
      <c r="C122" s="5">
        <v>8</v>
      </c>
      <c r="D122" s="5">
        <v>118</v>
      </c>
      <c r="E122" s="5" t="s">
        <v>982</v>
      </c>
      <c r="F122" s="10">
        <v>37712</v>
      </c>
      <c r="G122" s="94"/>
      <c r="H122" s="94">
        <v>4</v>
      </c>
      <c r="I122" s="94">
        <v>2003</v>
      </c>
      <c r="J122" s="5">
        <v>-27.121772222222223</v>
      </c>
      <c r="K122" s="5">
        <v>153.11824444444446</v>
      </c>
      <c r="L122" s="5">
        <v>4</v>
      </c>
      <c r="M122" s="5" t="s">
        <v>2049</v>
      </c>
      <c r="N122" s="4" t="s">
        <v>996</v>
      </c>
      <c r="P122" s="5" t="s">
        <v>1929</v>
      </c>
      <c r="Q122" s="90" t="s">
        <v>868</v>
      </c>
      <c r="R122" s="5" t="s">
        <v>868</v>
      </c>
      <c r="S122" s="5" t="s">
        <v>990</v>
      </c>
      <c r="T122" s="5">
        <v>118</v>
      </c>
      <c r="U122" s="5" t="s">
        <v>1418</v>
      </c>
      <c r="V122" s="5" t="s">
        <v>991</v>
      </c>
      <c r="W122" s="5" t="s">
        <v>1222</v>
      </c>
      <c r="X122" s="5" t="s">
        <v>1222</v>
      </c>
      <c r="Y122" s="5" t="b">
        <v>0</v>
      </c>
      <c r="Z122" s="5" t="s">
        <v>993</v>
      </c>
      <c r="AC122" s="53"/>
      <c r="AD122" s="5" t="s">
        <v>993</v>
      </c>
      <c r="AE122" s="53">
        <v>0</v>
      </c>
      <c r="AJ122" s="4" t="s">
        <v>1831</v>
      </c>
      <c r="AK122" s="4" t="s">
        <v>1831</v>
      </c>
      <c r="AL122" s="4" t="s">
        <v>1831</v>
      </c>
      <c r="AM122" s="4" t="s">
        <v>1831</v>
      </c>
      <c r="AN122" s="4" t="s">
        <v>1831</v>
      </c>
      <c r="AO122" s="4" t="s">
        <v>1831</v>
      </c>
      <c r="AR122" s="4" t="s">
        <v>1831</v>
      </c>
      <c r="AS122" s="4" t="s">
        <v>1831</v>
      </c>
      <c r="AT122" s="4" t="s">
        <v>1831</v>
      </c>
      <c r="AU122" s="4" t="s">
        <v>994</v>
      </c>
      <c r="AV122" s="4" t="s">
        <v>1831</v>
      </c>
      <c r="AW122" s="4" t="s">
        <v>1831</v>
      </c>
      <c r="AX122" s="4" t="s">
        <v>1831</v>
      </c>
      <c r="AY122" s="4" t="s">
        <v>1831</v>
      </c>
      <c r="AZ122" s="4" t="s">
        <v>1831</v>
      </c>
      <c r="BA122" s="4" t="s">
        <v>1831</v>
      </c>
      <c r="BB122" s="4" t="s">
        <v>1831</v>
      </c>
      <c r="BC122" s="53">
        <v>0.28915025999999999</v>
      </c>
      <c r="BD122" s="53">
        <v>8.5760799999999998E-2</v>
      </c>
      <c r="BE122" s="53">
        <v>214.247694</v>
      </c>
      <c r="BF122" s="53">
        <v>4.8698569999999997E-2</v>
      </c>
      <c r="BG122" s="53">
        <v>0.27975248000000003</v>
      </c>
      <c r="BH122" s="4">
        <v>35.4398056</v>
      </c>
      <c r="BI122" s="4">
        <v>2.1380114799999999</v>
      </c>
      <c r="BJ122" s="53">
        <v>23.803700200000002</v>
      </c>
      <c r="BK122" s="53">
        <v>1.3429150000000001E-2</v>
      </c>
      <c r="BL122" s="53">
        <v>8231.1503900000007</v>
      </c>
    </row>
    <row r="123" spans="1:64" hidden="1" x14ac:dyDescent="0.3">
      <c r="A123" s="5" t="s">
        <v>607</v>
      </c>
      <c r="B123" s="5">
        <v>8</v>
      </c>
      <c r="C123" s="5">
        <v>8</v>
      </c>
      <c r="D123" s="5">
        <v>119</v>
      </c>
      <c r="E123" s="5" t="s">
        <v>983</v>
      </c>
      <c r="F123" s="10">
        <v>37803</v>
      </c>
      <c r="G123" s="94"/>
      <c r="H123" s="94">
        <v>7</v>
      </c>
      <c r="I123" s="94">
        <v>2003</v>
      </c>
      <c r="J123" s="5">
        <v>-27.121772222222223</v>
      </c>
      <c r="K123" s="5">
        <v>153.11824444444446</v>
      </c>
      <c r="L123" s="5">
        <v>4</v>
      </c>
      <c r="M123" s="5" t="s">
        <v>2049</v>
      </c>
      <c r="N123" s="4" t="s">
        <v>996</v>
      </c>
      <c r="P123" s="5" t="s">
        <v>1929</v>
      </c>
      <c r="Q123" s="5" t="s">
        <v>945</v>
      </c>
      <c r="R123" s="5" t="s">
        <v>945</v>
      </c>
      <c r="S123" s="5" t="s">
        <v>990</v>
      </c>
      <c r="T123" s="5">
        <v>119</v>
      </c>
      <c r="U123" s="5" t="s">
        <v>1418</v>
      </c>
      <c r="V123" s="5" t="s">
        <v>991</v>
      </c>
      <c r="W123" s="5" t="s">
        <v>1222</v>
      </c>
      <c r="X123" s="5" t="s">
        <v>1222</v>
      </c>
      <c r="Y123" s="5" t="b">
        <v>0</v>
      </c>
      <c r="Z123" s="5" t="s">
        <v>993</v>
      </c>
      <c r="AD123" s="5" t="s">
        <v>993</v>
      </c>
      <c r="AE123" s="53">
        <v>0</v>
      </c>
      <c r="AJ123" s="4" t="s">
        <v>1831</v>
      </c>
      <c r="AK123" s="4" t="s">
        <v>1831</v>
      </c>
      <c r="AL123" s="4" t="s">
        <v>1831</v>
      </c>
      <c r="AM123" s="4" t="s">
        <v>1831</v>
      </c>
      <c r="AN123" s="4" t="s">
        <v>1831</v>
      </c>
      <c r="AO123" s="4" t="s">
        <v>1831</v>
      </c>
      <c r="AR123" s="4" t="s">
        <v>1831</v>
      </c>
      <c r="AS123" s="4" t="s">
        <v>1831</v>
      </c>
      <c r="AT123" s="4" t="s">
        <v>1831</v>
      </c>
      <c r="AU123" s="4" t="s">
        <v>994</v>
      </c>
      <c r="AV123" s="4" t="s">
        <v>1831</v>
      </c>
      <c r="AW123" s="4" t="s">
        <v>1831</v>
      </c>
      <c r="AX123" s="4" t="s">
        <v>1831</v>
      </c>
      <c r="AY123" s="4" t="s">
        <v>1831</v>
      </c>
      <c r="AZ123" s="4" t="s">
        <v>1831</v>
      </c>
      <c r="BA123" s="4" t="s">
        <v>1831</v>
      </c>
      <c r="BB123" s="4" t="s">
        <v>1831</v>
      </c>
      <c r="BC123" s="53">
        <v>0.28915025999999999</v>
      </c>
      <c r="BD123" s="53">
        <v>8.5760799999999998E-2</v>
      </c>
      <c r="BE123" s="53">
        <v>214.247694</v>
      </c>
      <c r="BF123" s="53">
        <v>4.8698569999999997E-2</v>
      </c>
      <c r="BG123" s="53">
        <v>0.27975248000000003</v>
      </c>
      <c r="BH123" s="4">
        <v>35.4398056</v>
      </c>
      <c r="BI123" s="4">
        <v>2.1380114799999999</v>
      </c>
      <c r="BJ123" s="53">
        <v>23.803700200000002</v>
      </c>
      <c r="BK123" s="53">
        <v>1.3429150000000001E-2</v>
      </c>
      <c r="BL123" s="53">
        <v>8231.1503900000007</v>
      </c>
    </row>
    <row r="124" spans="1:64" hidden="1" x14ac:dyDescent="0.3">
      <c r="A124" s="5" t="s">
        <v>607</v>
      </c>
      <c r="B124" s="5">
        <v>8</v>
      </c>
      <c r="C124" s="5">
        <v>8</v>
      </c>
      <c r="D124" s="5">
        <v>120</v>
      </c>
      <c r="E124" s="5" t="s">
        <v>984</v>
      </c>
      <c r="F124" s="10">
        <v>37926</v>
      </c>
      <c r="G124" s="94"/>
      <c r="H124" s="94">
        <v>11</v>
      </c>
      <c r="I124" s="94">
        <v>2003</v>
      </c>
      <c r="J124" s="5">
        <v>-27.121772222222223</v>
      </c>
      <c r="K124" s="5">
        <v>153.11824444444446</v>
      </c>
      <c r="L124" s="5">
        <v>4</v>
      </c>
      <c r="M124" s="5" t="s">
        <v>2049</v>
      </c>
      <c r="N124" s="4" t="s">
        <v>996</v>
      </c>
      <c r="P124" s="5" t="s">
        <v>1929</v>
      </c>
      <c r="Q124" s="90" t="s">
        <v>946</v>
      </c>
      <c r="R124" s="5" t="s">
        <v>946</v>
      </c>
      <c r="S124" s="5" t="s">
        <v>990</v>
      </c>
      <c r="T124" s="5">
        <v>120</v>
      </c>
      <c r="U124" s="5" t="s">
        <v>1418</v>
      </c>
      <c r="V124" s="5" t="s">
        <v>991</v>
      </c>
      <c r="W124" s="5" t="s">
        <v>1222</v>
      </c>
      <c r="X124" s="5" t="s">
        <v>1222</v>
      </c>
      <c r="Y124" s="5" t="b">
        <v>0</v>
      </c>
      <c r="Z124" s="5" t="s">
        <v>993</v>
      </c>
      <c r="AD124" s="5" t="s">
        <v>993</v>
      </c>
      <c r="AE124" s="53">
        <v>0</v>
      </c>
      <c r="AJ124" s="4" t="s">
        <v>1831</v>
      </c>
      <c r="AK124" s="4" t="s">
        <v>1831</v>
      </c>
      <c r="AL124" s="4" t="s">
        <v>1831</v>
      </c>
      <c r="AM124" s="4" t="s">
        <v>1831</v>
      </c>
      <c r="AN124" s="4" t="s">
        <v>1831</v>
      </c>
      <c r="AO124" s="4" t="s">
        <v>1831</v>
      </c>
      <c r="AR124" s="4" t="s">
        <v>1831</v>
      </c>
      <c r="AS124" s="4" t="s">
        <v>1831</v>
      </c>
      <c r="AT124" s="4" t="s">
        <v>1831</v>
      </c>
      <c r="AU124" s="4" t="s">
        <v>994</v>
      </c>
      <c r="AV124" s="4" t="s">
        <v>1831</v>
      </c>
      <c r="AW124" s="4" t="s">
        <v>1831</v>
      </c>
      <c r="AX124" s="4" t="s">
        <v>1831</v>
      </c>
      <c r="AY124" s="4" t="s">
        <v>1831</v>
      </c>
      <c r="AZ124" s="4" t="s">
        <v>1831</v>
      </c>
      <c r="BA124" s="4" t="s">
        <v>1831</v>
      </c>
      <c r="BB124" s="4" t="s">
        <v>1831</v>
      </c>
      <c r="BC124" s="53">
        <v>0.28915025999999999</v>
      </c>
      <c r="BD124" s="53">
        <v>8.5760799999999998E-2</v>
      </c>
      <c r="BE124" s="53">
        <v>214.247694</v>
      </c>
      <c r="BF124" s="53">
        <v>4.8698569999999997E-2</v>
      </c>
      <c r="BG124" s="53">
        <v>0.27975248000000003</v>
      </c>
      <c r="BH124" s="4">
        <v>35.4398056</v>
      </c>
      <c r="BI124" s="4">
        <v>2.1380114799999999</v>
      </c>
      <c r="BJ124" s="53">
        <v>23.803700200000002</v>
      </c>
      <c r="BK124" s="53">
        <v>1.3429150000000001E-2</v>
      </c>
      <c r="BL124" s="53">
        <v>8231.1503900000007</v>
      </c>
    </row>
    <row r="125" spans="1:64" hidden="1" x14ac:dyDescent="0.3">
      <c r="A125" s="5" t="s">
        <v>607</v>
      </c>
      <c r="B125" s="5">
        <v>8</v>
      </c>
      <c r="C125" s="5">
        <v>8</v>
      </c>
      <c r="D125" s="5">
        <v>121</v>
      </c>
      <c r="E125" s="5" t="s">
        <v>985</v>
      </c>
      <c r="F125" s="10">
        <v>37987</v>
      </c>
      <c r="G125" s="94"/>
      <c r="H125" s="94">
        <v>1</v>
      </c>
      <c r="I125" s="94">
        <v>2004</v>
      </c>
      <c r="J125" s="5">
        <v>-27.121772222222223</v>
      </c>
      <c r="K125" s="5">
        <v>153.11824444444446</v>
      </c>
      <c r="L125" s="5">
        <v>4</v>
      </c>
      <c r="M125" s="5" t="s">
        <v>2049</v>
      </c>
      <c r="N125" s="4" t="s">
        <v>996</v>
      </c>
      <c r="P125" s="5" t="s">
        <v>1929</v>
      </c>
      <c r="Q125" s="5" t="s">
        <v>845</v>
      </c>
      <c r="R125" s="5" t="s">
        <v>995</v>
      </c>
      <c r="S125" s="5" t="s">
        <v>990</v>
      </c>
      <c r="T125" s="5">
        <v>121</v>
      </c>
      <c r="U125" s="5" t="s">
        <v>1418</v>
      </c>
      <c r="V125" s="5" t="s">
        <v>991</v>
      </c>
      <c r="W125" s="5" t="s">
        <v>1222</v>
      </c>
      <c r="X125" s="5" t="s">
        <v>1222</v>
      </c>
      <c r="Y125" s="5" t="b">
        <v>0</v>
      </c>
      <c r="Z125" s="5" t="s">
        <v>993</v>
      </c>
      <c r="AD125" s="5" t="s">
        <v>993</v>
      </c>
      <c r="AE125" s="53">
        <v>0</v>
      </c>
      <c r="AJ125" s="4" t="s">
        <v>1831</v>
      </c>
      <c r="AK125" s="4" t="s">
        <v>1831</v>
      </c>
      <c r="AL125" s="4" t="s">
        <v>1831</v>
      </c>
      <c r="AM125" s="4" t="s">
        <v>1831</v>
      </c>
      <c r="AN125" s="4" t="s">
        <v>1831</v>
      </c>
      <c r="AO125" s="4" t="s">
        <v>1831</v>
      </c>
      <c r="AR125" s="4" t="s">
        <v>1831</v>
      </c>
      <c r="AS125" s="4" t="s">
        <v>1831</v>
      </c>
      <c r="AT125" s="4" t="s">
        <v>1831</v>
      </c>
      <c r="AU125" s="4" t="s">
        <v>994</v>
      </c>
      <c r="AV125" s="4" t="s">
        <v>1831</v>
      </c>
      <c r="AW125" s="4" t="s">
        <v>1831</v>
      </c>
      <c r="AX125" s="4" t="s">
        <v>1831</v>
      </c>
      <c r="AY125" s="4" t="s">
        <v>1831</v>
      </c>
      <c r="AZ125" s="4" t="s">
        <v>1831</v>
      </c>
      <c r="BA125" s="4" t="s">
        <v>1831</v>
      </c>
      <c r="BB125" s="4" t="s">
        <v>1831</v>
      </c>
      <c r="BC125" s="53">
        <v>0.28915025999999999</v>
      </c>
      <c r="BD125" s="53">
        <v>8.5760799999999998E-2</v>
      </c>
      <c r="BE125" s="53">
        <v>214.247694</v>
      </c>
      <c r="BF125" s="53">
        <v>4.8698569999999997E-2</v>
      </c>
      <c r="BG125" s="53">
        <v>0.27975248000000003</v>
      </c>
      <c r="BH125" s="4">
        <v>35.4398056</v>
      </c>
      <c r="BI125" s="4">
        <v>2.1380114799999999</v>
      </c>
      <c r="BJ125" s="53">
        <v>23.803700200000002</v>
      </c>
      <c r="BK125" s="53">
        <v>1.3429150000000001E-2</v>
      </c>
      <c r="BL125" s="53">
        <v>8231.1503900000007</v>
      </c>
    </row>
    <row r="126" spans="1:64" hidden="1" x14ac:dyDescent="0.3">
      <c r="A126" s="5" t="s">
        <v>607</v>
      </c>
      <c r="B126" s="5">
        <v>8</v>
      </c>
      <c r="C126" s="5">
        <v>8</v>
      </c>
      <c r="D126" s="5">
        <v>122</v>
      </c>
      <c r="E126" s="5" t="s">
        <v>986</v>
      </c>
      <c r="F126" s="10">
        <v>38078</v>
      </c>
      <c r="G126" s="94"/>
      <c r="H126" s="94">
        <v>4</v>
      </c>
      <c r="I126" s="94">
        <v>2004</v>
      </c>
      <c r="J126" s="5">
        <v>-27.121772222222223</v>
      </c>
      <c r="K126" s="5">
        <v>153.11824444444446</v>
      </c>
      <c r="L126" s="5">
        <v>4</v>
      </c>
      <c r="M126" s="5" t="s">
        <v>2049</v>
      </c>
      <c r="N126" s="4" t="s">
        <v>996</v>
      </c>
      <c r="P126" s="5" t="s">
        <v>1929</v>
      </c>
      <c r="Q126" s="90" t="s">
        <v>868</v>
      </c>
      <c r="R126" s="5" t="s">
        <v>868</v>
      </c>
      <c r="S126" s="5" t="s">
        <v>990</v>
      </c>
      <c r="T126" s="5">
        <v>122</v>
      </c>
      <c r="U126" s="5" t="s">
        <v>1418</v>
      </c>
      <c r="V126" s="5" t="s">
        <v>991</v>
      </c>
      <c r="W126" s="5" t="s">
        <v>1222</v>
      </c>
      <c r="X126" s="5" t="s">
        <v>1222</v>
      </c>
      <c r="Y126" s="5" t="b">
        <v>0</v>
      </c>
      <c r="Z126" s="5" t="s">
        <v>993</v>
      </c>
      <c r="AD126" s="5" t="s">
        <v>993</v>
      </c>
      <c r="AE126" s="53">
        <v>0</v>
      </c>
      <c r="AJ126" s="4" t="s">
        <v>1831</v>
      </c>
      <c r="AK126" s="4" t="s">
        <v>1831</v>
      </c>
      <c r="AL126" s="4" t="s">
        <v>1831</v>
      </c>
      <c r="AM126" s="4" t="s">
        <v>1831</v>
      </c>
      <c r="AN126" s="4" t="s">
        <v>1831</v>
      </c>
      <c r="AO126" s="4" t="s">
        <v>1831</v>
      </c>
      <c r="AR126" s="4" t="s">
        <v>1831</v>
      </c>
      <c r="AS126" s="4" t="s">
        <v>1831</v>
      </c>
      <c r="AT126" s="4" t="s">
        <v>1831</v>
      </c>
      <c r="AU126" s="4" t="s">
        <v>994</v>
      </c>
      <c r="AV126" s="4" t="s">
        <v>1831</v>
      </c>
      <c r="AW126" s="4" t="s">
        <v>1831</v>
      </c>
      <c r="AX126" s="4" t="s">
        <v>1831</v>
      </c>
      <c r="AY126" s="4" t="s">
        <v>1831</v>
      </c>
      <c r="AZ126" s="4" t="s">
        <v>1831</v>
      </c>
      <c r="BA126" s="4" t="s">
        <v>1831</v>
      </c>
      <c r="BB126" s="4" t="s">
        <v>1831</v>
      </c>
      <c r="BC126" s="53">
        <v>0.28915025999999999</v>
      </c>
      <c r="BD126" s="53">
        <v>8.5760799999999998E-2</v>
      </c>
      <c r="BE126" s="53">
        <v>214.247694</v>
      </c>
      <c r="BF126" s="53">
        <v>4.8698569999999997E-2</v>
      </c>
      <c r="BG126" s="53">
        <v>0.27975248000000003</v>
      </c>
      <c r="BH126" s="4">
        <v>35.4398056</v>
      </c>
      <c r="BI126" s="4">
        <v>2.1380114799999999</v>
      </c>
      <c r="BJ126" s="53">
        <v>23.803700200000002</v>
      </c>
      <c r="BK126" s="53">
        <v>1.3429150000000001E-2</v>
      </c>
      <c r="BL126" s="53">
        <v>8231.1503900000007</v>
      </c>
    </row>
    <row r="127" spans="1:64" hidden="1" x14ac:dyDescent="0.3">
      <c r="A127" s="5" t="s">
        <v>607</v>
      </c>
      <c r="B127" s="5">
        <v>8</v>
      </c>
      <c r="C127" s="5">
        <v>8</v>
      </c>
      <c r="D127" s="5">
        <v>123</v>
      </c>
      <c r="E127" s="5" t="s">
        <v>987</v>
      </c>
      <c r="F127" s="10">
        <v>38108</v>
      </c>
      <c r="G127" s="94"/>
      <c r="H127" s="94">
        <v>5</v>
      </c>
      <c r="I127" s="94">
        <v>2004</v>
      </c>
      <c r="J127" s="5">
        <v>-27.121772222222223</v>
      </c>
      <c r="K127" s="5">
        <v>153.11824444444446</v>
      </c>
      <c r="L127" s="5">
        <v>4</v>
      </c>
      <c r="M127" s="5" t="s">
        <v>2049</v>
      </c>
      <c r="N127" s="4" t="s">
        <v>996</v>
      </c>
      <c r="P127" s="5" t="s">
        <v>1929</v>
      </c>
      <c r="Q127" s="90" t="s">
        <v>868</v>
      </c>
      <c r="R127" s="5" t="s">
        <v>868</v>
      </c>
      <c r="S127" s="5" t="s">
        <v>990</v>
      </c>
      <c r="T127" s="5">
        <v>123</v>
      </c>
      <c r="U127" s="5" t="s">
        <v>1418</v>
      </c>
      <c r="V127" s="5" t="s">
        <v>991</v>
      </c>
      <c r="W127" s="5" t="s">
        <v>1222</v>
      </c>
      <c r="X127" s="5" t="s">
        <v>1222</v>
      </c>
      <c r="Y127" s="5" t="b">
        <v>0</v>
      </c>
      <c r="Z127" s="5" t="s">
        <v>993</v>
      </c>
      <c r="AD127" s="5" t="s">
        <v>993</v>
      </c>
      <c r="AE127" s="53">
        <v>0</v>
      </c>
      <c r="AJ127" s="4" t="s">
        <v>1831</v>
      </c>
      <c r="AK127" s="4" t="s">
        <v>1831</v>
      </c>
      <c r="AL127" s="4" t="s">
        <v>1831</v>
      </c>
      <c r="AM127" s="4" t="s">
        <v>1831</v>
      </c>
      <c r="AN127" s="4" t="s">
        <v>1831</v>
      </c>
      <c r="AO127" s="4" t="s">
        <v>1831</v>
      </c>
      <c r="AR127" s="4" t="s">
        <v>1831</v>
      </c>
      <c r="AS127" s="4" t="s">
        <v>1831</v>
      </c>
      <c r="AT127" s="4" t="s">
        <v>1831</v>
      </c>
      <c r="AU127" s="4" t="s">
        <v>994</v>
      </c>
      <c r="AV127" s="4" t="s">
        <v>1831</v>
      </c>
      <c r="AW127" s="4" t="s">
        <v>1831</v>
      </c>
      <c r="AX127" s="4" t="s">
        <v>1831</v>
      </c>
      <c r="AY127" s="4" t="s">
        <v>1831</v>
      </c>
      <c r="AZ127" s="4" t="s">
        <v>1831</v>
      </c>
      <c r="BA127" s="4" t="s">
        <v>1831</v>
      </c>
      <c r="BB127" s="4" t="s">
        <v>1831</v>
      </c>
      <c r="BC127" s="53">
        <v>0.28915025999999999</v>
      </c>
      <c r="BD127" s="53">
        <v>8.5760799999999998E-2</v>
      </c>
      <c r="BE127" s="53">
        <v>214.247694</v>
      </c>
      <c r="BF127" s="53">
        <v>4.8698569999999997E-2</v>
      </c>
      <c r="BG127" s="53">
        <v>0.27975248000000003</v>
      </c>
      <c r="BH127" s="4">
        <v>35.4398056</v>
      </c>
      <c r="BI127" s="4">
        <v>2.1380114799999999</v>
      </c>
      <c r="BJ127" s="53">
        <v>23.803700200000002</v>
      </c>
      <c r="BK127" s="53">
        <v>1.3429150000000001E-2</v>
      </c>
      <c r="BL127" s="53">
        <v>8231.1503900000007</v>
      </c>
    </row>
    <row r="128" spans="1:64" hidden="1" x14ac:dyDescent="0.3">
      <c r="A128" s="5" t="s">
        <v>607</v>
      </c>
      <c r="B128" s="5">
        <v>8</v>
      </c>
      <c r="C128" s="5">
        <v>8</v>
      </c>
      <c r="D128" s="5">
        <v>124</v>
      </c>
      <c r="E128" s="5" t="s">
        <v>988</v>
      </c>
      <c r="F128" s="10">
        <v>37987</v>
      </c>
      <c r="G128" s="94"/>
      <c r="H128" s="94">
        <v>1</v>
      </c>
      <c r="I128" s="94">
        <v>2004</v>
      </c>
      <c r="J128" s="5">
        <v>-27.121772222222223</v>
      </c>
      <c r="K128" s="5">
        <v>153.11824444444446</v>
      </c>
      <c r="L128" s="5">
        <v>4</v>
      </c>
      <c r="M128" s="5" t="s">
        <v>2049</v>
      </c>
      <c r="N128" s="4" t="s">
        <v>996</v>
      </c>
      <c r="P128" s="5" t="s">
        <v>1929</v>
      </c>
      <c r="Q128" s="5" t="s">
        <v>845</v>
      </c>
      <c r="R128" s="5" t="s">
        <v>995</v>
      </c>
      <c r="S128" s="5" t="s">
        <v>990</v>
      </c>
      <c r="T128" s="5">
        <v>124</v>
      </c>
      <c r="U128" s="5" t="s">
        <v>1418</v>
      </c>
      <c r="V128" s="5" t="s">
        <v>992</v>
      </c>
      <c r="W128" s="5" t="s">
        <v>1222</v>
      </c>
      <c r="X128" s="5" t="s">
        <v>1222</v>
      </c>
      <c r="Y128" s="5" t="b">
        <v>0</v>
      </c>
      <c r="Z128" s="5" t="s">
        <v>993</v>
      </c>
      <c r="AD128" s="5" t="s">
        <v>993</v>
      </c>
      <c r="AE128" s="53">
        <v>0</v>
      </c>
      <c r="AJ128" s="4" t="s">
        <v>1831</v>
      </c>
      <c r="AK128" s="4" t="s">
        <v>1831</v>
      </c>
      <c r="AL128" s="4" t="s">
        <v>1831</v>
      </c>
      <c r="AM128" s="4" t="s">
        <v>1831</v>
      </c>
      <c r="AN128" s="4">
        <f>3/24</f>
        <v>0.125</v>
      </c>
      <c r="AP128" s="4">
        <f>MA_sampling_location[[#This Row],[Time since trawl (days)]]/365</f>
        <v>3.4246575342465754E-4</v>
      </c>
      <c r="AR128" s="4" t="s">
        <v>1831</v>
      </c>
      <c r="AS128" s="4" t="s">
        <v>1831</v>
      </c>
      <c r="AT128" s="4" t="s">
        <v>1831</v>
      </c>
      <c r="AU128" s="4" t="s">
        <v>994</v>
      </c>
      <c r="AV128" s="4" t="s">
        <v>1831</v>
      </c>
      <c r="AW128" s="4" t="s">
        <v>1831</v>
      </c>
      <c r="AX128" s="4" t="s">
        <v>1831</v>
      </c>
      <c r="AY128" s="4" t="s">
        <v>1831</v>
      </c>
      <c r="AZ128" s="4" t="s">
        <v>1831</v>
      </c>
      <c r="BA128" s="4" t="s">
        <v>1831</v>
      </c>
      <c r="BB128" s="4" t="s">
        <v>1831</v>
      </c>
      <c r="BC128" s="53">
        <v>0.28915025999999999</v>
      </c>
      <c r="BD128" s="53">
        <v>8.5760799999999998E-2</v>
      </c>
      <c r="BE128" s="53">
        <v>214.247694</v>
      </c>
      <c r="BF128" s="53">
        <v>4.8698569999999997E-2</v>
      </c>
      <c r="BG128" s="53">
        <v>0.27975248000000003</v>
      </c>
      <c r="BH128" s="4">
        <v>35.4398056</v>
      </c>
      <c r="BI128" s="4">
        <v>2.1380114799999999</v>
      </c>
      <c r="BJ128" s="53">
        <v>23.803700200000002</v>
      </c>
      <c r="BK128" s="53">
        <v>1.3429150000000001E-2</v>
      </c>
      <c r="BL128" s="53">
        <v>8231.1503900000007</v>
      </c>
    </row>
    <row r="129" spans="1:64" hidden="1" x14ac:dyDescent="0.3">
      <c r="A129" s="5" t="s">
        <v>607</v>
      </c>
      <c r="B129" s="5">
        <v>8</v>
      </c>
      <c r="C129" s="5">
        <v>8</v>
      </c>
      <c r="D129" s="5">
        <v>125</v>
      </c>
      <c r="E129" s="5" t="s">
        <v>989</v>
      </c>
      <c r="F129" s="10">
        <v>38078</v>
      </c>
      <c r="G129" s="94"/>
      <c r="H129" s="94">
        <v>4</v>
      </c>
      <c r="I129" s="94">
        <v>2004</v>
      </c>
      <c r="J129" s="5">
        <v>-27.121772222222223</v>
      </c>
      <c r="K129" s="5">
        <v>153.11824444444446</v>
      </c>
      <c r="L129" s="5">
        <v>4</v>
      </c>
      <c r="M129" s="5" t="s">
        <v>2049</v>
      </c>
      <c r="N129" s="4" t="s">
        <v>996</v>
      </c>
      <c r="P129" s="5" t="s">
        <v>1929</v>
      </c>
      <c r="Q129" s="90" t="s">
        <v>868</v>
      </c>
      <c r="R129" s="5" t="s">
        <v>868</v>
      </c>
      <c r="S129" s="5" t="s">
        <v>990</v>
      </c>
      <c r="T129" s="5">
        <v>125</v>
      </c>
      <c r="U129" s="5" t="s">
        <v>1418</v>
      </c>
      <c r="V129" s="5" t="s">
        <v>992</v>
      </c>
      <c r="W129" s="5" t="s">
        <v>1222</v>
      </c>
      <c r="X129" s="5" t="s">
        <v>1222</v>
      </c>
      <c r="Y129" s="5" t="b">
        <v>1</v>
      </c>
      <c r="Z129" s="5" t="s">
        <v>993</v>
      </c>
      <c r="AD129" s="5" t="s">
        <v>993</v>
      </c>
      <c r="AE129" s="53">
        <v>0</v>
      </c>
      <c r="AJ129" s="4" t="s">
        <v>1831</v>
      </c>
      <c r="AK129" s="4" t="s">
        <v>1831</v>
      </c>
      <c r="AL129" s="4" t="s">
        <v>1831</v>
      </c>
      <c r="AM129" s="4" t="s">
        <v>1831</v>
      </c>
      <c r="AN129" s="4">
        <f>3/24</f>
        <v>0.125</v>
      </c>
      <c r="AP129" s="4">
        <f>3/12</f>
        <v>0.25</v>
      </c>
      <c r="AR129" s="4" t="s">
        <v>1831</v>
      </c>
      <c r="AS129" s="4" t="s">
        <v>1831</v>
      </c>
      <c r="AT129" s="4" t="s">
        <v>1831</v>
      </c>
      <c r="AU129" s="4" t="s">
        <v>994</v>
      </c>
      <c r="AV129" s="4" t="s">
        <v>1831</v>
      </c>
      <c r="AW129" s="4" t="s">
        <v>1831</v>
      </c>
      <c r="AX129" s="4" t="s">
        <v>1831</v>
      </c>
      <c r="AY129" s="4" t="s">
        <v>1831</v>
      </c>
      <c r="AZ129" s="4" t="s">
        <v>1831</v>
      </c>
      <c r="BA129" s="4" t="s">
        <v>1831</v>
      </c>
      <c r="BB129" s="4" t="s">
        <v>1831</v>
      </c>
      <c r="BC129" s="53">
        <v>0.28915025999999999</v>
      </c>
      <c r="BD129" s="53">
        <v>8.5760799999999998E-2</v>
      </c>
      <c r="BE129" s="53">
        <v>214.247694</v>
      </c>
      <c r="BF129" s="53">
        <v>4.8698569999999997E-2</v>
      </c>
      <c r="BG129" s="53">
        <v>0.27975248000000003</v>
      </c>
      <c r="BH129" s="4">
        <v>35.4398056</v>
      </c>
      <c r="BI129" s="4">
        <v>2.1380114799999999</v>
      </c>
      <c r="BJ129" s="53">
        <v>23.803700200000002</v>
      </c>
      <c r="BK129" s="53">
        <v>1.3429150000000001E-2</v>
      </c>
      <c r="BL129" s="53">
        <v>8231.1503900000007</v>
      </c>
    </row>
    <row r="130" spans="1:64" hidden="1" x14ac:dyDescent="0.3">
      <c r="A130" s="5" t="s">
        <v>607</v>
      </c>
      <c r="B130" s="5">
        <v>8</v>
      </c>
      <c r="C130" s="5">
        <v>8</v>
      </c>
      <c r="D130" s="5">
        <v>126</v>
      </c>
      <c r="E130" s="5" t="s">
        <v>1006</v>
      </c>
      <c r="F130" s="10">
        <v>38108</v>
      </c>
      <c r="G130" s="94"/>
      <c r="H130" s="94">
        <v>5</v>
      </c>
      <c r="I130" s="94">
        <v>2004</v>
      </c>
      <c r="J130" s="5">
        <v>-27.121772222222223</v>
      </c>
      <c r="K130" s="5">
        <v>153.11824444444446</v>
      </c>
      <c r="L130" s="5">
        <v>4</v>
      </c>
      <c r="M130" s="5" t="s">
        <v>2049</v>
      </c>
      <c r="N130" s="4" t="s">
        <v>996</v>
      </c>
      <c r="P130" s="5" t="s">
        <v>1929</v>
      </c>
      <c r="Q130" s="90" t="s">
        <v>868</v>
      </c>
      <c r="R130" s="5" t="s">
        <v>868</v>
      </c>
      <c r="S130" s="5" t="s">
        <v>990</v>
      </c>
      <c r="T130" s="5">
        <v>126</v>
      </c>
      <c r="U130" s="5" t="s">
        <v>1418</v>
      </c>
      <c r="V130" s="5" t="s">
        <v>992</v>
      </c>
      <c r="W130" s="5" t="s">
        <v>1222</v>
      </c>
      <c r="X130" s="5" t="s">
        <v>1222</v>
      </c>
      <c r="Y130" s="5" t="b">
        <v>1</v>
      </c>
      <c r="Z130" s="5" t="s">
        <v>993</v>
      </c>
      <c r="AD130" s="5" t="s">
        <v>993</v>
      </c>
      <c r="AE130" s="53">
        <v>0</v>
      </c>
      <c r="AJ130" s="4" t="s">
        <v>1831</v>
      </c>
      <c r="AK130" s="4" t="s">
        <v>1831</v>
      </c>
      <c r="AL130" s="4" t="s">
        <v>1831</v>
      </c>
      <c r="AM130" s="4" t="s">
        <v>1831</v>
      </c>
      <c r="AN130" s="4">
        <f>3/24</f>
        <v>0.125</v>
      </c>
      <c r="AP130" s="4">
        <f>0.5</f>
        <v>0.5</v>
      </c>
      <c r="AR130" s="4" t="s">
        <v>1831</v>
      </c>
      <c r="AS130" s="4" t="s">
        <v>1831</v>
      </c>
      <c r="AT130" s="4" t="s">
        <v>1831</v>
      </c>
      <c r="AU130" s="4" t="s">
        <v>994</v>
      </c>
      <c r="AV130" s="4" t="s">
        <v>1831</v>
      </c>
      <c r="AW130" s="4" t="s">
        <v>1831</v>
      </c>
      <c r="AX130" s="4" t="s">
        <v>1831</v>
      </c>
      <c r="AY130" s="4" t="s">
        <v>1831</v>
      </c>
      <c r="AZ130" s="4" t="s">
        <v>1831</v>
      </c>
      <c r="BA130" s="4" t="s">
        <v>1831</v>
      </c>
      <c r="BB130" s="4" t="s">
        <v>1831</v>
      </c>
      <c r="BC130" s="53">
        <v>0.28915025999999999</v>
      </c>
      <c r="BD130" s="53">
        <v>8.5760799999999998E-2</v>
      </c>
      <c r="BE130" s="53">
        <v>214.247694</v>
      </c>
      <c r="BF130" s="53">
        <v>4.8698569999999997E-2</v>
      </c>
      <c r="BG130" s="53">
        <v>0.27975248000000003</v>
      </c>
      <c r="BH130" s="4">
        <v>35.4398056</v>
      </c>
      <c r="BI130" s="4">
        <v>2.1380114799999999</v>
      </c>
      <c r="BJ130" s="53">
        <v>23.803700200000002</v>
      </c>
      <c r="BK130" s="53">
        <v>1.3429150000000001E-2</v>
      </c>
      <c r="BL130" s="53">
        <v>8231.1503900000007</v>
      </c>
    </row>
    <row r="131" spans="1:64" hidden="1" x14ac:dyDescent="0.3">
      <c r="A131" s="5" t="s">
        <v>604</v>
      </c>
      <c r="B131" s="5">
        <v>10</v>
      </c>
      <c r="C131" s="5">
        <v>10.1</v>
      </c>
      <c r="D131" s="5">
        <v>145</v>
      </c>
      <c r="E131" s="5" t="s">
        <v>1025</v>
      </c>
      <c r="F131" s="11">
        <v>42844</v>
      </c>
      <c r="G131" s="94"/>
      <c r="H131" s="94">
        <v>4</v>
      </c>
      <c r="I131" s="94">
        <v>2017</v>
      </c>
      <c r="J131" s="5">
        <v>56.636000000000003</v>
      </c>
      <c r="K131" s="5">
        <v>8.3360000000000003</v>
      </c>
      <c r="L131" s="5">
        <v>6.1</v>
      </c>
      <c r="M131" s="5" t="s">
        <v>963</v>
      </c>
      <c r="P131" s="5" t="s">
        <v>1929</v>
      </c>
      <c r="Q131" s="90" t="s">
        <v>946</v>
      </c>
      <c r="R131" s="5" t="s">
        <v>946</v>
      </c>
      <c r="S131" s="5"/>
      <c r="T131" s="5" t="s">
        <v>1800</v>
      </c>
      <c r="U131" s="5" t="s">
        <v>1418</v>
      </c>
      <c r="V131" s="5" t="s">
        <v>992</v>
      </c>
      <c r="W131" s="5" t="s">
        <v>1880</v>
      </c>
      <c r="X131" s="5" t="s">
        <v>1040</v>
      </c>
      <c r="Y131" s="5" t="s">
        <v>1239</v>
      </c>
      <c r="Z131" s="5" t="s">
        <v>1042</v>
      </c>
      <c r="AA131" s="4">
        <v>2.2999999999999998</v>
      </c>
      <c r="AC131" s="4" t="s">
        <v>1045</v>
      </c>
      <c r="AE131" s="53">
        <v>0</v>
      </c>
      <c r="AF131" s="4">
        <v>2.2999999999999998</v>
      </c>
      <c r="AH131" s="4" t="s">
        <v>1995</v>
      </c>
      <c r="AJ131" s="4" t="s">
        <v>1831</v>
      </c>
      <c r="AK131" s="4" t="s">
        <v>1831</v>
      </c>
      <c r="AL131" s="4" t="s">
        <v>1831</v>
      </c>
      <c r="AM131" s="4" t="s">
        <v>1831</v>
      </c>
      <c r="AN131" s="4" t="s">
        <v>1831</v>
      </c>
      <c r="AO131" s="4" t="s">
        <v>1831</v>
      </c>
      <c r="AR131" s="4" t="s">
        <v>1831</v>
      </c>
      <c r="AS131" s="4" t="s">
        <v>1831</v>
      </c>
      <c r="AT131" s="4" t="s">
        <v>1831</v>
      </c>
      <c r="AU131" s="4" t="s">
        <v>1831</v>
      </c>
      <c r="AV131" s="4">
        <v>1.06</v>
      </c>
      <c r="AW131" s="4" t="s">
        <v>1831</v>
      </c>
      <c r="AX131" s="4" t="s">
        <v>1831</v>
      </c>
      <c r="AY131" s="4" t="s">
        <v>1831</v>
      </c>
      <c r="AZ131" s="4" t="s">
        <v>1831</v>
      </c>
      <c r="BA131" s="4" t="s">
        <v>1831</v>
      </c>
      <c r="BB131" s="4" t="s">
        <v>1831</v>
      </c>
      <c r="BC131" s="53">
        <v>0.58106944000000005</v>
      </c>
      <c r="BD131" s="53">
        <v>6.3653399999999999E-2</v>
      </c>
      <c r="BE131" s="53">
        <v>284.827428</v>
      </c>
      <c r="BF131" s="53">
        <v>0.69600255</v>
      </c>
      <c r="BG131" s="53">
        <v>0.11737818999999999</v>
      </c>
      <c r="BH131" s="4">
        <v>33.209910299999997</v>
      </c>
      <c r="BI131" s="4">
        <v>4.7585209400000004</v>
      </c>
      <c r="BJ131" s="53">
        <v>10.4847134</v>
      </c>
      <c r="BK131" s="53">
        <v>8.6441799999999996E-3</v>
      </c>
      <c r="BL131" s="53">
        <v>156335</v>
      </c>
    </row>
    <row r="132" spans="1:64" hidden="1" x14ac:dyDescent="0.3">
      <c r="A132" s="5" t="s">
        <v>604</v>
      </c>
      <c r="B132" s="5">
        <v>10</v>
      </c>
      <c r="C132" s="5">
        <v>10.1</v>
      </c>
      <c r="D132" s="5">
        <v>146</v>
      </c>
      <c r="E132" s="5" t="s">
        <v>1026</v>
      </c>
      <c r="F132" s="11">
        <v>42845</v>
      </c>
      <c r="G132" s="94"/>
      <c r="H132" s="94">
        <v>4</v>
      </c>
      <c r="I132" s="94">
        <v>2017</v>
      </c>
      <c r="J132" s="5">
        <v>56.636000000000003</v>
      </c>
      <c r="K132" s="5">
        <v>8.3360000000000003</v>
      </c>
      <c r="L132" s="5">
        <v>6.5</v>
      </c>
      <c r="M132" s="5" t="s">
        <v>963</v>
      </c>
      <c r="P132" s="5" t="s">
        <v>1929</v>
      </c>
      <c r="Q132" s="90" t="s">
        <v>946</v>
      </c>
      <c r="R132" s="5" t="s">
        <v>946</v>
      </c>
      <c r="S132" s="5"/>
      <c r="T132" s="5" t="s">
        <v>1800</v>
      </c>
      <c r="U132" s="5" t="s">
        <v>1174</v>
      </c>
      <c r="V132" s="5" t="s">
        <v>992</v>
      </c>
      <c r="W132" s="5"/>
      <c r="X132" s="5"/>
      <c r="Y132" s="5" t="b">
        <v>1</v>
      </c>
      <c r="Z132" s="5" t="s">
        <v>1042</v>
      </c>
      <c r="AA132" s="4">
        <v>0</v>
      </c>
      <c r="AC132" s="4" t="s">
        <v>1045</v>
      </c>
      <c r="AE132" s="53">
        <v>0</v>
      </c>
      <c r="AF132" s="4">
        <v>0</v>
      </c>
      <c r="AH132" s="4" t="s">
        <v>1995</v>
      </c>
      <c r="AJ132" s="4" t="s">
        <v>1831</v>
      </c>
      <c r="AK132" s="4" t="s">
        <v>1831</v>
      </c>
      <c r="AL132" s="4" t="s">
        <v>1831</v>
      </c>
      <c r="AM132" s="4" t="s">
        <v>1831</v>
      </c>
      <c r="AN132" s="4" t="s">
        <v>1831</v>
      </c>
      <c r="AO132" s="4" t="s">
        <v>1831</v>
      </c>
      <c r="AR132" s="4" t="s">
        <v>1831</v>
      </c>
      <c r="AS132" s="4" t="s">
        <v>1831</v>
      </c>
      <c r="AT132" s="4" t="s">
        <v>1831</v>
      </c>
      <c r="AU132" s="4" t="s">
        <v>1831</v>
      </c>
      <c r="AV132" s="4">
        <v>1.92</v>
      </c>
      <c r="AW132" s="4" t="s">
        <v>1831</v>
      </c>
      <c r="AX132" s="4" t="s">
        <v>1831</v>
      </c>
      <c r="AY132" s="4" t="s">
        <v>1831</v>
      </c>
      <c r="AZ132" s="4" t="s">
        <v>1831</v>
      </c>
      <c r="BA132" s="4" t="s">
        <v>1831</v>
      </c>
      <c r="BB132" s="4" t="s">
        <v>1831</v>
      </c>
      <c r="BC132" s="53">
        <v>0.58106944000000005</v>
      </c>
      <c r="BD132" s="53">
        <v>6.3653399999999999E-2</v>
      </c>
      <c r="BE132" s="53">
        <v>284.827428</v>
      </c>
      <c r="BF132" s="53">
        <v>0.69600255</v>
      </c>
      <c r="BG132" s="53">
        <v>0.11737818999999999</v>
      </c>
      <c r="BH132" s="4">
        <v>33.209910299999997</v>
      </c>
      <c r="BI132" s="4">
        <v>4.7585209400000004</v>
      </c>
      <c r="BJ132" s="53">
        <v>10.4847134</v>
      </c>
      <c r="BK132" s="53">
        <v>8.6441799999999996E-3</v>
      </c>
      <c r="BL132" s="53">
        <v>156335</v>
      </c>
    </row>
    <row r="133" spans="1:64" hidden="1" x14ac:dyDescent="0.3">
      <c r="A133" s="5" t="s">
        <v>604</v>
      </c>
      <c r="B133" s="5">
        <v>10</v>
      </c>
      <c r="C133" s="5">
        <v>10.1</v>
      </c>
      <c r="D133" s="5">
        <v>147</v>
      </c>
      <c r="E133" s="5" t="s">
        <v>1027</v>
      </c>
      <c r="F133" s="11">
        <v>42846</v>
      </c>
      <c r="G133" s="94"/>
      <c r="H133" s="94">
        <v>4</v>
      </c>
      <c r="I133" s="94">
        <v>2017</v>
      </c>
      <c r="J133" s="5">
        <v>56.636000000000003</v>
      </c>
      <c r="K133" s="5">
        <v>8.3360000000000003</v>
      </c>
      <c r="L133" s="5">
        <v>6.8</v>
      </c>
      <c r="M133" s="5" t="s">
        <v>963</v>
      </c>
      <c r="P133" s="5" t="s">
        <v>1929</v>
      </c>
      <c r="Q133" s="90" t="s">
        <v>946</v>
      </c>
      <c r="R133" s="5" t="s">
        <v>946</v>
      </c>
      <c r="S133" s="5"/>
      <c r="T133" s="5" t="s">
        <v>1800</v>
      </c>
      <c r="U133" s="5" t="s">
        <v>1174</v>
      </c>
      <c r="V133" s="5" t="s">
        <v>992</v>
      </c>
      <c r="W133" s="5"/>
      <c r="X133" s="5"/>
      <c r="Y133" s="5" t="s">
        <v>1239</v>
      </c>
      <c r="Z133" s="5" t="s">
        <v>1042</v>
      </c>
      <c r="AA133" s="4">
        <v>0</v>
      </c>
      <c r="AC133" s="4" t="s">
        <v>1045</v>
      </c>
      <c r="AE133" s="53">
        <v>0</v>
      </c>
      <c r="AF133" s="4">
        <v>0</v>
      </c>
      <c r="AH133" s="4" t="s">
        <v>1995</v>
      </c>
      <c r="AJ133" s="4" t="s">
        <v>1831</v>
      </c>
      <c r="AK133" s="4" t="s">
        <v>1831</v>
      </c>
      <c r="AL133" s="4" t="s">
        <v>1831</v>
      </c>
      <c r="AM133" s="4" t="s">
        <v>1831</v>
      </c>
      <c r="AN133" s="4" t="s">
        <v>1831</v>
      </c>
      <c r="AO133" s="4" t="s">
        <v>1831</v>
      </c>
      <c r="AR133" s="4" t="s">
        <v>1831</v>
      </c>
      <c r="AS133" s="4" t="s">
        <v>1831</v>
      </c>
      <c r="AT133" s="4" t="s">
        <v>1831</v>
      </c>
      <c r="AU133" s="4" t="s">
        <v>1831</v>
      </c>
      <c r="AV133" s="4">
        <v>1.45</v>
      </c>
      <c r="AW133" s="4" t="s">
        <v>1831</v>
      </c>
      <c r="AX133" s="4" t="s">
        <v>1831</v>
      </c>
      <c r="AY133" s="4" t="s">
        <v>1831</v>
      </c>
      <c r="AZ133" s="4" t="s">
        <v>1831</v>
      </c>
      <c r="BA133" s="4" t="s">
        <v>1831</v>
      </c>
      <c r="BB133" s="4" t="s">
        <v>1831</v>
      </c>
      <c r="BC133" s="53">
        <v>0.58106944000000005</v>
      </c>
      <c r="BD133" s="53">
        <v>6.3653399999999999E-2</v>
      </c>
      <c r="BE133" s="53">
        <v>284.827428</v>
      </c>
      <c r="BF133" s="53">
        <v>0.69600255</v>
      </c>
      <c r="BG133" s="53">
        <v>0.11737818999999999</v>
      </c>
      <c r="BH133" s="4">
        <v>33.209910299999997</v>
      </c>
      <c r="BI133" s="4">
        <v>4.7585209400000004</v>
      </c>
      <c r="BJ133" s="53">
        <v>10.4847134</v>
      </c>
      <c r="BK133" s="53">
        <v>8.6441799999999996E-3</v>
      </c>
      <c r="BL133" s="53">
        <v>156335</v>
      </c>
    </row>
    <row r="134" spans="1:64" hidden="1" x14ac:dyDescent="0.3">
      <c r="A134" s="5" t="s">
        <v>604</v>
      </c>
      <c r="B134" s="5">
        <v>10</v>
      </c>
      <c r="C134" s="5">
        <v>10.1</v>
      </c>
      <c r="D134" s="5">
        <v>148</v>
      </c>
      <c r="E134" s="5" t="s">
        <v>1028</v>
      </c>
      <c r="F134" s="11">
        <v>42847</v>
      </c>
      <c r="G134" s="94"/>
      <c r="H134" s="94">
        <v>4</v>
      </c>
      <c r="I134" s="94">
        <v>2017</v>
      </c>
      <c r="J134" s="5">
        <v>56.636000000000003</v>
      </c>
      <c r="K134" s="5">
        <v>8.3360000000000003</v>
      </c>
      <c r="L134" s="5">
        <v>5.7</v>
      </c>
      <c r="M134" s="5" t="s">
        <v>963</v>
      </c>
      <c r="P134" s="5" t="s">
        <v>1929</v>
      </c>
      <c r="Q134" s="90" t="s">
        <v>946</v>
      </c>
      <c r="R134" s="5" t="s">
        <v>946</v>
      </c>
      <c r="S134" s="5"/>
      <c r="T134" s="5" t="s">
        <v>1800</v>
      </c>
      <c r="U134" s="5" t="s">
        <v>1418</v>
      </c>
      <c r="V134" s="5" t="s">
        <v>992</v>
      </c>
      <c r="W134" s="5" t="s">
        <v>1880</v>
      </c>
      <c r="X134" s="5" t="s">
        <v>1040</v>
      </c>
      <c r="Y134" s="5" t="s">
        <v>1239</v>
      </c>
      <c r="Z134" s="5" t="s">
        <v>1042</v>
      </c>
      <c r="AA134" s="4">
        <v>2.5</v>
      </c>
      <c r="AC134" s="4" t="s">
        <v>1045</v>
      </c>
      <c r="AE134" s="53">
        <v>0</v>
      </c>
      <c r="AF134" s="4">
        <v>2.5</v>
      </c>
      <c r="AH134" s="4" t="s">
        <v>1995</v>
      </c>
      <c r="AJ134" s="4" t="s">
        <v>1831</v>
      </c>
      <c r="AK134" s="4" t="s">
        <v>1831</v>
      </c>
      <c r="AL134" s="4" t="s">
        <v>1831</v>
      </c>
      <c r="AM134" s="4" t="s">
        <v>1831</v>
      </c>
      <c r="AN134" s="4" t="s">
        <v>1831</v>
      </c>
      <c r="AO134" s="4" t="s">
        <v>1831</v>
      </c>
      <c r="AR134" s="4" t="s">
        <v>1831</v>
      </c>
      <c r="AS134" s="4" t="s">
        <v>1831</v>
      </c>
      <c r="AT134" s="4" t="s">
        <v>1831</v>
      </c>
      <c r="AU134" s="4" t="s">
        <v>1831</v>
      </c>
      <c r="AV134" s="4">
        <v>1.54</v>
      </c>
      <c r="AW134" s="4" t="s">
        <v>1831</v>
      </c>
      <c r="AX134" s="4" t="s">
        <v>1831</v>
      </c>
      <c r="AY134" s="4" t="s">
        <v>1831</v>
      </c>
      <c r="AZ134" s="4" t="s">
        <v>1831</v>
      </c>
      <c r="BA134" s="4" t="s">
        <v>1831</v>
      </c>
      <c r="BB134" s="4" t="s">
        <v>1831</v>
      </c>
      <c r="BC134" s="53">
        <v>0.58106944000000005</v>
      </c>
      <c r="BD134" s="53">
        <v>6.3653399999999999E-2</v>
      </c>
      <c r="BE134" s="53">
        <v>284.827428</v>
      </c>
      <c r="BF134" s="53">
        <v>0.69600255</v>
      </c>
      <c r="BG134" s="53">
        <v>0.11737818999999999</v>
      </c>
      <c r="BH134" s="4">
        <v>33.209910299999997</v>
      </c>
      <c r="BI134" s="4">
        <v>4.7585209400000004</v>
      </c>
      <c r="BJ134" s="53">
        <v>10.4847134</v>
      </c>
      <c r="BK134" s="53">
        <v>8.6441799999999996E-3</v>
      </c>
      <c r="BL134" s="53">
        <v>156335</v>
      </c>
    </row>
    <row r="135" spans="1:64" hidden="1" x14ac:dyDescent="0.3">
      <c r="A135" s="5" t="s">
        <v>604</v>
      </c>
      <c r="B135" s="5">
        <v>10</v>
      </c>
      <c r="C135" s="5">
        <v>10.1</v>
      </c>
      <c r="D135" s="5">
        <v>149</v>
      </c>
      <c r="E135" s="5" t="s">
        <v>1029</v>
      </c>
      <c r="F135" s="11">
        <v>42848</v>
      </c>
      <c r="G135" s="94"/>
      <c r="H135" s="94">
        <v>4</v>
      </c>
      <c r="I135" s="94">
        <v>2017</v>
      </c>
      <c r="J135" s="5">
        <v>56.636000000000003</v>
      </c>
      <c r="K135" s="5">
        <v>8.3360000000000003</v>
      </c>
      <c r="L135" s="5">
        <v>6.3</v>
      </c>
      <c r="M135" s="5" t="s">
        <v>963</v>
      </c>
      <c r="P135" s="5" t="s">
        <v>1929</v>
      </c>
      <c r="Q135" s="90" t="s">
        <v>946</v>
      </c>
      <c r="R135" s="5" t="s">
        <v>946</v>
      </c>
      <c r="S135" s="5"/>
      <c r="T135" s="5" t="s">
        <v>1800</v>
      </c>
      <c r="U135" s="5" t="s">
        <v>1418</v>
      </c>
      <c r="V135" s="5" t="s">
        <v>992</v>
      </c>
      <c r="W135" s="5" t="s">
        <v>1880</v>
      </c>
      <c r="X135" s="5" t="s">
        <v>1040</v>
      </c>
      <c r="Y135" s="5" t="b">
        <v>1</v>
      </c>
      <c r="Z135" s="5" t="s">
        <v>1042</v>
      </c>
      <c r="AA135" s="4">
        <v>3.6</v>
      </c>
      <c r="AC135" s="4" t="s">
        <v>1045</v>
      </c>
      <c r="AE135" s="53">
        <v>0</v>
      </c>
      <c r="AF135" s="4">
        <v>3.6</v>
      </c>
      <c r="AH135" s="4" t="s">
        <v>1995</v>
      </c>
      <c r="AJ135" s="4" t="s">
        <v>1831</v>
      </c>
      <c r="AK135" s="4" t="s">
        <v>1831</v>
      </c>
      <c r="AL135" s="4" t="s">
        <v>1831</v>
      </c>
      <c r="AM135" s="4" t="s">
        <v>1831</v>
      </c>
      <c r="AN135" s="4" t="s">
        <v>1831</v>
      </c>
      <c r="AO135" s="4" t="s">
        <v>1831</v>
      </c>
      <c r="AR135" s="4" t="s">
        <v>1831</v>
      </c>
      <c r="AS135" s="4" t="s">
        <v>1831</v>
      </c>
      <c r="AT135" s="4" t="s">
        <v>1831</v>
      </c>
      <c r="AU135" s="4" t="s">
        <v>1831</v>
      </c>
      <c r="AV135" s="4">
        <v>0.78</v>
      </c>
      <c r="AW135" s="4" t="s">
        <v>1831</v>
      </c>
      <c r="AX135" s="4" t="s">
        <v>1831</v>
      </c>
      <c r="AY135" s="4" t="s">
        <v>1831</v>
      </c>
      <c r="AZ135" s="4" t="s">
        <v>1831</v>
      </c>
      <c r="BA135" s="4" t="s">
        <v>1831</v>
      </c>
      <c r="BB135" s="4" t="s">
        <v>1831</v>
      </c>
      <c r="BC135" s="53">
        <v>0.58106944000000005</v>
      </c>
      <c r="BD135" s="53">
        <v>6.3653399999999999E-2</v>
      </c>
      <c r="BE135" s="53">
        <v>284.827428</v>
      </c>
      <c r="BF135" s="53">
        <v>0.69600255</v>
      </c>
      <c r="BG135" s="53">
        <v>0.11737818999999999</v>
      </c>
      <c r="BH135" s="4">
        <v>33.209910299999997</v>
      </c>
      <c r="BI135" s="4">
        <v>4.7585209400000004</v>
      </c>
      <c r="BJ135" s="53">
        <v>10.4847134</v>
      </c>
      <c r="BK135" s="53">
        <v>8.6441799999999996E-3</v>
      </c>
      <c r="BL135" s="53">
        <v>156335</v>
      </c>
    </row>
    <row r="136" spans="1:64" hidden="1" x14ac:dyDescent="0.3">
      <c r="A136" s="5" t="s">
        <v>604</v>
      </c>
      <c r="B136" s="5">
        <v>10</v>
      </c>
      <c r="C136" s="5">
        <v>10.1</v>
      </c>
      <c r="D136" s="5">
        <v>150</v>
      </c>
      <c r="E136" s="5" t="s">
        <v>1030</v>
      </c>
      <c r="F136" s="11">
        <v>42849</v>
      </c>
      <c r="G136" s="94"/>
      <c r="H136" s="94">
        <v>4</v>
      </c>
      <c r="I136" s="94">
        <v>2017</v>
      </c>
      <c r="J136" s="5">
        <v>56.636000000000003</v>
      </c>
      <c r="K136" s="5">
        <v>8.3360000000000003</v>
      </c>
      <c r="L136" s="5">
        <v>5.7</v>
      </c>
      <c r="M136" s="5" t="s">
        <v>963</v>
      </c>
      <c r="P136" s="5" t="s">
        <v>1929</v>
      </c>
      <c r="Q136" s="90" t="s">
        <v>946</v>
      </c>
      <c r="R136" s="5" t="s">
        <v>946</v>
      </c>
      <c r="S136" s="5"/>
      <c r="T136" s="5" t="s">
        <v>1800</v>
      </c>
      <c r="U136" s="5" t="s">
        <v>1418</v>
      </c>
      <c r="V136" s="5" t="s">
        <v>992</v>
      </c>
      <c r="W136" s="5" t="s">
        <v>1880</v>
      </c>
      <c r="X136" s="5" t="s">
        <v>1040</v>
      </c>
      <c r="Y136" s="5" t="b">
        <v>1</v>
      </c>
      <c r="Z136" s="5" t="s">
        <v>1042</v>
      </c>
      <c r="AA136" s="4">
        <v>0.1</v>
      </c>
      <c r="AC136" s="4" t="s">
        <v>1045</v>
      </c>
      <c r="AE136" s="53">
        <v>0</v>
      </c>
      <c r="AF136" s="4">
        <v>0.1</v>
      </c>
      <c r="AH136" s="4" t="s">
        <v>1995</v>
      </c>
      <c r="AJ136" s="4" t="s">
        <v>1831</v>
      </c>
      <c r="AK136" s="4" t="s">
        <v>1831</v>
      </c>
      <c r="AL136" s="4" t="s">
        <v>1831</v>
      </c>
      <c r="AM136" s="4" t="s">
        <v>1831</v>
      </c>
      <c r="AN136" s="4" t="s">
        <v>1831</v>
      </c>
      <c r="AO136" s="4" t="s">
        <v>1831</v>
      </c>
      <c r="AR136" s="4" t="s">
        <v>1831</v>
      </c>
      <c r="AS136" s="4" t="s">
        <v>1831</v>
      </c>
      <c r="AT136" s="4" t="s">
        <v>1831</v>
      </c>
      <c r="AU136" s="4" t="s">
        <v>1831</v>
      </c>
      <c r="AV136" s="4">
        <v>0.78</v>
      </c>
      <c r="AW136" s="4" t="s">
        <v>1831</v>
      </c>
      <c r="AX136" s="4" t="s">
        <v>1831</v>
      </c>
      <c r="AY136" s="4" t="s">
        <v>1831</v>
      </c>
      <c r="AZ136" s="4" t="s">
        <v>1831</v>
      </c>
      <c r="BA136" s="4" t="s">
        <v>1831</v>
      </c>
      <c r="BB136" s="4" t="s">
        <v>1831</v>
      </c>
      <c r="BC136" s="53">
        <v>0.58106944000000005</v>
      </c>
      <c r="BD136" s="53">
        <v>6.3653399999999999E-2</v>
      </c>
      <c r="BE136" s="53">
        <v>284.827428</v>
      </c>
      <c r="BF136" s="53">
        <v>0.69600255</v>
      </c>
      <c r="BG136" s="53">
        <v>0.11737818999999999</v>
      </c>
      <c r="BH136" s="4">
        <v>33.209910299999997</v>
      </c>
      <c r="BI136" s="4">
        <v>4.7585209400000004</v>
      </c>
      <c r="BJ136" s="53">
        <v>10.4847134</v>
      </c>
      <c r="BK136" s="53">
        <v>8.6441799999999996E-3</v>
      </c>
      <c r="BL136" s="53">
        <v>156335</v>
      </c>
    </row>
    <row r="137" spans="1:64" hidden="1" x14ac:dyDescent="0.3">
      <c r="A137" s="5" t="s">
        <v>604</v>
      </c>
      <c r="B137" s="5">
        <v>10</v>
      </c>
      <c r="C137" s="5">
        <v>10.1</v>
      </c>
      <c r="D137" s="5">
        <v>151</v>
      </c>
      <c r="E137" s="5" t="s">
        <v>1031</v>
      </c>
      <c r="F137" s="11">
        <v>42850</v>
      </c>
      <c r="G137" s="94"/>
      <c r="H137" s="94">
        <v>4</v>
      </c>
      <c r="I137" s="94">
        <v>2017</v>
      </c>
      <c r="J137" s="5">
        <v>56.636000000000003</v>
      </c>
      <c r="K137" s="5">
        <v>8.3360000000000003</v>
      </c>
      <c r="L137" s="5">
        <v>5.8</v>
      </c>
      <c r="M137" s="5" t="s">
        <v>963</v>
      </c>
      <c r="P137" s="5" t="s">
        <v>1929</v>
      </c>
      <c r="Q137" s="90" t="s">
        <v>946</v>
      </c>
      <c r="R137" s="5" t="s">
        <v>946</v>
      </c>
      <c r="S137" s="5"/>
      <c r="T137" s="5" t="s">
        <v>1800</v>
      </c>
      <c r="U137" s="5" t="s">
        <v>1418</v>
      </c>
      <c r="V137" s="5" t="s">
        <v>992</v>
      </c>
      <c r="W137" s="5" t="s">
        <v>1880</v>
      </c>
      <c r="X137" s="5" t="s">
        <v>1040</v>
      </c>
      <c r="Y137" s="5" t="s">
        <v>1239</v>
      </c>
      <c r="Z137" s="5" t="s">
        <v>1042</v>
      </c>
      <c r="AA137" s="4">
        <v>2.6</v>
      </c>
      <c r="AC137" s="4" t="s">
        <v>1045</v>
      </c>
      <c r="AE137" s="53">
        <v>0</v>
      </c>
      <c r="AF137" s="4">
        <v>2.6</v>
      </c>
      <c r="AH137" s="4" t="s">
        <v>1995</v>
      </c>
      <c r="AJ137" s="4" t="s">
        <v>1831</v>
      </c>
      <c r="AK137" s="4" t="s">
        <v>1831</v>
      </c>
      <c r="AL137" s="4" t="s">
        <v>1831</v>
      </c>
      <c r="AM137" s="4" t="s">
        <v>1831</v>
      </c>
      <c r="AN137" s="4" t="s">
        <v>1831</v>
      </c>
      <c r="AO137" s="4" t="s">
        <v>1831</v>
      </c>
      <c r="AR137" s="4" t="s">
        <v>1831</v>
      </c>
      <c r="AS137" s="4" t="s">
        <v>1831</v>
      </c>
      <c r="AT137" s="4" t="s">
        <v>1831</v>
      </c>
      <c r="AU137" s="4" t="s">
        <v>1831</v>
      </c>
      <c r="AV137" s="4">
        <v>1.22</v>
      </c>
      <c r="AW137" s="4" t="s">
        <v>1831</v>
      </c>
      <c r="AX137" s="4" t="s">
        <v>1831</v>
      </c>
      <c r="AY137" s="4" t="s">
        <v>1831</v>
      </c>
      <c r="AZ137" s="4" t="s">
        <v>1831</v>
      </c>
      <c r="BA137" s="4" t="s">
        <v>1831</v>
      </c>
      <c r="BB137" s="4" t="s">
        <v>1831</v>
      </c>
      <c r="BC137" s="53">
        <v>0.58106944000000005</v>
      </c>
      <c r="BD137" s="53">
        <v>6.3653399999999999E-2</v>
      </c>
      <c r="BE137" s="53">
        <v>284.827428</v>
      </c>
      <c r="BF137" s="53">
        <v>0.69600255</v>
      </c>
      <c r="BG137" s="53">
        <v>0.11737818999999999</v>
      </c>
      <c r="BH137" s="4">
        <v>33.209910299999997</v>
      </c>
      <c r="BI137" s="4">
        <v>4.7585209400000004</v>
      </c>
      <c r="BJ137" s="53">
        <v>10.4847134</v>
      </c>
      <c r="BK137" s="53">
        <v>8.6441799999999996E-3</v>
      </c>
      <c r="BL137" s="53">
        <v>156335</v>
      </c>
    </row>
    <row r="138" spans="1:64" hidden="1" x14ac:dyDescent="0.3">
      <c r="A138" s="5" t="s">
        <v>604</v>
      </c>
      <c r="B138" s="5">
        <v>10</v>
      </c>
      <c r="C138" s="5">
        <v>10.199999999999999</v>
      </c>
      <c r="D138" s="5">
        <v>127</v>
      </c>
      <c r="E138" s="5" t="s">
        <v>1007</v>
      </c>
      <c r="F138" s="11">
        <v>42826</v>
      </c>
      <c r="G138" s="94"/>
      <c r="H138" s="94">
        <v>4</v>
      </c>
      <c r="I138" s="94">
        <v>2017</v>
      </c>
      <c r="J138" s="5">
        <v>56.962000000000003</v>
      </c>
      <c r="K138" s="5">
        <v>9.0559999999999992</v>
      </c>
      <c r="L138" s="5">
        <v>7</v>
      </c>
      <c r="M138" s="5" t="s">
        <v>963</v>
      </c>
      <c r="P138" s="5" t="s">
        <v>1929</v>
      </c>
      <c r="Q138" s="90" t="s">
        <v>946</v>
      </c>
      <c r="R138" s="5" t="s">
        <v>946</v>
      </c>
      <c r="S138" s="5"/>
      <c r="T138" s="5" t="s">
        <v>1798</v>
      </c>
      <c r="U138" s="5" t="s">
        <v>1418</v>
      </c>
      <c r="V138" s="5" t="s">
        <v>992</v>
      </c>
      <c r="W138" s="5" t="s">
        <v>1880</v>
      </c>
      <c r="X138" s="5" t="s">
        <v>1040</v>
      </c>
      <c r="Y138" s="5" t="b">
        <v>1</v>
      </c>
      <c r="Z138" s="5" t="s">
        <v>1042</v>
      </c>
      <c r="AA138" s="4">
        <v>2.7</v>
      </c>
      <c r="AC138" s="4" t="s">
        <v>1045</v>
      </c>
      <c r="AE138" s="53">
        <v>0</v>
      </c>
      <c r="AF138" s="4">
        <v>2.7</v>
      </c>
      <c r="AH138" s="4" t="s">
        <v>1995</v>
      </c>
      <c r="AJ138" s="4" t="s">
        <v>1831</v>
      </c>
      <c r="AK138" s="4" t="s">
        <v>1831</v>
      </c>
      <c r="AL138" s="4" t="s">
        <v>1831</v>
      </c>
      <c r="AM138" s="4" t="s">
        <v>1831</v>
      </c>
      <c r="AN138" s="4" t="s">
        <v>1831</v>
      </c>
      <c r="AO138" s="4" t="s">
        <v>1831</v>
      </c>
      <c r="AR138" s="4" t="s">
        <v>1831</v>
      </c>
      <c r="AS138" s="4" t="s">
        <v>1831</v>
      </c>
      <c r="AT138" s="4" t="s">
        <v>1831</v>
      </c>
      <c r="AU138" s="4" t="s">
        <v>1831</v>
      </c>
      <c r="AV138" s="4">
        <v>1.31</v>
      </c>
      <c r="AW138" s="4" t="s">
        <v>1831</v>
      </c>
      <c r="AX138" s="4" t="s">
        <v>1831</v>
      </c>
      <c r="AY138" s="4" t="s">
        <v>1831</v>
      </c>
      <c r="AZ138" s="4" t="s">
        <v>1831</v>
      </c>
      <c r="BA138" s="4" t="s">
        <v>1831</v>
      </c>
      <c r="BB138" s="4" t="s">
        <v>1831</v>
      </c>
      <c r="BC138" s="53">
        <v>0.54241536999999995</v>
      </c>
      <c r="BD138" s="53">
        <v>0.23007900000000001</v>
      </c>
      <c r="BE138" s="53">
        <v>285.60957100000002</v>
      </c>
      <c r="BF138" s="53">
        <v>0.49266682000000001</v>
      </c>
      <c r="BG138" s="53">
        <v>0.14345831000000001</v>
      </c>
      <c r="BH138" s="4">
        <v>31.656799700000001</v>
      </c>
      <c r="BI138" s="4">
        <v>4.7555467299999998</v>
      </c>
      <c r="BJ138" s="53">
        <v>10.5204209</v>
      </c>
      <c r="BK138" s="53">
        <v>9.6726299999999998E-3</v>
      </c>
      <c r="BL138" s="53">
        <v>0</v>
      </c>
    </row>
    <row r="139" spans="1:64" hidden="1" x14ac:dyDescent="0.3">
      <c r="A139" s="5" t="s">
        <v>604</v>
      </c>
      <c r="B139" s="5">
        <v>10</v>
      </c>
      <c r="C139" s="5">
        <v>10.199999999999999</v>
      </c>
      <c r="D139" s="5">
        <v>128</v>
      </c>
      <c r="E139" s="5" t="s">
        <v>1008</v>
      </c>
      <c r="F139" s="11">
        <v>42827</v>
      </c>
      <c r="G139" s="94"/>
      <c r="H139" s="94">
        <v>4</v>
      </c>
      <c r="I139" s="94">
        <v>2017</v>
      </c>
      <c r="J139" s="5">
        <v>56.962000000000003</v>
      </c>
      <c r="K139" s="5">
        <v>9.0559999999999992</v>
      </c>
      <c r="L139" s="5">
        <v>7.4</v>
      </c>
      <c r="M139" s="5" t="s">
        <v>963</v>
      </c>
      <c r="P139" s="5" t="s">
        <v>1929</v>
      </c>
      <c r="Q139" s="90" t="s">
        <v>946</v>
      </c>
      <c r="R139" s="5" t="s">
        <v>946</v>
      </c>
      <c r="S139" s="5"/>
      <c r="T139" s="5" t="s">
        <v>1798</v>
      </c>
      <c r="U139" s="5" t="s">
        <v>1174</v>
      </c>
      <c r="V139" s="5" t="s">
        <v>992</v>
      </c>
      <c r="W139" s="5"/>
      <c r="X139" s="5"/>
      <c r="Y139" s="5" t="s">
        <v>1239</v>
      </c>
      <c r="Z139" s="5" t="s">
        <v>1042</v>
      </c>
      <c r="AA139" s="4">
        <v>0</v>
      </c>
      <c r="AC139" s="4" t="s">
        <v>1045</v>
      </c>
      <c r="AE139" s="53">
        <v>0</v>
      </c>
      <c r="AF139" s="4">
        <v>0</v>
      </c>
      <c r="AH139" s="4" t="s">
        <v>1995</v>
      </c>
      <c r="AJ139" s="4" t="s">
        <v>1831</v>
      </c>
      <c r="AK139" s="4" t="s">
        <v>1831</v>
      </c>
      <c r="AL139" s="4" t="s">
        <v>1831</v>
      </c>
      <c r="AM139" s="4" t="s">
        <v>1831</v>
      </c>
      <c r="AN139" s="4" t="s">
        <v>1831</v>
      </c>
      <c r="AO139" s="4" t="s">
        <v>1831</v>
      </c>
      <c r="AR139" s="4" t="s">
        <v>1831</v>
      </c>
      <c r="AS139" s="4" t="s">
        <v>1831</v>
      </c>
      <c r="AT139" s="4" t="s">
        <v>1831</v>
      </c>
      <c r="AU139" s="4" t="s">
        <v>1831</v>
      </c>
      <c r="AV139" s="4">
        <v>0.84</v>
      </c>
      <c r="AW139" s="4" t="s">
        <v>1831</v>
      </c>
      <c r="AX139" s="4" t="s">
        <v>1831</v>
      </c>
      <c r="AY139" s="4" t="s">
        <v>1831</v>
      </c>
      <c r="AZ139" s="4" t="s">
        <v>1831</v>
      </c>
      <c r="BA139" s="4" t="s">
        <v>1831</v>
      </c>
      <c r="BB139" s="4" t="s">
        <v>1831</v>
      </c>
      <c r="BC139" s="53">
        <v>0.54241536999999995</v>
      </c>
      <c r="BD139" s="53">
        <v>0.23007900000000001</v>
      </c>
      <c r="BE139" s="53">
        <v>285.60957100000002</v>
      </c>
      <c r="BF139" s="53">
        <v>0.49266682000000001</v>
      </c>
      <c r="BG139" s="53">
        <v>0.14345831000000001</v>
      </c>
      <c r="BH139" s="4">
        <v>31.656799700000001</v>
      </c>
      <c r="BI139" s="4">
        <v>4.7555467299999998</v>
      </c>
      <c r="BJ139" s="53">
        <v>10.5204209</v>
      </c>
      <c r="BK139" s="53">
        <v>9.6726299999999998E-3</v>
      </c>
      <c r="BL139" s="53">
        <v>0</v>
      </c>
    </row>
    <row r="140" spans="1:64" hidden="1" x14ac:dyDescent="0.3">
      <c r="A140" s="5" t="s">
        <v>604</v>
      </c>
      <c r="B140" s="5">
        <v>10</v>
      </c>
      <c r="C140" s="5">
        <v>10.199999999999999</v>
      </c>
      <c r="D140" s="5">
        <v>129</v>
      </c>
      <c r="E140" s="5" t="s">
        <v>1009</v>
      </c>
      <c r="F140" s="11">
        <v>42828</v>
      </c>
      <c r="G140" s="94"/>
      <c r="H140" s="94">
        <v>4</v>
      </c>
      <c r="I140" s="94">
        <v>2017</v>
      </c>
      <c r="J140" s="5">
        <v>56.962000000000003</v>
      </c>
      <c r="K140" s="5">
        <v>9.0559999999999992</v>
      </c>
      <c r="L140" s="5">
        <v>7.6</v>
      </c>
      <c r="M140" s="5" t="s">
        <v>963</v>
      </c>
      <c r="P140" s="5" t="s">
        <v>1929</v>
      </c>
      <c r="Q140" s="90" t="s">
        <v>946</v>
      </c>
      <c r="R140" s="5" t="s">
        <v>946</v>
      </c>
      <c r="S140" s="5"/>
      <c r="T140" s="5" t="s">
        <v>1798</v>
      </c>
      <c r="U140" s="5" t="s">
        <v>1418</v>
      </c>
      <c r="V140" s="5" t="s">
        <v>992</v>
      </c>
      <c r="W140" s="5" t="s">
        <v>1880</v>
      </c>
      <c r="X140" s="5" t="s">
        <v>1040</v>
      </c>
      <c r="Y140" s="5" t="s">
        <v>1239</v>
      </c>
      <c r="Z140" s="5" t="s">
        <v>1042</v>
      </c>
      <c r="AA140" s="4">
        <v>0.6</v>
      </c>
      <c r="AC140" s="4" t="s">
        <v>1045</v>
      </c>
      <c r="AE140" s="53">
        <v>0</v>
      </c>
      <c r="AF140" s="4">
        <v>0.6</v>
      </c>
      <c r="AH140" s="4" t="s">
        <v>1995</v>
      </c>
      <c r="AJ140" s="4" t="s">
        <v>1831</v>
      </c>
      <c r="AK140" s="4" t="s">
        <v>1831</v>
      </c>
      <c r="AL140" s="4" t="s">
        <v>1831</v>
      </c>
      <c r="AM140" s="4" t="s">
        <v>1831</v>
      </c>
      <c r="AN140" s="4" t="s">
        <v>1831</v>
      </c>
      <c r="AO140" s="4" t="s">
        <v>1831</v>
      </c>
      <c r="AR140" s="4" t="s">
        <v>1831</v>
      </c>
      <c r="AS140" s="4" t="s">
        <v>1831</v>
      </c>
      <c r="AT140" s="4" t="s">
        <v>1831</v>
      </c>
      <c r="AU140" s="4" t="s">
        <v>1831</v>
      </c>
      <c r="AV140" s="4">
        <v>0.45</v>
      </c>
      <c r="AW140" s="4" t="s">
        <v>1831</v>
      </c>
      <c r="AX140" s="4" t="s">
        <v>1831</v>
      </c>
      <c r="AY140" s="4" t="s">
        <v>1831</v>
      </c>
      <c r="AZ140" s="4" t="s">
        <v>1831</v>
      </c>
      <c r="BA140" s="4" t="s">
        <v>1831</v>
      </c>
      <c r="BB140" s="4" t="s">
        <v>1831</v>
      </c>
      <c r="BC140" s="53">
        <v>0.54241536999999995</v>
      </c>
      <c r="BD140" s="53">
        <v>0.23007900000000001</v>
      </c>
      <c r="BE140" s="53">
        <v>285.60957100000002</v>
      </c>
      <c r="BF140" s="53">
        <v>0.49266682000000001</v>
      </c>
      <c r="BG140" s="53">
        <v>0.14345831000000001</v>
      </c>
      <c r="BH140" s="4">
        <v>31.656799700000001</v>
      </c>
      <c r="BI140" s="4">
        <v>4.7555467299999998</v>
      </c>
      <c r="BJ140" s="53">
        <v>10.5204209</v>
      </c>
      <c r="BK140" s="53">
        <v>9.6726299999999998E-3</v>
      </c>
      <c r="BL140" s="53">
        <v>0</v>
      </c>
    </row>
    <row r="141" spans="1:64" hidden="1" x14ac:dyDescent="0.3">
      <c r="A141" s="5" t="s">
        <v>604</v>
      </c>
      <c r="B141" s="5">
        <v>10</v>
      </c>
      <c r="C141" s="5">
        <v>10.199999999999999</v>
      </c>
      <c r="D141" s="5">
        <v>130</v>
      </c>
      <c r="E141" s="5" t="s">
        <v>1010</v>
      </c>
      <c r="F141" s="11">
        <v>42829</v>
      </c>
      <c r="G141" s="94"/>
      <c r="H141" s="94">
        <v>4</v>
      </c>
      <c r="I141" s="94">
        <v>2017</v>
      </c>
      <c r="J141" s="5">
        <v>56.962000000000003</v>
      </c>
      <c r="K141" s="5">
        <v>9.0559999999999992</v>
      </c>
      <c r="L141" s="5">
        <v>6.1</v>
      </c>
      <c r="M141" s="5" t="s">
        <v>963</v>
      </c>
      <c r="P141" s="5" t="s">
        <v>1929</v>
      </c>
      <c r="Q141" s="90" t="s">
        <v>946</v>
      </c>
      <c r="R141" s="5" t="s">
        <v>946</v>
      </c>
      <c r="S141" s="5"/>
      <c r="T141" s="5" t="s">
        <v>1798</v>
      </c>
      <c r="U141" s="5" t="s">
        <v>1174</v>
      </c>
      <c r="V141" s="5" t="s">
        <v>992</v>
      </c>
      <c r="W141" s="5"/>
      <c r="X141" s="5"/>
      <c r="Y141" s="5" t="b">
        <v>1</v>
      </c>
      <c r="Z141" s="5" t="s">
        <v>1042</v>
      </c>
      <c r="AA141" s="4">
        <v>0</v>
      </c>
      <c r="AC141" s="4" t="s">
        <v>1045</v>
      </c>
      <c r="AE141" s="53">
        <v>0</v>
      </c>
      <c r="AF141" s="4">
        <v>0</v>
      </c>
      <c r="AH141" s="4" t="s">
        <v>1995</v>
      </c>
      <c r="AJ141" s="4" t="s">
        <v>1831</v>
      </c>
      <c r="AK141" s="4" t="s">
        <v>1831</v>
      </c>
      <c r="AL141" s="4" t="s">
        <v>1831</v>
      </c>
      <c r="AM141" s="4" t="s">
        <v>1831</v>
      </c>
      <c r="AN141" s="4" t="s">
        <v>1831</v>
      </c>
      <c r="AO141" s="4" t="s">
        <v>1831</v>
      </c>
      <c r="AR141" s="4" t="s">
        <v>1831</v>
      </c>
      <c r="AS141" s="4" t="s">
        <v>1831</v>
      </c>
      <c r="AT141" s="4" t="s">
        <v>1831</v>
      </c>
      <c r="AU141" s="4" t="s">
        <v>1831</v>
      </c>
      <c r="AV141" s="4">
        <v>0.12</v>
      </c>
      <c r="AW141" s="4" t="s">
        <v>1831</v>
      </c>
      <c r="AX141" s="4" t="s">
        <v>1831</v>
      </c>
      <c r="AY141" s="4" t="s">
        <v>1831</v>
      </c>
      <c r="AZ141" s="4" t="s">
        <v>1831</v>
      </c>
      <c r="BA141" s="4" t="s">
        <v>1831</v>
      </c>
      <c r="BB141" s="4" t="s">
        <v>1831</v>
      </c>
      <c r="BC141" s="53">
        <v>0.54241536999999995</v>
      </c>
      <c r="BD141" s="53">
        <v>0.23007900000000001</v>
      </c>
      <c r="BE141" s="53">
        <v>285.60957100000002</v>
      </c>
      <c r="BF141" s="53">
        <v>0.49266682000000001</v>
      </c>
      <c r="BG141" s="53">
        <v>0.14345831000000001</v>
      </c>
      <c r="BH141" s="4">
        <v>31.656799700000001</v>
      </c>
      <c r="BI141" s="4">
        <v>4.7555467299999998</v>
      </c>
      <c r="BJ141" s="53">
        <v>10.5204209</v>
      </c>
      <c r="BK141" s="53">
        <v>9.6726299999999998E-3</v>
      </c>
      <c r="BL141" s="53">
        <v>0</v>
      </c>
    </row>
    <row r="142" spans="1:64" hidden="1" x14ac:dyDescent="0.3">
      <c r="A142" s="5" t="s">
        <v>604</v>
      </c>
      <c r="B142" s="5">
        <v>10</v>
      </c>
      <c r="C142" s="5">
        <v>10.199999999999999</v>
      </c>
      <c r="D142" s="5">
        <v>131</v>
      </c>
      <c r="E142" s="5" t="s">
        <v>1011</v>
      </c>
      <c r="F142" s="11">
        <v>42830</v>
      </c>
      <c r="G142" s="94"/>
      <c r="H142" s="94">
        <v>4</v>
      </c>
      <c r="I142" s="94">
        <v>2017</v>
      </c>
      <c r="J142" s="5">
        <v>56.962000000000003</v>
      </c>
      <c r="K142" s="5">
        <v>9.0559999999999992</v>
      </c>
      <c r="L142" s="5">
        <v>5.8</v>
      </c>
      <c r="M142" s="5" t="s">
        <v>963</v>
      </c>
      <c r="P142" s="5" t="s">
        <v>1929</v>
      </c>
      <c r="Q142" s="90" t="s">
        <v>946</v>
      </c>
      <c r="R142" s="5" t="s">
        <v>946</v>
      </c>
      <c r="S142" s="5"/>
      <c r="T142" s="5" t="s">
        <v>1798</v>
      </c>
      <c r="U142" s="5" t="s">
        <v>1174</v>
      </c>
      <c r="V142" s="5" t="s">
        <v>992</v>
      </c>
      <c r="W142" s="5"/>
      <c r="X142" s="5"/>
      <c r="Y142" s="5" t="b">
        <v>1</v>
      </c>
      <c r="Z142" s="5" t="s">
        <v>1042</v>
      </c>
      <c r="AA142" s="4">
        <v>0</v>
      </c>
      <c r="AC142" s="4" t="s">
        <v>1045</v>
      </c>
      <c r="AE142" s="53">
        <v>0</v>
      </c>
      <c r="AF142" s="4">
        <v>0</v>
      </c>
      <c r="AH142" s="4" t="s">
        <v>1995</v>
      </c>
      <c r="AJ142" s="4" t="s">
        <v>1831</v>
      </c>
      <c r="AK142" s="4" t="s">
        <v>1831</v>
      </c>
      <c r="AL142" s="4" t="s">
        <v>1831</v>
      </c>
      <c r="AM142" s="4" t="s">
        <v>1831</v>
      </c>
      <c r="AN142" s="4" t="s">
        <v>1831</v>
      </c>
      <c r="AO142" s="4" t="s">
        <v>1831</v>
      </c>
      <c r="AR142" s="4" t="s">
        <v>1831</v>
      </c>
      <c r="AS142" s="4" t="s">
        <v>1831</v>
      </c>
      <c r="AT142" s="4" t="s">
        <v>1831</v>
      </c>
      <c r="AU142" s="4" t="s">
        <v>1831</v>
      </c>
      <c r="AV142" s="4">
        <v>0.38</v>
      </c>
      <c r="AW142" s="4" t="s">
        <v>1831</v>
      </c>
      <c r="AX142" s="4" t="s">
        <v>1831</v>
      </c>
      <c r="AY142" s="4" t="s">
        <v>1831</v>
      </c>
      <c r="AZ142" s="4" t="s">
        <v>1831</v>
      </c>
      <c r="BA142" s="4" t="s">
        <v>1831</v>
      </c>
      <c r="BB142" s="4" t="s">
        <v>1831</v>
      </c>
      <c r="BC142" s="53">
        <v>0.54241536999999995</v>
      </c>
      <c r="BD142" s="53">
        <v>0.23007900000000001</v>
      </c>
      <c r="BE142" s="53">
        <v>285.60957100000002</v>
      </c>
      <c r="BF142" s="53">
        <v>0.49266682000000001</v>
      </c>
      <c r="BG142" s="53">
        <v>0.14345831000000001</v>
      </c>
      <c r="BH142" s="4">
        <v>31.656799700000001</v>
      </c>
      <c r="BI142" s="4">
        <v>4.7555467299999998</v>
      </c>
      <c r="BJ142" s="53">
        <v>10.5204209</v>
      </c>
      <c r="BK142" s="53">
        <v>9.6726299999999998E-3</v>
      </c>
      <c r="BL142" s="53">
        <v>0</v>
      </c>
    </row>
    <row r="143" spans="1:64" hidden="1" x14ac:dyDescent="0.3">
      <c r="A143" s="5" t="s">
        <v>604</v>
      </c>
      <c r="B143" s="5">
        <v>10</v>
      </c>
      <c r="C143" s="5">
        <v>10.199999999999999</v>
      </c>
      <c r="D143" s="5">
        <v>132</v>
      </c>
      <c r="E143" s="5" t="s">
        <v>1012</v>
      </c>
      <c r="F143" s="11">
        <v>42831</v>
      </c>
      <c r="G143" s="94"/>
      <c r="H143" s="94">
        <v>4</v>
      </c>
      <c r="I143" s="94">
        <v>2017</v>
      </c>
      <c r="J143" s="5">
        <v>56.962000000000003</v>
      </c>
      <c r="K143" s="5">
        <v>9.0559999999999992</v>
      </c>
      <c r="L143" s="5">
        <v>6</v>
      </c>
      <c r="M143" s="5" t="s">
        <v>963</v>
      </c>
      <c r="P143" s="5" t="s">
        <v>1929</v>
      </c>
      <c r="Q143" s="90" t="s">
        <v>946</v>
      </c>
      <c r="R143" s="5" t="s">
        <v>946</v>
      </c>
      <c r="S143" s="5"/>
      <c r="T143" s="5" t="s">
        <v>1798</v>
      </c>
      <c r="U143" s="5" t="s">
        <v>1174</v>
      </c>
      <c r="V143" s="5" t="s">
        <v>992</v>
      </c>
      <c r="W143" s="5"/>
      <c r="X143" s="5"/>
      <c r="Y143" s="5" t="b">
        <v>1</v>
      </c>
      <c r="Z143" s="5" t="s">
        <v>1042</v>
      </c>
      <c r="AA143" s="4">
        <v>0</v>
      </c>
      <c r="AC143" s="4" t="s">
        <v>1045</v>
      </c>
      <c r="AE143" s="53">
        <v>0</v>
      </c>
      <c r="AF143" s="4">
        <v>0</v>
      </c>
      <c r="AH143" s="4" t="s">
        <v>1995</v>
      </c>
      <c r="AJ143" s="4" t="s">
        <v>1831</v>
      </c>
      <c r="AK143" s="4" t="s">
        <v>1831</v>
      </c>
      <c r="AL143" s="4" t="s">
        <v>1831</v>
      </c>
      <c r="AM143" s="4" t="s">
        <v>1831</v>
      </c>
      <c r="AN143" s="4" t="s">
        <v>1831</v>
      </c>
      <c r="AO143" s="4" t="s">
        <v>1831</v>
      </c>
      <c r="AR143" s="4" t="s">
        <v>1831</v>
      </c>
      <c r="AS143" s="4" t="s">
        <v>1831</v>
      </c>
      <c r="AT143" s="4" t="s">
        <v>1831</v>
      </c>
      <c r="AU143" s="4" t="s">
        <v>1831</v>
      </c>
      <c r="AV143" s="4">
        <v>0.34</v>
      </c>
      <c r="AW143" s="4" t="s">
        <v>1831</v>
      </c>
      <c r="AX143" s="4" t="s">
        <v>1831</v>
      </c>
      <c r="AY143" s="4" t="s">
        <v>1831</v>
      </c>
      <c r="AZ143" s="4" t="s">
        <v>1831</v>
      </c>
      <c r="BA143" s="4" t="s">
        <v>1831</v>
      </c>
      <c r="BB143" s="4" t="s">
        <v>1831</v>
      </c>
      <c r="BC143" s="53">
        <v>0.54241536999999995</v>
      </c>
      <c r="BD143" s="53">
        <v>0.23007900000000001</v>
      </c>
      <c r="BE143" s="53">
        <v>285.60957100000002</v>
      </c>
      <c r="BF143" s="53">
        <v>0.49266682000000001</v>
      </c>
      <c r="BG143" s="53">
        <v>0.14345831000000001</v>
      </c>
      <c r="BH143" s="4">
        <v>31.656799700000001</v>
      </c>
      <c r="BI143" s="4">
        <v>4.7555467299999998</v>
      </c>
      <c r="BJ143" s="53">
        <v>10.5204209</v>
      </c>
      <c r="BK143" s="53">
        <v>9.6726299999999998E-3</v>
      </c>
      <c r="BL143" s="53">
        <v>0</v>
      </c>
    </row>
    <row r="144" spans="1:64" hidden="1" x14ac:dyDescent="0.3">
      <c r="A144" s="5" t="s">
        <v>604</v>
      </c>
      <c r="B144" s="5">
        <v>10</v>
      </c>
      <c r="C144" s="5">
        <v>10.199999999999999</v>
      </c>
      <c r="D144" s="5">
        <v>133</v>
      </c>
      <c r="E144" s="5" t="s">
        <v>1013</v>
      </c>
      <c r="F144" s="11">
        <v>42832</v>
      </c>
      <c r="G144" s="94"/>
      <c r="H144" s="94">
        <v>4</v>
      </c>
      <c r="I144" s="94">
        <v>2017</v>
      </c>
      <c r="J144" s="5">
        <v>56.962000000000003</v>
      </c>
      <c r="K144" s="5">
        <v>9.0559999999999992</v>
      </c>
      <c r="L144" s="5">
        <v>4.7</v>
      </c>
      <c r="M144" s="5" t="s">
        <v>963</v>
      </c>
      <c r="P144" s="5" t="s">
        <v>1929</v>
      </c>
      <c r="Q144" s="90" t="s">
        <v>946</v>
      </c>
      <c r="R144" s="5" t="s">
        <v>946</v>
      </c>
      <c r="S144" s="5"/>
      <c r="T144" s="5" t="s">
        <v>1798</v>
      </c>
      <c r="U144" s="5" t="s">
        <v>1174</v>
      </c>
      <c r="V144" s="5" t="s">
        <v>992</v>
      </c>
      <c r="W144" s="5"/>
      <c r="X144" s="5"/>
      <c r="Y144" s="5" t="b">
        <v>1</v>
      </c>
      <c r="Z144" s="5" t="s">
        <v>1042</v>
      </c>
      <c r="AA144" s="4">
        <v>0</v>
      </c>
      <c r="AC144" s="4" t="s">
        <v>1045</v>
      </c>
      <c r="AE144" s="53">
        <v>0</v>
      </c>
      <c r="AF144" s="4">
        <v>0</v>
      </c>
      <c r="AH144" s="4" t="s">
        <v>1995</v>
      </c>
      <c r="AJ144" s="4" t="s">
        <v>1831</v>
      </c>
      <c r="AK144" s="4" t="s">
        <v>1831</v>
      </c>
      <c r="AL144" s="4" t="s">
        <v>1831</v>
      </c>
      <c r="AM144" s="4" t="s">
        <v>1831</v>
      </c>
      <c r="AN144" s="4" t="s">
        <v>1831</v>
      </c>
      <c r="AO144" s="4" t="s">
        <v>1831</v>
      </c>
      <c r="AR144" s="4" t="s">
        <v>1831</v>
      </c>
      <c r="AS144" s="4" t="s">
        <v>1831</v>
      </c>
      <c r="AT144" s="4" t="s">
        <v>1831</v>
      </c>
      <c r="AU144" s="4" t="s">
        <v>1831</v>
      </c>
      <c r="AV144" s="4">
        <v>0.46</v>
      </c>
      <c r="AW144" s="4" t="s">
        <v>1831</v>
      </c>
      <c r="AX144" s="4" t="s">
        <v>1831</v>
      </c>
      <c r="AY144" s="4" t="s">
        <v>1831</v>
      </c>
      <c r="AZ144" s="4" t="s">
        <v>1831</v>
      </c>
      <c r="BA144" s="4" t="s">
        <v>1831</v>
      </c>
      <c r="BB144" s="4" t="s">
        <v>1831</v>
      </c>
      <c r="BC144" s="53">
        <v>0.54241536999999995</v>
      </c>
      <c r="BD144" s="53">
        <v>0.23007900000000001</v>
      </c>
      <c r="BE144" s="53">
        <v>285.60957100000002</v>
      </c>
      <c r="BF144" s="53">
        <v>0.49266682000000001</v>
      </c>
      <c r="BG144" s="53">
        <v>0.14345831000000001</v>
      </c>
      <c r="BH144" s="4">
        <v>31.656799700000001</v>
      </c>
      <c r="BI144" s="4">
        <v>4.7555467299999998</v>
      </c>
      <c r="BJ144" s="53">
        <v>10.5204209</v>
      </c>
      <c r="BK144" s="53">
        <v>9.6726299999999998E-3</v>
      </c>
      <c r="BL144" s="53">
        <v>0</v>
      </c>
    </row>
    <row r="145" spans="1:64" hidden="1" x14ac:dyDescent="0.3">
      <c r="A145" s="5" t="s">
        <v>604</v>
      </c>
      <c r="B145" s="5">
        <v>10</v>
      </c>
      <c r="C145" s="5">
        <v>10.199999999999999</v>
      </c>
      <c r="D145" s="5">
        <v>134</v>
      </c>
      <c r="E145" s="5" t="s">
        <v>1014</v>
      </c>
      <c r="F145" s="11">
        <v>42833</v>
      </c>
      <c r="G145" s="94"/>
      <c r="H145" s="94">
        <v>4</v>
      </c>
      <c r="I145" s="94">
        <v>2017</v>
      </c>
      <c r="J145" s="5">
        <v>56.962000000000003</v>
      </c>
      <c r="K145" s="5">
        <v>9.0559999999999992</v>
      </c>
      <c r="L145" s="5">
        <v>4.8</v>
      </c>
      <c r="M145" s="5" t="s">
        <v>963</v>
      </c>
      <c r="P145" s="5" t="s">
        <v>1929</v>
      </c>
      <c r="Q145" s="90" t="s">
        <v>946</v>
      </c>
      <c r="R145" s="5" t="s">
        <v>946</v>
      </c>
      <c r="S145" s="5"/>
      <c r="T145" s="5" t="s">
        <v>1798</v>
      </c>
      <c r="U145" s="5" t="s">
        <v>1418</v>
      </c>
      <c r="V145" s="5" t="s">
        <v>992</v>
      </c>
      <c r="W145" s="5" t="s">
        <v>1880</v>
      </c>
      <c r="X145" s="5" t="s">
        <v>1040</v>
      </c>
      <c r="Y145" s="5" t="b">
        <v>1</v>
      </c>
      <c r="Z145" s="5" t="s">
        <v>1042</v>
      </c>
      <c r="AA145" s="4">
        <v>2.7</v>
      </c>
      <c r="AC145" s="4" t="s">
        <v>1045</v>
      </c>
      <c r="AE145" s="53">
        <v>0</v>
      </c>
      <c r="AF145" s="4">
        <v>2.7</v>
      </c>
      <c r="AH145" s="4" t="s">
        <v>1995</v>
      </c>
      <c r="AJ145" s="4" t="s">
        <v>1831</v>
      </c>
      <c r="AK145" s="4" t="s">
        <v>1831</v>
      </c>
      <c r="AL145" s="4" t="s">
        <v>1831</v>
      </c>
      <c r="AM145" s="4" t="s">
        <v>1831</v>
      </c>
      <c r="AN145" s="4" t="s">
        <v>1831</v>
      </c>
      <c r="AO145" s="4" t="s">
        <v>1831</v>
      </c>
      <c r="AR145" s="4" t="s">
        <v>1831</v>
      </c>
      <c r="AS145" s="4" t="s">
        <v>1831</v>
      </c>
      <c r="AT145" s="4" t="s">
        <v>1831</v>
      </c>
      <c r="AU145" s="4" t="s">
        <v>1831</v>
      </c>
      <c r="AV145" s="4">
        <v>0.16</v>
      </c>
      <c r="AW145" s="4" t="s">
        <v>1831</v>
      </c>
      <c r="AX145" s="4" t="s">
        <v>1831</v>
      </c>
      <c r="AY145" s="4" t="s">
        <v>1831</v>
      </c>
      <c r="AZ145" s="4" t="s">
        <v>1831</v>
      </c>
      <c r="BA145" s="4" t="s">
        <v>1831</v>
      </c>
      <c r="BB145" s="4" t="s">
        <v>1831</v>
      </c>
      <c r="BC145" s="53">
        <v>0.54241536999999995</v>
      </c>
      <c r="BD145" s="53">
        <v>0.23007900000000001</v>
      </c>
      <c r="BE145" s="53">
        <v>285.60957100000002</v>
      </c>
      <c r="BF145" s="53">
        <v>0.49266682000000001</v>
      </c>
      <c r="BG145" s="53">
        <v>0.14345831000000001</v>
      </c>
      <c r="BH145" s="4">
        <v>31.656799700000001</v>
      </c>
      <c r="BI145" s="4">
        <v>4.7555467299999998</v>
      </c>
      <c r="BJ145" s="53">
        <v>10.5204209</v>
      </c>
      <c r="BK145" s="53">
        <v>9.6726299999999998E-3</v>
      </c>
      <c r="BL145" s="53">
        <v>0</v>
      </c>
    </row>
    <row r="146" spans="1:64" hidden="1" x14ac:dyDescent="0.3">
      <c r="A146" s="5" t="s">
        <v>604</v>
      </c>
      <c r="B146" s="5">
        <v>10</v>
      </c>
      <c r="C146" s="5">
        <v>10.199999999999999</v>
      </c>
      <c r="D146" s="5">
        <v>135</v>
      </c>
      <c r="E146" s="5" t="s">
        <v>1015</v>
      </c>
      <c r="F146" s="11">
        <v>42834</v>
      </c>
      <c r="G146" s="94"/>
      <c r="H146" s="94">
        <v>4</v>
      </c>
      <c r="I146" s="94">
        <v>2017</v>
      </c>
      <c r="J146" s="5">
        <v>56.962000000000003</v>
      </c>
      <c r="K146" s="5">
        <v>9.0559999999999992</v>
      </c>
      <c r="L146" s="5">
        <v>6.3</v>
      </c>
      <c r="M146" s="5" t="s">
        <v>963</v>
      </c>
      <c r="P146" s="5" t="s">
        <v>1929</v>
      </c>
      <c r="Q146" s="90" t="s">
        <v>946</v>
      </c>
      <c r="R146" s="5" t="s">
        <v>946</v>
      </c>
      <c r="S146" s="5"/>
      <c r="T146" s="5" t="s">
        <v>1798</v>
      </c>
      <c r="U146" s="5" t="s">
        <v>1418</v>
      </c>
      <c r="V146" s="5" t="s">
        <v>992</v>
      </c>
      <c r="W146" s="5" t="s">
        <v>1880</v>
      </c>
      <c r="X146" s="5" t="s">
        <v>1040</v>
      </c>
      <c r="Y146" s="5" t="s">
        <v>1239</v>
      </c>
      <c r="Z146" s="5" t="s">
        <v>1042</v>
      </c>
      <c r="AA146" s="4">
        <v>3.5</v>
      </c>
      <c r="AC146" s="4" t="s">
        <v>1045</v>
      </c>
      <c r="AE146" s="53">
        <v>0</v>
      </c>
      <c r="AF146" s="4">
        <v>3.5</v>
      </c>
      <c r="AH146" s="4" t="s">
        <v>1995</v>
      </c>
      <c r="AJ146" s="4" t="s">
        <v>1831</v>
      </c>
      <c r="AK146" s="4" t="s">
        <v>1831</v>
      </c>
      <c r="AL146" s="4" t="s">
        <v>1831</v>
      </c>
      <c r="AM146" s="4" t="s">
        <v>1831</v>
      </c>
      <c r="AN146" s="4" t="s">
        <v>1831</v>
      </c>
      <c r="AO146" s="4" t="s">
        <v>1831</v>
      </c>
      <c r="AR146" s="4" t="s">
        <v>1831</v>
      </c>
      <c r="AS146" s="4" t="s">
        <v>1831</v>
      </c>
      <c r="AT146" s="4" t="s">
        <v>1831</v>
      </c>
      <c r="AU146" s="4" t="s">
        <v>1831</v>
      </c>
      <c r="AV146" s="4">
        <v>0.45</v>
      </c>
      <c r="AW146" s="4" t="s">
        <v>1831</v>
      </c>
      <c r="AX146" s="4" t="s">
        <v>1831</v>
      </c>
      <c r="AY146" s="4" t="s">
        <v>1831</v>
      </c>
      <c r="AZ146" s="4" t="s">
        <v>1831</v>
      </c>
      <c r="BA146" s="4" t="s">
        <v>1831</v>
      </c>
      <c r="BB146" s="4" t="s">
        <v>1831</v>
      </c>
      <c r="BC146" s="53">
        <v>0.54241536999999995</v>
      </c>
      <c r="BD146" s="53">
        <v>0.23007900000000001</v>
      </c>
      <c r="BE146" s="53">
        <v>285.60957100000002</v>
      </c>
      <c r="BF146" s="53">
        <v>0.49266682000000001</v>
      </c>
      <c r="BG146" s="53">
        <v>0.14345831000000001</v>
      </c>
      <c r="BH146" s="4">
        <v>31.656799700000001</v>
      </c>
      <c r="BI146" s="4">
        <v>4.7555467299999998</v>
      </c>
      <c r="BJ146" s="53">
        <v>10.5204209</v>
      </c>
      <c r="BK146" s="53">
        <v>9.6726299999999998E-3</v>
      </c>
      <c r="BL146" s="53">
        <v>0</v>
      </c>
    </row>
    <row r="147" spans="1:64" hidden="1" x14ac:dyDescent="0.3">
      <c r="A147" s="5" t="s">
        <v>604</v>
      </c>
      <c r="B147" s="5">
        <v>10</v>
      </c>
      <c r="C147" s="5">
        <v>10.199999999999999</v>
      </c>
      <c r="D147" s="5">
        <v>136</v>
      </c>
      <c r="E147" s="5" t="s">
        <v>1016</v>
      </c>
      <c r="F147" s="11">
        <v>42835</v>
      </c>
      <c r="G147" s="94"/>
      <c r="H147" s="94">
        <v>4</v>
      </c>
      <c r="I147" s="94">
        <v>2017</v>
      </c>
      <c r="J147" s="5">
        <v>56.962000000000003</v>
      </c>
      <c r="K147" s="5">
        <v>9.0559999999999992</v>
      </c>
      <c r="L147" s="5">
        <v>6.2</v>
      </c>
      <c r="M147" s="5" t="s">
        <v>963</v>
      </c>
      <c r="P147" s="5" t="s">
        <v>1929</v>
      </c>
      <c r="Q147" s="90" t="s">
        <v>946</v>
      </c>
      <c r="R147" s="5" t="s">
        <v>946</v>
      </c>
      <c r="S147" s="5"/>
      <c r="T147" s="5" t="s">
        <v>1798</v>
      </c>
      <c r="U147" s="5" t="s">
        <v>1418</v>
      </c>
      <c r="V147" s="5" t="s">
        <v>992</v>
      </c>
      <c r="W147" s="5" t="s">
        <v>1880</v>
      </c>
      <c r="X147" s="5" t="s">
        <v>1040</v>
      </c>
      <c r="Y147" s="5" t="b">
        <v>1</v>
      </c>
      <c r="Z147" s="5" t="s">
        <v>1042</v>
      </c>
      <c r="AA147" s="4">
        <v>0.1</v>
      </c>
      <c r="AC147" s="4" t="s">
        <v>1045</v>
      </c>
      <c r="AE147" s="53">
        <v>0</v>
      </c>
      <c r="AF147" s="4">
        <v>0.1</v>
      </c>
      <c r="AH147" s="4" t="s">
        <v>1995</v>
      </c>
      <c r="AJ147" s="4" t="s">
        <v>1831</v>
      </c>
      <c r="AK147" s="4" t="s">
        <v>1831</v>
      </c>
      <c r="AL147" s="4" t="s">
        <v>1831</v>
      </c>
      <c r="AM147" s="4" t="s">
        <v>1831</v>
      </c>
      <c r="AN147" s="4" t="s">
        <v>1831</v>
      </c>
      <c r="AO147" s="4" t="s">
        <v>1831</v>
      </c>
      <c r="AR147" s="4" t="s">
        <v>1831</v>
      </c>
      <c r="AS147" s="4" t="s">
        <v>1831</v>
      </c>
      <c r="AT147" s="4" t="s">
        <v>1831</v>
      </c>
      <c r="AU147" s="4" t="s">
        <v>1831</v>
      </c>
      <c r="AV147" s="4">
        <v>0.84</v>
      </c>
      <c r="AW147" s="4" t="s">
        <v>1831</v>
      </c>
      <c r="AX147" s="4" t="s">
        <v>1831</v>
      </c>
      <c r="AY147" s="4" t="s">
        <v>1831</v>
      </c>
      <c r="AZ147" s="4" t="s">
        <v>1831</v>
      </c>
      <c r="BA147" s="4" t="s">
        <v>1831</v>
      </c>
      <c r="BB147" s="4" t="s">
        <v>1831</v>
      </c>
      <c r="BC147" s="53">
        <v>0.54241536999999995</v>
      </c>
      <c r="BD147" s="53">
        <v>0.23007900000000001</v>
      </c>
      <c r="BE147" s="53">
        <v>285.60957100000002</v>
      </c>
      <c r="BF147" s="53">
        <v>0.49266682000000001</v>
      </c>
      <c r="BG147" s="53">
        <v>0.14345831000000001</v>
      </c>
      <c r="BH147" s="4">
        <v>31.656799700000001</v>
      </c>
      <c r="BI147" s="4">
        <v>4.7555467299999998</v>
      </c>
      <c r="BJ147" s="53">
        <v>10.5204209</v>
      </c>
      <c r="BK147" s="53">
        <v>9.6726299999999998E-3</v>
      </c>
      <c r="BL147" s="53">
        <v>0</v>
      </c>
    </row>
    <row r="148" spans="1:64" hidden="1" x14ac:dyDescent="0.3">
      <c r="A148" s="5" t="s">
        <v>604</v>
      </c>
      <c r="B148" s="5">
        <v>10</v>
      </c>
      <c r="C148" s="5">
        <v>10.3</v>
      </c>
      <c r="D148" s="5">
        <v>137</v>
      </c>
      <c r="E148" s="5" t="s">
        <v>1017</v>
      </c>
      <c r="F148" s="11">
        <v>42836</v>
      </c>
      <c r="G148" s="94"/>
      <c r="H148" s="94">
        <v>4</v>
      </c>
      <c r="I148" s="94">
        <v>2017</v>
      </c>
      <c r="J148" s="5">
        <v>56.654000000000003</v>
      </c>
      <c r="K148" s="5">
        <v>9.266</v>
      </c>
      <c r="L148" s="5">
        <v>3.8</v>
      </c>
      <c r="M148" s="5" t="s">
        <v>963</v>
      </c>
      <c r="P148" s="5" t="s">
        <v>1929</v>
      </c>
      <c r="Q148" s="90" t="s">
        <v>946</v>
      </c>
      <c r="R148" s="5" t="s">
        <v>946</v>
      </c>
      <c r="S148" s="5"/>
      <c r="T148" s="5" t="s">
        <v>1799</v>
      </c>
      <c r="U148" s="5" t="s">
        <v>1418</v>
      </c>
      <c r="V148" s="5" t="s">
        <v>992</v>
      </c>
      <c r="W148" s="5" t="s">
        <v>1880</v>
      </c>
      <c r="X148" s="5" t="s">
        <v>1040</v>
      </c>
      <c r="Y148" s="5" t="s">
        <v>1239</v>
      </c>
      <c r="Z148" s="5" t="s">
        <v>1042</v>
      </c>
      <c r="AA148" s="4">
        <v>1.7</v>
      </c>
      <c r="AC148" s="4" t="s">
        <v>1045</v>
      </c>
      <c r="AE148" s="53">
        <v>0</v>
      </c>
      <c r="AF148" s="4">
        <v>1.7</v>
      </c>
      <c r="AH148" s="4" t="s">
        <v>1995</v>
      </c>
      <c r="AJ148" s="4" t="s">
        <v>1831</v>
      </c>
      <c r="AK148" s="4" t="s">
        <v>1831</v>
      </c>
      <c r="AL148" s="4" t="s">
        <v>1831</v>
      </c>
      <c r="AM148" s="4" t="s">
        <v>1831</v>
      </c>
      <c r="AN148" s="4" t="s">
        <v>1831</v>
      </c>
      <c r="AO148" s="4" t="s">
        <v>1831</v>
      </c>
      <c r="AR148" s="4" t="s">
        <v>1831</v>
      </c>
      <c r="AS148" s="4" t="s">
        <v>1831</v>
      </c>
      <c r="AT148" s="4" t="s">
        <v>1831</v>
      </c>
      <c r="AU148" s="4" t="s">
        <v>1831</v>
      </c>
      <c r="AV148" s="4">
        <v>1.1399999999999999</v>
      </c>
      <c r="AW148" s="4" t="s">
        <v>1831</v>
      </c>
      <c r="AX148" s="4" t="s">
        <v>1831</v>
      </c>
      <c r="AY148" s="4" t="s">
        <v>1831</v>
      </c>
      <c r="AZ148" s="4" t="s">
        <v>1831</v>
      </c>
      <c r="BA148" s="4" t="s">
        <v>1831</v>
      </c>
      <c r="BB148" s="4" t="s">
        <v>1831</v>
      </c>
      <c r="BC148" s="53">
        <v>0.54269940000000005</v>
      </c>
      <c r="BD148" s="53">
        <v>0.16103899999999999</v>
      </c>
      <c r="BE148" s="53">
        <v>287.06498599999998</v>
      </c>
      <c r="BF148" s="53">
        <v>0.47551698999999997</v>
      </c>
      <c r="BG148" s="53">
        <v>0.14555265000000001</v>
      </c>
      <c r="BH148" s="4">
        <v>31.039414799999999</v>
      </c>
      <c r="BI148" s="4">
        <v>5.30243602</v>
      </c>
      <c r="BJ148" s="53">
        <v>10.4733485</v>
      </c>
      <c r="BK148" s="53">
        <v>9.5472300000000003E-3</v>
      </c>
      <c r="BL148" s="53">
        <v>0</v>
      </c>
    </row>
    <row r="149" spans="1:64" hidden="1" x14ac:dyDescent="0.3">
      <c r="A149" s="5" t="s">
        <v>604</v>
      </c>
      <c r="B149" s="5">
        <v>10</v>
      </c>
      <c r="C149" s="5">
        <v>10.3</v>
      </c>
      <c r="D149" s="5">
        <v>138</v>
      </c>
      <c r="E149" s="5" t="s">
        <v>1018</v>
      </c>
      <c r="F149" s="11">
        <v>42837</v>
      </c>
      <c r="G149" s="94"/>
      <c r="H149" s="94">
        <v>4</v>
      </c>
      <c r="I149" s="94">
        <v>2017</v>
      </c>
      <c r="J149" s="5">
        <v>56.654000000000003</v>
      </c>
      <c r="K149" s="5">
        <v>9.266</v>
      </c>
      <c r="L149" s="5">
        <v>3.6</v>
      </c>
      <c r="M149" s="5" t="s">
        <v>963</v>
      </c>
      <c r="P149" s="5" t="s">
        <v>1929</v>
      </c>
      <c r="Q149" s="90" t="s">
        <v>946</v>
      </c>
      <c r="R149" s="5" t="s">
        <v>946</v>
      </c>
      <c r="S149" s="5"/>
      <c r="T149" s="5" t="s">
        <v>1799</v>
      </c>
      <c r="U149" s="5" t="s">
        <v>1174</v>
      </c>
      <c r="V149" s="5" t="s">
        <v>992</v>
      </c>
      <c r="W149" s="5"/>
      <c r="X149" s="5"/>
      <c r="Y149" s="5" t="s">
        <v>1239</v>
      </c>
      <c r="Z149" s="5" t="s">
        <v>1042</v>
      </c>
      <c r="AA149" s="4">
        <v>0</v>
      </c>
      <c r="AC149" s="4" t="s">
        <v>1045</v>
      </c>
      <c r="AE149" s="53">
        <v>0</v>
      </c>
      <c r="AF149" s="4">
        <v>0</v>
      </c>
      <c r="AH149" s="4" t="s">
        <v>1995</v>
      </c>
      <c r="AJ149" s="4" t="s">
        <v>1831</v>
      </c>
      <c r="AK149" s="4" t="s">
        <v>1831</v>
      </c>
      <c r="AL149" s="4" t="s">
        <v>1831</v>
      </c>
      <c r="AM149" s="4" t="s">
        <v>1831</v>
      </c>
      <c r="AN149" s="4" t="s">
        <v>1831</v>
      </c>
      <c r="AO149" s="4" t="s">
        <v>1831</v>
      </c>
      <c r="AR149" s="4" t="s">
        <v>1831</v>
      </c>
      <c r="AS149" s="4" t="s">
        <v>1831</v>
      </c>
      <c r="AT149" s="4" t="s">
        <v>1831</v>
      </c>
      <c r="AU149" s="4" t="s">
        <v>1831</v>
      </c>
      <c r="AV149" s="4">
        <v>0.92</v>
      </c>
      <c r="AW149" s="4" t="s">
        <v>1831</v>
      </c>
      <c r="AX149" s="4" t="s">
        <v>1831</v>
      </c>
      <c r="AY149" s="4" t="s">
        <v>1831</v>
      </c>
      <c r="AZ149" s="4" t="s">
        <v>1831</v>
      </c>
      <c r="BA149" s="4" t="s">
        <v>1831</v>
      </c>
      <c r="BB149" s="4" t="s">
        <v>1831</v>
      </c>
      <c r="BC149" s="53">
        <v>0.54269940000000005</v>
      </c>
      <c r="BD149" s="53">
        <v>0.16103899999999999</v>
      </c>
      <c r="BE149" s="53">
        <v>287.06498599999998</v>
      </c>
      <c r="BF149" s="53">
        <v>0.47551698999999997</v>
      </c>
      <c r="BG149" s="53">
        <v>0.14555265000000001</v>
      </c>
      <c r="BH149" s="4">
        <v>31.039414799999999</v>
      </c>
      <c r="BI149" s="4">
        <v>5.30243602</v>
      </c>
      <c r="BJ149" s="53">
        <v>10.4733485</v>
      </c>
      <c r="BK149" s="53">
        <v>9.5472300000000003E-3</v>
      </c>
      <c r="BL149" s="53">
        <v>0</v>
      </c>
    </row>
    <row r="150" spans="1:64" hidden="1" x14ac:dyDescent="0.3">
      <c r="A150" s="5" t="s">
        <v>604</v>
      </c>
      <c r="B150" s="5">
        <v>10</v>
      </c>
      <c r="C150" s="5">
        <v>10.3</v>
      </c>
      <c r="D150" s="5">
        <v>139</v>
      </c>
      <c r="E150" s="5" t="s">
        <v>1019</v>
      </c>
      <c r="F150" s="11">
        <v>42838</v>
      </c>
      <c r="G150" s="94"/>
      <c r="H150" s="94">
        <v>4</v>
      </c>
      <c r="I150" s="94">
        <v>2017</v>
      </c>
      <c r="J150" s="5">
        <v>56.654000000000003</v>
      </c>
      <c r="K150" s="5">
        <v>9.266</v>
      </c>
      <c r="L150" s="5">
        <v>3.4</v>
      </c>
      <c r="M150" s="5" t="s">
        <v>963</v>
      </c>
      <c r="P150" s="5" t="s">
        <v>1929</v>
      </c>
      <c r="Q150" s="90" t="s">
        <v>946</v>
      </c>
      <c r="R150" s="5" t="s">
        <v>946</v>
      </c>
      <c r="S150" s="5"/>
      <c r="T150" s="5" t="s">
        <v>1799</v>
      </c>
      <c r="U150" s="5" t="s">
        <v>1418</v>
      </c>
      <c r="V150" s="5" t="s">
        <v>992</v>
      </c>
      <c r="W150" s="5" t="s">
        <v>1880</v>
      </c>
      <c r="X150" s="5" t="s">
        <v>1040</v>
      </c>
      <c r="Y150" s="5" t="s">
        <v>1239</v>
      </c>
      <c r="Z150" s="5" t="s">
        <v>1042</v>
      </c>
      <c r="AA150" s="4">
        <v>0.8</v>
      </c>
      <c r="AC150" s="4" t="s">
        <v>1045</v>
      </c>
      <c r="AE150" s="53">
        <v>0</v>
      </c>
      <c r="AF150" s="4">
        <v>0.8</v>
      </c>
      <c r="AH150" s="4" t="s">
        <v>1995</v>
      </c>
      <c r="AJ150" s="4" t="s">
        <v>1831</v>
      </c>
      <c r="AK150" s="4" t="s">
        <v>1831</v>
      </c>
      <c r="AL150" s="4" t="s">
        <v>1831</v>
      </c>
      <c r="AM150" s="4" t="s">
        <v>1831</v>
      </c>
      <c r="AN150" s="4" t="s">
        <v>1831</v>
      </c>
      <c r="AO150" s="4" t="s">
        <v>1831</v>
      </c>
      <c r="AR150" s="4" t="s">
        <v>1831</v>
      </c>
      <c r="AS150" s="4" t="s">
        <v>1831</v>
      </c>
      <c r="AT150" s="4" t="s">
        <v>1831</v>
      </c>
      <c r="AU150" s="4" t="s">
        <v>1831</v>
      </c>
      <c r="AV150" s="4">
        <v>0.1</v>
      </c>
      <c r="AW150" s="4" t="s">
        <v>1831</v>
      </c>
      <c r="AX150" s="4" t="s">
        <v>1831</v>
      </c>
      <c r="AY150" s="4" t="s">
        <v>1831</v>
      </c>
      <c r="AZ150" s="4" t="s">
        <v>1831</v>
      </c>
      <c r="BA150" s="4" t="s">
        <v>1831</v>
      </c>
      <c r="BB150" s="4" t="s">
        <v>1831</v>
      </c>
      <c r="BC150" s="53">
        <v>0.54269940000000005</v>
      </c>
      <c r="BD150" s="53">
        <v>0.16103899999999999</v>
      </c>
      <c r="BE150" s="53">
        <v>287.06498599999998</v>
      </c>
      <c r="BF150" s="53">
        <v>0.47551698999999997</v>
      </c>
      <c r="BG150" s="53">
        <v>0.14555265000000001</v>
      </c>
      <c r="BH150" s="4">
        <v>31.039414799999999</v>
      </c>
      <c r="BI150" s="4">
        <v>5.30243602</v>
      </c>
      <c r="BJ150" s="53">
        <v>10.4733485</v>
      </c>
      <c r="BK150" s="53">
        <v>9.5472300000000003E-3</v>
      </c>
      <c r="BL150" s="53">
        <v>0</v>
      </c>
    </row>
    <row r="151" spans="1:64" hidden="1" x14ac:dyDescent="0.3">
      <c r="A151" s="5" t="s">
        <v>604</v>
      </c>
      <c r="B151" s="5">
        <v>10</v>
      </c>
      <c r="C151" s="5">
        <v>10.3</v>
      </c>
      <c r="D151" s="5">
        <v>140</v>
      </c>
      <c r="E151" s="5" t="s">
        <v>1020</v>
      </c>
      <c r="F151" s="11">
        <v>42839</v>
      </c>
      <c r="G151" s="94"/>
      <c r="H151" s="94">
        <v>4</v>
      </c>
      <c r="I151" s="94">
        <v>2017</v>
      </c>
      <c r="J151" s="5">
        <v>56.654000000000003</v>
      </c>
      <c r="K151" s="5">
        <v>9.266</v>
      </c>
      <c r="L151" s="5">
        <v>4.2</v>
      </c>
      <c r="M151" s="5" t="s">
        <v>963</v>
      </c>
      <c r="P151" s="5" t="s">
        <v>1929</v>
      </c>
      <c r="Q151" s="90" t="s">
        <v>946</v>
      </c>
      <c r="R151" s="5" t="s">
        <v>946</v>
      </c>
      <c r="S151" s="5"/>
      <c r="T151" s="5" t="s">
        <v>1799</v>
      </c>
      <c r="U151" s="5" t="s">
        <v>1174</v>
      </c>
      <c r="V151" s="5" t="s">
        <v>992</v>
      </c>
      <c r="W151" s="5"/>
      <c r="X151" s="5"/>
      <c r="Y151" s="5" t="s">
        <v>1239</v>
      </c>
      <c r="Z151" s="5" t="s">
        <v>1042</v>
      </c>
      <c r="AA151" s="4">
        <v>0</v>
      </c>
      <c r="AC151" s="4" t="s">
        <v>1045</v>
      </c>
      <c r="AE151" s="53">
        <v>0</v>
      </c>
      <c r="AF151" s="4">
        <v>0</v>
      </c>
      <c r="AH151" s="4" t="s">
        <v>1995</v>
      </c>
      <c r="AJ151" s="4" t="s">
        <v>1831</v>
      </c>
      <c r="AK151" s="4" t="s">
        <v>1831</v>
      </c>
      <c r="AL151" s="4" t="s">
        <v>1831</v>
      </c>
      <c r="AM151" s="4" t="s">
        <v>1831</v>
      </c>
      <c r="AN151" s="4" t="s">
        <v>1831</v>
      </c>
      <c r="AO151" s="4" t="s">
        <v>1831</v>
      </c>
      <c r="AR151" s="4" t="s">
        <v>1831</v>
      </c>
      <c r="AS151" s="4" t="s">
        <v>1831</v>
      </c>
      <c r="AT151" s="4" t="s">
        <v>1831</v>
      </c>
      <c r="AU151" s="4" t="s">
        <v>1831</v>
      </c>
      <c r="AV151" s="4">
        <v>0.28000000000000003</v>
      </c>
      <c r="AW151" s="4" t="s">
        <v>1831</v>
      </c>
      <c r="AX151" s="4" t="s">
        <v>1831</v>
      </c>
      <c r="AY151" s="4" t="s">
        <v>1831</v>
      </c>
      <c r="AZ151" s="4" t="s">
        <v>1831</v>
      </c>
      <c r="BA151" s="4" t="s">
        <v>1831</v>
      </c>
      <c r="BB151" s="4" t="s">
        <v>1831</v>
      </c>
      <c r="BC151" s="53">
        <v>0.54269940000000005</v>
      </c>
      <c r="BD151" s="53">
        <v>0.16103899999999999</v>
      </c>
      <c r="BE151" s="53">
        <v>287.06498599999998</v>
      </c>
      <c r="BF151" s="53">
        <v>0.47551698999999997</v>
      </c>
      <c r="BG151" s="53">
        <v>0.14555265000000001</v>
      </c>
      <c r="BH151" s="4">
        <v>31.039414799999999</v>
      </c>
      <c r="BI151" s="4">
        <v>5.30243602</v>
      </c>
      <c r="BJ151" s="53">
        <v>10.4733485</v>
      </c>
      <c r="BK151" s="53">
        <v>9.5472300000000003E-3</v>
      </c>
      <c r="BL151" s="53">
        <v>0</v>
      </c>
    </row>
    <row r="152" spans="1:64" hidden="1" x14ac:dyDescent="0.3">
      <c r="A152" s="5" t="s">
        <v>604</v>
      </c>
      <c r="B152" s="5">
        <v>10</v>
      </c>
      <c r="C152" s="5">
        <v>10.3</v>
      </c>
      <c r="D152" s="5">
        <v>141</v>
      </c>
      <c r="E152" s="5" t="s">
        <v>1021</v>
      </c>
      <c r="F152" s="11">
        <v>42840</v>
      </c>
      <c r="G152" s="94"/>
      <c r="H152" s="94">
        <v>4</v>
      </c>
      <c r="I152" s="94">
        <v>2017</v>
      </c>
      <c r="J152" s="5">
        <v>56.654000000000003</v>
      </c>
      <c r="K152" s="5">
        <v>9.266</v>
      </c>
      <c r="L152" s="5">
        <v>3.4</v>
      </c>
      <c r="M152" s="5" t="s">
        <v>963</v>
      </c>
      <c r="P152" s="5" t="s">
        <v>1929</v>
      </c>
      <c r="Q152" s="90" t="s">
        <v>946</v>
      </c>
      <c r="R152" s="5" t="s">
        <v>946</v>
      </c>
      <c r="S152" s="5"/>
      <c r="T152" s="5" t="s">
        <v>1799</v>
      </c>
      <c r="U152" s="5" t="s">
        <v>1174</v>
      </c>
      <c r="V152" s="5" t="s">
        <v>992</v>
      </c>
      <c r="W152" s="5"/>
      <c r="X152" s="5"/>
      <c r="Y152" s="5" t="b">
        <v>1</v>
      </c>
      <c r="Z152" s="5" t="s">
        <v>1042</v>
      </c>
      <c r="AA152" s="4">
        <v>0</v>
      </c>
      <c r="AC152" s="4" t="s">
        <v>1045</v>
      </c>
      <c r="AE152" s="53">
        <v>0</v>
      </c>
      <c r="AF152" s="4">
        <v>0</v>
      </c>
      <c r="AH152" s="4" t="s">
        <v>1995</v>
      </c>
      <c r="AJ152" s="4" t="s">
        <v>1831</v>
      </c>
      <c r="AK152" s="4" t="s">
        <v>1831</v>
      </c>
      <c r="AL152" s="4" t="s">
        <v>1831</v>
      </c>
      <c r="AM152" s="4" t="s">
        <v>1831</v>
      </c>
      <c r="AN152" s="4" t="s">
        <v>1831</v>
      </c>
      <c r="AO152" s="4" t="s">
        <v>1831</v>
      </c>
      <c r="AR152" s="4" t="s">
        <v>1831</v>
      </c>
      <c r="AS152" s="4" t="s">
        <v>1831</v>
      </c>
      <c r="AT152" s="4" t="s">
        <v>1831</v>
      </c>
      <c r="AU152" s="4" t="s">
        <v>1831</v>
      </c>
      <c r="AV152" s="4">
        <v>0.31</v>
      </c>
      <c r="AW152" s="4" t="s">
        <v>1831</v>
      </c>
      <c r="AX152" s="4" t="s">
        <v>1831</v>
      </c>
      <c r="AY152" s="4" t="s">
        <v>1831</v>
      </c>
      <c r="AZ152" s="4" t="s">
        <v>1831</v>
      </c>
      <c r="BA152" s="4" t="s">
        <v>1831</v>
      </c>
      <c r="BB152" s="4" t="s">
        <v>1831</v>
      </c>
      <c r="BC152" s="53">
        <v>0.54269940000000005</v>
      </c>
      <c r="BD152" s="53">
        <v>0.16103899999999999</v>
      </c>
      <c r="BE152" s="53">
        <v>287.06498599999998</v>
      </c>
      <c r="BF152" s="53">
        <v>0.47551698999999997</v>
      </c>
      <c r="BG152" s="53">
        <v>0.14555265000000001</v>
      </c>
      <c r="BH152" s="4">
        <v>31.039414799999999</v>
      </c>
      <c r="BI152" s="4">
        <v>5.30243602</v>
      </c>
      <c r="BJ152" s="53">
        <v>10.4733485</v>
      </c>
      <c r="BK152" s="53">
        <v>9.5472300000000003E-3</v>
      </c>
      <c r="BL152" s="53">
        <v>0</v>
      </c>
    </row>
    <row r="153" spans="1:64" hidden="1" x14ac:dyDescent="0.3">
      <c r="A153" s="5" t="s">
        <v>604</v>
      </c>
      <c r="B153" s="5">
        <v>10</v>
      </c>
      <c r="C153" s="5">
        <v>10.3</v>
      </c>
      <c r="D153" s="5">
        <v>142</v>
      </c>
      <c r="E153" s="5" t="s">
        <v>1022</v>
      </c>
      <c r="F153" s="11">
        <v>42841</v>
      </c>
      <c r="G153" s="94"/>
      <c r="H153" s="94">
        <v>4</v>
      </c>
      <c r="I153" s="94">
        <v>2017</v>
      </c>
      <c r="J153" s="5">
        <v>56.654000000000003</v>
      </c>
      <c r="K153" s="5">
        <v>9.266</v>
      </c>
      <c r="L153" s="5">
        <v>3.6</v>
      </c>
      <c r="M153" s="5" t="s">
        <v>963</v>
      </c>
      <c r="P153" s="5" t="s">
        <v>1929</v>
      </c>
      <c r="Q153" s="90" t="s">
        <v>946</v>
      </c>
      <c r="R153" s="5" t="s">
        <v>946</v>
      </c>
      <c r="S153" s="5"/>
      <c r="T153" s="5" t="s">
        <v>1799</v>
      </c>
      <c r="U153" s="5" t="s">
        <v>1418</v>
      </c>
      <c r="V153" s="5" t="s">
        <v>992</v>
      </c>
      <c r="W153" s="5" t="s">
        <v>1880</v>
      </c>
      <c r="X153" s="5" t="s">
        <v>1040</v>
      </c>
      <c r="Y153" s="5" t="b">
        <v>1</v>
      </c>
      <c r="Z153" s="5" t="s">
        <v>1042</v>
      </c>
      <c r="AA153" s="4">
        <v>1.8</v>
      </c>
      <c r="AC153" s="4" t="s">
        <v>1045</v>
      </c>
      <c r="AE153" s="53">
        <v>0</v>
      </c>
      <c r="AF153" s="4">
        <v>1.8</v>
      </c>
      <c r="AH153" s="4" t="s">
        <v>1995</v>
      </c>
      <c r="AJ153" s="4" t="s">
        <v>1831</v>
      </c>
      <c r="AK153" s="4" t="s">
        <v>1831</v>
      </c>
      <c r="AL153" s="4" t="s">
        <v>1831</v>
      </c>
      <c r="AM153" s="4" t="s">
        <v>1831</v>
      </c>
      <c r="AN153" s="4" t="s">
        <v>1831</v>
      </c>
      <c r="AO153" s="4" t="s">
        <v>1831</v>
      </c>
      <c r="AR153" s="4" t="s">
        <v>1831</v>
      </c>
      <c r="AS153" s="4" t="s">
        <v>1831</v>
      </c>
      <c r="AT153" s="4" t="s">
        <v>1831</v>
      </c>
      <c r="AU153" s="4" t="s">
        <v>1831</v>
      </c>
      <c r="AV153" s="4">
        <v>0.04</v>
      </c>
      <c r="AW153" s="4" t="s">
        <v>1831</v>
      </c>
      <c r="AX153" s="4" t="s">
        <v>1831</v>
      </c>
      <c r="AY153" s="4" t="s">
        <v>1831</v>
      </c>
      <c r="AZ153" s="4" t="s">
        <v>1831</v>
      </c>
      <c r="BA153" s="4" t="s">
        <v>1831</v>
      </c>
      <c r="BB153" s="4" t="s">
        <v>1831</v>
      </c>
      <c r="BC153" s="53">
        <v>0.54269940000000005</v>
      </c>
      <c r="BD153" s="53">
        <v>0.16103899999999999</v>
      </c>
      <c r="BE153" s="53">
        <v>287.06498599999998</v>
      </c>
      <c r="BF153" s="53">
        <v>0.47551698999999997</v>
      </c>
      <c r="BG153" s="53">
        <v>0.14555265000000001</v>
      </c>
      <c r="BH153" s="4">
        <v>31.039414799999999</v>
      </c>
      <c r="BI153" s="4">
        <v>5.30243602</v>
      </c>
      <c r="BJ153" s="53">
        <v>10.4733485</v>
      </c>
      <c r="BK153" s="53">
        <v>9.5472300000000003E-3</v>
      </c>
      <c r="BL153" s="53">
        <v>0</v>
      </c>
    </row>
    <row r="154" spans="1:64" hidden="1" x14ac:dyDescent="0.3">
      <c r="A154" s="5" t="s">
        <v>604</v>
      </c>
      <c r="B154" s="5">
        <v>10</v>
      </c>
      <c r="C154" s="5">
        <v>10.3</v>
      </c>
      <c r="D154" s="5">
        <v>143</v>
      </c>
      <c r="E154" s="5" t="s">
        <v>1023</v>
      </c>
      <c r="F154" s="11">
        <v>42842</v>
      </c>
      <c r="G154" s="94"/>
      <c r="H154" s="94">
        <v>4</v>
      </c>
      <c r="I154" s="94">
        <v>2017</v>
      </c>
      <c r="J154" s="5">
        <v>56.654000000000003</v>
      </c>
      <c r="K154" s="5">
        <v>9.266</v>
      </c>
      <c r="L154" s="5">
        <v>3.6</v>
      </c>
      <c r="M154" s="5" t="s">
        <v>963</v>
      </c>
      <c r="P154" s="5" t="s">
        <v>1929</v>
      </c>
      <c r="Q154" s="90" t="s">
        <v>946</v>
      </c>
      <c r="R154" s="5" t="s">
        <v>946</v>
      </c>
      <c r="S154" s="5"/>
      <c r="T154" s="5" t="s">
        <v>1799</v>
      </c>
      <c r="U154" s="5" t="s">
        <v>1418</v>
      </c>
      <c r="V154" s="5" t="s">
        <v>992</v>
      </c>
      <c r="W154" s="5" t="s">
        <v>1880</v>
      </c>
      <c r="X154" s="5" t="s">
        <v>1040</v>
      </c>
      <c r="Y154" s="5" t="b">
        <v>1</v>
      </c>
      <c r="Z154" s="5" t="s">
        <v>1042</v>
      </c>
      <c r="AA154" s="4">
        <v>0.1</v>
      </c>
      <c r="AC154" s="4" t="s">
        <v>1045</v>
      </c>
      <c r="AE154" s="53">
        <v>0</v>
      </c>
      <c r="AF154" s="4">
        <v>0.1</v>
      </c>
      <c r="AH154" s="4" t="s">
        <v>1995</v>
      </c>
      <c r="AJ154" s="4" t="s">
        <v>1831</v>
      </c>
      <c r="AK154" s="4" t="s">
        <v>1831</v>
      </c>
      <c r="AL154" s="4" t="s">
        <v>1831</v>
      </c>
      <c r="AM154" s="4" t="s">
        <v>1831</v>
      </c>
      <c r="AN154" s="4" t="s">
        <v>1831</v>
      </c>
      <c r="AO154" s="4" t="s">
        <v>1831</v>
      </c>
      <c r="AR154" s="4" t="s">
        <v>1831</v>
      </c>
      <c r="AS154" s="4" t="s">
        <v>1831</v>
      </c>
      <c r="AT154" s="4" t="s">
        <v>1831</v>
      </c>
      <c r="AU154" s="4" t="s">
        <v>1831</v>
      </c>
      <c r="AV154" s="4">
        <v>0.43</v>
      </c>
      <c r="AW154" s="4" t="s">
        <v>1831</v>
      </c>
      <c r="AX154" s="4" t="s">
        <v>1831</v>
      </c>
      <c r="AY154" s="4" t="s">
        <v>1831</v>
      </c>
      <c r="AZ154" s="4" t="s">
        <v>1831</v>
      </c>
      <c r="BA154" s="4" t="s">
        <v>1831</v>
      </c>
      <c r="BB154" s="4" t="s">
        <v>1831</v>
      </c>
      <c r="BC154" s="53">
        <v>0.54269940000000005</v>
      </c>
      <c r="BD154" s="53">
        <v>0.16103899999999999</v>
      </c>
      <c r="BE154" s="53">
        <v>287.06498599999998</v>
      </c>
      <c r="BF154" s="53">
        <v>0.47551698999999997</v>
      </c>
      <c r="BG154" s="53">
        <v>0.14555265000000001</v>
      </c>
      <c r="BH154" s="4">
        <v>31.039414799999999</v>
      </c>
      <c r="BI154" s="4">
        <v>5.30243602</v>
      </c>
      <c r="BJ154" s="53">
        <v>10.4733485</v>
      </c>
      <c r="BK154" s="53">
        <v>9.5472300000000003E-3</v>
      </c>
      <c r="BL154" s="53">
        <v>0</v>
      </c>
    </row>
    <row r="155" spans="1:64" hidden="1" x14ac:dyDescent="0.3">
      <c r="A155" s="5" t="s">
        <v>604</v>
      </c>
      <c r="B155" s="5">
        <v>10</v>
      </c>
      <c r="C155" s="5">
        <v>10.3</v>
      </c>
      <c r="D155" s="5">
        <v>144</v>
      </c>
      <c r="E155" s="5" t="s">
        <v>1024</v>
      </c>
      <c r="F155" s="11">
        <v>42843</v>
      </c>
      <c r="G155" s="94"/>
      <c r="H155" s="94">
        <v>4</v>
      </c>
      <c r="I155" s="94">
        <v>2017</v>
      </c>
      <c r="J155" s="5">
        <v>56.654000000000003</v>
      </c>
      <c r="K155" s="5">
        <v>9.266</v>
      </c>
      <c r="L155" s="5">
        <v>3.5</v>
      </c>
      <c r="M155" s="5" t="s">
        <v>963</v>
      </c>
      <c r="P155" s="5" t="s">
        <v>1929</v>
      </c>
      <c r="Q155" s="90" t="s">
        <v>946</v>
      </c>
      <c r="R155" s="5" t="s">
        <v>946</v>
      </c>
      <c r="S155" s="5"/>
      <c r="T155" s="5" t="s">
        <v>1799</v>
      </c>
      <c r="U155" s="5" t="s">
        <v>1174</v>
      </c>
      <c r="V155" s="5" t="s">
        <v>992</v>
      </c>
      <c r="W155" s="5"/>
      <c r="X155" s="5"/>
      <c r="Y155" s="5" t="b">
        <v>1</v>
      </c>
      <c r="Z155" s="5" t="s">
        <v>1042</v>
      </c>
      <c r="AA155" s="4">
        <v>0</v>
      </c>
      <c r="AC155" s="4" t="s">
        <v>1045</v>
      </c>
      <c r="AE155" s="53">
        <v>0</v>
      </c>
      <c r="AF155" s="4">
        <v>0</v>
      </c>
      <c r="AH155" s="4" t="s">
        <v>1995</v>
      </c>
      <c r="AJ155" s="4" t="s">
        <v>1831</v>
      </c>
      <c r="AK155" s="4" t="s">
        <v>1831</v>
      </c>
      <c r="AL155" s="4" t="s">
        <v>1831</v>
      </c>
      <c r="AM155" s="4" t="s">
        <v>1831</v>
      </c>
      <c r="AN155" s="4" t="s">
        <v>1831</v>
      </c>
      <c r="AO155" s="4" t="s">
        <v>1831</v>
      </c>
      <c r="AR155" s="4" t="s">
        <v>1831</v>
      </c>
      <c r="AS155" s="4" t="s">
        <v>1831</v>
      </c>
      <c r="AT155" s="4" t="s">
        <v>1831</v>
      </c>
      <c r="AU155" s="4" t="s">
        <v>1831</v>
      </c>
      <c r="AV155" s="4">
        <v>0.77</v>
      </c>
      <c r="AW155" s="4" t="s">
        <v>1831</v>
      </c>
      <c r="AX155" s="4" t="s">
        <v>1831</v>
      </c>
      <c r="AY155" s="4" t="s">
        <v>1831</v>
      </c>
      <c r="AZ155" s="4" t="s">
        <v>1831</v>
      </c>
      <c r="BA155" s="4" t="s">
        <v>1831</v>
      </c>
      <c r="BB155" s="4" t="s">
        <v>1831</v>
      </c>
      <c r="BC155" s="53">
        <v>0.54269940000000005</v>
      </c>
      <c r="BD155" s="53">
        <v>0.16103899999999999</v>
      </c>
      <c r="BE155" s="53">
        <v>287.06498599999998</v>
      </c>
      <c r="BF155" s="53">
        <v>0.47551698999999997</v>
      </c>
      <c r="BG155" s="53">
        <v>0.14555265000000001</v>
      </c>
      <c r="BH155" s="4">
        <v>31.039414799999999</v>
      </c>
      <c r="BI155" s="4">
        <v>5.30243602</v>
      </c>
      <c r="BJ155" s="53">
        <v>10.4733485</v>
      </c>
      <c r="BK155" s="53">
        <v>9.5472300000000003E-3</v>
      </c>
      <c r="BL155" s="53">
        <v>0</v>
      </c>
    </row>
    <row r="156" spans="1:64" hidden="1" x14ac:dyDescent="0.3">
      <c r="A156" s="5" t="s">
        <v>604</v>
      </c>
      <c r="B156" s="5">
        <v>10</v>
      </c>
      <c r="C156" s="5">
        <v>10.4</v>
      </c>
      <c r="D156" s="5">
        <v>152</v>
      </c>
      <c r="E156" s="5" t="s">
        <v>1032</v>
      </c>
      <c r="F156" s="11">
        <v>42851</v>
      </c>
      <c r="G156" s="94"/>
      <c r="H156" s="94">
        <v>4</v>
      </c>
      <c r="I156" s="94">
        <v>2017</v>
      </c>
      <c r="J156" s="5">
        <v>55.854999999999997</v>
      </c>
      <c r="K156" s="5">
        <v>10.220000000000001</v>
      </c>
      <c r="L156" s="5">
        <v>11</v>
      </c>
      <c r="M156" s="5" t="s">
        <v>963</v>
      </c>
      <c r="P156" s="5" t="s">
        <v>1929</v>
      </c>
      <c r="Q156" s="90" t="s">
        <v>946</v>
      </c>
      <c r="R156" s="5" t="s">
        <v>946</v>
      </c>
      <c r="S156" s="5" t="s">
        <v>1044</v>
      </c>
      <c r="T156" s="5" t="s">
        <v>1801</v>
      </c>
      <c r="U156" s="5" t="s">
        <v>1418</v>
      </c>
      <c r="V156" s="5" t="s">
        <v>992</v>
      </c>
      <c r="W156" s="5" t="s">
        <v>1880</v>
      </c>
      <c r="X156" s="5" t="s">
        <v>1041</v>
      </c>
      <c r="Y156" s="5" t="b">
        <v>1</v>
      </c>
      <c r="Z156" s="5" t="s">
        <v>1043</v>
      </c>
      <c r="AA156" s="4">
        <v>20.3</v>
      </c>
      <c r="AC156" s="4" t="s">
        <v>1045</v>
      </c>
      <c r="AE156" s="53">
        <v>0</v>
      </c>
      <c r="AF156" s="4">
        <v>20.3</v>
      </c>
      <c r="AH156" s="4" t="s">
        <v>1995</v>
      </c>
      <c r="AJ156" s="4" t="s">
        <v>1831</v>
      </c>
      <c r="AK156" s="4" t="s">
        <v>1831</v>
      </c>
      <c r="AL156" s="4" t="s">
        <v>1831</v>
      </c>
      <c r="AM156" s="4" t="s">
        <v>1831</v>
      </c>
      <c r="AN156" s="4" t="s">
        <v>1831</v>
      </c>
      <c r="AO156" s="4" t="s">
        <v>1831</v>
      </c>
      <c r="AR156" s="4" t="s">
        <v>1831</v>
      </c>
      <c r="AS156" s="4" t="s">
        <v>1831</v>
      </c>
      <c r="AT156" s="4" t="s">
        <v>1831</v>
      </c>
      <c r="AU156" s="4" t="s">
        <v>1831</v>
      </c>
      <c r="AV156" s="4">
        <v>0.92</v>
      </c>
      <c r="AW156" s="4" t="s">
        <v>1831</v>
      </c>
      <c r="AX156" s="4" t="s">
        <v>1831</v>
      </c>
      <c r="AY156" s="4" t="s">
        <v>1831</v>
      </c>
      <c r="AZ156" s="4" t="s">
        <v>1831</v>
      </c>
      <c r="BA156" s="4" t="s">
        <v>1831</v>
      </c>
      <c r="BB156" s="4" t="s">
        <v>1831</v>
      </c>
      <c r="BC156" s="53">
        <v>0.41443712999999999</v>
      </c>
      <c r="BD156" s="53">
        <v>8.58574E-2</v>
      </c>
      <c r="BE156" s="53">
        <v>323.35887700000001</v>
      </c>
      <c r="BF156" s="53">
        <v>0.11336875</v>
      </c>
      <c r="BG156" s="53">
        <v>0.23963435999999999</v>
      </c>
      <c r="BH156" s="4">
        <v>22.483187999999998</v>
      </c>
      <c r="BI156" s="4">
        <v>17.165467</v>
      </c>
      <c r="BJ156" s="53">
        <v>9.8322914400000005</v>
      </c>
      <c r="BK156" s="53">
        <v>8.0309100000000005E-3</v>
      </c>
      <c r="BL156" s="53">
        <v>7172.6000999999997</v>
      </c>
    </row>
    <row r="157" spans="1:64" hidden="1" x14ac:dyDescent="0.3">
      <c r="A157" s="5" t="s">
        <v>604</v>
      </c>
      <c r="B157" s="5">
        <v>10</v>
      </c>
      <c r="C157" s="5">
        <v>10.4</v>
      </c>
      <c r="D157" s="5">
        <v>153</v>
      </c>
      <c r="E157" s="5" t="s">
        <v>1033</v>
      </c>
      <c r="F157" s="11">
        <v>42852</v>
      </c>
      <c r="G157" s="94"/>
      <c r="H157" s="94">
        <v>4</v>
      </c>
      <c r="I157" s="94">
        <v>2017</v>
      </c>
      <c r="J157" s="5">
        <v>55.854999999999997</v>
      </c>
      <c r="K157" s="5">
        <v>10.220000000000001</v>
      </c>
      <c r="L157" s="5">
        <v>9.1999999999999993</v>
      </c>
      <c r="M157" s="5" t="s">
        <v>963</v>
      </c>
      <c r="P157" s="5" t="s">
        <v>1929</v>
      </c>
      <c r="Q157" s="90" t="s">
        <v>946</v>
      </c>
      <c r="R157" s="5" t="s">
        <v>946</v>
      </c>
      <c r="S157" s="5" t="s">
        <v>1044</v>
      </c>
      <c r="T157" s="5" t="s">
        <v>1801</v>
      </c>
      <c r="U157" s="5" t="s">
        <v>1418</v>
      </c>
      <c r="V157" s="5" t="s">
        <v>992</v>
      </c>
      <c r="W157" s="5" t="s">
        <v>1880</v>
      </c>
      <c r="X157" s="5" t="s">
        <v>1041</v>
      </c>
      <c r="Y157" s="5" t="b">
        <v>1</v>
      </c>
      <c r="Z157" s="5" t="s">
        <v>1043</v>
      </c>
      <c r="AA157" s="4">
        <v>19.399999999999999</v>
      </c>
      <c r="AC157" s="4" t="s">
        <v>1045</v>
      </c>
      <c r="AE157" s="53">
        <v>0</v>
      </c>
      <c r="AF157" s="4">
        <v>19.399999999999999</v>
      </c>
      <c r="AH157" s="4" t="s">
        <v>1995</v>
      </c>
      <c r="AJ157" s="4" t="s">
        <v>1831</v>
      </c>
      <c r="AK157" s="4" t="s">
        <v>1831</v>
      </c>
      <c r="AL157" s="4" t="s">
        <v>1831</v>
      </c>
      <c r="AM157" s="4" t="s">
        <v>1831</v>
      </c>
      <c r="AN157" s="4" t="s">
        <v>1831</v>
      </c>
      <c r="AO157" s="4" t="s">
        <v>1831</v>
      </c>
      <c r="AR157" s="4" t="s">
        <v>1831</v>
      </c>
      <c r="AS157" s="4" t="s">
        <v>1831</v>
      </c>
      <c r="AT157" s="4" t="s">
        <v>1831</v>
      </c>
      <c r="AU157" s="4" t="s">
        <v>1831</v>
      </c>
      <c r="AV157" s="4">
        <v>1.79</v>
      </c>
      <c r="AW157" s="4" t="s">
        <v>1831</v>
      </c>
      <c r="AX157" s="4" t="s">
        <v>1831</v>
      </c>
      <c r="AY157" s="4" t="s">
        <v>1831</v>
      </c>
      <c r="AZ157" s="4" t="s">
        <v>1831</v>
      </c>
      <c r="BA157" s="4" t="s">
        <v>1831</v>
      </c>
      <c r="BB157" s="4" t="s">
        <v>1831</v>
      </c>
      <c r="BC157" s="53">
        <v>0.41443712999999999</v>
      </c>
      <c r="BD157" s="53">
        <v>8.58574E-2</v>
      </c>
      <c r="BE157" s="53">
        <v>323.35887700000001</v>
      </c>
      <c r="BF157" s="53">
        <v>0.11336875</v>
      </c>
      <c r="BG157" s="53">
        <v>0.23963435999999999</v>
      </c>
      <c r="BH157" s="4">
        <v>22.483187999999998</v>
      </c>
      <c r="BI157" s="4">
        <v>17.165467</v>
      </c>
      <c r="BJ157" s="53">
        <v>9.8322914400000005</v>
      </c>
      <c r="BK157" s="53">
        <v>8.0309100000000005E-3</v>
      </c>
      <c r="BL157" s="53">
        <v>7172.6000999999997</v>
      </c>
    </row>
    <row r="158" spans="1:64" hidden="1" x14ac:dyDescent="0.3">
      <c r="A158" s="5" t="s">
        <v>604</v>
      </c>
      <c r="B158" s="5">
        <v>10</v>
      </c>
      <c r="C158" s="5">
        <v>10.4</v>
      </c>
      <c r="D158" s="5">
        <v>154</v>
      </c>
      <c r="E158" s="5" t="s">
        <v>1034</v>
      </c>
      <c r="F158" s="11">
        <v>42853</v>
      </c>
      <c r="G158" s="94"/>
      <c r="H158" s="94">
        <v>4</v>
      </c>
      <c r="I158" s="94">
        <v>2017</v>
      </c>
      <c r="J158" s="5">
        <v>55.854999999999997</v>
      </c>
      <c r="K158" s="5">
        <v>10.220000000000001</v>
      </c>
      <c r="L158" s="5">
        <v>9.4</v>
      </c>
      <c r="M158" s="5" t="s">
        <v>963</v>
      </c>
      <c r="P158" s="5" t="s">
        <v>1929</v>
      </c>
      <c r="Q158" s="90" t="s">
        <v>946</v>
      </c>
      <c r="R158" s="5" t="s">
        <v>946</v>
      </c>
      <c r="S158" s="5" t="s">
        <v>1044</v>
      </c>
      <c r="T158" s="5" t="s">
        <v>1801</v>
      </c>
      <c r="U158" s="5" t="s">
        <v>1174</v>
      </c>
      <c r="V158" s="5" t="s">
        <v>992</v>
      </c>
      <c r="W158" s="5"/>
      <c r="X158" s="5"/>
      <c r="Y158" s="5" t="s">
        <v>1239</v>
      </c>
      <c r="Z158" s="5" t="s">
        <v>1043</v>
      </c>
      <c r="AA158" s="4">
        <v>0</v>
      </c>
      <c r="AC158" s="4" t="s">
        <v>1045</v>
      </c>
      <c r="AE158" s="53">
        <v>0</v>
      </c>
      <c r="AF158" s="4">
        <v>0</v>
      </c>
      <c r="AH158" s="4" t="s">
        <v>1995</v>
      </c>
      <c r="AJ158" s="4" t="s">
        <v>1831</v>
      </c>
      <c r="AK158" s="4" t="s">
        <v>1831</v>
      </c>
      <c r="AL158" s="4" t="s">
        <v>1831</v>
      </c>
      <c r="AM158" s="4" t="s">
        <v>1831</v>
      </c>
      <c r="AN158" s="4" t="s">
        <v>1831</v>
      </c>
      <c r="AO158" s="4" t="s">
        <v>1831</v>
      </c>
      <c r="AR158" s="4" t="s">
        <v>1831</v>
      </c>
      <c r="AS158" s="4" t="s">
        <v>1831</v>
      </c>
      <c r="AT158" s="4" t="s">
        <v>1831</v>
      </c>
      <c r="AU158" s="4" t="s">
        <v>1831</v>
      </c>
      <c r="AV158" s="4">
        <v>1.26</v>
      </c>
      <c r="AW158" s="4" t="s">
        <v>1831</v>
      </c>
      <c r="AX158" s="4" t="s">
        <v>1831</v>
      </c>
      <c r="AY158" s="4" t="s">
        <v>1831</v>
      </c>
      <c r="AZ158" s="4" t="s">
        <v>1831</v>
      </c>
      <c r="BA158" s="4" t="s">
        <v>1831</v>
      </c>
      <c r="BB158" s="4" t="s">
        <v>1831</v>
      </c>
      <c r="BC158" s="53">
        <v>0.41443712999999999</v>
      </c>
      <c r="BD158" s="53">
        <v>8.58574E-2</v>
      </c>
      <c r="BE158" s="53">
        <v>323.35887700000001</v>
      </c>
      <c r="BF158" s="53">
        <v>0.11336875</v>
      </c>
      <c r="BG158" s="53">
        <v>0.23963435999999999</v>
      </c>
      <c r="BH158" s="4">
        <v>22.483187999999998</v>
      </c>
      <c r="BI158" s="4">
        <v>17.165467</v>
      </c>
      <c r="BJ158" s="53">
        <v>9.8322914400000005</v>
      </c>
      <c r="BK158" s="53">
        <v>8.0309100000000005E-3</v>
      </c>
      <c r="BL158" s="53">
        <v>7172.6000999999997</v>
      </c>
    </row>
    <row r="159" spans="1:64" hidden="1" x14ac:dyDescent="0.3">
      <c r="A159" s="5" t="s">
        <v>604</v>
      </c>
      <c r="B159" s="5">
        <v>10</v>
      </c>
      <c r="C159" s="5">
        <v>10.4</v>
      </c>
      <c r="D159" s="5">
        <v>155</v>
      </c>
      <c r="E159" s="5" t="s">
        <v>1035</v>
      </c>
      <c r="F159" s="11">
        <v>42854</v>
      </c>
      <c r="G159" s="94"/>
      <c r="H159" s="94">
        <v>4</v>
      </c>
      <c r="I159" s="94">
        <v>2017</v>
      </c>
      <c r="J159" s="5">
        <v>55.854999999999997</v>
      </c>
      <c r="K159" s="5">
        <v>10.220000000000001</v>
      </c>
      <c r="L159" s="5">
        <v>11.2</v>
      </c>
      <c r="M159" s="5" t="s">
        <v>963</v>
      </c>
      <c r="P159" s="5" t="s">
        <v>1929</v>
      </c>
      <c r="Q159" s="90" t="s">
        <v>946</v>
      </c>
      <c r="R159" s="5" t="s">
        <v>946</v>
      </c>
      <c r="S159" s="5" t="s">
        <v>1044</v>
      </c>
      <c r="T159" s="5" t="s">
        <v>1801</v>
      </c>
      <c r="U159" s="5" t="s">
        <v>1174</v>
      </c>
      <c r="V159" s="5" t="s">
        <v>992</v>
      </c>
      <c r="W159" s="5"/>
      <c r="X159" s="5"/>
      <c r="Y159" s="5" t="s">
        <v>1239</v>
      </c>
      <c r="Z159" s="5" t="s">
        <v>1043</v>
      </c>
      <c r="AA159" s="4">
        <v>0</v>
      </c>
      <c r="AC159" s="4" t="s">
        <v>1045</v>
      </c>
      <c r="AE159" s="53">
        <v>0</v>
      </c>
      <c r="AF159" s="4">
        <v>0</v>
      </c>
      <c r="AH159" s="4" t="s">
        <v>1995</v>
      </c>
      <c r="AJ159" s="4" t="s">
        <v>1831</v>
      </c>
      <c r="AK159" s="4" t="s">
        <v>1831</v>
      </c>
      <c r="AL159" s="4" t="s">
        <v>1831</v>
      </c>
      <c r="AM159" s="4" t="s">
        <v>1831</v>
      </c>
      <c r="AN159" s="4" t="s">
        <v>1831</v>
      </c>
      <c r="AO159" s="4" t="s">
        <v>1831</v>
      </c>
      <c r="AR159" s="4" t="s">
        <v>1831</v>
      </c>
      <c r="AS159" s="4" t="s">
        <v>1831</v>
      </c>
      <c r="AT159" s="4" t="s">
        <v>1831</v>
      </c>
      <c r="AU159" s="4" t="s">
        <v>1831</v>
      </c>
      <c r="AV159" s="4">
        <v>1.78</v>
      </c>
      <c r="AW159" s="4" t="s">
        <v>1831</v>
      </c>
      <c r="AX159" s="4" t="s">
        <v>1831</v>
      </c>
      <c r="AY159" s="4" t="s">
        <v>1831</v>
      </c>
      <c r="AZ159" s="4" t="s">
        <v>1831</v>
      </c>
      <c r="BA159" s="4" t="s">
        <v>1831</v>
      </c>
      <c r="BB159" s="4" t="s">
        <v>1831</v>
      </c>
      <c r="BC159" s="53">
        <v>0.41443712999999999</v>
      </c>
      <c r="BD159" s="53">
        <v>8.58574E-2</v>
      </c>
      <c r="BE159" s="53">
        <v>323.35887700000001</v>
      </c>
      <c r="BF159" s="53">
        <v>0.11336875</v>
      </c>
      <c r="BG159" s="53">
        <v>0.23963435999999999</v>
      </c>
      <c r="BH159" s="4">
        <v>22.483187999999998</v>
      </c>
      <c r="BI159" s="4">
        <v>17.165467</v>
      </c>
      <c r="BJ159" s="53">
        <v>9.8322914400000005</v>
      </c>
      <c r="BK159" s="53">
        <v>8.0309100000000005E-3</v>
      </c>
      <c r="BL159" s="53">
        <v>7172.6000999999997</v>
      </c>
    </row>
    <row r="160" spans="1:64" hidden="1" x14ac:dyDescent="0.3">
      <c r="A160" s="5" t="s">
        <v>604</v>
      </c>
      <c r="B160" s="5">
        <v>10</v>
      </c>
      <c r="C160" s="5">
        <v>10.4</v>
      </c>
      <c r="D160" s="5">
        <v>156</v>
      </c>
      <c r="E160" s="5" t="s">
        <v>1036</v>
      </c>
      <c r="F160" s="11">
        <v>42855</v>
      </c>
      <c r="G160" s="94"/>
      <c r="H160" s="94">
        <v>4</v>
      </c>
      <c r="I160" s="94">
        <v>2017</v>
      </c>
      <c r="J160" s="5">
        <v>55.854999999999997</v>
      </c>
      <c r="K160" s="5">
        <v>10.220000000000001</v>
      </c>
      <c r="L160" s="5">
        <v>9</v>
      </c>
      <c r="M160" s="5" t="s">
        <v>963</v>
      </c>
      <c r="P160" s="5" t="s">
        <v>1929</v>
      </c>
      <c r="Q160" s="90" t="s">
        <v>946</v>
      </c>
      <c r="R160" s="5" t="s">
        <v>946</v>
      </c>
      <c r="S160" s="5" t="s">
        <v>1044</v>
      </c>
      <c r="T160" s="5" t="s">
        <v>1801</v>
      </c>
      <c r="U160" s="5" t="s">
        <v>1418</v>
      </c>
      <c r="V160" s="5" t="s">
        <v>992</v>
      </c>
      <c r="W160" s="5" t="s">
        <v>1880</v>
      </c>
      <c r="X160" s="5" t="s">
        <v>1041</v>
      </c>
      <c r="Y160" s="5" t="b">
        <v>1</v>
      </c>
      <c r="Z160" s="5" t="s">
        <v>1043</v>
      </c>
      <c r="AA160" s="4">
        <v>10.1</v>
      </c>
      <c r="AC160" s="4" t="s">
        <v>1045</v>
      </c>
      <c r="AE160" s="53">
        <v>0</v>
      </c>
      <c r="AF160" s="4">
        <v>10.1</v>
      </c>
      <c r="AH160" s="4" t="s">
        <v>1995</v>
      </c>
      <c r="AJ160" s="4" t="s">
        <v>1831</v>
      </c>
      <c r="AK160" s="4" t="s">
        <v>1831</v>
      </c>
      <c r="AL160" s="4" t="s">
        <v>1831</v>
      </c>
      <c r="AM160" s="4" t="s">
        <v>1831</v>
      </c>
      <c r="AN160" s="4" t="s">
        <v>1831</v>
      </c>
      <c r="AO160" s="4" t="s">
        <v>1831</v>
      </c>
      <c r="AR160" s="4" t="s">
        <v>1831</v>
      </c>
      <c r="AS160" s="4" t="s">
        <v>1831</v>
      </c>
      <c r="AT160" s="4" t="s">
        <v>1831</v>
      </c>
      <c r="AU160" s="4" t="s">
        <v>1831</v>
      </c>
      <c r="AV160" s="4">
        <v>0.36</v>
      </c>
      <c r="AW160" s="4" t="s">
        <v>1831</v>
      </c>
      <c r="AX160" s="4" t="s">
        <v>1831</v>
      </c>
      <c r="AY160" s="4" t="s">
        <v>1831</v>
      </c>
      <c r="AZ160" s="4" t="s">
        <v>1831</v>
      </c>
      <c r="BA160" s="4" t="s">
        <v>1831</v>
      </c>
      <c r="BB160" s="4" t="s">
        <v>1831</v>
      </c>
      <c r="BC160" s="53">
        <v>0.41443712999999999</v>
      </c>
      <c r="BD160" s="53">
        <v>8.58574E-2</v>
      </c>
      <c r="BE160" s="53">
        <v>323.35887700000001</v>
      </c>
      <c r="BF160" s="53">
        <v>0.11336875</v>
      </c>
      <c r="BG160" s="53">
        <v>0.23963435999999999</v>
      </c>
      <c r="BH160" s="4">
        <v>22.483187999999998</v>
      </c>
      <c r="BI160" s="4">
        <v>17.165467</v>
      </c>
      <c r="BJ160" s="53">
        <v>9.8322914400000005</v>
      </c>
      <c r="BK160" s="53">
        <v>8.0309100000000005E-3</v>
      </c>
      <c r="BL160" s="53">
        <v>7172.6000999999997</v>
      </c>
    </row>
    <row r="161" spans="1:64" hidden="1" x14ac:dyDescent="0.3">
      <c r="A161" s="5" t="s">
        <v>604</v>
      </c>
      <c r="B161" s="5">
        <v>10</v>
      </c>
      <c r="C161" s="5">
        <v>10.4</v>
      </c>
      <c r="D161" s="5">
        <v>157</v>
      </c>
      <c r="E161" s="5" t="s">
        <v>1037</v>
      </c>
      <c r="F161" s="11">
        <v>42856</v>
      </c>
      <c r="G161" s="94"/>
      <c r="H161" s="94">
        <v>5</v>
      </c>
      <c r="I161" s="94">
        <v>2017</v>
      </c>
      <c r="J161" s="5">
        <v>55.854999999999997</v>
      </c>
      <c r="K161" s="5">
        <v>10.220000000000001</v>
      </c>
      <c r="L161" s="5">
        <v>9.1</v>
      </c>
      <c r="M161" s="5" t="s">
        <v>963</v>
      </c>
      <c r="P161" s="5" t="s">
        <v>1929</v>
      </c>
      <c r="Q161" s="90" t="s">
        <v>946</v>
      </c>
      <c r="R161" s="5" t="s">
        <v>946</v>
      </c>
      <c r="S161" s="5" t="s">
        <v>1044</v>
      </c>
      <c r="T161" s="5" t="s">
        <v>1801</v>
      </c>
      <c r="U161" s="5" t="s">
        <v>1174</v>
      </c>
      <c r="V161" s="5" t="s">
        <v>992</v>
      </c>
      <c r="W161" s="5"/>
      <c r="X161" s="5"/>
      <c r="Y161" s="5" t="s">
        <v>1239</v>
      </c>
      <c r="Z161" s="5" t="s">
        <v>1043</v>
      </c>
      <c r="AA161" s="4">
        <v>0</v>
      </c>
      <c r="AC161" s="4" t="s">
        <v>1045</v>
      </c>
      <c r="AE161" s="53">
        <v>0</v>
      </c>
      <c r="AF161" s="4">
        <v>0</v>
      </c>
      <c r="AH161" s="4" t="s">
        <v>1995</v>
      </c>
      <c r="AJ161" s="4" t="s">
        <v>1831</v>
      </c>
      <c r="AK161" s="4" t="s">
        <v>1831</v>
      </c>
      <c r="AL161" s="4" t="s">
        <v>1831</v>
      </c>
      <c r="AM161" s="4" t="s">
        <v>1831</v>
      </c>
      <c r="AN161" s="4" t="s">
        <v>1831</v>
      </c>
      <c r="AO161" s="4" t="s">
        <v>1831</v>
      </c>
      <c r="AR161" s="4" t="s">
        <v>1831</v>
      </c>
      <c r="AS161" s="4" t="s">
        <v>1831</v>
      </c>
      <c r="AT161" s="4" t="s">
        <v>1831</v>
      </c>
      <c r="AU161" s="4" t="s">
        <v>1831</v>
      </c>
      <c r="AV161" s="4">
        <v>0.36</v>
      </c>
      <c r="AW161" s="4" t="s">
        <v>1831</v>
      </c>
      <c r="AX161" s="4" t="s">
        <v>1831</v>
      </c>
      <c r="AY161" s="4" t="s">
        <v>1831</v>
      </c>
      <c r="AZ161" s="4" t="s">
        <v>1831</v>
      </c>
      <c r="BA161" s="4" t="s">
        <v>1831</v>
      </c>
      <c r="BB161" s="4" t="s">
        <v>1831</v>
      </c>
      <c r="BC161" s="53">
        <v>0.41443712999999999</v>
      </c>
      <c r="BD161" s="53">
        <v>8.58574E-2</v>
      </c>
      <c r="BE161" s="53">
        <v>323.35887700000001</v>
      </c>
      <c r="BF161" s="53">
        <v>0.11336875</v>
      </c>
      <c r="BG161" s="53">
        <v>0.23963435999999999</v>
      </c>
      <c r="BH161" s="4">
        <v>22.483187999999998</v>
      </c>
      <c r="BI161" s="4">
        <v>17.165467</v>
      </c>
      <c r="BJ161" s="53">
        <v>9.8322914400000005</v>
      </c>
      <c r="BK161" s="53">
        <v>8.0309100000000005E-3</v>
      </c>
      <c r="BL161" s="53">
        <v>7172.6000999999997</v>
      </c>
    </row>
    <row r="162" spans="1:64" hidden="1" x14ac:dyDescent="0.3">
      <c r="A162" s="5" t="s">
        <v>604</v>
      </c>
      <c r="B162" s="5">
        <v>10</v>
      </c>
      <c r="C162" s="5">
        <v>10.4</v>
      </c>
      <c r="D162" s="5">
        <v>158</v>
      </c>
      <c r="E162" s="5" t="s">
        <v>1038</v>
      </c>
      <c r="F162" s="11">
        <v>42857</v>
      </c>
      <c r="G162" s="94"/>
      <c r="H162" s="94">
        <v>5</v>
      </c>
      <c r="I162" s="94">
        <v>2017</v>
      </c>
      <c r="J162" s="5">
        <v>55.854999999999997</v>
      </c>
      <c r="K162" s="5">
        <v>10.220000000000001</v>
      </c>
      <c r="L162" s="5">
        <v>8.1</v>
      </c>
      <c r="M162" s="5" t="s">
        <v>963</v>
      </c>
      <c r="P162" s="5" t="s">
        <v>1929</v>
      </c>
      <c r="Q162" s="90" t="s">
        <v>946</v>
      </c>
      <c r="R162" s="5" t="s">
        <v>946</v>
      </c>
      <c r="S162" s="5" t="s">
        <v>1044</v>
      </c>
      <c r="T162" s="5" t="s">
        <v>1801</v>
      </c>
      <c r="U162" s="5" t="s">
        <v>1418</v>
      </c>
      <c r="V162" s="5" t="s">
        <v>992</v>
      </c>
      <c r="W162" s="5" t="s">
        <v>1880</v>
      </c>
      <c r="X162" s="5" t="s">
        <v>1041</v>
      </c>
      <c r="Y162" s="5" t="b">
        <v>1</v>
      </c>
      <c r="Z162" s="5" t="s">
        <v>1043</v>
      </c>
      <c r="AA162" s="4">
        <v>0.2</v>
      </c>
      <c r="AC162" s="4" t="s">
        <v>1045</v>
      </c>
      <c r="AE162" s="53">
        <v>0</v>
      </c>
      <c r="AF162" s="4">
        <v>0.2</v>
      </c>
      <c r="AH162" s="4" t="s">
        <v>1995</v>
      </c>
      <c r="AJ162" s="4" t="s">
        <v>1831</v>
      </c>
      <c r="AK162" s="4" t="s">
        <v>1831</v>
      </c>
      <c r="AL162" s="4" t="s">
        <v>1831</v>
      </c>
      <c r="AM162" s="4" t="s">
        <v>1831</v>
      </c>
      <c r="AN162" s="4" t="s">
        <v>1831</v>
      </c>
      <c r="AO162" s="4" t="s">
        <v>1831</v>
      </c>
      <c r="AR162" s="4" t="s">
        <v>1831</v>
      </c>
      <c r="AS162" s="4" t="s">
        <v>1831</v>
      </c>
      <c r="AT162" s="4" t="s">
        <v>1831</v>
      </c>
      <c r="AU162" s="4" t="s">
        <v>1831</v>
      </c>
      <c r="AV162" s="4">
        <v>1.08</v>
      </c>
      <c r="AW162" s="4" t="s">
        <v>1831</v>
      </c>
      <c r="AX162" s="4" t="s">
        <v>1831</v>
      </c>
      <c r="AY162" s="4" t="s">
        <v>1831</v>
      </c>
      <c r="AZ162" s="4" t="s">
        <v>1831</v>
      </c>
      <c r="BA162" s="4" t="s">
        <v>1831</v>
      </c>
      <c r="BB162" s="4" t="s">
        <v>1831</v>
      </c>
      <c r="BC162" s="53">
        <v>0.41443712999999999</v>
      </c>
      <c r="BD162" s="53">
        <v>8.58574E-2</v>
      </c>
      <c r="BE162" s="53">
        <v>323.35887700000001</v>
      </c>
      <c r="BF162" s="53">
        <v>0.11336875</v>
      </c>
      <c r="BG162" s="53">
        <v>0.23963435999999999</v>
      </c>
      <c r="BH162" s="4">
        <v>22.483187999999998</v>
      </c>
      <c r="BI162" s="4">
        <v>17.165467</v>
      </c>
      <c r="BJ162" s="53">
        <v>9.8322914400000005</v>
      </c>
      <c r="BK162" s="53">
        <v>8.0309100000000005E-3</v>
      </c>
      <c r="BL162" s="53">
        <v>7172.6000999999997</v>
      </c>
    </row>
    <row r="163" spans="1:64" hidden="1" x14ac:dyDescent="0.3">
      <c r="A163" s="5" t="s">
        <v>604</v>
      </c>
      <c r="B163" s="5">
        <v>10</v>
      </c>
      <c r="C163" s="5">
        <v>10.4</v>
      </c>
      <c r="D163" s="5">
        <v>159</v>
      </c>
      <c r="E163" s="5" t="s">
        <v>1039</v>
      </c>
      <c r="F163" s="11">
        <v>42858</v>
      </c>
      <c r="G163" s="94"/>
      <c r="H163" s="94">
        <v>5</v>
      </c>
      <c r="I163" s="94">
        <v>2017</v>
      </c>
      <c r="J163" s="5">
        <v>55.854999999999997</v>
      </c>
      <c r="K163" s="5">
        <v>10.220000000000001</v>
      </c>
      <c r="L163" s="5">
        <v>9.1</v>
      </c>
      <c r="M163" s="5" t="s">
        <v>963</v>
      </c>
      <c r="P163" s="5" t="s">
        <v>1929</v>
      </c>
      <c r="Q163" s="90" t="s">
        <v>946</v>
      </c>
      <c r="R163" s="5" t="s">
        <v>946</v>
      </c>
      <c r="S163" s="5" t="s">
        <v>1044</v>
      </c>
      <c r="T163" s="5" t="s">
        <v>1801</v>
      </c>
      <c r="U163" s="5" t="s">
        <v>1418</v>
      </c>
      <c r="V163" s="5" t="s">
        <v>992</v>
      </c>
      <c r="W163" s="5" t="s">
        <v>1880</v>
      </c>
      <c r="X163" s="5" t="s">
        <v>1041</v>
      </c>
      <c r="Y163" s="5" t="b">
        <v>1</v>
      </c>
      <c r="Z163" s="5" t="s">
        <v>1043</v>
      </c>
      <c r="AA163" s="4">
        <v>3.8</v>
      </c>
      <c r="AC163" s="4" t="s">
        <v>1045</v>
      </c>
      <c r="AE163" s="53">
        <v>0</v>
      </c>
      <c r="AF163" s="4">
        <v>3.8</v>
      </c>
      <c r="AH163" s="4" t="s">
        <v>1995</v>
      </c>
      <c r="AJ163" s="4" t="s">
        <v>1831</v>
      </c>
      <c r="AK163" s="4" t="s">
        <v>1831</v>
      </c>
      <c r="AL163" s="4" t="s">
        <v>1831</v>
      </c>
      <c r="AM163" s="4" t="s">
        <v>1831</v>
      </c>
      <c r="AN163" s="4" t="s">
        <v>1831</v>
      </c>
      <c r="AO163" s="4" t="s">
        <v>1831</v>
      </c>
      <c r="AR163" s="4" t="s">
        <v>1831</v>
      </c>
      <c r="AS163" s="4" t="s">
        <v>1831</v>
      </c>
      <c r="AT163" s="4" t="s">
        <v>1831</v>
      </c>
      <c r="AU163" s="4" t="s">
        <v>1831</v>
      </c>
      <c r="AV163" s="4">
        <v>1.1599999999999999</v>
      </c>
      <c r="AW163" s="4" t="s">
        <v>1831</v>
      </c>
      <c r="AX163" s="4" t="s">
        <v>1831</v>
      </c>
      <c r="AY163" s="4" t="s">
        <v>1831</v>
      </c>
      <c r="AZ163" s="4" t="s">
        <v>1831</v>
      </c>
      <c r="BA163" s="4" t="s">
        <v>1831</v>
      </c>
      <c r="BB163" s="4" t="s">
        <v>1831</v>
      </c>
      <c r="BC163" s="53">
        <v>0.41443712999999999</v>
      </c>
      <c r="BD163" s="53">
        <v>8.58574E-2</v>
      </c>
      <c r="BE163" s="53">
        <v>323.35887700000001</v>
      </c>
      <c r="BF163" s="53">
        <v>0.11336875</v>
      </c>
      <c r="BG163" s="53">
        <v>0.23963435999999999</v>
      </c>
      <c r="BH163" s="4">
        <v>22.483187999999998</v>
      </c>
      <c r="BI163" s="4">
        <v>17.165467</v>
      </c>
      <c r="BJ163" s="53">
        <v>9.8322914400000005</v>
      </c>
      <c r="BK163" s="53">
        <v>8.0309100000000005E-3</v>
      </c>
      <c r="BL163" s="53">
        <v>7172.6000999999997</v>
      </c>
    </row>
    <row r="164" spans="1:64" hidden="1" x14ac:dyDescent="0.3">
      <c r="A164" s="5" t="s">
        <v>603</v>
      </c>
      <c r="B164" s="5">
        <v>11</v>
      </c>
      <c r="C164" s="5">
        <v>11</v>
      </c>
      <c r="D164" s="5">
        <v>160</v>
      </c>
      <c r="E164" s="5" t="s">
        <v>1052</v>
      </c>
      <c r="F164" s="6">
        <v>41794</v>
      </c>
      <c r="G164" s="94">
        <v>4</v>
      </c>
      <c r="H164" s="94">
        <v>6</v>
      </c>
      <c r="I164" s="94">
        <v>2014</v>
      </c>
      <c r="J164" s="5">
        <v>37.929299857142851</v>
      </c>
      <c r="K164" s="5">
        <v>-9.1176667142857148</v>
      </c>
      <c r="L164" s="5">
        <v>302</v>
      </c>
      <c r="M164" s="5" t="s">
        <v>2049</v>
      </c>
      <c r="N164" s="4" t="s">
        <v>1058</v>
      </c>
      <c r="P164" s="5" t="s">
        <v>1929</v>
      </c>
      <c r="Q164" s="90" t="s">
        <v>946</v>
      </c>
      <c r="R164" s="5" t="s">
        <v>845</v>
      </c>
      <c r="S164" s="5"/>
      <c r="T164" s="5">
        <v>160</v>
      </c>
      <c r="U164" s="5" t="s">
        <v>1174</v>
      </c>
      <c r="V164" s="5" t="s">
        <v>992</v>
      </c>
      <c r="W164" s="5"/>
      <c r="X164" s="5"/>
      <c r="Y164" s="5" t="b">
        <v>1</v>
      </c>
      <c r="Z164" s="5"/>
      <c r="AA164" s="4">
        <v>0.23</v>
      </c>
      <c r="AC164" s="4" t="s">
        <v>847</v>
      </c>
      <c r="AD164" s="4" t="s">
        <v>1059</v>
      </c>
      <c r="AE164" s="53">
        <v>6.5244498000000002</v>
      </c>
      <c r="AF164" s="4">
        <f>MA_sampling_location[[#This Row],[Trawling effort_numerical]]*3*1.852*0.2</f>
        <v>0.25557600000000003</v>
      </c>
      <c r="AH164" s="4" t="s">
        <v>1995</v>
      </c>
      <c r="AJ164" s="4" t="s">
        <v>1831</v>
      </c>
      <c r="AK164" s="4" t="s">
        <v>1831</v>
      </c>
      <c r="AL164" s="4" t="s">
        <v>1831</v>
      </c>
      <c r="AM164" s="4" t="s">
        <v>1831</v>
      </c>
      <c r="AN164" s="4">
        <v>0</v>
      </c>
      <c r="AR164" s="4" t="s">
        <v>1831</v>
      </c>
      <c r="AS164" s="4" t="s">
        <v>1831</v>
      </c>
      <c r="AT164" s="4" t="s">
        <v>1831</v>
      </c>
      <c r="AU164" s="4" t="s">
        <v>1831</v>
      </c>
      <c r="AV164" s="4" t="s">
        <v>1831</v>
      </c>
      <c r="AW164" s="4" t="s">
        <v>1831</v>
      </c>
      <c r="AX164" s="4" t="s">
        <v>1831</v>
      </c>
      <c r="AY164" s="4" t="s">
        <v>1831</v>
      </c>
      <c r="AZ164" s="4" t="s">
        <v>1831</v>
      </c>
      <c r="BA164" s="4" t="s">
        <v>1831</v>
      </c>
      <c r="BB164" s="4" t="s">
        <v>1831</v>
      </c>
      <c r="BC164" s="53">
        <v>1.399772E-2</v>
      </c>
      <c r="BD164" s="53">
        <v>9.2846999999999999E-2</v>
      </c>
      <c r="BE164" s="53">
        <v>200.55055899999999</v>
      </c>
      <c r="BF164" s="53">
        <v>10.3479124</v>
      </c>
      <c r="BG164" s="53">
        <v>0.67599732999999995</v>
      </c>
      <c r="BH164" s="4">
        <v>35.791061800000001</v>
      </c>
      <c r="BI164" s="4">
        <v>4.5866156299999998</v>
      </c>
      <c r="BJ164" s="53">
        <v>12.2624563</v>
      </c>
      <c r="BK164" s="53">
        <v>4.4649499999999996E-3</v>
      </c>
      <c r="BL164" s="53">
        <v>30179.300800000001</v>
      </c>
    </row>
    <row r="165" spans="1:64" hidden="1" x14ac:dyDescent="0.3">
      <c r="A165" s="5" t="s">
        <v>603</v>
      </c>
      <c r="B165" s="5">
        <v>11</v>
      </c>
      <c r="C165" s="5">
        <v>11</v>
      </c>
      <c r="D165" s="5">
        <v>161</v>
      </c>
      <c r="E165" s="5" t="s">
        <v>1053</v>
      </c>
      <c r="F165" s="6">
        <v>41794</v>
      </c>
      <c r="G165" s="94">
        <v>4</v>
      </c>
      <c r="H165" s="94">
        <v>6</v>
      </c>
      <c r="I165" s="94">
        <v>2014</v>
      </c>
      <c r="J165" s="5">
        <v>37.792871428571424</v>
      </c>
      <c r="K165" s="5">
        <v>-9.0908094285714292</v>
      </c>
      <c r="L165" s="5">
        <v>293</v>
      </c>
      <c r="M165" s="5" t="s">
        <v>2049</v>
      </c>
      <c r="N165" s="4" t="s">
        <v>1058</v>
      </c>
      <c r="P165" s="5" t="s">
        <v>1929</v>
      </c>
      <c r="Q165" s="90" t="s">
        <v>946</v>
      </c>
      <c r="R165" s="5" t="s">
        <v>845</v>
      </c>
      <c r="S165" s="5"/>
      <c r="T165" s="5">
        <v>161</v>
      </c>
      <c r="U165" s="5" t="s">
        <v>1418</v>
      </c>
      <c r="V165" s="5" t="s">
        <v>992</v>
      </c>
      <c r="W165" s="5" t="s">
        <v>1222</v>
      </c>
      <c r="X165" s="5" t="s">
        <v>1222</v>
      </c>
      <c r="Y165" s="5" t="b">
        <v>1</v>
      </c>
      <c r="Z165" s="5"/>
      <c r="AA165" s="4">
        <v>2.5</v>
      </c>
      <c r="AC165" s="4" t="s">
        <v>847</v>
      </c>
      <c r="AD165" s="4" t="s">
        <v>1059</v>
      </c>
      <c r="AE165" s="53">
        <v>18.4668007</v>
      </c>
      <c r="AF165" s="4">
        <f>MA_sampling_location[[#This Row],[Trawling effort_numerical]]*3*1.852*0.2</f>
        <v>2.7780000000000005</v>
      </c>
      <c r="AH165" s="4" t="s">
        <v>1995</v>
      </c>
      <c r="AJ165" s="4" t="s">
        <v>1831</v>
      </c>
      <c r="AK165" s="4" t="s">
        <v>1831</v>
      </c>
      <c r="AL165" s="4" t="s">
        <v>1831</v>
      </c>
      <c r="AM165" s="4" t="s">
        <v>1831</v>
      </c>
      <c r="AN165" s="4">
        <v>0</v>
      </c>
      <c r="AR165" s="4" t="s">
        <v>1831</v>
      </c>
      <c r="AS165" s="4" t="s">
        <v>1831</v>
      </c>
      <c r="AT165" s="4" t="s">
        <v>1831</v>
      </c>
      <c r="AU165" s="4" t="s">
        <v>1831</v>
      </c>
      <c r="AV165" s="4" t="s">
        <v>1831</v>
      </c>
      <c r="AW165" s="4" t="s">
        <v>1831</v>
      </c>
      <c r="AX165" s="4" t="s">
        <v>1831</v>
      </c>
      <c r="AY165" s="4" t="s">
        <v>1831</v>
      </c>
      <c r="AZ165" s="4" t="s">
        <v>1831</v>
      </c>
      <c r="BA165" s="4" t="s">
        <v>1831</v>
      </c>
      <c r="BB165" s="4" t="s">
        <v>1831</v>
      </c>
      <c r="BC165" s="53">
        <v>1.6118569999999999E-2</v>
      </c>
      <c r="BD165" s="53">
        <v>7.0011900000000002E-2</v>
      </c>
      <c r="BE165" s="53">
        <v>200.34500299999999</v>
      </c>
      <c r="BF165" s="53">
        <v>10.918818399999999</v>
      </c>
      <c r="BG165" s="53">
        <v>0.71542189</v>
      </c>
      <c r="BH165" s="4">
        <v>35.844181499999998</v>
      </c>
      <c r="BI165" s="4">
        <v>4.7139328999999996</v>
      </c>
      <c r="BJ165" s="53">
        <v>12.232171900000001</v>
      </c>
      <c r="BK165" s="53">
        <v>4.1412300000000001E-3</v>
      </c>
      <c r="BL165" s="53">
        <v>26333.5</v>
      </c>
    </row>
    <row r="166" spans="1:64" hidden="1" x14ac:dyDescent="0.3">
      <c r="A166" s="5" t="s">
        <v>603</v>
      </c>
      <c r="B166" s="5">
        <v>11</v>
      </c>
      <c r="C166" s="5">
        <v>11</v>
      </c>
      <c r="D166" s="5">
        <v>162</v>
      </c>
      <c r="E166" s="5" t="s">
        <v>1054</v>
      </c>
      <c r="F166" s="6">
        <v>41794</v>
      </c>
      <c r="G166" s="94">
        <v>4</v>
      </c>
      <c r="H166" s="94">
        <v>6</v>
      </c>
      <c r="I166" s="94">
        <v>2014</v>
      </c>
      <c r="J166" s="5">
        <v>37.929299857142851</v>
      </c>
      <c r="K166" s="5">
        <v>-9.1176667142857148</v>
      </c>
      <c r="L166" s="5">
        <v>302</v>
      </c>
      <c r="M166" s="5" t="s">
        <v>2049</v>
      </c>
      <c r="N166" s="4" t="s">
        <v>1058</v>
      </c>
      <c r="P166" s="5" t="s">
        <v>1929</v>
      </c>
      <c r="Q166" s="90" t="s">
        <v>946</v>
      </c>
      <c r="R166" s="5" t="s">
        <v>845</v>
      </c>
      <c r="S166" s="5"/>
      <c r="T166" s="5">
        <v>162</v>
      </c>
      <c r="U166" s="5" t="s">
        <v>1174</v>
      </c>
      <c r="V166" s="5" t="s">
        <v>992</v>
      </c>
      <c r="W166" s="5"/>
      <c r="X166" s="5"/>
      <c r="Y166" s="5" t="b">
        <v>1</v>
      </c>
      <c r="Z166" s="5"/>
      <c r="AA166" s="4">
        <v>0.23</v>
      </c>
      <c r="AC166" s="4" t="s">
        <v>847</v>
      </c>
      <c r="AD166" s="4" t="s">
        <v>1059</v>
      </c>
      <c r="AE166" s="53">
        <v>6.5244498000000002</v>
      </c>
      <c r="AF166" s="4">
        <f>MA_sampling_location[[#This Row],[Trawling effort_numerical]]*3*1.852*0.2</f>
        <v>0.25557600000000003</v>
      </c>
      <c r="AH166" s="4" t="s">
        <v>1995</v>
      </c>
      <c r="AJ166" s="4" t="s">
        <v>1831</v>
      </c>
      <c r="AK166" s="4" t="s">
        <v>1831</v>
      </c>
      <c r="AL166" s="4" t="s">
        <v>1831</v>
      </c>
      <c r="AM166" s="4" t="s">
        <v>1831</v>
      </c>
      <c r="AN166" s="4">
        <v>3</v>
      </c>
      <c r="AR166" s="4" t="s">
        <v>1831</v>
      </c>
      <c r="AS166" s="4" t="s">
        <v>1831</v>
      </c>
      <c r="AT166" s="4" t="s">
        <v>1831</v>
      </c>
      <c r="AU166" s="4" t="s">
        <v>1831</v>
      </c>
      <c r="AV166" s="4" t="s">
        <v>1831</v>
      </c>
      <c r="AW166" s="4" t="s">
        <v>1831</v>
      </c>
      <c r="AX166" s="4" t="s">
        <v>1831</v>
      </c>
      <c r="AY166" s="4" t="s">
        <v>1831</v>
      </c>
      <c r="AZ166" s="4" t="s">
        <v>1831</v>
      </c>
      <c r="BA166" s="4" t="s">
        <v>1831</v>
      </c>
      <c r="BB166" s="4" t="s">
        <v>1831</v>
      </c>
      <c r="BC166" s="53">
        <v>1.399772E-2</v>
      </c>
      <c r="BD166" s="53">
        <v>9.2846999999999999E-2</v>
      </c>
      <c r="BE166" s="53">
        <v>200.55055899999999</v>
      </c>
      <c r="BF166" s="53">
        <v>10.3479124</v>
      </c>
      <c r="BG166" s="53">
        <v>0.67599732999999995</v>
      </c>
      <c r="BH166" s="4">
        <v>35.791061800000001</v>
      </c>
      <c r="BI166" s="4">
        <v>4.5866156299999998</v>
      </c>
      <c r="BJ166" s="53">
        <v>12.2624563</v>
      </c>
      <c r="BK166" s="53">
        <v>4.4649499999999996E-3</v>
      </c>
      <c r="BL166" s="53">
        <v>30179.300800000001</v>
      </c>
    </row>
    <row r="167" spans="1:64" hidden="1" x14ac:dyDescent="0.3">
      <c r="A167" s="5" t="s">
        <v>603</v>
      </c>
      <c r="B167" s="5">
        <v>11</v>
      </c>
      <c r="C167" s="5">
        <v>11</v>
      </c>
      <c r="D167" s="5">
        <v>163</v>
      </c>
      <c r="E167" s="5" t="s">
        <v>1055</v>
      </c>
      <c r="F167" s="6">
        <v>41794</v>
      </c>
      <c r="G167" s="94">
        <v>4</v>
      </c>
      <c r="H167" s="94">
        <v>6</v>
      </c>
      <c r="I167" s="94">
        <v>2014</v>
      </c>
      <c r="J167" s="5">
        <v>37.792871428571424</v>
      </c>
      <c r="K167" s="5">
        <v>-9.0908094285714292</v>
      </c>
      <c r="L167" s="5">
        <v>293</v>
      </c>
      <c r="M167" s="5" t="s">
        <v>2049</v>
      </c>
      <c r="N167" s="4" t="s">
        <v>1058</v>
      </c>
      <c r="P167" s="5" t="s">
        <v>1929</v>
      </c>
      <c r="Q167" s="90" t="s">
        <v>946</v>
      </c>
      <c r="R167" s="5" t="s">
        <v>845</v>
      </c>
      <c r="S167" s="5"/>
      <c r="T167" s="5">
        <v>163</v>
      </c>
      <c r="U167" s="5" t="s">
        <v>1418</v>
      </c>
      <c r="V167" s="5" t="s">
        <v>992</v>
      </c>
      <c r="W167" s="5" t="s">
        <v>1222</v>
      </c>
      <c r="X167" s="5" t="s">
        <v>1222</v>
      </c>
      <c r="Y167" s="5" t="b">
        <v>1</v>
      </c>
      <c r="Z167" s="5"/>
      <c r="AA167" s="4">
        <v>2.5</v>
      </c>
      <c r="AC167" s="4" t="s">
        <v>847</v>
      </c>
      <c r="AD167" s="4" t="s">
        <v>1059</v>
      </c>
      <c r="AE167" s="53">
        <v>18.4668007</v>
      </c>
      <c r="AF167" s="4">
        <f>MA_sampling_location[[#This Row],[Trawling effort_numerical]]*3*1.852*0.2</f>
        <v>2.7780000000000005</v>
      </c>
      <c r="AH167" s="4" t="s">
        <v>1995</v>
      </c>
      <c r="AJ167" s="4" t="s">
        <v>1831</v>
      </c>
      <c r="AK167" s="4" t="s">
        <v>1831</v>
      </c>
      <c r="AL167" s="4" t="s">
        <v>1831</v>
      </c>
      <c r="AM167" s="4" t="s">
        <v>1831</v>
      </c>
      <c r="AN167" s="4">
        <v>3</v>
      </c>
      <c r="AR167" s="4" t="s">
        <v>1831</v>
      </c>
      <c r="AS167" s="4" t="s">
        <v>1831</v>
      </c>
      <c r="AT167" s="4" t="s">
        <v>1831</v>
      </c>
      <c r="AU167" s="4" t="s">
        <v>1831</v>
      </c>
      <c r="AV167" s="4" t="s">
        <v>1831</v>
      </c>
      <c r="AW167" s="4" t="s">
        <v>1831</v>
      </c>
      <c r="AX167" s="4" t="s">
        <v>1831</v>
      </c>
      <c r="AY167" s="4" t="s">
        <v>1831</v>
      </c>
      <c r="AZ167" s="4" t="s">
        <v>1831</v>
      </c>
      <c r="BA167" s="4" t="s">
        <v>1831</v>
      </c>
      <c r="BB167" s="4" t="s">
        <v>1831</v>
      </c>
      <c r="BC167" s="53">
        <v>1.6118569999999999E-2</v>
      </c>
      <c r="BD167" s="53">
        <v>7.0011900000000002E-2</v>
      </c>
      <c r="BE167" s="53">
        <v>200.34500299999999</v>
      </c>
      <c r="BF167" s="53">
        <v>10.918818399999999</v>
      </c>
      <c r="BG167" s="53">
        <v>0.71542189</v>
      </c>
      <c r="BH167" s="4">
        <v>35.844181499999998</v>
      </c>
      <c r="BI167" s="4">
        <v>4.7139328999999996</v>
      </c>
      <c r="BJ167" s="53">
        <v>12.232171900000001</v>
      </c>
      <c r="BK167" s="53">
        <v>4.1412300000000001E-3</v>
      </c>
      <c r="BL167" s="53">
        <v>26333.5</v>
      </c>
    </row>
    <row r="168" spans="1:64" hidden="1" x14ac:dyDescent="0.3">
      <c r="A168" s="5" t="s">
        <v>603</v>
      </c>
      <c r="B168" s="5">
        <v>11</v>
      </c>
      <c r="C168" s="5">
        <v>11</v>
      </c>
      <c r="D168" s="5">
        <v>164</v>
      </c>
      <c r="E168" s="5" t="s">
        <v>1056</v>
      </c>
      <c r="F168" s="6">
        <v>41794</v>
      </c>
      <c r="G168" s="94">
        <v>4</v>
      </c>
      <c r="H168" s="94">
        <v>6</v>
      </c>
      <c r="I168" s="94">
        <v>2014</v>
      </c>
      <c r="J168" s="5">
        <v>37.929299857142851</v>
      </c>
      <c r="K168" s="5">
        <v>-9.1176667142857148</v>
      </c>
      <c r="L168" s="5">
        <v>302</v>
      </c>
      <c r="M168" s="5" t="s">
        <v>2049</v>
      </c>
      <c r="N168" s="4" t="s">
        <v>1058</v>
      </c>
      <c r="P168" s="5" t="s">
        <v>1929</v>
      </c>
      <c r="Q168" s="90" t="s">
        <v>946</v>
      </c>
      <c r="R168" s="5" t="s">
        <v>845</v>
      </c>
      <c r="S168" s="5"/>
      <c r="T168" s="5">
        <v>164</v>
      </c>
      <c r="U168" s="5" t="s">
        <v>1174</v>
      </c>
      <c r="V168" s="5" t="s">
        <v>992</v>
      </c>
      <c r="W168" s="5"/>
      <c r="X168" s="5"/>
      <c r="Y168" s="5" t="b">
        <v>1</v>
      </c>
      <c r="Z168" s="5"/>
      <c r="AA168" s="4">
        <v>0.23</v>
      </c>
      <c r="AC168" s="4" t="s">
        <v>847</v>
      </c>
      <c r="AD168" s="4" t="s">
        <v>1059</v>
      </c>
      <c r="AE168" s="53">
        <v>6.5244498000000002</v>
      </c>
      <c r="AF168" s="4">
        <f>MA_sampling_location[[#This Row],[Trawling effort_numerical]]*3*1.852*0.2</f>
        <v>0.25557600000000003</v>
      </c>
      <c r="AH168" s="4" t="s">
        <v>1995</v>
      </c>
      <c r="AJ168" s="4" t="s">
        <v>1831</v>
      </c>
      <c r="AK168" s="4" t="s">
        <v>1831</v>
      </c>
      <c r="AL168" s="4" t="s">
        <v>1831</v>
      </c>
      <c r="AM168" s="4" t="s">
        <v>1831</v>
      </c>
      <c r="AN168" s="4">
        <v>5</v>
      </c>
      <c r="AR168" s="4" t="s">
        <v>1831</v>
      </c>
      <c r="AS168" s="4" t="s">
        <v>1831</v>
      </c>
      <c r="AT168" s="4" t="s">
        <v>1831</v>
      </c>
      <c r="AU168" s="4" t="s">
        <v>1831</v>
      </c>
      <c r="AV168" s="4" t="s">
        <v>1831</v>
      </c>
      <c r="AW168" s="4" t="s">
        <v>1831</v>
      </c>
      <c r="AX168" s="4" t="s">
        <v>1831</v>
      </c>
      <c r="AY168" s="4" t="s">
        <v>1831</v>
      </c>
      <c r="AZ168" s="4" t="s">
        <v>1831</v>
      </c>
      <c r="BA168" s="4" t="s">
        <v>1831</v>
      </c>
      <c r="BB168" s="4" t="s">
        <v>1831</v>
      </c>
      <c r="BC168" s="53">
        <v>1.399772E-2</v>
      </c>
      <c r="BD168" s="53">
        <v>9.2846999999999999E-2</v>
      </c>
      <c r="BE168" s="53">
        <v>200.55055899999999</v>
      </c>
      <c r="BF168" s="53">
        <v>10.3479124</v>
      </c>
      <c r="BG168" s="53">
        <v>0.67599732999999995</v>
      </c>
      <c r="BH168" s="4">
        <v>35.791061800000001</v>
      </c>
      <c r="BI168" s="4">
        <v>4.5866156299999998</v>
      </c>
      <c r="BJ168" s="53">
        <v>12.2624563</v>
      </c>
      <c r="BK168" s="53">
        <v>4.4649499999999996E-3</v>
      </c>
      <c r="BL168" s="53">
        <v>30179.300800000001</v>
      </c>
    </row>
    <row r="169" spans="1:64" hidden="1" x14ac:dyDescent="0.3">
      <c r="A169" s="5" t="s">
        <v>603</v>
      </c>
      <c r="B169" s="5">
        <v>11</v>
      </c>
      <c r="C169" s="5">
        <v>11</v>
      </c>
      <c r="D169" s="5">
        <v>165</v>
      </c>
      <c r="E169" s="5" t="s">
        <v>1057</v>
      </c>
      <c r="F169" s="6">
        <v>41794</v>
      </c>
      <c r="G169" s="94">
        <v>4</v>
      </c>
      <c r="H169" s="94">
        <v>6</v>
      </c>
      <c r="I169" s="94">
        <v>2014</v>
      </c>
      <c r="J169" s="5">
        <v>37.792871428571424</v>
      </c>
      <c r="K169" s="5">
        <v>-9.0908094285714292</v>
      </c>
      <c r="L169" s="5">
        <v>293</v>
      </c>
      <c r="M169" s="5" t="s">
        <v>2049</v>
      </c>
      <c r="N169" s="4" t="s">
        <v>1058</v>
      </c>
      <c r="P169" s="5" t="s">
        <v>1929</v>
      </c>
      <c r="Q169" s="90" t="s">
        <v>946</v>
      </c>
      <c r="R169" s="5" t="s">
        <v>845</v>
      </c>
      <c r="S169" s="5"/>
      <c r="T169" s="5">
        <v>165</v>
      </c>
      <c r="U169" s="5" t="s">
        <v>1418</v>
      </c>
      <c r="V169" s="5" t="s">
        <v>992</v>
      </c>
      <c r="W169" s="5" t="s">
        <v>1222</v>
      </c>
      <c r="X169" s="5" t="s">
        <v>1222</v>
      </c>
      <c r="Y169" s="5" t="b">
        <v>1</v>
      </c>
      <c r="Z169" s="5"/>
      <c r="AA169" s="4">
        <v>2.5</v>
      </c>
      <c r="AC169" s="4" t="s">
        <v>847</v>
      </c>
      <c r="AD169" s="4" t="s">
        <v>1059</v>
      </c>
      <c r="AE169" s="53">
        <v>18.4668007</v>
      </c>
      <c r="AF169" s="4">
        <f>MA_sampling_location[[#This Row],[Trawling effort_numerical]]*3*1.852*0.2</f>
        <v>2.7780000000000005</v>
      </c>
      <c r="AH169" s="4" t="s">
        <v>1995</v>
      </c>
      <c r="AJ169" s="4" t="s">
        <v>1831</v>
      </c>
      <c r="AK169" s="4" t="s">
        <v>1831</v>
      </c>
      <c r="AL169" s="4" t="s">
        <v>1831</v>
      </c>
      <c r="AM169" s="4" t="s">
        <v>1831</v>
      </c>
      <c r="AN169" s="4">
        <v>5</v>
      </c>
      <c r="AR169" s="4" t="s">
        <v>1831</v>
      </c>
      <c r="AS169" s="4" t="s">
        <v>1831</v>
      </c>
      <c r="AT169" s="4" t="s">
        <v>1831</v>
      </c>
      <c r="AU169" s="4" t="s">
        <v>1831</v>
      </c>
      <c r="AV169" s="4" t="s">
        <v>1831</v>
      </c>
      <c r="AW169" s="4" t="s">
        <v>1831</v>
      </c>
      <c r="AX169" s="4" t="s">
        <v>1831</v>
      </c>
      <c r="AY169" s="4" t="s">
        <v>1831</v>
      </c>
      <c r="AZ169" s="4" t="s">
        <v>1831</v>
      </c>
      <c r="BA169" s="4" t="s">
        <v>1831</v>
      </c>
      <c r="BB169" s="4" t="s">
        <v>1831</v>
      </c>
      <c r="BC169" s="53">
        <v>1.6118569999999999E-2</v>
      </c>
      <c r="BD169" s="53">
        <v>7.0011900000000002E-2</v>
      </c>
      <c r="BE169" s="53">
        <v>200.34500299999999</v>
      </c>
      <c r="BF169" s="53">
        <v>10.918818399999999</v>
      </c>
      <c r="BG169" s="53">
        <v>0.71542189</v>
      </c>
      <c r="BH169" s="4">
        <v>35.844181499999998</v>
      </c>
      <c r="BI169" s="4">
        <v>4.7139328999999996</v>
      </c>
      <c r="BJ169" s="53">
        <v>12.232171900000001</v>
      </c>
      <c r="BK169" s="53">
        <v>4.1412300000000001E-3</v>
      </c>
      <c r="BL169" s="53">
        <v>26333.5</v>
      </c>
    </row>
    <row r="170" spans="1:64" hidden="1" x14ac:dyDescent="0.3">
      <c r="A170" s="5" t="s">
        <v>607</v>
      </c>
      <c r="B170" s="5">
        <v>12</v>
      </c>
      <c r="C170" s="5">
        <v>12</v>
      </c>
      <c r="D170" s="5">
        <v>166</v>
      </c>
      <c r="E170" s="5" t="s">
        <v>1071</v>
      </c>
      <c r="F170" s="10">
        <v>42826</v>
      </c>
      <c r="G170" s="94"/>
      <c r="H170" s="94">
        <v>4</v>
      </c>
      <c r="I170" s="94">
        <v>2017</v>
      </c>
      <c r="J170" s="5">
        <v>-32.083430555555559</v>
      </c>
      <c r="K170" s="5">
        <v>-52.219094444444444</v>
      </c>
      <c r="L170" s="5">
        <v>1.5</v>
      </c>
      <c r="M170" s="5" t="s">
        <v>963</v>
      </c>
      <c r="P170" s="5" t="s">
        <v>1929</v>
      </c>
      <c r="Q170" s="90" t="s">
        <v>868</v>
      </c>
      <c r="R170" s="5" t="s">
        <v>868</v>
      </c>
      <c r="S170" s="5"/>
      <c r="T170" s="5" t="s">
        <v>1832</v>
      </c>
      <c r="U170" s="5" t="s">
        <v>1174</v>
      </c>
      <c r="V170" s="5" t="s">
        <v>991</v>
      </c>
      <c r="W170" s="5"/>
      <c r="X170" s="5"/>
      <c r="Y170" s="5" t="b">
        <v>1</v>
      </c>
      <c r="Z170" s="4" t="s">
        <v>1935</v>
      </c>
      <c r="AE170" s="53">
        <v>0</v>
      </c>
      <c r="AJ170" s="4" t="s">
        <v>1831</v>
      </c>
      <c r="AK170" s="4" t="s">
        <v>1831</v>
      </c>
      <c r="AL170" s="4" t="s">
        <v>1831</v>
      </c>
      <c r="AM170" s="4" t="s">
        <v>1831</v>
      </c>
      <c r="AN170" s="4">
        <v>0</v>
      </c>
      <c r="AQ170" s="4" t="s">
        <v>1935</v>
      </c>
      <c r="AR170" s="4" t="s">
        <v>1831</v>
      </c>
      <c r="AS170" s="4" t="s">
        <v>1831</v>
      </c>
      <c r="AT170" s="4" t="s">
        <v>1831</v>
      </c>
      <c r="AU170" s="4" t="s">
        <v>1831</v>
      </c>
      <c r="AV170" s="4" t="s">
        <v>1831</v>
      </c>
      <c r="AW170" s="4" t="s">
        <v>1831</v>
      </c>
      <c r="AX170" s="4" t="s">
        <v>1831</v>
      </c>
      <c r="AY170" s="4" t="s">
        <v>1831</v>
      </c>
      <c r="AZ170" s="4" t="s">
        <v>1831</v>
      </c>
      <c r="BA170" s="4" t="s">
        <v>1831</v>
      </c>
      <c r="BB170" s="4" t="s">
        <v>1831</v>
      </c>
      <c r="BC170" s="53">
        <v>1.0797699999999999</v>
      </c>
      <c r="BD170" s="53">
        <v>0.13436699999999999</v>
      </c>
      <c r="BE170" s="53">
        <v>246.549271</v>
      </c>
      <c r="BF170" s="53">
        <v>0.35128599999999999</v>
      </c>
      <c r="BG170" s="53">
        <v>0.29347099999999998</v>
      </c>
      <c r="BH170" s="4">
        <v>24.165389999999999</v>
      </c>
      <c r="BI170" s="4">
        <v>4.7143129999999998</v>
      </c>
      <c r="BJ170" s="53">
        <v>18.709814000000001</v>
      </c>
      <c r="BK170" s="53">
        <v>2.2676000000000002E-2</v>
      </c>
      <c r="BL170" s="53">
        <v>10819.0996</v>
      </c>
    </row>
    <row r="171" spans="1:64" hidden="1" x14ac:dyDescent="0.3">
      <c r="A171" s="5" t="s">
        <v>607</v>
      </c>
      <c r="B171" s="5">
        <v>12</v>
      </c>
      <c r="C171" s="5">
        <v>12</v>
      </c>
      <c r="D171" s="5">
        <v>167</v>
      </c>
      <c r="E171" s="5" t="s">
        <v>1071</v>
      </c>
      <c r="F171" s="10">
        <v>42826</v>
      </c>
      <c r="G171" s="94"/>
      <c r="H171" s="94">
        <v>4</v>
      </c>
      <c r="I171" s="94">
        <v>2017</v>
      </c>
      <c r="J171" s="5">
        <v>-32.083430555555559</v>
      </c>
      <c r="K171" s="5">
        <v>-52.219094444444444</v>
      </c>
      <c r="L171" s="5">
        <v>1.5</v>
      </c>
      <c r="M171" s="5" t="s">
        <v>963</v>
      </c>
      <c r="P171" s="5" t="s">
        <v>1929</v>
      </c>
      <c r="Q171" s="90" t="s">
        <v>868</v>
      </c>
      <c r="R171" s="5" t="s">
        <v>868</v>
      </c>
      <c r="S171" s="5"/>
      <c r="T171" s="5"/>
      <c r="U171" s="5" t="s">
        <v>1174</v>
      </c>
      <c r="V171" s="5" t="s">
        <v>992</v>
      </c>
      <c r="W171" s="5"/>
      <c r="X171" s="5"/>
      <c r="Y171" s="5" t="b">
        <v>1</v>
      </c>
      <c r="Z171" s="4" t="s">
        <v>1935</v>
      </c>
      <c r="AE171" s="53">
        <v>0</v>
      </c>
      <c r="AJ171" s="4" t="s">
        <v>1831</v>
      </c>
      <c r="AK171" s="4" t="s">
        <v>1831</v>
      </c>
      <c r="AL171" s="4" t="s">
        <v>1831</v>
      </c>
      <c r="AM171" s="4" t="s">
        <v>1831</v>
      </c>
      <c r="AN171" s="4">
        <v>4.1666666666666664E-2</v>
      </c>
      <c r="AQ171" s="4" t="s">
        <v>1935</v>
      </c>
      <c r="AR171" s="4" t="s">
        <v>1831</v>
      </c>
      <c r="AS171" s="4" t="s">
        <v>1831</v>
      </c>
      <c r="AT171" s="4" t="s">
        <v>1831</v>
      </c>
      <c r="AU171" s="4" t="s">
        <v>1831</v>
      </c>
      <c r="AV171" s="4" t="s">
        <v>1831</v>
      </c>
      <c r="AW171" s="4" t="s">
        <v>1831</v>
      </c>
      <c r="AX171" s="4" t="s">
        <v>1831</v>
      </c>
      <c r="AY171" s="4" t="s">
        <v>1831</v>
      </c>
      <c r="AZ171" s="4" t="s">
        <v>1831</v>
      </c>
      <c r="BA171" s="4" t="s">
        <v>1831</v>
      </c>
      <c r="BB171" s="4" t="s">
        <v>1831</v>
      </c>
      <c r="BC171" s="53">
        <v>1.0797699999999999</v>
      </c>
      <c r="BD171" s="53">
        <v>0.13436699999999999</v>
      </c>
      <c r="BE171" s="53">
        <v>246.549271</v>
      </c>
      <c r="BF171" s="53">
        <v>0.35128599999999999</v>
      </c>
      <c r="BG171" s="53">
        <v>0.29347099999999998</v>
      </c>
      <c r="BH171" s="4">
        <v>24.165389999999999</v>
      </c>
      <c r="BI171" s="4">
        <v>4.7143129999999998</v>
      </c>
      <c r="BJ171" s="53">
        <v>18.709814000000001</v>
      </c>
      <c r="BK171" s="53">
        <v>2.2676000000000002E-2</v>
      </c>
      <c r="BL171" s="53">
        <v>10819.0996</v>
      </c>
    </row>
    <row r="172" spans="1:64" hidden="1" x14ac:dyDescent="0.3">
      <c r="A172" s="5" t="s">
        <v>607</v>
      </c>
      <c r="B172" s="5">
        <v>12</v>
      </c>
      <c r="C172" s="5">
        <v>12</v>
      </c>
      <c r="D172" s="5">
        <v>168</v>
      </c>
      <c r="E172" s="5" t="s">
        <v>1071</v>
      </c>
      <c r="F172" s="10">
        <v>42826</v>
      </c>
      <c r="G172" s="94"/>
      <c r="H172" s="94">
        <v>4</v>
      </c>
      <c r="I172" s="94">
        <v>2017</v>
      </c>
      <c r="J172" s="5">
        <v>-32.083430555555559</v>
      </c>
      <c r="K172" s="5">
        <v>-52.219094444444444</v>
      </c>
      <c r="L172" s="5">
        <v>1.5</v>
      </c>
      <c r="M172" s="5" t="s">
        <v>963</v>
      </c>
      <c r="P172" s="5" t="s">
        <v>1929</v>
      </c>
      <c r="Q172" s="90" t="s">
        <v>868</v>
      </c>
      <c r="R172" s="5" t="s">
        <v>868</v>
      </c>
      <c r="S172" s="5"/>
      <c r="T172" s="5" t="s">
        <v>1833</v>
      </c>
      <c r="U172" s="5" t="s">
        <v>1174</v>
      </c>
      <c r="V172" s="5" t="s">
        <v>992</v>
      </c>
      <c r="W172" s="5"/>
      <c r="X172" s="5"/>
      <c r="Y172" s="5" t="b">
        <v>1</v>
      </c>
      <c r="Z172" s="4" t="s">
        <v>1935</v>
      </c>
      <c r="AE172" s="53">
        <v>0</v>
      </c>
      <c r="AJ172" s="4" t="s">
        <v>1831</v>
      </c>
      <c r="AK172" s="4" t="s">
        <v>1831</v>
      </c>
      <c r="AL172" s="4" t="s">
        <v>1831</v>
      </c>
      <c r="AM172" s="4" t="s">
        <v>1831</v>
      </c>
      <c r="AN172" s="4">
        <v>2</v>
      </c>
      <c r="AQ172" s="4" t="s">
        <v>1935</v>
      </c>
      <c r="AR172" s="4" t="s">
        <v>1831</v>
      </c>
      <c r="AS172" s="4" t="s">
        <v>1831</v>
      </c>
      <c r="AT172" s="4" t="s">
        <v>1831</v>
      </c>
      <c r="AU172" s="4" t="s">
        <v>1831</v>
      </c>
      <c r="AV172" s="4" t="s">
        <v>1831</v>
      </c>
      <c r="AW172" s="4" t="s">
        <v>1831</v>
      </c>
      <c r="AX172" s="4" t="s">
        <v>1831</v>
      </c>
      <c r="AY172" s="4" t="s">
        <v>1831</v>
      </c>
      <c r="AZ172" s="4" t="s">
        <v>1831</v>
      </c>
      <c r="BA172" s="4" t="s">
        <v>1831</v>
      </c>
      <c r="BB172" s="4" t="s">
        <v>1831</v>
      </c>
      <c r="BC172" s="53">
        <v>1.0797699999999999</v>
      </c>
      <c r="BD172" s="53">
        <v>0.13436699999999999</v>
      </c>
      <c r="BE172" s="53">
        <v>246.549271</v>
      </c>
      <c r="BF172" s="53">
        <v>0.35128599999999999</v>
      </c>
      <c r="BG172" s="53">
        <v>0.29347099999999998</v>
      </c>
      <c r="BH172" s="4">
        <v>24.165389999999999</v>
      </c>
      <c r="BI172" s="4">
        <v>4.7143129999999998</v>
      </c>
      <c r="BJ172" s="53">
        <v>18.709814000000001</v>
      </c>
      <c r="BK172" s="53">
        <v>2.2676000000000002E-2</v>
      </c>
      <c r="BL172" s="53">
        <v>10819.0996</v>
      </c>
    </row>
    <row r="173" spans="1:64" hidden="1" x14ac:dyDescent="0.3">
      <c r="A173" s="5" t="s">
        <v>607</v>
      </c>
      <c r="B173" s="5">
        <v>12</v>
      </c>
      <c r="C173" s="5">
        <v>12</v>
      </c>
      <c r="D173" s="5">
        <v>169</v>
      </c>
      <c r="E173" s="5" t="s">
        <v>1072</v>
      </c>
      <c r="F173" s="10">
        <v>42826</v>
      </c>
      <c r="G173" s="94"/>
      <c r="H173" s="94">
        <v>4</v>
      </c>
      <c r="I173" s="94">
        <v>2017</v>
      </c>
      <c r="J173" s="5">
        <v>-32.083333333333336</v>
      </c>
      <c r="K173" s="5">
        <v>-52.218686111111111</v>
      </c>
      <c r="L173" s="5">
        <v>1.5</v>
      </c>
      <c r="M173" s="5" t="s">
        <v>963</v>
      </c>
      <c r="P173" s="5" t="s">
        <v>1929</v>
      </c>
      <c r="Q173" s="90" t="s">
        <v>868</v>
      </c>
      <c r="R173" s="5" t="s">
        <v>868</v>
      </c>
      <c r="S173" s="5"/>
      <c r="T173" s="5" t="s">
        <v>1834</v>
      </c>
      <c r="U173" s="5" t="s">
        <v>1418</v>
      </c>
      <c r="V173" s="5" t="s">
        <v>991</v>
      </c>
      <c r="W173" s="5" t="s">
        <v>2240</v>
      </c>
      <c r="X173" s="5" t="s">
        <v>1077</v>
      </c>
      <c r="Y173" s="5" t="b">
        <v>1</v>
      </c>
      <c r="Z173" s="4" t="s">
        <v>1935</v>
      </c>
      <c r="AE173" s="53">
        <v>0</v>
      </c>
      <c r="AJ173" s="4" t="s">
        <v>1831</v>
      </c>
      <c r="AK173" s="4" t="s">
        <v>1831</v>
      </c>
      <c r="AL173" s="4" t="s">
        <v>1831</v>
      </c>
      <c r="AM173" s="4" t="s">
        <v>1831</v>
      </c>
      <c r="AN173" s="4">
        <v>0</v>
      </c>
      <c r="AQ173" s="4" t="s">
        <v>1935</v>
      </c>
      <c r="AR173" s="4" t="s">
        <v>1831</v>
      </c>
      <c r="AS173" s="4" t="s">
        <v>1831</v>
      </c>
      <c r="AT173" s="4" t="s">
        <v>1831</v>
      </c>
      <c r="AU173" s="4" t="s">
        <v>1831</v>
      </c>
      <c r="AV173" s="4" t="s">
        <v>1831</v>
      </c>
      <c r="AW173" s="4" t="s">
        <v>1831</v>
      </c>
      <c r="AX173" s="4" t="s">
        <v>1831</v>
      </c>
      <c r="AY173" s="4" t="s">
        <v>1831</v>
      </c>
      <c r="AZ173" s="4" t="s">
        <v>1831</v>
      </c>
      <c r="BA173" s="4" t="s">
        <v>1831</v>
      </c>
      <c r="BB173" s="4" t="s">
        <v>1831</v>
      </c>
      <c r="BC173" s="53">
        <v>1.0797699999999999</v>
      </c>
      <c r="BD173" s="53">
        <v>0.13436699999999999</v>
      </c>
      <c r="BE173" s="53">
        <v>246.549271</v>
      </c>
      <c r="BF173" s="53">
        <v>0.35128599999999999</v>
      </c>
      <c r="BG173" s="53">
        <v>0.29347099999999998</v>
      </c>
      <c r="BH173" s="4">
        <v>24.165389999999999</v>
      </c>
      <c r="BI173" s="4">
        <v>4.7143129999999998</v>
      </c>
      <c r="BJ173" s="53">
        <v>18.709814000000001</v>
      </c>
      <c r="BK173" s="53">
        <v>2.2676000000000002E-2</v>
      </c>
      <c r="BL173" s="53">
        <v>10819.0996</v>
      </c>
    </row>
    <row r="174" spans="1:64" hidden="1" x14ac:dyDescent="0.3">
      <c r="A174" s="5" t="s">
        <v>607</v>
      </c>
      <c r="B174" s="5">
        <v>12</v>
      </c>
      <c r="C174" s="5">
        <v>12</v>
      </c>
      <c r="D174" s="5">
        <v>170</v>
      </c>
      <c r="E174" s="5" t="s">
        <v>1072</v>
      </c>
      <c r="F174" s="10">
        <v>42826</v>
      </c>
      <c r="G174" s="94"/>
      <c r="H174" s="94">
        <v>4</v>
      </c>
      <c r="I174" s="94">
        <v>2017</v>
      </c>
      <c r="J174" s="5">
        <v>-32.083333333333336</v>
      </c>
      <c r="K174" s="5">
        <v>-52.218686111111111</v>
      </c>
      <c r="L174" s="5">
        <v>1.5</v>
      </c>
      <c r="M174" s="5" t="s">
        <v>963</v>
      </c>
      <c r="P174" s="5" t="s">
        <v>1929</v>
      </c>
      <c r="Q174" s="90" t="s">
        <v>868</v>
      </c>
      <c r="R174" s="5" t="s">
        <v>868</v>
      </c>
      <c r="S174" s="5"/>
      <c r="T174" s="5" t="s">
        <v>1835</v>
      </c>
      <c r="U174" s="5" t="s">
        <v>1418</v>
      </c>
      <c r="V174" s="5" t="s">
        <v>992</v>
      </c>
      <c r="W174" s="5" t="s">
        <v>2240</v>
      </c>
      <c r="X174" s="5" t="s">
        <v>1077</v>
      </c>
      <c r="Y174" s="5" t="b">
        <v>1</v>
      </c>
      <c r="Z174" s="4" t="s">
        <v>1935</v>
      </c>
      <c r="AA174" s="4">
        <v>6</v>
      </c>
      <c r="AC174" s="4" t="s">
        <v>1930</v>
      </c>
      <c r="AE174" s="53">
        <v>0</v>
      </c>
      <c r="AF174" s="4">
        <v>6</v>
      </c>
      <c r="AH174" s="4" t="s">
        <v>1938</v>
      </c>
      <c r="AI174" s="4" t="s">
        <v>1938</v>
      </c>
      <c r="AJ174" s="4" t="s">
        <v>1831</v>
      </c>
      <c r="AK174" s="4" t="s">
        <v>1831</v>
      </c>
      <c r="AL174" s="4" t="s">
        <v>1831</v>
      </c>
      <c r="AM174" s="4" t="s">
        <v>1831</v>
      </c>
      <c r="AN174" s="4">
        <v>4.1666666666666664E-2</v>
      </c>
      <c r="AQ174" s="4" t="s">
        <v>1935</v>
      </c>
      <c r="AR174" s="4" t="s">
        <v>1831</v>
      </c>
      <c r="AS174" s="4" t="s">
        <v>1831</v>
      </c>
      <c r="AT174" s="4" t="s">
        <v>1831</v>
      </c>
      <c r="AU174" s="4" t="s">
        <v>1831</v>
      </c>
      <c r="AV174" s="4" t="s">
        <v>1831</v>
      </c>
      <c r="AW174" s="4" t="s">
        <v>1831</v>
      </c>
      <c r="AX174" s="4" t="s">
        <v>1831</v>
      </c>
      <c r="AY174" s="4" t="s">
        <v>1831</v>
      </c>
      <c r="AZ174" s="4" t="s">
        <v>1831</v>
      </c>
      <c r="BA174" s="4" t="s">
        <v>1831</v>
      </c>
      <c r="BB174" s="4" t="s">
        <v>1831</v>
      </c>
      <c r="BC174" s="53">
        <v>1.0797699999999999</v>
      </c>
      <c r="BD174" s="53">
        <v>0.13436699999999999</v>
      </c>
      <c r="BE174" s="53">
        <v>246.549271</v>
      </c>
      <c r="BF174" s="53">
        <v>0.35128599999999999</v>
      </c>
      <c r="BG174" s="53">
        <v>0.29347099999999998</v>
      </c>
      <c r="BH174" s="4">
        <v>24.165389999999999</v>
      </c>
      <c r="BI174" s="4">
        <v>4.7143129999999998</v>
      </c>
      <c r="BJ174" s="53">
        <v>18.709814000000001</v>
      </c>
      <c r="BK174" s="53">
        <v>2.2676000000000002E-2</v>
      </c>
      <c r="BL174" s="53">
        <v>10819.0996</v>
      </c>
    </row>
    <row r="175" spans="1:64" hidden="1" x14ac:dyDescent="0.3">
      <c r="A175" s="5" t="s">
        <v>607</v>
      </c>
      <c r="B175" s="5">
        <v>12</v>
      </c>
      <c r="C175" s="5">
        <v>12</v>
      </c>
      <c r="D175" s="5">
        <v>171</v>
      </c>
      <c r="E175" s="5" t="s">
        <v>1072</v>
      </c>
      <c r="F175" s="10">
        <v>42826</v>
      </c>
      <c r="G175" s="94"/>
      <c r="H175" s="94">
        <v>4</v>
      </c>
      <c r="I175" s="94">
        <v>2017</v>
      </c>
      <c r="J175" s="5">
        <v>-32.083333333333336</v>
      </c>
      <c r="K175" s="5">
        <v>-52.218686111111111</v>
      </c>
      <c r="L175" s="5">
        <v>1.5</v>
      </c>
      <c r="M175" s="5" t="s">
        <v>963</v>
      </c>
      <c r="P175" s="5" t="s">
        <v>1929</v>
      </c>
      <c r="Q175" s="90" t="s">
        <v>868</v>
      </c>
      <c r="R175" s="5" t="s">
        <v>868</v>
      </c>
      <c r="S175" s="5"/>
      <c r="T175" s="5" t="s">
        <v>1835</v>
      </c>
      <c r="U175" s="5" t="s">
        <v>1418</v>
      </c>
      <c r="V175" s="5" t="s">
        <v>992</v>
      </c>
      <c r="W175" s="5" t="s">
        <v>2240</v>
      </c>
      <c r="X175" s="5" t="s">
        <v>1077</v>
      </c>
      <c r="Y175" s="5" t="b">
        <v>1</v>
      </c>
      <c r="Z175" s="4" t="s">
        <v>1935</v>
      </c>
      <c r="AA175" s="4">
        <v>6</v>
      </c>
      <c r="AC175" s="4" t="s">
        <v>1930</v>
      </c>
      <c r="AE175" s="53">
        <v>0</v>
      </c>
      <c r="AF175" s="4">
        <v>6</v>
      </c>
      <c r="AH175" s="4" t="s">
        <v>1938</v>
      </c>
      <c r="AI175" s="4" t="s">
        <v>1938</v>
      </c>
      <c r="AJ175" s="4" t="s">
        <v>1831</v>
      </c>
      <c r="AK175" s="4" t="s">
        <v>1831</v>
      </c>
      <c r="AL175" s="4" t="s">
        <v>1831</v>
      </c>
      <c r="AM175" s="4" t="s">
        <v>1831</v>
      </c>
      <c r="AN175" s="4">
        <v>2</v>
      </c>
      <c r="AQ175" s="4" t="s">
        <v>1935</v>
      </c>
      <c r="AR175" s="4" t="s">
        <v>1831</v>
      </c>
      <c r="AS175" s="4" t="s">
        <v>1831</v>
      </c>
      <c r="AT175" s="4" t="s">
        <v>1831</v>
      </c>
      <c r="AU175" s="4" t="s">
        <v>1831</v>
      </c>
      <c r="AV175" s="4" t="s">
        <v>1831</v>
      </c>
      <c r="AW175" s="4" t="s">
        <v>1831</v>
      </c>
      <c r="AX175" s="4" t="s">
        <v>1831</v>
      </c>
      <c r="AY175" s="4" t="s">
        <v>1831</v>
      </c>
      <c r="AZ175" s="4" t="s">
        <v>1831</v>
      </c>
      <c r="BA175" s="4" t="s">
        <v>1831</v>
      </c>
      <c r="BB175" s="4" t="s">
        <v>1831</v>
      </c>
      <c r="BC175" s="53">
        <v>1.0797699999999999</v>
      </c>
      <c r="BD175" s="53">
        <v>0.13436699999999999</v>
      </c>
      <c r="BE175" s="53">
        <v>246.549271</v>
      </c>
      <c r="BF175" s="53">
        <v>0.35128599999999999</v>
      </c>
      <c r="BG175" s="53">
        <v>0.29347099999999998</v>
      </c>
      <c r="BH175" s="4">
        <v>24.165389999999999</v>
      </c>
      <c r="BI175" s="4">
        <v>4.7143129999999998</v>
      </c>
      <c r="BJ175" s="53">
        <v>18.709814000000001</v>
      </c>
      <c r="BK175" s="53">
        <v>2.2676000000000002E-2</v>
      </c>
      <c r="BL175" s="53">
        <v>10819.0996</v>
      </c>
    </row>
    <row r="176" spans="1:64" hidden="1" x14ac:dyDescent="0.3">
      <c r="A176" s="5" t="s">
        <v>607</v>
      </c>
      <c r="B176" s="5">
        <v>12</v>
      </c>
      <c r="C176" s="5">
        <v>12</v>
      </c>
      <c r="D176" s="5">
        <v>172</v>
      </c>
      <c r="E176" s="5" t="s">
        <v>1073</v>
      </c>
      <c r="F176" s="10">
        <v>42917</v>
      </c>
      <c r="G176" s="94"/>
      <c r="H176" s="94">
        <v>7</v>
      </c>
      <c r="I176" s="94">
        <v>2017</v>
      </c>
      <c r="J176" s="5">
        <v>-32.083430555555559</v>
      </c>
      <c r="K176" s="5">
        <v>-52.219094444444444</v>
      </c>
      <c r="L176" s="5">
        <v>1.5</v>
      </c>
      <c r="M176" s="5" t="s">
        <v>963</v>
      </c>
      <c r="P176" s="5" t="s">
        <v>1929</v>
      </c>
      <c r="Q176" s="5" t="s">
        <v>945</v>
      </c>
      <c r="R176" s="5" t="s">
        <v>945</v>
      </c>
      <c r="S176" s="5"/>
      <c r="T176" s="5" t="s">
        <v>1853</v>
      </c>
      <c r="U176" s="5" t="s">
        <v>1174</v>
      </c>
      <c r="V176" s="5" t="s">
        <v>991</v>
      </c>
      <c r="W176" s="5"/>
      <c r="X176" s="5"/>
      <c r="Y176" s="5" t="b">
        <v>1</v>
      </c>
      <c r="Z176" s="4" t="s">
        <v>1935</v>
      </c>
      <c r="AE176" s="53">
        <v>0</v>
      </c>
      <c r="AJ176" s="4" t="s">
        <v>1831</v>
      </c>
      <c r="AK176" s="4" t="s">
        <v>1831</v>
      </c>
      <c r="AL176" s="4" t="s">
        <v>1831</v>
      </c>
      <c r="AM176" s="4" t="s">
        <v>1831</v>
      </c>
      <c r="AN176" s="4">
        <v>0</v>
      </c>
      <c r="AQ176" s="4" t="s">
        <v>1935</v>
      </c>
      <c r="AR176" s="4" t="s">
        <v>1831</v>
      </c>
      <c r="AS176" s="4" t="s">
        <v>1831</v>
      </c>
      <c r="AT176" s="4" t="s">
        <v>1831</v>
      </c>
      <c r="AU176" s="4" t="s">
        <v>1831</v>
      </c>
      <c r="AV176" s="4" t="s">
        <v>1831</v>
      </c>
      <c r="AW176" s="4" t="s">
        <v>1831</v>
      </c>
      <c r="AX176" s="4" t="s">
        <v>1831</v>
      </c>
      <c r="AY176" s="4" t="s">
        <v>1831</v>
      </c>
      <c r="AZ176" s="4" t="s">
        <v>1831</v>
      </c>
      <c r="BA176" s="4" t="s">
        <v>1831</v>
      </c>
      <c r="BB176" s="4" t="s">
        <v>1831</v>
      </c>
      <c r="BC176" s="53">
        <v>1.0797699999999999</v>
      </c>
      <c r="BD176" s="53">
        <v>0.13436699999999999</v>
      </c>
      <c r="BE176" s="53">
        <v>246.549271</v>
      </c>
      <c r="BF176" s="53">
        <v>0.35128599999999999</v>
      </c>
      <c r="BG176" s="53">
        <v>0.29347099999999998</v>
      </c>
      <c r="BH176" s="4">
        <v>24.165389999999999</v>
      </c>
      <c r="BI176" s="4">
        <v>4.7143129999999998</v>
      </c>
      <c r="BJ176" s="53">
        <v>18.709814000000001</v>
      </c>
      <c r="BK176" s="53">
        <v>2.2676000000000002E-2</v>
      </c>
      <c r="BL176" s="53">
        <v>10819.0996</v>
      </c>
    </row>
    <row r="177" spans="1:64" hidden="1" x14ac:dyDescent="0.3">
      <c r="A177" s="5" t="s">
        <v>607</v>
      </c>
      <c r="B177" s="5">
        <v>12</v>
      </c>
      <c r="C177" s="5">
        <v>12</v>
      </c>
      <c r="D177" s="5">
        <v>173</v>
      </c>
      <c r="E177" s="5" t="s">
        <v>1073</v>
      </c>
      <c r="F177" s="10">
        <v>42917</v>
      </c>
      <c r="G177" s="94"/>
      <c r="H177" s="94">
        <v>7</v>
      </c>
      <c r="I177" s="94">
        <v>2017</v>
      </c>
      <c r="J177" s="5">
        <v>-32.083430555555559</v>
      </c>
      <c r="K177" s="5">
        <v>-52.219094444444444</v>
      </c>
      <c r="L177" s="5">
        <v>1.5</v>
      </c>
      <c r="M177" s="5" t="s">
        <v>963</v>
      </c>
      <c r="P177" s="5" t="s">
        <v>1929</v>
      </c>
      <c r="Q177" s="5" t="s">
        <v>945</v>
      </c>
      <c r="R177" s="5" t="s">
        <v>945</v>
      </c>
      <c r="S177" s="5"/>
      <c r="T177" s="5"/>
      <c r="U177" s="5" t="s">
        <v>1174</v>
      </c>
      <c r="V177" s="5" t="s">
        <v>992</v>
      </c>
      <c r="W177" s="5"/>
      <c r="X177" s="5"/>
      <c r="Y177" s="5" t="b">
        <v>1</v>
      </c>
      <c r="Z177" s="4" t="s">
        <v>1935</v>
      </c>
      <c r="AE177" s="53">
        <v>0</v>
      </c>
      <c r="AJ177" s="4" t="s">
        <v>1831</v>
      </c>
      <c r="AK177" s="4" t="s">
        <v>1831</v>
      </c>
      <c r="AL177" s="4" t="s">
        <v>1831</v>
      </c>
      <c r="AM177" s="4" t="s">
        <v>1831</v>
      </c>
      <c r="AN177" s="4">
        <v>4.1666666666666664E-2</v>
      </c>
      <c r="AQ177" s="4" t="s">
        <v>1935</v>
      </c>
      <c r="AR177" s="4" t="s">
        <v>1831</v>
      </c>
      <c r="AS177" s="4" t="s">
        <v>1831</v>
      </c>
      <c r="AT177" s="4" t="s">
        <v>1831</v>
      </c>
      <c r="AU177" s="4" t="s">
        <v>1831</v>
      </c>
      <c r="AV177" s="4" t="s">
        <v>1831</v>
      </c>
      <c r="AW177" s="4" t="s">
        <v>1831</v>
      </c>
      <c r="AX177" s="4" t="s">
        <v>1831</v>
      </c>
      <c r="AY177" s="4" t="s">
        <v>1831</v>
      </c>
      <c r="AZ177" s="4" t="s">
        <v>1831</v>
      </c>
      <c r="BA177" s="4" t="s">
        <v>1831</v>
      </c>
      <c r="BB177" s="4" t="s">
        <v>1831</v>
      </c>
      <c r="BC177" s="53">
        <v>1.0797699999999999</v>
      </c>
      <c r="BD177" s="53">
        <v>0.13436699999999999</v>
      </c>
      <c r="BE177" s="53">
        <v>246.549271</v>
      </c>
      <c r="BF177" s="53">
        <v>0.35128599999999999</v>
      </c>
      <c r="BG177" s="53">
        <v>0.29347099999999998</v>
      </c>
      <c r="BH177" s="4">
        <v>24.165389999999999</v>
      </c>
      <c r="BI177" s="4">
        <v>4.7143129999999998</v>
      </c>
      <c r="BJ177" s="53">
        <v>18.709814000000001</v>
      </c>
      <c r="BK177" s="53">
        <v>2.2676000000000002E-2</v>
      </c>
      <c r="BL177" s="53">
        <v>10819.0996</v>
      </c>
    </row>
    <row r="178" spans="1:64" hidden="1" x14ac:dyDescent="0.3">
      <c r="A178" s="5" t="s">
        <v>607</v>
      </c>
      <c r="B178" s="5">
        <v>12</v>
      </c>
      <c r="C178" s="5">
        <v>12</v>
      </c>
      <c r="D178" s="5">
        <v>174</v>
      </c>
      <c r="E178" s="5" t="s">
        <v>1073</v>
      </c>
      <c r="F178" s="10">
        <v>42917</v>
      </c>
      <c r="G178" s="94"/>
      <c r="H178" s="94">
        <v>7</v>
      </c>
      <c r="I178" s="94">
        <v>2017</v>
      </c>
      <c r="J178" s="5">
        <v>-32.083430555555559</v>
      </c>
      <c r="K178" s="5">
        <v>-52.219094444444444</v>
      </c>
      <c r="L178" s="5">
        <v>1.5</v>
      </c>
      <c r="M178" s="5" t="s">
        <v>963</v>
      </c>
      <c r="P178" s="5" t="s">
        <v>1929</v>
      </c>
      <c r="Q178" s="5" t="s">
        <v>945</v>
      </c>
      <c r="R178" s="5" t="s">
        <v>945</v>
      </c>
      <c r="S178" s="5"/>
      <c r="T178" s="5" t="s">
        <v>1855</v>
      </c>
      <c r="U178" s="5" t="s">
        <v>1174</v>
      </c>
      <c r="V178" s="5" t="s">
        <v>992</v>
      </c>
      <c r="W178" s="5"/>
      <c r="X178" s="5"/>
      <c r="Y178" s="5" t="b">
        <v>1</v>
      </c>
      <c r="Z178" s="4" t="s">
        <v>1935</v>
      </c>
      <c r="AE178" s="53">
        <v>0</v>
      </c>
      <c r="AJ178" s="4" t="s">
        <v>1831</v>
      </c>
      <c r="AK178" s="4" t="s">
        <v>1831</v>
      </c>
      <c r="AL178" s="4" t="s">
        <v>1831</v>
      </c>
      <c r="AM178" s="4" t="s">
        <v>1831</v>
      </c>
      <c r="AN178" s="4">
        <v>2</v>
      </c>
      <c r="AQ178" s="4" t="s">
        <v>1935</v>
      </c>
      <c r="AR178" s="4" t="s">
        <v>1831</v>
      </c>
      <c r="AS178" s="4" t="s">
        <v>1831</v>
      </c>
      <c r="AT178" s="4" t="s">
        <v>1831</v>
      </c>
      <c r="AU178" s="4" t="s">
        <v>1831</v>
      </c>
      <c r="AV178" s="4" t="s">
        <v>1831</v>
      </c>
      <c r="AW178" s="4" t="s">
        <v>1831</v>
      </c>
      <c r="AX178" s="4" t="s">
        <v>1831</v>
      </c>
      <c r="AY178" s="4" t="s">
        <v>1831</v>
      </c>
      <c r="AZ178" s="4" t="s">
        <v>1831</v>
      </c>
      <c r="BA178" s="4" t="s">
        <v>1831</v>
      </c>
      <c r="BB178" s="4" t="s">
        <v>1831</v>
      </c>
      <c r="BC178" s="53">
        <v>1.0797699999999999</v>
      </c>
      <c r="BD178" s="53">
        <v>0.13436699999999999</v>
      </c>
      <c r="BE178" s="53">
        <v>246.549271</v>
      </c>
      <c r="BF178" s="53">
        <v>0.35128599999999999</v>
      </c>
      <c r="BG178" s="53">
        <v>0.29347099999999998</v>
      </c>
      <c r="BH178" s="4">
        <v>24.165389999999999</v>
      </c>
      <c r="BI178" s="4">
        <v>4.7143129999999998</v>
      </c>
      <c r="BJ178" s="53">
        <v>18.709814000000001</v>
      </c>
      <c r="BK178" s="53">
        <v>2.2676000000000002E-2</v>
      </c>
      <c r="BL178" s="53">
        <v>10819.0996</v>
      </c>
    </row>
    <row r="179" spans="1:64" hidden="1" x14ac:dyDescent="0.3">
      <c r="A179" s="5" t="s">
        <v>607</v>
      </c>
      <c r="B179" s="5">
        <v>12</v>
      </c>
      <c r="C179" s="5">
        <v>12</v>
      </c>
      <c r="D179" s="5">
        <v>175</v>
      </c>
      <c r="E179" s="5" t="s">
        <v>1074</v>
      </c>
      <c r="F179" s="10">
        <v>42917</v>
      </c>
      <c r="G179" s="94"/>
      <c r="H179" s="94">
        <v>7</v>
      </c>
      <c r="I179" s="94">
        <v>2017</v>
      </c>
      <c r="J179" s="5">
        <v>-32.083333333333336</v>
      </c>
      <c r="K179" s="5">
        <v>-52.218686111111111</v>
      </c>
      <c r="L179" s="5">
        <v>1.5</v>
      </c>
      <c r="M179" s="5" t="s">
        <v>963</v>
      </c>
      <c r="P179" s="5" t="s">
        <v>1929</v>
      </c>
      <c r="Q179" s="5" t="s">
        <v>945</v>
      </c>
      <c r="R179" s="5" t="s">
        <v>945</v>
      </c>
      <c r="S179" s="5"/>
      <c r="T179" s="5" t="s">
        <v>1851</v>
      </c>
      <c r="U179" s="5" t="s">
        <v>1418</v>
      </c>
      <c r="V179" s="5" t="s">
        <v>991</v>
      </c>
      <c r="W179" s="5" t="s">
        <v>2240</v>
      </c>
      <c r="X179" s="5" t="s">
        <v>1077</v>
      </c>
      <c r="Y179" s="5" t="b">
        <v>1</v>
      </c>
      <c r="Z179" s="4" t="s">
        <v>1935</v>
      </c>
      <c r="AE179" s="53">
        <v>0</v>
      </c>
      <c r="AJ179" s="4" t="s">
        <v>1831</v>
      </c>
      <c r="AK179" s="4" t="s">
        <v>1831</v>
      </c>
      <c r="AL179" s="4" t="s">
        <v>1831</v>
      </c>
      <c r="AM179" s="4" t="s">
        <v>1831</v>
      </c>
      <c r="AN179" s="4">
        <v>0</v>
      </c>
      <c r="AQ179" s="4" t="s">
        <v>1935</v>
      </c>
      <c r="AR179" s="4" t="s">
        <v>1831</v>
      </c>
      <c r="AS179" s="4" t="s">
        <v>1831</v>
      </c>
      <c r="AT179" s="4" t="s">
        <v>1831</v>
      </c>
      <c r="AU179" s="4" t="s">
        <v>1831</v>
      </c>
      <c r="AV179" s="4" t="s">
        <v>1831</v>
      </c>
      <c r="AW179" s="4" t="s">
        <v>1831</v>
      </c>
      <c r="AX179" s="4" t="s">
        <v>1831</v>
      </c>
      <c r="AY179" s="4" t="s">
        <v>1831</v>
      </c>
      <c r="AZ179" s="4" t="s">
        <v>1831</v>
      </c>
      <c r="BA179" s="4" t="s">
        <v>1831</v>
      </c>
      <c r="BB179" s="4" t="s">
        <v>1831</v>
      </c>
      <c r="BC179" s="53">
        <v>1.0797699999999999</v>
      </c>
      <c r="BD179" s="53">
        <v>0.13436699999999999</v>
      </c>
      <c r="BE179" s="53">
        <v>246.549271</v>
      </c>
      <c r="BF179" s="53">
        <v>0.35128599999999999</v>
      </c>
      <c r="BG179" s="53">
        <v>0.29347099999999998</v>
      </c>
      <c r="BH179" s="4">
        <v>24.165389999999999</v>
      </c>
      <c r="BI179" s="4">
        <v>4.7143129999999998</v>
      </c>
      <c r="BJ179" s="53">
        <v>18.709814000000001</v>
      </c>
      <c r="BK179" s="53">
        <v>2.2676000000000002E-2</v>
      </c>
      <c r="BL179" s="53">
        <v>10819.0996</v>
      </c>
    </row>
    <row r="180" spans="1:64" hidden="1" x14ac:dyDescent="0.3">
      <c r="A180" s="5" t="s">
        <v>607</v>
      </c>
      <c r="B180" s="5">
        <v>12</v>
      </c>
      <c r="C180" s="5">
        <v>12</v>
      </c>
      <c r="D180" s="5">
        <v>176</v>
      </c>
      <c r="E180" s="5" t="s">
        <v>1074</v>
      </c>
      <c r="F180" s="10">
        <v>42917</v>
      </c>
      <c r="G180" s="94"/>
      <c r="H180" s="94">
        <v>7</v>
      </c>
      <c r="I180" s="94">
        <v>2017</v>
      </c>
      <c r="J180" s="5">
        <v>-32.083333333333336</v>
      </c>
      <c r="K180" s="5">
        <v>-52.218686111111111</v>
      </c>
      <c r="L180" s="5">
        <v>1.5</v>
      </c>
      <c r="M180" s="5" t="s">
        <v>963</v>
      </c>
      <c r="P180" s="5" t="s">
        <v>1929</v>
      </c>
      <c r="Q180" s="5" t="s">
        <v>945</v>
      </c>
      <c r="R180" s="5" t="s">
        <v>945</v>
      </c>
      <c r="S180" s="5"/>
      <c r="T180" s="5" t="s">
        <v>1857</v>
      </c>
      <c r="U180" s="5" t="s">
        <v>1418</v>
      </c>
      <c r="V180" s="5" t="s">
        <v>992</v>
      </c>
      <c r="W180" s="5" t="s">
        <v>2240</v>
      </c>
      <c r="X180" s="5" t="s">
        <v>1077</v>
      </c>
      <c r="Y180" s="5" t="b">
        <v>1</v>
      </c>
      <c r="Z180" s="4" t="s">
        <v>1935</v>
      </c>
      <c r="AA180" s="4">
        <v>6</v>
      </c>
      <c r="AC180" s="4" t="s">
        <v>1930</v>
      </c>
      <c r="AE180" s="53">
        <v>0</v>
      </c>
      <c r="AF180" s="4">
        <v>6</v>
      </c>
      <c r="AH180" s="4" t="s">
        <v>1938</v>
      </c>
      <c r="AI180" s="4" t="s">
        <v>1938</v>
      </c>
      <c r="AJ180" s="4" t="s">
        <v>1831</v>
      </c>
      <c r="AK180" s="4" t="s">
        <v>1831</v>
      </c>
      <c r="AL180" s="4" t="s">
        <v>1831</v>
      </c>
      <c r="AM180" s="4" t="s">
        <v>1831</v>
      </c>
      <c r="AN180" s="4">
        <v>4.1666666666666664E-2</v>
      </c>
      <c r="AQ180" s="4" t="s">
        <v>1935</v>
      </c>
      <c r="AR180" s="4" t="s">
        <v>1831</v>
      </c>
      <c r="AS180" s="4" t="s">
        <v>1831</v>
      </c>
      <c r="AT180" s="4" t="s">
        <v>1831</v>
      </c>
      <c r="AU180" s="4" t="s">
        <v>1831</v>
      </c>
      <c r="AV180" s="4" t="s">
        <v>1831</v>
      </c>
      <c r="AW180" s="4" t="s">
        <v>1831</v>
      </c>
      <c r="AX180" s="4" t="s">
        <v>1831</v>
      </c>
      <c r="AY180" s="4" t="s">
        <v>1831</v>
      </c>
      <c r="AZ180" s="4" t="s">
        <v>1831</v>
      </c>
      <c r="BA180" s="4" t="s">
        <v>1831</v>
      </c>
      <c r="BB180" s="4" t="s">
        <v>1831</v>
      </c>
      <c r="BC180" s="53">
        <v>1.0797699999999999</v>
      </c>
      <c r="BD180" s="53">
        <v>0.13436699999999999</v>
      </c>
      <c r="BE180" s="53">
        <v>246.549271</v>
      </c>
      <c r="BF180" s="53">
        <v>0.35128599999999999</v>
      </c>
      <c r="BG180" s="53">
        <v>0.29347099999999998</v>
      </c>
      <c r="BH180" s="4">
        <v>24.165389999999999</v>
      </c>
      <c r="BI180" s="4">
        <v>4.7143129999999998</v>
      </c>
      <c r="BJ180" s="53">
        <v>18.709814000000001</v>
      </c>
      <c r="BK180" s="53">
        <v>2.2676000000000002E-2</v>
      </c>
      <c r="BL180" s="53">
        <v>10819.0996</v>
      </c>
    </row>
    <row r="181" spans="1:64" hidden="1" x14ac:dyDescent="0.3">
      <c r="A181" s="5" t="s">
        <v>607</v>
      </c>
      <c r="B181" s="5">
        <v>12</v>
      </c>
      <c r="C181" s="5">
        <v>12</v>
      </c>
      <c r="D181" s="5">
        <v>177</v>
      </c>
      <c r="E181" s="5" t="s">
        <v>1074</v>
      </c>
      <c r="F181" s="10">
        <v>42917</v>
      </c>
      <c r="G181" s="94"/>
      <c r="H181" s="94">
        <v>7</v>
      </c>
      <c r="I181" s="94">
        <v>2017</v>
      </c>
      <c r="J181" s="5">
        <v>-32.083333333333336</v>
      </c>
      <c r="K181" s="5">
        <v>-52.218686111111111</v>
      </c>
      <c r="L181" s="5">
        <v>1.5</v>
      </c>
      <c r="M181" s="5" t="s">
        <v>963</v>
      </c>
      <c r="P181" s="5" t="s">
        <v>1929</v>
      </c>
      <c r="Q181" s="5" t="s">
        <v>945</v>
      </c>
      <c r="R181" s="5" t="s">
        <v>945</v>
      </c>
      <c r="S181" s="5"/>
      <c r="T181" s="5" t="s">
        <v>1857</v>
      </c>
      <c r="U181" s="5" t="s">
        <v>1418</v>
      </c>
      <c r="V181" s="5" t="s">
        <v>992</v>
      </c>
      <c r="W181" s="5" t="s">
        <v>2240</v>
      </c>
      <c r="X181" s="5" t="s">
        <v>1077</v>
      </c>
      <c r="Y181" s="5" t="b">
        <v>1</v>
      </c>
      <c r="Z181" s="4" t="s">
        <v>1935</v>
      </c>
      <c r="AA181" s="4">
        <v>6</v>
      </c>
      <c r="AC181" s="4" t="s">
        <v>1930</v>
      </c>
      <c r="AE181" s="53">
        <v>0</v>
      </c>
      <c r="AF181" s="4">
        <v>6</v>
      </c>
      <c r="AH181" s="4" t="s">
        <v>1938</v>
      </c>
      <c r="AI181" s="4" t="s">
        <v>1938</v>
      </c>
      <c r="AJ181" s="4" t="s">
        <v>1831</v>
      </c>
      <c r="AK181" s="4" t="s">
        <v>1831</v>
      </c>
      <c r="AL181" s="4" t="s">
        <v>1831</v>
      </c>
      <c r="AM181" s="4" t="s">
        <v>1831</v>
      </c>
      <c r="AN181" s="4">
        <v>2</v>
      </c>
      <c r="AQ181" s="4" t="s">
        <v>1935</v>
      </c>
      <c r="AR181" s="4" t="s">
        <v>1831</v>
      </c>
      <c r="AS181" s="4" t="s">
        <v>1831</v>
      </c>
      <c r="AT181" s="4" t="s">
        <v>1831</v>
      </c>
      <c r="AU181" s="4" t="s">
        <v>1831</v>
      </c>
      <c r="AV181" s="4" t="s">
        <v>1831</v>
      </c>
      <c r="AW181" s="4" t="s">
        <v>1831</v>
      </c>
      <c r="AX181" s="4" t="s">
        <v>1831</v>
      </c>
      <c r="AY181" s="4" t="s">
        <v>1831</v>
      </c>
      <c r="AZ181" s="4" t="s">
        <v>1831</v>
      </c>
      <c r="BA181" s="4" t="s">
        <v>1831</v>
      </c>
      <c r="BB181" s="4" t="s">
        <v>1831</v>
      </c>
      <c r="BC181" s="53">
        <v>1.0797699999999999</v>
      </c>
      <c r="BD181" s="53">
        <v>0.13436699999999999</v>
      </c>
      <c r="BE181" s="53">
        <v>246.549271</v>
      </c>
      <c r="BF181" s="53">
        <v>0.35128599999999999</v>
      </c>
      <c r="BG181" s="53">
        <v>0.29347099999999998</v>
      </c>
      <c r="BH181" s="4">
        <v>24.165389999999999</v>
      </c>
      <c r="BI181" s="4">
        <v>4.7143129999999998</v>
      </c>
      <c r="BJ181" s="53">
        <v>18.709814000000001</v>
      </c>
      <c r="BK181" s="53">
        <v>2.2676000000000002E-2</v>
      </c>
      <c r="BL181" s="53">
        <v>10819.0996</v>
      </c>
    </row>
    <row r="182" spans="1:64" hidden="1" x14ac:dyDescent="0.3">
      <c r="A182" s="5" t="s">
        <v>607</v>
      </c>
      <c r="B182" s="5">
        <v>12</v>
      </c>
      <c r="C182" s="5">
        <v>12</v>
      </c>
      <c r="D182" s="5">
        <v>178</v>
      </c>
      <c r="E182" s="5" t="s">
        <v>1075</v>
      </c>
      <c r="F182" s="10">
        <v>43160</v>
      </c>
      <c r="G182" s="94"/>
      <c r="H182" s="94">
        <v>3</v>
      </c>
      <c r="I182" s="94">
        <v>2018</v>
      </c>
      <c r="J182" s="5">
        <v>-32.083430555555559</v>
      </c>
      <c r="K182" s="5">
        <v>-52.219094444444444</v>
      </c>
      <c r="L182" s="5">
        <v>1.5</v>
      </c>
      <c r="M182" s="5" t="s">
        <v>963</v>
      </c>
      <c r="P182" s="5" t="s">
        <v>1929</v>
      </c>
      <c r="Q182" s="90" t="s">
        <v>868</v>
      </c>
      <c r="R182" s="5" t="s">
        <v>868</v>
      </c>
      <c r="S182" s="5"/>
      <c r="T182" s="5" t="s">
        <v>1854</v>
      </c>
      <c r="U182" s="5" t="s">
        <v>1174</v>
      </c>
      <c r="V182" s="5" t="s">
        <v>991</v>
      </c>
      <c r="W182" s="5"/>
      <c r="X182" s="5"/>
      <c r="Y182" s="5" t="b">
        <v>1</v>
      </c>
      <c r="Z182" s="4" t="s">
        <v>1935</v>
      </c>
      <c r="AE182" s="53">
        <v>0</v>
      </c>
      <c r="AJ182" s="4" t="s">
        <v>1831</v>
      </c>
      <c r="AK182" s="4" t="s">
        <v>1831</v>
      </c>
      <c r="AL182" s="4" t="s">
        <v>1831</v>
      </c>
      <c r="AM182" s="4" t="s">
        <v>1831</v>
      </c>
      <c r="AN182" s="4">
        <v>0</v>
      </c>
      <c r="AQ182" s="4" t="s">
        <v>1935</v>
      </c>
      <c r="AR182" s="4" t="s">
        <v>1831</v>
      </c>
      <c r="AS182" s="4" t="s">
        <v>1831</v>
      </c>
      <c r="AT182" s="4" t="s">
        <v>1831</v>
      </c>
      <c r="AU182" s="4" t="s">
        <v>1831</v>
      </c>
      <c r="AV182" s="4" t="s">
        <v>1831</v>
      </c>
      <c r="AW182" s="4" t="s">
        <v>1831</v>
      </c>
      <c r="AX182" s="4" t="s">
        <v>1831</v>
      </c>
      <c r="AY182" s="4" t="s">
        <v>1831</v>
      </c>
      <c r="AZ182" s="4" t="s">
        <v>1831</v>
      </c>
      <c r="BA182" s="4" t="s">
        <v>1831</v>
      </c>
      <c r="BB182" s="4" t="s">
        <v>1831</v>
      </c>
      <c r="BC182" s="53">
        <v>1.0797699999999999</v>
      </c>
      <c r="BD182" s="53">
        <v>0.13436699999999999</v>
      </c>
      <c r="BE182" s="53">
        <v>246.549271</v>
      </c>
      <c r="BF182" s="53">
        <v>0.35128599999999999</v>
      </c>
      <c r="BG182" s="53">
        <v>0.29347099999999998</v>
      </c>
      <c r="BH182" s="4">
        <v>24.165389999999999</v>
      </c>
      <c r="BI182" s="4">
        <v>4.7143129999999998</v>
      </c>
      <c r="BJ182" s="53">
        <v>18.709814000000001</v>
      </c>
      <c r="BK182" s="53">
        <v>2.2676000000000002E-2</v>
      </c>
      <c r="BL182" s="53">
        <v>10819.0996</v>
      </c>
    </row>
    <row r="183" spans="1:64" hidden="1" x14ac:dyDescent="0.3">
      <c r="A183" s="5" t="s">
        <v>607</v>
      </c>
      <c r="B183" s="5">
        <v>12</v>
      </c>
      <c r="C183" s="5">
        <v>12</v>
      </c>
      <c r="D183" s="5">
        <v>179</v>
      </c>
      <c r="E183" s="5" t="s">
        <v>1075</v>
      </c>
      <c r="F183" s="10">
        <v>43160</v>
      </c>
      <c r="G183" s="94"/>
      <c r="H183" s="94">
        <v>3</v>
      </c>
      <c r="I183" s="94">
        <v>2018</v>
      </c>
      <c r="J183" s="5">
        <v>-32.083430555555559</v>
      </c>
      <c r="K183" s="5">
        <v>-52.219094444444444</v>
      </c>
      <c r="L183" s="5">
        <v>1.5</v>
      </c>
      <c r="M183" s="5" t="s">
        <v>963</v>
      </c>
      <c r="P183" s="5" t="s">
        <v>1929</v>
      </c>
      <c r="Q183" s="90" t="s">
        <v>868</v>
      </c>
      <c r="R183" s="5" t="s">
        <v>868</v>
      </c>
      <c r="S183" s="5"/>
      <c r="T183" s="5"/>
      <c r="U183" s="5" t="s">
        <v>1174</v>
      </c>
      <c r="V183" s="5" t="s">
        <v>992</v>
      </c>
      <c r="W183" s="5"/>
      <c r="X183" s="5"/>
      <c r="Y183" s="5" t="b">
        <v>1</v>
      </c>
      <c r="Z183" s="4" t="s">
        <v>1935</v>
      </c>
      <c r="AE183" s="53">
        <v>0</v>
      </c>
      <c r="AJ183" s="4" t="s">
        <v>1831</v>
      </c>
      <c r="AK183" s="4" t="s">
        <v>1831</v>
      </c>
      <c r="AL183" s="4" t="s">
        <v>1831</v>
      </c>
      <c r="AM183" s="4" t="s">
        <v>1831</v>
      </c>
      <c r="AN183" s="4">
        <v>4.1666666666666664E-2</v>
      </c>
      <c r="AQ183" s="4" t="s">
        <v>1935</v>
      </c>
      <c r="AR183" s="4" t="s">
        <v>1831</v>
      </c>
      <c r="AS183" s="4" t="s">
        <v>1831</v>
      </c>
      <c r="AT183" s="4" t="s">
        <v>1831</v>
      </c>
      <c r="AU183" s="4" t="s">
        <v>1831</v>
      </c>
      <c r="AV183" s="4" t="s">
        <v>1831</v>
      </c>
      <c r="AW183" s="4" t="s">
        <v>1831</v>
      </c>
      <c r="AX183" s="4" t="s">
        <v>1831</v>
      </c>
      <c r="AY183" s="4" t="s">
        <v>1831</v>
      </c>
      <c r="AZ183" s="4" t="s">
        <v>1831</v>
      </c>
      <c r="BA183" s="4" t="s">
        <v>1831</v>
      </c>
      <c r="BB183" s="4" t="s">
        <v>1831</v>
      </c>
      <c r="BC183" s="53">
        <v>1.0797699999999999</v>
      </c>
      <c r="BD183" s="53">
        <v>0.13436699999999999</v>
      </c>
      <c r="BE183" s="53">
        <v>246.549271</v>
      </c>
      <c r="BF183" s="53">
        <v>0.35128599999999999</v>
      </c>
      <c r="BG183" s="53">
        <v>0.29347099999999998</v>
      </c>
      <c r="BH183" s="4">
        <v>24.165389999999999</v>
      </c>
      <c r="BI183" s="4">
        <v>4.7143129999999998</v>
      </c>
      <c r="BJ183" s="53">
        <v>18.709814000000001</v>
      </c>
      <c r="BK183" s="53">
        <v>2.2676000000000002E-2</v>
      </c>
      <c r="BL183" s="53">
        <v>10819.0996</v>
      </c>
    </row>
    <row r="184" spans="1:64" hidden="1" x14ac:dyDescent="0.3">
      <c r="A184" s="5" t="s">
        <v>607</v>
      </c>
      <c r="B184" s="5">
        <v>12</v>
      </c>
      <c r="C184" s="5">
        <v>12</v>
      </c>
      <c r="D184" s="5">
        <v>180</v>
      </c>
      <c r="E184" s="5" t="s">
        <v>1075</v>
      </c>
      <c r="F184" s="10">
        <v>43160</v>
      </c>
      <c r="G184" s="94"/>
      <c r="H184" s="94">
        <v>3</v>
      </c>
      <c r="I184" s="94">
        <v>2018</v>
      </c>
      <c r="J184" s="5">
        <v>-32.083430555555559</v>
      </c>
      <c r="K184" s="5">
        <v>-52.219094444444444</v>
      </c>
      <c r="L184" s="5">
        <v>1.5</v>
      </c>
      <c r="M184" s="5" t="s">
        <v>963</v>
      </c>
      <c r="P184" s="5" t="s">
        <v>1929</v>
      </c>
      <c r="Q184" s="90" t="s">
        <v>868</v>
      </c>
      <c r="R184" s="5" t="s">
        <v>868</v>
      </c>
      <c r="S184" s="5"/>
      <c r="T184" s="5" t="s">
        <v>1856</v>
      </c>
      <c r="U184" s="5" t="s">
        <v>1174</v>
      </c>
      <c r="V184" s="5" t="s">
        <v>992</v>
      </c>
      <c r="W184" s="5"/>
      <c r="X184" s="5"/>
      <c r="Y184" s="5" t="b">
        <v>1</v>
      </c>
      <c r="Z184" s="4" t="s">
        <v>1935</v>
      </c>
      <c r="AE184" s="53">
        <v>0</v>
      </c>
      <c r="AJ184" s="4" t="s">
        <v>1831</v>
      </c>
      <c r="AK184" s="4" t="s">
        <v>1831</v>
      </c>
      <c r="AL184" s="4" t="s">
        <v>1831</v>
      </c>
      <c r="AM184" s="4" t="s">
        <v>1831</v>
      </c>
      <c r="AN184" s="4">
        <v>2</v>
      </c>
      <c r="AQ184" s="4" t="s">
        <v>1935</v>
      </c>
      <c r="AR184" s="4" t="s">
        <v>1831</v>
      </c>
      <c r="AS184" s="4" t="s">
        <v>1831</v>
      </c>
      <c r="AT184" s="4" t="s">
        <v>1831</v>
      </c>
      <c r="AU184" s="4" t="s">
        <v>1831</v>
      </c>
      <c r="AV184" s="4" t="s">
        <v>1831</v>
      </c>
      <c r="AW184" s="4" t="s">
        <v>1831</v>
      </c>
      <c r="AX184" s="4" t="s">
        <v>1831</v>
      </c>
      <c r="AY184" s="4" t="s">
        <v>1831</v>
      </c>
      <c r="AZ184" s="4" t="s">
        <v>1831</v>
      </c>
      <c r="BA184" s="4" t="s">
        <v>1831</v>
      </c>
      <c r="BB184" s="4" t="s">
        <v>1831</v>
      </c>
      <c r="BC184" s="53">
        <v>1.0797699999999999</v>
      </c>
      <c r="BD184" s="53">
        <v>0.13436699999999999</v>
      </c>
      <c r="BE184" s="53">
        <v>246.549271</v>
      </c>
      <c r="BF184" s="53">
        <v>0.35128599999999999</v>
      </c>
      <c r="BG184" s="53">
        <v>0.29347099999999998</v>
      </c>
      <c r="BH184" s="4">
        <v>24.165389999999999</v>
      </c>
      <c r="BI184" s="4">
        <v>4.7143129999999998</v>
      </c>
      <c r="BJ184" s="53">
        <v>18.709814000000001</v>
      </c>
      <c r="BK184" s="53">
        <v>2.2676000000000002E-2</v>
      </c>
      <c r="BL184" s="53">
        <v>10819.0996</v>
      </c>
    </row>
    <row r="185" spans="1:64" hidden="1" x14ac:dyDescent="0.3">
      <c r="A185" s="5" t="s">
        <v>607</v>
      </c>
      <c r="B185" s="5">
        <v>12</v>
      </c>
      <c r="C185" s="5">
        <v>12</v>
      </c>
      <c r="D185" s="5">
        <v>181</v>
      </c>
      <c r="E185" s="5" t="s">
        <v>1076</v>
      </c>
      <c r="F185" s="10">
        <v>43160</v>
      </c>
      <c r="G185" s="94"/>
      <c r="H185" s="94">
        <v>3</v>
      </c>
      <c r="I185" s="94">
        <v>2018</v>
      </c>
      <c r="J185" s="5">
        <v>-32.083333333333336</v>
      </c>
      <c r="K185" s="5">
        <v>-52.218686111111111</v>
      </c>
      <c r="L185" s="5">
        <v>1.5</v>
      </c>
      <c r="M185" s="5" t="s">
        <v>963</v>
      </c>
      <c r="P185" s="5" t="s">
        <v>1929</v>
      </c>
      <c r="Q185" s="90" t="s">
        <v>868</v>
      </c>
      <c r="R185" s="5" t="s">
        <v>868</v>
      </c>
      <c r="S185" s="5"/>
      <c r="T185" s="5" t="s">
        <v>1852</v>
      </c>
      <c r="U185" s="5" t="s">
        <v>1418</v>
      </c>
      <c r="V185" s="5" t="s">
        <v>991</v>
      </c>
      <c r="W185" s="5" t="s">
        <v>2240</v>
      </c>
      <c r="X185" s="5" t="s">
        <v>1077</v>
      </c>
      <c r="Y185" s="5" t="b">
        <v>1</v>
      </c>
      <c r="Z185" s="4" t="s">
        <v>1935</v>
      </c>
      <c r="AE185" s="53">
        <v>0</v>
      </c>
      <c r="AJ185" s="4" t="s">
        <v>1831</v>
      </c>
      <c r="AK185" s="4" t="s">
        <v>1831</v>
      </c>
      <c r="AL185" s="4" t="s">
        <v>1831</v>
      </c>
      <c r="AM185" s="4" t="s">
        <v>1831</v>
      </c>
      <c r="AN185" s="4">
        <v>0</v>
      </c>
      <c r="AQ185" s="4" t="s">
        <v>1935</v>
      </c>
      <c r="AR185" s="4" t="s">
        <v>1831</v>
      </c>
      <c r="AS185" s="4" t="s">
        <v>1831</v>
      </c>
      <c r="AT185" s="4" t="s">
        <v>1831</v>
      </c>
      <c r="AU185" s="4" t="s">
        <v>1831</v>
      </c>
      <c r="AV185" s="4" t="s">
        <v>1831</v>
      </c>
      <c r="AW185" s="4" t="s">
        <v>1831</v>
      </c>
      <c r="AX185" s="4" t="s">
        <v>1831</v>
      </c>
      <c r="AY185" s="4" t="s">
        <v>1831</v>
      </c>
      <c r="AZ185" s="4" t="s">
        <v>1831</v>
      </c>
      <c r="BA185" s="4" t="s">
        <v>1831</v>
      </c>
      <c r="BB185" s="4" t="s">
        <v>1831</v>
      </c>
      <c r="BC185" s="53">
        <v>1.0797699999999999</v>
      </c>
      <c r="BD185" s="53">
        <v>0.13436699999999999</v>
      </c>
      <c r="BE185" s="53">
        <v>246.549271</v>
      </c>
      <c r="BF185" s="53">
        <v>0.35128599999999999</v>
      </c>
      <c r="BG185" s="53">
        <v>0.29347099999999998</v>
      </c>
      <c r="BH185" s="4">
        <v>24.165389999999999</v>
      </c>
      <c r="BI185" s="4">
        <v>4.7143129999999998</v>
      </c>
      <c r="BJ185" s="53">
        <v>18.709814000000001</v>
      </c>
      <c r="BK185" s="53">
        <v>2.2676000000000002E-2</v>
      </c>
      <c r="BL185" s="53">
        <v>10819.0996</v>
      </c>
    </row>
    <row r="186" spans="1:64" hidden="1" x14ac:dyDescent="0.3">
      <c r="A186" s="5" t="s">
        <v>607</v>
      </c>
      <c r="B186" s="5">
        <v>12</v>
      </c>
      <c r="C186" s="5">
        <v>12</v>
      </c>
      <c r="D186" s="5">
        <v>182</v>
      </c>
      <c r="E186" s="5" t="s">
        <v>1076</v>
      </c>
      <c r="F186" s="10">
        <v>43160</v>
      </c>
      <c r="G186" s="94"/>
      <c r="H186" s="94">
        <v>3</v>
      </c>
      <c r="I186" s="94">
        <v>2018</v>
      </c>
      <c r="J186" s="5">
        <v>-32.083333333333336</v>
      </c>
      <c r="K186" s="5">
        <v>-52.218686111111111</v>
      </c>
      <c r="L186" s="5">
        <v>1.5</v>
      </c>
      <c r="M186" s="5" t="s">
        <v>963</v>
      </c>
      <c r="P186" s="5" t="s">
        <v>1929</v>
      </c>
      <c r="Q186" s="90" t="s">
        <v>868</v>
      </c>
      <c r="R186" s="5" t="s">
        <v>868</v>
      </c>
      <c r="S186" s="5"/>
      <c r="T186" s="5" t="s">
        <v>1858</v>
      </c>
      <c r="U186" s="5" t="s">
        <v>1418</v>
      </c>
      <c r="V186" s="5" t="s">
        <v>992</v>
      </c>
      <c r="W186" s="5" t="s">
        <v>2240</v>
      </c>
      <c r="X186" s="5" t="s">
        <v>1077</v>
      </c>
      <c r="Y186" s="5" t="b">
        <v>1</v>
      </c>
      <c r="Z186" s="4" t="s">
        <v>1935</v>
      </c>
      <c r="AA186" s="4">
        <v>6</v>
      </c>
      <c r="AC186" s="4" t="s">
        <v>1930</v>
      </c>
      <c r="AE186" s="53">
        <v>0</v>
      </c>
      <c r="AF186" s="4">
        <v>6</v>
      </c>
      <c r="AH186" s="4" t="s">
        <v>1938</v>
      </c>
      <c r="AI186" s="4" t="s">
        <v>1938</v>
      </c>
      <c r="AJ186" s="4" t="s">
        <v>1831</v>
      </c>
      <c r="AK186" s="4" t="s">
        <v>1831</v>
      </c>
      <c r="AL186" s="4" t="s">
        <v>1831</v>
      </c>
      <c r="AM186" s="4" t="s">
        <v>1831</v>
      </c>
      <c r="AN186" s="4">
        <v>4.1666666666666664E-2</v>
      </c>
      <c r="AQ186" s="4" t="s">
        <v>1935</v>
      </c>
      <c r="AR186" s="4" t="s">
        <v>1831</v>
      </c>
      <c r="AS186" s="4" t="s">
        <v>1831</v>
      </c>
      <c r="AT186" s="4" t="s">
        <v>1831</v>
      </c>
      <c r="AU186" s="4" t="s">
        <v>1831</v>
      </c>
      <c r="AV186" s="4" t="s">
        <v>1831</v>
      </c>
      <c r="AW186" s="4" t="s">
        <v>1831</v>
      </c>
      <c r="AX186" s="4" t="s">
        <v>1831</v>
      </c>
      <c r="AY186" s="4" t="s">
        <v>1831</v>
      </c>
      <c r="AZ186" s="4" t="s">
        <v>1831</v>
      </c>
      <c r="BA186" s="4" t="s">
        <v>1831</v>
      </c>
      <c r="BB186" s="4" t="s">
        <v>1831</v>
      </c>
      <c r="BC186" s="53">
        <v>1.0797699999999999</v>
      </c>
      <c r="BD186" s="53">
        <v>0.13436699999999999</v>
      </c>
      <c r="BE186" s="53">
        <v>246.549271</v>
      </c>
      <c r="BF186" s="53">
        <v>0.35128599999999999</v>
      </c>
      <c r="BG186" s="53">
        <v>0.29347099999999998</v>
      </c>
      <c r="BH186" s="4">
        <v>24.165389999999999</v>
      </c>
      <c r="BI186" s="4">
        <v>4.7143129999999998</v>
      </c>
      <c r="BJ186" s="53">
        <v>18.709814000000001</v>
      </c>
      <c r="BK186" s="53">
        <v>2.2676000000000002E-2</v>
      </c>
      <c r="BL186" s="53">
        <v>10819.0996</v>
      </c>
    </row>
    <row r="187" spans="1:64" hidden="1" x14ac:dyDescent="0.3">
      <c r="A187" s="5" t="s">
        <v>607</v>
      </c>
      <c r="B187" s="5">
        <v>12</v>
      </c>
      <c r="C187" s="5">
        <v>12</v>
      </c>
      <c r="D187" s="5">
        <v>183</v>
      </c>
      <c r="E187" s="5" t="s">
        <v>1076</v>
      </c>
      <c r="F187" s="10">
        <v>43160</v>
      </c>
      <c r="G187" s="94"/>
      <c r="H187" s="94">
        <v>3</v>
      </c>
      <c r="I187" s="94">
        <v>2018</v>
      </c>
      <c r="J187" s="5">
        <v>-32.083333333333336</v>
      </c>
      <c r="K187" s="5">
        <v>-52.218686111111111</v>
      </c>
      <c r="L187" s="5">
        <v>1.5</v>
      </c>
      <c r="M187" s="5" t="s">
        <v>963</v>
      </c>
      <c r="P187" s="5" t="s">
        <v>1929</v>
      </c>
      <c r="Q187" s="90" t="s">
        <v>868</v>
      </c>
      <c r="R187" s="5" t="s">
        <v>868</v>
      </c>
      <c r="S187" s="5"/>
      <c r="T187" s="5" t="s">
        <v>1858</v>
      </c>
      <c r="U187" s="5" t="s">
        <v>1418</v>
      </c>
      <c r="V187" s="5" t="s">
        <v>992</v>
      </c>
      <c r="W187" s="5" t="s">
        <v>2240</v>
      </c>
      <c r="X187" s="5" t="s">
        <v>1077</v>
      </c>
      <c r="Y187" s="5" t="b">
        <v>1</v>
      </c>
      <c r="Z187" s="4" t="s">
        <v>1935</v>
      </c>
      <c r="AA187" s="4">
        <v>6</v>
      </c>
      <c r="AC187" s="4" t="s">
        <v>1930</v>
      </c>
      <c r="AE187" s="53">
        <v>0</v>
      </c>
      <c r="AF187" s="4">
        <v>6</v>
      </c>
      <c r="AH187" s="4" t="s">
        <v>1938</v>
      </c>
      <c r="AI187" s="4" t="s">
        <v>1938</v>
      </c>
      <c r="AJ187" s="4" t="s">
        <v>1831</v>
      </c>
      <c r="AK187" s="4" t="s">
        <v>1831</v>
      </c>
      <c r="AL187" s="4" t="s">
        <v>1831</v>
      </c>
      <c r="AM187" s="4" t="s">
        <v>1831</v>
      </c>
      <c r="AN187" s="4">
        <v>2</v>
      </c>
      <c r="AQ187" s="4" t="s">
        <v>1935</v>
      </c>
      <c r="AR187" s="4" t="s">
        <v>1831</v>
      </c>
      <c r="AS187" s="4" t="s">
        <v>1831</v>
      </c>
      <c r="AT187" s="4" t="s">
        <v>1831</v>
      </c>
      <c r="AU187" s="4" t="s">
        <v>1831</v>
      </c>
      <c r="AV187" s="4" t="s">
        <v>1831</v>
      </c>
      <c r="AW187" s="4" t="s">
        <v>1831</v>
      </c>
      <c r="AX187" s="4" t="s">
        <v>1831</v>
      </c>
      <c r="AY187" s="4" t="s">
        <v>1831</v>
      </c>
      <c r="AZ187" s="4" t="s">
        <v>1831</v>
      </c>
      <c r="BA187" s="4" t="s">
        <v>1831</v>
      </c>
      <c r="BB187" s="4" t="s">
        <v>1831</v>
      </c>
      <c r="BC187" s="53">
        <v>1.0797699999999999</v>
      </c>
      <c r="BD187" s="53">
        <v>0.13436699999999999</v>
      </c>
      <c r="BE187" s="53">
        <v>246.549271</v>
      </c>
      <c r="BF187" s="53">
        <v>0.35128599999999999</v>
      </c>
      <c r="BG187" s="53">
        <v>0.29347099999999998</v>
      </c>
      <c r="BH187" s="4">
        <v>24.165389999999999</v>
      </c>
      <c r="BI187" s="4">
        <v>4.7143129999999998</v>
      </c>
      <c r="BJ187" s="53">
        <v>18.709814000000001</v>
      </c>
      <c r="BK187" s="53">
        <v>2.2676000000000002E-2</v>
      </c>
      <c r="BL187" s="53">
        <v>10819.0996</v>
      </c>
    </row>
    <row r="188" spans="1:64" hidden="1" x14ac:dyDescent="0.3">
      <c r="A188" s="5" t="s">
        <v>607</v>
      </c>
      <c r="B188" s="5">
        <v>12</v>
      </c>
      <c r="C188" s="5">
        <v>12</v>
      </c>
      <c r="D188" s="5">
        <v>184</v>
      </c>
      <c r="E188" s="5" t="s">
        <v>1079</v>
      </c>
      <c r="F188" s="5"/>
      <c r="G188" s="94"/>
      <c r="H188" s="94"/>
      <c r="I188" s="94"/>
      <c r="J188" s="5">
        <v>-32.083430555555559</v>
      </c>
      <c r="K188" s="5">
        <v>-52.219094444444444</v>
      </c>
      <c r="L188" s="5">
        <v>1.5</v>
      </c>
      <c r="M188" s="5" t="s">
        <v>963</v>
      </c>
      <c r="P188" s="5" t="s">
        <v>1929</v>
      </c>
      <c r="Q188" s="5" t="s">
        <v>1478</v>
      </c>
      <c r="R188" s="5" t="s">
        <v>1478</v>
      </c>
      <c r="S188" s="5"/>
      <c r="T188" s="5">
        <v>184</v>
      </c>
      <c r="U188" s="5" t="s">
        <v>1174</v>
      </c>
      <c r="V188" s="5" t="s">
        <v>991</v>
      </c>
      <c r="W188" s="5"/>
      <c r="X188" s="5"/>
      <c r="Y188" s="5" t="b">
        <v>1</v>
      </c>
      <c r="Z188" s="4" t="s">
        <v>1935</v>
      </c>
      <c r="AE188" s="53">
        <v>0</v>
      </c>
      <c r="AJ188" s="4" t="s">
        <v>1831</v>
      </c>
      <c r="AK188" s="4" t="s">
        <v>1831</v>
      </c>
      <c r="AL188" s="4" t="s">
        <v>1831</v>
      </c>
      <c r="AM188" s="4" t="s">
        <v>1831</v>
      </c>
      <c r="AN188" s="4">
        <v>0</v>
      </c>
      <c r="AQ188" s="4" t="s">
        <v>1935</v>
      </c>
      <c r="AR188" s="4" t="s">
        <v>1831</v>
      </c>
      <c r="AS188" s="4" t="s">
        <v>1831</v>
      </c>
      <c r="AT188" s="4" t="s">
        <v>1831</v>
      </c>
      <c r="AU188" s="4" t="s">
        <v>1831</v>
      </c>
      <c r="AV188" s="4" t="s">
        <v>1831</v>
      </c>
      <c r="AW188" s="4" t="s">
        <v>1831</v>
      </c>
      <c r="AX188" s="4" t="s">
        <v>1831</v>
      </c>
      <c r="AY188" s="4" t="s">
        <v>1831</v>
      </c>
      <c r="AZ188" s="4" t="s">
        <v>1831</v>
      </c>
      <c r="BA188" s="4" t="s">
        <v>1831</v>
      </c>
      <c r="BB188" s="4" t="s">
        <v>1831</v>
      </c>
      <c r="BC188" s="53">
        <v>1.0797699999999999</v>
      </c>
      <c r="BD188" s="53">
        <v>0.13436699999999999</v>
      </c>
      <c r="BE188" s="53">
        <v>246.549271</v>
      </c>
      <c r="BF188" s="53">
        <v>0.35128599999999999</v>
      </c>
      <c r="BG188" s="53">
        <v>0.29347099999999998</v>
      </c>
      <c r="BH188" s="4">
        <v>24.165389999999999</v>
      </c>
      <c r="BI188" s="4">
        <v>4.7143129999999998</v>
      </c>
      <c r="BJ188" s="53">
        <v>18.709814000000001</v>
      </c>
      <c r="BK188" s="53">
        <v>2.2676000000000002E-2</v>
      </c>
      <c r="BL188" s="53">
        <v>10819.0996</v>
      </c>
    </row>
    <row r="189" spans="1:64" hidden="1" x14ac:dyDescent="0.3">
      <c r="A189" s="5" t="s">
        <v>607</v>
      </c>
      <c r="B189" s="5">
        <v>12</v>
      </c>
      <c r="C189" s="5">
        <v>12</v>
      </c>
      <c r="D189" s="5">
        <v>185</v>
      </c>
      <c r="E189" s="5" t="s">
        <v>1080</v>
      </c>
      <c r="F189" s="5"/>
      <c r="G189" s="94"/>
      <c r="H189" s="94"/>
      <c r="I189" s="94"/>
      <c r="J189" s="5">
        <v>-32.083430555555559</v>
      </c>
      <c r="K189" s="5">
        <v>-52.219094444444444</v>
      </c>
      <c r="L189" s="5">
        <v>1.5</v>
      </c>
      <c r="M189" s="5" t="s">
        <v>963</v>
      </c>
      <c r="P189" s="5" t="s">
        <v>1929</v>
      </c>
      <c r="Q189" s="5" t="s">
        <v>1478</v>
      </c>
      <c r="R189" s="5" t="s">
        <v>1478</v>
      </c>
      <c r="S189" s="5"/>
      <c r="T189" s="5">
        <v>185</v>
      </c>
      <c r="U189" s="5" t="s">
        <v>1174</v>
      </c>
      <c r="V189" s="5" t="s">
        <v>992</v>
      </c>
      <c r="W189" s="5"/>
      <c r="X189" s="5"/>
      <c r="Y189" s="5" t="b">
        <v>1</v>
      </c>
      <c r="Z189" s="4" t="s">
        <v>1935</v>
      </c>
      <c r="AE189" s="53">
        <v>0</v>
      </c>
      <c r="AJ189" s="4" t="s">
        <v>1831</v>
      </c>
      <c r="AK189" s="4" t="s">
        <v>1831</v>
      </c>
      <c r="AL189" s="4" t="s">
        <v>1831</v>
      </c>
      <c r="AM189" s="4" t="s">
        <v>1831</v>
      </c>
      <c r="AN189" s="4">
        <v>2</v>
      </c>
      <c r="AQ189" s="4" t="s">
        <v>1935</v>
      </c>
      <c r="AR189" s="4" t="s">
        <v>1831</v>
      </c>
      <c r="AS189" s="4" t="s">
        <v>1831</v>
      </c>
      <c r="AT189" s="4" t="s">
        <v>1831</v>
      </c>
      <c r="AU189" s="4" t="s">
        <v>1831</v>
      </c>
      <c r="AV189" s="4" t="s">
        <v>1831</v>
      </c>
      <c r="AW189" s="4" t="s">
        <v>1831</v>
      </c>
      <c r="AX189" s="4" t="s">
        <v>1831</v>
      </c>
      <c r="AY189" s="4" t="s">
        <v>1831</v>
      </c>
      <c r="AZ189" s="4" t="s">
        <v>1831</v>
      </c>
      <c r="BA189" s="4" t="s">
        <v>1831</v>
      </c>
      <c r="BB189" s="4" t="s">
        <v>1831</v>
      </c>
      <c r="BC189" s="53">
        <v>1.0797699999999999</v>
      </c>
      <c r="BD189" s="53">
        <v>0.13436699999999999</v>
      </c>
      <c r="BE189" s="53">
        <v>246.549271</v>
      </c>
      <c r="BF189" s="53">
        <v>0.35128599999999999</v>
      </c>
      <c r="BG189" s="53">
        <v>0.29347099999999998</v>
      </c>
      <c r="BH189" s="4">
        <v>24.165389999999999</v>
      </c>
      <c r="BI189" s="4">
        <v>4.7143129999999998</v>
      </c>
      <c r="BJ189" s="53">
        <v>18.709814000000001</v>
      </c>
      <c r="BK189" s="53">
        <v>2.2676000000000002E-2</v>
      </c>
      <c r="BL189" s="53">
        <v>10819.0996</v>
      </c>
    </row>
    <row r="190" spans="1:64" hidden="1" x14ac:dyDescent="0.3">
      <c r="A190" s="5" t="s">
        <v>607</v>
      </c>
      <c r="B190" s="5">
        <v>12</v>
      </c>
      <c r="C190" s="5">
        <v>12</v>
      </c>
      <c r="D190" s="5">
        <v>186</v>
      </c>
      <c r="E190" s="5" t="s">
        <v>1081</v>
      </c>
      <c r="F190" s="5"/>
      <c r="G190" s="94"/>
      <c r="H190" s="94"/>
      <c r="I190" s="94"/>
      <c r="J190" s="5">
        <v>-32.083333333333336</v>
      </c>
      <c r="K190" s="5">
        <v>-52.218686111111111</v>
      </c>
      <c r="L190" s="5">
        <v>1.5</v>
      </c>
      <c r="M190" s="5" t="s">
        <v>963</v>
      </c>
      <c r="P190" s="5" t="s">
        <v>1929</v>
      </c>
      <c r="Q190" s="5" t="s">
        <v>1478</v>
      </c>
      <c r="R190" s="5" t="s">
        <v>1478</v>
      </c>
      <c r="S190" s="5"/>
      <c r="T190" s="5">
        <v>186</v>
      </c>
      <c r="U190" s="5" t="s">
        <v>1418</v>
      </c>
      <c r="V190" s="5" t="s">
        <v>991</v>
      </c>
      <c r="W190" s="5" t="s">
        <v>2240</v>
      </c>
      <c r="X190" s="5" t="s">
        <v>1077</v>
      </c>
      <c r="Y190" s="5" t="b">
        <v>1</v>
      </c>
      <c r="Z190" s="4" t="s">
        <v>1935</v>
      </c>
      <c r="AE190" s="53">
        <v>0</v>
      </c>
      <c r="AJ190" s="4" t="s">
        <v>1831</v>
      </c>
      <c r="AK190" s="4" t="s">
        <v>1831</v>
      </c>
      <c r="AL190" s="4" t="s">
        <v>1831</v>
      </c>
      <c r="AM190" s="4" t="s">
        <v>1831</v>
      </c>
      <c r="AN190" s="4">
        <v>0</v>
      </c>
      <c r="AQ190" s="4" t="s">
        <v>1935</v>
      </c>
      <c r="AR190" s="4" t="s">
        <v>1831</v>
      </c>
      <c r="AS190" s="4" t="s">
        <v>1831</v>
      </c>
      <c r="AT190" s="4" t="s">
        <v>1831</v>
      </c>
      <c r="AU190" s="4" t="s">
        <v>1831</v>
      </c>
      <c r="AV190" s="4" t="s">
        <v>1831</v>
      </c>
      <c r="AW190" s="4" t="s">
        <v>1831</v>
      </c>
      <c r="AX190" s="4" t="s">
        <v>1831</v>
      </c>
      <c r="AY190" s="4" t="s">
        <v>1831</v>
      </c>
      <c r="AZ190" s="4" t="s">
        <v>1831</v>
      </c>
      <c r="BA190" s="4" t="s">
        <v>1831</v>
      </c>
      <c r="BB190" s="4" t="s">
        <v>1831</v>
      </c>
      <c r="BC190" s="53">
        <v>1.0797699999999999</v>
      </c>
      <c r="BD190" s="53">
        <v>0.13436699999999999</v>
      </c>
      <c r="BE190" s="53">
        <v>246.549271</v>
      </c>
      <c r="BF190" s="53">
        <v>0.35128599999999999</v>
      </c>
      <c r="BG190" s="53">
        <v>0.29347099999999998</v>
      </c>
      <c r="BH190" s="4">
        <v>24.165389999999999</v>
      </c>
      <c r="BI190" s="4">
        <v>4.7143129999999998</v>
      </c>
      <c r="BJ190" s="53">
        <v>18.709814000000001</v>
      </c>
      <c r="BK190" s="53">
        <v>2.2676000000000002E-2</v>
      </c>
      <c r="BL190" s="53">
        <v>10819.0996</v>
      </c>
    </row>
    <row r="191" spans="1:64" hidden="1" x14ac:dyDescent="0.3">
      <c r="A191" s="5" t="s">
        <v>607</v>
      </c>
      <c r="B191" s="5">
        <v>12</v>
      </c>
      <c r="C191" s="5">
        <v>12</v>
      </c>
      <c r="D191" s="5">
        <v>187</v>
      </c>
      <c r="E191" s="5" t="s">
        <v>1082</v>
      </c>
      <c r="F191" s="5"/>
      <c r="G191" s="94"/>
      <c r="H191" s="94"/>
      <c r="I191" s="94"/>
      <c r="J191" s="5">
        <v>-32.083333333333336</v>
      </c>
      <c r="K191" s="5">
        <v>-52.218686111111111</v>
      </c>
      <c r="L191" s="5">
        <v>1.5</v>
      </c>
      <c r="M191" s="5" t="s">
        <v>963</v>
      </c>
      <c r="P191" s="5" t="s">
        <v>1929</v>
      </c>
      <c r="Q191" s="5" t="s">
        <v>1478</v>
      </c>
      <c r="R191" s="5" t="s">
        <v>1478</v>
      </c>
      <c r="S191" s="5"/>
      <c r="T191" s="5" t="s">
        <v>2226</v>
      </c>
      <c r="U191" s="5" t="s">
        <v>1418</v>
      </c>
      <c r="V191" s="5" t="s">
        <v>992</v>
      </c>
      <c r="W191" s="5" t="s">
        <v>2240</v>
      </c>
      <c r="X191" s="5" t="s">
        <v>1077</v>
      </c>
      <c r="Y191" s="5" t="b">
        <v>1</v>
      </c>
      <c r="Z191" s="4" t="s">
        <v>1935</v>
      </c>
      <c r="AA191" s="4">
        <v>6</v>
      </c>
      <c r="AC191" s="4" t="s">
        <v>1930</v>
      </c>
      <c r="AE191" s="53">
        <v>0</v>
      </c>
      <c r="AF191" s="4">
        <v>6</v>
      </c>
      <c r="AH191" s="4" t="s">
        <v>1938</v>
      </c>
      <c r="AI191" s="4" t="s">
        <v>1938</v>
      </c>
      <c r="AJ191" s="4" t="s">
        <v>1831</v>
      </c>
      <c r="AK191" s="4" t="s">
        <v>1831</v>
      </c>
      <c r="AL191" s="4" t="s">
        <v>1831</v>
      </c>
      <c r="AM191" s="4" t="s">
        <v>1831</v>
      </c>
      <c r="AN191" s="4">
        <v>4.1666666666666664E-2</v>
      </c>
      <c r="AQ191" s="4" t="s">
        <v>1935</v>
      </c>
      <c r="AR191" s="4" t="s">
        <v>1831</v>
      </c>
      <c r="AS191" s="4" t="s">
        <v>1831</v>
      </c>
      <c r="AT191" s="4" t="s">
        <v>1831</v>
      </c>
      <c r="AU191" s="4" t="s">
        <v>1831</v>
      </c>
      <c r="AV191" s="4" t="s">
        <v>1831</v>
      </c>
      <c r="AW191" s="4" t="s">
        <v>1831</v>
      </c>
      <c r="AX191" s="4" t="s">
        <v>1831</v>
      </c>
      <c r="AY191" s="4" t="s">
        <v>1831</v>
      </c>
      <c r="AZ191" s="4" t="s">
        <v>1831</v>
      </c>
      <c r="BA191" s="4" t="s">
        <v>1831</v>
      </c>
      <c r="BB191" s="4" t="s">
        <v>1831</v>
      </c>
      <c r="BC191" s="53">
        <v>1.0797699999999999</v>
      </c>
      <c r="BD191" s="53">
        <v>0.13436699999999999</v>
      </c>
      <c r="BE191" s="53">
        <v>246.549271</v>
      </c>
      <c r="BF191" s="53">
        <v>0.35128599999999999</v>
      </c>
      <c r="BG191" s="53">
        <v>0.29347099999999998</v>
      </c>
      <c r="BH191" s="4">
        <v>24.165389999999999</v>
      </c>
      <c r="BI191" s="4">
        <v>4.7143129999999998</v>
      </c>
      <c r="BJ191" s="53">
        <v>18.709814000000001</v>
      </c>
      <c r="BK191" s="53">
        <v>2.2676000000000002E-2</v>
      </c>
      <c r="BL191" s="53">
        <v>10819.0996</v>
      </c>
    </row>
    <row r="192" spans="1:64" hidden="1" x14ac:dyDescent="0.3">
      <c r="A192" s="5" t="s">
        <v>607</v>
      </c>
      <c r="B192" s="5">
        <v>12</v>
      </c>
      <c r="C192" s="5">
        <v>12</v>
      </c>
      <c r="D192" s="5">
        <v>188</v>
      </c>
      <c r="E192" s="5" t="s">
        <v>1083</v>
      </c>
      <c r="F192" s="5"/>
      <c r="G192" s="94"/>
      <c r="H192" s="94"/>
      <c r="I192" s="94"/>
      <c r="J192" s="5">
        <v>-32.083333333333336</v>
      </c>
      <c r="K192" s="5">
        <v>-52.218686111111111</v>
      </c>
      <c r="L192" s="5">
        <v>1.5</v>
      </c>
      <c r="M192" s="5" t="s">
        <v>963</v>
      </c>
      <c r="P192" s="5" t="s">
        <v>1929</v>
      </c>
      <c r="Q192" s="5" t="s">
        <v>1478</v>
      </c>
      <c r="R192" s="5" t="s">
        <v>1478</v>
      </c>
      <c r="S192" s="5"/>
      <c r="T192" s="5" t="s">
        <v>2226</v>
      </c>
      <c r="U192" s="5" t="s">
        <v>1418</v>
      </c>
      <c r="V192" s="5" t="s">
        <v>992</v>
      </c>
      <c r="W192" s="5" t="s">
        <v>2240</v>
      </c>
      <c r="X192" s="5" t="s">
        <v>1077</v>
      </c>
      <c r="Y192" s="5" t="b">
        <v>1</v>
      </c>
      <c r="Z192" s="4" t="s">
        <v>1935</v>
      </c>
      <c r="AA192" s="4">
        <v>6</v>
      </c>
      <c r="AC192" s="4" t="s">
        <v>1930</v>
      </c>
      <c r="AE192" s="53">
        <v>0</v>
      </c>
      <c r="AF192" s="4">
        <v>6</v>
      </c>
      <c r="AH192" s="4" t="s">
        <v>1938</v>
      </c>
      <c r="AI192" s="4" t="s">
        <v>1938</v>
      </c>
      <c r="AJ192" s="4" t="s">
        <v>1831</v>
      </c>
      <c r="AK192" s="4" t="s">
        <v>1831</v>
      </c>
      <c r="AL192" s="4" t="s">
        <v>1831</v>
      </c>
      <c r="AM192" s="4" t="s">
        <v>1831</v>
      </c>
      <c r="AN192" s="4">
        <v>2</v>
      </c>
      <c r="AQ192" s="4" t="s">
        <v>1935</v>
      </c>
      <c r="AR192" s="4" t="s">
        <v>1831</v>
      </c>
      <c r="AS192" s="4" t="s">
        <v>1831</v>
      </c>
      <c r="AT192" s="4" t="s">
        <v>1831</v>
      </c>
      <c r="AU192" s="4" t="s">
        <v>1831</v>
      </c>
      <c r="AV192" s="4" t="s">
        <v>1831</v>
      </c>
      <c r="AW192" s="4" t="s">
        <v>1831</v>
      </c>
      <c r="AX192" s="4" t="s">
        <v>1831</v>
      </c>
      <c r="AY192" s="4" t="s">
        <v>1831</v>
      </c>
      <c r="AZ192" s="4" t="s">
        <v>1831</v>
      </c>
      <c r="BA192" s="4" t="s">
        <v>1831</v>
      </c>
      <c r="BB192" s="4" t="s">
        <v>1831</v>
      </c>
      <c r="BC192" s="53">
        <v>1.0797699999999999</v>
      </c>
      <c r="BD192" s="53">
        <v>0.13436699999999999</v>
      </c>
      <c r="BE192" s="53">
        <v>246.549271</v>
      </c>
      <c r="BF192" s="53">
        <v>0.35128599999999999</v>
      </c>
      <c r="BG192" s="53">
        <v>0.29347099999999998</v>
      </c>
      <c r="BH192" s="4">
        <v>24.165389999999999</v>
      </c>
      <c r="BI192" s="4">
        <v>4.7143129999999998</v>
      </c>
      <c r="BJ192" s="53">
        <v>18.709814000000001</v>
      </c>
      <c r="BK192" s="53">
        <v>2.2676000000000002E-2</v>
      </c>
      <c r="BL192" s="53">
        <v>10819.0996</v>
      </c>
    </row>
    <row r="193" spans="1:64" hidden="1" x14ac:dyDescent="0.3">
      <c r="A193" s="5" t="s">
        <v>603</v>
      </c>
      <c r="B193" s="5">
        <v>13</v>
      </c>
      <c r="C193" s="5">
        <v>13</v>
      </c>
      <c r="D193" s="5">
        <v>189</v>
      </c>
      <c r="E193" s="5">
        <v>3</v>
      </c>
      <c r="F193" s="6">
        <v>42644</v>
      </c>
      <c r="G193" s="94">
        <v>1</v>
      </c>
      <c r="H193" s="94">
        <v>10</v>
      </c>
      <c r="I193" s="94">
        <v>2016</v>
      </c>
      <c r="J193" s="5">
        <v>57.593159999999997</v>
      </c>
      <c r="K193" s="5">
        <v>11.045920000000001</v>
      </c>
      <c r="L193" s="5">
        <v>34.43</v>
      </c>
      <c r="M193" s="5" t="s">
        <v>2049</v>
      </c>
      <c r="N193" s="4" t="s">
        <v>1086</v>
      </c>
      <c r="P193" s="5" t="s">
        <v>1929</v>
      </c>
      <c r="Q193" s="90" t="s">
        <v>868</v>
      </c>
      <c r="R193" s="5" t="s">
        <v>868</v>
      </c>
      <c r="S193" s="5"/>
      <c r="T193" s="5">
        <v>189</v>
      </c>
      <c r="U193" s="5" t="s">
        <v>1418</v>
      </c>
      <c r="V193" s="5" t="s">
        <v>992</v>
      </c>
      <c r="W193" s="5" t="s">
        <v>1222</v>
      </c>
      <c r="X193" s="5" t="s">
        <v>1222</v>
      </c>
      <c r="Y193" s="5" t="b">
        <v>1</v>
      </c>
      <c r="Z193" s="5" t="s">
        <v>1085</v>
      </c>
      <c r="AA193" s="4">
        <v>33.53</v>
      </c>
      <c r="AB193" s="4">
        <v>3.7</v>
      </c>
      <c r="AC193" s="4" t="s">
        <v>1045</v>
      </c>
      <c r="AE193" s="53">
        <v>133.904999</v>
      </c>
      <c r="AF193" s="4">
        <v>33.53</v>
      </c>
      <c r="AH193" s="4" t="s">
        <v>1995</v>
      </c>
      <c r="AJ193" s="4" t="s">
        <v>1831</v>
      </c>
      <c r="AK193" s="4">
        <v>8.1199999999999992</v>
      </c>
      <c r="AL193" s="4">
        <v>32.200000000000003</v>
      </c>
      <c r="AM193" s="4" t="s">
        <v>1831</v>
      </c>
      <c r="AN193" s="4" t="s">
        <v>1831</v>
      </c>
      <c r="AO193" s="4" t="s">
        <v>1831</v>
      </c>
      <c r="AP193" s="4">
        <f>YEAR(MA_sampling_location[[#This Row],[Sampling date]])-1930</f>
        <v>86</v>
      </c>
      <c r="AQ193" s="4" t="s">
        <v>1936</v>
      </c>
      <c r="AR193" s="4" t="s">
        <v>1831</v>
      </c>
      <c r="AS193" s="4" t="s">
        <v>1831</v>
      </c>
      <c r="AT193" s="4" t="s">
        <v>1831</v>
      </c>
      <c r="AU193" s="4" t="s">
        <v>1831</v>
      </c>
      <c r="AV193" s="4">
        <v>1.66</v>
      </c>
      <c r="AW193" s="4" t="s">
        <v>1831</v>
      </c>
      <c r="AX193" s="4" t="s">
        <v>1831</v>
      </c>
      <c r="AY193" s="4" t="s">
        <v>1831</v>
      </c>
      <c r="AZ193" s="4" t="s">
        <v>1831</v>
      </c>
      <c r="BA193" s="4" t="s">
        <v>1831</v>
      </c>
      <c r="BB193" s="4" t="s">
        <v>1831</v>
      </c>
      <c r="BC193" s="53">
        <v>0.42596233</v>
      </c>
      <c r="BD193" s="53">
        <v>7.2473499999999996E-2</v>
      </c>
      <c r="BE193" s="53">
        <v>289.09484200000003</v>
      </c>
      <c r="BF193" s="53">
        <v>1.21818271</v>
      </c>
      <c r="BG193" s="53">
        <v>0.25061641000000001</v>
      </c>
      <c r="BH193" s="4">
        <v>33.1959467</v>
      </c>
      <c r="BI193" s="4">
        <v>5.3389707099999999</v>
      </c>
      <c r="BJ193" s="53">
        <v>9.4034115800000002</v>
      </c>
      <c r="BK193" s="53">
        <v>4.4269399999999999E-3</v>
      </c>
      <c r="BL193" s="53">
        <v>28238.800800000001</v>
      </c>
    </row>
    <row r="194" spans="1:64" hidden="1" x14ac:dyDescent="0.3">
      <c r="A194" s="5" t="s">
        <v>603</v>
      </c>
      <c r="B194" s="5">
        <v>13</v>
      </c>
      <c r="C194" s="5">
        <v>13</v>
      </c>
      <c r="D194" s="5">
        <v>190</v>
      </c>
      <c r="E194" s="5">
        <v>4</v>
      </c>
      <c r="F194" s="6">
        <v>42644</v>
      </c>
      <c r="G194" s="94">
        <v>1</v>
      </c>
      <c r="H194" s="94">
        <v>10</v>
      </c>
      <c r="I194" s="94">
        <v>2016</v>
      </c>
      <c r="J194" s="5">
        <v>57.536749999999998</v>
      </c>
      <c r="K194" s="5">
        <v>10.591229999999999</v>
      </c>
      <c r="L194" s="5">
        <v>16.25</v>
      </c>
      <c r="M194" s="5" t="s">
        <v>963</v>
      </c>
      <c r="N194" s="4" t="s">
        <v>1086</v>
      </c>
      <c r="P194" s="5" t="s">
        <v>1929</v>
      </c>
      <c r="Q194" s="90" t="s">
        <v>868</v>
      </c>
      <c r="R194" s="5" t="s">
        <v>868</v>
      </c>
      <c r="S194" s="5"/>
      <c r="T194" s="5">
        <v>190</v>
      </c>
      <c r="U194" s="5" t="s">
        <v>1418</v>
      </c>
      <c r="V194" s="5" t="s">
        <v>992</v>
      </c>
      <c r="W194" s="5" t="s">
        <v>1222</v>
      </c>
      <c r="X194" s="5" t="s">
        <v>1222</v>
      </c>
      <c r="Y194" s="5" t="b">
        <v>1</v>
      </c>
      <c r="Z194" s="5" t="s">
        <v>1085</v>
      </c>
      <c r="AA194" s="4">
        <v>8.9499999999999993</v>
      </c>
      <c r="AB194" s="4">
        <v>0.2</v>
      </c>
      <c r="AC194" s="4" t="s">
        <v>1045</v>
      </c>
      <c r="AE194" s="53">
        <v>10.2567997</v>
      </c>
      <c r="AF194" s="4">
        <v>8.9499999999999993</v>
      </c>
      <c r="AH194" s="4" t="s">
        <v>1995</v>
      </c>
      <c r="AJ194" s="4" t="s">
        <v>1831</v>
      </c>
      <c r="AK194" s="4">
        <v>8.98</v>
      </c>
      <c r="AL194" s="4">
        <v>29.16</v>
      </c>
      <c r="AM194" s="4" t="s">
        <v>1831</v>
      </c>
      <c r="AN194" s="4" t="s">
        <v>1831</v>
      </c>
      <c r="AO194" s="4" t="s">
        <v>1831</v>
      </c>
      <c r="AP194" s="4">
        <f>YEAR(MA_sampling_location[[#This Row],[Sampling date]])-1930</f>
        <v>86</v>
      </c>
      <c r="AQ194" s="4" t="s">
        <v>1936</v>
      </c>
      <c r="AR194" s="4" t="s">
        <v>1831</v>
      </c>
      <c r="AS194" s="4" t="s">
        <v>1831</v>
      </c>
      <c r="AT194" s="4" t="s">
        <v>1831</v>
      </c>
      <c r="AU194" s="4" t="s">
        <v>1831</v>
      </c>
      <c r="AV194" s="4">
        <v>1.69</v>
      </c>
      <c r="AW194" s="4" t="s">
        <v>1831</v>
      </c>
      <c r="AX194" s="4" t="s">
        <v>1831</v>
      </c>
      <c r="AY194" s="4" t="s">
        <v>1831</v>
      </c>
      <c r="AZ194" s="4" t="s">
        <v>1831</v>
      </c>
      <c r="BA194" s="4" t="s">
        <v>1831</v>
      </c>
      <c r="BB194" s="4" t="s">
        <v>1831</v>
      </c>
      <c r="BC194" s="53">
        <v>0.47383831999999998</v>
      </c>
      <c r="BD194" s="53">
        <v>0.123472</v>
      </c>
      <c r="BE194" s="53">
        <v>296.68969399999997</v>
      </c>
      <c r="BF194" s="53">
        <v>0.39395749000000002</v>
      </c>
      <c r="BG194" s="53">
        <v>0.16159708</v>
      </c>
      <c r="BH194" s="4">
        <v>29.043801299999998</v>
      </c>
      <c r="BI194" s="4">
        <v>6.5574316799999997</v>
      </c>
      <c r="BJ194" s="53">
        <v>10.0794119</v>
      </c>
      <c r="BK194" s="53">
        <v>5.0120199999999998E-3</v>
      </c>
      <c r="BL194" s="53">
        <v>6599.3999000000003</v>
      </c>
    </row>
    <row r="195" spans="1:64" hidden="1" x14ac:dyDescent="0.3">
      <c r="A195" s="5" t="s">
        <v>603</v>
      </c>
      <c r="B195" s="5">
        <v>13</v>
      </c>
      <c r="C195" s="5">
        <v>13</v>
      </c>
      <c r="D195" s="5">
        <v>191</v>
      </c>
      <c r="E195" s="5">
        <v>5</v>
      </c>
      <c r="F195" s="6">
        <v>42644</v>
      </c>
      <c r="G195" s="94">
        <v>1</v>
      </c>
      <c r="H195" s="94">
        <v>10</v>
      </c>
      <c r="I195" s="94">
        <v>2016</v>
      </c>
      <c r="J195" s="5">
        <v>57.469920000000002</v>
      </c>
      <c r="K195" s="5">
        <v>10.79318</v>
      </c>
      <c r="L195" s="5">
        <v>32.9</v>
      </c>
      <c r="M195" s="5" t="s">
        <v>2049</v>
      </c>
      <c r="N195" s="4" t="s">
        <v>1086</v>
      </c>
      <c r="P195" s="5" t="s">
        <v>1929</v>
      </c>
      <c r="Q195" s="90" t="s">
        <v>868</v>
      </c>
      <c r="R195" s="5" t="s">
        <v>868</v>
      </c>
      <c r="S195" s="5"/>
      <c r="T195" s="5">
        <v>191</v>
      </c>
      <c r="U195" s="5" t="s">
        <v>1418</v>
      </c>
      <c r="V195" s="5" t="s">
        <v>992</v>
      </c>
      <c r="W195" s="5" t="s">
        <v>1222</v>
      </c>
      <c r="X195" s="5" t="s">
        <v>1222</v>
      </c>
      <c r="Y195" s="5" t="b">
        <v>1</v>
      </c>
      <c r="Z195" s="5" t="s">
        <v>1085</v>
      </c>
      <c r="AA195" s="4">
        <v>43.4</v>
      </c>
      <c r="AC195" s="4" t="s">
        <v>1045</v>
      </c>
      <c r="AE195" s="53">
        <v>147.53900200000001</v>
      </c>
      <c r="AF195" s="4">
        <v>43.4</v>
      </c>
      <c r="AH195" s="4" t="s">
        <v>1995</v>
      </c>
      <c r="AJ195" s="4" t="s">
        <v>1831</v>
      </c>
      <c r="AK195" s="4">
        <v>8.5399999999999991</v>
      </c>
      <c r="AL195" s="4">
        <v>33.15</v>
      </c>
      <c r="AM195" s="4" t="s">
        <v>1831</v>
      </c>
      <c r="AN195" s="4" t="s">
        <v>1831</v>
      </c>
      <c r="AO195" s="4" t="s">
        <v>1831</v>
      </c>
      <c r="AP195" s="4">
        <f>YEAR(MA_sampling_location[[#This Row],[Sampling date]])-1930</f>
        <v>86</v>
      </c>
      <c r="AQ195" s="4" t="s">
        <v>1936</v>
      </c>
      <c r="AR195" s="4" t="s">
        <v>1831</v>
      </c>
      <c r="AS195" s="4" t="s">
        <v>1831</v>
      </c>
      <c r="AT195" s="4" t="s">
        <v>1831</v>
      </c>
      <c r="AU195" s="4" t="s">
        <v>1831</v>
      </c>
      <c r="AV195" s="4">
        <v>1.36</v>
      </c>
      <c r="AW195" s="4" t="s">
        <v>1831</v>
      </c>
      <c r="AX195" s="4" t="s">
        <v>1831</v>
      </c>
      <c r="AY195" s="4" t="s">
        <v>1831</v>
      </c>
      <c r="AZ195" s="4" t="s">
        <v>1831</v>
      </c>
      <c r="BA195" s="4" t="s">
        <v>1831</v>
      </c>
      <c r="BB195" s="4" t="s">
        <v>1831</v>
      </c>
      <c r="BC195" s="53">
        <v>0.44810689999999997</v>
      </c>
      <c r="BD195" s="53">
        <v>6.7940700000000007E-2</v>
      </c>
      <c r="BE195" s="53">
        <v>290.18562700000001</v>
      </c>
      <c r="BF195" s="53">
        <v>1.12557273</v>
      </c>
      <c r="BG195" s="53">
        <v>0.23366258000000001</v>
      </c>
      <c r="BH195" s="4">
        <v>33.3508548</v>
      </c>
      <c r="BI195" s="4">
        <v>5.0734381300000004</v>
      </c>
      <c r="BJ195" s="53">
        <v>9.4985462100000007</v>
      </c>
      <c r="BK195" s="53">
        <v>4.5514600000000002E-3</v>
      </c>
      <c r="BL195" s="53">
        <v>10114.799800000001</v>
      </c>
    </row>
    <row r="196" spans="1:64" hidden="1" x14ac:dyDescent="0.3">
      <c r="A196" s="5" t="s">
        <v>603</v>
      </c>
      <c r="B196" s="5">
        <v>13</v>
      </c>
      <c r="C196" s="5">
        <v>13</v>
      </c>
      <c r="D196" s="5">
        <v>192</v>
      </c>
      <c r="E196" s="5">
        <v>6</v>
      </c>
      <c r="F196" s="6">
        <v>42644</v>
      </c>
      <c r="G196" s="94">
        <v>1</v>
      </c>
      <c r="H196" s="94">
        <v>10</v>
      </c>
      <c r="I196" s="94">
        <v>2016</v>
      </c>
      <c r="J196" s="5">
        <v>57.477029999999999</v>
      </c>
      <c r="K196" s="5">
        <v>11.09544</v>
      </c>
      <c r="L196" s="5">
        <v>33.1</v>
      </c>
      <c r="M196" s="5" t="s">
        <v>2049</v>
      </c>
      <c r="N196" s="4" t="s">
        <v>1086</v>
      </c>
      <c r="P196" s="5" t="s">
        <v>1929</v>
      </c>
      <c r="Q196" s="90" t="s">
        <v>868</v>
      </c>
      <c r="R196" s="5" t="s">
        <v>868</v>
      </c>
      <c r="S196" s="5"/>
      <c r="T196" s="5">
        <v>192</v>
      </c>
      <c r="U196" s="5" t="s">
        <v>1418</v>
      </c>
      <c r="V196" s="5" t="s">
        <v>992</v>
      </c>
      <c r="W196" s="5" t="s">
        <v>1222</v>
      </c>
      <c r="X196" s="5" t="s">
        <v>1222</v>
      </c>
      <c r="Y196" s="5" t="b">
        <v>1</v>
      </c>
      <c r="Z196" s="5" t="s">
        <v>1085</v>
      </c>
      <c r="AA196" s="4">
        <v>21.06</v>
      </c>
      <c r="AB196" s="4">
        <v>0.4</v>
      </c>
      <c r="AC196" s="4" t="s">
        <v>1045</v>
      </c>
      <c r="AE196" s="53">
        <v>136.003998</v>
      </c>
      <c r="AF196" s="4">
        <v>21.06</v>
      </c>
      <c r="AH196" s="4" t="s">
        <v>1995</v>
      </c>
      <c r="AJ196" s="4" t="s">
        <v>1831</v>
      </c>
      <c r="AK196" s="4">
        <v>8.17</v>
      </c>
      <c r="AL196" s="4">
        <v>33.04</v>
      </c>
      <c r="AM196" s="4" t="s">
        <v>1831</v>
      </c>
      <c r="AN196" s="4" t="s">
        <v>1831</v>
      </c>
      <c r="AO196" s="4" t="s">
        <v>1831</v>
      </c>
      <c r="AP196" s="4">
        <f>YEAR(MA_sampling_location[[#This Row],[Sampling date]])-1930</f>
        <v>86</v>
      </c>
      <c r="AQ196" s="4" t="s">
        <v>1936</v>
      </c>
      <c r="AR196" s="4" t="s">
        <v>1831</v>
      </c>
      <c r="AS196" s="4" t="s">
        <v>1831</v>
      </c>
      <c r="AT196" s="4" t="s">
        <v>1831</v>
      </c>
      <c r="AU196" s="4" t="s">
        <v>1831</v>
      </c>
      <c r="AV196" s="4">
        <v>0.84</v>
      </c>
      <c r="AW196" s="4" t="s">
        <v>1831</v>
      </c>
      <c r="AX196" s="4" t="s">
        <v>1831</v>
      </c>
      <c r="AY196" s="4" t="s">
        <v>1831</v>
      </c>
      <c r="AZ196" s="4" t="s">
        <v>1831</v>
      </c>
      <c r="BA196" s="4" t="s">
        <v>1831</v>
      </c>
      <c r="BB196" s="4" t="s">
        <v>1831</v>
      </c>
      <c r="BC196" s="53">
        <v>0.48330566000000003</v>
      </c>
      <c r="BD196" s="53">
        <v>6.9754800000000006E-2</v>
      </c>
      <c r="BE196" s="53">
        <v>297.81597399999998</v>
      </c>
      <c r="BF196" s="53">
        <v>0.53269332999999996</v>
      </c>
      <c r="BG196" s="53">
        <v>0.18390934</v>
      </c>
      <c r="BH196" s="4">
        <v>27.631125300000001</v>
      </c>
      <c r="BI196" s="4">
        <v>6.9325390499999999</v>
      </c>
      <c r="BJ196" s="53">
        <v>9.9254944700000003</v>
      </c>
      <c r="BK196" s="53">
        <v>4.0951299999999998E-3</v>
      </c>
      <c r="BL196" s="53">
        <v>20183.699199999999</v>
      </c>
    </row>
    <row r="197" spans="1:64" hidden="1" x14ac:dyDescent="0.3">
      <c r="A197" s="5" t="s">
        <v>603</v>
      </c>
      <c r="B197" s="5">
        <v>13</v>
      </c>
      <c r="C197" s="5">
        <v>13</v>
      </c>
      <c r="D197" s="5">
        <v>193</v>
      </c>
      <c r="E197" s="5">
        <v>7</v>
      </c>
      <c r="F197" s="6">
        <v>42644</v>
      </c>
      <c r="G197" s="94">
        <v>1</v>
      </c>
      <c r="H197" s="94">
        <v>10</v>
      </c>
      <c r="I197" s="94">
        <v>2016</v>
      </c>
      <c r="J197" s="5">
        <v>57.444389999999999</v>
      </c>
      <c r="K197" s="5">
        <v>11.28274</v>
      </c>
      <c r="L197" s="5">
        <v>38.65</v>
      </c>
      <c r="M197" s="5" t="s">
        <v>963</v>
      </c>
      <c r="N197" s="4" t="s">
        <v>1086</v>
      </c>
      <c r="P197" s="5" t="s">
        <v>1929</v>
      </c>
      <c r="Q197" s="90" t="s">
        <v>868</v>
      </c>
      <c r="R197" s="5" t="s">
        <v>868</v>
      </c>
      <c r="S197" s="5"/>
      <c r="T197" s="5">
        <v>193</v>
      </c>
      <c r="U197" s="5" t="s">
        <v>1418</v>
      </c>
      <c r="V197" s="5" t="s">
        <v>992</v>
      </c>
      <c r="W197" s="5" t="s">
        <v>1222</v>
      </c>
      <c r="X197" s="5" t="s">
        <v>1222</v>
      </c>
      <c r="Y197" s="5" t="b">
        <v>1</v>
      </c>
      <c r="Z197" s="5" t="s">
        <v>1085</v>
      </c>
      <c r="AA197" s="4">
        <v>4.1399999999999997</v>
      </c>
      <c r="AB197" s="4">
        <v>0.4</v>
      </c>
      <c r="AC197" s="4" t="s">
        <v>1045</v>
      </c>
      <c r="AE197" s="53">
        <v>1.2120301</v>
      </c>
      <c r="AF197" s="4">
        <v>4.1399999999999997</v>
      </c>
      <c r="AH197" s="4" t="s">
        <v>1995</v>
      </c>
      <c r="AJ197" s="4" t="s">
        <v>1831</v>
      </c>
      <c r="AK197" s="4">
        <v>8.5399999999999991</v>
      </c>
      <c r="AL197" s="4">
        <v>30.76</v>
      </c>
      <c r="AM197" s="4" t="s">
        <v>1831</v>
      </c>
      <c r="AN197" s="4" t="s">
        <v>1831</v>
      </c>
      <c r="AO197" s="4" t="s">
        <v>1831</v>
      </c>
      <c r="AP197" s="4">
        <f>YEAR(MA_sampling_location[[#This Row],[Sampling date]])-1930</f>
        <v>86</v>
      </c>
      <c r="AQ197" s="4" t="s">
        <v>1936</v>
      </c>
      <c r="AR197" s="4" t="s">
        <v>1831</v>
      </c>
      <c r="AS197" s="4" t="s">
        <v>1831</v>
      </c>
      <c r="AT197" s="4" t="s">
        <v>1831</v>
      </c>
      <c r="AU197" s="4" t="s">
        <v>1831</v>
      </c>
      <c r="AV197" s="4">
        <v>1.86</v>
      </c>
      <c r="AW197" s="4" t="s">
        <v>1831</v>
      </c>
      <c r="AX197" s="4" t="s">
        <v>1831</v>
      </c>
      <c r="AY197" s="4" t="s">
        <v>1831</v>
      </c>
      <c r="AZ197" s="4" t="s">
        <v>1831</v>
      </c>
      <c r="BA197" s="4" t="s">
        <v>1831</v>
      </c>
      <c r="BB197" s="4" t="s">
        <v>1831</v>
      </c>
      <c r="BC197" s="53">
        <v>0.50191763</v>
      </c>
      <c r="BD197" s="53">
        <v>7.6628799999999997E-2</v>
      </c>
      <c r="BE197" s="53">
        <v>293.79670399999998</v>
      </c>
      <c r="BF197" s="53">
        <v>0.67571241000000004</v>
      </c>
      <c r="BG197" s="53">
        <v>0.19556409999999999</v>
      </c>
      <c r="BH197" s="4">
        <v>31.31241</v>
      </c>
      <c r="BI197" s="4">
        <v>5.8457315699999999</v>
      </c>
      <c r="BJ197" s="53">
        <v>9.7827502499999994</v>
      </c>
      <c r="BK197" s="53">
        <v>4.5787099999999997E-3</v>
      </c>
      <c r="BL197" s="53">
        <v>24462.099600000001</v>
      </c>
    </row>
    <row r="198" spans="1:64" hidden="1" x14ac:dyDescent="0.3">
      <c r="A198" s="5" t="s">
        <v>603</v>
      </c>
      <c r="B198" s="5">
        <v>13</v>
      </c>
      <c r="C198" s="5">
        <v>13</v>
      </c>
      <c r="D198" s="5">
        <v>194</v>
      </c>
      <c r="E198" s="5">
        <v>8</v>
      </c>
      <c r="F198" s="6">
        <v>42644</v>
      </c>
      <c r="G198" s="94">
        <v>1</v>
      </c>
      <c r="H198" s="94">
        <v>10</v>
      </c>
      <c r="I198" s="94">
        <v>2016</v>
      </c>
      <c r="J198" s="5">
        <v>57.405619999999999</v>
      </c>
      <c r="K198" s="5">
        <v>11.23606</v>
      </c>
      <c r="L198" s="5">
        <v>33</v>
      </c>
      <c r="M198" s="5" t="s">
        <v>963</v>
      </c>
      <c r="N198" s="4" t="s">
        <v>1086</v>
      </c>
      <c r="P198" s="5" t="s">
        <v>1929</v>
      </c>
      <c r="Q198" s="90" t="s">
        <v>868</v>
      </c>
      <c r="R198" s="5" t="s">
        <v>868</v>
      </c>
      <c r="S198" s="5"/>
      <c r="T198" s="5">
        <v>194</v>
      </c>
      <c r="U198" s="5" t="s">
        <v>1418</v>
      </c>
      <c r="V198" s="5" t="s">
        <v>992</v>
      </c>
      <c r="W198" s="5" t="s">
        <v>1222</v>
      </c>
      <c r="X198" s="5" t="s">
        <v>1222</v>
      </c>
      <c r="Y198" s="5" t="b">
        <v>1</v>
      </c>
      <c r="Z198" s="5" t="s">
        <v>1085</v>
      </c>
      <c r="AA198" s="4">
        <v>3.64</v>
      </c>
      <c r="AB198" s="4">
        <v>0.1</v>
      </c>
      <c r="AC198" s="4" t="s">
        <v>1045</v>
      </c>
      <c r="AE198" s="53">
        <v>0</v>
      </c>
      <c r="AF198" s="4">
        <v>3.64</v>
      </c>
      <c r="AH198" s="4" t="s">
        <v>1995</v>
      </c>
      <c r="AJ198" s="4" t="s">
        <v>1831</v>
      </c>
      <c r="AK198" s="4">
        <v>8.85</v>
      </c>
      <c r="AL198" s="4">
        <v>29.28</v>
      </c>
      <c r="AM198" s="4" t="s">
        <v>1831</v>
      </c>
      <c r="AN198" s="4" t="s">
        <v>1831</v>
      </c>
      <c r="AO198" s="4" t="s">
        <v>1831</v>
      </c>
      <c r="AP198" s="4">
        <f>YEAR(MA_sampling_location[[#This Row],[Sampling date]])-1930</f>
        <v>86</v>
      </c>
      <c r="AQ198" s="4" t="s">
        <v>1936</v>
      </c>
      <c r="AR198" s="4" t="s">
        <v>1831</v>
      </c>
      <c r="AS198" s="4" t="s">
        <v>1831</v>
      </c>
      <c r="AT198" s="4" t="s">
        <v>1831</v>
      </c>
      <c r="AU198" s="4" t="s">
        <v>1831</v>
      </c>
      <c r="AV198" s="4">
        <v>1.02</v>
      </c>
      <c r="AW198" s="4" t="s">
        <v>1831</v>
      </c>
      <c r="AX198" s="4" t="s">
        <v>1831</v>
      </c>
      <c r="AY198" s="4" t="s">
        <v>1831</v>
      </c>
      <c r="AZ198" s="4" t="s">
        <v>1831</v>
      </c>
      <c r="BA198" s="4" t="s">
        <v>1831</v>
      </c>
      <c r="BB198" s="4" t="s">
        <v>1831</v>
      </c>
      <c r="BC198" s="53">
        <v>0.45849032000000001</v>
      </c>
      <c r="BD198" s="53">
        <v>9.5077499999999995E-2</v>
      </c>
      <c r="BE198" s="53">
        <v>299.28381899999999</v>
      </c>
      <c r="BF198" s="53">
        <v>0.50380597000000005</v>
      </c>
      <c r="BG198" s="53">
        <v>0.19055411</v>
      </c>
      <c r="BH198" s="4">
        <v>29.118352099999999</v>
      </c>
      <c r="BI198" s="4">
        <v>7.92688916</v>
      </c>
      <c r="BJ198" s="53">
        <v>9.9155472299999996</v>
      </c>
      <c r="BK198" s="53">
        <v>3.9816599999999997E-3</v>
      </c>
      <c r="BL198" s="53">
        <v>19683.400399999999</v>
      </c>
    </row>
    <row r="199" spans="1:64" hidden="1" x14ac:dyDescent="0.3">
      <c r="A199" s="5" t="s">
        <v>603</v>
      </c>
      <c r="B199" s="5">
        <v>13</v>
      </c>
      <c r="C199" s="5">
        <v>13</v>
      </c>
      <c r="D199" s="5">
        <v>195</v>
      </c>
      <c r="E199" s="5">
        <v>12</v>
      </c>
      <c r="F199" s="6">
        <v>42644</v>
      </c>
      <c r="G199" s="94">
        <v>1</v>
      </c>
      <c r="H199" s="94">
        <v>10</v>
      </c>
      <c r="I199" s="94">
        <v>2016</v>
      </c>
      <c r="J199" s="5">
        <v>57.30912</v>
      </c>
      <c r="K199" s="5">
        <v>10.68906</v>
      </c>
      <c r="L199" s="5">
        <v>18.579999999999998</v>
      </c>
      <c r="M199" s="5" t="s">
        <v>963</v>
      </c>
      <c r="N199" s="4" t="s">
        <v>1086</v>
      </c>
      <c r="P199" s="5" t="s">
        <v>1929</v>
      </c>
      <c r="Q199" s="90" t="s">
        <v>868</v>
      </c>
      <c r="R199" s="5" t="s">
        <v>868</v>
      </c>
      <c r="S199" s="5"/>
      <c r="T199" s="5">
        <v>195</v>
      </c>
      <c r="U199" s="5" t="s">
        <v>1418</v>
      </c>
      <c r="V199" s="5" t="s">
        <v>992</v>
      </c>
      <c r="W199" s="5" t="s">
        <v>1222</v>
      </c>
      <c r="X199" s="5" t="s">
        <v>1222</v>
      </c>
      <c r="Y199" s="5" t="b">
        <v>1</v>
      </c>
      <c r="Z199" s="5" t="s">
        <v>1085</v>
      </c>
      <c r="AA199" s="4">
        <v>0.42</v>
      </c>
      <c r="AC199" s="4" t="s">
        <v>1045</v>
      </c>
      <c r="AE199" s="53">
        <v>3.8942399000000001</v>
      </c>
      <c r="AF199" s="4">
        <v>0.42</v>
      </c>
      <c r="AH199" s="4" t="s">
        <v>1995</v>
      </c>
      <c r="AJ199" s="4" t="s">
        <v>1831</v>
      </c>
      <c r="AK199" s="4">
        <v>8.99</v>
      </c>
      <c r="AL199" s="4">
        <v>30.03</v>
      </c>
      <c r="AM199" s="4" t="s">
        <v>1831</v>
      </c>
      <c r="AN199" s="4" t="s">
        <v>1831</v>
      </c>
      <c r="AO199" s="4" t="s">
        <v>1831</v>
      </c>
      <c r="AP199" s="4">
        <f>YEAR(MA_sampling_location[[#This Row],[Sampling date]])-1930</f>
        <v>86</v>
      </c>
      <c r="AQ199" s="4" t="s">
        <v>1936</v>
      </c>
      <c r="AR199" s="4" t="s">
        <v>1831</v>
      </c>
      <c r="AS199" s="4" t="s">
        <v>1831</v>
      </c>
      <c r="AT199" s="4" t="s">
        <v>1831</v>
      </c>
      <c r="AU199" s="4" t="s">
        <v>1831</v>
      </c>
      <c r="AV199" s="4">
        <v>0.98</v>
      </c>
      <c r="AW199" s="4" t="s">
        <v>1831</v>
      </c>
      <c r="AX199" s="4" t="s">
        <v>1831</v>
      </c>
      <c r="AY199" s="4" t="s">
        <v>1831</v>
      </c>
      <c r="AZ199" s="4" t="s">
        <v>1831</v>
      </c>
      <c r="BA199" s="4" t="s">
        <v>1831</v>
      </c>
      <c r="BB199" s="4" t="s">
        <v>1831</v>
      </c>
      <c r="BC199" s="53">
        <v>0.50392322000000001</v>
      </c>
      <c r="BD199" s="53">
        <v>8.1939799999999993E-2</v>
      </c>
      <c r="BE199" s="53">
        <v>295.44416100000001</v>
      </c>
      <c r="BF199" s="53">
        <v>0.49065334999999999</v>
      </c>
      <c r="BG199" s="53">
        <v>0.17317474999999999</v>
      </c>
      <c r="BH199" s="4">
        <v>30.878246300000001</v>
      </c>
      <c r="BI199" s="4">
        <v>6.0673242800000002</v>
      </c>
      <c r="BJ199" s="53">
        <v>10.006876999999999</v>
      </c>
      <c r="BK199" s="53">
        <v>4.8064500000000003E-3</v>
      </c>
      <c r="BL199" s="53">
        <v>14911.299800000001</v>
      </c>
    </row>
    <row r="200" spans="1:64" hidden="1" x14ac:dyDescent="0.3">
      <c r="A200" s="5" t="s">
        <v>603</v>
      </c>
      <c r="B200" s="5">
        <v>13</v>
      </c>
      <c r="C200" s="5">
        <v>13</v>
      </c>
      <c r="D200" s="5">
        <v>196</v>
      </c>
      <c r="E200" s="5">
        <v>13</v>
      </c>
      <c r="F200" s="6">
        <v>42644</v>
      </c>
      <c r="G200" s="94">
        <v>1</v>
      </c>
      <c r="H200" s="94">
        <v>10</v>
      </c>
      <c r="I200" s="94">
        <v>2016</v>
      </c>
      <c r="J200" s="5">
        <v>57.260219999999997</v>
      </c>
      <c r="K200" s="5">
        <v>11.291499999999999</v>
      </c>
      <c r="L200" s="5">
        <v>28.03</v>
      </c>
      <c r="M200" s="5" t="s">
        <v>963</v>
      </c>
      <c r="N200" s="4" t="s">
        <v>1086</v>
      </c>
      <c r="P200" s="5" t="s">
        <v>1929</v>
      </c>
      <c r="Q200" s="90" t="s">
        <v>868</v>
      </c>
      <c r="R200" s="5" t="s">
        <v>868</v>
      </c>
      <c r="S200" s="5"/>
      <c r="T200" s="5">
        <v>196</v>
      </c>
      <c r="U200" s="5" t="s">
        <v>1418</v>
      </c>
      <c r="V200" s="5" t="s">
        <v>992</v>
      </c>
      <c r="W200" s="5" t="s">
        <v>1222</v>
      </c>
      <c r="X200" s="5" t="s">
        <v>1222</v>
      </c>
      <c r="Y200" s="5" t="b">
        <v>1</v>
      </c>
      <c r="Z200" s="5" t="s">
        <v>1085</v>
      </c>
      <c r="AA200" s="4">
        <v>13.15</v>
      </c>
      <c r="AB200" s="4">
        <v>0.2</v>
      </c>
      <c r="AC200" s="4" t="s">
        <v>1045</v>
      </c>
      <c r="AE200" s="53">
        <v>23.024299599999999</v>
      </c>
      <c r="AF200" s="4">
        <v>13.15</v>
      </c>
      <c r="AH200" s="4" t="s">
        <v>1995</v>
      </c>
      <c r="AJ200" s="4" t="s">
        <v>1831</v>
      </c>
      <c r="AK200" s="4">
        <v>7.82</v>
      </c>
      <c r="AL200" s="4">
        <v>33.72</v>
      </c>
      <c r="AM200" s="4" t="s">
        <v>1831</v>
      </c>
      <c r="AN200" s="4" t="s">
        <v>1831</v>
      </c>
      <c r="AO200" s="4" t="s">
        <v>1831</v>
      </c>
      <c r="AP200" s="4">
        <f>YEAR(MA_sampling_location[[#This Row],[Sampling date]])-1930</f>
        <v>86</v>
      </c>
      <c r="AQ200" s="4" t="s">
        <v>1936</v>
      </c>
      <c r="AR200" s="4" t="s">
        <v>1831</v>
      </c>
      <c r="AS200" s="4" t="s">
        <v>1831</v>
      </c>
      <c r="AT200" s="4" t="s">
        <v>1831</v>
      </c>
      <c r="AU200" s="4" t="s">
        <v>1831</v>
      </c>
      <c r="AV200" s="4">
        <v>0.73</v>
      </c>
      <c r="AW200" s="4" t="s">
        <v>1831</v>
      </c>
      <c r="AX200" s="4" t="s">
        <v>1831</v>
      </c>
      <c r="AY200" s="4" t="s">
        <v>1831</v>
      </c>
      <c r="AZ200" s="4" t="s">
        <v>1831</v>
      </c>
      <c r="BA200" s="4" t="s">
        <v>1831</v>
      </c>
      <c r="BB200" s="4" t="s">
        <v>1831</v>
      </c>
      <c r="BC200" s="53">
        <v>0.50377428000000002</v>
      </c>
      <c r="BD200" s="53">
        <v>8.7795899999999996E-2</v>
      </c>
      <c r="BE200" s="53">
        <v>298.85053499999998</v>
      </c>
      <c r="BF200" s="53">
        <v>0.53654742</v>
      </c>
      <c r="BG200" s="53">
        <v>0.20019179000000001</v>
      </c>
      <c r="BH200" s="4">
        <v>28.7873479</v>
      </c>
      <c r="BI200" s="4">
        <v>7.8582558000000002</v>
      </c>
      <c r="BJ200" s="53">
        <v>9.8961077700000004</v>
      </c>
      <c r="BK200" s="53">
        <v>3.27707E-3</v>
      </c>
      <c r="BL200" s="53">
        <v>17885.5</v>
      </c>
    </row>
    <row r="201" spans="1:64" hidden="1" x14ac:dyDescent="0.3">
      <c r="A201" s="5" t="s">
        <v>603</v>
      </c>
      <c r="B201" s="5">
        <v>13</v>
      </c>
      <c r="C201" s="5">
        <v>13</v>
      </c>
      <c r="D201" s="5">
        <v>197</v>
      </c>
      <c r="E201" s="5">
        <v>15</v>
      </c>
      <c r="F201" s="6">
        <v>42644</v>
      </c>
      <c r="G201" s="94">
        <v>1</v>
      </c>
      <c r="H201" s="94">
        <v>10</v>
      </c>
      <c r="I201" s="94">
        <v>2016</v>
      </c>
      <c r="J201" s="5">
        <v>57.224800000000002</v>
      </c>
      <c r="K201" s="5">
        <v>11.560969999999999</v>
      </c>
      <c r="L201" s="5">
        <v>63.68</v>
      </c>
      <c r="M201" s="5" t="s">
        <v>2049</v>
      </c>
      <c r="N201" s="4" t="s">
        <v>1086</v>
      </c>
      <c r="P201" s="5" t="s">
        <v>1929</v>
      </c>
      <c r="Q201" s="90" t="s">
        <v>868</v>
      </c>
      <c r="R201" s="5" t="s">
        <v>868</v>
      </c>
      <c r="S201" s="5"/>
      <c r="T201" s="5">
        <v>197</v>
      </c>
      <c r="U201" s="5" t="s">
        <v>1418</v>
      </c>
      <c r="V201" s="5" t="s">
        <v>992</v>
      </c>
      <c r="W201" s="5" t="s">
        <v>1222</v>
      </c>
      <c r="X201" s="5" t="s">
        <v>1222</v>
      </c>
      <c r="Y201" s="5" t="b">
        <v>1</v>
      </c>
      <c r="Z201" s="5" t="s">
        <v>1085</v>
      </c>
      <c r="AA201" s="4">
        <v>11.91</v>
      </c>
      <c r="AB201" s="4">
        <v>1.1000000000000001</v>
      </c>
      <c r="AC201" s="4" t="s">
        <v>1045</v>
      </c>
      <c r="AE201" s="53">
        <v>74.508796700000005</v>
      </c>
      <c r="AF201" s="4">
        <v>11.91</v>
      </c>
      <c r="AH201" s="4" t="s">
        <v>1995</v>
      </c>
      <c r="AJ201" s="4" t="s">
        <v>1831</v>
      </c>
      <c r="AK201" s="4">
        <v>6.92</v>
      </c>
      <c r="AL201" s="4">
        <v>34.31</v>
      </c>
      <c r="AM201" s="4" t="s">
        <v>1831</v>
      </c>
      <c r="AN201" s="4" t="s">
        <v>1831</v>
      </c>
      <c r="AO201" s="4" t="s">
        <v>1831</v>
      </c>
      <c r="AP201" s="4">
        <f>YEAR(MA_sampling_location[[#This Row],[Sampling date]])-1930</f>
        <v>86</v>
      </c>
      <c r="AQ201" s="4" t="s">
        <v>1936</v>
      </c>
      <c r="AR201" s="4" t="s">
        <v>1831</v>
      </c>
      <c r="AS201" s="4" t="s">
        <v>1831</v>
      </c>
      <c r="AT201" s="4" t="s">
        <v>1831</v>
      </c>
      <c r="AU201" s="4" t="s">
        <v>1831</v>
      </c>
      <c r="AV201" s="4">
        <v>1.45</v>
      </c>
      <c r="AW201" s="4" t="s">
        <v>1831</v>
      </c>
      <c r="AX201" s="4" t="s">
        <v>1831</v>
      </c>
      <c r="AY201" s="4" t="s">
        <v>1831</v>
      </c>
      <c r="AZ201" s="4" t="s">
        <v>1831</v>
      </c>
      <c r="BA201" s="4" t="s">
        <v>1831</v>
      </c>
      <c r="BB201" s="4" t="s">
        <v>1831</v>
      </c>
      <c r="BC201" s="53">
        <v>0.41872340000000002</v>
      </c>
      <c r="BD201" s="53">
        <v>4.4692700000000002E-2</v>
      </c>
      <c r="BE201" s="53">
        <v>286.69169399999998</v>
      </c>
      <c r="BF201" s="53">
        <v>1.5171657000000001</v>
      </c>
      <c r="BG201" s="53">
        <v>0.29089804000000002</v>
      </c>
      <c r="BH201" s="4">
        <v>33.334286900000002</v>
      </c>
      <c r="BI201" s="4">
        <v>6.07286401</v>
      </c>
      <c r="BJ201" s="53">
        <v>9.1870908999999994</v>
      </c>
      <c r="BK201" s="53">
        <v>3.7037900000000002E-3</v>
      </c>
      <c r="BL201" s="53">
        <v>28482.400399999999</v>
      </c>
    </row>
    <row r="202" spans="1:64" hidden="1" x14ac:dyDescent="0.3">
      <c r="A202" s="5" t="s">
        <v>603</v>
      </c>
      <c r="B202" s="5">
        <v>13</v>
      </c>
      <c r="C202" s="5">
        <v>13</v>
      </c>
      <c r="D202" s="5">
        <v>198</v>
      </c>
      <c r="E202" s="5">
        <v>17</v>
      </c>
      <c r="F202" s="6">
        <v>42644</v>
      </c>
      <c r="G202" s="94">
        <v>1</v>
      </c>
      <c r="H202" s="94">
        <v>10</v>
      </c>
      <c r="I202" s="94">
        <v>2016</v>
      </c>
      <c r="J202" s="5">
        <v>57.208880000000001</v>
      </c>
      <c r="K202" s="5">
        <v>11.35126</v>
      </c>
      <c r="L202" s="5">
        <v>60.9</v>
      </c>
      <c r="M202" s="5" t="s">
        <v>2049</v>
      </c>
      <c r="N202" s="4" t="s">
        <v>1086</v>
      </c>
      <c r="P202" s="5" t="s">
        <v>1929</v>
      </c>
      <c r="Q202" s="90" t="s">
        <v>868</v>
      </c>
      <c r="R202" s="5" t="s">
        <v>868</v>
      </c>
      <c r="S202" s="5"/>
      <c r="T202" s="5">
        <v>198</v>
      </c>
      <c r="U202" s="5" t="s">
        <v>1418</v>
      </c>
      <c r="V202" s="5" t="s">
        <v>992</v>
      </c>
      <c r="W202" s="5" t="s">
        <v>1222</v>
      </c>
      <c r="X202" s="5" t="s">
        <v>1222</v>
      </c>
      <c r="Y202" s="5" t="b">
        <v>1</v>
      </c>
      <c r="Z202" s="5" t="s">
        <v>1085</v>
      </c>
      <c r="AA202" s="4">
        <v>35.020000000000003</v>
      </c>
      <c r="AB202" s="4">
        <v>1.6</v>
      </c>
      <c r="AC202" s="4" t="s">
        <v>1045</v>
      </c>
      <c r="AE202" s="53">
        <v>112.310997</v>
      </c>
      <c r="AF202" s="4">
        <v>35.020000000000003</v>
      </c>
      <c r="AH202" s="4" t="s">
        <v>1995</v>
      </c>
      <c r="AJ202" s="4" t="s">
        <v>1831</v>
      </c>
      <c r="AK202" s="4">
        <v>6.95</v>
      </c>
      <c r="AL202" s="4">
        <v>34.26</v>
      </c>
      <c r="AM202" s="4" t="s">
        <v>1831</v>
      </c>
      <c r="AN202" s="4" t="s">
        <v>1831</v>
      </c>
      <c r="AO202" s="4" t="s">
        <v>1831</v>
      </c>
      <c r="AP202" s="4">
        <f>YEAR(MA_sampling_location[[#This Row],[Sampling date]])-1930</f>
        <v>86</v>
      </c>
      <c r="AQ202" s="4" t="s">
        <v>1936</v>
      </c>
      <c r="AR202" s="4" t="s">
        <v>1831</v>
      </c>
      <c r="AS202" s="4" t="s">
        <v>1831</v>
      </c>
      <c r="AT202" s="4" t="s">
        <v>1831</v>
      </c>
      <c r="AU202" s="4" t="s">
        <v>1831</v>
      </c>
      <c r="AV202" s="4">
        <v>0.42</v>
      </c>
      <c r="AW202" s="4" t="s">
        <v>1831</v>
      </c>
      <c r="AX202" s="4" t="s">
        <v>1831</v>
      </c>
      <c r="AY202" s="4" t="s">
        <v>1831</v>
      </c>
      <c r="AZ202" s="4" t="s">
        <v>1831</v>
      </c>
      <c r="BA202" s="4" t="s">
        <v>1831</v>
      </c>
      <c r="BB202" s="4" t="s">
        <v>1831</v>
      </c>
      <c r="BC202" s="53">
        <v>0.41431698</v>
      </c>
      <c r="BD202" s="53">
        <v>5.8218899999999997E-2</v>
      </c>
      <c r="BE202" s="53">
        <v>292.76727899999997</v>
      </c>
      <c r="BF202" s="53">
        <v>0.91620522999999998</v>
      </c>
      <c r="BG202" s="53">
        <v>0.25662478</v>
      </c>
      <c r="BH202" s="4">
        <v>31.713845800000001</v>
      </c>
      <c r="BI202" s="4">
        <v>7.6561775900000004</v>
      </c>
      <c r="BJ202" s="53">
        <v>9.5864775800000004</v>
      </c>
      <c r="BK202" s="53">
        <v>3.1439100000000002E-3</v>
      </c>
      <c r="BL202" s="53">
        <v>20627.5</v>
      </c>
    </row>
    <row r="203" spans="1:64" hidden="1" x14ac:dyDescent="0.3">
      <c r="A203" s="5" t="s">
        <v>603</v>
      </c>
      <c r="B203" s="5">
        <v>13</v>
      </c>
      <c r="C203" s="5">
        <v>13</v>
      </c>
      <c r="D203" s="5">
        <v>199</v>
      </c>
      <c r="E203" s="5">
        <v>18</v>
      </c>
      <c r="F203" s="6">
        <v>42644</v>
      </c>
      <c r="G203" s="94">
        <v>1</v>
      </c>
      <c r="H203" s="94">
        <v>10</v>
      </c>
      <c r="I203" s="94">
        <v>2016</v>
      </c>
      <c r="J203" s="5">
        <v>57.206049999999998</v>
      </c>
      <c r="K203" s="5">
        <v>11.414149999999999</v>
      </c>
      <c r="L203" s="5">
        <v>81.08</v>
      </c>
      <c r="M203" s="5" t="s">
        <v>2049</v>
      </c>
      <c r="N203" s="4" t="s">
        <v>1086</v>
      </c>
      <c r="P203" s="5" t="s">
        <v>1929</v>
      </c>
      <c r="Q203" s="90" t="s">
        <v>868</v>
      </c>
      <c r="R203" s="5" t="s">
        <v>868</v>
      </c>
      <c r="S203" s="5"/>
      <c r="T203" s="5">
        <v>199</v>
      </c>
      <c r="U203" s="5" t="s">
        <v>1418</v>
      </c>
      <c r="V203" s="5" t="s">
        <v>992</v>
      </c>
      <c r="W203" s="5" t="s">
        <v>1222</v>
      </c>
      <c r="X203" s="5" t="s">
        <v>1222</v>
      </c>
      <c r="Y203" s="5" t="b">
        <v>1</v>
      </c>
      <c r="Z203" s="5" t="s">
        <v>1085</v>
      </c>
      <c r="AA203" s="4">
        <v>7.2</v>
      </c>
      <c r="AB203" s="4">
        <v>1.2</v>
      </c>
      <c r="AC203" s="4" t="s">
        <v>1045</v>
      </c>
      <c r="AE203" s="53">
        <v>52.4790001</v>
      </c>
      <c r="AF203" s="4">
        <v>7.2</v>
      </c>
      <c r="AH203" s="4" t="s">
        <v>1995</v>
      </c>
      <c r="AJ203" s="4" t="s">
        <v>1831</v>
      </c>
      <c r="AK203" s="4">
        <v>6.8</v>
      </c>
      <c r="AL203" s="4">
        <v>34.340000000000003</v>
      </c>
      <c r="AM203" s="4" t="s">
        <v>1831</v>
      </c>
      <c r="AN203" s="4" t="s">
        <v>1831</v>
      </c>
      <c r="AO203" s="4" t="s">
        <v>1831</v>
      </c>
      <c r="AP203" s="4">
        <f>YEAR(MA_sampling_location[[#This Row],[Sampling date]])-1930</f>
        <v>86</v>
      </c>
      <c r="AQ203" s="4" t="s">
        <v>1936</v>
      </c>
      <c r="AR203" s="4" t="s">
        <v>1831</v>
      </c>
      <c r="AS203" s="4" t="s">
        <v>1831</v>
      </c>
      <c r="AT203" s="4" t="s">
        <v>1831</v>
      </c>
      <c r="AU203" s="4" t="s">
        <v>1831</v>
      </c>
      <c r="AV203" s="4">
        <v>0.41</v>
      </c>
      <c r="AW203" s="4" t="s">
        <v>1831</v>
      </c>
      <c r="AX203" s="4" t="s">
        <v>1831</v>
      </c>
      <c r="AY203" s="4" t="s">
        <v>1831</v>
      </c>
      <c r="AZ203" s="4" t="s">
        <v>1831</v>
      </c>
      <c r="BA203" s="4" t="s">
        <v>1831</v>
      </c>
      <c r="BB203" s="4" t="s">
        <v>1831</v>
      </c>
      <c r="BC203" s="53">
        <v>0.37206980000000001</v>
      </c>
      <c r="BD203" s="53">
        <v>4.0977600000000003E-2</v>
      </c>
      <c r="BE203" s="53">
        <v>286.97181</v>
      </c>
      <c r="BF203" s="53">
        <v>1.5640472400000001</v>
      </c>
      <c r="BG203" s="53">
        <v>0.29380995999999998</v>
      </c>
      <c r="BH203" s="4">
        <v>34.359657800000001</v>
      </c>
      <c r="BI203" s="4">
        <v>5.8754854099999996</v>
      </c>
      <c r="BJ203" s="53">
        <v>9.1204341899999992</v>
      </c>
      <c r="BK203" s="53">
        <v>3.2150999999999998E-3</v>
      </c>
      <c r="BL203" s="53">
        <v>24442.699199999999</v>
      </c>
    </row>
    <row r="204" spans="1:64" hidden="1" x14ac:dyDescent="0.3">
      <c r="A204" s="5" t="s">
        <v>603</v>
      </c>
      <c r="B204" s="5">
        <v>13</v>
      </c>
      <c r="C204" s="5">
        <v>13</v>
      </c>
      <c r="D204" s="5">
        <v>200</v>
      </c>
      <c r="E204" s="5">
        <v>19</v>
      </c>
      <c r="F204" s="6">
        <v>42644</v>
      </c>
      <c r="G204" s="94">
        <v>1</v>
      </c>
      <c r="H204" s="94">
        <v>10</v>
      </c>
      <c r="I204" s="94">
        <v>2016</v>
      </c>
      <c r="J204" s="5">
        <v>57.18674</v>
      </c>
      <c r="K204" s="5">
        <v>11.454560000000001</v>
      </c>
      <c r="L204" s="5">
        <v>64.900000000000006</v>
      </c>
      <c r="M204" s="5" t="s">
        <v>2049</v>
      </c>
      <c r="N204" s="4" t="s">
        <v>1086</v>
      </c>
      <c r="P204" s="5" t="s">
        <v>1929</v>
      </c>
      <c r="Q204" s="90" t="s">
        <v>868</v>
      </c>
      <c r="R204" s="5" t="s">
        <v>868</v>
      </c>
      <c r="S204" s="5"/>
      <c r="T204" s="5">
        <v>200</v>
      </c>
      <c r="U204" s="5" t="s">
        <v>1418</v>
      </c>
      <c r="V204" s="5" t="s">
        <v>992</v>
      </c>
      <c r="W204" s="5" t="s">
        <v>1222</v>
      </c>
      <c r="X204" s="5" t="s">
        <v>1222</v>
      </c>
      <c r="Y204" s="5" t="b">
        <v>1</v>
      </c>
      <c r="Z204" s="5" t="s">
        <v>1085</v>
      </c>
      <c r="AA204" s="4">
        <v>15.3</v>
      </c>
      <c r="AB204" s="4">
        <v>0.5</v>
      </c>
      <c r="AC204" s="4" t="s">
        <v>1045</v>
      </c>
      <c r="AE204" s="53">
        <v>39.422500599999999</v>
      </c>
      <c r="AF204" s="4">
        <v>15.3</v>
      </c>
      <c r="AH204" s="4" t="s">
        <v>1995</v>
      </c>
      <c r="AJ204" s="4" t="s">
        <v>1831</v>
      </c>
      <c r="AK204" s="4">
        <v>7.02</v>
      </c>
      <c r="AL204" s="4">
        <v>34.24</v>
      </c>
      <c r="AM204" s="4" t="s">
        <v>1831</v>
      </c>
      <c r="AN204" s="4" t="s">
        <v>1831</v>
      </c>
      <c r="AO204" s="4" t="s">
        <v>1831</v>
      </c>
      <c r="AP204" s="4">
        <f>YEAR(MA_sampling_location[[#This Row],[Sampling date]])-1930</f>
        <v>86</v>
      </c>
      <c r="AQ204" s="4" t="s">
        <v>1936</v>
      </c>
      <c r="AR204" s="4" t="s">
        <v>1831</v>
      </c>
      <c r="AS204" s="4" t="s">
        <v>1831</v>
      </c>
      <c r="AT204" s="4" t="s">
        <v>1831</v>
      </c>
      <c r="AU204" s="4" t="s">
        <v>1831</v>
      </c>
      <c r="AV204" s="4">
        <v>0.95</v>
      </c>
      <c r="AW204" s="4" t="s">
        <v>1831</v>
      </c>
      <c r="AX204" s="4" t="s">
        <v>1831</v>
      </c>
      <c r="AY204" s="4" t="s">
        <v>1831</v>
      </c>
      <c r="AZ204" s="4" t="s">
        <v>1831</v>
      </c>
      <c r="BA204" s="4" t="s">
        <v>1831</v>
      </c>
      <c r="BB204" s="4" t="s">
        <v>1831</v>
      </c>
      <c r="BC204" s="53">
        <v>0.38741957999999999</v>
      </c>
      <c r="BD204" s="53">
        <v>4.0905700000000003E-2</v>
      </c>
      <c r="BE204" s="53">
        <v>287.96406200000001</v>
      </c>
      <c r="BF204" s="53">
        <v>1.6955951199999999</v>
      </c>
      <c r="BG204" s="53">
        <v>0.29064159000000001</v>
      </c>
      <c r="BH204" s="4">
        <v>33.907046399999999</v>
      </c>
      <c r="BI204" s="4">
        <v>5.6512504699999999</v>
      </c>
      <c r="BJ204" s="53">
        <v>9.0419926799999999</v>
      </c>
      <c r="BK204" s="53">
        <v>3.2312999999999999E-3</v>
      </c>
      <c r="BL204" s="53">
        <v>27116.300800000001</v>
      </c>
    </row>
    <row r="205" spans="1:64" hidden="1" x14ac:dyDescent="0.3">
      <c r="A205" s="5" t="s">
        <v>603</v>
      </c>
      <c r="B205" s="5">
        <v>13</v>
      </c>
      <c r="C205" s="5">
        <v>13</v>
      </c>
      <c r="D205" s="5">
        <v>201</v>
      </c>
      <c r="E205" s="5">
        <v>21</v>
      </c>
      <c r="F205" s="6">
        <v>42644</v>
      </c>
      <c r="G205" s="94">
        <v>1</v>
      </c>
      <c r="H205" s="94">
        <v>10</v>
      </c>
      <c r="I205" s="94">
        <v>2016</v>
      </c>
      <c r="J205" s="5">
        <v>57.168460000000003</v>
      </c>
      <c r="K205" s="5">
        <v>11.604419999999999</v>
      </c>
      <c r="L205" s="5">
        <v>59.93</v>
      </c>
      <c r="M205" s="5" t="s">
        <v>963</v>
      </c>
      <c r="N205" s="4" t="s">
        <v>1086</v>
      </c>
      <c r="P205" s="5" t="s">
        <v>1929</v>
      </c>
      <c r="Q205" s="90" t="s">
        <v>868</v>
      </c>
      <c r="R205" s="5" t="s">
        <v>868</v>
      </c>
      <c r="S205" s="5"/>
      <c r="T205" s="5">
        <v>201</v>
      </c>
      <c r="U205" s="5" t="s">
        <v>1418</v>
      </c>
      <c r="V205" s="5" t="s">
        <v>992</v>
      </c>
      <c r="W205" s="5" t="s">
        <v>1222</v>
      </c>
      <c r="X205" s="5" t="s">
        <v>1222</v>
      </c>
      <c r="Y205" s="5" t="b">
        <v>1</v>
      </c>
      <c r="Z205" s="5" t="s">
        <v>1085</v>
      </c>
      <c r="AA205" s="4">
        <v>7.11</v>
      </c>
      <c r="AB205" s="4">
        <v>0.1</v>
      </c>
      <c r="AC205" s="4" t="s">
        <v>1045</v>
      </c>
      <c r="AE205" s="53">
        <v>30.352199599999999</v>
      </c>
      <c r="AF205" s="4">
        <v>7.11</v>
      </c>
      <c r="AH205" s="4" t="s">
        <v>1995</v>
      </c>
      <c r="AJ205" s="4" t="s">
        <v>1831</v>
      </c>
      <c r="AK205" s="4">
        <v>7.33</v>
      </c>
      <c r="AL205" s="4">
        <v>34.22</v>
      </c>
      <c r="AM205" s="4" t="s">
        <v>1831</v>
      </c>
      <c r="AN205" s="4" t="s">
        <v>1831</v>
      </c>
      <c r="AO205" s="4" t="s">
        <v>1831</v>
      </c>
      <c r="AP205" s="4">
        <f>YEAR(MA_sampling_location[[#This Row],[Sampling date]])-1930</f>
        <v>86</v>
      </c>
      <c r="AQ205" s="4" t="s">
        <v>1936</v>
      </c>
      <c r="AR205" s="4" t="s">
        <v>1831</v>
      </c>
      <c r="AS205" s="4" t="s">
        <v>1831</v>
      </c>
      <c r="AT205" s="4" t="s">
        <v>1831</v>
      </c>
      <c r="AU205" s="4" t="s">
        <v>1831</v>
      </c>
      <c r="AV205" s="4">
        <v>2.54</v>
      </c>
      <c r="AW205" s="4" t="s">
        <v>1831</v>
      </c>
      <c r="AX205" s="4" t="s">
        <v>1831</v>
      </c>
      <c r="AY205" s="4" t="s">
        <v>1831</v>
      </c>
      <c r="AZ205" s="4" t="s">
        <v>1831</v>
      </c>
      <c r="BA205" s="4" t="s">
        <v>1831</v>
      </c>
      <c r="BB205" s="4" t="s">
        <v>1831</v>
      </c>
      <c r="BC205" s="53">
        <v>0.46264145000000001</v>
      </c>
      <c r="BD205" s="53">
        <v>3.7471200000000003E-2</v>
      </c>
      <c r="BE205" s="53">
        <v>287.62559800000002</v>
      </c>
      <c r="BF205" s="53">
        <v>1.3775151400000001</v>
      </c>
      <c r="BG205" s="53">
        <v>0.27725778000000001</v>
      </c>
      <c r="BH205" s="4">
        <v>33.164370699999999</v>
      </c>
      <c r="BI205" s="4">
        <v>6.0453854600000003</v>
      </c>
      <c r="BJ205" s="53">
        <v>9.2908973499999998</v>
      </c>
      <c r="BK205" s="53">
        <v>3.4663300000000001E-3</v>
      </c>
      <c r="BL205" s="53">
        <v>30229.599600000001</v>
      </c>
    </row>
    <row r="206" spans="1:64" hidden="1" x14ac:dyDescent="0.3">
      <c r="A206" s="5" t="s">
        <v>603</v>
      </c>
      <c r="B206" s="5">
        <v>13</v>
      </c>
      <c r="C206" s="5">
        <v>13</v>
      </c>
      <c r="D206" s="5">
        <v>202</v>
      </c>
      <c r="E206" s="5">
        <v>24</v>
      </c>
      <c r="F206" s="6">
        <v>42644</v>
      </c>
      <c r="G206" s="94">
        <v>1</v>
      </c>
      <c r="H206" s="94">
        <v>10</v>
      </c>
      <c r="I206" s="94">
        <v>2016</v>
      </c>
      <c r="J206" s="5">
        <v>57.072150000000001</v>
      </c>
      <c r="K206" s="5">
        <v>11.534409999999999</v>
      </c>
      <c r="L206" s="5">
        <v>59.3</v>
      </c>
      <c r="M206" s="5" t="s">
        <v>963</v>
      </c>
      <c r="N206" s="4" t="s">
        <v>1086</v>
      </c>
      <c r="P206" s="5" t="s">
        <v>1929</v>
      </c>
      <c r="Q206" s="90" t="s">
        <v>868</v>
      </c>
      <c r="R206" s="5" t="s">
        <v>868</v>
      </c>
      <c r="S206" s="5"/>
      <c r="T206" s="5">
        <v>202</v>
      </c>
      <c r="U206" s="5" t="s">
        <v>1418</v>
      </c>
      <c r="V206" s="5" t="s">
        <v>992</v>
      </c>
      <c r="W206" s="5" t="s">
        <v>1222</v>
      </c>
      <c r="X206" s="5" t="s">
        <v>1222</v>
      </c>
      <c r="Y206" s="5" t="b">
        <v>1</v>
      </c>
      <c r="Z206" s="5" t="s">
        <v>1085</v>
      </c>
      <c r="AA206" s="4">
        <v>3.54</v>
      </c>
      <c r="AB206" s="4">
        <v>0.3</v>
      </c>
      <c r="AC206" s="4" t="s">
        <v>1045</v>
      </c>
      <c r="AE206" s="53">
        <v>29.8882999</v>
      </c>
      <c r="AF206" s="4">
        <v>3.54</v>
      </c>
      <c r="AH206" s="4" t="s">
        <v>1995</v>
      </c>
      <c r="AJ206" s="4" t="s">
        <v>1831</v>
      </c>
      <c r="AK206" s="4">
        <v>7.5</v>
      </c>
      <c r="AL206" s="4">
        <v>34.04</v>
      </c>
      <c r="AM206" s="4" t="s">
        <v>1831</v>
      </c>
      <c r="AN206" s="4" t="s">
        <v>1831</v>
      </c>
      <c r="AO206" s="4" t="s">
        <v>1831</v>
      </c>
      <c r="AP206" s="4">
        <f>YEAR(MA_sampling_location[[#This Row],[Sampling date]])-1930</f>
        <v>86</v>
      </c>
      <c r="AQ206" s="4" t="s">
        <v>1936</v>
      </c>
      <c r="AR206" s="4" t="s">
        <v>1831</v>
      </c>
      <c r="AS206" s="4" t="s">
        <v>1831</v>
      </c>
      <c r="AT206" s="4" t="s">
        <v>1831</v>
      </c>
      <c r="AU206" s="4" t="s">
        <v>1831</v>
      </c>
      <c r="AV206" s="4">
        <v>1.93</v>
      </c>
      <c r="AW206" s="4" t="s">
        <v>1831</v>
      </c>
      <c r="AX206" s="4" t="s">
        <v>1831</v>
      </c>
      <c r="AY206" s="4" t="s">
        <v>1831</v>
      </c>
      <c r="AZ206" s="4" t="s">
        <v>1831</v>
      </c>
      <c r="BA206" s="4" t="s">
        <v>1831</v>
      </c>
      <c r="BB206" s="4" t="s">
        <v>1831</v>
      </c>
      <c r="BC206" s="53">
        <v>0.63730905999999998</v>
      </c>
      <c r="BD206" s="53">
        <v>4.7058500000000003E-2</v>
      </c>
      <c r="BE206" s="53">
        <v>294.04131999999998</v>
      </c>
      <c r="BF206" s="53">
        <v>0.69499798999999995</v>
      </c>
      <c r="BG206" s="53">
        <v>0.22631879999999999</v>
      </c>
      <c r="BH206" s="4">
        <v>30.828613799999999</v>
      </c>
      <c r="BI206" s="4">
        <v>7.0842413400000002</v>
      </c>
      <c r="BJ206" s="53">
        <v>9.6825858100000008</v>
      </c>
      <c r="BK206" s="53">
        <v>2.9559500000000002E-3</v>
      </c>
      <c r="BL206" s="53">
        <v>35840.601600000002</v>
      </c>
    </row>
    <row r="207" spans="1:64" hidden="1" x14ac:dyDescent="0.3">
      <c r="A207" s="5" t="s">
        <v>603</v>
      </c>
      <c r="B207" s="5">
        <v>13</v>
      </c>
      <c r="C207" s="5">
        <v>13</v>
      </c>
      <c r="D207" s="5">
        <v>203</v>
      </c>
      <c r="E207" s="5">
        <v>26</v>
      </c>
      <c r="F207" s="6">
        <v>42644</v>
      </c>
      <c r="G207" s="94">
        <v>1</v>
      </c>
      <c r="H207" s="94">
        <v>10</v>
      </c>
      <c r="I207" s="94">
        <v>2016</v>
      </c>
      <c r="J207" s="5">
        <v>57.026809999999998</v>
      </c>
      <c r="K207" s="5">
        <v>11.62656</v>
      </c>
      <c r="L207" s="5">
        <v>62.08</v>
      </c>
      <c r="M207" s="5" t="s">
        <v>963</v>
      </c>
      <c r="N207" s="4" t="s">
        <v>1086</v>
      </c>
      <c r="P207" s="5" t="s">
        <v>1929</v>
      </c>
      <c r="Q207" s="90" t="s">
        <v>868</v>
      </c>
      <c r="R207" s="5" t="s">
        <v>868</v>
      </c>
      <c r="S207" s="5"/>
      <c r="T207" s="5">
        <v>203</v>
      </c>
      <c r="U207" s="5" t="s">
        <v>1418</v>
      </c>
      <c r="V207" s="5" t="s">
        <v>992</v>
      </c>
      <c r="W207" s="5" t="s">
        <v>1222</v>
      </c>
      <c r="X207" s="5" t="s">
        <v>1222</v>
      </c>
      <c r="Y207" s="5" t="b">
        <v>1</v>
      </c>
      <c r="Z207" s="5" t="s">
        <v>1085</v>
      </c>
      <c r="AA207" s="4">
        <v>16.39</v>
      </c>
      <c r="AB207" s="4">
        <v>0.5</v>
      </c>
      <c r="AC207" s="4" t="s">
        <v>1045</v>
      </c>
      <c r="AE207" s="53">
        <v>59.311500500000001</v>
      </c>
      <c r="AF207" s="4">
        <v>16.39</v>
      </c>
      <c r="AH207" s="4" t="s">
        <v>1995</v>
      </c>
      <c r="AJ207" s="4" t="s">
        <v>1831</v>
      </c>
      <c r="AK207" s="4">
        <v>6.89</v>
      </c>
      <c r="AL207" s="4">
        <v>34.47</v>
      </c>
      <c r="AM207" s="4" t="s">
        <v>1831</v>
      </c>
      <c r="AN207" s="4" t="s">
        <v>1831</v>
      </c>
      <c r="AO207" s="4" t="s">
        <v>1831</v>
      </c>
      <c r="AP207" s="4">
        <f>YEAR(MA_sampling_location[[#This Row],[Sampling date]])-1930</f>
        <v>86</v>
      </c>
      <c r="AQ207" s="4" t="s">
        <v>1936</v>
      </c>
      <c r="AR207" s="4" t="s">
        <v>1831</v>
      </c>
      <c r="AS207" s="4" t="s">
        <v>1831</v>
      </c>
      <c r="AT207" s="4" t="s">
        <v>1831</v>
      </c>
      <c r="AU207" s="4" t="s">
        <v>1831</v>
      </c>
      <c r="AV207" s="4">
        <v>1.35</v>
      </c>
      <c r="AW207" s="4" t="s">
        <v>1831</v>
      </c>
      <c r="AX207" s="4" t="s">
        <v>1831</v>
      </c>
      <c r="AY207" s="4" t="s">
        <v>1831</v>
      </c>
      <c r="AZ207" s="4" t="s">
        <v>1831</v>
      </c>
      <c r="BA207" s="4" t="s">
        <v>1831</v>
      </c>
      <c r="BB207" s="4" t="s">
        <v>1831</v>
      </c>
      <c r="BC207" s="53">
        <v>0.78438324999999998</v>
      </c>
      <c r="BD207" s="53">
        <v>5.0148600000000002E-2</v>
      </c>
      <c r="BE207" s="53">
        <v>293.86412899999999</v>
      </c>
      <c r="BF207" s="53">
        <v>0.63769529000000003</v>
      </c>
      <c r="BG207" s="53">
        <v>0.22791755</v>
      </c>
      <c r="BH207" s="4">
        <v>31.938715299999998</v>
      </c>
      <c r="BI207" s="4">
        <v>7.3676666800000001</v>
      </c>
      <c r="BJ207" s="53">
        <v>9.7024031500000003</v>
      </c>
      <c r="BK207" s="53">
        <v>2.9770299999999999E-3</v>
      </c>
      <c r="BL207" s="53">
        <v>35172.898399999998</v>
      </c>
    </row>
    <row r="208" spans="1:64" hidden="1" x14ac:dyDescent="0.3">
      <c r="A208" s="5" t="s">
        <v>603</v>
      </c>
      <c r="B208" s="5">
        <v>13</v>
      </c>
      <c r="C208" s="5">
        <v>13</v>
      </c>
      <c r="D208" s="5">
        <v>204</v>
      </c>
      <c r="E208" s="5">
        <v>41</v>
      </c>
      <c r="F208" s="6">
        <v>42644</v>
      </c>
      <c r="G208" s="94">
        <v>1</v>
      </c>
      <c r="H208" s="94">
        <v>10</v>
      </c>
      <c r="I208" s="94">
        <v>2016</v>
      </c>
      <c r="J208" s="5">
        <v>56.208010000000002</v>
      </c>
      <c r="K208" s="5">
        <v>11.49779</v>
      </c>
      <c r="L208" s="5">
        <v>22.45</v>
      </c>
      <c r="M208" s="5" t="s">
        <v>963</v>
      </c>
      <c r="N208" s="4" t="s">
        <v>1086</v>
      </c>
      <c r="P208" s="5" t="s">
        <v>1929</v>
      </c>
      <c r="Q208" s="90" t="s">
        <v>868</v>
      </c>
      <c r="R208" s="5" t="s">
        <v>868</v>
      </c>
      <c r="S208" s="5"/>
      <c r="T208" s="5">
        <v>204</v>
      </c>
      <c r="U208" s="5" t="s">
        <v>1418</v>
      </c>
      <c r="V208" s="5" t="s">
        <v>992</v>
      </c>
      <c r="W208" s="5" t="s">
        <v>1222</v>
      </c>
      <c r="X208" s="5" t="s">
        <v>1222</v>
      </c>
      <c r="Y208" s="5" t="b">
        <v>1</v>
      </c>
      <c r="Z208" s="5" t="s">
        <v>1085</v>
      </c>
      <c r="AA208" s="4">
        <v>2.08</v>
      </c>
      <c r="AC208" s="4" t="s">
        <v>1045</v>
      </c>
      <c r="AE208" s="53">
        <v>4.6887498000000001</v>
      </c>
      <c r="AF208" s="4">
        <v>2.08</v>
      </c>
      <c r="AH208" s="4" t="s">
        <v>1995</v>
      </c>
      <c r="AJ208" s="4" t="s">
        <v>1831</v>
      </c>
      <c r="AK208" s="4">
        <v>7.54</v>
      </c>
      <c r="AL208" s="4">
        <v>30.37</v>
      </c>
      <c r="AM208" s="4" t="s">
        <v>1831</v>
      </c>
      <c r="AN208" s="4" t="s">
        <v>1831</v>
      </c>
      <c r="AO208" s="4" t="s">
        <v>1831</v>
      </c>
      <c r="AP208" s="4">
        <f>YEAR(MA_sampling_location[[#This Row],[Sampling date]])-1930</f>
        <v>86</v>
      </c>
      <c r="AQ208" s="4" t="s">
        <v>1936</v>
      </c>
      <c r="AR208" s="4" t="s">
        <v>1831</v>
      </c>
      <c r="AS208" s="4" t="s">
        <v>1831</v>
      </c>
      <c r="AT208" s="4" t="s">
        <v>1831</v>
      </c>
      <c r="AU208" s="4" t="s">
        <v>1831</v>
      </c>
      <c r="AV208" s="4">
        <v>4.1100000000000003</v>
      </c>
      <c r="AW208" s="4" t="s">
        <v>1831</v>
      </c>
      <c r="AX208" s="4" t="s">
        <v>1831</v>
      </c>
      <c r="AY208" s="4" t="s">
        <v>1831</v>
      </c>
      <c r="AZ208" s="4" t="s">
        <v>1831</v>
      </c>
      <c r="BA208" s="4" t="s">
        <v>1831</v>
      </c>
      <c r="BB208" s="4" t="s">
        <v>1831</v>
      </c>
      <c r="BC208" s="53">
        <v>1.1833857699999999</v>
      </c>
      <c r="BD208" s="53">
        <v>8.56933E-2</v>
      </c>
      <c r="BE208" s="53">
        <v>298.97472599999998</v>
      </c>
      <c r="BF208" s="53">
        <v>0.43164863999999997</v>
      </c>
      <c r="BG208" s="53">
        <v>0.22886366</v>
      </c>
      <c r="BH208" s="4">
        <v>29.6739189</v>
      </c>
      <c r="BI208" s="4">
        <v>8.7087996400000005</v>
      </c>
      <c r="BJ208" s="53">
        <v>9.6654828199999994</v>
      </c>
      <c r="BK208" s="53">
        <v>2.4567399999999998E-3</v>
      </c>
      <c r="BL208" s="53">
        <v>34857.699200000003</v>
      </c>
    </row>
    <row r="209" spans="1:64" hidden="1" x14ac:dyDescent="0.3">
      <c r="A209" s="5" t="s">
        <v>603</v>
      </c>
      <c r="B209" s="5">
        <v>13</v>
      </c>
      <c r="C209" s="5">
        <v>13</v>
      </c>
      <c r="D209" s="5">
        <v>205</v>
      </c>
      <c r="E209" s="5">
        <v>42</v>
      </c>
      <c r="F209" s="6">
        <v>42644</v>
      </c>
      <c r="G209" s="94">
        <v>1</v>
      </c>
      <c r="H209" s="94">
        <v>10</v>
      </c>
      <c r="I209" s="94">
        <v>2016</v>
      </c>
      <c r="J209" s="5">
        <v>56.193060000000003</v>
      </c>
      <c r="K209" s="5">
        <v>10.875909999999999</v>
      </c>
      <c r="L209" s="5">
        <v>19.88</v>
      </c>
      <c r="M209" s="5" t="s">
        <v>963</v>
      </c>
      <c r="N209" s="4" t="s">
        <v>1086</v>
      </c>
      <c r="P209" s="5" t="s">
        <v>1929</v>
      </c>
      <c r="Q209" s="90" t="s">
        <v>868</v>
      </c>
      <c r="R209" s="5" t="s">
        <v>868</v>
      </c>
      <c r="S209" s="5"/>
      <c r="T209" s="5">
        <v>205</v>
      </c>
      <c r="U209" s="5" t="s">
        <v>1418</v>
      </c>
      <c r="V209" s="5" t="s">
        <v>992</v>
      </c>
      <c r="W209" s="5" t="s">
        <v>1222</v>
      </c>
      <c r="X209" s="5" t="s">
        <v>1222</v>
      </c>
      <c r="Y209" s="5" t="b">
        <v>1</v>
      </c>
      <c r="Z209" s="5" t="s">
        <v>1085</v>
      </c>
      <c r="AA209" s="4">
        <v>5.48</v>
      </c>
      <c r="AB209" s="4">
        <v>0.1</v>
      </c>
      <c r="AC209" s="4" t="s">
        <v>1045</v>
      </c>
      <c r="AE209" s="53">
        <v>56.770599400000002</v>
      </c>
      <c r="AF209" s="4">
        <v>5.48</v>
      </c>
      <c r="AH209" s="4" t="s">
        <v>1995</v>
      </c>
      <c r="AJ209" s="4" t="s">
        <v>1831</v>
      </c>
      <c r="AK209" s="4">
        <v>7.77</v>
      </c>
      <c r="AL209" s="4">
        <v>30.78</v>
      </c>
      <c r="AM209" s="4" t="s">
        <v>1831</v>
      </c>
      <c r="AN209" s="4" t="s">
        <v>1831</v>
      </c>
      <c r="AO209" s="4" t="s">
        <v>1831</v>
      </c>
      <c r="AP209" s="4">
        <f>YEAR(MA_sampling_location[[#This Row],[Sampling date]])-1930</f>
        <v>86</v>
      </c>
      <c r="AQ209" s="4" t="s">
        <v>1936</v>
      </c>
      <c r="AR209" s="4" t="s">
        <v>1831</v>
      </c>
      <c r="AS209" s="4" t="s">
        <v>1831</v>
      </c>
      <c r="AT209" s="4" t="s">
        <v>1831</v>
      </c>
      <c r="AU209" s="4" t="s">
        <v>1831</v>
      </c>
      <c r="AV209" s="4">
        <v>0.46</v>
      </c>
      <c r="AW209" s="4" t="s">
        <v>1831</v>
      </c>
      <c r="AX209" s="4" t="s">
        <v>1831</v>
      </c>
      <c r="AY209" s="4" t="s">
        <v>1831</v>
      </c>
      <c r="AZ209" s="4" t="s">
        <v>1831</v>
      </c>
      <c r="BA209" s="4" t="s">
        <v>1831</v>
      </c>
      <c r="BB209" s="4" t="s">
        <v>1831</v>
      </c>
      <c r="BC209" s="53">
        <v>0.90267754</v>
      </c>
      <c r="BD209" s="53">
        <v>5.6113000000000003E-2</v>
      </c>
      <c r="BE209" s="53">
        <v>315.00665800000002</v>
      </c>
      <c r="BF209" s="53">
        <v>0.12843936</v>
      </c>
      <c r="BG209" s="53">
        <v>0.21832318000000001</v>
      </c>
      <c r="BH209" s="4">
        <v>29.5056285</v>
      </c>
      <c r="BI209" s="4">
        <v>12.6029541</v>
      </c>
      <c r="BJ209" s="53">
        <v>10.0724252</v>
      </c>
      <c r="BK209" s="53">
        <v>3.4921000000000002E-3</v>
      </c>
      <c r="BL209" s="53">
        <v>28753.699199999999</v>
      </c>
    </row>
    <row r="210" spans="1:64" hidden="1" x14ac:dyDescent="0.3">
      <c r="A210" s="5" t="s">
        <v>603</v>
      </c>
      <c r="B210" s="5">
        <v>13</v>
      </c>
      <c r="C210" s="5">
        <v>13</v>
      </c>
      <c r="D210" s="5">
        <v>206</v>
      </c>
      <c r="E210" s="5">
        <v>44</v>
      </c>
      <c r="F210" s="6">
        <v>42644</v>
      </c>
      <c r="G210" s="94">
        <v>1</v>
      </c>
      <c r="H210" s="94">
        <v>10</v>
      </c>
      <c r="I210" s="94">
        <v>2016</v>
      </c>
      <c r="J210" s="5">
        <v>56.128610000000002</v>
      </c>
      <c r="K210" s="5">
        <v>10.95833</v>
      </c>
      <c r="L210" s="5">
        <v>23.13</v>
      </c>
      <c r="M210" s="5" t="s">
        <v>963</v>
      </c>
      <c r="N210" s="4" t="s">
        <v>1086</v>
      </c>
      <c r="P210" s="5" t="s">
        <v>1929</v>
      </c>
      <c r="Q210" s="90" t="s">
        <v>868</v>
      </c>
      <c r="R210" s="5" t="s">
        <v>868</v>
      </c>
      <c r="S210" s="5"/>
      <c r="T210" s="5">
        <v>206</v>
      </c>
      <c r="U210" s="5" t="s">
        <v>1418</v>
      </c>
      <c r="V210" s="5" t="s">
        <v>992</v>
      </c>
      <c r="W210" s="5" t="s">
        <v>1222</v>
      </c>
      <c r="X210" s="5" t="s">
        <v>1222</v>
      </c>
      <c r="Y210" s="5" t="b">
        <v>1</v>
      </c>
      <c r="Z210" s="5" t="s">
        <v>1085</v>
      </c>
      <c r="AA210" s="4">
        <v>3.28</v>
      </c>
      <c r="AB210" s="4">
        <v>0.1</v>
      </c>
      <c r="AC210" s="4" t="s">
        <v>1045</v>
      </c>
      <c r="AE210" s="53">
        <v>19.8628006</v>
      </c>
      <c r="AF210" s="4">
        <v>3.28</v>
      </c>
      <c r="AH210" s="4" t="s">
        <v>1995</v>
      </c>
      <c r="AJ210" s="4" t="s">
        <v>1831</v>
      </c>
      <c r="AK210" s="4">
        <v>7.89</v>
      </c>
      <c r="AL210" s="4">
        <v>30.83</v>
      </c>
      <c r="AM210" s="4" t="s">
        <v>1831</v>
      </c>
      <c r="AN210" s="4" t="s">
        <v>1831</v>
      </c>
      <c r="AO210" s="4" t="s">
        <v>1831</v>
      </c>
      <c r="AP210" s="4">
        <f>YEAR(MA_sampling_location[[#This Row],[Sampling date]])-1930</f>
        <v>86</v>
      </c>
      <c r="AQ210" s="4" t="s">
        <v>1936</v>
      </c>
      <c r="AR210" s="4" t="s">
        <v>1831</v>
      </c>
      <c r="AS210" s="4" t="s">
        <v>1831</v>
      </c>
      <c r="AT210" s="4" t="s">
        <v>1831</v>
      </c>
      <c r="AU210" s="4" t="s">
        <v>1831</v>
      </c>
      <c r="AV210" s="4">
        <v>3.56</v>
      </c>
      <c r="AW210" s="4" t="s">
        <v>1831</v>
      </c>
      <c r="AX210" s="4" t="s">
        <v>1831</v>
      </c>
      <c r="AY210" s="4" t="s">
        <v>1831</v>
      </c>
      <c r="AZ210" s="4" t="s">
        <v>1831</v>
      </c>
      <c r="BA210" s="4" t="s">
        <v>1831</v>
      </c>
      <c r="BB210" s="4" t="s">
        <v>1831</v>
      </c>
      <c r="BC210" s="53">
        <v>1.0205867399999999</v>
      </c>
      <c r="BD210" s="53">
        <v>7.6017199999999993E-2</v>
      </c>
      <c r="BE210" s="53">
        <v>297.71739700000001</v>
      </c>
      <c r="BF210" s="53">
        <v>0.4662636</v>
      </c>
      <c r="BG210" s="53">
        <v>0.22057671000000001</v>
      </c>
      <c r="BH210" s="4">
        <v>30.224672600000002</v>
      </c>
      <c r="BI210" s="4">
        <v>8.0775656199999997</v>
      </c>
      <c r="BJ210" s="53">
        <v>9.6969232299999994</v>
      </c>
      <c r="BK210" s="53">
        <v>3.2754799999999999E-3</v>
      </c>
      <c r="BL210" s="53">
        <v>24008.699199999999</v>
      </c>
    </row>
    <row r="211" spans="1:64" hidden="1" x14ac:dyDescent="0.3">
      <c r="A211" s="5" t="s">
        <v>603</v>
      </c>
      <c r="B211" s="5">
        <v>13</v>
      </c>
      <c r="C211" s="5">
        <v>13</v>
      </c>
      <c r="D211" s="5">
        <v>207</v>
      </c>
      <c r="E211" s="5">
        <v>45</v>
      </c>
      <c r="F211" s="6">
        <v>42644</v>
      </c>
      <c r="G211" s="94">
        <v>1</v>
      </c>
      <c r="H211" s="94">
        <v>10</v>
      </c>
      <c r="I211" s="94">
        <v>2016</v>
      </c>
      <c r="J211" s="5">
        <v>56.124369999999999</v>
      </c>
      <c r="K211" s="5">
        <v>12.45628</v>
      </c>
      <c r="L211" s="5">
        <v>26.78</v>
      </c>
      <c r="M211" s="5" t="s">
        <v>2049</v>
      </c>
      <c r="N211" s="4" t="s">
        <v>1086</v>
      </c>
      <c r="P211" s="5" t="s">
        <v>1929</v>
      </c>
      <c r="Q211" s="90" t="s">
        <v>868</v>
      </c>
      <c r="R211" s="5" t="s">
        <v>868</v>
      </c>
      <c r="S211" s="5"/>
      <c r="T211" s="5">
        <v>207</v>
      </c>
      <c r="U211" s="5" t="s">
        <v>1174</v>
      </c>
      <c r="V211" s="5" t="s">
        <v>992</v>
      </c>
      <c r="W211" s="5"/>
      <c r="X211" s="5"/>
      <c r="Y211" s="5" t="b">
        <v>0</v>
      </c>
      <c r="Z211" s="5" t="s">
        <v>1084</v>
      </c>
      <c r="AA211" s="4">
        <v>0</v>
      </c>
      <c r="AC211" s="4" t="s">
        <v>1045</v>
      </c>
      <c r="AE211" s="53">
        <v>5.7312798999999996</v>
      </c>
      <c r="AF211" s="4">
        <v>0</v>
      </c>
      <c r="AH211" s="4" t="s">
        <v>1995</v>
      </c>
      <c r="AJ211" s="4" t="s">
        <v>1831</v>
      </c>
      <c r="AK211" s="4">
        <v>6.77</v>
      </c>
      <c r="AL211" s="4">
        <v>32.07</v>
      </c>
      <c r="AM211" s="4" t="s">
        <v>1831</v>
      </c>
      <c r="AN211" s="4" t="s">
        <v>1831</v>
      </c>
      <c r="AO211" s="4" t="s">
        <v>1831</v>
      </c>
      <c r="AP211" s="4">
        <f>YEAR(MA_sampling_location[[#This Row],[Sampling date]])-1930</f>
        <v>86</v>
      </c>
      <c r="AQ211" s="4" t="s">
        <v>1936</v>
      </c>
      <c r="AR211" s="4" t="s">
        <v>1831</v>
      </c>
      <c r="AS211" s="4" t="s">
        <v>1831</v>
      </c>
      <c r="AT211" s="4" t="s">
        <v>1831</v>
      </c>
      <c r="AU211" s="4" t="s">
        <v>1831</v>
      </c>
      <c r="AV211" s="4">
        <v>2.35</v>
      </c>
      <c r="AW211" s="4" t="s">
        <v>1831</v>
      </c>
      <c r="AX211" s="4" t="s">
        <v>1831</v>
      </c>
      <c r="AY211" s="4" t="s">
        <v>1831</v>
      </c>
      <c r="AZ211" s="4" t="s">
        <v>1831</v>
      </c>
      <c r="BA211" s="4" t="s">
        <v>1831</v>
      </c>
      <c r="BB211" s="4" t="s">
        <v>1831</v>
      </c>
      <c r="BC211" s="53">
        <v>1.0984830000000001</v>
      </c>
      <c r="BD211" s="53">
        <v>8.0125000000000002E-2</v>
      </c>
      <c r="BE211" s="53">
        <v>307.44601399999999</v>
      </c>
      <c r="BF211" s="53">
        <v>0.29542000000000002</v>
      </c>
      <c r="BG211" s="53">
        <v>0.221113</v>
      </c>
      <c r="BH211" s="4">
        <v>27.947037000000002</v>
      </c>
      <c r="BI211" s="4">
        <v>9.8841619999999999</v>
      </c>
      <c r="BJ211" s="53">
        <v>9.6757010000000001</v>
      </c>
      <c r="BK211" s="53">
        <v>7.1240000000000001E-3</v>
      </c>
      <c r="BL211" s="53">
        <v>32315.5</v>
      </c>
    </row>
    <row r="212" spans="1:64" hidden="1" x14ac:dyDescent="0.3">
      <c r="A212" s="5" t="s">
        <v>603</v>
      </c>
      <c r="B212" s="5">
        <v>13</v>
      </c>
      <c r="C212" s="5">
        <v>13</v>
      </c>
      <c r="D212" s="5">
        <v>208</v>
      </c>
      <c r="E212" s="5">
        <v>49</v>
      </c>
      <c r="F212" s="6">
        <v>42644</v>
      </c>
      <c r="G212" s="94">
        <v>1</v>
      </c>
      <c r="H212" s="94">
        <v>10</v>
      </c>
      <c r="I212" s="94">
        <v>2016</v>
      </c>
      <c r="J212" s="5">
        <v>55.972769999999997</v>
      </c>
      <c r="K212" s="5">
        <v>12.62481</v>
      </c>
      <c r="L212" s="5">
        <v>19.25</v>
      </c>
      <c r="M212" s="5" t="s">
        <v>963</v>
      </c>
      <c r="N212" s="4" t="s">
        <v>1086</v>
      </c>
      <c r="P212" s="5" t="s">
        <v>1929</v>
      </c>
      <c r="Q212" s="90" t="s">
        <v>868</v>
      </c>
      <c r="R212" s="5" t="s">
        <v>868</v>
      </c>
      <c r="S212" s="5"/>
      <c r="T212" s="5">
        <v>208</v>
      </c>
      <c r="U212" s="5" t="s">
        <v>1174</v>
      </c>
      <c r="V212" s="5" t="s">
        <v>992</v>
      </c>
      <c r="W212" s="5"/>
      <c r="X212" s="5"/>
      <c r="Y212" s="5" t="b">
        <v>0</v>
      </c>
      <c r="Z212" s="5" t="s">
        <v>1084</v>
      </c>
      <c r="AA212" s="4">
        <v>0</v>
      </c>
      <c r="AC212" s="4" t="s">
        <v>1045</v>
      </c>
      <c r="AE212" s="53">
        <v>12.9916</v>
      </c>
      <c r="AF212" s="4">
        <v>0</v>
      </c>
      <c r="AH212" s="4" t="s">
        <v>1995</v>
      </c>
      <c r="AJ212" s="4" t="s">
        <v>1831</v>
      </c>
      <c r="AK212" s="4">
        <v>6.41</v>
      </c>
      <c r="AL212" s="4">
        <v>21.63</v>
      </c>
      <c r="AM212" s="4" t="s">
        <v>1831</v>
      </c>
      <c r="AN212" s="4" t="s">
        <v>1831</v>
      </c>
      <c r="AO212" s="4" t="s">
        <v>1831</v>
      </c>
      <c r="AP212" s="4">
        <f>YEAR(MA_sampling_location[[#This Row],[Sampling date]])-1930</f>
        <v>86</v>
      </c>
      <c r="AQ212" s="4" t="s">
        <v>1936</v>
      </c>
      <c r="AR212" s="4" t="s">
        <v>1831</v>
      </c>
      <c r="AS212" s="4" t="s">
        <v>1831</v>
      </c>
      <c r="AT212" s="4" t="s">
        <v>1831</v>
      </c>
      <c r="AU212" s="4" t="s">
        <v>1831</v>
      </c>
      <c r="AV212" s="4">
        <v>1.76</v>
      </c>
      <c r="AW212" s="4" t="s">
        <v>1831</v>
      </c>
      <c r="AX212" s="4" t="s">
        <v>1831</v>
      </c>
      <c r="AY212" s="4" t="s">
        <v>1831</v>
      </c>
      <c r="AZ212" s="4" t="s">
        <v>1831</v>
      </c>
      <c r="BA212" s="4" t="s">
        <v>1831</v>
      </c>
      <c r="BB212" s="4" t="s">
        <v>1831</v>
      </c>
      <c r="BC212" s="53">
        <v>0.57273792000000001</v>
      </c>
      <c r="BD212" s="53">
        <v>0.11876299999999999</v>
      </c>
      <c r="BE212" s="53">
        <v>325.69210199999998</v>
      </c>
      <c r="BF212" s="53">
        <v>0.14395331</v>
      </c>
      <c r="BG212" s="53">
        <v>0.24166456</v>
      </c>
      <c r="BH212" s="4">
        <v>25.500593800000001</v>
      </c>
      <c r="BI212" s="4">
        <v>13.8602586</v>
      </c>
      <c r="BJ212" s="53">
        <v>9.71755207</v>
      </c>
      <c r="BK212" s="53">
        <v>6.7229100000000003E-3</v>
      </c>
      <c r="BL212" s="53">
        <v>10695.4004</v>
      </c>
    </row>
    <row r="213" spans="1:64" hidden="1" x14ac:dyDescent="0.3">
      <c r="A213" s="5" t="s">
        <v>603</v>
      </c>
      <c r="B213" s="5">
        <v>13</v>
      </c>
      <c r="C213" s="5">
        <v>13</v>
      </c>
      <c r="D213" s="5">
        <v>209</v>
      </c>
      <c r="E213" s="5">
        <v>51</v>
      </c>
      <c r="F213" s="6">
        <v>42644</v>
      </c>
      <c r="G213" s="94">
        <v>1</v>
      </c>
      <c r="H213" s="94">
        <v>10</v>
      </c>
      <c r="I213" s="94">
        <v>2016</v>
      </c>
      <c r="J213" s="5">
        <v>55.919110000000003</v>
      </c>
      <c r="K213" s="5">
        <v>12.6257</v>
      </c>
      <c r="L213" s="5">
        <v>20.93</v>
      </c>
      <c r="M213" s="5" t="s">
        <v>2049</v>
      </c>
      <c r="N213" s="4" t="s">
        <v>1086</v>
      </c>
      <c r="P213" s="5" t="s">
        <v>1929</v>
      </c>
      <c r="Q213" s="90" t="s">
        <v>868</v>
      </c>
      <c r="R213" s="5" t="s">
        <v>868</v>
      </c>
      <c r="S213" s="5"/>
      <c r="T213" s="5">
        <v>209</v>
      </c>
      <c r="U213" s="5" t="s">
        <v>1174</v>
      </c>
      <c r="V213" s="5" t="s">
        <v>992</v>
      </c>
      <c r="W213" s="5"/>
      <c r="X213" s="5"/>
      <c r="Y213" s="5" t="b">
        <v>0</v>
      </c>
      <c r="Z213" s="5" t="s">
        <v>1084</v>
      </c>
      <c r="AA213" s="4">
        <v>0</v>
      </c>
      <c r="AC213" s="4" t="s">
        <v>1045</v>
      </c>
      <c r="AE213" s="53">
        <v>10.145299899999999</v>
      </c>
      <c r="AF213" s="4">
        <v>0</v>
      </c>
      <c r="AH213" s="4" t="s">
        <v>1995</v>
      </c>
      <c r="AJ213" s="4" t="s">
        <v>1831</v>
      </c>
      <c r="AK213" s="4">
        <v>6.25</v>
      </c>
      <c r="AL213" s="4">
        <v>26.66</v>
      </c>
      <c r="AM213" s="4" t="s">
        <v>1831</v>
      </c>
      <c r="AN213" s="4" t="s">
        <v>1831</v>
      </c>
      <c r="AO213" s="4" t="s">
        <v>1831</v>
      </c>
      <c r="AP213" s="4">
        <f>YEAR(MA_sampling_location[[#This Row],[Sampling date]])-1930</f>
        <v>86</v>
      </c>
      <c r="AQ213" s="4" t="s">
        <v>1936</v>
      </c>
      <c r="AR213" s="4" t="s">
        <v>1831</v>
      </c>
      <c r="AS213" s="4" t="s">
        <v>1831</v>
      </c>
      <c r="AT213" s="4" t="s">
        <v>1831</v>
      </c>
      <c r="AU213" s="4" t="s">
        <v>1831</v>
      </c>
      <c r="AV213" s="4">
        <v>1.1000000000000001</v>
      </c>
      <c r="AW213" s="4" t="s">
        <v>1831</v>
      </c>
      <c r="AX213" s="4" t="s">
        <v>1831</v>
      </c>
      <c r="AY213" s="4" t="s">
        <v>1831</v>
      </c>
      <c r="AZ213" s="4" t="s">
        <v>1831</v>
      </c>
      <c r="BA213" s="4" t="s">
        <v>1831</v>
      </c>
      <c r="BB213" s="4" t="s">
        <v>1831</v>
      </c>
      <c r="BC213" s="53">
        <v>0.47613253999999999</v>
      </c>
      <c r="BD213" s="53">
        <v>0.124075</v>
      </c>
      <c r="BE213" s="53">
        <v>328.27263599999998</v>
      </c>
      <c r="BF213" s="53">
        <v>0.14158921999999999</v>
      </c>
      <c r="BG213" s="53">
        <v>0.26125333000000001</v>
      </c>
      <c r="BH213" s="4">
        <v>23.371121599999999</v>
      </c>
      <c r="BI213" s="4">
        <v>15.985075500000001</v>
      </c>
      <c r="BJ213" s="53">
        <v>9.7506926299999996</v>
      </c>
      <c r="BK213" s="53">
        <v>6.2687999999999997E-3</v>
      </c>
      <c r="BL213" s="53">
        <v>5978.8500999999997</v>
      </c>
    </row>
    <row r="214" spans="1:64" hidden="1" x14ac:dyDescent="0.3">
      <c r="A214" s="5" t="s">
        <v>602</v>
      </c>
      <c r="B214" s="5">
        <v>19</v>
      </c>
      <c r="C214" s="5">
        <v>19</v>
      </c>
      <c r="D214" s="5">
        <v>210</v>
      </c>
      <c r="E214" s="5" t="s">
        <v>1092</v>
      </c>
      <c r="F214" s="5" t="s">
        <v>1093</v>
      </c>
      <c r="G214" s="94"/>
      <c r="H214" s="94"/>
      <c r="I214" s="94">
        <v>2015</v>
      </c>
      <c r="J214" s="5">
        <v>11.7333333</v>
      </c>
      <c r="K214" s="5">
        <v>79.783333333333303</v>
      </c>
      <c r="L214" s="5">
        <v>5</v>
      </c>
      <c r="M214" s="5" t="s">
        <v>963</v>
      </c>
      <c r="P214" s="4" t="s">
        <v>2054</v>
      </c>
      <c r="Q214" s="5" t="s">
        <v>2234</v>
      </c>
      <c r="R214" s="5" t="s">
        <v>845</v>
      </c>
      <c r="S214" s="5"/>
      <c r="T214" s="5" t="s">
        <v>2106</v>
      </c>
      <c r="U214" s="5" t="s">
        <v>1418</v>
      </c>
      <c r="V214" s="5" t="s">
        <v>991</v>
      </c>
      <c r="W214" s="5" t="s">
        <v>1395</v>
      </c>
      <c r="X214" s="5" t="s">
        <v>1622</v>
      </c>
      <c r="Y214" s="5" t="b">
        <v>1</v>
      </c>
      <c r="Z214" s="5" t="s">
        <v>1097</v>
      </c>
      <c r="AA214" s="4" t="s">
        <v>1831</v>
      </c>
      <c r="AB214" s="4" t="s">
        <v>1831</v>
      </c>
      <c r="AC214" s="4" t="s">
        <v>1831</v>
      </c>
      <c r="AD214" s="4" t="s">
        <v>1831</v>
      </c>
      <c r="AE214" s="53">
        <v>0</v>
      </c>
      <c r="AI214" s="4" t="s">
        <v>1939</v>
      </c>
      <c r="AJ214" s="4" t="s">
        <v>1831</v>
      </c>
      <c r="AK214" s="4" t="s">
        <v>1831</v>
      </c>
      <c r="AL214" s="4" t="s">
        <v>1831</v>
      </c>
      <c r="AM214" s="4">
        <v>4.67</v>
      </c>
      <c r="AN214" s="4" t="s">
        <v>1831</v>
      </c>
      <c r="AO214" s="4" t="s">
        <v>1831</v>
      </c>
      <c r="AQ214" s="4" t="s">
        <v>1940</v>
      </c>
      <c r="AR214" s="4" t="s">
        <v>1831</v>
      </c>
      <c r="AS214" s="4" t="s">
        <v>1831</v>
      </c>
      <c r="AT214" s="4" t="s">
        <v>1831</v>
      </c>
      <c r="AU214" s="4" t="s">
        <v>1831</v>
      </c>
      <c r="AV214" s="4" t="s">
        <v>1831</v>
      </c>
      <c r="AW214" s="4" t="s">
        <v>1831</v>
      </c>
      <c r="AX214" s="4" t="s">
        <v>1831</v>
      </c>
      <c r="AY214" s="4" t="s">
        <v>1831</v>
      </c>
      <c r="AZ214" s="4" t="s">
        <v>1831</v>
      </c>
      <c r="BA214" s="4" t="s">
        <v>1831</v>
      </c>
      <c r="BB214" s="4" t="s">
        <v>1831</v>
      </c>
      <c r="BC214" s="53">
        <v>0.23333200000000001</v>
      </c>
      <c r="BD214" s="53">
        <v>0.17403199999999999</v>
      </c>
      <c r="BE214" s="53">
        <v>202.91831999999999</v>
      </c>
      <c r="BF214" s="53">
        <v>0.37096000000000001</v>
      </c>
      <c r="BG214" s="53">
        <v>0.14003299999999999</v>
      </c>
      <c r="BH214" s="4">
        <v>33.338920999999999</v>
      </c>
      <c r="BI214" s="4">
        <v>3.830158</v>
      </c>
      <c r="BJ214" s="53">
        <v>28.636536</v>
      </c>
      <c r="BK214" s="53">
        <v>1.5176E-2</v>
      </c>
      <c r="BL214" s="53">
        <v>0</v>
      </c>
    </row>
    <row r="215" spans="1:64" hidden="1" x14ac:dyDescent="0.3">
      <c r="A215" s="5" t="s">
        <v>602</v>
      </c>
      <c r="B215" s="5">
        <v>19</v>
      </c>
      <c r="C215" s="5">
        <v>19</v>
      </c>
      <c r="D215" s="5">
        <v>211</v>
      </c>
      <c r="E215" s="5" t="s">
        <v>1092</v>
      </c>
      <c r="F215" s="5" t="s">
        <v>1093</v>
      </c>
      <c r="G215" s="94"/>
      <c r="H215" s="94"/>
      <c r="I215" s="94">
        <v>2015</v>
      </c>
      <c r="J215" s="5">
        <v>11.7333333</v>
      </c>
      <c r="K215" s="5">
        <v>79.783333333333303</v>
      </c>
      <c r="L215" s="5">
        <v>5</v>
      </c>
      <c r="M215" s="5" t="s">
        <v>963</v>
      </c>
      <c r="P215" s="4" t="s">
        <v>2054</v>
      </c>
      <c r="Q215" s="5" t="s">
        <v>2234</v>
      </c>
      <c r="R215" s="5" t="s">
        <v>845</v>
      </c>
      <c r="S215" s="5"/>
      <c r="T215" s="5" t="s">
        <v>2107</v>
      </c>
      <c r="U215" s="5" t="s">
        <v>1418</v>
      </c>
      <c r="V215" s="5" t="s">
        <v>992</v>
      </c>
      <c r="W215" s="5" t="s">
        <v>1395</v>
      </c>
      <c r="X215" s="5" t="s">
        <v>1622</v>
      </c>
      <c r="Y215" s="5" t="b">
        <v>1</v>
      </c>
      <c r="Z215" s="5" t="s">
        <v>1097</v>
      </c>
      <c r="AA215" s="4" t="s">
        <v>1831</v>
      </c>
      <c r="AB215" s="4" t="s">
        <v>1831</v>
      </c>
      <c r="AC215" s="4" t="s">
        <v>1831</v>
      </c>
      <c r="AD215" s="4" t="s">
        <v>1831</v>
      </c>
      <c r="AE215" s="53">
        <v>0</v>
      </c>
      <c r="AI215" s="4" t="s">
        <v>1939</v>
      </c>
      <c r="AJ215" s="4" t="s">
        <v>1831</v>
      </c>
      <c r="AK215" s="4" t="s">
        <v>1831</v>
      </c>
      <c r="AL215" s="4" t="s">
        <v>1831</v>
      </c>
      <c r="AM215" s="4">
        <v>4.04</v>
      </c>
      <c r="AN215" s="4">
        <v>1</v>
      </c>
      <c r="AO215" s="4" t="s">
        <v>1831</v>
      </c>
      <c r="AQ215" s="4" t="s">
        <v>1940</v>
      </c>
      <c r="AR215" s="4" t="s">
        <v>1831</v>
      </c>
      <c r="AS215" s="4" t="s">
        <v>1831</v>
      </c>
      <c r="AT215" s="4" t="s">
        <v>1831</v>
      </c>
      <c r="AU215" s="4" t="s">
        <v>1831</v>
      </c>
      <c r="AV215" s="4" t="s">
        <v>1831</v>
      </c>
      <c r="AW215" s="4" t="s">
        <v>1831</v>
      </c>
      <c r="AX215" s="4" t="s">
        <v>1831</v>
      </c>
      <c r="AY215" s="4" t="s">
        <v>1831</v>
      </c>
      <c r="AZ215" s="4" t="s">
        <v>1831</v>
      </c>
      <c r="BA215" s="4" t="s">
        <v>1831</v>
      </c>
      <c r="BB215" s="4" t="s">
        <v>1831</v>
      </c>
      <c r="BC215" s="53">
        <v>0.23333200000000001</v>
      </c>
      <c r="BD215" s="53">
        <v>0.17403199999999999</v>
      </c>
      <c r="BE215" s="53">
        <v>202.91831999999999</v>
      </c>
      <c r="BF215" s="53">
        <v>0.37096000000000001</v>
      </c>
      <c r="BG215" s="53">
        <v>0.14003299999999999</v>
      </c>
      <c r="BH215" s="4">
        <v>33.338920999999999</v>
      </c>
      <c r="BI215" s="4">
        <v>3.830158</v>
      </c>
      <c r="BJ215" s="53">
        <v>28.636536</v>
      </c>
      <c r="BK215" s="53">
        <v>1.5176E-2</v>
      </c>
      <c r="BL215" s="53">
        <v>0</v>
      </c>
    </row>
    <row r="216" spans="1:64" hidden="1" x14ac:dyDescent="0.3">
      <c r="A216" s="5" t="s">
        <v>602</v>
      </c>
      <c r="B216" s="5">
        <v>19</v>
      </c>
      <c r="C216" s="5">
        <v>19</v>
      </c>
      <c r="D216" s="5">
        <v>212</v>
      </c>
      <c r="E216" s="5" t="s">
        <v>1092</v>
      </c>
      <c r="F216" s="5" t="s">
        <v>1093</v>
      </c>
      <c r="G216" s="94"/>
      <c r="H216" s="94"/>
      <c r="I216" s="94">
        <v>2015</v>
      </c>
      <c r="J216" s="5">
        <v>11.7333333</v>
      </c>
      <c r="K216" s="5">
        <v>79.783333333333303</v>
      </c>
      <c r="L216" s="5">
        <v>15</v>
      </c>
      <c r="M216" s="5" t="s">
        <v>963</v>
      </c>
      <c r="P216" s="4" t="s">
        <v>2054</v>
      </c>
      <c r="Q216" s="5" t="s">
        <v>2234</v>
      </c>
      <c r="R216" s="5" t="s">
        <v>845</v>
      </c>
      <c r="S216" s="5"/>
      <c r="T216" s="5" t="s">
        <v>2106</v>
      </c>
      <c r="U216" s="5" t="s">
        <v>1418</v>
      </c>
      <c r="V216" s="5" t="s">
        <v>991</v>
      </c>
      <c r="W216" s="5" t="s">
        <v>1395</v>
      </c>
      <c r="X216" s="5" t="s">
        <v>1622</v>
      </c>
      <c r="Y216" s="5" t="b">
        <v>1</v>
      </c>
      <c r="Z216" s="5" t="s">
        <v>1097</v>
      </c>
      <c r="AA216" s="4" t="s">
        <v>1831</v>
      </c>
      <c r="AB216" s="4" t="s">
        <v>1831</v>
      </c>
      <c r="AC216" s="4" t="s">
        <v>1831</v>
      </c>
      <c r="AD216" s="4" t="s">
        <v>1831</v>
      </c>
      <c r="AE216" s="53">
        <v>0</v>
      </c>
      <c r="AI216" s="4" t="s">
        <v>1939</v>
      </c>
      <c r="AJ216" s="4" t="s">
        <v>1831</v>
      </c>
      <c r="AK216" s="4" t="s">
        <v>1831</v>
      </c>
      <c r="AL216" s="4" t="s">
        <v>1831</v>
      </c>
      <c r="AM216" s="4">
        <v>5.09</v>
      </c>
      <c r="AN216" s="4" t="s">
        <v>1831</v>
      </c>
      <c r="AO216" s="4" t="s">
        <v>1831</v>
      </c>
      <c r="AQ216" s="4" t="s">
        <v>1940</v>
      </c>
      <c r="AR216" s="4" t="s">
        <v>1831</v>
      </c>
      <c r="AS216" s="4" t="s">
        <v>1831</v>
      </c>
      <c r="AT216" s="4" t="s">
        <v>1831</v>
      </c>
      <c r="AU216" s="4" t="s">
        <v>1831</v>
      </c>
      <c r="AV216" s="4" t="s">
        <v>1831</v>
      </c>
      <c r="AW216" s="4" t="s">
        <v>1831</v>
      </c>
      <c r="AX216" s="4" t="s">
        <v>1831</v>
      </c>
      <c r="AY216" s="4" t="s">
        <v>1831</v>
      </c>
      <c r="AZ216" s="4" t="s">
        <v>1831</v>
      </c>
      <c r="BA216" s="4" t="s">
        <v>1831</v>
      </c>
      <c r="BB216" s="4" t="s">
        <v>1831</v>
      </c>
      <c r="BC216" s="53">
        <v>0.23333200000000001</v>
      </c>
      <c r="BD216" s="53">
        <v>0.17403199999999999</v>
      </c>
      <c r="BE216" s="53">
        <v>202.91831999999999</v>
      </c>
      <c r="BF216" s="53">
        <v>0.37096000000000001</v>
      </c>
      <c r="BG216" s="53">
        <v>0.14003299999999999</v>
      </c>
      <c r="BH216" s="4">
        <v>33.338920999999999</v>
      </c>
      <c r="BI216" s="4">
        <v>3.830158</v>
      </c>
      <c r="BJ216" s="53">
        <v>28.636536</v>
      </c>
      <c r="BK216" s="53">
        <v>1.5176E-2</v>
      </c>
      <c r="BL216" s="53">
        <v>0</v>
      </c>
    </row>
    <row r="217" spans="1:64" hidden="1" x14ac:dyDescent="0.3">
      <c r="A217" s="5" t="s">
        <v>602</v>
      </c>
      <c r="B217" s="5">
        <v>19</v>
      </c>
      <c r="C217" s="5">
        <v>19</v>
      </c>
      <c r="D217" s="5">
        <v>213</v>
      </c>
      <c r="E217" s="5" t="s">
        <v>1092</v>
      </c>
      <c r="F217" s="5" t="s">
        <v>1093</v>
      </c>
      <c r="G217" s="94"/>
      <c r="H217" s="94"/>
      <c r="I217" s="94">
        <v>2015</v>
      </c>
      <c r="J217" s="5">
        <v>11.7333333</v>
      </c>
      <c r="K217" s="5">
        <v>79.783333333333303</v>
      </c>
      <c r="L217" s="5">
        <v>15</v>
      </c>
      <c r="M217" s="5" t="s">
        <v>963</v>
      </c>
      <c r="P217" s="4" t="s">
        <v>2054</v>
      </c>
      <c r="Q217" s="5" t="s">
        <v>2234</v>
      </c>
      <c r="R217" s="5" t="s">
        <v>845</v>
      </c>
      <c r="S217" s="5"/>
      <c r="T217" s="5" t="s">
        <v>2107</v>
      </c>
      <c r="U217" s="5" t="s">
        <v>1418</v>
      </c>
      <c r="V217" s="5" t="s">
        <v>992</v>
      </c>
      <c r="W217" s="5" t="s">
        <v>1395</v>
      </c>
      <c r="X217" s="5" t="s">
        <v>1622</v>
      </c>
      <c r="Y217" s="5" t="b">
        <v>1</v>
      </c>
      <c r="Z217" s="5" t="s">
        <v>1097</v>
      </c>
      <c r="AA217" s="4" t="s">
        <v>1831</v>
      </c>
      <c r="AB217" s="4" t="s">
        <v>1831</v>
      </c>
      <c r="AC217" s="4" t="s">
        <v>1831</v>
      </c>
      <c r="AD217" s="4" t="s">
        <v>1831</v>
      </c>
      <c r="AE217" s="53">
        <v>0</v>
      </c>
      <c r="AI217" s="4" t="s">
        <v>1939</v>
      </c>
      <c r="AJ217" s="4" t="s">
        <v>1831</v>
      </c>
      <c r="AK217" s="4" t="s">
        <v>1831</v>
      </c>
      <c r="AL217" s="4" t="s">
        <v>1831</v>
      </c>
      <c r="AM217" s="4">
        <v>3.08</v>
      </c>
      <c r="AN217" s="4">
        <v>1</v>
      </c>
      <c r="AO217" s="4" t="s">
        <v>1831</v>
      </c>
      <c r="AQ217" s="4" t="s">
        <v>1940</v>
      </c>
      <c r="AR217" s="4" t="s">
        <v>1831</v>
      </c>
      <c r="AS217" s="4" t="s">
        <v>1831</v>
      </c>
      <c r="AT217" s="4" t="s">
        <v>1831</v>
      </c>
      <c r="AU217" s="4" t="s">
        <v>1831</v>
      </c>
      <c r="AV217" s="4" t="s">
        <v>1831</v>
      </c>
      <c r="AW217" s="4" t="s">
        <v>1831</v>
      </c>
      <c r="AX217" s="4" t="s">
        <v>1831</v>
      </c>
      <c r="AY217" s="4" t="s">
        <v>1831</v>
      </c>
      <c r="AZ217" s="4" t="s">
        <v>1831</v>
      </c>
      <c r="BA217" s="4" t="s">
        <v>1831</v>
      </c>
      <c r="BB217" s="4" t="s">
        <v>1831</v>
      </c>
      <c r="BC217" s="53">
        <v>0.23333200000000001</v>
      </c>
      <c r="BD217" s="53">
        <v>0.17403199999999999</v>
      </c>
      <c r="BE217" s="53">
        <v>202.91831999999999</v>
      </c>
      <c r="BF217" s="53">
        <v>0.37096000000000001</v>
      </c>
      <c r="BG217" s="53">
        <v>0.14003299999999999</v>
      </c>
      <c r="BH217" s="4">
        <v>33.338920999999999</v>
      </c>
      <c r="BI217" s="4">
        <v>3.830158</v>
      </c>
      <c r="BJ217" s="53">
        <v>28.636536</v>
      </c>
      <c r="BK217" s="53">
        <v>1.5176E-2</v>
      </c>
      <c r="BL217" s="53">
        <v>0</v>
      </c>
    </row>
    <row r="218" spans="1:64" hidden="1" x14ac:dyDescent="0.3">
      <c r="A218" s="5" t="s">
        <v>602</v>
      </c>
      <c r="B218" s="5">
        <v>19</v>
      </c>
      <c r="C218" s="5">
        <v>19</v>
      </c>
      <c r="D218" s="5">
        <v>214</v>
      </c>
      <c r="E218" s="5" t="s">
        <v>1092</v>
      </c>
      <c r="F218" s="5" t="s">
        <v>1093</v>
      </c>
      <c r="G218" s="94"/>
      <c r="H218" s="94"/>
      <c r="I218" s="94">
        <v>2015</v>
      </c>
      <c r="J218" s="5">
        <v>11.7333333</v>
      </c>
      <c r="K218" s="5">
        <v>79.783333333333303</v>
      </c>
      <c r="L218" s="5">
        <v>25</v>
      </c>
      <c r="M218" s="5" t="s">
        <v>963</v>
      </c>
      <c r="P218" s="4" t="s">
        <v>2054</v>
      </c>
      <c r="Q218" s="5" t="s">
        <v>2234</v>
      </c>
      <c r="R218" s="5" t="s">
        <v>845</v>
      </c>
      <c r="S218" s="5"/>
      <c r="T218" s="5" t="s">
        <v>2106</v>
      </c>
      <c r="U218" s="5" t="s">
        <v>1418</v>
      </c>
      <c r="V218" s="5" t="s">
        <v>991</v>
      </c>
      <c r="W218" s="5" t="s">
        <v>1395</v>
      </c>
      <c r="X218" s="5" t="s">
        <v>1622</v>
      </c>
      <c r="Y218" s="5" t="b">
        <v>1</v>
      </c>
      <c r="Z218" s="5" t="s">
        <v>1097</v>
      </c>
      <c r="AA218" s="4" t="s">
        <v>1831</v>
      </c>
      <c r="AB218" s="4" t="s">
        <v>1831</v>
      </c>
      <c r="AC218" s="4" t="s">
        <v>1831</v>
      </c>
      <c r="AD218" s="4" t="s">
        <v>1831</v>
      </c>
      <c r="AE218" s="53">
        <v>0</v>
      </c>
      <c r="AI218" s="4" t="s">
        <v>1939</v>
      </c>
      <c r="AJ218" s="4" t="s">
        <v>1831</v>
      </c>
      <c r="AK218" s="4" t="s">
        <v>1831</v>
      </c>
      <c r="AL218" s="4" t="s">
        <v>1831</v>
      </c>
      <c r="AM218" s="4">
        <v>5.12</v>
      </c>
      <c r="AN218" s="4" t="s">
        <v>1831</v>
      </c>
      <c r="AO218" s="4" t="s">
        <v>1831</v>
      </c>
      <c r="AQ218" s="4" t="s">
        <v>1940</v>
      </c>
      <c r="AR218" s="4" t="s">
        <v>1831</v>
      </c>
      <c r="AS218" s="4" t="s">
        <v>1831</v>
      </c>
      <c r="AT218" s="4" t="s">
        <v>1831</v>
      </c>
      <c r="AU218" s="4" t="s">
        <v>1831</v>
      </c>
      <c r="AV218" s="4" t="s">
        <v>1831</v>
      </c>
      <c r="AW218" s="4" t="s">
        <v>1831</v>
      </c>
      <c r="AX218" s="4" t="s">
        <v>1831</v>
      </c>
      <c r="AY218" s="4" t="s">
        <v>1831</v>
      </c>
      <c r="AZ218" s="4" t="s">
        <v>1831</v>
      </c>
      <c r="BA218" s="4" t="s">
        <v>1831</v>
      </c>
      <c r="BB218" s="4" t="s">
        <v>1831</v>
      </c>
      <c r="BC218" s="53">
        <v>0.23333200000000001</v>
      </c>
      <c r="BD218" s="53">
        <v>0.17403199999999999</v>
      </c>
      <c r="BE218" s="53">
        <v>202.91831999999999</v>
      </c>
      <c r="BF218" s="53">
        <v>0.37096000000000001</v>
      </c>
      <c r="BG218" s="53">
        <v>0.14003299999999999</v>
      </c>
      <c r="BH218" s="4">
        <v>33.338920999999999</v>
      </c>
      <c r="BI218" s="4">
        <v>3.830158</v>
      </c>
      <c r="BJ218" s="53">
        <v>28.636536</v>
      </c>
      <c r="BK218" s="53">
        <v>1.5176E-2</v>
      </c>
      <c r="BL218" s="53">
        <v>0</v>
      </c>
    </row>
    <row r="219" spans="1:64" hidden="1" x14ac:dyDescent="0.3">
      <c r="A219" s="5" t="s">
        <v>602</v>
      </c>
      <c r="B219" s="5">
        <v>19</v>
      </c>
      <c r="C219" s="5">
        <v>19</v>
      </c>
      <c r="D219" s="5">
        <v>215</v>
      </c>
      <c r="E219" s="5" t="s">
        <v>1092</v>
      </c>
      <c r="F219" s="5" t="s">
        <v>1093</v>
      </c>
      <c r="G219" s="94"/>
      <c r="H219" s="94"/>
      <c r="I219" s="94">
        <v>2015</v>
      </c>
      <c r="J219" s="5">
        <v>11.7333333</v>
      </c>
      <c r="K219" s="5">
        <v>79.783333333333303</v>
      </c>
      <c r="L219" s="5">
        <v>25</v>
      </c>
      <c r="M219" s="5" t="s">
        <v>963</v>
      </c>
      <c r="P219" s="4" t="s">
        <v>2054</v>
      </c>
      <c r="Q219" s="5" t="s">
        <v>2234</v>
      </c>
      <c r="R219" s="5" t="s">
        <v>845</v>
      </c>
      <c r="S219" s="5"/>
      <c r="T219" s="5" t="s">
        <v>2107</v>
      </c>
      <c r="U219" s="5" t="s">
        <v>1418</v>
      </c>
      <c r="V219" s="5" t="s">
        <v>992</v>
      </c>
      <c r="W219" s="5" t="s">
        <v>1395</v>
      </c>
      <c r="X219" s="5" t="s">
        <v>1622</v>
      </c>
      <c r="Y219" s="5" t="b">
        <v>1</v>
      </c>
      <c r="Z219" s="5" t="s">
        <v>1097</v>
      </c>
      <c r="AA219" s="4" t="s">
        <v>1831</v>
      </c>
      <c r="AB219" s="4" t="s">
        <v>1831</v>
      </c>
      <c r="AC219" s="4" t="s">
        <v>1831</v>
      </c>
      <c r="AD219" s="4" t="s">
        <v>1831</v>
      </c>
      <c r="AE219" s="53">
        <v>0</v>
      </c>
      <c r="AI219" s="4" t="s">
        <v>1939</v>
      </c>
      <c r="AJ219" s="4" t="s">
        <v>1831</v>
      </c>
      <c r="AK219" s="4" t="s">
        <v>1831</v>
      </c>
      <c r="AL219" s="4" t="s">
        <v>1831</v>
      </c>
      <c r="AM219" s="4">
        <v>4.26</v>
      </c>
      <c r="AN219" s="4">
        <v>1</v>
      </c>
      <c r="AO219" s="4" t="s">
        <v>1831</v>
      </c>
      <c r="AQ219" s="4" t="s">
        <v>1940</v>
      </c>
      <c r="AR219" s="4" t="s">
        <v>1831</v>
      </c>
      <c r="AS219" s="4" t="s">
        <v>1831</v>
      </c>
      <c r="AT219" s="4" t="s">
        <v>1831</v>
      </c>
      <c r="AU219" s="4" t="s">
        <v>1831</v>
      </c>
      <c r="AV219" s="4" t="s">
        <v>1831</v>
      </c>
      <c r="AW219" s="4" t="s">
        <v>1831</v>
      </c>
      <c r="AX219" s="4" t="s">
        <v>1831</v>
      </c>
      <c r="AY219" s="4" t="s">
        <v>1831</v>
      </c>
      <c r="AZ219" s="4" t="s">
        <v>1831</v>
      </c>
      <c r="BA219" s="4" t="s">
        <v>1831</v>
      </c>
      <c r="BB219" s="4" t="s">
        <v>1831</v>
      </c>
      <c r="BC219" s="53">
        <v>0.23333200000000001</v>
      </c>
      <c r="BD219" s="53">
        <v>0.17403199999999999</v>
      </c>
      <c r="BE219" s="53">
        <v>202.91831999999999</v>
      </c>
      <c r="BF219" s="53">
        <v>0.37096000000000001</v>
      </c>
      <c r="BG219" s="53">
        <v>0.14003299999999999</v>
      </c>
      <c r="BH219" s="4">
        <v>33.338920999999999</v>
      </c>
      <c r="BI219" s="4">
        <v>3.830158</v>
      </c>
      <c r="BJ219" s="53">
        <v>28.636536</v>
      </c>
      <c r="BK219" s="53">
        <v>1.5176E-2</v>
      </c>
      <c r="BL219" s="53">
        <v>0</v>
      </c>
    </row>
    <row r="220" spans="1:64" hidden="1" x14ac:dyDescent="0.3">
      <c r="A220" s="5" t="s">
        <v>602</v>
      </c>
      <c r="B220" s="5">
        <v>19</v>
      </c>
      <c r="C220" s="5">
        <v>19</v>
      </c>
      <c r="D220" s="5">
        <v>216</v>
      </c>
      <c r="E220" s="5" t="s">
        <v>1092</v>
      </c>
      <c r="F220" s="5" t="s">
        <v>1093</v>
      </c>
      <c r="G220" s="94"/>
      <c r="H220" s="94"/>
      <c r="I220" s="94">
        <v>2015</v>
      </c>
      <c r="J220" s="5">
        <v>11.7333333</v>
      </c>
      <c r="K220" s="5">
        <v>79.783333333333303</v>
      </c>
      <c r="L220" s="5">
        <v>35</v>
      </c>
      <c r="M220" s="5" t="s">
        <v>963</v>
      </c>
      <c r="P220" s="4" t="s">
        <v>2054</v>
      </c>
      <c r="Q220" s="5" t="s">
        <v>2234</v>
      </c>
      <c r="R220" s="5" t="s">
        <v>845</v>
      </c>
      <c r="S220" s="5"/>
      <c r="T220" s="5" t="s">
        <v>2106</v>
      </c>
      <c r="U220" s="5" t="s">
        <v>1418</v>
      </c>
      <c r="V220" s="5" t="s">
        <v>991</v>
      </c>
      <c r="W220" s="5" t="s">
        <v>1395</v>
      </c>
      <c r="X220" s="5" t="s">
        <v>1622</v>
      </c>
      <c r="Y220" s="5" t="b">
        <v>1</v>
      </c>
      <c r="Z220" s="5" t="s">
        <v>1097</v>
      </c>
      <c r="AA220" s="4" t="s">
        <v>1831</v>
      </c>
      <c r="AB220" s="4" t="s">
        <v>1831</v>
      </c>
      <c r="AC220" s="4" t="s">
        <v>1831</v>
      </c>
      <c r="AD220" s="4" t="s">
        <v>1831</v>
      </c>
      <c r="AE220" s="53">
        <v>0</v>
      </c>
      <c r="AI220" s="4" t="s">
        <v>1939</v>
      </c>
      <c r="AJ220" s="4" t="s">
        <v>1831</v>
      </c>
      <c r="AK220" s="4" t="s">
        <v>1831</v>
      </c>
      <c r="AL220" s="4" t="s">
        <v>1831</v>
      </c>
      <c r="AM220" s="4">
        <v>5</v>
      </c>
      <c r="AN220" s="4" t="s">
        <v>1831</v>
      </c>
      <c r="AO220" s="4" t="s">
        <v>1831</v>
      </c>
      <c r="AQ220" s="4" t="s">
        <v>1940</v>
      </c>
      <c r="AR220" s="4" t="s">
        <v>1831</v>
      </c>
      <c r="AS220" s="4" t="s">
        <v>1831</v>
      </c>
      <c r="AT220" s="4" t="s">
        <v>1831</v>
      </c>
      <c r="AU220" s="4" t="s">
        <v>1831</v>
      </c>
      <c r="AV220" s="4" t="s">
        <v>1831</v>
      </c>
      <c r="AW220" s="4" t="s">
        <v>1831</v>
      </c>
      <c r="AX220" s="4" t="s">
        <v>1831</v>
      </c>
      <c r="AY220" s="4" t="s">
        <v>1831</v>
      </c>
      <c r="AZ220" s="4" t="s">
        <v>1831</v>
      </c>
      <c r="BA220" s="4" t="s">
        <v>1831</v>
      </c>
      <c r="BB220" s="4" t="s">
        <v>1831</v>
      </c>
      <c r="BC220" s="53">
        <v>0.23333200000000001</v>
      </c>
      <c r="BD220" s="53">
        <v>0.17403199999999999</v>
      </c>
      <c r="BE220" s="53">
        <v>202.91831999999999</v>
      </c>
      <c r="BF220" s="53">
        <v>0.37096000000000001</v>
      </c>
      <c r="BG220" s="53">
        <v>0.14003299999999999</v>
      </c>
      <c r="BH220" s="4">
        <v>33.338920999999999</v>
      </c>
      <c r="BI220" s="4">
        <v>3.830158</v>
      </c>
      <c r="BJ220" s="53">
        <v>28.636536</v>
      </c>
      <c r="BK220" s="53">
        <v>1.5176E-2</v>
      </c>
      <c r="BL220" s="53">
        <v>0</v>
      </c>
    </row>
    <row r="221" spans="1:64" hidden="1" x14ac:dyDescent="0.3">
      <c r="A221" s="5" t="s">
        <v>602</v>
      </c>
      <c r="B221" s="5">
        <v>19</v>
      </c>
      <c r="C221" s="5">
        <v>19</v>
      </c>
      <c r="D221" s="5">
        <v>217</v>
      </c>
      <c r="E221" s="5" t="s">
        <v>1092</v>
      </c>
      <c r="F221" s="5" t="s">
        <v>1093</v>
      </c>
      <c r="G221" s="94"/>
      <c r="H221" s="94"/>
      <c r="I221" s="94">
        <v>2015</v>
      </c>
      <c r="J221" s="5">
        <v>11.7333333</v>
      </c>
      <c r="K221" s="5">
        <v>79.783333333333303</v>
      </c>
      <c r="L221" s="5">
        <v>35</v>
      </c>
      <c r="M221" s="5" t="s">
        <v>963</v>
      </c>
      <c r="P221" s="4" t="s">
        <v>2054</v>
      </c>
      <c r="Q221" s="5" t="s">
        <v>2234</v>
      </c>
      <c r="R221" s="5" t="s">
        <v>845</v>
      </c>
      <c r="S221" s="5"/>
      <c r="T221" s="5" t="s">
        <v>2107</v>
      </c>
      <c r="U221" s="5" t="s">
        <v>1418</v>
      </c>
      <c r="V221" s="5" t="s">
        <v>992</v>
      </c>
      <c r="W221" s="5" t="s">
        <v>1395</v>
      </c>
      <c r="X221" s="5" t="s">
        <v>1622</v>
      </c>
      <c r="Y221" s="5" t="b">
        <v>1</v>
      </c>
      <c r="Z221" s="5" t="s">
        <v>1097</v>
      </c>
      <c r="AA221" s="4" t="s">
        <v>1831</v>
      </c>
      <c r="AB221" s="4" t="s">
        <v>1831</v>
      </c>
      <c r="AC221" s="4" t="s">
        <v>1831</v>
      </c>
      <c r="AD221" s="4" t="s">
        <v>1831</v>
      </c>
      <c r="AE221" s="53">
        <v>0</v>
      </c>
      <c r="AI221" s="4" t="s">
        <v>1939</v>
      </c>
      <c r="AJ221" s="4" t="s">
        <v>1831</v>
      </c>
      <c r="AK221" s="4" t="s">
        <v>1831</v>
      </c>
      <c r="AL221" s="4" t="s">
        <v>1831</v>
      </c>
      <c r="AM221" s="4">
        <v>4.03</v>
      </c>
      <c r="AN221" s="4">
        <v>1</v>
      </c>
      <c r="AO221" s="4" t="s">
        <v>1831</v>
      </c>
      <c r="AQ221" s="4" t="s">
        <v>1940</v>
      </c>
      <c r="AR221" s="4" t="s">
        <v>1831</v>
      </c>
      <c r="AS221" s="4" t="s">
        <v>1831</v>
      </c>
      <c r="AT221" s="4" t="s">
        <v>1831</v>
      </c>
      <c r="AU221" s="4" t="s">
        <v>1831</v>
      </c>
      <c r="AV221" s="4" t="s">
        <v>1831</v>
      </c>
      <c r="AW221" s="4" t="s">
        <v>1831</v>
      </c>
      <c r="AX221" s="4" t="s">
        <v>1831</v>
      </c>
      <c r="AY221" s="4" t="s">
        <v>1831</v>
      </c>
      <c r="AZ221" s="4" t="s">
        <v>1831</v>
      </c>
      <c r="BA221" s="4" t="s">
        <v>1831</v>
      </c>
      <c r="BB221" s="4" t="s">
        <v>1831</v>
      </c>
      <c r="BC221" s="53">
        <v>0.23333200000000001</v>
      </c>
      <c r="BD221" s="53">
        <v>0.17403199999999999</v>
      </c>
      <c r="BE221" s="53">
        <v>202.91831999999999</v>
      </c>
      <c r="BF221" s="53">
        <v>0.37096000000000001</v>
      </c>
      <c r="BG221" s="53">
        <v>0.14003299999999999</v>
      </c>
      <c r="BH221" s="4">
        <v>33.338920999999999</v>
      </c>
      <c r="BI221" s="4">
        <v>3.830158</v>
      </c>
      <c r="BJ221" s="53">
        <v>28.636536</v>
      </c>
      <c r="BK221" s="53">
        <v>1.5176E-2</v>
      </c>
      <c r="BL221" s="53">
        <v>0</v>
      </c>
    </row>
    <row r="222" spans="1:64" hidden="1" x14ac:dyDescent="0.3">
      <c r="A222" s="5" t="s">
        <v>602</v>
      </c>
      <c r="B222" s="5">
        <v>19</v>
      </c>
      <c r="C222" s="5">
        <v>19</v>
      </c>
      <c r="D222" s="5">
        <v>218</v>
      </c>
      <c r="E222" s="5" t="s">
        <v>869</v>
      </c>
      <c r="F222" s="5" t="s">
        <v>1093</v>
      </c>
      <c r="G222" s="94"/>
      <c r="H222" s="94"/>
      <c r="I222" s="94">
        <v>2015</v>
      </c>
      <c r="J222" s="5">
        <v>11.4833333</v>
      </c>
      <c r="K222" s="5">
        <v>79.766666666666595</v>
      </c>
      <c r="L222" s="5">
        <v>5</v>
      </c>
      <c r="M222" s="5" t="s">
        <v>963</v>
      </c>
      <c r="P222" s="4" t="s">
        <v>2054</v>
      </c>
      <c r="Q222" s="5" t="s">
        <v>2234</v>
      </c>
      <c r="R222" s="5" t="s">
        <v>845</v>
      </c>
      <c r="S222" s="5"/>
      <c r="T222" s="5" t="s">
        <v>2106</v>
      </c>
      <c r="U222" s="5" t="s">
        <v>1418</v>
      </c>
      <c r="V222" s="5" t="s">
        <v>991</v>
      </c>
      <c r="W222" s="5" t="s">
        <v>1395</v>
      </c>
      <c r="X222" s="5" t="s">
        <v>1622</v>
      </c>
      <c r="Y222" s="5" t="b">
        <v>1</v>
      </c>
      <c r="Z222" s="5" t="s">
        <v>1097</v>
      </c>
      <c r="AA222" s="4" t="s">
        <v>1831</v>
      </c>
      <c r="AB222" s="4" t="s">
        <v>1831</v>
      </c>
      <c r="AC222" s="4" t="s">
        <v>1831</v>
      </c>
      <c r="AD222" s="4" t="s">
        <v>1831</v>
      </c>
      <c r="AE222" s="53">
        <v>0</v>
      </c>
      <c r="AI222" s="4" t="s">
        <v>1939</v>
      </c>
      <c r="AJ222" s="4" t="s">
        <v>1831</v>
      </c>
      <c r="AK222" s="4" t="s">
        <v>1831</v>
      </c>
      <c r="AL222" s="4" t="s">
        <v>1831</v>
      </c>
      <c r="AM222" s="4">
        <v>4.71</v>
      </c>
      <c r="AN222" s="4" t="s">
        <v>1831</v>
      </c>
      <c r="AO222" s="4" t="s">
        <v>1831</v>
      </c>
      <c r="AQ222" s="4" t="s">
        <v>1940</v>
      </c>
      <c r="AR222" s="4" t="s">
        <v>1831</v>
      </c>
      <c r="AS222" s="4" t="s">
        <v>1831</v>
      </c>
      <c r="AT222" s="4" t="s">
        <v>1831</v>
      </c>
      <c r="AU222" s="4" t="s">
        <v>1831</v>
      </c>
      <c r="AV222" s="4" t="s">
        <v>1831</v>
      </c>
      <c r="AW222" s="4" t="s">
        <v>1831</v>
      </c>
      <c r="AX222" s="4" t="s">
        <v>1831</v>
      </c>
      <c r="AY222" s="4" t="s">
        <v>1831</v>
      </c>
      <c r="AZ222" s="4" t="s">
        <v>1831</v>
      </c>
      <c r="BA222" s="4" t="s">
        <v>1831</v>
      </c>
      <c r="BB222" s="4" t="s">
        <v>1831</v>
      </c>
      <c r="BC222" s="53">
        <v>0.242675</v>
      </c>
      <c r="BD222" s="53">
        <v>0.161914</v>
      </c>
      <c r="BE222" s="53">
        <v>202.62503100000001</v>
      </c>
      <c r="BF222" s="53">
        <v>0.36899599999999999</v>
      </c>
      <c r="BG222" s="53">
        <v>0.137877</v>
      </c>
      <c r="BH222" s="4">
        <v>33.214320999999998</v>
      </c>
      <c r="BI222" s="4">
        <v>3.8279299999999998</v>
      </c>
      <c r="BJ222" s="53">
        <v>28.644784000000001</v>
      </c>
      <c r="BK222" s="53">
        <v>1.661E-2</v>
      </c>
      <c r="BL222" s="53">
        <v>0</v>
      </c>
    </row>
    <row r="223" spans="1:64" hidden="1" x14ac:dyDescent="0.3">
      <c r="A223" s="5" t="s">
        <v>602</v>
      </c>
      <c r="B223" s="5">
        <v>19</v>
      </c>
      <c r="C223" s="5">
        <v>19</v>
      </c>
      <c r="D223" s="5">
        <v>219</v>
      </c>
      <c r="E223" s="5" t="s">
        <v>869</v>
      </c>
      <c r="F223" s="5" t="s">
        <v>1093</v>
      </c>
      <c r="G223" s="94"/>
      <c r="H223" s="94"/>
      <c r="I223" s="94">
        <v>2015</v>
      </c>
      <c r="J223" s="5">
        <v>11.4833333</v>
      </c>
      <c r="K223" s="5">
        <v>79.766666666666595</v>
      </c>
      <c r="L223" s="5">
        <v>5</v>
      </c>
      <c r="M223" s="5" t="s">
        <v>963</v>
      </c>
      <c r="P223" s="4" t="s">
        <v>2054</v>
      </c>
      <c r="Q223" s="5" t="s">
        <v>2234</v>
      </c>
      <c r="R223" s="5" t="s">
        <v>845</v>
      </c>
      <c r="S223" s="5"/>
      <c r="T223" s="5" t="s">
        <v>2107</v>
      </c>
      <c r="U223" s="5" t="s">
        <v>1418</v>
      </c>
      <c r="V223" s="5" t="s">
        <v>992</v>
      </c>
      <c r="W223" s="5" t="s">
        <v>1395</v>
      </c>
      <c r="X223" s="5" t="s">
        <v>1622</v>
      </c>
      <c r="Y223" s="5" t="b">
        <v>1</v>
      </c>
      <c r="Z223" s="5" t="s">
        <v>1097</v>
      </c>
      <c r="AA223" s="4" t="s">
        <v>1831</v>
      </c>
      <c r="AB223" s="4" t="s">
        <v>1831</v>
      </c>
      <c r="AC223" s="4" t="s">
        <v>1831</v>
      </c>
      <c r="AD223" s="4" t="s">
        <v>1831</v>
      </c>
      <c r="AE223" s="53">
        <v>0</v>
      </c>
      <c r="AI223" s="4" t="s">
        <v>1939</v>
      </c>
      <c r="AJ223" s="4" t="s">
        <v>1831</v>
      </c>
      <c r="AK223" s="4" t="s">
        <v>1831</v>
      </c>
      <c r="AL223" s="4" t="s">
        <v>1831</v>
      </c>
      <c r="AM223" s="4">
        <v>4.28</v>
      </c>
      <c r="AN223" s="4">
        <v>1</v>
      </c>
      <c r="AO223" s="4" t="s">
        <v>1831</v>
      </c>
      <c r="AQ223" s="4" t="s">
        <v>1940</v>
      </c>
      <c r="AR223" s="4" t="s">
        <v>1831</v>
      </c>
      <c r="AS223" s="4" t="s">
        <v>1831</v>
      </c>
      <c r="AT223" s="4" t="s">
        <v>1831</v>
      </c>
      <c r="AU223" s="4" t="s">
        <v>1831</v>
      </c>
      <c r="AV223" s="4" t="s">
        <v>1831</v>
      </c>
      <c r="AW223" s="4" t="s">
        <v>1831</v>
      </c>
      <c r="AX223" s="4" t="s">
        <v>1831</v>
      </c>
      <c r="AY223" s="4" t="s">
        <v>1831</v>
      </c>
      <c r="AZ223" s="4" t="s">
        <v>1831</v>
      </c>
      <c r="BA223" s="4" t="s">
        <v>1831</v>
      </c>
      <c r="BB223" s="4" t="s">
        <v>1831</v>
      </c>
      <c r="BC223" s="53">
        <v>0.242675</v>
      </c>
      <c r="BD223" s="53">
        <v>0.161914</v>
      </c>
      <c r="BE223" s="53">
        <v>202.62503100000001</v>
      </c>
      <c r="BF223" s="53">
        <v>0.36899599999999999</v>
      </c>
      <c r="BG223" s="53">
        <v>0.137877</v>
      </c>
      <c r="BH223" s="4">
        <v>33.214320999999998</v>
      </c>
      <c r="BI223" s="4">
        <v>3.8279299999999998</v>
      </c>
      <c r="BJ223" s="53">
        <v>28.644784000000001</v>
      </c>
      <c r="BK223" s="53">
        <v>1.661E-2</v>
      </c>
      <c r="BL223" s="53">
        <v>0</v>
      </c>
    </row>
    <row r="224" spans="1:64" hidden="1" x14ac:dyDescent="0.3">
      <c r="A224" s="5" t="s">
        <v>602</v>
      </c>
      <c r="B224" s="5">
        <v>19</v>
      </c>
      <c r="C224" s="5">
        <v>19</v>
      </c>
      <c r="D224" s="5">
        <v>220</v>
      </c>
      <c r="E224" s="5" t="s">
        <v>869</v>
      </c>
      <c r="F224" s="5" t="s">
        <v>1093</v>
      </c>
      <c r="G224" s="94"/>
      <c r="H224" s="94"/>
      <c r="I224" s="94">
        <v>2015</v>
      </c>
      <c r="J224" s="5">
        <v>11.4833333</v>
      </c>
      <c r="K224" s="5">
        <v>79.766666666666595</v>
      </c>
      <c r="L224" s="5">
        <v>15</v>
      </c>
      <c r="M224" s="5" t="s">
        <v>963</v>
      </c>
      <c r="P224" s="4" t="s">
        <v>2054</v>
      </c>
      <c r="Q224" s="5" t="s">
        <v>2234</v>
      </c>
      <c r="R224" s="5" t="s">
        <v>845</v>
      </c>
      <c r="S224" s="5"/>
      <c r="T224" s="5" t="s">
        <v>2106</v>
      </c>
      <c r="U224" s="5" t="s">
        <v>1418</v>
      </c>
      <c r="V224" s="5" t="s">
        <v>991</v>
      </c>
      <c r="W224" s="5" t="s">
        <v>1395</v>
      </c>
      <c r="X224" s="5" t="s">
        <v>1622</v>
      </c>
      <c r="Y224" s="5" t="b">
        <v>1</v>
      </c>
      <c r="Z224" s="5" t="s">
        <v>1097</v>
      </c>
      <c r="AA224" s="4" t="s">
        <v>1831</v>
      </c>
      <c r="AB224" s="4" t="s">
        <v>1831</v>
      </c>
      <c r="AC224" s="4" t="s">
        <v>1831</v>
      </c>
      <c r="AD224" s="4" t="s">
        <v>1831</v>
      </c>
      <c r="AE224" s="53">
        <v>0</v>
      </c>
      <c r="AI224" s="4" t="s">
        <v>1939</v>
      </c>
      <c r="AJ224" s="4" t="s">
        <v>1831</v>
      </c>
      <c r="AK224" s="4" t="s">
        <v>1831</v>
      </c>
      <c r="AL224" s="4" t="s">
        <v>1831</v>
      </c>
      <c r="AM224" s="4">
        <v>4.05</v>
      </c>
      <c r="AN224" s="4" t="s">
        <v>1831</v>
      </c>
      <c r="AO224" s="4" t="s">
        <v>1831</v>
      </c>
      <c r="AQ224" s="4" t="s">
        <v>1940</v>
      </c>
      <c r="AR224" s="4" t="s">
        <v>1831</v>
      </c>
      <c r="AS224" s="4" t="s">
        <v>1831</v>
      </c>
      <c r="AT224" s="4" t="s">
        <v>1831</v>
      </c>
      <c r="AU224" s="4" t="s">
        <v>1831</v>
      </c>
      <c r="AV224" s="4" t="s">
        <v>1831</v>
      </c>
      <c r="AW224" s="4" t="s">
        <v>1831</v>
      </c>
      <c r="AX224" s="4" t="s">
        <v>1831</v>
      </c>
      <c r="AY224" s="4" t="s">
        <v>1831</v>
      </c>
      <c r="AZ224" s="4" t="s">
        <v>1831</v>
      </c>
      <c r="BA224" s="4" t="s">
        <v>1831</v>
      </c>
      <c r="BB224" s="4" t="s">
        <v>1831</v>
      </c>
      <c r="BC224" s="53">
        <v>0.242675</v>
      </c>
      <c r="BD224" s="53">
        <v>0.161914</v>
      </c>
      <c r="BE224" s="53">
        <v>202.62503100000001</v>
      </c>
      <c r="BF224" s="53">
        <v>0.36899599999999999</v>
      </c>
      <c r="BG224" s="53">
        <v>0.137877</v>
      </c>
      <c r="BH224" s="4">
        <v>33.214320999999998</v>
      </c>
      <c r="BI224" s="4">
        <v>3.8279299999999998</v>
      </c>
      <c r="BJ224" s="53">
        <v>28.644784000000001</v>
      </c>
      <c r="BK224" s="53">
        <v>1.661E-2</v>
      </c>
      <c r="BL224" s="53">
        <v>0</v>
      </c>
    </row>
    <row r="225" spans="1:64" hidden="1" x14ac:dyDescent="0.3">
      <c r="A225" s="5" t="s">
        <v>602</v>
      </c>
      <c r="B225" s="5">
        <v>19</v>
      </c>
      <c r="C225" s="5">
        <v>19</v>
      </c>
      <c r="D225" s="5">
        <v>221</v>
      </c>
      <c r="E225" s="5" t="s">
        <v>869</v>
      </c>
      <c r="F225" s="5" t="s">
        <v>1093</v>
      </c>
      <c r="G225" s="94"/>
      <c r="H225" s="94"/>
      <c r="I225" s="94">
        <v>2015</v>
      </c>
      <c r="J225" s="5">
        <v>11.4833333</v>
      </c>
      <c r="K225" s="5">
        <v>79.766666666666595</v>
      </c>
      <c r="L225" s="5">
        <v>15</v>
      </c>
      <c r="M225" s="5" t="s">
        <v>963</v>
      </c>
      <c r="P225" s="4" t="s">
        <v>2054</v>
      </c>
      <c r="Q225" s="5" t="s">
        <v>2234</v>
      </c>
      <c r="R225" s="5" t="s">
        <v>845</v>
      </c>
      <c r="S225" s="5"/>
      <c r="T225" s="5" t="s">
        <v>2107</v>
      </c>
      <c r="U225" s="5" t="s">
        <v>1418</v>
      </c>
      <c r="V225" s="5" t="s">
        <v>992</v>
      </c>
      <c r="W225" s="5" t="s">
        <v>1395</v>
      </c>
      <c r="X225" s="5" t="s">
        <v>1622</v>
      </c>
      <c r="Y225" s="5" t="b">
        <v>1</v>
      </c>
      <c r="Z225" s="5" t="s">
        <v>1097</v>
      </c>
      <c r="AA225" s="4" t="s">
        <v>1831</v>
      </c>
      <c r="AB225" s="4" t="s">
        <v>1831</v>
      </c>
      <c r="AC225" s="4" t="s">
        <v>1831</v>
      </c>
      <c r="AD225" s="4" t="s">
        <v>1831</v>
      </c>
      <c r="AE225" s="53">
        <v>0</v>
      </c>
      <c r="AI225" s="4" t="s">
        <v>1939</v>
      </c>
      <c r="AJ225" s="4" t="s">
        <v>1831</v>
      </c>
      <c r="AK225" s="4" t="s">
        <v>1831</v>
      </c>
      <c r="AL225" s="4" t="s">
        <v>1831</v>
      </c>
      <c r="AM225" s="4">
        <v>4.04</v>
      </c>
      <c r="AN225" s="4">
        <v>1</v>
      </c>
      <c r="AO225" s="4" t="s">
        <v>1831</v>
      </c>
      <c r="AQ225" s="4" t="s">
        <v>1940</v>
      </c>
      <c r="AR225" s="4" t="s">
        <v>1831</v>
      </c>
      <c r="AS225" s="4" t="s">
        <v>1831</v>
      </c>
      <c r="AT225" s="4" t="s">
        <v>1831</v>
      </c>
      <c r="AU225" s="4" t="s">
        <v>1831</v>
      </c>
      <c r="AV225" s="4" t="s">
        <v>1831</v>
      </c>
      <c r="AW225" s="4" t="s">
        <v>1831</v>
      </c>
      <c r="AX225" s="4" t="s">
        <v>1831</v>
      </c>
      <c r="AY225" s="4" t="s">
        <v>1831</v>
      </c>
      <c r="AZ225" s="4" t="s">
        <v>1831</v>
      </c>
      <c r="BA225" s="4" t="s">
        <v>1831</v>
      </c>
      <c r="BB225" s="4" t="s">
        <v>1831</v>
      </c>
      <c r="BC225" s="53">
        <v>0.242675</v>
      </c>
      <c r="BD225" s="53">
        <v>0.161914</v>
      </c>
      <c r="BE225" s="53">
        <v>202.62503100000001</v>
      </c>
      <c r="BF225" s="53">
        <v>0.36899599999999999</v>
      </c>
      <c r="BG225" s="53">
        <v>0.137877</v>
      </c>
      <c r="BH225" s="4">
        <v>33.214320999999998</v>
      </c>
      <c r="BI225" s="4">
        <v>3.8279299999999998</v>
      </c>
      <c r="BJ225" s="53">
        <v>28.644784000000001</v>
      </c>
      <c r="BK225" s="53">
        <v>1.661E-2</v>
      </c>
      <c r="BL225" s="53">
        <v>0</v>
      </c>
    </row>
    <row r="226" spans="1:64" hidden="1" x14ac:dyDescent="0.3">
      <c r="A226" s="5" t="s">
        <v>602</v>
      </c>
      <c r="B226" s="5">
        <v>19</v>
      </c>
      <c r="C226" s="5">
        <v>19</v>
      </c>
      <c r="D226" s="5">
        <v>222</v>
      </c>
      <c r="E226" s="5" t="s">
        <v>869</v>
      </c>
      <c r="F226" s="5" t="s">
        <v>1093</v>
      </c>
      <c r="G226" s="94"/>
      <c r="H226" s="94"/>
      <c r="I226" s="94">
        <v>2015</v>
      </c>
      <c r="J226" s="5">
        <v>11.4833333</v>
      </c>
      <c r="K226" s="5">
        <v>79.766666666666595</v>
      </c>
      <c r="L226" s="5">
        <v>25</v>
      </c>
      <c r="M226" s="5" t="s">
        <v>963</v>
      </c>
      <c r="P226" s="4" t="s">
        <v>2054</v>
      </c>
      <c r="Q226" s="5" t="s">
        <v>2234</v>
      </c>
      <c r="R226" s="5" t="s">
        <v>845</v>
      </c>
      <c r="S226" s="5"/>
      <c r="T226" s="5" t="s">
        <v>2106</v>
      </c>
      <c r="U226" s="5" t="s">
        <v>1418</v>
      </c>
      <c r="V226" s="5" t="s">
        <v>991</v>
      </c>
      <c r="W226" s="5" t="s">
        <v>1395</v>
      </c>
      <c r="X226" s="5" t="s">
        <v>1622</v>
      </c>
      <c r="Y226" s="5" t="b">
        <v>1</v>
      </c>
      <c r="Z226" s="5" t="s">
        <v>1097</v>
      </c>
      <c r="AA226" s="4" t="s">
        <v>1831</v>
      </c>
      <c r="AB226" s="4" t="s">
        <v>1831</v>
      </c>
      <c r="AC226" s="4" t="s">
        <v>1831</v>
      </c>
      <c r="AD226" s="4" t="s">
        <v>1831</v>
      </c>
      <c r="AE226" s="53">
        <v>0</v>
      </c>
      <c r="AI226" s="4" t="s">
        <v>1939</v>
      </c>
      <c r="AJ226" s="4" t="s">
        <v>1831</v>
      </c>
      <c r="AK226" s="4" t="s">
        <v>1831</v>
      </c>
      <c r="AL226" s="4" t="s">
        <v>1831</v>
      </c>
      <c r="AM226" s="4">
        <v>5.61</v>
      </c>
      <c r="AN226" s="4" t="s">
        <v>1831</v>
      </c>
      <c r="AO226" s="4" t="s">
        <v>1831</v>
      </c>
      <c r="AQ226" s="4" t="s">
        <v>1940</v>
      </c>
      <c r="AR226" s="4" t="s">
        <v>1831</v>
      </c>
      <c r="AS226" s="4" t="s">
        <v>1831</v>
      </c>
      <c r="AT226" s="4" t="s">
        <v>1831</v>
      </c>
      <c r="AU226" s="4" t="s">
        <v>1831</v>
      </c>
      <c r="AV226" s="4" t="s">
        <v>1831</v>
      </c>
      <c r="AW226" s="4" t="s">
        <v>1831</v>
      </c>
      <c r="AX226" s="4" t="s">
        <v>1831</v>
      </c>
      <c r="AY226" s="4" t="s">
        <v>1831</v>
      </c>
      <c r="AZ226" s="4" t="s">
        <v>1831</v>
      </c>
      <c r="BA226" s="4" t="s">
        <v>1831</v>
      </c>
      <c r="BB226" s="4" t="s">
        <v>1831</v>
      </c>
      <c r="BC226" s="53">
        <v>0.242675</v>
      </c>
      <c r="BD226" s="53">
        <v>0.161914</v>
      </c>
      <c r="BE226" s="53">
        <v>202.62503100000001</v>
      </c>
      <c r="BF226" s="53">
        <v>0.36899599999999999</v>
      </c>
      <c r="BG226" s="53">
        <v>0.137877</v>
      </c>
      <c r="BH226" s="4">
        <v>33.214320999999998</v>
      </c>
      <c r="BI226" s="4">
        <v>3.8279299999999998</v>
      </c>
      <c r="BJ226" s="53">
        <v>28.644784000000001</v>
      </c>
      <c r="BK226" s="53">
        <v>1.661E-2</v>
      </c>
      <c r="BL226" s="53">
        <v>0</v>
      </c>
    </row>
    <row r="227" spans="1:64" hidden="1" x14ac:dyDescent="0.3">
      <c r="A227" s="5" t="s">
        <v>602</v>
      </c>
      <c r="B227" s="5">
        <v>19</v>
      </c>
      <c r="C227" s="5">
        <v>19</v>
      </c>
      <c r="D227" s="5">
        <v>223</v>
      </c>
      <c r="E227" s="5" t="s">
        <v>869</v>
      </c>
      <c r="F227" s="5" t="s">
        <v>1093</v>
      </c>
      <c r="G227" s="94"/>
      <c r="H227" s="94"/>
      <c r="I227" s="94">
        <v>2015</v>
      </c>
      <c r="J227" s="5">
        <v>11.4833333</v>
      </c>
      <c r="K227" s="5">
        <v>79.766666666666595</v>
      </c>
      <c r="L227" s="5">
        <v>25</v>
      </c>
      <c r="M227" s="5" t="s">
        <v>963</v>
      </c>
      <c r="P227" s="4" t="s">
        <v>2054</v>
      </c>
      <c r="Q227" s="5" t="s">
        <v>2234</v>
      </c>
      <c r="R227" s="5" t="s">
        <v>845</v>
      </c>
      <c r="S227" s="5"/>
      <c r="T227" s="5" t="s">
        <v>2107</v>
      </c>
      <c r="U227" s="5" t="s">
        <v>1418</v>
      </c>
      <c r="V227" s="5" t="s">
        <v>992</v>
      </c>
      <c r="W227" s="5" t="s">
        <v>1395</v>
      </c>
      <c r="X227" s="5" t="s">
        <v>1622</v>
      </c>
      <c r="Y227" s="5" t="b">
        <v>1</v>
      </c>
      <c r="Z227" s="5" t="s">
        <v>1097</v>
      </c>
      <c r="AA227" s="4" t="s">
        <v>1831</v>
      </c>
      <c r="AB227" s="4" t="s">
        <v>1831</v>
      </c>
      <c r="AC227" s="4" t="s">
        <v>1831</v>
      </c>
      <c r="AD227" s="4" t="s">
        <v>1831</v>
      </c>
      <c r="AE227" s="53">
        <v>0</v>
      </c>
      <c r="AI227" s="4" t="s">
        <v>1939</v>
      </c>
      <c r="AJ227" s="4" t="s">
        <v>1831</v>
      </c>
      <c r="AK227" s="4" t="s">
        <v>1831</v>
      </c>
      <c r="AL227" s="4" t="s">
        <v>1831</v>
      </c>
      <c r="AM227" s="4">
        <v>3.23</v>
      </c>
      <c r="AN227" s="4">
        <v>1</v>
      </c>
      <c r="AO227" s="4" t="s">
        <v>1831</v>
      </c>
      <c r="AQ227" s="4" t="s">
        <v>1940</v>
      </c>
      <c r="AR227" s="4" t="s">
        <v>1831</v>
      </c>
      <c r="AS227" s="4" t="s">
        <v>1831</v>
      </c>
      <c r="AT227" s="4" t="s">
        <v>1831</v>
      </c>
      <c r="AU227" s="4" t="s">
        <v>1831</v>
      </c>
      <c r="AV227" s="4" t="s">
        <v>1831</v>
      </c>
      <c r="AW227" s="4" t="s">
        <v>1831</v>
      </c>
      <c r="AX227" s="4" t="s">
        <v>1831</v>
      </c>
      <c r="AY227" s="4" t="s">
        <v>1831</v>
      </c>
      <c r="AZ227" s="4" t="s">
        <v>1831</v>
      </c>
      <c r="BA227" s="4" t="s">
        <v>1831</v>
      </c>
      <c r="BB227" s="4" t="s">
        <v>1831</v>
      </c>
      <c r="BC227" s="53">
        <v>0.242675</v>
      </c>
      <c r="BD227" s="53">
        <v>0.161914</v>
      </c>
      <c r="BE227" s="53">
        <v>202.62503100000001</v>
      </c>
      <c r="BF227" s="53">
        <v>0.36899599999999999</v>
      </c>
      <c r="BG227" s="53">
        <v>0.137877</v>
      </c>
      <c r="BH227" s="4">
        <v>33.214320999999998</v>
      </c>
      <c r="BI227" s="4">
        <v>3.8279299999999998</v>
      </c>
      <c r="BJ227" s="53">
        <v>28.644784000000001</v>
      </c>
      <c r="BK227" s="53">
        <v>1.661E-2</v>
      </c>
      <c r="BL227" s="53">
        <v>0</v>
      </c>
    </row>
    <row r="228" spans="1:64" hidden="1" x14ac:dyDescent="0.3">
      <c r="A228" s="5" t="s">
        <v>602</v>
      </c>
      <c r="B228" s="5">
        <v>19</v>
      </c>
      <c r="C228" s="5">
        <v>19</v>
      </c>
      <c r="D228" s="5">
        <v>224</v>
      </c>
      <c r="E228" s="5" t="s">
        <v>869</v>
      </c>
      <c r="F228" s="5" t="s">
        <v>1093</v>
      </c>
      <c r="G228" s="94"/>
      <c r="H228" s="94"/>
      <c r="I228" s="94">
        <v>2015</v>
      </c>
      <c r="J228" s="5">
        <v>11.4833333</v>
      </c>
      <c r="K228" s="5">
        <v>79.766666666666595</v>
      </c>
      <c r="L228" s="5">
        <v>35</v>
      </c>
      <c r="M228" s="5" t="s">
        <v>963</v>
      </c>
      <c r="P228" s="4" t="s">
        <v>2054</v>
      </c>
      <c r="Q228" s="5" t="s">
        <v>2234</v>
      </c>
      <c r="R228" s="5" t="s">
        <v>845</v>
      </c>
      <c r="S228" s="5"/>
      <c r="T228" s="5" t="s">
        <v>2106</v>
      </c>
      <c r="U228" s="5" t="s">
        <v>1418</v>
      </c>
      <c r="V228" s="5" t="s">
        <v>991</v>
      </c>
      <c r="W228" s="5" t="s">
        <v>1395</v>
      </c>
      <c r="X228" s="5" t="s">
        <v>1622</v>
      </c>
      <c r="Y228" s="5" t="b">
        <v>1</v>
      </c>
      <c r="Z228" s="5" t="s">
        <v>1097</v>
      </c>
      <c r="AA228" s="4" t="s">
        <v>1831</v>
      </c>
      <c r="AB228" s="4" t="s">
        <v>1831</v>
      </c>
      <c r="AC228" s="4" t="s">
        <v>1831</v>
      </c>
      <c r="AD228" s="4" t="s">
        <v>1831</v>
      </c>
      <c r="AE228" s="53">
        <v>0</v>
      </c>
      <c r="AI228" s="4" t="s">
        <v>1939</v>
      </c>
      <c r="AJ228" s="4" t="s">
        <v>1831</v>
      </c>
      <c r="AK228" s="4" t="s">
        <v>1831</v>
      </c>
      <c r="AL228" s="4" t="s">
        <v>1831</v>
      </c>
      <c r="AM228" s="4">
        <v>5.23</v>
      </c>
      <c r="AN228" s="4" t="s">
        <v>1831</v>
      </c>
      <c r="AO228" s="4" t="s">
        <v>1831</v>
      </c>
      <c r="AQ228" s="4" t="s">
        <v>1940</v>
      </c>
      <c r="AR228" s="4" t="s">
        <v>1831</v>
      </c>
      <c r="AS228" s="4" t="s">
        <v>1831</v>
      </c>
      <c r="AT228" s="4" t="s">
        <v>1831</v>
      </c>
      <c r="AU228" s="4" t="s">
        <v>1831</v>
      </c>
      <c r="AV228" s="4" t="s">
        <v>1831</v>
      </c>
      <c r="AW228" s="4" t="s">
        <v>1831</v>
      </c>
      <c r="AX228" s="4" t="s">
        <v>1831</v>
      </c>
      <c r="AY228" s="4" t="s">
        <v>1831</v>
      </c>
      <c r="AZ228" s="4" t="s">
        <v>1831</v>
      </c>
      <c r="BA228" s="4" t="s">
        <v>1831</v>
      </c>
      <c r="BB228" s="4" t="s">
        <v>1831</v>
      </c>
      <c r="BC228" s="53">
        <v>0.242675</v>
      </c>
      <c r="BD228" s="53">
        <v>0.161914</v>
      </c>
      <c r="BE228" s="53">
        <v>202.62503100000001</v>
      </c>
      <c r="BF228" s="53">
        <v>0.36899599999999999</v>
      </c>
      <c r="BG228" s="53">
        <v>0.137877</v>
      </c>
      <c r="BH228" s="4">
        <v>33.214320999999998</v>
      </c>
      <c r="BI228" s="4">
        <v>3.8279299999999998</v>
      </c>
      <c r="BJ228" s="53">
        <v>28.644784000000001</v>
      </c>
      <c r="BK228" s="53">
        <v>1.661E-2</v>
      </c>
      <c r="BL228" s="53">
        <v>0</v>
      </c>
    </row>
    <row r="229" spans="1:64" hidden="1" x14ac:dyDescent="0.3">
      <c r="A229" s="5" t="s">
        <v>602</v>
      </c>
      <c r="B229" s="5">
        <v>19</v>
      </c>
      <c r="C229" s="5">
        <v>19</v>
      </c>
      <c r="D229" s="5">
        <v>225</v>
      </c>
      <c r="E229" s="5" t="s">
        <v>869</v>
      </c>
      <c r="F229" s="5" t="s">
        <v>1093</v>
      </c>
      <c r="G229" s="94"/>
      <c r="H229" s="94"/>
      <c r="I229" s="94">
        <v>2015</v>
      </c>
      <c r="J229" s="5">
        <v>11.4833333</v>
      </c>
      <c r="K229" s="5">
        <v>79.766666666666595</v>
      </c>
      <c r="L229" s="5">
        <v>35</v>
      </c>
      <c r="M229" s="5" t="s">
        <v>963</v>
      </c>
      <c r="P229" s="4" t="s">
        <v>2054</v>
      </c>
      <c r="Q229" s="5" t="s">
        <v>2234</v>
      </c>
      <c r="R229" s="5" t="s">
        <v>845</v>
      </c>
      <c r="S229" s="5"/>
      <c r="T229" s="5" t="s">
        <v>2107</v>
      </c>
      <c r="U229" s="5" t="s">
        <v>1418</v>
      </c>
      <c r="V229" s="5" t="s">
        <v>992</v>
      </c>
      <c r="W229" s="5" t="s">
        <v>1395</v>
      </c>
      <c r="X229" s="5" t="s">
        <v>1622</v>
      </c>
      <c r="Y229" s="5" t="b">
        <v>1</v>
      </c>
      <c r="Z229" s="5" t="s">
        <v>1097</v>
      </c>
      <c r="AA229" s="4" t="s">
        <v>1831</v>
      </c>
      <c r="AB229" s="4" t="s">
        <v>1831</v>
      </c>
      <c r="AC229" s="4" t="s">
        <v>1831</v>
      </c>
      <c r="AD229" s="4" t="s">
        <v>1831</v>
      </c>
      <c r="AE229" s="53">
        <v>0</v>
      </c>
      <c r="AI229" s="4" t="s">
        <v>1939</v>
      </c>
      <c r="AJ229" s="4" t="s">
        <v>1831</v>
      </c>
      <c r="AK229" s="4" t="s">
        <v>1831</v>
      </c>
      <c r="AL229" s="4" t="s">
        <v>1831</v>
      </c>
      <c r="AM229" s="4">
        <v>4.21</v>
      </c>
      <c r="AN229" s="4">
        <v>1</v>
      </c>
      <c r="AO229" s="4" t="s">
        <v>1831</v>
      </c>
      <c r="AQ229" s="4" t="s">
        <v>1940</v>
      </c>
      <c r="AR229" s="4" t="s">
        <v>1831</v>
      </c>
      <c r="AS229" s="4" t="s">
        <v>1831</v>
      </c>
      <c r="AT229" s="4" t="s">
        <v>1831</v>
      </c>
      <c r="AU229" s="4" t="s">
        <v>1831</v>
      </c>
      <c r="AV229" s="4" t="s">
        <v>1831</v>
      </c>
      <c r="AW229" s="4" t="s">
        <v>1831</v>
      </c>
      <c r="AX229" s="4" t="s">
        <v>1831</v>
      </c>
      <c r="AY229" s="4" t="s">
        <v>1831</v>
      </c>
      <c r="AZ229" s="4" t="s">
        <v>1831</v>
      </c>
      <c r="BA229" s="4" t="s">
        <v>1831</v>
      </c>
      <c r="BB229" s="4" t="s">
        <v>1831</v>
      </c>
      <c r="BC229" s="53">
        <v>0.242675</v>
      </c>
      <c r="BD229" s="53">
        <v>0.161914</v>
      </c>
      <c r="BE229" s="53">
        <v>202.62503100000001</v>
      </c>
      <c r="BF229" s="53">
        <v>0.36899599999999999</v>
      </c>
      <c r="BG229" s="53">
        <v>0.137877</v>
      </c>
      <c r="BH229" s="4">
        <v>33.214320999999998</v>
      </c>
      <c r="BI229" s="4">
        <v>3.8279299999999998</v>
      </c>
      <c r="BJ229" s="53">
        <v>28.644784000000001</v>
      </c>
      <c r="BK229" s="53">
        <v>1.661E-2</v>
      </c>
      <c r="BL229" s="53">
        <v>0</v>
      </c>
    </row>
    <row r="230" spans="1:64" hidden="1" x14ac:dyDescent="0.3">
      <c r="A230" s="5" t="s">
        <v>602</v>
      </c>
      <c r="B230" s="5">
        <v>19</v>
      </c>
      <c r="C230" s="5">
        <v>19</v>
      </c>
      <c r="D230" s="5">
        <v>226</v>
      </c>
      <c r="E230" s="5" t="s">
        <v>1092</v>
      </c>
      <c r="F230" s="5" t="s">
        <v>1093</v>
      </c>
      <c r="G230" s="94"/>
      <c r="H230" s="94"/>
      <c r="I230" s="94">
        <v>2015</v>
      </c>
      <c r="J230" s="5">
        <v>11.7333333</v>
      </c>
      <c r="K230" s="5">
        <v>79.783333333333303</v>
      </c>
      <c r="L230" s="5">
        <v>5</v>
      </c>
      <c r="M230" s="5" t="s">
        <v>963</v>
      </c>
      <c r="P230" s="4" t="s">
        <v>2054</v>
      </c>
      <c r="Q230" s="5" t="s">
        <v>2234</v>
      </c>
      <c r="R230" s="5" t="s">
        <v>1094</v>
      </c>
      <c r="S230" s="5"/>
      <c r="T230" s="5" t="s">
        <v>2108</v>
      </c>
      <c r="U230" s="5" t="s">
        <v>1418</v>
      </c>
      <c r="V230" s="5" t="s">
        <v>991</v>
      </c>
      <c r="W230" s="5" t="s">
        <v>1395</v>
      </c>
      <c r="X230" s="5" t="s">
        <v>1622</v>
      </c>
      <c r="Y230" s="5" t="b">
        <v>1</v>
      </c>
      <c r="Z230" s="5" t="s">
        <v>1097</v>
      </c>
      <c r="AA230" s="4" t="s">
        <v>1831</v>
      </c>
      <c r="AB230" s="4" t="s">
        <v>1831</v>
      </c>
      <c r="AC230" s="4" t="s">
        <v>1831</v>
      </c>
      <c r="AD230" s="4" t="s">
        <v>1831</v>
      </c>
      <c r="AE230" s="53">
        <v>0</v>
      </c>
      <c r="AI230" s="4" t="s">
        <v>1939</v>
      </c>
      <c r="AJ230" s="4" t="s">
        <v>1831</v>
      </c>
      <c r="AK230" s="4" t="s">
        <v>1831</v>
      </c>
      <c r="AL230" s="4" t="s">
        <v>1831</v>
      </c>
      <c r="AM230" s="4">
        <v>4.5199999999999996</v>
      </c>
      <c r="AN230" s="4" t="s">
        <v>1831</v>
      </c>
      <c r="AO230" s="4" t="s">
        <v>1831</v>
      </c>
      <c r="AQ230" s="4" t="s">
        <v>1940</v>
      </c>
      <c r="AR230" s="4" t="s">
        <v>1831</v>
      </c>
      <c r="AS230" s="4" t="s">
        <v>1831</v>
      </c>
      <c r="AT230" s="4" t="s">
        <v>1831</v>
      </c>
      <c r="AU230" s="4" t="s">
        <v>1831</v>
      </c>
      <c r="AV230" s="4" t="s">
        <v>1831</v>
      </c>
      <c r="AW230" s="4" t="s">
        <v>1831</v>
      </c>
      <c r="AX230" s="4" t="s">
        <v>1831</v>
      </c>
      <c r="AY230" s="4" t="s">
        <v>1831</v>
      </c>
      <c r="AZ230" s="4" t="s">
        <v>1831</v>
      </c>
      <c r="BA230" s="4" t="s">
        <v>1831</v>
      </c>
      <c r="BB230" s="4" t="s">
        <v>1831</v>
      </c>
      <c r="BC230" s="53">
        <v>0.23333200000000001</v>
      </c>
      <c r="BD230" s="53">
        <v>0.17403199999999999</v>
      </c>
      <c r="BE230" s="53">
        <v>202.91831999999999</v>
      </c>
      <c r="BF230" s="53">
        <v>0.37096000000000001</v>
      </c>
      <c r="BG230" s="53">
        <v>0.14003299999999999</v>
      </c>
      <c r="BH230" s="4">
        <v>33.338920999999999</v>
      </c>
      <c r="BI230" s="4">
        <v>3.830158</v>
      </c>
      <c r="BJ230" s="53">
        <v>28.636536</v>
      </c>
      <c r="BK230" s="53">
        <v>1.5176E-2</v>
      </c>
      <c r="BL230" s="53">
        <v>0</v>
      </c>
    </row>
    <row r="231" spans="1:64" hidden="1" x14ac:dyDescent="0.3">
      <c r="A231" s="5" t="s">
        <v>602</v>
      </c>
      <c r="B231" s="5">
        <v>19</v>
      </c>
      <c r="C231" s="5">
        <v>19</v>
      </c>
      <c r="D231" s="5">
        <v>227</v>
      </c>
      <c r="E231" s="5" t="s">
        <v>1092</v>
      </c>
      <c r="F231" s="5" t="s">
        <v>1093</v>
      </c>
      <c r="G231" s="94"/>
      <c r="H231" s="94"/>
      <c r="I231" s="94">
        <v>2015</v>
      </c>
      <c r="J231" s="5">
        <v>11.7333333</v>
      </c>
      <c r="K231" s="5">
        <v>79.783333333333303</v>
      </c>
      <c r="L231" s="5">
        <v>5</v>
      </c>
      <c r="M231" s="5" t="s">
        <v>963</v>
      </c>
      <c r="P231" s="4" t="s">
        <v>2054</v>
      </c>
      <c r="Q231" s="5" t="s">
        <v>2234</v>
      </c>
      <c r="R231" s="5" t="s">
        <v>1094</v>
      </c>
      <c r="S231" s="5"/>
      <c r="T231" s="5" t="s">
        <v>2109</v>
      </c>
      <c r="U231" s="5" t="s">
        <v>1418</v>
      </c>
      <c r="V231" s="5" t="s">
        <v>992</v>
      </c>
      <c r="W231" s="5" t="s">
        <v>1395</v>
      </c>
      <c r="X231" s="5" t="s">
        <v>1622</v>
      </c>
      <c r="Y231" s="5" t="b">
        <v>1</v>
      </c>
      <c r="Z231" s="5" t="s">
        <v>1097</v>
      </c>
      <c r="AA231" s="4" t="s">
        <v>1831</v>
      </c>
      <c r="AB231" s="4" t="s">
        <v>1831</v>
      </c>
      <c r="AC231" s="4" t="s">
        <v>1831</v>
      </c>
      <c r="AD231" s="4" t="s">
        <v>1831</v>
      </c>
      <c r="AE231" s="53">
        <v>0</v>
      </c>
      <c r="AI231" s="4" t="s">
        <v>1939</v>
      </c>
      <c r="AJ231" s="4" t="s">
        <v>1831</v>
      </c>
      <c r="AK231" s="4" t="s">
        <v>1831</v>
      </c>
      <c r="AL231" s="4" t="s">
        <v>1831</v>
      </c>
      <c r="AM231" s="4">
        <v>3.41</v>
      </c>
      <c r="AN231" s="4">
        <v>1</v>
      </c>
      <c r="AO231" s="4" t="s">
        <v>1831</v>
      </c>
      <c r="AQ231" s="4" t="s">
        <v>1940</v>
      </c>
      <c r="AR231" s="4" t="s">
        <v>1831</v>
      </c>
      <c r="AS231" s="4" t="s">
        <v>1831</v>
      </c>
      <c r="AT231" s="4" t="s">
        <v>1831</v>
      </c>
      <c r="AU231" s="4" t="s">
        <v>1831</v>
      </c>
      <c r="AV231" s="4" t="s">
        <v>1831</v>
      </c>
      <c r="AW231" s="4" t="s">
        <v>1831</v>
      </c>
      <c r="AX231" s="4" t="s">
        <v>1831</v>
      </c>
      <c r="AY231" s="4" t="s">
        <v>1831</v>
      </c>
      <c r="AZ231" s="4" t="s">
        <v>1831</v>
      </c>
      <c r="BA231" s="4" t="s">
        <v>1831</v>
      </c>
      <c r="BB231" s="4" t="s">
        <v>1831</v>
      </c>
      <c r="BC231" s="53">
        <v>0.23333200000000001</v>
      </c>
      <c r="BD231" s="53">
        <v>0.17403199999999999</v>
      </c>
      <c r="BE231" s="53">
        <v>202.91831999999999</v>
      </c>
      <c r="BF231" s="53">
        <v>0.37096000000000001</v>
      </c>
      <c r="BG231" s="53">
        <v>0.14003299999999999</v>
      </c>
      <c r="BH231" s="4">
        <v>33.338920999999999</v>
      </c>
      <c r="BI231" s="4">
        <v>3.830158</v>
      </c>
      <c r="BJ231" s="53">
        <v>28.636536</v>
      </c>
      <c r="BK231" s="53">
        <v>1.5176E-2</v>
      </c>
      <c r="BL231" s="53">
        <v>0</v>
      </c>
    </row>
    <row r="232" spans="1:64" hidden="1" x14ac:dyDescent="0.3">
      <c r="A232" s="5" t="s">
        <v>602</v>
      </c>
      <c r="B232" s="5">
        <v>19</v>
      </c>
      <c r="C232" s="5">
        <v>19</v>
      </c>
      <c r="D232" s="5">
        <v>228</v>
      </c>
      <c r="E232" s="5" t="s">
        <v>1092</v>
      </c>
      <c r="F232" s="5" t="s">
        <v>1093</v>
      </c>
      <c r="G232" s="94"/>
      <c r="H232" s="94"/>
      <c r="I232" s="94">
        <v>2015</v>
      </c>
      <c r="J232" s="5">
        <v>11.7333333</v>
      </c>
      <c r="K232" s="5">
        <v>79.783333333333303</v>
      </c>
      <c r="L232" s="5">
        <v>15</v>
      </c>
      <c r="M232" s="5" t="s">
        <v>963</v>
      </c>
      <c r="P232" s="4" t="s">
        <v>2054</v>
      </c>
      <c r="Q232" s="5" t="s">
        <v>2234</v>
      </c>
      <c r="R232" s="5" t="s">
        <v>1094</v>
      </c>
      <c r="S232" s="5"/>
      <c r="T232" s="5" t="s">
        <v>2108</v>
      </c>
      <c r="U232" s="5" t="s">
        <v>1418</v>
      </c>
      <c r="V232" s="5" t="s">
        <v>991</v>
      </c>
      <c r="W232" s="5" t="s">
        <v>1395</v>
      </c>
      <c r="X232" s="5" t="s">
        <v>1622</v>
      </c>
      <c r="Y232" s="5" t="b">
        <v>1</v>
      </c>
      <c r="Z232" s="5" t="s">
        <v>1097</v>
      </c>
      <c r="AA232" s="4" t="s">
        <v>1831</v>
      </c>
      <c r="AB232" s="4" t="s">
        <v>1831</v>
      </c>
      <c r="AC232" s="4" t="s">
        <v>1831</v>
      </c>
      <c r="AD232" s="4" t="s">
        <v>1831</v>
      </c>
      <c r="AE232" s="53">
        <v>0</v>
      </c>
      <c r="AI232" s="4" t="s">
        <v>1939</v>
      </c>
      <c r="AJ232" s="4" t="s">
        <v>1831</v>
      </c>
      <c r="AK232" s="4" t="s">
        <v>1831</v>
      </c>
      <c r="AL232" s="4" t="s">
        <v>1831</v>
      </c>
      <c r="AM232" s="4">
        <v>5.24</v>
      </c>
      <c r="AN232" s="4" t="s">
        <v>1831</v>
      </c>
      <c r="AO232" s="4" t="s">
        <v>1831</v>
      </c>
      <c r="AQ232" s="4" t="s">
        <v>1940</v>
      </c>
      <c r="AR232" s="4" t="s">
        <v>1831</v>
      </c>
      <c r="AS232" s="4" t="s">
        <v>1831</v>
      </c>
      <c r="AT232" s="4" t="s">
        <v>1831</v>
      </c>
      <c r="AU232" s="4" t="s">
        <v>1831</v>
      </c>
      <c r="AV232" s="4" t="s">
        <v>1831</v>
      </c>
      <c r="AW232" s="4" t="s">
        <v>1831</v>
      </c>
      <c r="AX232" s="4" t="s">
        <v>1831</v>
      </c>
      <c r="AY232" s="4" t="s">
        <v>1831</v>
      </c>
      <c r="AZ232" s="4" t="s">
        <v>1831</v>
      </c>
      <c r="BA232" s="4" t="s">
        <v>1831</v>
      </c>
      <c r="BB232" s="4" t="s">
        <v>1831</v>
      </c>
      <c r="BC232" s="53">
        <v>0.23333200000000001</v>
      </c>
      <c r="BD232" s="53">
        <v>0.17403199999999999</v>
      </c>
      <c r="BE232" s="53">
        <v>202.91831999999999</v>
      </c>
      <c r="BF232" s="53">
        <v>0.37096000000000001</v>
      </c>
      <c r="BG232" s="53">
        <v>0.14003299999999999</v>
      </c>
      <c r="BH232" s="4">
        <v>33.338920999999999</v>
      </c>
      <c r="BI232" s="4">
        <v>3.830158</v>
      </c>
      <c r="BJ232" s="53">
        <v>28.636536</v>
      </c>
      <c r="BK232" s="53">
        <v>1.5176E-2</v>
      </c>
      <c r="BL232" s="53">
        <v>0</v>
      </c>
    </row>
    <row r="233" spans="1:64" hidden="1" x14ac:dyDescent="0.3">
      <c r="A233" s="5" t="s">
        <v>602</v>
      </c>
      <c r="B233" s="5">
        <v>19</v>
      </c>
      <c r="C233" s="5">
        <v>19</v>
      </c>
      <c r="D233" s="5">
        <v>229</v>
      </c>
      <c r="E233" s="5" t="s">
        <v>1092</v>
      </c>
      <c r="F233" s="5" t="s">
        <v>1093</v>
      </c>
      <c r="G233" s="94"/>
      <c r="H233" s="94"/>
      <c r="I233" s="94">
        <v>2015</v>
      </c>
      <c r="J233" s="5">
        <v>11.7333333</v>
      </c>
      <c r="K233" s="5">
        <v>79.783333333333303</v>
      </c>
      <c r="L233" s="5">
        <v>15</v>
      </c>
      <c r="M233" s="5" t="s">
        <v>963</v>
      </c>
      <c r="P233" s="4" t="s">
        <v>2054</v>
      </c>
      <c r="Q233" s="5" t="s">
        <v>2234</v>
      </c>
      <c r="R233" s="5" t="s">
        <v>1094</v>
      </c>
      <c r="S233" s="5"/>
      <c r="T233" s="5" t="s">
        <v>2109</v>
      </c>
      <c r="U233" s="5" t="s">
        <v>1418</v>
      </c>
      <c r="V233" s="5" t="s">
        <v>992</v>
      </c>
      <c r="W233" s="5" t="s">
        <v>1395</v>
      </c>
      <c r="X233" s="5" t="s">
        <v>1622</v>
      </c>
      <c r="Y233" s="5" t="b">
        <v>1</v>
      </c>
      <c r="Z233" s="5" t="s">
        <v>1097</v>
      </c>
      <c r="AA233" s="4" t="s">
        <v>1831</v>
      </c>
      <c r="AB233" s="4" t="s">
        <v>1831</v>
      </c>
      <c r="AC233" s="4" t="s">
        <v>1831</v>
      </c>
      <c r="AD233" s="4" t="s">
        <v>1831</v>
      </c>
      <c r="AE233" s="53">
        <v>0</v>
      </c>
      <c r="AI233" s="4" t="s">
        <v>1939</v>
      </c>
      <c r="AJ233" s="4" t="s">
        <v>1831</v>
      </c>
      <c r="AK233" s="4" t="s">
        <v>1831</v>
      </c>
      <c r="AL233" s="4" t="s">
        <v>1831</v>
      </c>
      <c r="AM233" s="4">
        <v>3.53</v>
      </c>
      <c r="AN233" s="4">
        <v>1</v>
      </c>
      <c r="AO233" s="4" t="s">
        <v>1831</v>
      </c>
      <c r="AQ233" s="4" t="s">
        <v>1940</v>
      </c>
      <c r="AR233" s="4" t="s">
        <v>1831</v>
      </c>
      <c r="AS233" s="4" t="s">
        <v>1831</v>
      </c>
      <c r="AT233" s="4" t="s">
        <v>1831</v>
      </c>
      <c r="AU233" s="4" t="s">
        <v>1831</v>
      </c>
      <c r="AV233" s="4" t="s">
        <v>1831</v>
      </c>
      <c r="AW233" s="4" t="s">
        <v>1831</v>
      </c>
      <c r="AX233" s="4" t="s">
        <v>1831</v>
      </c>
      <c r="AY233" s="4" t="s">
        <v>1831</v>
      </c>
      <c r="AZ233" s="4" t="s">
        <v>1831</v>
      </c>
      <c r="BA233" s="4" t="s">
        <v>1831</v>
      </c>
      <c r="BB233" s="4" t="s">
        <v>1831</v>
      </c>
      <c r="BC233" s="53">
        <v>0.23333200000000001</v>
      </c>
      <c r="BD233" s="53">
        <v>0.17403199999999999</v>
      </c>
      <c r="BE233" s="53">
        <v>202.91831999999999</v>
      </c>
      <c r="BF233" s="53">
        <v>0.37096000000000001</v>
      </c>
      <c r="BG233" s="53">
        <v>0.14003299999999999</v>
      </c>
      <c r="BH233" s="4">
        <v>33.338920999999999</v>
      </c>
      <c r="BI233" s="4">
        <v>3.830158</v>
      </c>
      <c r="BJ233" s="53">
        <v>28.636536</v>
      </c>
      <c r="BK233" s="53">
        <v>1.5176E-2</v>
      </c>
      <c r="BL233" s="53">
        <v>0</v>
      </c>
    </row>
    <row r="234" spans="1:64" hidden="1" x14ac:dyDescent="0.3">
      <c r="A234" s="5" t="s">
        <v>602</v>
      </c>
      <c r="B234" s="5">
        <v>19</v>
      </c>
      <c r="C234" s="5">
        <v>19</v>
      </c>
      <c r="D234" s="5">
        <v>230</v>
      </c>
      <c r="E234" s="5" t="s">
        <v>1092</v>
      </c>
      <c r="F234" s="5" t="s">
        <v>1093</v>
      </c>
      <c r="G234" s="94"/>
      <c r="H234" s="94"/>
      <c r="I234" s="94">
        <v>2015</v>
      </c>
      <c r="J234" s="5">
        <v>11.7333333</v>
      </c>
      <c r="K234" s="5">
        <v>79.783333333333303</v>
      </c>
      <c r="L234" s="5">
        <v>25</v>
      </c>
      <c r="M234" s="5" t="s">
        <v>963</v>
      </c>
      <c r="P234" s="4" t="s">
        <v>2054</v>
      </c>
      <c r="Q234" s="5" t="s">
        <v>2234</v>
      </c>
      <c r="R234" s="5" t="s">
        <v>1094</v>
      </c>
      <c r="S234" s="5"/>
      <c r="T234" s="5" t="s">
        <v>2108</v>
      </c>
      <c r="U234" s="5" t="s">
        <v>1418</v>
      </c>
      <c r="V234" s="5" t="s">
        <v>991</v>
      </c>
      <c r="W234" s="5" t="s">
        <v>1395</v>
      </c>
      <c r="X234" s="5" t="s">
        <v>1622</v>
      </c>
      <c r="Y234" s="5" t="b">
        <v>1</v>
      </c>
      <c r="Z234" s="5" t="s">
        <v>1097</v>
      </c>
      <c r="AA234" s="4" t="s">
        <v>1831</v>
      </c>
      <c r="AB234" s="4" t="s">
        <v>1831</v>
      </c>
      <c r="AC234" s="4" t="s">
        <v>1831</v>
      </c>
      <c r="AD234" s="4" t="s">
        <v>1831</v>
      </c>
      <c r="AE234" s="53">
        <v>0</v>
      </c>
      <c r="AI234" s="4" t="s">
        <v>1939</v>
      </c>
      <c r="AJ234" s="4" t="s">
        <v>1831</v>
      </c>
      <c r="AK234" s="4" t="s">
        <v>1831</v>
      </c>
      <c r="AL234" s="4" t="s">
        <v>1831</v>
      </c>
      <c r="AM234" s="4">
        <v>4.67</v>
      </c>
      <c r="AN234" s="4" t="s">
        <v>1831</v>
      </c>
      <c r="AO234" s="4" t="s">
        <v>1831</v>
      </c>
      <c r="AQ234" s="4" t="s">
        <v>1940</v>
      </c>
      <c r="AR234" s="4" t="s">
        <v>1831</v>
      </c>
      <c r="AS234" s="4" t="s">
        <v>1831</v>
      </c>
      <c r="AT234" s="4" t="s">
        <v>1831</v>
      </c>
      <c r="AU234" s="4" t="s">
        <v>1831</v>
      </c>
      <c r="AV234" s="4" t="s">
        <v>1831</v>
      </c>
      <c r="AW234" s="4" t="s">
        <v>1831</v>
      </c>
      <c r="AX234" s="4" t="s">
        <v>1831</v>
      </c>
      <c r="AY234" s="4" t="s">
        <v>1831</v>
      </c>
      <c r="AZ234" s="4" t="s">
        <v>1831</v>
      </c>
      <c r="BA234" s="4" t="s">
        <v>1831</v>
      </c>
      <c r="BB234" s="4" t="s">
        <v>1831</v>
      </c>
      <c r="BC234" s="53">
        <v>0.23333200000000001</v>
      </c>
      <c r="BD234" s="53">
        <v>0.17403199999999999</v>
      </c>
      <c r="BE234" s="53">
        <v>202.91831999999999</v>
      </c>
      <c r="BF234" s="53">
        <v>0.37096000000000001</v>
      </c>
      <c r="BG234" s="53">
        <v>0.14003299999999999</v>
      </c>
      <c r="BH234" s="4">
        <v>33.338920999999999</v>
      </c>
      <c r="BI234" s="4">
        <v>3.830158</v>
      </c>
      <c r="BJ234" s="53">
        <v>28.636536</v>
      </c>
      <c r="BK234" s="53">
        <v>1.5176E-2</v>
      </c>
      <c r="BL234" s="53">
        <v>0</v>
      </c>
    </row>
    <row r="235" spans="1:64" hidden="1" x14ac:dyDescent="0.3">
      <c r="A235" s="5" t="s">
        <v>602</v>
      </c>
      <c r="B235" s="5">
        <v>19</v>
      </c>
      <c r="C235" s="5">
        <v>19</v>
      </c>
      <c r="D235" s="5">
        <v>231</v>
      </c>
      <c r="E235" s="5" t="s">
        <v>1092</v>
      </c>
      <c r="F235" s="5" t="s">
        <v>1093</v>
      </c>
      <c r="G235" s="94"/>
      <c r="H235" s="94"/>
      <c r="I235" s="94">
        <v>2015</v>
      </c>
      <c r="J235" s="5">
        <v>11.7333333</v>
      </c>
      <c r="K235" s="5">
        <v>79.783333333333303</v>
      </c>
      <c r="L235" s="5">
        <v>25</v>
      </c>
      <c r="M235" s="5" t="s">
        <v>963</v>
      </c>
      <c r="P235" s="4" t="s">
        <v>2054</v>
      </c>
      <c r="Q235" s="5" t="s">
        <v>2234</v>
      </c>
      <c r="R235" s="5" t="s">
        <v>1094</v>
      </c>
      <c r="S235" s="5"/>
      <c r="T235" s="5" t="s">
        <v>2109</v>
      </c>
      <c r="U235" s="5" t="s">
        <v>1418</v>
      </c>
      <c r="V235" s="5" t="s">
        <v>992</v>
      </c>
      <c r="W235" s="5" t="s">
        <v>1395</v>
      </c>
      <c r="X235" s="5" t="s">
        <v>1622</v>
      </c>
      <c r="Y235" s="5" t="b">
        <v>1</v>
      </c>
      <c r="Z235" s="5" t="s">
        <v>1097</v>
      </c>
      <c r="AA235" s="4" t="s">
        <v>1831</v>
      </c>
      <c r="AB235" s="4" t="s">
        <v>1831</v>
      </c>
      <c r="AC235" s="4" t="s">
        <v>1831</v>
      </c>
      <c r="AD235" s="4" t="s">
        <v>1831</v>
      </c>
      <c r="AE235" s="53">
        <v>0</v>
      </c>
      <c r="AI235" s="4" t="s">
        <v>1939</v>
      </c>
      <c r="AJ235" s="4" t="s">
        <v>1831</v>
      </c>
      <c r="AK235" s="4" t="s">
        <v>1831</v>
      </c>
      <c r="AL235" s="4" t="s">
        <v>1831</v>
      </c>
      <c r="AM235" s="4">
        <v>3.81</v>
      </c>
      <c r="AN235" s="4">
        <v>1</v>
      </c>
      <c r="AO235" s="4" t="s">
        <v>1831</v>
      </c>
      <c r="AQ235" s="4" t="s">
        <v>1940</v>
      </c>
      <c r="AR235" s="4" t="s">
        <v>1831</v>
      </c>
      <c r="AS235" s="4" t="s">
        <v>1831</v>
      </c>
      <c r="AT235" s="4" t="s">
        <v>1831</v>
      </c>
      <c r="AU235" s="4" t="s">
        <v>1831</v>
      </c>
      <c r="AV235" s="4" t="s">
        <v>1831</v>
      </c>
      <c r="AW235" s="4" t="s">
        <v>1831</v>
      </c>
      <c r="AX235" s="4" t="s">
        <v>1831</v>
      </c>
      <c r="AY235" s="4" t="s">
        <v>1831</v>
      </c>
      <c r="AZ235" s="4" t="s">
        <v>1831</v>
      </c>
      <c r="BA235" s="4" t="s">
        <v>1831</v>
      </c>
      <c r="BB235" s="4" t="s">
        <v>1831</v>
      </c>
      <c r="BC235" s="53">
        <v>0.23333200000000001</v>
      </c>
      <c r="BD235" s="53">
        <v>0.17403199999999999</v>
      </c>
      <c r="BE235" s="53">
        <v>202.91831999999999</v>
      </c>
      <c r="BF235" s="53">
        <v>0.37096000000000001</v>
      </c>
      <c r="BG235" s="53">
        <v>0.14003299999999999</v>
      </c>
      <c r="BH235" s="4">
        <v>33.338920999999999</v>
      </c>
      <c r="BI235" s="4">
        <v>3.830158</v>
      </c>
      <c r="BJ235" s="53">
        <v>28.636536</v>
      </c>
      <c r="BK235" s="53">
        <v>1.5176E-2</v>
      </c>
      <c r="BL235" s="53">
        <v>0</v>
      </c>
    </row>
    <row r="236" spans="1:64" hidden="1" x14ac:dyDescent="0.3">
      <c r="A236" s="5" t="s">
        <v>602</v>
      </c>
      <c r="B236" s="5">
        <v>19</v>
      </c>
      <c r="C236" s="5">
        <v>19</v>
      </c>
      <c r="D236" s="5">
        <v>232</v>
      </c>
      <c r="E236" s="5" t="s">
        <v>1092</v>
      </c>
      <c r="F236" s="5" t="s">
        <v>1093</v>
      </c>
      <c r="G236" s="94"/>
      <c r="H236" s="94"/>
      <c r="I236" s="94">
        <v>2015</v>
      </c>
      <c r="J236" s="5">
        <v>11.7333333</v>
      </c>
      <c r="K236" s="5">
        <v>79.783333333333303</v>
      </c>
      <c r="L236" s="5">
        <v>35</v>
      </c>
      <c r="M236" s="5" t="s">
        <v>963</v>
      </c>
      <c r="P236" s="4" t="s">
        <v>2054</v>
      </c>
      <c r="Q236" s="5" t="s">
        <v>2234</v>
      </c>
      <c r="R236" s="5" t="s">
        <v>1094</v>
      </c>
      <c r="S236" s="5"/>
      <c r="T236" s="5" t="s">
        <v>2108</v>
      </c>
      <c r="U236" s="5" t="s">
        <v>1418</v>
      </c>
      <c r="V236" s="5" t="s">
        <v>991</v>
      </c>
      <c r="W236" s="5" t="s">
        <v>1395</v>
      </c>
      <c r="X236" s="5" t="s">
        <v>1622</v>
      </c>
      <c r="Y236" s="5" t="b">
        <v>1</v>
      </c>
      <c r="Z236" s="5" t="s">
        <v>1097</v>
      </c>
      <c r="AA236" s="4" t="s">
        <v>1831</v>
      </c>
      <c r="AB236" s="4" t="s">
        <v>1831</v>
      </c>
      <c r="AC236" s="4" t="s">
        <v>1831</v>
      </c>
      <c r="AD236" s="4" t="s">
        <v>1831</v>
      </c>
      <c r="AE236" s="53">
        <v>0</v>
      </c>
      <c r="AI236" s="4" t="s">
        <v>1939</v>
      </c>
      <c r="AJ236" s="4" t="s">
        <v>1831</v>
      </c>
      <c r="AK236" s="4" t="s">
        <v>1831</v>
      </c>
      <c r="AL236" s="4" t="s">
        <v>1831</v>
      </c>
      <c r="AM236" s="4">
        <v>5.34</v>
      </c>
      <c r="AN236" s="4" t="s">
        <v>1831</v>
      </c>
      <c r="AO236" s="4" t="s">
        <v>1831</v>
      </c>
      <c r="AQ236" s="4" t="s">
        <v>1940</v>
      </c>
      <c r="AR236" s="4" t="s">
        <v>1831</v>
      </c>
      <c r="AS236" s="4" t="s">
        <v>1831</v>
      </c>
      <c r="AT236" s="4" t="s">
        <v>1831</v>
      </c>
      <c r="AU236" s="4" t="s">
        <v>1831</v>
      </c>
      <c r="AV236" s="4" t="s">
        <v>1831</v>
      </c>
      <c r="AW236" s="4" t="s">
        <v>1831</v>
      </c>
      <c r="AX236" s="4" t="s">
        <v>1831</v>
      </c>
      <c r="AY236" s="4" t="s">
        <v>1831</v>
      </c>
      <c r="AZ236" s="4" t="s">
        <v>1831</v>
      </c>
      <c r="BA236" s="4" t="s">
        <v>1831</v>
      </c>
      <c r="BB236" s="4" t="s">
        <v>1831</v>
      </c>
      <c r="BC236" s="53">
        <v>0.23333200000000001</v>
      </c>
      <c r="BD236" s="53">
        <v>0.17403199999999999</v>
      </c>
      <c r="BE236" s="53">
        <v>202.91831999999999</v>
      </c>
      <c r="BF236" s="53">
        <v>0.37096000000000001</v>
      </c>
      <c r="BG236" s="53">
        <v>0.14003299999999999</v>
      </c>
      <c r="BH236" s="4">
        <v>33.338920999999999</v>
      </c>
      <c r="BI236" s="4">
        <v>3.830158</v>
      </c>
      <c r="BJ236" s="53">
        <v>28.636536</v>
      </c>
      <c r="BK236" s="53">
        <v>1.5176E-2</v>
      </c>
      <c r="BL236" s="53">
        <v>0</v>
      </c>
    </row>
    <row r="237" spans="1:64" hidden="1" x14ac:dyDescent="0.3">
      <c r="A237" s="5" t="s">
        <v>602</v>
      </c>
      <c r="B237" s="5">
        <v>19</v>
      </c>
      <c r="C237" s="5">
        <v>19</v>
      </c>
      <c r="D237" s="5">
        <v>233</v>
      </c>
      <c r="E237" s="5" t="s">
        <v>1092</v>
      </c>
      <c r="F237" s="5" t="s">
        <v>1093</v>
      </c>
      <c r="G237" s="94"/>
      <c r="H237" s="94"/>
      <c r="I237" s="94">
        <v>2015</v>
      </c>
      <c r="J237" s="5">
        <v>11.7333333</v>
      </c>
      <c r="K237" s="5">
        <v>79.783333333333303</v>
      </c>
      <c r="L237" s="5">
        <v>35</v>
      </c>
      <c r="M237" s="5" t="s">
        <v>963</v>
      </c>
      <c r="P237" s="4" t="s">
        <v>2054</v>
      </c>
      <c r="Q237" s="5" t="s">
        <v>2234</v>
      </c>
      <c r="R237" s="5" t="s">
        <v>1094</v>
      </c>
      <c r="S237" s="5"/>
      <c r="T237" s="5" t="s">
        <v>2109</v>
      </c>
      <c r="U237" s="5" t="s">
        <v>1418</v>
      </c>
      <c r="V237" s="5" t="s">
        <v>992</v>
      </c>
      <c r="W237" s="5" t="s">
        <v>1395</v>
      </c>
      <c r="X237" s="5" t="s">
        <v>1622</v>
      </c>
      <c r="Y237" s="5" t="b">
        <v>1</v>
      </c>
      <c r="Z237" s="5" t="s">
        <v>1097</v>
      </c>
      <c r="AA237" s="4" t="s">
        <v>1831</v>
      </c>
      <c r="AB237" s="4" t="s">
        <v>1831</v>
      </c>
      <c r="AC237" s="4" t="s">
        <v>1831</v>
      </c>
      <c r="AD237" s="4" t="s">
        <v>1831</v>
      </c>
      <c r="AE237" s="53">
        <v>0</v>
      </c>
      <c r="AI237" s="4" t="s">
        <v>1939</v>
      </c>
      <c r="AJ237" s="4" t="s">
        <v>1831</v>
      </c>
      <c r="AK237" s="4" t="s">
        <v>1831</v>
      </c>
      <c r="AL237" s="4" t="s">
        <v>1831</v>
      </c>
      <c r="AM237" s="4">
        <v>3.98</v>
      </c>
      <c r="AN237" s="4">
        <v>1</v>
      </c>
      <c r="AO237" s="4" t="s">
        <v>1831</v>
      </c>
      <c r="AQ237" s="4" t="s">
        <v>1940</v>
      </c>
      <c r="AR237" s="4" t="s">
        <v>1831</v>
      </c>
      <c r="AS237" s="4" t="s">
        <v>1831</v>
      </c>
      <c r="AT237" s="4" t="s">
        <v>1831</v>
      </c>
      <c r="AU237" s="4" t="s">
        <v>1831</v>
      </c>
      <c r="AV237" s="4" t="s">
        <v>1831</v>
      </c>
      <c r="AW237" s="4" t="s">
        <v>1831</v>
      </c>
      <c r="AX237" s="4" t="s">
        <v>1831</v>
      </c>
      <c r="AY237" s="4" t="s">
        <v>1831</v>
      </c>
      <c r="AZ237" s="4" t="s">
        <v>1831</v>
      </c>
      <c r="BA237" s="4" t="s">
        <v>1831</v>
      </c>
      <c r="BB237" s="4" t="s">
        <v>1831</v>
      </c>
      <c r="BC237" s="53">
        <v>0.23333200000000001</v>
      </c>
      <c r="BD237" s="53">
        <v>0.17403199999999999</v>
      </c>
      <c r="BE237" s="53">
        <v>202.91831999999999</v>
      </c>
      <c r="BF237" s="53">
        <v>0.37096000000000001</v>
      </c>
      <c r="BG237" s="53">
        <v>0.14003299999999999</v>
      </c>
      <c r="BH237" s="4">
        <v>33.338920999999999</v>
      </c>
      <c r="BI237" s="4">
        <v>3.830158</v>
      </c>
      <c r="BJ237" s="53">
        <v>28.636536</v>
      </c>
      <c r="BK237" s="53">
        <v>1.5176E-2</v>
      </c>
      <c r="BL237" s="53">
        <v>0</v>
      </c>
    </row>
    <row r="238" spans="1:64" hidden="1" x14ac:dyDescent="0.3">
      <c r="A238" s="5" t="s">
        <v>602</v>
      </c>
      <c r="B238" s="5">
        <v>19</v>
      </c>
      <c r="C238" s="5">
        <v>19</v>
      </c>
      <c r="D238" s="5">
        <v>234</v>
      </c>
      <c r="E238" s="5" t="s">
        <v>869</v>
      </c>
      <c r="F238" s="5" t="s">
        <v>1093</v>
      </c>
      <c r="G238" s="94"/>
      <c r="H238" s="94"/>
      <c r="I238" s="94">
        <v>2015</v>
      </c>
      <c r="J238" s="5">
        <v>11.4833333</v>
      </c>
      <c r="K238" s="5">
        <v>79.766666666666595</v>
      </c>
      <c r="L238" s="5">
        <v>5</v>
      </c>
      <c r="M238" s="5" t="s">
        <v>963</v>
      </c>
      <c r="P238" s="4" t="s">
        <v>2054</v>
      </c>
      <c r="Q238" s="5" t="s">
        <v>2234</v>
      </c>
      <c r="R238" s="5" t="s">
        <v>1094</v>
      </c>
      <c r="S238" s="5"/>
      <c r="T238" s="5" t="s">
        <v>2108</v>
      </c>
      <c r="U238" s="5" t="s">
        <v>1418</v>
      </c>
      <c r="V238" s="5" t="s">
        <v>991</v>
      </c>
      <c r="W238" s="5" t="s">
        <v>1395</v>
      </c>
      <c r="X238" s="5" t="s">
        <v>1622</v>
      </c>
      <c r="Y238" s="5" t="b">
        <v>1</v>
      </c>
      <c r="Z238" s="5" t="s">
        <v>1097</v>
      </c>
      <c r="AA238" s="4" t="s">
        <v>1831</v>
      </c>
      <c r="AB238" s="4" t="s">
        <v>1831</v>
      </c>
      <c r="AC238" s="4" t="s">
        <v>1831</v>
      </c>
      <c r="AD238" s="4" t="s">
        <v>1831</v>
      </c>
      <c r="AE238" s="53">
        <v>0</v>
      </c>
      <c r="AI238" s="4" t="s">
        <v>1939</v>
      </c>
      <c r="AJ238" s="4" t="s">
        <v>1831</v>
      </c>
      <c r="AK238" s="4" t="s">
        <v>1831</v>
      </c>
      <c r="AL238" s="4" t="s">
        <v>1831</v>
      </c>
      <c r="AM238" s="4">
        <v>4.9400000000000004</v>
      </c>
      <c r="AN238" s="4" t="s">
        <v>1831</v>
      </c>
      <c r="AO238" s="4" t="s">
        <v>1831</v>
      </c>
      <c r="AQ238" s="4" t="s">
        <v>1940</v>
      </c>
      <c r="AR238" s="4" t="s">
        <v>1831</v>
      </c>
      <c r="AS238" s="4" t="s">
        <v>1831</v>
      </c>
      <c r="AT238" s="4" t="s">
        <v>1831</v>
      </c>
      <c r="AU238" s="4" t="s">
        <v>1831</v>
      </c>
      <c r="AV238" s="4" t="s">
        <v>1831</v>
      </c>
      <c r="AW238" s="4" t="s">
        <v>1831</v>
      </c>
      <c r="AX238" s="4" t="s">
        <v>1831</v>
      </c>
      <c r="AY238" s="4" t="s">
        <v>1831</v>
      </c>
      <c r="AZ238" s="4" t="s">
        <v>1831</v>
      </c>
      <c r="BA238" s="4" t="s">
        <v>1831</v>
      </c>
      <c r="BB238" s="4" t="s">
        <v>1831</v>
      </c>
      <c r="BC238" s="53">
        <v>0.242675</v>
      </c>
      <c r="BD238" s="53">
        <v>0.161914</v>
      </c>
      <c r="BE238" s="53">
        <v>202.62503100000001</v>
      </c>
      <c r="BF238" s="53">
        <v>0.36899599999999999</v>
      </c>
      <c r="BG238" s="53">
        <v>0.137877</v>
      </c>
      <c r="BH238" s="4">
        <v>33.214320999999998</v>
      </c>
      <c r="BI238" s="4">
        <v>3.8279299999999998</v>
      </c>
      <c r="BJ238" s="53">
        <v>28.644784000000001</v>
      </c>
      <c r="BK238" s="53">
        <v>1.661E-2</v>
      </c>
      <c r="BL238" s="53">
        <v>0</v>
      </c>
    </row>
    <row r="239" spans="1:64" hidden="1" x14ac:dyDescent="0.3">
      <c r="A239" s="5" t="s">
        <v>602</v>
      </c>
      <c r="B239" s="5">
        <v>19</v>
      </c>
      <c r="C239" s="5">
        <v>19</v>
      </c>
      <c r="D239" s="5">
        <v>235</v>
      </c>
      <c r="E239" s="5" t="s">
        <v>869</v>
      </c>
      <c r="F239" s="5" t="s">
        <v>1093</v>
      </c>
      <c r="G239" s="94"/>
      <c r="H239" s="94"/>
      <c r="I239" s="94">
        <v>2015</v>
      </c>
      <c r="J239" s="5">
        <v>11.4833333</v>
      </c>
      <c r="K239" s="5">
        <v>79.766666666666595</v>
      </c>
      <c r="L239" s="5">
        <v>5</v>
      </c>
      <c r="M239" s="5" t="s">
        <v>963</v>
      </c>
      <c r="P239" s="4" t="s">
        <v>2054</v>
      </c>
      <c r="Q239" s="5" t="s">
        <v>2234</v>
      </c>
      <c r="R239" s="5" t="s">
        <v>1094</v>
      </c>
      <c r="S239" s="5"/>
      <c r="T239" s="5" t="s">
        <v>2109</v>
      </c>
      <c r="U239" s="5" t="s">
        <v>1418</v>
      </c>
      <c r="V239" s="5" t="s">
        <v>992</v>
      </c>
      <c r="W239" s="5" t="s">
        <v>1395</v>
      </c>
      <c r="X239" s="5" t="s">
        <v>1622</v>
      </c>
      <c r="Y239" s="5" t="b">
        <v>1</v>
      </c>
      <c r="Z239" s="5" t="s">
        <v>1097</v>
      </c>
      <c r="AA239" s="4" t="s">
        <v>1831</v>
      </c>
      <c r="AB239" s="4" t="s">
        <v>1831</v>
      </c>
      <c r="AC239" s="4" t="s">
        <v>1831</v>
      </c>
      <c r="AD239" s="4" t="s">
        <v>1831</v>
      </c>
      <c r="AE239" s="53">
        <v>0</v>
      </c>
      <c r="AI239" s="4" t="s">
        <v>1939</v>
      </c>
      <c r="AJ239" s="4" t="s">
        <v>1831</v>
      </c>
      <c r="AK239" s="4" t="s">
        <v>1831</v>
      </c>
      <c r="AL239" s="4" t="s">
        <v>1831</v>
      </c>
      <c r="AM239" s="4">
        <v>3.23</v>
      </c>
      <c r="AN239" s="4">
        <v>1</v>
      </c>
      <c r="AO239" s="4" t="s">
        <v>1831</v>
      </c>
      <c r="AQ239" s="4" t="s">
        <v>1940</v>
      </c>
      <c r="AR239" s="4" t="s">
        <v>1831</v>
      </c>
      <c r="AS239" s="4" t="s">
        <v>1831</v>
      </c>
      <c r="AT239" s="4" t="s">
        <v>1831</v>
      </c>
      <c r="AU239" s="4" t="s">
        <v>1831</v>
      </c>
      <c r="AV239" s="4" t="s">
        <v>1831</v>
      </c>
      <c r="AW239" s="4" t="s">
        <v>1831</v>
      </c>
      <c r="AX239" s="4" t="s">
        <v>1831</v>
      </c>
      <c r="AY239" s="4" t="s">
        <v>1831</v>
      </c>
      <c r="AZ239" s="4" t="s">
        <v>1831</v>
      </c>
      <c r="BA239" s="4" t="s">
        <v>1831</v>
      </c>
      <c r="BB239" s="4" t="s">
        <v>1831</v>
      </c>
      <c r="BC239" s="53">
        <v>0.242675</v>
      </c>
      <c r="BD239" s="53">
        <v>0.161914</v>
      </c>
      <c r="BE239" s="53">
        <v>202.62503100000001</v>
      </c>
      <c r="BF239" s="53">
        <v>0.36899599999999999</v>
      </c>
      <c r="BG239" s="53">
        <v>0.137877</v>
      </c>
      <c r="BH239" s="4">
        <v>33.214320999999998</v>
      </c>
      <c r="BI239" s="4">
        <v>3.8279299999999998</v>
      </c>
      <c r="BJ239" s="53">
        <v>28.644784000000001</v>
      </c>
      <c r="BK239" s="53">
        <v>1.661E-2</v>
      </c>
      <c r="BL239" s="53">
        <v>0</v>
      </c>
    </row>
    <row r="240" spans="1:64" hidden="1" x14ac:dyDescent="0.3">
      <c r="A240" s="5" t="s">
        <v>602</v>
      </c>
      <c r="B240" s="5">
        <v>19</v>
      </c>
      <c r="C240" s="5">
        <v>19</v>
      </c>
      <c r="D240" s="5">
        <v>236</v>
      </c>
      <c r="E240" s="5" t="s">
        <v>869</v>
      </c>
      <c r="F240" s="5" t="s">
        <v>1093</v>
      </c>
      <c r="G240" s="94"/>
      <c r="H240" s="94"/>
      <c r="I240" s="94">
        <v>2015</v>
      </c>
      <c r="J240" s="5">
        <v>11.4833333</v>
      </c>
      <c r="K240" s="5">
        <v>79.766666666666595</v>
      </c>
      <c r="L240" s="5">
        <v>15</v>
      </c>
      <c r="M240" s="5" t="s">
        <v>963</v>
      </c>
      <c r="P240" s="4" t="s">
        <v>2054</v>
      </c>
      <c r="Q240" s="5" t="s">
        <v>2234</v>
      </c>
      <c r="R240" s="5" t="s">
        <v>1094</v>
      </c>
      <c r="S240" s="5"/>
      <c r="T240" s="5" t="s">
        <v>2108</v>
      </c>
      <c r="U240" s="5" t="s">
        <v>1418</v>
      </c>
      <c r="V240" s="5" t="s">
        <v>991</v>
      </c>
      <c r="W240" s="5" t="s">
        <v>1395</v>
      </c>
      <c r="X240" s="5" t="s">
        <v>1622</v>
      </c>
      <c r="Y240" s="5" t="b">
        <v>1</v>
      </c>
      <c r="Z240" s="5" t="s">
        <v>1097</v>
      </c>
      <c r="AA240" s="4" t="s">
        <v>1831</v>
      </c>
      <c r="AB240" s="4" t="s">
        <v>1831</v>
      </c>
      <c r="AC240" s="4" t="s">
        <v>1831</v>
      </c>
      <c r="AD240" s="4" t="s">
        <v>1831</v>
      </c>
      <c r="AE240" s="53">
        <v>0</v>
      </c>
      <c r="AI240" s="4" t="s">
        <v>1939</v>
      </c>
      <c r="AJ240" s="4" t="s">
        <v>1831</v>
      </c>
      <c r="AK240" s="4" t="s">
        <v>1831</v>
      </c>
      <c r="AL240" s="4" t="s">
        <v>1831</v>
      </c>
      <c r="AM240" s="4">
        <v>5.82</v>
      </c>
      <c r="AN240" s="4" t="s">
        <v>1831</v>
      </c>
      <c r="AO240" s="4" t="s">
        <v>1831</v>
      </c>
      <c r="AQ240" s="4" t="s">
        <v>1940</v>
      </c>
      <c r="AR240" s="4" t="s">
        <v>1831</v>
      </c>
      <c r="AS240" s="4" t="s">
        <v>1831</v>
      </c>
      <c r="AT240" s="4" t="s">
        <v>1831</v>
      </c>
      <c r="AU240" s="4" t="s">
        <v>1831</v>
      </c>
      <c r="AV240" s="4" t="s">
        <v>1831</v>
      </c>
      <c r="AW240" s="4" t="s">
        <v>1831</v>
      </c>
      <c r="AX240" s="4" t="s">
        <v>1831</v>
      </c>
      <c r="AY240" s="4" t="s">
        <v>1831</v>
      </c>
      <c r="AZ240" s="4" t="s">
        <v>1831</v>
      </c>
      <c r="BA240" s="4" t="s">
        <v>1831</v>
      </c>
      <c r="BB240" s="4" t="s">
        <v>1831</v>
      </c>
      <c r="BC240" s="53">
        <v>0.242675</v>
      </c>
      <c r="BD240" s="53">
        <v>0.161914</v>
      </c>
      <c r="BE240" s="53">
        <v>202.62503100000001</v>
      </c>
      <c r="BF240" s="53">
        <v>0.36899599999999999</v>
      </c>
      <c r="BG240" s="53">
        <v>0.137877</v>
      </c>
      <c r="BH240" s="4">
        <v>33.214320999999998</v>
      </c>
      <c r="BI240" s="4">
        <v>3.8279299999999998</v>
      </c>
      <c r="BJ240" s="53">
        <v>28.644784000000001</v>
      </c>
      <c r="BK240" s="53">
        <v>1.661E-2</v>
      </c>
      <c r="BL240" s="53">
        <v>0</v>
      </c>
    </row>
    <row r="241" spans="1:64" hidden="1" x14ac:dyDescent="0.3">
      <c r="A241" s="5" t="s">
        <v>602</v>
      </c>
      <c r="B241" s="5">
        <v>19</v>
      </c>
      <c r="C241" s="5">
        <v>19</v>
      </c>
      <c r="D241" s="5">
        <v>237</v>
      </c>
      <c r="E241" s="5" t="s">
        <v>869</v>
      </c>
      <c r="F241" s="5" t="s">
        <v>1093</v>
      </c>
      <c r="G241" s="94"/>
      <c r="H241" s="94"/>
      <c r="I241" s="94">
        <v>2015</v>
      </c>
      <c r="J241" s="5">
        <v>11.4833333</v>
      </c>
      <c r="K241" s="5">
        <v>79.766666666666595</v>
      </c>
      <c r="L241" s="5">
        <v>15</v>
      </c>
      <c r="M241" s="5" t="s">
        <v>963</v>
      </c>
      <c r="P241" s="4" t="s">
        <v>2054</v>
      </c>
      <c r="Q241" s="5" t="s">
        <v>2234</v>
      </c>
      <c r="R241" s="5" t="s">
        <v>1094</v>
      </c>
      <c r="S241" s="5"/>
      <c r="T241" s="5" t="s">
        <v>2109</v>
      </c>
      <c r="U241" s="5" t="s">
        <v>1418</v>
      </c>
      <c r="V241" s="5" t="s">
        <v>992</v>
      </c>
      <c r="W241" s="5" t="s">
        <v>1395</v>
      </c>
      <c r="X241" s="5" t="s">
        <v>1622</v>
      </c>
      <c r="Y241" s="5" t="b">
        <v>1</v>
      </c>
      <c r="Z241" s="5" t="s">
        <v>1097</v>
      </c>
      <c r="AA241" s="4" t="s">
        <v>1831</v>
      </c>
      <c r="AB241" s="4" t="s">
        <v>1831</v>
      </c>
      <c r="AC241" s="4" t="s">
        <v>1831</v>
      </c>
      <c r="AD241" s="4" t="s">
        <v>1831</v>
      </c>
      <c r="AE241" s="53">
        <v>0</v>
      </c>
      <c r="AI241" s="4" t="s">
        <v>1939</v>
      </c>
      <c r="AJ241" s="4" t="s">
        <v>1831</v>
      </c>
      <c r="AK241" s="4" t="s">
        <v>1831</v>
      </c>
      <c r="AL241" s="4" t="s">
        <v>1831</v>
      </c>
      <c r="AM241" s="4">
        <v>4.2699999999999996</v>
      </c>
      <c r="AN241" s="4">
        <v>1</v>
      </c>
      <c r="AO241" s="4" t="s">
        <v>1831</v>
      </c>
      <c r="AQ241" s="4" t="s">
        <v>1940</v>
      </c>
      <c r="AR241" s="4" t="s">
        <v>1831</v>
      </c>
      <c r="AS241" s="4" t="s">
        <v>1831</v>
      </c>
      <c r="AT241" s="4" t="s">
        <v>1831</v>
      </c>
      <c r="AU241" s="4" t="s">
        <v>1831</v>
      </c>
      <c r="AV241" s="4" t="s">
        <v>1831</v>
      </c>
      <c r="AW241" s="4" t="s">
        <v>1831</v>
      </c>
      <c r="AX241" s="4" t="s">
        <v>1831</v>
      </c>
      <c r="AY241" s="4" t="s">
        <v>1831</v>
      </c>
      <c r="AZ241" s="4" t="s">
        <v>1831</v>
      </c>
      <c r="BA241" s="4" t="s">
        <v>1831</v>
      </c>
      <c r="BB241" s="4" t="s">
        <v>1831</v>
      </c>
      <c r="BC241" s="53">
        <v>0.242675</v>
      </c>
      <c r="BD241" s="53">
        <v>0.161914</v>
      </c>
      <c r="BE241" s="53">
        <v>202.62503100000001</v>
      </c>
      <c r="BF241" s="53">
        <v>0.36899599999999999</v>
      </c>
      <c r="BG241" s="53">
        <v>0.137877</v>
      </c>
      <c r="BH241" s="4">
        <v>33.214320999999998</v>
      </c>
      <c r="BI241" s="4">
        <v>3.8279299999999998</v>
      </c>
      <c r="BJ241" s="53">
        <v>28.644784000000001</v>
      </c>
      <c r="BK241" s="53">
        <v>1.661E-2</v>
      </c>
      <c r="BL241" s="53">
        <v>0</v>
      </c>
    </row>
    <row r="242" spans="1:64" hidden="1" x14ac:dyDescent="0.3">
      <c r="A242" s="5" t="s">
        <v>602</v>
      </c>
      <c r="B242" s="5">
        <v>19</v>
      </c>
      <c r="C242" s="5">
        <v>19</v>
      </c>
      <c r="D242" s="5">
        <v>238</v>
      </c>
      <c r="E242" s="5" t="s">
        <v>869</v>
      </c>
      <c r="F242" s="5" t="s">
        <v>1093</v>
      </c>
      <c r="G242" s="94"/>
      <c r="H242" s="94"/>
      <c r="I242" s="94">
        <v>2015</v>
      </c>
      <c r="J242" s="5">
        <v>11.4833333</v>
      </c>
      <c r="K242" s="5">
        <v>79.766666666666595</v>
      </c>
      <c r="L242" s="5">
        <v>25</v>
      </c>
      <c r="M242" s="5" t="s">
        <v>963</v>
      </c>
      <c r="P242" s="4" t="s">
        <v>2054</v>
      </c>
      <c r="Q242" s="5" t="s">
        <v>2234</v>
      </c>
      <c r="R242" s="5" t="s">
        <v>1094</v>
      </c>
      <c r="S242" s="5"/>
      <c r="T242" s="5" t="s">
        <v>2108</v>
      </c>
      <c r="U242" s="5" t="s">
        <v>1418</v>
      </c>
      <c r="V242" s="5" t="s">
        <v>991</v>
      </c>
      <c r="W242" s="5" t="s">
        <v>1395</v>
      </c>
      <c r="X242" s="5" t="s">
        <v>1622</v>
      </c>
      <c r="Y242" s="5" t="b">
        <v>1</v>
      </c>
      <c r="Z242" s="5" t="s">
        <v>1097</v>
      </c>
      <c r="AA242" s="4" t="s">
        <v>1831</v>
      </c>
      <c r="AB242" s="4" t="s">
        <v>1831</v>
      </c>
      <c r="AC242" s="4" t="s">
        <v>1831</v>
      </c>
      <c r="AD242" s="4" t="s">
        <v>1831</v>
      </c>
      <c r="AE242" s="53">
        <v>0</v>
      </c>
      <c r="AI242" s="4" t="s">
        <v>1939</v>
      </c>
      <c r="AJ242" s="4" t="s">
        <v>1831</v>
      </c>
      <c r="AK242" s="4" t="s">
        <v>1831</v>
      </c>
      <c r="AL242" s="4" t="s">
        <v>1831</v>
      </c>
      <c r="AM242" s="4">
        <v>4.74</v>
      </c>
      <c r="AN242" s="4" t="s">
        <v>1831</v>
      </c>
      <c r="AO242" s="4" t="s">
        <v>1831</v>
      </c>
      <c r="AQ242" s="4" t="s">
        <v>1940</v>
      </c>
      <c r="AR242" s="4" t="s">
        <v>1831</v>
      </c>
      <c r="AS242" s="4" t="s">
        <v>1831</v>
      </c>
      <c r="AT242" s="4" t="s">
        <v>1831</v>
      </c>
      <c r="AU242" s="4" t="s">
        <v>1831</v>
      </c>
      <c r="AV242" s="4" t="s">
        <v>1831</v>
      </c>
      <c r="AW242" s="4" t="s">
        <v>1831</v>
      </c>
      <c r="AX242" s="4" t="s">
        <v>1831</v>
      </c>
      <c r="AY242" s="4" t="s">
        <v>1831</v>
      </c>
      <c r="AZ242" s="4" t="s">
        <v>1831</v>
      </c>
      <c r="BA242" s="4" t="s">
        <v>1831</v>
      </c>
      <c r="BB242" s="4" t="s">
        <v>1831</v>
      </c>
      <c r="BC242" s="53">
        <v>0.242675</v>
      </c>
      <c r="BD242" s="53">
        <v>0.161914</v>
      </c>
      <c r="BE242" s="53">
        <v>202.62503100000001</v>
      </c>
      <c r="BF242" s="53">
        <v>0.36899599999999999</v>
      </c>
      <c r="BG242" s="53">
        <v>0.137877</v>
      </c>
      <c r="BH242" s="4">
        <v>33.214320999999998</v>
      </c>
      <c r="BI242" s="4">
        <v>3.8279299999999998</v>
      </c>
      <c r="BJ242" s="53">
        <v>28.644784000000001</v>
      </c>
      <c r="BK242" s="53">
        <v>1.661E-2</v>
      </c>
      <c r="BL242" s="53">
        <v>0</v>
      </c>
    </row>
    <row r="243" spans="1:64" hidden="1" x14ac:dyDescent="0.3">
      <c r="A243" s="5" t="s">
        <v>602</v>
      </c>
      <c r="B243" s="5">
        <v>19</v>
      </c>
      <c r="C243" s="5">
        <v>19</v>
      </c>
      <c r="D243" s="5">
        <v>239</v>
      </c>
      <c r="E243" s="5" t="s">
        <v>869</v>
      </c>
      <c r="F243" s="5" t="s">
        <v>1093</v>
      </c>
      <c r="G243" s="94"/>
      <c r="H243" s="94"/>
      <c r="I243" s="94">
        <v>2015</v>
      </c>
      <c r="J243" s="5">
        <v>11.4833333</v>
      </c>
      <c r="K243" s="5">
        <v>79.766666666666595</v>
      </c>
      <c r="L243" s="5">
        <v>25</v>
      </c>
      <c r="M243" s="5" t="s">
        <v>963</v>
      </c>
      <c r="P243" s="4" t="s">
        <v>2054</v>
      </c>
      <c r="Q243" s="5" t="s">
        <v>2234</v>
      </c>
      <c r="R243" s="5" t="s">
        <v>1094</v>
      </c>
      <c r="S243" s="5"/>
      <c r="T243" s="5" t="s">
        <v>2109</v>
      </c>
      <c r="U243" s="5" t="s">
        <v>1418</v>
      </c>
      <c r="V243" s="5" t="s">
        <v>992</v>
      </c>
      <c r="W243" s="5" t="s">
        <v>1395</v>
      </c>
      <c r="X243" s="5" t="s">
        <v>1622</v>
      </c>
      <c r="Y243" s="5" t="b">
        <v>1</v>
      </c>
      <c r="Z243" s="5" t="s">
        <v>1097</v>
      </c>
      <c r="AA243" s="4" t="s">
        <v>1831</v>
      </c>
      <c r="AB243" s="4" t="s">
        <v>1831</v>
      </c>
      <c r="AC243" s="4" t="s">
        <v>1831</v>
      </c>
      <c r="AD243" s="4" t="s">
        <v>1831</v>
      </c>
      <c r="AE243" s="53">
        <v>0</v>
      </c>
      <c r="AI243" s="4" t="s">
        <v>1939</v>
      </c>
      <c r="AJ243" s="4" t="s">
        <v>1831</v>
      </c>
      <c r="AK243" s="4" t="s">
        <v>1831</v>
      </c>
      <c r="AL243" s="4" t="s">
        <v>1831</v>
      </c>
      <c r="AM243" s="4">
        <v>3.47</v>
      </c>
      <c r="AN243" s="4">
        <v>1</v>
      </c>
      <c r="AO243" s="4" t="s">
        <v>1831</v>
      </c>
      <c r="AQ243" s="4" t="s">
        <v>1940</v>
      </c>
      <c r="AR243" s="4" t="s">
        <v>1831</v>
      </c>
      <c r="AS243" s="4" t="s">
        <v>1831</v>
      </c>
      <c r="AT243" s="4" t="s">
        <v>1831</v>
      </c>
      <c r="AU243" s="4" t="s">
        <v>1831</v>
      </c>
      <c r="AV243" s="4" t="s">
        <v>1831</v>
      </c>
      <c r="AW243" s="4" t="s">
        <v>1831</v>
      </c>
      <c r="AX243" s="4" t="s">
        <v>1831</v>
      </c>
      <c r="AY243" s="4" t="s">
        <v>1831</v>
      </c>
      <c r="AZ243" s="4" t="s">
        <v>1831</v>
      </c>
      <c r="BA243" s="4" t="s">
        <v>1831</v>
      </c>
      <c r="BB243" s="4" t="s">
        <v>1831</v>
      </c>
      <c r="BC243" s="53">
        <v>0.242675</v>
      </c>
      <c r="BD243" s="53">
        <v>0.161914</v>
      </c>
      <c r="BE243" s="53">
        <v>202.62503100000001</v>
      </c>
      <c r="BF243" s="53">
        <v>0.36899599999999999</v>
      </c>
      <c r="BG243" s="53">
        <v>0.137877</v>
      </c>
      <c r="BH243" s="4">
        <v>33.214320999999998</v>
      </c>
      <c r="BI243" s="4">
        <v>3.8279299999999998</v>
      </c>
      <c r="BJ243" s="53">
        <v>28.644784000000001</v>
      </c>
      <c r="BK243" s="53">
        <v>1.661E-2</v>
      </c>
      <c r="BL243" s="53">
        <v>0</v>
      </c>
    </row>
    <row r="244" spans="1:64" hidden="1" x14ac:dyDescent="0.3">
      <c r="A244" s="5" t="s">
        <v>602</v>
      </c>
      <c r="B244" s="5">
        <v>19</v>
      </c>
      <c r="C244" s="5">
        <v>19</v>
      </c>
      <c r="D244" s="5">
        <v>240</v>
      </c>
      <c r="E244" s="5" t="s">
        <v>869</v>
      </c>
      <c r="F244" s="5" t="s">
        <v>1093</v>
      </c>
      <c r="G244" s="94"/>
      <c r="H244" s="94"/>
      <c r="I244" s="94">
        <v>2015</v>
      </c>
      <c r="J244" s="5">
        <v>11.4833333</v>
      </c>
      <c r="K244" s="5">
        <v>79.766666666666595</v>
      </c>
      <c r="L244" s="5">
        <v>35</v>
      </c>
      <c r="M244" s="5" t="s">
        <v>963</v>
      </c>
      <c r="P244" s="4" t="s">
        <v>2054</v>
      </c>
      <c r="Q244" s="5" t="s">
        <v>2234</v>
      </c>
      <c r="R244" s="5" t="s">
        <v>1094</v>
      </c>
      <c r="S244" s="5"/>
      <c r="T244" s="5" t="s">
        <v>2108</v>
      </c>
      <c r="U244" s="5" t="s">
        <v>1418</v>
      </c>
      <c r="V244" s="5" t="s">
        <v>991</v>
      </c>
      <c r="W244" s="5" t="s">
        <v>1395</v>
      </c>
      <c r="X244" s="5" t="s">
        <v>1622</v>
      </c>
      <c r="Y244" s="5" t="b">
        <v>1</v>
      </c>
      <c r="Z244" s="5" t="s">
        <v>1097</v>
      </c>
      <c r="AA244" s="4" t="s">
        <v>1831</v>
      </c>
      <c r="AB244" s="4" t="s">
        <v>1831</v>
      </c>
      <c r="AC244" s="4" t="s">
        <v>1831</v>
      </c>
      <c r="AD244" s="4" t="s">
        <v>1831</v>
      </c>
      <c r="AE244" s="53">
        <v>0</v>
      </c>
      <c r="AI244" s="4" t="s">
        <v>1939</v>
      </c>
      <c r="AJ244" s="4" t="s">
        <v>1831</v>
      </c>
      <c r="AK244" s="4" t="s">
        <v>1831</v>
      </c>
      <c r="AL244" s="4" t="s">
        <v>1831</v>
      </c>
      <c r="AM244" s="4">
        <v>5.0599999999999996</v>
      </c>
      <c r="AN244" s="4" t="s">
        <v>1831</v>
      </c>
      <c r="AO244" s="4" t="s">
        <v>1831</v>
      </c>
      <c r="AQ244" s="4" t="s">
        <v>1940</v>
      </c>
      <c r="AR244" s="4" t="s">
        <v>1831</v>
      </c>
      <c r="AS244" s="4" t="s">
        <v>1831</v>
      </c>
      <c r="AT244" s="4" t="s">
        <v>1831</v>
      </c>
      <c r="AU244" s="4" t="s">
        <v>1831</v>
      </c>
      <c r="AV244" s="4" t="s">
        <v>1831</v>
      </c>
      <c r="AW244" s="4" t="s">
        <v>1831</v>
      </c>
      <c r="AX244" s="4" t="s">
        <v>1831</v>
      </c>
      <c r="AY244" s="4" t="s">
        <v>1831</v>
      </c>
      <c r="AZ244" s="4" t="s">
        <v>1831</v>
      </c>
      <c r="BA244" s="4" t="s">
        <v>1831</v>
      </c>
      <c r="BB244" s="4" t="s">
        <v>1831</v>
      </c>
      <c r="BC244" s="53">
        <v>0.242675</v>
      </c>
      <c r="BD244" s="53">
        <v>0.161914</v>
      </c>
      <c r="BE244" s="53">
        <v>202.62503100000001</v>
      </c>
      <c r="BF244" s="53">
        <v>0.36899599999999999</v>
      </c>
      <c r="BG244" s="53">
        <v>0.137877</v>
      </c>
      <c r="BH244" s="4">
        <v>33.214320999999998</v>
      </c>
      <c r="BI244" s="4">
        <v>3.8279299999999998</v>
      </c>
      <c r="BJ244" s="53">
        <v>28.644784000000001</v>
      </c>
      <c r="BK244" s="53">
        <v>1.661E-2</v>
      </c>
      <c r="BL244" s="53">
        <v>0</v>
      </c>
    </row>
    <row r="245" spans="1:64" hidden="1" x14ac:dyDescent="0.3">
      <c r="A245" s="5" t="s">
        <v>602</v>
      </c>
      <c r="B245" s="5">
        <v>19</v>
      </c>
      <c r="C245" s="5">
        <v>19</v>
      </c>
      <c r="D245" s="5">
        <v>241</v>
      </c>
      <c r="E245" s="5" t="s">
        <v>869</v>
      </c>
      <c r="F245" s="5" t="s">
        <v>1093</v>
      </c>
      <c r="G245" s="94"/>
      <c r="H245" s="94"/>
      <c r="I245" s="94">
        <v>2015</v>
      </c>
      <c r="J245" s="5">
        <v>11.4833333</v>
      </c>
      <c r="K245" s="5">
        <v>79.766666666666595</v>
      </c>
      <c r="L245" s="5">
        <v>35</v>
      </c>
      <c r="M245" s="5" t="s">
        <v>963</v>
      </c>
      <c r="P245" s="4" t="s">
        <v>2054</v>
      </c>
      <c r="Q245" s="5" t="s">
        <v>2234</v>
      </c>
      <c r="R245" s="5" t="s">
        <v>1094</v>
      </c>
      <c r="S245" s="5"/>
      <c r="T245" s="5" t="s">
        <v>2109</v>
      </c>
      <c r="U245" s="5" t="s">
        <v>1418</v>
      </c>
      <c r="V245" s="5" t="s">
        <v>992</v>
      </c>
      <c r="W245" s="5" t="s">
        <v>1395</v>
      </c>
      <c r="X245" s="5" t="s">
        <v>1622</v>
      </c>
      <c r="Y245" s="5" t="b">
        <v>1</v>
      </c>
      <c r="Z245" s="5" t="s">
        <v>1097</v>
      </c>
      <c r="AA245" s="4" t="s">
        <v>1831</v>
      </c>
      <c r="AB245" s="4" t="s">
        <v>1831</v>
      </c>
      <c r="AC245" s="4" t="s">
        <v>1831</v>
      </c>
      <c r="AD245" s="4" t="s">
        <v>1831</v>
      </c>
      <c r="AE245" s="53">
        <v>0</v>
      </c>
      <c r="AI245" s="4" t="s">
        <v>1939</v>
      </c>
      <c r="AJ245" s="4" t="s">
        <v>1831</v>
      </c>
      <c r="AK245" s="4" t="s">
        <v>1831</v>
      </c>
      <c r="AL245" s="4" t="s">
        <v>1831</v>
      </c>
      <c r="AM245" s="4">
        <v>3.59</v>
      </c>
      <c r="AN245" s="4">
        <v>1</v>
      </c>
      <c r="AO245" s="4" t="s">
        <v>1831</v>
      </c>
      <c r="AQ245" s="4" t="s">
        <v>1940</v>
      </c>
      <c r="AR245" s="4" t="s">
        <v>1831</v>
      </c>
      <c r="AS245" s="4" t="s">
        <v>1831</v>
      </c>
      <c r="AT245" s="4" t="s">
        <v>1831</v>
      </c>
      <c r="AU245" s="4" t="s">
        <v>1831</v>
      </c>
      <c r="AV245" s="4" t="s">
        <v>1831</v>
      </c>
      <c r="AW245" s="4" t="s">
        <v>1831</v>
      </c>
      <c r="AX245" s="4" t="s">
        <v>1831</v>
      </c>
      <c r="AY245" s="4" t="s">
        <v>1831</v>
      </c>
      <c r="AZ245" s="4" t="s">
        <v>1831</v>
      </c>
      <c r="BA245" s="4" t="s">
        <v>1831</v>
      </c>
      <c r="BB245" s="4" t="s">
        <v>1831</v>
      </c>
      <c r="BC245" s="53">
        <v>0.242675</v>
      </c>
      <c r="BD245" s="53">
        <v>0.161914</v>
      </c>
      <c r="BE245" s="53">
        <v>202.62503100000001</v>
      </c>
      <c r="BF245" s="53">
        <v>0.36899599999999999</v>
      </c>
      <c r="BG245" s="53">
        <v>0.137877</v>
      </c>
      <c r="BH245" s="4">
        <v>33.214320999999998</v>
      </c>
      <c r="BI245" s="4">
        <v>3.8279299999999998</v>
      </c>
      <c r="BJ245" s="53">
        <v>28.644784000000001</v>
      </c>
      <c r="BK245" s="53">
        <v>1.661E-2</v>
      </c>
      <c r="BL245" s="53">
        <v>0</v>
      </c>
    </row>
    <row r="246" spans="1:64" hidden="1" x14ac:dyDescent="0.3">
      <c r="A246" s="5" t="s">
        <v>602</v>
      </c>
      <c r="B246" s="5">
        <v>19</v>
      </c>
      <c r="C246" s="5">
        <v>19</v>
      </c>
      <c r="D246" s="5">
        <v>242</v>
      </c>
      <c r="E246" s="5" t="s">
        <v>1092</v>
      </c>
      <c r="F246" s="5" t="s">
        <v>1093</v>
      </c>
      <c r="G246" s="94"/>
      <c r="H246" s="94"/>
      <c r="I246" s="94">
        <v>2015</v>
      </c>
      <c r="J246" s="5">
        <v>11.7333333</v>
      </c>
      <c r="K246" s="5">
        <v>79.783333333333303</v>
      </c>
      <c r="L246" s="5">
        <v>5</v>
      </c>
      <c r="M246" s="5" t="s">
        <v>963</v>
      </c>
      <c r="P246" s="4" t="s">
        <v>2054</v>
      </c>
      <c r="Q246" s="5" t="s">
        <v>2235</v>
      </c>
      <c r="R246" s="5" t="s">
        <v>1095</v>
      </c>
      <c r="S246" s="5"/>
      <c r="T246" s="5" t="s">
        <v>2110</v>
      </c>
      <c r="U246" s="5" t="s">
        <v>1418</v>
      </c>
      <c r="V246" s="5" t="s">
        <v>991</v>
      </c>
      <c r="W246" s="5" t="s">
        <v>1395</v>
      </c>
      <c r="X246" s="5" t="s">
        <v>1622</v>
      </c>
      <c r="Y246" s="5" t="b">
        <v>1</v>
      </c>
      <c r="Z246" s="5" t="s">
        <v>1097</v>
      </c>
      <c r="AA246" s="4" t="s">
        <v>1831</v>
      </c>
      <c r="AB246" s="4" t="s">
        <v>1831</v>
      </c>
      <c r="AC246" s="4" t="s">
        <v>1831</v>
      </c>
      <c r="AD246" s="4" t="s">
        <v>1831</v>
      </c>
      <c r="AE246" s="53">
        <v>0</v>
      </c>
      <c r="AI246" s="4" t="s">
        <v>1939</v>
      </c>
      <c r="AJ246" s="4" t="s">
        <v>1831</v>
      </c>
      <c r="AK246" s="4" t="s">
        <v>1831</v>
      </c>
      <c r="AL246" s="4" t="s">
        <v>1831</v>
      </c>
      <c r="AM246" s="4">
        <v>5.78</v>
      </c>
      <c r="AN246" s="4" t="s">
        <v>1831</v>
      </c>
      <c r="AO246" s="4" t="s">
        <v>1831</v>
      </c>
      <c r="AQ246" s="4" t="s">
        <v>1940</v>
      </c>
      <c r="AR246" s="4" t="s">
        <v>1831</v>
      </c>
      <c r="AS246" s="4" t="s">
        <v>1831</v>
      </c>
      <c r="AT246" s="4" t="s">
        <v>1831</v>
      </c>
      <c r="AU246" s="4" t="s">
        <v>1831</v>
      </c>
      <c r="AV246" s="4" t="s">
        <v>1831</v>
      </c>
      <c r="AW246" s="4" t="s">
        <v>1831</v>
      </c>
      <c r="AX246" s="4" t="s">
        <v>1831</v>
      </c>
      <c r="AY246" s="4" t="s">
        <v>1831</v>
      </c>
      <c r="AZ246" s="4" t="s">
        <v>1831</v>
      </c>
      <c r="BA246" s="4" t="s">
        <v>1831</v>
      </c>
      <c r="BB246" s="4" t="s">
        <v>1831</v>
      </c>
      <c r="BC246" s="53">
        <v>0.23333200000000001</v>
      </c>
      <c r="BD246" s="53">
        <v>0.17403199999999999</v>
      </c>
      <c r="BE246" s="53">
        <v>202.91831999999999</v>
      </c>
      <c r="BF246" s="53">
        <v>0.37096000000000001</v>
      </c>
      <c r="BG246" s="53">
        <v>0.14003299999999999</v>
      </c>
      <c r="BH246" s="4">
        <v>33.338920999999999</v>
      </c>
      <c r="BI246" s="4">
        <v>3.830158</v>
      </c>
      <c r="BJ246" s="53">
        <v>28.636536</v>
      </c>
      <c r="BK246" s="53">
        <v>1.5176E-2</v>
      </c>
      <c r="BL246" s="53">
        <v>0</v>
      </c>
    </row>
    <row r="247" spans="1:64" hidden="1" x14ac:dyDescent="0.3">
      <c r="A247" s="5" t="s">
        <v>602</v>
      </c>
      <c r="B247" s="5">
        <v>19</v>
      </c>
      <c r="C247" s="5">
        <v>19</v>
      </c>
      <c r="D247" s="5">
        <v>243</v>
      </c>
      <c r="E247" s="5" t="s">
        <v>1092</v>
      </c>
      <c r="F247" s="5" t="s">
        <v>1093</v>
      </c>
      <c r="G247" s="94"/>
      <c r="H247" s="94"/>
      <c r="I247" s="94">
        <v>2015</v>
      </c>
      <c r="J247" s="5">
        <v>11.7333333</v>
      </c>
      <c r="K247" s="5">
        <v>79.783333333333303</v>
      </c>
      <c r="L247" s="5">
        <v>5</v>
      </c>
      <c r="M247" s="5" t="s">
        <v>963</v>
      </c>
      <c r="P247" s="4" t="s">
        <v>2054</v>
      </c>
      <c r="Q247" s="5" t="s">
        <v>2235</v>
      </c>
      <c r="R247" s="5" t="s">
        <v>1095</v>
      </c>
      <c r="S247" s="5"/>
      <c r="T247" s="5" t="s">
        <v>2111</v>
      </c>
      <c r="U247" s="5" t="s">
        <v>1418</v>
      </c>
      <c r="V247" s="5" t="s">
        <v>992</v>
      </c>
      <c r="W247" s="5" t="s">
        <v>1395</v>
      </c>
      <c r="X247" s="5" t="s">
        <v>1622</v>
      </c>
      <c r="Y247" s="5" t="b">
        <v>1</v>
      </c>
      <c r="Z247" s="5" t="s">
        <v>1097</v>
      </c>
      <c r="AA247" s="4" t="s">
        <v>1831</v>
      </c>
      <c r="AB247" s="4" t="s">
        <v>1831</v>
      </c>
      <c r="AC247" s="4" t="s">
        <v>1831</v>
      </c>
      <c r="AD247" s="4" t="s">
        <v>1831</v>
      </c>
      <c r="AE247" s="53">
        <v>0</v>
      </c>
      <c r="AI247" s="4" t="s">
        <v>1939</v>
      </c>
      <c r="AJ247" s="4" t="s">
        <v>1831</v>
      </c>
      <c r="AK247" s="4" t="s">
        <v>1831</v>
      </c>
      <c r="AL247" s="4" t="s">
        <v>1831</v>
      </c>
      <c r="AM247" s="4">
        <v>4.2300000000000004</v>
      </c>
      <c r="AN247" s="4">
        <v>1</v>
      </c>
      <c r="AO247" s="4" t="s">
        <v>1831</v>
      </c>
      <c r="AQ247" s="4" t="s">
        <v>1940</v>
      </c>
      <c r="AR247" s="4" t="s">
        <v>1831</v>
      </c>
      <c r="AS247" s="4" t="s">
        <v>1831</v>
      </c>
      <c r="AT247" s="4" t="s">
        <v>1831</v>
      </c>
      <c r="AU247" s="4" t="s">
        <v>1831</v>
      </c>
      <c r="AV247" s="4" t="s">
        <v>1831</v>
      </c>
      <c r="AW247" s="4" t="s">
        <v>1831</v>
      </c>
      <c r="AX247" s="4" t="s">
        <v>1831</v>
      </c>
      <c r="AY247" s="4" t="s">
        <v>1831</v>
      </c>
      <c r="AZ247" s="4" t="s">
        <v>1831</v>
      </c>
      <c r="BA247" s="4" t="s">
        <v>1831</v>
      </c>
      <c r="BB247" s="4" t="s">
        <v>1831</v>
      </c>
      <c r="BC247" s="53">
        <v>0.23333200000000001</v>
      </c>
      <c r="BD247" s="53">
        <v>0.17403199999999999</v>
      </c>
      <c r="BE247" s="53">
        <v>202.91831999999999</v>
      </c>
      <c r="BF247" s="53">
        <v>0.37096000000000001</v>
      </c>
      <c r="BG247" s="53">
        <v>0.14003299999999999</v>
      </c>
      <c r="BH247" s="4">
        <v>33.338920999999999</v>
      </c>
      <c r="BI247" s="4">
        <v>3.830158</v>
      </c>
      <c r="BJ247" s="53">
        <v>28.636536</v>
      </c>
      <c r="BK247" s="53">
        <v>1.5176E-2</v>
      </c>
      <c r="BL247" s="53">
        <v>0</v>
      </c>
    </row>
    <row r="248" spans="1:64" hidden="1" x14ac:dyDescent="0.3">
      <c r="A248" s="5" t="s">
        <v>602</v>
      </c>
      <c r="B248" s="5">
        <v>19</v>
      </c>
      <c r="C248" s="5">
        <v>19</v>
      </c>
      <c r="D248" s="5">
        <v>244</v>
      </c>
      <c r="E248" s="5" t="s">
        <v>1092</v>
      </c>
      <c r="F248" s="5" t="s">
        <v>1093</v>
      </c>
      <c r="G248" s="94"/>
      <c r="H248" s="94"/>
      <c r="I248" s="94">
        <v>2015</v>
      </c>
      <c r="J248" s="5">
        <v>11.7333333</v>
      </c>
      <c r="K248" s="5">
        <v>79.783333333333303</v>
      </c>
      <c r="L248" s="5">
        <v>15</v>
      </c>
      <c r="M248" s="5" t="s">
        <v>963</v>
      </c>
      <c r="P248" s="4" t="s">
        <v>2054</v>
      </c>
      <c r="Q248" s="5" t="s">
        <v>2235</v>
      </c>
      <c r="R248" s="5" t="s">
        <v>1095</v>
      </c>
      <c r="S248" s="5"/>
      <c r="T248" s="5" t="s">
        <v>2110</v>
      </c>
      <c r="U248" s="5" t="s">
        <v>1418</v>
      </c>
      <c r="V248" s="5" t="s">
        <v>991</v>
      </c>
      <c r="W248" s="5" t="s">
        <v>1395</v>
      </c>
      <c r="X248" s="5" t="s">
        <v>1622</v>
      </c>
      <c r="Y248" s="5" t="b">
        <v>1</v>
      </c>
      <c r="Z248" s="5" t="s">
        <v>1097</v>
      </c>
      <c r="AA248" s="4" t="s">
        <v>1831</v>
      </c>
      <c r="AB248" s="4" t="s">
        <v>1831</v>
      </c>
      <c r="AC248" s="4" t="s">
        <v>1831</v>
      </c>
      <c r="AD248" s="4" t="s">
        <v>1831</v>
      </c>
      <c r="AE248" s="53">
        <v>0</v>
      </c>
      <c r="AI248" s="4" t="s">
        <v>1939</v>
      </c>
      <c r="AJ248" s="4" t="s">
        <v>1831</v>
      </c>
      <c r="AK248" s="4" t="s">
        <v>1831</v>
      </c>
      <c r="AL248" s="4" t="s">
        <v>1831</v>
      </c>
      <c r="AM248" s="4">
        <v>5.9</v>
      </c>
      <c r="AN248" s="4" t="s">
        <v>1831</v>
      </c>
      <c r="AO248" s="4" t="s">
        <v>1831</v>
      </c>
      <c r="AQ248" s="4" t="s">
        <v>1940</v>
      </c>
      <c r="AR248" s="4" t="s">
        <v>1831</v>
      </c>
      <c r="AS248" s="4" t="s">
        <v>1831</v>
      </c>
      <c r="AT248" s="4" t="s">
        <v>1831</v>
      </c>
      <c r="AU248" s="4" t="s">
        <v>1831</v>
      </c>
      <c r="AV248" s="4" t="s">
        <v>1831</v>
      </c>
      <c r="AW248" s="4" t="s">
        <v>1831</v>
      </c>
      <c r="AX248" s="4" t="s">
        <v>1831</v>
      </c>
      <c r="AY248" s="4" t="s">
        <v>1831</v>
      </c>
      <c r="AZ248" s="4" t="s">
        <v>1831</v>
      </c>
      <c r="BA248" s="4" t="s">
        <v>1831</v>
      </c>
      <c r="BB248" s="4" t="s">
        <v>1831</v>
      </c>
      <c r="BC248" s="53">
        <v>0.23333200000000001</v>
      </c>
      <c r="BD248" s="53">
        <v>0.17403199999999999</v>
      </c>
      <c r="BE248" s="53">
        <v>202.91831999999999</v>
      </c>
      <c r="BF248" s="53">
        <v>0.37096000000000001</v>
      </c>
      <c r="BG248" s="53">
        <v>0.14003299999999999</v>
      </c>
      <c r="BH248" s="4">
        <v>33.338920999999999</v>
      </c>
      <c r="BI248" s="4">
        <v>3.830158</v>
      </c>
      <c r="BJ248" s="53">
        <v>28.636536</v>
      </c>
      <c r="BK248" s="53">
        <v>1.5176E-2</v>
      </c>
      <c r="BL248" s="53">
        <v>0</v>
      </c>
    </row>
    <row r="249" spans="1:64" hidden="1" x14ac:dyDescent="0.3">
      <c r="A249" s="5" t="s">
        <v>602</v>
      </c>
      <c r="B249" s="5">
        <v>19</v>
      </c>
      <c r="C249" s="5">
        <v>19</v>
      </c>
      <c r="D249" s="5">
        <v>245</v>
      </c>
      <c r="E249" s="5" t="s">
        <v>1092</v>
      </c>
      <c r="F249" s="5" t="s">
        <v>1093</v>
      </c>
      <c r="G249" s="94"/>
      <c r="H249" s="94"/>
      <c r="I249" s="94">
        <v>2015</v>
      </c>
      <c r="J249" s="5">
        <v>11.7333333</v>
      </c>
      <c r="K249" s="5">
        <v>79.783333333333303</v>
      </c>
      <c r="L249" s="5">
        <v>15</v>
      </c>
      <c r="M249" s="5" t="s">
        <v>963</v>
      </c>
      <c r="P249" s="4" t="s">
        <v>2054</v>
      </c>
      <c r="Q249" s="5" t="s">
        <v>2235</v>
      </c>
      <c r="R249" s="5" t="s">
        <v>1095</v>
      </c>
      <c r="S249" s="5"/>
      <c r="T249" s="5" t="s">
        <v>2111</v>
      </c>
      <c r="U249" s="5" t="s">
        <v>1418</v>
      </c>
      <c r="V249" s="5" t="s">
        <v>992</v>
      </c>
      <c r="W249" s="5" t="s">
        <v>1395</v>
      </c>
      <c r="X249" s="5" t="s">
        <v>1622</v>
      </c>
      <c r="Y249" s="5" t="b">
        <v>1</v>
      </c>
      <c r="Z249" s="5" t="s">
        <v>1097</v>
      </c>
      <c r="AA249" s="4" t="s">
        <v>1831</v>
      </c>
      <c r="AB249" s="4" t="s">
        <v>1831</v>
      </c>
      <c r="AC249" s="4" t="s">
        <v>1831</v>
      </c>
      <c r="AD249" s="4" t="s">
        <v>1831</v>
      </c>
      <c r="AE249" s="53">
        <v>0</v>
      </c>
      <c r="AI249" s="4" t="s">
        <v>1939</v>
      </c>
      <c r="AJ249" s="4" t="s">
        <v>1831</v>
      </c>
      <c r="AK249" s="4" t="s">
        <v>1831</v>
      </c>
      <c r="AL249" s="4" t="s">
        <v>1831</v>
      </c>
      <c r="AM249" s="4">
        <v>5.49</v>
      </c>
      <c r="AN249" s="4">
        <v>1</v>
      </c>
      <c r="AO249" s="4" t="s">
        <v>1831</v>
      </c>
      <c r="AQ249" s="4" t="s">
        <v>1940</v>
      </c>
      <c r="AR249" s="4" t="s">
        <v>1831</v>
      </c>
      <c r="AS249" s="4" t="s">
        <v>1831</v>
      </c>
      <c r="AT249" s="4" t="s">
        <v>1831</v>
      </c>
      <c r="AU249" s="4" t="s">
        <v>1831</v>
      </c>
      <c r="AV249" s="4" t="s">
        <v>1831</v>
      </c>
      <c r="AW249" s="4" t="s">
        <v>1831</v>
      </c>
      <c r="AX249" s="4" t="s">
        <v>1831</v>
      </c>
      <c r="AY249" s="4" t="s">
        <v>1831</v>
      </c>
      <c r="AZ249" s="4" t="s">
        <v>1831</v>
      </c>
      <c r="BA249" s="4" t="s">
        <v>1831</v>
      </c>
      <c r="BB249" s="4" t="s">
        <v>1831</v>
      </c>
      <c r="BC249" s="53">
        <v>0.23333200000000001</v>
      </c>
      <c r="BD249" s="53">
        <v>0.17403199999999999</v>
      </c>
      <c r="BE249" s="53">
        <v>202.91831999999999</v>
      </c>
      <c r="BF249" s="53">
        <v>0.37096000000000001</v>
      </c>
      <c r="BG249" s="53">
        <v>0.14003299999999999</v>
      </c>
      <c r="BH249" s="4">
        <v>33.338920999999999</v>
      </c>
      <c r="BI249" s="4">
        <v>3.830158</v>
      </c>
      <c r="BJ249" s="53">
        <v>28.636536</v>
      </c>
      <c r="BK249" s="53">
        <v>1.5176E-2</v>
      </c>
      <c r="BL249" s="53">
        <v>0</v>
      </c>
    </row>
    <row r="250" spans="1:64" hidden="1" x14ac:dyDescent="0.3">
      <c r="A250" s="5" t="s">
        <v>602</v>
      </c>
      <c r="B250" s="5">
        <v>19</v>
      </c>
      <c r="C250" s="5">
        <v>19</v>
      </c>
      <c r="D250" s="5">
        <v>246</v>
      </c>
      <c r="E250" s="5" t="s">
        <v>1092</v>
      </c>
      <c r="F250" s="5" t="s">
        <v>1093</v>
      </c>
      <c r="G250" s="94"/>
      <c r="H250" s="94"/>
      <c r="I250" s="94">
        <v>2015</v>
      </c>
      <c r="J250" s="5">
        <v>11.7333333</v>
      </c>
      <c r="K250" s="5">
        <v>79.783333333333303</v>
      </c>
      <c r="L250" s="5">
        <v>25</v>
      </c>
      <c r="M250" s="5" t="s">
        <v>963</v>
      </c>
      <c r="P250" s="4" t="s">
        <v>2054</v>
      </c>
      <c r="Q250" s="5" t="s">
        <v>2235</v>
      </c>
      <c r="R250" s="5" t="s">
        <v>1095</v>
      </c>
      <c r="S250" s="5"/>
      <c r="T250" s="5" t="s">
        <v>2110</v>
      </c>
      <c r="U250" s="5" t="s">
        <v>1418</v>
      </c>
      <c r="V250" s="5" t="s">
        <v>991</v>
      </c>
      <c r="W250" s="5" t="s">
        <v>1395</v>
      </c>
      <c r="X250" s="5" t="s">
        <v>1622</v>
      </c>
      <c r="Y250" s="5" t="b">
        <v>1</v>
      </c>
      <c r="Z250" s="5" t="s">
        <v>1097</v>
      </c>
      <c r="AA250" s="4" t="s">
        <v>1831</v>
      </c>
      <c r="AB250" s="4" t="s">
        <v>1831</v>
      </c>
      <c r="AC250" s="4" t="s">
        <v>1831</v>
      </c>
      <c r="AD250" s="4" t="s">
        <v>1831</v>
      </c>
      <c r="AE250" s="53">
        <v>0</v>
      </c>
      <c r="AI250" s="4" t="s">
        <v>1939</v>
      </c>
      <c r="AJ250" s="4" t="s">
        <v>1831</v>
      </c>
      <c r="AK250" s="4" t="s">
        <v>1831</v>
      </c>
      <c r="AL250" s="4" t="s">
        <v>1831</v>
      </c>
      <c r="AM250" s="4">
        <v>5.85</v>
      </c>
      <c r="AN250" s="4" t="s">
        <v>1831</v>
      </c>
      <c r="AO250" s="4" t="s">
        <v>1831</v>
      </c>
      <c r="AQ250" s="4" t="s">
        <v>1940</v>
      </c>
      <c r="AR250" s="4" t="s">
        <v>1831</v>
      </c>
      <c r="AS250" s="4" t="s">
        <v>1831</v>
      </c>
      <c r="AT250" s="4" t="s">
        <v>1831</v>
      </c>
      <c r="AU250" s="4" t="s">
        <v>1831</v>
      </c>
      <c r="AV250" s="4" t="s">
        <v>1831</v>
      </c>
      <c r="AW250" s="4" t="s">
        <v>1831</v>
      </c>
      <c r="AX250" s="4" t="s">
        <v>1831</v>
      </c>
      <c r="AY250" s="4" t="s">
        <v>1831</v>
      </c>
      <c r="AZ250" s="4" t="s">
        <v>1831</v>
      </c>
      <c r="BA250" s="4" t="s">
        <v>1831</v>
      </c>
      <c r="BB250" s="4" t="s">
        <v>1831</v>
      </c>
      <c r="BC250" s="53">
        <v>0.23333200000000001</v>
      </c>
      <c r="BD250" s="53">
        <v>0.17403199999999999</v>
      </c>
      <c r="BE250" s="53">
        <v>202.91831999999999</v>
      </c>
      <c r="BF250" s="53">
        <v>0.37096000000000001</v>
      </c>
      <c r="BG250" s="53">
        <v>0.14003299999999999</v>
      </c>
      <c r="BH250" s="4">
        <v>33.338920999999999</v>
      </c>
      <c r="BI250" s="4">
        <v>3.830158</v>
      </c>
      <c r="BJ250" s="53">
        <v>28.636536</v>
      </c>
      <c r="BK250" s="53">
        <v>1.5176E-2</v>
      </c>
      <c r="BL250" s="53">
        <v>0</v>
      </c>
    </row>
    <row r="251" spans="1:64" hidden="1" x14ac:dyDescent="0.3">
      <c r="A251" s="5" t="s">
        <v>602</v>
      </c>
      <c r="B251" s="5">
        <v>19</v>
      </c>
      <c r="C251" s="5">
        <v>19</v>
      </c>
      <c r="D251" s="5">
        <v>247</v>
      </c>
      <c r="E251" s="5" t="s">
        <v>1092</v>
      </c>
      <c r="F251" s="5" t="s">
        <v>1093</v>
      </c>
      <c r="G251" s="94"/>
      <c r="H251" s="94"/>
      <c r="I251" s="94">
        <v>2015</v>
      </c>
      <c r="J251" s="5">
        <v>11.7333333</v>
      </c>
      <c r="K251" s="5">
        <v>79.783333333333303</v>
      </c>
      <c r="L251" s="5">
        <v>25</v>
      </c>
      <c r="M251" s="5" t="s">
        <v>963</v>
      </c>
      <c r="P251" s="4" t="s">
        <v>2054</v>
      </c>
      <c r="Q251" s="5" t="s">
        <v>2235</v>
      </c>
      <c r="R251" s="5" t="s">
        <v>1095</v>
      </c>
      <c r="S251" s="5"/>
      <c r="T251" s="5" t="s">
        <v>2111</v>
      </c>
      <c r="U251" s="5" t="s">
        <v>1418</v>
      </c>
      <c r="V251" s="5" t="s">
        <v>992</v>
      </c>
      <c r="W251" s="5" t="s">
        <v>1395</v>
      </c>
      <c r="X251" s="5" t="s">
        <v>1622</v>
      </c>
      <c r="Y251" s="5" t="b">
        <v>1</v>
      </c>
      <c r="Z251" s="5" t="s">
        <v>1097</v>
      </c>
      <c r="AA251" s="4" t="s">
        <v>1831</v>
      </c>
      <c r="AB251" s="4" t="s">
        <v>1831</v>
      </c>
      <c r="AC251" s="4" t="s">
        <v>1831</v>
      </c>
      <c r="AD251" s="4" t="s">
        <v>1831</v>
      </c>
      <c r="AE251" s="53">
        <v>0</v>
      </c>
      <c r="AI251" s="4" t="s">
        <v>1939</v>
      </c>
      <c r="AJ251" s="4" t="s">
        <v>1831</v>
      </c>
      <c r="AK251" s="4" t="s">
        <v>1831</v>
      </c>
      <c r="AL251" s="4" t="s">
        <v>1831</v>
      </c>
      <c r="AM251" s="4">
        <v>5.37</v>
      </c>
      <c r="AN251" s="4">
        <v>1</v>
      </c>
      <c r="AO251" s="4" t="s">
        <v>1831</v>
      </c>
      <c r="AQ251" s="4" t="s">
        <v>1940</v>
      </c>
      <c r="AR251" s="4" t="s">
        <v>1831</v>
      </c>
      <c r="AS251" s="4" t="s">
        <v>1831</v>
      </c>
      <c r="AT251" s="4" t="s">
        <v>1831</v>
      </c>
      <c r="AU251" s="4" t="s">
        <v>1831</v>
      </c>
      <c r="AV251" s="4" t="s">
        <v>1831</v>
      </c>
      <c r="AW251" s="4" t="s">
        <v>1831</v>
      </c>
      <c r="AX251" s="4" t="s">
        <v>1831</v>
      </c>
      <c r="AY251" s="4" t="s">
        <v>1831</v>
      </c>
      <c r="AZ251" s="4" t="s">
        <v>1831</v>
      </c>
      <c r="BA251" s="4" t="s">
        <v>1831</v>
      </c>
      <c r="BB251" s="4" t="s">
        <v>1831</v>
      </c>
      <c r="BC251" s="53">
        <v>0.23333200000000001</v>
      </c>
      <c r="BD251" s="53">
        <v>0.17403199999999999</v>
      </c>
      <c r="BE251" s="53">
        <v>202.91831999999999</v>
      </c>
      <c r="BF251" s="53">
        <v>0.37096000000000001</v>
      </c>
      <c r="BG251" s="53">
        <v>0.14003299999999999</v>
      </c>
      <c r="BH251" s="4">
        <v>33.338920999999999</v>
      </c>
      <c r="BI251" s="4">
        <v>3.830158</v>
      </c>
      <c r="BJ251" s="53">
        <v>28.636536</v>
      </c>
      <c r="BK251" s="53">
        <v>1.5176E-2</v>
      </c>
      <c r="BL251" s="53">
        <v>0</v>
      </c>
    </row>
    <row r="252" spans="1:64" hidden="1" x14ac:dyDescent="0.3">
      <c r="A252" s="5" t="s">
        <v>602</v>
      </c>
      <c r="B252" s="5">
        <v>19</v>
      </c>
      <c r="C252" s="5">
        <v>19</v>
      </c>
      <c r="D252" s="5">
        <v>248</v>
      </c>
      <c r="E252" s="5" t="s">
        <v>1092</v>
      </c>
      <c r="F252" s="5" t="s">
        <v>1093</v>
      </c>
      <c r="G252" s="94"/>
      <c r="H252" s="94"/>
      <c r="I252" s="94">
        <v>2015</v>
      </c>
      <c r="J252" s="5">
        <v>11.7333333</v>
      </c>
      <c r="K252" s="5">
        <v>79.783333333333303</v>
      </c>
      <c r="L252" s="5">
        <v>35</v>
      </c>
      <c r="M252" s="5" t="s">
        <v>963</v>
      </c>
      <c r="P252" s="4" t="s">
        <v>2054</v>
      </c>
      <c r="Q252" s="5" t="s">
        <v>2235</v>
      </c>
      <c r="R252" s="5" t="s">
        <v>1095</v>
      </c>
      <c r="S252" s="5"/>
      <c r="T252" s="5" t="s">
        <v>2110</v>
      </c>
      <c r="U252" s="5" t="s">
        <v>1418</v>
      </c>
      <c r="V252" s="5" t="s">
        <v>991</v>
      </c>
      <c r="W252" s="5" t="s">
        <v>1395</v>
      </c>
      <c r="X252" s="5" t="s">
        <v>1622</v>
      </c>
      <c r="Y252" s="5" t="b">
        <v>1</v>
      </c>
      <c r="Z252" s="5" t="s">
        <v>1097</v>
      </c>
      <c r="AA252" s="4" t="s">
        <v>1831</v>
      </c>
      <c r="AB252" s="4" t="s">
        <v>1831</v>
      </c>
      <c r="AC252" s="4" t="s">
        <v>1831</v>
      </c>
      <c r="AD252" s="4" t="s">
        <v>1831</v>
      </c>
      <c r="AE252" s="53">
        <v>0</v>
      </c>
      <c r="AI252" s="4" t="s">
        <v>1939</v>
      </c>
      <c r="AJ252" s="4" t="s">
        <v>1831</v>
      </c>
      <c r="AK252" s="4" t="s">
        <v>1831</v>
      </c>
      <c r="AL252" s="4" t="s">
        <v>1831</v>
      </c>
      <c r="AM252" s="4">
        <v>5.89</v>
      </c>
      <c r="AN252" s="4" t="s">
        <v>1831</v>
      </c>
      <c r="AO252" s="4" t="s">
        <v>1831</v>
      </c>
      <c r="AQ252" s="4" t="s">
        <v>1940</v>
      </c>
      <c r="AR252" s="4" t="s">
        <v>1831</v>
      </c>
      <c r="AS252" s="4" t="s">
        <v>1831</v>
      </c>
      <c r="AT252" s="4" t="s">
        <v>1831</v>
      </c>
      <c r="AU252" s="4" t="s">
        <v>1831</v>
      </c>
      <c r="AV252" s="4" t="s">
        <v>1831</v>
      </c>
      <c r="AW252" s="4" t="s">
        <v>1831</v>
      </c>
      <c r="AX252" s="4" t="s">
        <v>1831</v>
      </c>
      <c r="AY252" s="4" t="s">
        <v>1831</v>
      </c>
      <c r="AZ252" s="4" t="s">
        <v>1831</v>
      </c>
      <c r="BA252" s="4" t="s">
        <v>1831</v>
      </c>
      <c r="BB252" s="4" t="s">
        <v>1831</v>
      </c>
      <c r="BC252" s="53">
        <v>0.23333200000000001</v>
      </c>
      <c r="BD252" s="53">
        <v>0.17403199999999999</v>
      </c>
      <c r="BE252" s="53">
        <v>202.91831999999999</v>
      </c>
      <c r="BF252" s="53">
        <v>0.37096000000000001</v>
      </c>
      <c r="BG252" s="53">
        <v>0.14003299999999999</v>
      </c>
      <c r="BH252" s="4">
        <v>33.338920999999999</v>
      </c>
      <c r="BI252" s="4">
        <v>3.830158</v>
      </c>
      <c r="BJ252" s="53">
        <v>28.636536</v>
      </c>
      <c r="BK252" s="53">
        <v>1.5176E-2</v>
      </c>
      <c r="BL252" s="53">
        <v>0</v>
      </c>
    </row>
    <row r="253" spans="1:64" hidden="1" x14ac:dyDescent="0.3">
      <c r="A253" s="5" t="s">
        <v>602</v>
      </c>
      <c r="B253" s="5">
        <v>19</v>
      </c>
      <c r="C253" s="5">
        <v>19</v>
      </c>
      <c r="D253" s="5">
        <v>249</v>
      </c>
      <c r="E253" s="5" t="s">
        <v>1092</v>
      </c>
      <c r="F253" s="5" t="s">
        <v>1093</v>
      </c>
      <c r="G253" s="94"/>
      <c r="H253" s="94"/>
      <c r="I253" s="94">
        <v>2015</v>
      </c>
      <c r="J253" s="5">
        <v>11.7333333</v>
      </c>
      <c r="K253" s="5">
        <v>79.783333333333303</v>
      </c>
      <c r="L253" s="5">
        <v>35</v>
      </c>
      <c r="M253" s="5" t="s">
        <v>963</v>
      </c>
      <c r="P253" s="4" t="s">
        <v>2054</v>
      </c>
      <c r="Q253" s="5" t="s">
        <v>2235</v>
      </c>
      <c r="R253" s="5" t="s">
        <v>1095</v>
      </c>
      <c r="S253" s="5"/>
      <c r="T253" s="5" t="s">
        <v>2111</v>
      </c>
      <c r="U253" s="5" t="s">
        <v>1418</v>
      </c>
      <c r="V253" s="5" t="s">
        <v>992</v>
      </c>
      <c r="W253" s="5" t="s">
        <v>1395</v>
      </c>
      <c r="X253" s="5" t="s">
        <v>1622</v>
      </c>
      <c r="Y253" s="5" t="b">
        <v>1</v>
      </c>
      <c r="Z253" s="5" t="s">
        <v>1097</v>
      </c>
      <c r="AA253" s="4" t="s">
        <v>1831</v>
      </c>
      <c r="AB253" s="4" t="s">
        <v>1831</v>
      </c>
      <c r="AC253" s="4" t="s">
        <v>1831</v>
      </c>
      <c r="AD253" s="4" t="s">
        <v>1831</v>
      </c>
      <c r="AE253" s="53">
        <v>0</v>
      </c>
      <c r="AI253" s="4" t="s">
        <v>1939</v>
      </c>
      <c r="AJ253" s="4" t="s">
        <v>1831</v>
      </c>
      <c r="AK253" s="4" t="s">
        <v>1831</v>
      </c>
      <c r="AL253" s="4" t="s">
        <v>1831</v>
      </c>
      <c r="AM253" s="4">
        <v>5.52</v>
      </c>
      <c r="AN253" s="4">
        <v>1</v>
      </c>
      <c r="AO253" s="4" t="s">
        <v>1831</v>
      </c>
      <c r="AQ253" s="4" t="s">
        <v>1940</v>
      </c>
      <c r="AR253" s="4" t="s">
        <v>1831</v>
      </c>
      <c r="AS253" s="4" t="s">
        <v>1831</v>
      </c>
      <c r="AT253" s="4" t="s">
        <v>1831</v>
      </c>
      <c r="AU253" s="4" t="s">
        <v>1831</v>
      </c>
      <c r="AV253" s="4" t="s">
        <v>1831</v>
      </c>
      <c r="AW253" s="4" t="s">
        <v>1831</v>
      </c>
      <c r="AX253" s="4" t="s">
        <v>1831</v>
      </c>
      <c r="AY253" s="4" t="s">
        <v>1831</v>
      </c>
      <c r="AZ253" s="4" t="s">
        <v>1831</v>
      </c>
      <c r="BA253" s="4" t="s">
        <v>1831</v>
      </c>
      <c r="BB253" s="4" t="s">
        <v>1831</v>
      </c>
      <c r="BC253" s="53">
        <v>0.23333200000000001</v>
      </c>
      <c r="BD253" s="53">
        <v>0.17403199999999999</v>
      </c>
      <c r="BE253" s="53">
        <v>202.91831999999999</v>
      </c>
      <c r="BF253" s="53">
        <v>0.37096000000000001</v>
      </c>
      <c r="BG253" s="53">
        <v>0.14003299999999999</v>
      </c>
      <c r="BH253" s="4">
        <v>33.338920999999999</v>
      </c>
      <c r="BI253" s="4">
        <v>3.830158</v>
      </c>
      <c r="BJ253" s="53">
        <v>28.636536</v>
      </c>
      <c r="BK253" s="53">
        <v>1.5176E-2</v>
      </c>
      <c r="BL253" s="53">
        <v>0</v>
      </c>
    </row>
    <row r="254" spans="1:64" hidden="1" x14ac:dyDescent="0.3">
      <c r="A254" s="5" t="s">
        <v>602</v>
      </c>
      <c r="B254" s="5">
        <v>19</v>
      </c>
      <c r="C254" s="5">
        <v>19</v>
      </c>
      <c r="D254" s="5">
        <v>250</v>
      </c>
      <c r="E254" s="5" t="s">
        <v>869</v>
      </c>
      <c r="F254" s="5" t="s">
        <v>1093</v>
      </c>
      <c r="G254" s="94"/>
      <c r="H254" s="94"/>
      <c r="I254" s="94">
        <v>2015</v>
      </c>
      <c r="J254" s="5">
        <v>11.4833333</v>
      </c>
      <c r="K254" s="5">
        <v>79.766666666666595</v>
      </c>
      <c r="L254" s="5">
        <v>5</v>
      </c>
      <c r="M254" s="5" t="s">
        <v>963</v>
      </c>
      <c r="P254" s="4" t="s">
        <v>2054</v>
      </c>
      <c r="Q254" s="5" t="s">
        <v>2235</v>
      </c>
      <c r="R254" s="5" t="s">
        <v>1095</v>
      </c>
      <c r="S254" s="5"/>
      <c r="T254" s="5" t="s">
        <v>2110</v>
      </c>
      <c r="U254" s="5" t="s">
        <v>1418</v>
      </c>
      <c r="V254" s="5" t="s">
        <v>991</v>
      </c>
      <c r="W254" s="5" t="s">
        <v>1395</v>
      </c>
      <c r="X254" s="5" t="s">
        <v>1622</v>
      </c>
      <c r="Y254" s="5" t="b">
        <v>1</v>
      </c>
      <c r="Z254" s="5" t="s">
        <v>1097</v>
      </c>
      <c r="AA254" s="4" t="s">
        <v>1831</v>
      </c>
      <c r="AB254" s="4" t="s">
        <v>1831</v>
      </c>
      <c r="AC254" s="4" t="s">
        <v>1831</v>
      </c>
      <c r="AD254" s="4" t="s">
        <v>1831</v>
      </c>
      <c r="AE254" s="53">
        <v>0</v>
      </c>
      <c r="AI254" s="4" t="s">
        <v>1939</v>
      </c>
      <c r="AJ254" s="4" t="s">
        <v>1831</v>
      </c>
      <c r="AK254" s="4" t="s">
        <v>1831</v>
      </c>
      <c r="AL254" s="4" t="s">
        <v>1831</v>
      </c>
      <c r="AM254" s="4">
        <v>5.96</v>
      </c>
      <c r="AN254" s="4" t="s">
        <v>1831</v>
      </c>
      <c r="AO254" s="4" t="s">
        <v>1831</v>
      </c>
      <c r="AQ254" s="4" t="s">
        <v>1940</v>
      </c>
      <c r="AR254" s="4" t="s">
        <v>1831</v>
      </c>
      <c r="AS254" s="4" t="s">
        <v>1831</v>
      </c>
      <c r="AT254" s="4" t="s">
        <v>1831</v>
      </c>
      <c r="AU254" s="4" t="s">
        <v>1831</v>
      </c>
      <c r="AV254" s="4" t="s">
        <v>1831</v>
      </c>
      <c r="AW254" s="4" t="s">
        <v>1831</v>
      </c>
      <c r="AX254" s="4" t="s">
        <v>1831</v>
      </c>
      <c r="AY254" s="4" t="s">
        <v>1831</v>
      </c>
      <c r="AZ254" s="4" t="s">
        <v>1831</v>
      </c>
      <c r="BA254" s="4" t="s">
        <v>1831</v>
      </c>
      <c r="BB254" s="4" t="s">
        <v>1831</v>
      </c>
      <c r="BC254" s="53">
        <v>0.242675</v>
      </c>
      <c r="BD254" s="53">
        <v>0.161914</v>
      </c>
      <c r="BE254" s="53">
        <v>202.62503100000001</v>
      </c>
      <c r="BF254" s="53">
        <v>0.36899599999999999</v>
      </c>
      <c r="BG254" s="53">
        <v>0.137877</v>
      </c>
      <c r="BH254" s="4">
        <v>33.214320999999998</v>
      </c>
      <c r="BI254" s="4">
        <v>3.8279299999999998</v>
      </c>
      <c r="BJ254" s="53">
        <v>28.644784000000001</v>
      </c>
      <c r="BK254" s="53">
        <v>1.661E-2</v>
      </c>
      <c r="BL254" s="53">
        <v>0</v>
      </c>
    </row>
    <row r="255" spans="1:64" hidden="1" x14ac:dyDescent="0.3">
      <c r="A255" s="5" t="s">
        <v>602</v>
      </c>
      <c r="B255" s="5">
        <v>19</v>
      </c>
      <c r="C255" s="5">
        <v>19</v>
      </c>
      <c r="D255" s="5">
        <v>251</v>
      </c>
      <c r="E255" s="5" t="s">
        <v>869</v>
      </c>
      <c r="F255" s="5" t="s">
        <v>1093</v>
      </c>
      <c r="G255" s="94"/>
      <c r="H255" s="94"/>
      <c r="I255" s="94">
        <v>2015</v>
      </c>
      <c r="J255" s="5">
        <v>11.4833333</v>
      </c>
      <c r="K255" s="5">
        <v>79.766666666666595</v>
      </c>
      <c r="L255" s="5">
        <v>5</v>
      </c>
      <c r="M255" s="5" t="s">
        <v>963</v>
      </c>
      <c r="P255" s="4" t="s">
        <v>2054</v>
      </c>
      <c r="Q255" s="5" t="s">
        <v>2235</v>
      </c>
      <c r="R255" s="5" t="s">
        <v>1095</v>
      </c>
      <c r="S255" s="5"/>
      <c r="T255" s="5" t="s">
        <v>2111</v>
      </c>
      <c r="U255" s="5" t="s">
        <v>1418</v>
      </c>
      <c r="V255" s="5" t="s">
        <v>992</v>
      </c>
      <c r="W255" s="5" t="s">
        <v>1395</v>
      </c>
      <c r="X255" s="5" t="s">
        <v>1622</v>
      </c>
      <c r="Y255" s="5" t="b">
        <v>1</v>
      </c>
      <c r="Z255" s="5" t="s">
        <v>1097</v>
      </c>
      <c r="AA255" s="4" t="s">
        <v>1831</v>
      </c>
      <c r="AB255" s="4" t="s">
        <v>1831</v>
      </c>
      <c r="AC255" s="4" t="s">
        <v>1831</v>
      </c>
      <c r="AD255" s="4" t="s">
        <v>1831</v>
      </c>
      <c r="AE255" s="53">
        <v>0</v>
      </c>
      <c r="AI255" s="4" t="s">
        <v>1939</v>
      </c>
      <c r="AJ255" s="4" t="s">
        <v>1831</v>
      </c>
      <c r="AK255" s="4" t="s">
        <v>1831</v>
      </c>
      <c r="AL255" s="4" t="s">
        <v>1831</v>
      </c>
      <c r="AM255" s="4">
        <v>4.59</v>
      </c>
      <c r="AN255" s="4">
        <v>1</v>
      </c>
      <c r="AO255" s="4" t="s">
        <v>1831</v>
      </c>
      <c r="AQ255" s="4" t="s">
        <v>1940</v>
      </c>
      <c r="AR255" s="4" t="s">
        <v>1831</v>
      </c>
      <c r="AS255" s="4" t="s">
        <v>1831</v>
      </c>
      <c r="AT255" s="4" t="s">
        <v>1831</v>
      </c>
      <c r="AU255" s="4" t="s">
        <v>1831</v>
      </c>
      <c r="AV255" s="4" t="s">
        <v>1831</v>
      </c>
      <c r="AW255" s="4" t="s">
        <v>1831</v>
      </c>
      <c r="AX255" s="4" t="s">
        <v>1831</v>
      </c>
      <c r="AY255" s="4" t="s">
        <v>1831</v>
      </c>
      <c r="AZ255" s="4" t="s">
        <v>1831</v>
      </c>
      <c r="BA255" s="4" t="s">
        <v>1831</v>
      </c>
      <c r="BB255" s="4" t="s">
        <v>1831</v>
      </c>
      <c r="BC255" s="53">
        <v>0.242675</v>
      </c>
      <c r="BD255" s="53">
        <v>0.161914</v>
      </c>
      <c r="BE255" s="53">
        <v>202.62503100000001</v>
      </c>
      <c r="BF255" s="53">
        <v>0.36899599999999999</v>
      </c>
      <c r="BG255" s="53">
        <v>0.137877</v>
      </c>
      <c r="BH255" s="4">
        <v>33.214320999999998</v>
      </c>
      <c r="BI255" s="4">
        <v>3.8279299999999998</v>
      </c>
      <c r="BJ255" s="53">
        <v>28.644784000000001</v>
      </c>
      <c r="BK255" s="53">
        <v>1.661E-2</v>
      </c>
      <c r="BL255" s="53">
        <v>0</v>
      </c>
    </row>
    <row r="256" spans="1:64" hidden="1" x14ac:dyDescent="0.3">
      <c r="A256" s="5" t="s">
        <v>602</v>
      </c>
      <c r="B256" s="5">
        <v>19</v>
      </c>
      <c r="C256" s="5">
        <v>19</v>
      </c>
      <c r="D256" s="5">
        <v>252</v>
      </c>
      <c r="E256" s="5" t="s">
        <v>869</v>
      </c>
      <c r="F256" s="5" t="s">
        <v>1093</v>
      </c>
      <c r="G256" s="94"/>
      <c r="H256" s="94"/>
      <c r="I256" s="94">
        <v>2015</v>
      </c>
      <c r="J256" s="5">
        <v>11.4833333</v>
      </c>
      <c r="K256" s="5">
        <v>79.766666666666595</v>
      </c>
      <c r="L256" s="5">
        <v>15</v>
      </c>
      <c r="M256" s="5" t="s">
        <v>963</v>
      </c>
      <c r="P256" s="4" t="s">
        <v>2054</v>
      </c>
      <c r="Q256" s="5" t="s">
        <v>2235</v>
      </c>
      <c r="R256" s="5" t="s">
        <v>1095</v>
      </c>
      <c r="S256" s="5"/>
      <c r="T256" s="5" t="s">
        <v>2110</v>
      </c>
      <c r="U256" s="5" t="s">
        <v>1418</v>
      </c>
      <c r="V256" s="5" t="s">
        <v>991</v>
      </c>
      <c r="W256" s="5" t="s">
        <v>1395</v>
      </c>
      <c r="X256" s="5" t="s">
        <v>1622</v>
      </c>
      <c r="Y256" s="5" t="b">
        <v>1</v>
      </c>
      <c r="Z256" s="5" t="s">
        <v>1097</v>
      </c>
      <c r="AA256" s="4" t="s">
        <v>1831</v>
      </c>
      <c r="AB256" s="4" t="s">
        <v>1831</v>
      </c>
      <c r="AC256" s="4" t="s">
        <v>1831</v>
      </c>
      <c r="AD256" s="4" t="s">
        <v>1831</v>
      </c>
      <c r="AE256" s="53">
        <v>0</v>
      </c>
      <c r="AI256" s="4" t="s">
        <v>1939</v>
      </c>
      <c r="AJ256" s="4" t="s">
        <v>1831</v>
      </c>
      <c r="AK256" s="4" t="s">
        <v>1831</v>
      </c>
      <c r="AL256" s="4" t="s">
        <v>1831</v>
      </c>
      <c r="AM256" s="4">
        <v>4.45</v>
      </c>
      <c r="AN256" s="4" t="s">
        <v>1831</v>
      </c>
      <c r="AO256" s="4" t="s">
        <v>1831</v>
      </c>
      <c r="AQ256" s="4" t="s">
        <v>1940</v>
      </c>
      <c r="AR256" s="4" t="s">
        <v>1831</v>
      </c>
      <c r="AS256" s="4" t="s">
        <v>1831</v>
      </c>
      <c r="AT256" s="4" t="s">
        <v>1831</v>
      </c>
      <c r="AU256" s="4" t="s">
        <v>1831</v>
      </c>
      <c r="AV256" s="4" t="s">
        <v>1831</v>
      </c>
      <c r="AW256" s="4" t="s">
        <v>1831</v>
      </c>
      <c r="AX256" s="4" t="s">
        <v>1831</v>
      </c>
      <c r="AY256" s="4" t="s">
        <v>1831</v>
      </c>
      <c r="AZ256" s="4" t="s">
        <v>1831</v>
      </c>
      <c r="BA256" s="4" t="s">
        <v>1831</v>
      </c>
      <c r="BB256" s="4" t="s">
        <v>1831</v>
      </c>
      <c r="BC256" s="53">
        <v>0.242675</v>
      </c>
      <c r="BD256" s="53">
        <v>0.161914</v>
      </c>
      <c r="BE256" s="53">
        <v>202.62503100000001</v>
      </c>
      <c r="BF256" s="53">
        <v>0.36899599999999999</v>
      </c>
      <c r="BG256" s="53">
        <v>0.137877</v>
      </c>
      <c r="BH256" s="4">
        <v>33.214320999999998</v>
      </c>
      <c r="BI256" s="4">
        <v>3.8279299999999998</v>
      </c>
      <c r="BJ256" s="53">
        <v>28.644784000000001</v>
      </c>
      <c r="BK256" s="53">
        <v>1.661E-2</v>
      </c>
      <c r="BL256" s="53">
        <v>0</v>
      </c>
    </row>
    <row r="257" spans="1:64" hidden="1" x14ac:dyDescent="0.3">
      <c r="A257" s="5" t="s">
        <v>602</v>
      </c>
      <c r="B257" s="5">
        <v>19</v>
      </c>
      <c r="C257" s="5">
        <v>19</v>
      </c>
      <c r="D257" s="5">
        <v>253</v>
      </c>
      <c r="E257" s="5" t="s">
        <v>869</v>
      </c>
      <c r="F257" s="5" t="s">
        <v>1093</v>
      </c>
      <c r="G257" s="94"/>
      <c r="H257" s="94"/>
      <c r="I257" s="94">
        <v>2015</v>
      </c>
      <c r="J257" s="5">
        <v>11.4833333</v>
      </c>
      <c r="K257" s="5">
        <v>79.766666666666595</v>
      </c>
      <c r="L257" s="5">
        <v>15</v>
      </c>
      <c r="M257" s="5" t="s">
        <v>963</v>
      </c>
      <c r="P257" s="4" t="s">
        <v>2054</v>
      </c>
      <c r="Q257" s="5" t="s">
        <v>2235</v>
      </c>
      <c r="R257" s="5" t="s">
        <v>1095</v>
      </c>
      <c r="S257" s="5"/>
      <c r="T257" s="5" t="s">
        <v>2111</v>
      </c>
      <c r="U257" s="5" t="s">
        <v>1418</v>
      </c>
      <c r="V257" s="5" t="s">
        <v>992</v>
      </c>
      <c r="W257" s="5" t="s">
        <v>1395</v>
      </c>
      <c r="X257" s="5" t="s">
        <v>1622</v>
      </c>
      <c r="Y257" s="5" t="b">
        <v>1</v>
      </c>
      <c r="Z257" s="5" t="s">
        <v>1097</v>
      </c>
      <c r="AA257" s="4" t="s">
        <v>1831</v>
      </c>
      <c r="AB257" s="4" t="s">
        <v>1831</v>
      </c>
      <c r="AC257" s="4" t="s">
        <v>1831</v>
      </c>
      <c r="AD257" s="4" t="s">
        <v>1831</v>
      </c>
      <c r="AE257" s="53">
        <v>0</v>
      </c>
      <c r="AI257" s="4" t="s">
        <v>1939</v>
      </c>
      <c r="AJ257" s="4" t="s">
        <v>1831</v>
      </c>
      <c r="AK257" s="4" t="s">
        <v>1831</v>
      </c>
      <c r="AL257" s="4" t="s">
        <v>1831</v>
      </c>
      <c r="AM257" s="4">
        <v>3.36</v>
      </c>
      <c r="AN257" s="4">
        <v>1</v>
      </c>
      <c r="AO257" s="4" t="s">
        <v>1831</v>
      </c>
      <c r="AQ257" s="4" t="s">
        <v>1940</v>
      </c>
      <c r="AR257" s="4" t="s">
        <v>1831</v>
      </c>
      <c r="AS257" s="4" t="s">
        <v>1831</v>
      </c>
      <c r="AT257" s="4" t="s">
        <v>1831</v>
      </c>
      <c r="AU257" s="4" t="s">
        <v>1831</v>
      </c>
      <c r="AV257" s="4" t="s">
        <v>1831</v>
      </c>
      <c r="AW257" s="4" t="s">
        <v>1831</v>
      </c>
      <c r="AX257" s="4" t="s">
        <v>1831</v>
      </c>
      <c r="AY257" s="4" t="s">
        <v>1831</v>
      </c>
      <c r="AZ257" s="4" t="s">
        <v>1831</v>
      </c>
      <c r="BA257" s="4" t="s">
        <v>1831</v>
      </c>
      <c r="BB257" s="4" t="s">
        <v>1831</v>
      </c>
      <c r="BC257" s="53">
        <v>0.242675</v>
      </c>
      <c r="BD257" s="53">
        <v>0.161914</v>
      </c>
      <c r="BE257" s="53">
        <v>202.62503100000001</v>
      </c>
      <c r="BF257" s="53">
        <v>0.36899599999999999</v>
      </c>
      <c r="BG257" s="53">
        <v>0.137877</v>
      </c>
      <c r="BH257" s="4">
        <v>33.214320999999998</v>
      </c>
      <c r="BI257" s="4">
        <v>3.8279299999999998</v>
      </c>
      <c r="BJ257" s="53">
        <v>28.644784000000001</v>
      </c>
      <c r="BK257" s="53">
        <v>1.661E-2</v>
      </c>
      <c r="BL257" s="53">
        <v>0</v>
      </c>
    </row>
    <row r="258" spans="1:64" hidden="1" x14ac:dyDescent="0.3">
      <c r="A258" s="5" t="s">
        <v>602</v>
      </c>
      <c r="B258" s="5">
        <v>19</v>
      </c>
      <c r="C258" s="5">
        <v>19</v>
      </c>
      <c r="D258" s="5">
        <v>254</v>
      </c>
      <c r="E258" s="5" t="s">
        <v>869</v>
      </c>
      <c r="F258" s="5" t="s">
        <v>1093</v>
      </c>
      <c r="G258" s="94"/>
      <c r="H258" s="94"/>
      <c r="I258" s="94">
        <v>2015</v>
      </c>
      <c r="J258" s="5">
        <v>11.4833333</v>
      </c>
      <c r="K258" s="5">
        <v>79.766666666666595</v>
      </c>
      <c r="L258" s="5">
        <v>25</v>
      </c>
      <c r="M258" s="5" t="s">
        <v>963</v>
      </c>
      <c r="P258" s="4" t="s">
        <v>2054</v>
      </c>
      <c r="Q258" s="5" t="s">
        <v>2235</v>
      </c>
      <c r="R258" s="5" t="s">
        <v>1095</v>
      </c>
      <c r="S258" s="5"/>
      <c r="T258" s="5" t="s">
        <v>2110</v>
      </c>
      <c r="U258" s="5" t="s">
        <v>1418</v>
      </c>
      <c r="V258" s="5" t="s">
        <v>991</v>
      </c>
      <c r="W258" s="5" t="s">
        <v>1395</v>
      </c>
      <c r="X258" s="5" t="s">
        <v>1622</v>
      </c>
      <c r="Y258" s="5" t="b">
        <v>1</v>
      </c>
      <c r="Z258" s="5" t="s">
        <v>1097</v>
      </c>
      <c r="AA258" s="4" t="s">
        <v>1831</v>
      </c>
      <c r="AB258" s="4" t="s">
        <v>1831</v>
      </c>
      <c r="AC258" s="4" t="s">
        <v>1831</v>
      </c>
      <c r="AD258" s="4" t="s">
        <v>1831</v>
      </c>
      <c r="AE258" s="53">
        <v>0</v>
      </c>
      <c r="AI258" s="4" t="s">
        <v>1939</v>
      </c>
      <c r="AJ258" s="4" t="s">
        <v>1831</v>
      </c>
      <c r="AK258" s="4" t="s">
        <v>1831</v>
      </c>
      <c r="AL258" s="4" t="s">
        <v>1831</v>
      </c>
      <c r="AM258" s="4">
        <v>5.22</v>
      </c>
      <c r="AN258" s="4" t="s">
        <v>1831</v>
      </c>
      <c r="AO258" s="4" t="s">
        <v>1831</v>
      </c>
      <c r="AQ258" s="4" t="s">
        <v>1940</v>
      </c>
      <c r="AR258" s="4" t="s">
        <v>1831</v>
      </c>
      <c r="AS258" s="4" t="s">
        <v>1831</v>
      </c>
      <c r="AT258" s="4" t="s">
        <v>1831</v>
      </c>
      <c r="AU258" s="4" t="s">
        <v>1831</v>
      </c>
      <c r="AV258" s="4" t="s">
        <v>1831</v>
      </c>
      <c r="AW258" s="4" t="s">
        <v>1831</v>
      </c>
      <c r="AX258" s="4" t="s">
        <v>1831</v>
      </c>
      <c r="AY258" s="4" t="s">
        <v>1831</v>
      </c>
      <c r="AZ258" s="4" t="s">
        <v>1831</v>
      </c>
      <c r="BA258" s="4" t="s">
        <v>1831</v>
      </c>
      <c r="BB258" s="4" t="s">
        <v>1831</v>
      </c>
      <c r="BC258" s="53">
        <v>0.242675</v>
      </c>
      <c r="BD258" s="53">
        <v>0.161914</v>
      </c>
      <c r="BE258" s="53">
        <v>202.62503100000001</v>
      </c>
      <c r="BF258" s="53">
        <v>0.36899599999999999</v>
      </c>
      <c r="BG258" s="53">
        <v>0.137877</v>
      </c>
      <c r="BH258" s="4">
        <v>33.214320999999998</v>
      </c>
      <c r="BI258" s="4">
        <v>3.8279299999999998</v>
      </c>
      <c r="BJ258" s="53">
        <v>28.644784000000001</v>
      </c>
      <c r="BK258" s="53">
        <v>1.661E-2</v>
      </c>
      <c r="BL258" s="53">
        <v>0</v>
      </c>
    </row>
    <row r="259" spans="1:64" hidden="1" x14ac:dyDescent="0.3">
      <c r="A259" s="5" t="s">
        <v>602</v>
      </c>
      <c r="B259" s="5">
        <v>19</v>
      </c>
      <c r="C259" s="5">
        <v>19</v>
      </c>
      <c r="D259" s="5">
        <v>255</v>
      </c>
      <c r="E259" s="5" t="s">
        <v>869</v>
      </c>
      <c r="F259" s="5" t="s">
        <v>1093</v>
      </c>
      <c r="G259" s="94"/>
      <c r="H259" s="94"/>
      <c r="I259" s="94">
        <v>2015</v>
      </c>
      <c r="J259" s="5">
        <v>11.4833333</v>
      </c>
      <c r="K259" s="5">
        <v>79.766666666666595</v>
      </c>
      <c r="L259" s="5">
        <v>25</v>
      </c>
      <c r="M259" s="5" t="s">
        <v>963</v>
      </c>
      <c r="P259" s="4" t="s">
        <v>2054</v>
      </c>
      <c r="Q259" s="5" t="s">
        <v>2235</v>
      </c>
      <c r="R259" s="5" t="s">
        <v>1095</v>
      </c>
      <c r="S259" s="5"/>
      <c r="T259" s="5" t="s">
        <v>2111</v>
      </c>
      <c r="U259" s="5" t="s">
        <v>1418</v>
      </c>
      <c r="V259" s="5" t="s">
        <v>992</v>
      </c>
      <c r="W259" s="5" t="s">
        <v>1395</v>
      </c>
      <c r="X259" s="5" t="s">
        <v>1622</v>
      </c>
      <c r="Y259" s="5" t="b">
        <v>1</v>
      </c>
      <c r="Z259" s="5" t="s">
        <v>1097</v>
      </c>
      <c r="AA259" s="4" t="s">
        <v>1831</v>
      </c>
      <c r="AB259" s="4" t="s">
        <v>1831</v>
      </c>
      <c r="AC259" s="4" t="s">
        <v>1831</v>
      </c>
      <c r="AD259" s="4" t="s">
        <v>1831</v>
      </c>
      <c r="AE259" s="53">
        <v>0</v>
      </c>
      <c r="AI259" s="4" t="s">
        <v>1939</v>
      </c>
      <c r="AJ259" s="4" t="s">
        <v>1831</v>
      </c>
      <c r="AK259" s="4" t="s">
        <v>1831</v>
      </c>
      <c r="AL259" s="4" t="s">
        <v>1831</v>
      </c>
      <c r="AM259" s="4">
        <v>4.82</v>
      </c>
      <c r="AN259" s="4">
        <v>1</v>
      </c>
      <c r="AO259" s="4" t="s">
        <v>1831</v>
      </c>
      <c r="AQ259" s="4" t="s">
        <v>1940</v>
      </c>
      <c r="AR259" s="4" t="s">
        <v>1831</v>
      </c>
      <c r="AS259" s="4" t="s">
        <v>1831</v>
      </c>
      <c r="AT259" s="4" t="s">
        <v>1831</v>
      </c>
      <c r="AU259" s="4" t="s">
        <v>1831</v>
      </c>
      <c r="AV259" s="4" t="s">
        <v>1831</v>
      </c>
      <c r="AW259" s="4" t="s">
        <v>1831</v>
      </c>
      <c r="AX259" s="4" t="s">
        <v>1831</v>
      </c>
      <c r="AY259" s="4" t="s">
        <v>1831</v>
      </c>
      <c r="AZ259" s="4" t="s">
        <v>1831</v>
      </c>
      <c r="BA259" s="4" t="s">
        <v>1831</v>
      </c>
      <c r="BB259" s="4" t="s">
        <v>1831</v>
      </c>
      <c r="BC259" s="53">
        <v>0.242675</v>
      </c>
      <c r="BD259" s="53">
        <v>0.161914</v>
      </c>
      <c r="BE259" s="53">
        <v>202.62503100000001</v>
      </c>
      <c r="BF259" s="53">
        <v>0.36899599999999999</v>
      </c>
      <c r="BG259" s="53">
        <v>0.137877</v>
      </c>
      <c r="BH259" s="4">
        <v>33.214320999999998</v>
      </c>
      <c r="BI259" s="4">
        <v>3.8279299999999998</v>
      </c>
      <c r="BJ259" s="53">
        <v>28.644784000000001</v>
      </c>
      <c r="BK259" s="53">
        <v>1.661E-2</v>
      </c>
      <c r="BL259" s="53">
        <v>0</v>
      </c>
    </row>
    <row r="260" spans="1:64" hidden="1" x14ac:dyDescent="0.3">
      <c r="A260" s="5" t="s">
        <v>602</v>
      </c>
      <c r="B260" s="5">
        <v>19</v>
      </c>
      <c r="C260" s="5">
        <v>19</v>
      </c>
      <c r="D260" s="5">
        <v>256</v>
      </c>
      <c r="E260" s="5" t="s">
        <v>869</v>
      </c>
      <c r="F260" s="5" t="s">
        <v>1093</v>
      </c>
      <c r="G260" s="94"/>
      <c r="H260" s="94"/>
      <c r="I260" s="94">
        <v>2015</v>
      </c>
      <c r="J260" s="5">
        <v>11.4833333</v>
      </c>
      <c r="K260" s="5">
        <v>79.766666666666595</v>
      </c>
      <c r="L260" s="5">
        <v>35</v>
      </c>
      <c r="M260" s="5" t="s">
        <v>963</v>
      </c>
      <c r="P260" s="4" t="s">
        <v>2054</v>
      </c>
      <c r="Q260" s="5" t="s">
        <v>2235</v>
      </c>
      <c r="R260" s="5" t="s">
        <v>1095</v>
      </c>
      <c r="S260" s="5"/>
      <c r="T260" s="5" t="s">
        <v>2110</v>
      </c>
      <c r="U260" s="5" t="s">
        <v>1418</v>
      </c>
      <c r="V260" s="5" t="s">
        <v>991</v>
      </c>
      <c r="W260" s="5" t="s">
        <v>1395</v>
      </c>
      <c r="X260" s="5" t="s">
        <v>1622</v>
      </c>
      <c r="Y260" s="5" t="b">
        <v>1</v>
      </c>
      <c r="Z260" s="5" t="s">
        <v>1097</v>
      </c>
      <c r="AA260" s="4" t="s">
        <v>1831</v>
      </c>
      <c r="AB260" s="4" t="s">
        <v>1831</v>
      </c>
      <c r="AC260" s="4" t="s">
        <v>1831</v>
      </c>
      <c r="AD260" s="4" t="s">
        <v>1831</v>
      </c>
      <c r="AE260" s="53">
        <v>0</v>
      </c>
      <c r="AI260" s="4" t="s">
        <v>1939</v>
      </c>
      <c r="AJ260" s="4" t="s">
        <v>1831</v>
      </c>
      <c r="AK260" s="4" t="s">
        <v>1831</v>
      </c>
      <c r="AL260" s="4" t="s">
        <v>1831</v>
      </c>
      <c r="AM260" s="4">
        <v>5.45</v>
      </c>
      <c r="AN260" s="4" t="s">
        <v>1831</v>
      </c>
      <c r="AO260" s="4" t="s">
        <v>1831</v>
      </c>
      <c r="AQ260" s="4" t="s">
        <v>1940</v>
      </c>
      <c r="AR260" s="4" t="s">
        <v>1831</v>
      </c>
      <c r="AS260" s="4" t="s">
        <v>1831</v>
      </c>
      <c r="AT260" s="4" t="s">
        <v>1831</v>
      </c>
      <c r="AU260" s="4" t="s">
        <v>1831</v>
      </c>
      <c r="AV260" s="4" t="s">
        <v>1831</v>
      </c>
      <c r="AW260" s="4" t="s">
        <v>1831</v>
      </c>
      <c r="AX260" s="4" t="s">
        <v>1831</v>
      </c>
      <c r="AY260" s="4" t="s">
        <v>1831</v>
      </c>
      <c r="AZ260" s="4" t="s">
        <v>1831</v>
      </c>
      <c r="BA260" s="4" t="s">
        <v>1831</v>
      </c>
      <c r="BB260" s="4" t="s">
        <v>1831</v>
      </c>
      <c r="BC260" s="53">
        <v>0.242675</v>
      </c>
      <c r="BD260" s="53">
        <v>0.161914</v>
      </c>
      <c r="BE260" s="53">
        <v>202.62503100000001</v>
      </c>
      <c r="BF260" s="53">
        <v>0.36899599999999999</v>
      </c>
      <c r="BG260" s="53">
        <v>0.137877</v>
      </c>
      <c r="BH260" s="4">
        <v>33.214320999999998</v>
      </c>
      <c r="BI260" s="4">
        <v>3.8279299999999998</v>
      </c>
      <c r="BJ260" s="53">
        <v>28.644784000000001</v>
      </c>
      <c r="BK260" s="53">
        <v>1.661E-2</v>
      </c>
      <c r="BL260" s="53">
        <v>0</v>
      </c>
    </row>
    <row r="261" spans="1:64" hidden="1" x14ac:dyDescent="0.3">
      <c r="A261" s="5" t="s">
        <v>602</v>
      </c>
      <c r="B261" s="5">
        <v>19</v>
      </c>
      <c r="C261" s="5">
        <v>19</v>
      </c>
      <c r="D261" s="5">
        <v>257</v>
      </c>
      <c r="E261" s="5" t="s">
        <v>869</v>
      </c>
      <c r="F261" s="5" t="s">
        <v>1093</v>
      </c>
      <c r="G261" s="94"/>
      <c r="H261" s="94"/>
      <c r="I261" s="94">
        <v>2015</v>
      </c>
      <c r="J261" s="5">
        <v>11.4833333</v>
      </c>
      <c r="K261" s="5">
        <v>79.766666666666595</v>
      </c>
      <c r="L261" s="5">
        <v>35</v>
      </c>
      <c r="M261" s="5" t="s">
        <v>963</v>
      </c>
      <c r="P261" s="4" t="s">
        <v>2054</v>
      </c>
      <c r="Q261" s="5" t="s">
        <v>2235</v>
      </c>
      <c r="R261" s="5" t="s">
        <v>1095</v>
      </c>
      <c r="S261" s="5"/>
      <c r="T261" s="5" t="s">
        <v>2111</v>
      </c>
      <c r="U261" s="5" t="s">
        <v>1418</v>
      </c>
      <c r="V261" s="5" t="s">
        <v>992</v>
      </c>
      <c r="W261" s="5" t="s">
        <v>1395</v>
      </c>
      <c r="X261" s="5" t="s">
        <v>1622</v>
      </c>
      <c r="Y261" s="5" t="b">
        <v>1</v>
      </c>
      <c r="Z261" s="5" t="s">
        <v>1097</v>
      </c>
      <c r="AA261" s="4" t="s">
        <v>1831</v>
      </c>
      <c r="AB261" s="4" t="s">
        <v>1831</v>
      </c>
      <c r="AC261" s="4" t="s">
        <v>1831</v>
      </c>
      <c r="AD261" s="4" t="s">
        <v>1831</v>
      </c>
      <c r="AE261" s="53">
        <v>0</v>
      </c>
      <c r="AI261" s="4" t="s">
        <v>1939</v>
      </c>
      <c r="AJ261" s="4" t="s">
        <v>1831</v>
      </c>
      <c r="AK261" s="4" t="s">
        <v>1831</v>
      </c>
      <c r="AL261" s="4" t="s">
        <v>1831</v>
      </c>
      <c r="AM261" s="4">
        <v>4.93</v>
      </c>
      <c r="AN261" s="4">
        <v>1</v>
      </c>
      <c r="AO261" s="4" t="s">
        <v>1831</v>
      </c>
      <c r="AQ261" s="4" t="s">
        <v>1940</v>
      </c>
      <c r="AR261" s="4" t="s">
        <v>1831</v>
      </c>
      <c r="AS261" s="4" t="s">
        <v>1831</v>
      </c>
      <c r="AT261" s="4" t="s">
        <v>1831</v>
      </c>
      <c r="AU261" s="4" t="s">
        <v>1831</v>
      </c>
      <c r="AV261" s="4" t="s">
        <v>1831</v>
      </c>
      <c r="AW261" s="4" t="s">
        <v>1831</v>
      </c>
      <c r="AX261" s="4" t="s">
        <v>1831</v>
      </c>
      <c r="AY261" s="4" t="s">
        <v>1831</v>
      </c>
      <c r="AZ261" s="4" t="s">
        <v>1831</v>
      </c>
      <c r="BA261" s="4" t="s">
        <v>1831</v>
      </c>
      <c r="BB261" s="4" t="s">
        <v>1831</v>
      </c>
      <c r="BC261" s="53">
        <v>0.242675</v>
      </c>
      <c r="BD261" s="53">
        <v>0.161914</v>
      </c>
      <c r="BE261" s="53">
        <v>202.62503100000001</v>
      </c>
      <c r="BF261" s="53">
        <v>0.36899599999999999</v>
      </c>
      <c r="BG261" s="53">
        <v>0.137877</v>
      </c>
      <c r="BH261" s="4">
        <v>33.214320999999998</v>
      </c>
      <c r="BI261" s="4">
        <v>3.8279299999999998</v>
      </c>
      <c r="BJ261" s="53">
        <v>28.644784000000001</v>
      </c>
      <c r="BK261" s="53">
        <v>1.661E-2</v>
      </c>
      <c r="BL261" s="53">
        <v>0</v>
      </c>
    </row>
    <row r="262" spans="1:64" hidden="1" x14ac:dyDescent="0.3">
      <c r="A262" s="5" t="s">
        <v>602</v>
      </c>
      <c r="B262" s="5">
        <v>19</v>
      </c>
      <c r="C262" s="5">
        <v>19</v>
      </c>
      <c r="D262" s="5">
        <v>258</v>
      </c>
      <c r="E262" s="5" t="s">
        <v>1092</v>
      </c>
      <c r="F262" s="5" t="s">
        <v>1093</v>
      </c>
      <c r="G262" s="94"/>
      <c r="H262" s="94"/>
      <c r="I262" s="94">
        <v>2015</v>
      </c>
      <c r="J262" s="5">
        <v>11.7333333</v>
      </c>
      <c r="K262" s="5">
        <v>79.783333333333303</v>
      </c>
      <c r="L262" s="5">
        <v>5</v>
      </c>
      <c r="M262" s="5" t="s">
        <v>963</v>
      </c>
      <c r="P262" s="4" t="s">
        <v>2054</v>
      </c>
      <c r="Q262" s="5" t="s">
        <v>2234</v>
      </c>
      <c r="R262" s="5" t="s">
        <v>1096</v>
      </c>
      <c r="S262" s="5"/>
      <c r="T262" s="5" t="s">
        <v>2112</v>
      </c>
      <c r="U262" s="5" t="s">
        <v>1418</v>
      </c>
      <c r="V262" s="5" t="s">
        <v>991</v>
      </c>
      <c r="W262" s="5" t="s">
        <v>1395</v>
      </c>
      <c r="X262" s="5" t="s">
        <v>1622</v>
      </c>
      <c r="Y262" s="5" t="b">
        <v>1</v>
      </c>
      <c r="Z262" s="5" t="s">
        <v>1097</v>
      </c>
      <c r="AA262" s="4" t="s">
        <v>1831</v>
      </c>
      <c r="AB262" s="4" t="s">
        <v>1831</v>
      </c>
      <c r="AC262" s="4" t="s">
        <v>1831</v>
      </c>
      <c r="AD262" s="4" t="s">
        <v>1831</v>
      </c>
      <c r="AE262" s="53">
        <v>0</v>
      </c>
      <c r="AI262" s="4" t="s">
        <v>1939</v>
      </c>
      <c r="AJ262" s="4" t="s">
        <v>1831</v>
      </c>
      <c r="AK262" s="4" t="s">
        <v>1831</v>
      </c>
      <c r="AL262" s="4" t="s">
        <v>1831</v>
      </c>
      <c r="AM262" s="4">
        <v>5.45</v>
      </c>
      <c r="AN262" s="4" t="s">
        <v>1831</v>
      </c>
      <c r="AO262" s="4" t="s">
        <v>1831</v>
      </c>
      <c r="AQ262" s="4" t="s">
        <v>1940</v>
      </c>
      <c r="AR262" s="4" t="s">
        <v>1831</v>
      </c>
      <c r="AS262" s="4" t="s">
        <v>1831</v>
      </c>
      <c r="AT262" s="4" t="s">
        <v>1831</v>
      </c>
      <c r="AU262" s="4" t="s">
        <v>1831</v>
      </c>
      <c r="AV262" s="4" t="s">
        <v>1831</v>
      </c>
      <c r="AW262" s="4" t="s">
        <v>1831</v>
      </c>
      <c r="AX262" s="4" t="s">
        <v>1831</v>
      </c>
      <c r="AY262" s="4" t="s">
        <v>1831</v>
      </c>
      <c r="AZ262" s="4" t="s">
        <v>1831</v>
      </c>
      <c r="BA262" s="4" t="s">
        <v>1831</v>
      </c>
      <c r="BB262" s="4" t="s">
        <v>1831</v>
      </c>
      <c r="BC262" s="53">
        <v>0.23333200000000001</v>
      </c>
      <c r="BD262" s="53">
        <v>0.17403199999999999</v>
      </c>
      <c r="BE262" s="53">
        <v>202.91831999999999</v>
      </c>
      <c r="BF262" s="53">
        <v>0.37096000000000001</v>
      </c>
      <c r="BG262" s="53">
        <v>0.14003299999999999</v>
      </c>
      <c r="BH262" s="4">
        <v>33.338920999999999</v>
      </c>
      <c r="BI262" s="4">
        <v>3.830158</v>
      </c>
      <c r="BJ262" s="53">
        <v>28.636536</v>
      </c>
      <c r="BK262" s="53">
        <v>1.5176E-2</v>
      </c>
      <c r="BL262" s="53">
        <v>0</v>
      </c>
    </row>
    <row r="263" spans="1:64" hidden="1" x14ac:dyDescent="0.3">
      <c r="A263" s="5" t="s">
        <v>602</v>
      </c>
      <c r="B263" s="5">
        <v>19</v>
      </c>
      <c r="C263" s="5">
        <v>19</v>
      </c>
      <c r="D263" s="5">
        <v>259</v>
      </c>
      <c r="E263" s="5" t="s">
        <v>1092</v>
      </c>
      <c r="F263" s="5" t="s">
        <v>1093</v>
      </c>
      <c r="G263" s="94"/>
      <c r="H263" s="94"/>
      <c r="I263" s="94">
        <v>2015</v>
      </c>
      <c r="J263" s="5">
        <v>11.7333333</v>
      </c>
      <c r="K263" s="5">
        <v>79.783333333333303</v>
      </c>
      <c r="L263" s="5">
        <v>5</v>
      </c>
      <c r="M263" s="5" t="s">
        <v>963</v>
      </c>
      <c r="P263" s="4" t="s">
        <v>2054</v>
      </c>
      <c r="Q263" s="5" t="s">
        <v>2234</v>
      </c>
      <c r="R263" s="5" t="s">
        <v>1096</v>
      </c>
      <c r="S263" s="5"/>
      <c r="T263" s="5" t="s">
        <v>2113</v>
      </c>
      <c r="U263" s="5" t="s">
        <v>1418</v>
      </c>
      <c r="V263" s="5" t="s">
        <v>992</v>
      </c>
      <c r="W263" s="5" t="s">
        <v>1395</v>
      </c>
      <c r="X263" s="5" t="s">
        <v>1622</v>
      </c>
      <c r="Y263" s="5" t="b">
        <v>1</v>
      </c>
      <c r="Z263" s="5" t="s">
        <v>1097</v>
      </c>
      <c r="AA263" s="4" t="s">
        <v>1831</v>
      </c>
      <c r="AB263" s="4" t="s">
        <v>1831</v>
      </c>
      <c r="AC263" s="4" t="s">
        <v>1831</v>
      </c>
      <c r="AD263" s="4" t="s">
        <v>1831</v>
      </c>
      <c r="AE263" s="53">
        <v>0</v>
      </c>
      <c r="AI263" s="4" t="s">
        <v>1939</v>
      </c>
      <c r="AJ263" s="4" t="s">
        <v>1831</v>
      </c>
      <c r="AK263" s="4" t="s">
        <v>1831</v>
      </c>
      <c r="AL263" s="4" t="s">
        <v>1831</v>
      </c>
      <c r="AM263" s="4">
        <v>5.26</v>
      </c>
      <c r="AN263" s="4">
        <v>1</v>
      </c>
      <c r="AO263" s="4" t="s">
        <v>1831</v>
      </c>
      <c r="AQ263" s="4" t="s">
        <v>1940</v>
      </c>
      <c r="AR263" s="4" t="s">
        <v>1831</v>
      </c>
      <c r="AS263" s="4" t="s">
        <v>1831</v>
      </c>
      <c r="AT263" s="4" t="s">
        <v>1831</v>
      </c>
      <c r="AU263" s="4" t="s">
        <v>1831</v>
      </c>
      <c r="AV263" s="4" t="s">
        <v>1831</v>
      </c>
      <c r="AW263" s="4" t="s">
        <v>1831</v>
      </c>
      <c r="AX263" s="4" t="s">
        <v>1831</v>
      </c>
      <c r="AY263" s="4" t="s">
        <v>1831</v>
      </c>
      <c r="AZ263" s="4" t="s">
        <v>1831</v>
      </c>
      <c r="BA263" s="4" t="s">
        <v>1831</v>
      </c>
      <c r="BB263" s="4" t="s">
        <v>1831</v>
      </c>
      <c r="BC263" s="53">
        <v>0.23333200000000001</v>
      </c>
      <c r="BD263" s="53">
        <v>0.17403199999999999</v>
      </c>
      <c r="BE263" s="53">
        <v>202.91831999999999</v>
      </c>
      <c r="BF263" s="53">
        <v>0.37096000000000001</v>
      </c>
      <c r="BG263" s="53">
        <v>0.14003299999999999</v>
      </c>
      <c r="BH263" s="4">
        <v>33.338920999999999</v>
      </c>
      <c r="BI263" s="4">
        <v>3.830158</v>
      </c>
      <c r="BJ263" s="53">
        <v>28.636536</v>
      </c>
      <c r="BK263" s="53">
        <v>1.5176E-2</v>
      </c>
      <c r="BL263" s="53">
        <v>0</v>
      </c>
    </row>
    <row r="264" spans="1:64" hidden="1" x14ac:dyDescent="0.3">
      <c r="A264" s="5" t="s">
        <v>602</v>
      </c>
      <c r="B264" s="5">
        <v>19</v>
      </c>
      <c r="C264" s="5">
        <v>19</v>
      </c>
      <c r="D264" s="5">
        <v>260</v>
      </c>
      <c r="E264" s="5" t="s">
        <v>1092</v>
      </c>
      <c r="F264" s="5" t="s">
        <v>1093</v>
      </c>
      <c r="G264" s="94"/>
      <c r="H264" s="94"/>
      <c r="I264" s="94">
        <v>2015</v>
      </c>
      <c r="J264" s="5">
        <v>11.7333333</v>
      </c>
      <c r="K264" s="5">
        <v>79.783333333333303</v>
      </c>
      <c r="L264" s="5">
        <v>15</v>
      </c>
      <c r="M264" s="5" t="s">
        <v>963</v>
      </c>
      <c r="P264" s="4" t="s">
        <v>2054</v>
      </c>
      <c r="Q264" s="5" t="s">
        <v>2234</v>
      </c>
      <c r="R264" s="5" t="s">
        <v>1096</v>
      </c>
      <c r="S264" s="5"/>
      <c r="T264" s="5" t="s">
        <v>2112</v>
      </c>
      <c r="U264" s="5" t="s">
        <v>1418</v>
      </c>
      <c r="V264" s="5" t="s">
        <v>991</v>
      </c>
      <c r="W264" s="5" t="s">
        <v>1395</v>
      </c>
      <c r="X264" s="5" t="s">
        <v>1622</v>
      </c>
      <c r="Y264" s="5" t="b">
        <v>1</v>
      </c>
      <c r="Z264" s="5" t="s">
        <v>1097</v>
      </c>
      <c r="AA264" s="4" t="s">
        <v>1831</v>
      </c>
      <c r="AB264" s="4" t="s">
        <v>1831</v>
      </c>
      <c r="AC264" s="4" t="s">
        <v>1831</v>
      </c>
      <c r="AD264" s="4" t="s">
        <v>1831</v>
      </c>
      <c r="AE264" s="53">
        <v>0</v>
      </c>
      <c r="AI264" s="4" t="s">
        <v>1939</v>
      </c>
      <c r="AJ264" s="4" t="s">
        <v>1831</v>
      </c>
      <c r="AK264" s="4" t="s">
        <v>1831</v>
      </c>
      <c r="AL264" s="4" t="s">
        <v>1831</v>
      </c>
      <c r="AM264" s="4">
        <v>5.89</v>
      </c>
      <c r="AN264" s="4" t="s">
        <v>1831</v>
      </c>
      <c r="AO264" s="4" t="s">
        <v>1831</v>
      </c>
      <c r="AQ264" s="4" t="s">
        <v>1940</v>
      </c>
      <c r="AR264" s="4" t="s">
        <v>1831</v>
      </c>
      <c r="AS264" s="4" t="s">
        <v>1831</v>
      </c>
      <c r="AT264" s="4" t="s">
        <v>1831</v>
      </c>
      <c r="AU264" s="4" t="s">
        <v>1831</v>
      </c>
      <c r="AV264" s="4" t="s">
        <v>1831</v>
      </c>
      <c r="AW264" s="4" t="s">
        <v>1831</v>
      </c>
      <c r="AX264" s="4" t="s">
        <v>1831</v>
      </c>
      <c r="AY264" s="4" t="s">
        <v>1831</v>
      </c>
      <c r="AZ264" s="4" t="s">
        <v>1831</v>
      </c>
      <c r="BA264" s="4" t="s">
        <v>1831</v>
      </c>
      <c r="BB264" s="4" t="s">
        <v>1831</v>
      </c>
      <c r="BC264" s="53">
        <v>0.23333200000000001</v>
      </c>
      <c r="BD264" s="53">
        <v>0.17403199999999999</v>
      </c>
      <c r="BE264" s="53">
        <v>202.91831999999999</v>
      </c>
      <c r="BF264" s="53">
        <v>0.37096000000000001</v>
      </c>
      <c r="BG264" s="53">
        <v>0.14003299999999999</v>
      </c>
      <c r="BH264" s="4">
        <v>33.338920999999999</v>
      </c>
      <c r="BI264" s="4">
        <v>3.830158</v>
      </c>
      <c r="BJ264" s="53">
        <v>28.636536</v>
      </c>
      <c r="BK264" s="53">
        <v>1.5176E-2</v>
      </c>
      <c r="BL264" s="53">
        <v>0</v>
      </c>
    </row>
    <row r="265" spans="1:64" hidden="1" x14ac:dyDescent="0.3">
      <c r="A265" s="5" t="s">
        <v>602</v>
      </c>
      <c r="B265" s="5">
        <v>19</v>
      </c>
      <c r="C265" s="5">
        <v>19</v>
      </c>
      <c r="D265" s="5">
        <v>261</v>
      </c>
      <c r="E265" s="5" t="s">
        <v>1092</v>
      </c>
      <c r="F265" s="5" t="s">
        <v>1093</v>
      </c>
      <c r="G265" s="94"/>
      <c r="H265" s="94"/>
      <c r="I265" s="94">
        <v>2015</v>
      </c>
      <c r="J265" s="5">
        <v>11.7333333</v>
      </c>
      <c r="K265" s="5">
        <v>79.783333333333303</v>
      </c>
      <c r="L265" s="5">
        <v>15</v>
      </c>
      <c r="M265" s="5" t="s">
        <v>963</v>
      </c>
      <c r="P265" s="4" t="s">
        <v>2054</v>
      </c>
      <c r="Q265" s="5" t="s">
        <v>2234</v>
      </c>
      <c r="R265" s="5" t="s">
        <v>1096</v>
      </c>
      <c r="S265" s="5"/>
      <c r="T265" s="5" t="s">
        <v>2113</v>
      </c>
      <c r="U265" s="5" t="s">
        <v>1418</v>
      </c>
      <c r="V265" s="5" t="s">
        <v>992</v>
      </c>
      <c r="W265" s="5" t="s">
        <v>1395</v>
      </c>
      <c r="X265" s="5" t="s">
        <v>1622</v>
      </c>
      <c r="Y265" s="5" t="b">
        <v>1</v>
      </c>
      <c r="Z265" s="5" t="s">
        <v>1097</v>
      </c>
      <c r="AA265" s="4" t="s">
        <v>1831</v>
      </c>
      <c r="AB265" s="4" t="s">
        <v>1831</v>
      </c>
      <c r="AC265" s="4" t="s">
        <v>1831</v>
      </c>
      <c r="AD265" s="4" t="s">
        <v>1831</v>
      </c>
      <c r="AE265" s="53">
        <v>0</v>
      </c>
      <c r="AI265" s="4" t="s">
        <v>1939</v>
      </c>
      <c r="AJ265" s="4" t="s">
        <v>1831</v>
      </c>
      <c r="AK265" s="4" t="s">
        <v>1831</v>
      </c>
      <c r="AL265" s="4" t="s">
        <v>1831</v>
      </c>
      <c r="AM265" s="4">
        <v>4.57</v>
      </c>
      <c r="AN265" s="4">
        <v>1</v>
      </c>
      <c r="AO265" s="4" t="s">
        <v>1831</v>
      </c>
      <c r="AQ265" s="4" t="s">
        <v>1940</v>
      </c>
      <c r="AR265" s="4" t="s">
        <v>1831</v>
      </c>
      <c r="AS265" s="4" t="s">
        <v>1831</v>
      </c>
      <c r="AT265" s="4" t="s">
        <v>1831</v>
      </c>
      <c r="AU265" s="4" t="s">
        <v>1831</v>
      </c>
      <c r="AV265" s="4" t="s">
        <v>1831</v>
      </c>
      <c r="AW265" s="4" t="s">
        <v>1831</v>
      </c>
      <c r="AX265" s="4" t="s">
        <v>1831</v>
      </c>
      <c r="AY265" s="4" t="s">
        <v>1831</v>
      </c>
      <c r="AZ265" s="4" t="s">
        <v>1831</v>
      </c>
      <c r="BA265" s="4" t="s">
        <v>1831</v>
      </c>
      <c r="BB265" s="4" t="s">
        <v>1831</v>
      </c>
      <c r="BC265" s="53">
        <v>0.23333200000000001</v>
      </c>
      <c r="BD265" s="53">
        <v>0.17403199999999999</v>
      </c>
      <c r="BE265" s="53">
        <v>202.91831999999999</v>
      </c>
      <c r="BF265" s="53">
        <v>0.37096000000000001</v>
      </c>
      <c r="BG265" s="53">
        <v>0.14003299999999999</v>
      </c>
      <c r="BH265" s="4">
        <v>33.338920999999999</v>
      </c>
      <c r="BI265" s="4">
        <v>3.830158</v>
      </c>
      <c r="BJ265" s="53">
        <v>28.636536</v>
      </c>
      <c r="BK265" s="53">
        <v>1.5176E-2</v>
      </c>
      <c r="BL265" s="53">
        <v>0</v>
      </c>
    </row>
    <row r="266" spans="1:64" hidden="1" x14ac:dyDescent="0.3">
      <c r="A266" s="5" t="s">
        <v>602</v>
      </c>
      <c r="B266" s="5">
        <v>19</v>
      </c>
      <c r="C266" s="5">
        <v>19</v>
      </c>
      <c r="D266" s="5">
        <v>262</v>
      </c>
      <c r="E266" s="5" t="s">
        <v>1092</v>
      </c>
      <c r="F266" s="5" t="s">
        <v>1093</v>
      </c>
      <c r="G266" s="94"/>
      <c r="H266" s="94"/>
      <c r="I266" s="94">
        <v>2015</v>
      </c>
      <c r="J266" s="5">
        <v>11.7333333</v>
      </c>
      <c r="K266" s="5">
        <v>79.783333333333303</v>
      </c>
      <c r="L266" s="5">
        <v>25</v>
      </c>
      <c r="M266" s="5" t="s">
        <v>963</v>
      </c>
      <c r="P266" s="4" t="s">
        <v>2054</v>
      </c>
      <c r="Q266" s="5" t="s">
        <v>2234</v>
      </c>
      <c r="R266" s="5" t="s">
        <v>1096</v>
      </c>
      <c r="S266" s="5"/>
      <c r="T266" s="5" t="s">
        <v>2112</v>
      </c>
      <c r="U266" s="5" t="s">
        <v>1418</v>
      </c>
      <c r="V266" s="5" t="s">
        <v>991</v>
      </c>
      <c r="W266" s="5" t="s">
        <v>1395</v>
      </c>
      <c r="X266" s="5" t="s">
        <v>1622</v>
      </c>
      <c r="Y266" s="5" t="b">
        <v>1</v>
      </c>
      <c r="Z266" s="5" t="s">
        <v>1097</v>
      </c>
      <c r="AA266" s="4" t="s">
        <v>1831</v>
      </c>
      <c r="AB266" s="4" t="s">
        <v>1831</v>
      </c>
      <c r="AC266" s="4" t="s">
        <v>1831</v>
      </c>
      <c r="AD266" s="4" t="s">
        <v>1831</v>
      </c>
      <c r="AE266" s="53">
        <v>0</v>
      </c>
      <c r="AI266" s="4" t="s">
        <v>1939</v>
      </c>
      <c r="AJ266" s="4" t="s">
        <v>1831</v>
      </c>
      <c r="AK266" s="4" t="s">
        <v>1831</v>
      </c>
      <c r="AL266" s="4" t="s">
        <v>1831</v>
      </c>
      <c r="AM266" s="4">
        <v>4.2300000000000004</v>
      </c>
      <c r="AN266" s="4" t="s">
        <v>1831</v>
      </c>
      <c r="AO266" s="4" t="s">
        <v>1831</v>
      </c>
      <c r="AQ266" s="4" t="s">
        <v>1940</v>
      </c>
      <c r="AR266" s="4" t="s">
        <v>1831</v>
      </c>
      <c r="AS266" s="4" t="s">
        <v>1831</v>
      </c>
      <c r="AT266" s="4" t="s">
        <v>1831</v>
      </c>
      <c r="AU266" s="4" t="s">
        <v>1831</v>
      </c>
      <c r="AV266" s="4" t="s">
        <v>1831</v>
      </c>
      <c r="AW266" s="4" t="s">
        <v>1831</v>
      </c>
      <c r="AX266" s="4" t="s">
        <v>1831</v>
      </c>
      <c r="AY266" s="4" t="s">
        <v>1831</v>
      </c>
      <c r="AZ266" s="4" t="s">
        <v>1831</v>
      </c>
      <c r="BA266" s="4" t="s">
        <v>1831</v>
      </c>
      <c r="BB266" s="4" t="s">
        <v>1831</v>
      </c>
      <c r="BC266" s="53">
        <v>0.23333200000000001</v>
      </c>
      <c r="BD266" s="53">
        <v>0.17403199999999999</v>
      </c>
      <c r="BE266" s="53">
        <v>202.91831999999999</v>
      </c>
      <c r="BF266" s="53">
        <v>0.37096000000000001</v>
      </c>
      <c r="BG266" s="53">
        <v>0.14003299999999999</v>
      </c>
      <c r="BH266" s="4">
        <v>33.338920999999999</v>
      </c>
      <c r="BI266" s="4">
        <v>3.830158</v>
      </c>
      <c r="BJ266" s="53">
        <v>28.636536</v>
      </c>
      <c r="BK266" s="53">
        <v>1.5176E-2</v>
      </c>
      <c r="BL266" s="53">
        <v>0</v>
      </c>
    </row>
    <row r="267" spans="1:64" hidden="1" x14ac:dyDescent="0.3">
      <c r="A267" s="5" t="s">
        <v>602</v>
      </c>
      <c r="B267" s="5">
        <v>19</v>
      </c>
      <c r="C267" s="5">
        <v>19</v>
      </c>
      <c r="D267" s="5">
        <v>263</v>
      </c>
      <c r="E267" s="5" t="s">
        <v>1092</v>
      </c>
      <c r="F267" s="5" t="s">
        <v>1093</v>
      </c>
      <c r="G267" s="94"/>
      <c r="H267" s="94"/>
      <c r="I267" s="94">
        <v>2015</v>
      </c>
      <c r="J267" s="5">
        <v>11.7333333</v>
      </c>
      <c r="K267" s="5">
        <v>79.783333333333303</v>
      </c>
      <c r="L267" s="5">
        <v>25</v>
      </c>
      <c r="M267" s="5" t="s">
        <v>963</v>
      </c>
      <c r="P267" s="4" t="s">
        <v>2054</v>
      </c>
      <c r="Q267" s="5" t="s">
        <v>2234</v>
      </c>
      <c r="R267" s="5" t="s">
        <v>1096</v>
      </c>
      <c r="S267" s="5"/>
      <c r="T267" s="5" t="s">
        <v>2113</v>
      </c>
      <c r="U267" s="5" t="s">
        <v>1418</v>
      </c>
      <c r="V267" s="5" t="s">
        <v>992</v>
      </c>
      <c r="W267" s="5" t="s">
        <v>1395</v>
      </c>
      <c r="X267" s="5" t="s">
        <v>1622</v>
      </c>
      <c r="Y267" s="5" t="b">
        <v>1</v>
      </c>
      <c r="Z267" s="5" t="s">
        <v>1097</v>
      </c>
      <c r="AA267" s="4" t="s">
        <v>1831</v>
      </c>
      <c r="AB267" s="4" t="s">
        <v>1831</v>
      </c>
      <c r="AC267" s="4" t="s">
        <v>1831</v>
      </c>
      <c r="AD267" s="4" t="s">
        <v>1831</v>
      </c>
      <c r="AE267" s="53">
        <v>0</v>
      </c>
      <c r="AI267" s="4" t="s">
        <v>1939</v>
      </c>
      <c r="AJ267" s="4" t="s">
        <v>1831</v>
      </c>
      <c r="AK267" s="4" t="s">
        <v>1831</v>
      </c>
      <c r="AL267" s="4" t="s">
        <v>1831</v>
      </c>
      <c r="AM267" s="4">
        <v>4.04</v>
      </c>
      <c r="AN267" s="4">
        <v>1</v>
      </c>
      <c r="AO267" s="4" t="s">
        <v>1831</v>
      </c>
      <c r="AQ267" s="4" t="s">
        <v>1940</v>
      </c>
      <c r="AR267" s="4" t="s">
        <v>1831</v>
      </c>
      <c r="AS267" s="4" t="s">
        <v>1831</v>
      </c>
      <c r="AT267" s="4" t="s">
        <v>1831</v>
      </c>
      <c r="AU267" s="4" t="s">
        <v>1831</v>
      </c>
      <c r="AV267" s="4" t="s">
        <v>1831</v>
      </c>
      <c r="AW267" s="4" t="s">
        <v>1831</v>
      </c>
      <c r="AX267" s="4" t="s">
        <v>1831</v>
      </c>
      <c r="AY267" s="4" t="s">
        <v>1831</v>
      </c>
      <c r="AZ267" s="4" t="s">
        <v>1831</v>
      </c>
      <c r="BA267" s="4" t="s">
        <v>1831</v>
      </c>
      <c r="BB267" s="4" t="s">
        <v>1831</v>
      </c>
      <c r="BC267" s="53">
        <v>0.23333200000000001</v>
      </c>
      <c r="BD267" s="53">
        <v>0.17403199999999999</v>
      </c>
      <c r="BE267" s="53">
        <v>202.91831999999999</v>
      </c>
      <c r="BF267" s="53">
        <v>0.37096000000000001</v>
      </c>
      <c r="BG267" s="53">
        <v>0.14003299999999999</v>
      </c>
      <c r="BH267" s="4">
        <v>33.338920999999999</v>
      </c>
      <c r="BI267" s="4">
        <v>3.830158</v>
      </c>
      <c r="BJ267" s="53">
        <v>28.636536</v>
      </c>
      <c r="BK267" s="53">
        <v>1.5176E-2</v>
      </c>
      <c r="BL267" s="53">
        <v>0</v>
      </c>
    </row>
    <row r="268" spans="1:64" hidden="1" x14ac:dyDescent="0.3">
      <c r="A268" s="5" t="s">
        <v>602</v>
      </c>
      <c r="B268" s="5">
        <v>19</v>
      </c>
      <c r="C268" s="5">
        <v>19</v>
      </c>
      <c r="D268" s="5">
        <v>264</v>
      </c>
      <c r="E268" s="5" t="s">
        <v>1092</v>
      </c>
      <c r="F268" s="5" t="s">
        <v>1093</v>
      </c>
      <c r="G268" s="94"/>
      <c r="H268" s="94"/>
      <c r="I268" s="94">
        <v>2015</v>
      </c>
      <c r="J268" s="5">
        <v>11.7333333</v>
      </c>
      <c r="K268" s="5">
        <v>79.783333333333303</v>
      </c>
      <c r="L268" s="5">
        <v>35</v>
      </c>
      <c r="M268" s="5" t="s">
        <v>963</v>
      </c>
      <c r="P268" s="4" t="s">
        <v>2054</v>
      </c>
      <c r="Q268" s="5" t="s">
        <v>2234</v>
      </c>
      <c r="R268" s="5" t="s">
        <v>1096</v>
      </c>
      <c r="S268" s="5"/>
      <c r="T268" s="5" t="s">
        <v>2112</v>
      </c>
      <c r="U268" s="5" t="s">
        <v>1418</v>
      </c>
      <c r="V268" s="5" t="s">
        <v>991</v>
      </c>
      <c r="W268" s="5" t="s">
        <v>1395</v>
      </c>
      <c r="X268" s="5" t="s">
        <v>1622</v>
      </c>
      <c r="Y268" s="5" t="b">
        <v>1</v>
      </c>
      <c r="Z268" s="5" t="s">
        <v>1097</v>
      </c>
      <c r="AA268" s="4" t="s">
        <v>1831</v>
      </c>
      <c r="AB268" s="4" t="s">
        <v>1831</v>
      </c>
      <c r="AC268" s="4" t="s">
        <v>1831</v>
      </c>
      <c r="AD268" s="4" t="s">
        <v>1831</v>
      </c>
      <c r="AE268" s="53">
        <v>0</v>
      </c>
      <c r="AI268" s="4" t="s">
        <v>1939</v>
      </c>
      <c r="AJ268" s="4" t="s">
        <v>1831</v>
      </c>
      <c r="AK268" s="4" t="s">
        <v>1831</v>
      </c>
      <c r="AL268" s="4" t="s">
        <v>1831</v>
      </c>
      <c r="AM268" s="4">
        <v>5</v>
      </c>
      <c r="AN268" s="4" t="s">
        <v>1831</v>
      </c>
      <c r="AO268" s="4" t="s">
        <v>1831</v>
      </c>
      <c r="AQ268" s="4" t="s">
        <v>1940</v>
      </c>
      <c r="AR268" s="4" t="s">
        <v>1831</v>
      </c>
      <c r="AS268" s="4" t="s">
        <v>1831</v>
      </c>
      <c r="AT268" s="4" t="s">
        <v>1831</v>
      </c>
      <c r="AU268" s="4" t="s">
        <v>1831</v>
      </c>
      <c r="AV268" s="4" t="s">
        <v>1831</v>
      </c>
      <c r="AW268" s="4" t="s">
        <v>1831</v>
      </c>
      <c r="AX268" s="4" t="s">
        <v>1831</v>
      </c>
      <c r="AY268" s="4" t="s">
        <v>1831</v>
      </c>
      <c r="AZ268" s="4" t="s">
        <v>1831</v>
      </c>
      <c r="BA268" s="4" t="s">
        <v>1831</v>
      </c>
      <c r="BB268" s="4" t="s">
        <v>1831</v>
      </c>
      <c r="BC268" s="53">
        <v>0.23333200000000001</v>
      </c>
      <c r="BD268" s="53">
        <v>0.17403199999999999</v>
      </c>
      <c r="BE268" s="53">
        <v>202.91831999999999</v>
      </c>
      <c r="BF268" s="53">
        <v>0.37096000000000001</v>
      </c>
      <c r="BG268" s="53">
        <v>0.14003299999999999</v>
      </c>
      <c r="BH268" s="4">
        <v>33.338920999999999</v>
      </c>
      <c r="BI268" s="4">
        <v>3.830158</v>
      </c>
      <c r="BJ268" s="53">
        <v>28.636536</v>
      </c>
      <c r="BK268" s="53">
        <v>1.5176E-2</v>
      </c>
      <c r="BL268" s="53">
        <v>0</v>
      </c>
    </row>
    <row r="269" spans="1:64" hidden="1" x14ac:dyDescent="0.3">
      <c r="A269" s="5" t="s">
        <v>602</v>
      </c>
      <c r="B269" s="5">
        <v>19</v>
      </c>
      <c r="C269" s="5">
        <v>19</v>
      </c>
      <c r="D269" s="5">
        <v>265</v>
      </c>
      <c r="E269" s="5" t="s">
        <v>1092</v>
      </c>
      <c r="F269" s="5" t="s">
        <v>1093</v>
      </c>
      <c r="G269" s="94"/>
      <c r="H269" s="94"/>
      <c r="I269" s="94">
        <v>2015</v>
      </c>
      <c r="J269" s="5">
        <v>11.7333333</v>
      </c>
      <c r="K269" s="5">
        <v>79.783333333333303</v>
      </c>
      <c r="L269" s="5">
        <v>35</v>
      </c>
      <c r="M269" s="5" t="s">
        <v>963</v>
      </c>
      <c r="P269" s="4" t="s">
        <v>2054</v>
      </c>
      <c r="Q269" s="5" t="s">
        <v>2234</v>
      </c>
      <c r="R269" s="5" t="s">
        <v>1096</v>
      </c>
      <c r="S269" s="5"/>
      <c r="T269" s="5" t="s">
        <v>2113</v>
      </c>
      <c r="U269" s="5" t="s">
        <v>1418</v>
      </c>
      <c r="V269" s="5" t="s">
        <v>992</v>
      </c>
      <c r="W269" s="5" t="s">
        <v>1395</v>
      </c>
      <c r="X269" s="5" t="s">
        <v>1622</v>
      </c>
      <c r="Y269" s="5" t="b">
        <v>1</v>
      </c>
      <c r="Z269" s="5" t="s">
        <v>1097</v>
      </c>
      <c r="AA269" s="4" t="s">
        <v>1831</v>
      </c>
      <c r="AB269" s="4" t="s">
        <v>1831</v>
      </c>
      <c r="AC269" s="4" t="s">
        <v>1831</v>
      </c>
      <c r="AD269" s="4" t="s">
        <v>1831</v>
      </c>
      <c r="AE269" s="53">
        <v>0</v>
      </c>
      <c r="AI269" s="4" t="s">
        <v>1939</v>
      </c>
      <c r="AJ269" s="4" t="s">
        <v>1831</v>
      </c>
      <c r="AK269" s="4" t="s">
        <v>1831</v>
      </c>
      <c r="AL269" s="4" t="s">
        <v>1831</v>
      </c>
      <c r="AM269" s="4">
        <v>4.7</v>
      </c>
      <c r="AN269" s="4">
        <v>1</v>
      </c>
      <c r="AO269" s="4" t="s">
        <v>1831</v>
      </c>
      <c r="AQ269" s="4" t="s">
        <v>1940</v>
      </c>
      <c r="AR269" s="4" t="s">
        <v>1831</v>
      </c>
      <c r="AS269" s="4" t="s">
        <v>1831</v>
      </c>
      <c r="AT269" s="4" t="s">
        <v>1831</v>
      </c>
      <c r="AU269" s="4" t="s">
        <v>1831</v>
      </c>
      <c r="AV269" s="4" t="s">
        <v>1831</v>
      </c>
      <c r="AW269" s="4" t="s">
        <v>1831</v>
      </c>
      <c r="AX269" s="4" t="s">
        <v>1831</v>
      </c>
      <c r="AY269" s="4" t="s">
        <v>1831</v>
      </c>
      <c r="AZ269" s="4" t="s">
        <v>1831</v>
      </c>
      <c r="BA269" s="4" t="s">
        <v>1831</v>
      </c>
      <c r="BB269" s="4" t="s">
        <v>1831</v>
      </c>
      <c r="BC269" s="53">
        <v>0.23333200000000001</v>
      </c>
      <c r="BD269" s="53">
        <v>0.17403199999999999</v>
      </c>
      <c r="BE269" s="53">
        <v>202.91831999999999</v>
      </c>
      <c r="BF269" s="53">
        <v>0.37096000000000001</v>
      </c>
      <c r="BG269" s="53">
        <v>0.14003299999999999</v>
      </c>
      <c r="BH269" s="4">
        <v>33.338920999999999</v>
      </c>
      <c r="BI269" s="4">
        <v>3.830158</v>
      </c>
      <c r="BJ269" s="53">
        <v>28.636536</v>
      </c>
      <c r="BK269" s="53">
        <v>1.5176E-2</v>
      </c>
      <c r="BL269" s="53">
        <v>0</v>
      </c>
    </row>
    <row r="270" spans="1:64" hidden="1" x14ac:dyDescent="0.3">
      <c r="A270" s="5" t="s">
        <v>602</v>
      </c>
      <c r="B270" s="5">
        <v>19</v>
      </c>
      <c r="C270" s="5">
        <v>19</v>
      </c>
      <c r="D270" s="5">
        <v>266</v>
      </c>
      <c r="E270" s="5" t="s">
        <v>869</v>
      </c>
      <c r="F270" s="5" t="s">
        <v>1093</v>
      </c>
      <c r="G270" s="94"/>
      <c r="H270" s="94"/>
      <c r="I270" s="94">
        <v>2015</v>
      </c>
      <c r="J270" s="5">
        <v>11.4833333</v>
      </c>
      <c r="K270" s="5">
        <v>79.766666666666595</v>
      </c>
      <c r="L270" s="5">
        <v>5</v>
      </c>
      <c r="M270" s="5" t="s">
        <v>963</v>
      </c>
      <c r="P270" s="4" t="s">
        <v>2054</v>
      </c>
      <c r="Q270" s="5" t="s">
        <v>2234</v>
      </c>
      <c r="R270" s="5" t="s">
        <v>1096</v>
      </c>
      <c r="S270" s="5"/>
      <c r="T270" s="5" t="s">
        <v>2112</v>
      </c>
      <c r="U270" s="5" t="s">
        <v>1418</v>
      </c>
      <c r="V270" s="5" t="s">
        <v>991</v>
      </c>
      <c r="W270" s="5" t="s">
        <v>1395</v>
      </c>
      <c r="X270" s="5" t="s">
        <v>1622</v>
      </c>
      <c r="Y270" s="5" t="b">
        <v>1</v>
      </c>
      <c r="Z270" s="5" t="s">
        <v>1097</v>
      </c>
      <c r="AA270" s="4" t="s">
        <v>1831</v>
      </c>
      <c r="AB270" s="4" t="s">
        <v>1831</v>
      </c>
      <c r="AC270" s="4" t="s">
        <v>1831</v>
      </c>
      <c r="AD270" s="4" t="s">
        <v>1831</v>
      </c>
      <c r="AE270" s="53">
        <v>0</v>
      </c>
      <c r="AI270" s="4" t="s">
        <v>1939</v>
      </c>
      <c r="AJ270" s="4" t="s">
        <v>1831</v>
      </c>
      <c r="AK270" s="4" t="s">
        <v>1831</v>
      </c>
      <c r="AL270" s="4" t="s">
        <v>1831</v>
      </c>
      <c r="AM270" s="4">
        <v>4.38</v>
      </c>
      <c r="AN270" s="4" t="s">
        <v>1831</v>
      </c>
      <c r="AO270" s="4" t="s">
        <v>1831</v>
      </c>
      <c r="AQ270" s="4" t="s">
        <v>1940</v>
      </c>
      <c r="AR270" s="4" t="s">
        <v>1831</v>
      </c>
      <c r="AS270" s="4" t="s">
        <v>1831</v>
      </c>
      <c r="AT270" s="4" t="s">
        <v>1831</v>
      </c>
      <c r="AU270" s="4" t="s">
        <v>1831</v>
      </c>
      <c r="AV270" s="4" t="s">
        <v>1831</v>
      </c>
      <c r="AW270" s="4" t="s">
        <v>1831</v>
      </c>
      <c r="AX270" s="4" t="s">
        <v>1831</v>
      </c>
      <c r="AY270" s="4" t="s">
        <v>1831</v>
      </c>
      <c r="AZ270" s="4" t="s">
        <v>1831</v>
      </c>
      <c r="BA270" s="4" t="s">
        <v>1831</v>
      </c>
      <c r="BB270" s="4" t="s">
        <v>1831</v>
      </c>
      <c r="BC270" s="53">
        <v>0.242675</v>
      </c>
      <c r="BD270" s="53">
        <v>0.161914</v>
      </c>
      <c r="BE270" s="53">
        <v>202.62503100000001</v>
      </c>
      <c r="BF270" s="53">
        <v>0.36899599999999999</v>
      </c>
      <c r="BG270" s="53">
        <v>0.137877</v>
      </c>
      <c r="BH270" s="4">
        <v>33.214320999999998</v>
      </c>
      <c r="BI270" s="4">
        <v>3.8279299999999998</v>
      </c>
      <c r="BJ270" s="53">
        <v>28.644784000000001</v>
      </c>
      <c r="BK270" s="53">
        <v>1.661E-2</v>
      </c>
      <c r="BL270" s="53">
        <v>0</v>
      </c>
    </row>
    <row r="271" spans="1:64" hidden="1" x14ac:dyDescent="0.3">
      <c r="A271" s="5" t="s">
        <v>602</v>
      </c>
      <c r="B271" s="5">
        <v>19</v>
      </c>
      <c r="C271" s="5">
        <v>19</v>
      </c>
      <c r="D271" s="5">
        <v>267</v>
      </c>
      <c r="E271" s="5" t="s">
        <v>869</v>
      </c>
      <c r="F271" s="5" t="s">
        <v>1093</v>
      </c>
      <c r="G271" s="94"/>
      <c r="H271" s="94"/>
      <c r="I271" s="94">
        <v>2015</v>
      </c>
      <c r="J271" s="5">
        <v>11.4833333</v>
      </c>
      <c r="K271" s="5">
        <v>79.766666666666595</v>
      </c>
      <c r="L271" s="5">
        <v>5</v>
      </c>
      <c r="M271" s="5" t="s">
        <v>963</v>
      </c>
      <c r="P271" s="4" t="s">
        <v>2054</v>
      </c>
      <c r="Q271" s="5" t="s">
        <v>2234</v>
      </c>
      <c r="R271" s="5" t="s">
        <v>1096</v>
      </c>
      <c r="S271" s="5"/>
      <c r="T271" s="5" t="s">
        <v>2113</v>
      </c>
      <c r="U271" s="5" t="s">
        <v>1418</v>
      </c>
      <c r="V271" s="5" t="s">
        <v>992</v>
      </c>
      <c r="W271" s="5" t="s">
        <v>1395</v>
      </c>
      <c r="X271" s="5" t="s">
        <v>1622</v>
      </c>
      <c r="Y271" s="5" t="b">
        <v>1</v>
      </c>
      <c r="Z271" s="5" t="s">
        <v>1097</v>
      </c>
      <c r="AA271" s="4" t="s">
        <v>1831</v>
      </c>
      <c r="AB271" s="4" t="s">
        <v>1831</v>
      </c>
      <c r="AC271" s="4" t="s">
        <v>1831</v>
      </c>
      <c r="AD271" s="4" t="s">
        <v>1831</v>
      </c>
      <c r="AE271" s="53">
        <v>0</v>
      </c>
      <c r="AI271" s="4" t="s">
        <v>1939</v>
      </c>
      <c r="AJ271" s="4" t="s">
        <v>1831</v>
      </c>
      <c r="AK271" s="4" t="s">
        <v>1831</v>
      </c>
      <c r="AL271" s="4" t="s">
        <v>1831</v>
      </c>
      <c r="AM271" s="4">
        <v>4.03</v>
      </c>
      <c r="AN271" s="4">
        <v>1</v>
      </c>
      <c r="AO271" s="4" t="s">
        <v>1831</v>
      </c>
      <c r="AQ271" s="4" t="s">
        <v>1940</v>
      </c>
      <c r="AR271" s="4" t="s">
        <v>1831</v>
      </c>
      <c r="AS271" s="4" t="s">
        <v>1831</v>
      </c>
      <c r="AT271" s="4" t="s">
        <v>1831</v>
      </c>
      <c r="AU271" s="4" t="s">
        <v>1831</v>
      </c>
      <c r="AV271" s="4" t="s">
        <v>1831</v>
      </c>
      <c r="AW271" s="4" t="s">
        <v>1831</v>
      </c>
      <c r="AX271" s="4" t="s">
        <v>1831</v>
      </c>
      <c r="AY271" s="4" t="s">
        <v>1831</v>
      </c>
      <c r="AZ271" s="4" t="s">
        <v>1831</v>
      </c>
      <c r="BA271" s="4" t="s">
        <v>1831</v>
      </c>
      <c r="BB271" s="4" t="s">
        <v>1831</v>
      </c>
      <c r="BC271" s="53">
        <v>0.242675</v>
      </c>
      <c r="BD271" s="53">
        <v>0.161914</v>
      </c>
      <c r="BE271" s="53">
        <v>202.62503100000001</v>
      </c>
      <c r="BF271" s="53">
        <v>0.36899599999999999</v>
      </c>
      <c r="BG271" s="53">
        <v>0.137877</v>
      </c>
      <c r="BH271" s="4">
        <v>33.214320999999998</v>
      </c>
      <c r="BI271" s="4">
        <v>3.8279299999999998</v>
      </c>
      <c r="BJ271" s="53">
        <v>28.644784000000001</v>
      </c>
      <c r="BK271" s="53">
        <v>1.661E-2</v>
      </c>
      <c r="BL271" s="53">
        <v>0</v>
      </c>
    </row>
    <row r="272" spans="1:64" hidden="1" x14ac:dyDescent="0.3">
      <c r="A272" s="5" t="s">
        <v>602</v>
      </c>
      <c r="B272" s="5">
        <v>19</v>
      </c>
      <c r="C272" s="5">
        <v>19</v>
      </c>
      <c r="D272" s="5">
        <v>268</v>
      </c>
      <c r="E272" s="5" t="s">
        <v>869</v>
      </c>
      <c r="F272" s="5" t="s">
        <v>1093</v>
      </c>
      <c r="G272" s="94"/>
      <c r="H272" s="94"/>
      <c r="I272" s="94">
        <v>2015</v>
      </c>
      <c r="J272" s="5">
        <v>11.4833333</v>
      </c>
      <c r="K272" s="5">
        <v>79.766666666666595</v>
      </c>
      <c r="L272" s="5">
        <v>15</v>
      </c>
      <c r="M272" s="5" t="s">
        <v>963</v>
      </c>
      <c r="P272" s="4" t="s">
        <v>2054</v>
      </c>
      <c r="Q272" s="5" t="s">
        <v>2234</v>
      </c>
      <c r="R272" s="5" t="s">
        <v>1096</v>
      </c>
      <c r="S272" s="5"/>
      <c r="T272" s="5" t="s">
        <v>2112</v>
      </c>
      <c r="U272" s="5" t="s">
        <v>1418</v>
      </c>
      <c r="V272" s="5" t="s">
        <v>991</v>
      </c>
      <c r="W272" s="5" t="s">
        <v>1395</v>
      </c>
      <c r="X272" s="5" t="s">
        <v>1622</v>
      </c>
      <c r="Y272" s="5" t="b">
        <v>1</v>
      </c>
      <c r="Z272" s="5" t="s">
        <v>1097</v>
      </c>
      <c r="AA272" s="4" t="s">
        <v>1831</v>
      </c>
      <c r="AB272" s="4" t="s">
        <v>1831</v>
      </c>
      <c r="AC272" s="4" t="s">
        <v>1831</v>
      </c>
      <c r="AD272" s="4" t="s">
        <v>1831</v>
      </c>
      <c r="AE272" s="53">
        <v>0</v>
      </c>
      <c r="AI272" s="4" t="s">
        <v>1939</v>
      </c>
      <c r="AJ272" s="4" t="s">
        <v>1831</v>
      </c>
      <c r="AK272" s="4" t="s">
        <v>1831</v>
      </c>
      <c r="AL272" s="4" t="s">
        <v>1831</v>
      </c>
      <c r="AM272" s="4">
        <v>4.53</v>
      </c>
      <c r="AN272" s="4" t="s">
        <v>1831</v>
      </c>
      <c r="AO272" s="4" t="s">
        <v>1831</v>
      </c>
      <c r="AQ272" s="4" t="s">
        <v>1940</v>
      </c>
      <c r="AR272" s="4" t="s">
        <v>1831</v>
      </c>
      <c r="AS272" s="4" t="s">
        <v>1831</v>
      </c>
      <c r="AT272" s="4" t="s">
        <v>1831</v>
      </c>
      <c r="AU272" s="4" t="s">
        <v>1831</v>
      </c>
      <c r="AV272" s="4" t="s">
        <v>1831</v>
      </c>
      <c r="AW272" s="4" t="s">
        <v>1831</v>
      </c>
      <c r="AX272" s="4" t="s">
        <v>1831</v>
      </c>
      <c r="AY272" s="4" t="s">
        <v>1831</v>
      </c>
      <c r="AZ272" s="4" t="s">
        <v>1831</v>
      </c>
      <c r="BA272" s="4" t="s">
        <v>1831</v>
      </c>
      <c r="BB272" s="4" t="s">
        <v>1831</v>
      </c>
      <c r="BC272" s="53">
        <v>0.242675</v>
      </c>
      <c r="BD272" s="53">
        <v>0.161914</v>
      </c>
      <c r="BE272" s="53">
        <v>202.62503100000001</v>
      </c>
      <c r="BF272" s="53">
        <v>0.36899599999999999</v>
      </c>
      <c r="BG272" s="53">
        <v>0.137877</v>
      </c>
      <c r="BH272" s="4">
        <v>33.214320999999998</v>
      </c>
      <c r="BI272" s="4">
        <v>3.8279299999999998</v>
      </c>
      <c r="BJ272" s="53">
        <v>28.644784000000001</v>
      </c>
      <c r="BK272" s="53">
        <v>1.661E-2</v>
      </c>
      <c r="BL272" s="53">
        <v>0</v>
      </c>
    </row>
    <row r="273" spans="1:64" hidden="1" x14ac:dyDescent="0.3">
      <c r="A273" s="5" t="s">
        <v>602</v>
      </c>
      <c r="B273" s="5">
        <v>19</v>
      </c>
      <c r="C273" s="5">
        <v>19</v>
      </c>
      <c r="D273" s="5">
        <v>269</v>
      </c>
      <c r="E273" s="5" t="s">
        <v>869</v>
      </c>
      <c r="F273" s="5" t="s">
        <v>1093</v>
      </c>
      <c r="G273" s="94"/>
      <c r="H273" s="94"/>
      <c r="I273" s="94">
        <v>2015</v>
      </c>
      <c r="J273" s="5">
        <v>11.4833333</v>
      </c>
      <c r="K273" s="5">
        <v>79.766666666666595</v>
      </c>
      <c r="L273" s="5">
        <v>15</v>
      </c>
      <c r="M273" s="5" t="s">
        <v>963</v>
      </c>
      <c r="P273" s="4" t="s">
        <v>2054</v>
      </c>
      <c r="Q273" s="5" t="s">
        <v>2234</v>
      </c>
      <c r="R273" s="5" t="s">
        <v>1096</v>
      </c>
      <c r="S273" s="5"/>
      <c r="T273" s="5" t="s">
        <v>2113</v>
      </c>
      <c r="U273" s="5" t="s">
        <v>1418</v>
      </c>
      <c r="V273" s="5" t="s">
        <v>992</v>
      </c>
      <c r="W273" s="5" t="s">
        <v>1395</v>
      </c>
      <c r="X273" s="5" t="s">
        <v>1622</v>
      </c>
      <c r="Y273" s="5" t="b">
        <v>1</v>
      </c>
      <c r="Z273" s="5" t="s">
        <v>1097</v>
      </c>
      <c r="AA273" s="4" t="s">
        <v>1831</v>
      </c>
      <c r="AB273" s="4" t="s">
        <v>1831</v>
      </c>
      <c r="AC273" s="4" t="s">
        <v>1831</v>
      </c>
      <c r="AD273" s="4" t="s">
        <v>1831</v>
      </c>
      <c r="AE273" s="53">
        <v>0</v>
      </c>
      <c r="AI273" s="4" t="s">
        <v>1939</v>
      </c>
      <c r="AJ273" s="4" t="s">
        <v>1831</v>
      </c>
      <c r="AK273" s="4" t="s">
        <v>1831</v>
      </c>
      <c r="AL273" s="4" t="s">
        <v>1831</v>
      </c>
      <c r="AM273" s="4">
        <v>4.0999999999999996</v>
      </c>
      <c r="AN273" s="4">
        <v>1</v>
      </c>
      <c r="AO273" s="4" t="s">
        <v>1831</v>
      </c>
      <c r="AQ273" s="4" t="s">
        <v>1940</v>
      </c>
      <c r="AR273" s="4" t="s">
        <v>1831</v>
      </c>
      <c r="AS273" s="4" t="s">
        <v>1831</v>
      </c>
      <c r="AT273" s="4" t="s">
        <v>1831</v>
      </c>
      <c r="AU273" s="4" t="s">
        <v>1831</v>
      </c>
      <c r="AV273" s="4" t="s">
        <v>1831</v>
      </c>
      <c r="AW273" s="4" t="s">
        <v>1831</v>
      </c>
      <c r="AX273" s="4" t="s">
        <v>1831</v>
      </c>
      <c r="AY273" s="4" t="s">
        <v>1831</v>
      </c>
      <c r="AZ273" s="4" t="s">
        <v>1831</v>
      </c>
      <c r="BA273" s="4" t="s">
        <v>1831</v>
      </c>
      <c r="BB273" s="4" t="s">
        <v>1831</v>
      </c>
      <c r="BC273" s="53">
        <v>0.242675</v>
      </c>
      <c r="BD273" s="53">
        <v>0.161914</v>
      </c>
      <c r="BE273" s="53">
        <v>202.62503100000001</v>
      </c>
      <c r="BF273" s="53">
        <v>0.36899599999999999</v>
      </c>
      <c r="BG273" s="53">
        <v>0.137877</v>
      </c>
      <c r="BH273" s="4">
        <v>33.214320999999998</v>
      </c>
      <c r="BI273" s="4">
        <v>3.8279299999999998</v>
      </c>
      <c r="BJ273" s="53">
        <v>28.644784000000001</v>
      </c>
      <c r="BK273" s="53">
        <v>1.661E-2</v>
      </c>
      <c r="BL273" s="53">
        <v>0</v>
      </c>
    </row>
    <row r="274" spans="1:64" hidden="1" x14ac:dyDescent="0.3">
      <c r="A274" s="5" t="s">
        <v>602</v>
      </c>
      <c r="B274" s="5">
        <v>19</v>
      </c>
      <c r="C274" s="5">
        <v>19</v>
      </c>
      <c r="D274" s="5">
        <v>270</v>
      </c>
      <c r="E274" s="5" t="s">
        <v>869</v>
      </c>
      <c r="F274" s="5" t="s">
        <v>1093</v>
      </c>
      <c r="G274" s="94"/>
      <c r="H274" s="94"/>
      <c r="I274" s="94">
        <v>2015</v>
      </c>
      <c r="J274" s="5">
        <v>11.4833333</v>
      </c>
      <c r="K274" s="5">
        <v>79.766666666666595</v>
      </c>
      <c r="L274" s="5">
        <v>25</v>
      </c>
      <c r="M274" s="5" t="s">
        <v>963</v>
      </c>
      <c r="P274" s="4" t="s">
        <v>2054</v>
      </c>
      <c r="Q274" s="5" t="s">
        <v>2234</v>
      </c>
      <c r="R274" s="5" t="s">
        <v>1096</v>
      </c>
      <c r="S274" s="5"/>
      <c r="T274" s="5" t="s">
        <v>2112</v>
      </c>
      <c r="U274" s="5" t="s">
        <v>1418</v>
      </c>
      <c r="V274" s="5" t="s">
        <v>991</v>
      </c>
      <c r="W274" s="5" t="s">
        <v>1395</v>
      </c>
      <c r="X274" s="5" t="s">
        <v>1622</v>
      </c>
      <c r="Y274" s="5" t="b">
        <v>1</v>
      </c>
      <c r="Z274" s="5" t="s">
        <v>1097</v>
      </c>
      <c r="AA274" s="4" t="s">
        <v>1831</v>
      </c>
      <c r="AB274" s="4" t="s">
        <v>1831</v>
      </c>
      <c r="AC274" s="4" t="s">
        <v>1831</v>
      </c>
      <c r="AD274" s="4" t="s">
        <v>1831</v>
      </c>
      <c r="AE274" s="53">
        <v>0</v>
      </c>
      <c r="AI274" s="4" t="s">
        <v>1939</v>
      </c>
      <c r="AJ274" s="4" t="s">
        <v>1831</v>
      </c>
      <c r="AK274" s="4" t="s">
        <v>1831</v>
      </c>
      <c r="AL274" s="4" t="s">
        <v>1831</v>
      </c>
      <c r="AM274" s="4">
        <v>4.71</v>
      </c>
      <c r="AN274" s="4" t="s">
        <v>1831</v>
      </c>
      <c r="AO274" s="4" t="s">
        <v>1831</v>
      </c>
      <c r="AQ274" s="4" t="s">
        <v>1940</v>
      </c>
      <c r="AR274" s="4" t="s">
        <v>1831</v>
      </c>
      <c r="AS274" s="4" t="s">
        <v>1831</v>
      </c>
      <c r="AT274" s="4" t="s">
        <v>1831</v>
      </c>
      <c r="AU274" s="4" t="s">
        <v>1831</v>
      </c>
      <c r="AV274" s="4" t="s">
        <v>1831</v>
      </c>
      <c r="AW274" s="4" t="s">
        <v>1831</v>
      </c>
      <c r="AX274" s="4" t="s">
        <v>1831</v>
      </c>
      <c r="AY274" s="4" t="s">
        <v>1831</v>
      </c>
      <c r="AZ274" s="4" t="s">
        <v>1831</v>
      </c>
      <c r="BA274" s="4" t="s">
        <v>1831</v>
      </c>
      <c r="BB274" s="4" t="s">
        <v>1831</v>
      </c>
      <c r="BC274" s="53">
        <v>0.242675</v>
      </c>
      <c r="BD274" s="53">
        <v>0.161914</v>
      </c>
      <c r="BE274" s="53">
        <v>202.62503100000001</v>
      </c>
      <c r="BF274" s="53">
        <v>0.36899599999999999</v>
      </c>
      <c r="BG274" s="53">
        <v>0.137877</v>
      </c>
      <c r="BH274" s="4">
        <v>33.214320999999998</v>
      </c>
      <c r="BI274" s="4">
        <v>3.8279299999999998</v>
      </c>
      <c r="BJ274" s="53">
        <v>28.644784000000001</v>
      </c>
      <c r="BK274" s="53">
        <v>1.661E-2</v>
      </c>
      <c r="BL274" s="53">
        <v>0</v>
      </c>
    </row>
    <row r="275" spans="1:64" hidden="1" x14ac:dyDescent="0.3">
      <c r="A275" s="5" t="s">
        <v>602</v>
      </c>
      <c r="B275" s="5">
        <v>19</v>
      </c>
      <c r="C275" s="5">
        <v>19</v>
      </c>
      <c r="D275" s="5">
        <v>271</v>
      </c>
      <c r="E275" s="5" t="s">
        <v>869</v>
      </c>
      <c r="F275" s="5" t="s">
        <v>1093</v>
      </c>
      <c r="G275" s="94"/>
      <c r="H275" s="94"/>
      <c r="I275" s="94">
        <v>2015</v>
      </c>
      <c r="J275" s="5">
        <v>11.4833333</v>
      </c>
      <c r="K275" s="5">
        <v>79.766666666666595</v>
      </c>
      <c r="L275" s="5">
        <v>25</v>
      </c>
      <c r="M275" s="5" t="s">
        <v>963</v>
      </c>
      <c r="P275" s="4" t="s">
        <v>2054</v>
      </c>
      <c r="Q275" s="5" t="s">
        <v>2234</v>
      </c>
      <c r="R275" s="5" t="s">
        <v>1096</v>
      </c>
      <c r="S275" s="5"/>
      <c r="T275" s="5" t="s">
        <v>2113</v>
      </c>
      <c r="U275" s="5" t="s">
        <v>1418</v>
      </c>
      <c r="V275" s="5" t="s">
        <v>992</v>
      </c>
      <c r="W275" s="5" t="s">
        <v>1395</v>
      </c>
      <c r="X275" s="5" t="s">
        <v>1622</v>
      </c>
      <c r="Y275" s="5" t="b">
        <v>1</v>
      </c>
      <c r="Z275" s="5" t="s">
        <v>1097</v>
      </c>
      <c r="AA275" s="4" t="s">
        <v>1831</v>
      </c>
      <c r="AB275" s="4" t="s">
        <v>1831</v>
      </c>
      <c r="AC275" s="4" t="s">
        <v>1831</v>
      </c>
      <c r="AD275" s="4" t="s">
        <v>1831</v>
      </c>
      <c r="AE275" s="53">
        <v>0</v>
      </c>
      <c r="AI275" s="4" t="s">
        <v>1939</v>
      </c>
      <c r="AJ275" s="4" t="s">
        <v>1831</v>
      </c>
      <c r="AK275" s="4" t="s">
        <v>1831</v>
      </c>
      <c r="AL275" s="4" t="s">
        <v>1831</v>
      </c>
      <c r="AM275" s="4">
        <v>4.03</v>
      </c>
      <c r="AN275" s="4">
        <v>1</v>
      </c>
      <c r="AO275" s="4" t="s">
        <v>1831</v>
      </c>
      <c r="AQ275" s="4" t="s">
        <v>1940</v>
      </c>
      <c r="AR275" s="4" t="s">
        <v>1831</v>
      </c>
      <c r="AS275" s="4" t="s">
        <v>1831</v>
      </c>
      <c r="AT275" s="4" t="s">
        <v>1831</v>
      </c>
      <c r="AU275" s="4" t="s">
        <v>1831</v>
      </c>
      <c r="AV275" s="4" t="s">
        <v>1831</v>
      </c>
      <c r="AW275" s="4" t="s">
        <v>1831</v>
      </c>
      <c r="AX275" s="4" t="s">
        <v>1831</v>
      </c>
      <c r="AY275" s="4" t="s">
        <v>1831</v>
      </c>
      <c r="AZ275" s="4" t="s">
        <v>1831</v>
      </c>
      <c r="BA275" s="4" t="s">
        <v>1831</v>
      </c>
      <c r="BB275" s="4" t="s">
        <v>1831</v>
      </c>
      <c r="BC275" s="53">
        <v>0.242675</v>
      </c>
      <c r="BD275" s="53">
        <v>0.161914</v>
      </c>
      <c r="BE275" s="53">
        <v>202.62503100000001</v>
      </c>
      <c r="BF275" s="53">
        <v>0.36899599999999999</v>
      </c>
      <c r="BG275" s="53">
        <v>0.137877</v>
      </c>
      <c r="BH275" s="4">
        <v>33.214320999999998</v>
      </c>
      <c r="BI275" s="4">
        <v>3.8279299999999998</v>
      </c>
      <c r="BJ275" s="53">
        <v>28.644784000000001</v>
      </c>
      <c r="BK275" s="53">
        <v>1.661E-2</v>
      </c>
      <c r="BL275" s="53">
        <v>0</v>
      </c>
    </row>
    <row r="276" spans="1:64" hidden="1" x14ac:dyDescent="0.3">
      <c r="A276" s="5" t="s">
        <v>602</v>
      </c>
      <c r="B276" s="5">
        <v>19</v>
      </c>
      <c r="C276" s="5">
        <v>19</v>
      </c>
      <c r="D276" s="5">
        <v>272</v>
      </c>
      <c r="E276" s="5" t="s">
        <v>869</v>
      </c>
      <c r="F276" s="5" t="s">
        <v>1093</v>
      </c>
      <c r="G276" s="94"/>
      <c r="H276" s="94"/>
      <c r="I276" s="94">
        <v>2015</v>
      </c>
      <c r="J276" s="5">
        <v>11.4833333</v>
      </c>
      <c r="K276" s="5">
        <v>79.766666666666595</v>
      </c>
      <c r="L276" s="5">
        <v>35</v>
      </c>
      <c r="M276" s="5" t="s">
        <v>963</v>
      </c>
      <c r="P276" s="4" t="s">
        <v>2054</v>
      </c>
      <c r="Q276" s="5" t="s">
        <v>2234</v>
      </c>
      <c r="R276" s="5" t="s">
        <v>1096</v>
      </c>
      <c r="S276" s="5"/>
      <c r="T276" s="5" t="s">
        <v>2112</v>
      </c>
      <c r="U276" s="5" t="s">
        <v>1418</v>
      </c>
      <c r="V276" s="5" t="s">
        <v>991</v>
      </c>
      <c r="W276" s="5" t="s">
        <v>1395</v>
      </c>
      <c r="X276" s="5" t="s">
        <v>1622</v>
      </c>
      <c r="Y276" s="5" t="b">
        <v>1</v>
      </c>
      <c r="Z276" s="5" t="s">
        <v>1097</v>
      </c>
      <c r="AA276" s="4" t="s">
        <v>1831</v>
      </c>
      <c r="AB276" s="4" t="s">
        <v>1831</v>
      </c>
      <c r="AC276" s="4" t="s">
        <v>1831</v>
      </c>
      <c r="AD276" s="4" t="s">
        <v>1831</v>
      </c>
      <c r="AE276" s="53">
        <v>0</v>
      </c>
      <c r="AI276" s="4" t="s">
        <v>1939</v>
      </c>
      <c r="AJ276" s="4" t="s">
        <v>1831</v>
      </c>
      <c r="AK276" s="4" t="s">
        <v>1831</v>
      </c>
      <c r="AL276" s="4" t="s">
        <v>1831</v>
      </c>
      <c r="AM276" s="4">
        <v>4.2300000000000004</v>
      </c>
      <c r="AN276" s="4" t="s">
        <v>1831</v>
      </c>
      <c r="AO276" s="4" t="s">
        <v>1831</v>
      </c>
      <c r="AQ276" s="4" t="s">
        <v>1940</v>
      </c>
      <c r="AR276" s="4" t="s">
        <v>1831</v>
      </c>
      <c r="AS276" s="4" t="s">
        <v>1831</v>
      </c>
      <c r="AT276" s="4" t="s">
        <v>1831</v>
      </c>
      <c r="AU276" s="4" t="s">
        <v>1831</v>
      </c>
      <c r="AV276" s="4" t="s">
        <v>1831</v>
      </c>
      <c r="AW276" s="4" t="s">
        <v>1831</v>
      </c>
      <c r="AX276" s="4" t="s">
        <v>1831</v>
      </c>
      <c r="AY276" s="4" t="s">
        <v>1831</v>
      </c>
      <c r="AZ276" s="4" t="s">
        <v>1831</v>
      </c>
      <c r="BA276" s="4" t="s">
        <v>1831</v>
      </c>
      <c r="BB276" s="4" t="s">
        <v>1831</v>
      </c>
      <c r="BC276" s="53">
        <v>0.242675</v>
      </c>
      <c r="BD276" s="53">
        <v>0.161914</v>
      </c>
      <c r="BE276" s="53">
        <v>202.62503100000001</v>
      </c>
      <c r="BF276" s="53">
        <v>0.36899599999999999</v>
      </c>
      <c r="BG276" s="53">
        <v>0.137877</v>
      </c>
      <c r="BH276" s="4">
        <v>33.214320999999998</v>
      </c>
      <c r="BI276" s="4">
        <v>3.8279299999999998</v>
      </c>
      <c r="BJ276" s="53">
        <v>28.644784000000001</v>
      </c>
      <c r="BK276" s="53">
        <v>1.661E-2</v>
      </c>
      <c r="BL276" s="53">
        <v>0</v>
      </c>
    </row>
    <row r="277" spans="1:64" hidden="1" x14ac:dyDescent="0.3">
      <c r="A277" s="5" t="s">
        <v>602</v>
      </c>
      <c r="B277" s="5">
        <v>19</v>
      </c>
      <c r="C277" s="5">
        <v>19</v>
      </c>
      <c r="D277" s="5">
        <v>273</v>
      </c>
      <c r="E277" s="5" t="s">
        <v>869</v>
      </c>
      <c r="F277" s="5" t="s">
        <v>1093</v>
      </c>
      <c r="G277" s="94"/>
      <c r="H277" s="94"/>
      <c r="I277" s="94">
        <v>2015</v>
      </c>
      <c r="J277" s="5">
        <v>11.4833333</v>
      </c>
      <c r="K277" s="5">
        <v>79.766666666666595</v>
      </c>
      <c r="L277" s="5">
        <v>35</v>
      </c>
      <c r="M277" s="5" t="s">
        <v>963</v>
      </c>
      <c r="P277" s="4" t="s">
        <v>2054</v>
      </c>
      <c r="Q277" s="5" t="s">
        <v>2234</v>
      </c>
      <c r="R277" s="5" t="s">
        <v>1096</v>
      </c>
      <c r="S277" s="5"/>
      <c r="T277" s="5" t="s">
        <v>2113</v>
      </c>
      <c r="U277" s="5" t="s">
        <v>1418</v>
      </c>
      <c r="V277" s="5" t="s">
        <v>992</v>
      </c>
      <c r="W277" s="5" t="s">
        <v>1395</v>
      </c>
      <c r="X277" s="5" t="s">
        <v>1622</v>
      </c>
      <c r="Y277" s="5" t="b">
        <v>1</v>
      </c>
      <c r="Z277" s="5" t="s">
        <v>1097</v>
      </c>
      <c r="AA277" s="4" t="s">
        <v>1831</v>
      </c>
      <c r="AB277" s="4" t="s">
        <v>1831</v>
      </c>
      <c r="AC277" s="4" t="s">
        <v>1831</v>
      </c>
      <c r="AD277" s="4" t="s">
        <v>1831</v>
      </c>
      <c r="AE277" s="53">
        <v>0</v>
      </c>
      <c r="AI277" s="4" t="s">
        <v>1939</v>
      </c>
      <c r="AJ277" s="4" t="s">
        <v>1831</v>
      </c>
      <c r="AK277" s="4" t="s">
        <v>1831</v>
      </c>
      <c r="AL277" s="4" t="s">
        <v>1831</v>
      </c>
      <c r="AM277" s="4">
        <v>4.29</v>
      </c>
      <c r="AN277" s="4">
        <v>1</v>
      </c>
      <c r="AO277" s="4" t="s">
        <v>1831</v>
      </c>
      <c r="AQ277" s="4" t="s">
        <v>1940</v>
      </c>
      <c r="AR277" s="4" t="s">
        <v>1831</v>
      </c>
      <c r="AS277" s="4" t="s">
        <v>1831</v>
      </c>
      <c r="AT277" s="4" t="s">
        <v>1831</v>
      </c>
      <c r="AU277" s="4" t="s">
        <v>1831</v>
      </c>
      <c r="AV277" s="4" t="s">
        <v>1831</v>
      </c>
      <c r="AW277" s="4" t="s">
        <v>1831</v>
      </c>
      <c r="AX277" s="4" t="s">
        <v>1831</v>
      </c>
      <c r="AY277" s="4" t="s">
        <v>1831</v>
      </c>
      <c r="AZ277" s="4" t="s">
        <v>1831</v>
      </c>
      <c r="BA277" s="4" t="s">
        <v>1831</v>
      </c>
      <c r="BB277" s="4" t="s">
        <v>1831</v>
      </c>
      <c r="BC277" s="53">
        <v>0.242675</v>
      </c>
      <c r="BD277" s="53">
        <v>0.161914</v>
      </c>
      <c r="BE277" s="53">
        <v>202.62503100000001</v>
      </c>
      <c r="BF277" s="53">
        <v>0.36899599999999999</v>
      </c>
      <c r="BG277" s="53">
        <v>0.137877</v>
      </c>
      <c r="BH277" s="4">
        <v>33.214320999999998</v>
      </c>
      <c r="BI277" s="4">
        <v>3.8279299999999998</v>
      </c>
      <c r="BJ277" s="53">
        <v>28.644784000000001</v>
      </c>
      <c r="BK277" s="53">
        <v>1.661E-2</v>
      </c>
      <c r="BL277" s="53">
        <v>0</v>
      </c>
    </row>
    <row r="278" spans="1:64" hidden="1" x14ac:dyDescent="0.3">
      <c r="A278" s="5" t="s">
        <v>606</v>
      </c>
      <c r="B278" s="5">
        <v>20</v>
      </c>
      <c r="C278" s="5">
        <v>20</v>
      </c>
      <c r="D278" s="5">
        <v>274</v>
      </c>
      <c r="E278" s="5" t="s">
        <v>1107</v>
      </c>
      <c r="F278" s="6">
        <v>42583</v>
      </c>
      <c r="G278" s="94">
        <v>1</v>
      </c>
      <c r="H278" s="94">
        <v>8</v>
      </c>
      <c r="I278" s="94">
        <v>2016</v>
      </c>
      <c r="J278" s="5">
        <v>38.130000000000003</v>
      </c>
      <c r="K278" s="5">
        <v>12.852</v>
      </c>
      <c r="L278" s="5">
        <v>550</v>
      </c>
      <c r="M278" s="5" t="s">
        <v>2049</v>
      </c>
      <c r="N278" s="4" t="s">
        <v>1110</v>
      </c>
      <c r="P278" s="5" t="s">
        <v>1929</v>
      </c>
      <c r="Q278" s="5" t="s">
        <v>845</v>
      </c>
      <c r="R278" s="5" t="s">
        <v>845</v>
      </c>
      <c r="S278" s="5"/>
      <c r="T278" s="5">
        <v>274</v>
      </c>
      <c r="U278" s="5" t="s">
        <v>1418</v>
      </c>
      <c r="V278" s="5" t="s">
        <v>992</v>
      </c>
      <c r="W278" s="5" t="s">
        <v>1222</v>
      </c>
      <c r="X278" s="5" t="s">
        <v>1222</v>
      </c>
      <c r="Y278" s="5" t="b">
        <v>1</v>
      </c>
      <c r="Z278" s="5" t="s">
        <v>1109</v>
      </c>
      <c r="AA278" s="4" t="s">
        <v>1170</v>
      </c>
      <c r="AC278" s="4" t="s">
        <v>1171</v>
      </c>
      <c r="AE278" s="53">
        <v>595.93102999999996</v>
      </c>
      <c r="AF278" s="4">
        <v>100</v>
      </c>
      <c r="AH278" s="4" t="s">
        <v>1995</v>
      </c>
      <c r="AJ278" s="4" t="s">
        <v>1831</v>
      </c>
      <c r="AK278" s="4" t="s">
        <v>1831</v>
      </c>
      <c r="AL278" s="4" t="s">
        <v>1831</v>
      </c>
      <c r="AM278" s="4" t="s">
        <v>1831</v>
      </c>
      <c r="AN278" s="4" t="s">
        <v>1239</v>
      </c>
      <c r="AO278" s="4" t="s">
        <v>1831</v>
      </c>
      <c r="AP278" s="4">
        <f>2016-1980</f>
        <v>36</v>
      </c>
      <c r="AR278" s="4" t="s">
        <v>1831</v>
      </c>
      <c r="AS278" s="4" t="s">
        <v>1831</v>
      </c>
      <c r="AT278" s="4" t="s">
        <v>1831</v>
      </c>
      <c r="AU278" s="4" t="s">
        <v>1831</v>
      </c>
      <c r="AV278" s="4" t="s">
        <v>1831</v>
      </c>
      <c r="AW278" s="4" t="s">
        <v>1831</v>
      </c>
      <c r="AX278" s="4" t="s">
        <v>1831</v>
      </c>
      <c r="AY278" s="4" t="s">
        <v>1831</v>
      </c>
      <c r="AZ278" s="4" t="s">
        <v>1831</v>
      </c>
      <c r="BA278" s="4" t="s">
        <v>1831</v>
      </c>
      <c r="BB278" s="4" t="s">
        <v>1831</v>
      </c>
      <c r="BC278" s="53">
        <v>0.19813881</v>
      </c>
      <c r="BD278" s="53">
        <v>4.2424099999999999E-2</v>
      </c>
      <c r="BE278" s="53">
        <v>239.522144</v>
      </c>
      <c r="BF278" s="53">
        <v>0.78878503</v>
      </c>
      <c r="BG278" s="53">
        <v>8.2204390000000002E-2</v>
      </c>
      <c r="BH278" s="4">
        <v>38.271556199999999</v>
      </c>
      <c r="BI278" s="4">
        <v>3.0229230899999999</v>
      </c>
      <c r="BJ278" s="53">
        <v>14.563713</v>
      </c>
      <c r="BK278" s="53">
        <v>6.2870000000000005E-4</v>
      </c>
      <c r="BL278" s="53">
        <v>6660.0600599999998</v>
      </c>
    </row>
    <row r="279" spans="1:64" hidden="1" x14ac:dyDescent="0.3">
      <c r="A279" s="5" t="s">
        <v>606</v>
      </c>
      <c r="B279" s="5">
        <v>20</v>
      </c>
      <c r="C279" s="5">
        <v>20</v>
      </c>
      <c r="D279" s="5">
        <v>275</v>
      </c>
      <c r="E279" s="5" t="s">
        <v>1108</v>
      </c>
      <c r="F279" s="6">
        <v>42583</v>
      </c>
      <c r="G279" s="94">
        <v>1</v>
      </c>
      <c r="H279" s="94">
        <v>8</v>
      </c>
      <c r="I279" s="94">
        <v>2016</v>
      </c>
      <c r="J279" s="5">
        <v>38.164999999999999</v>
      </c>
      <c r="K279" s="5">
        <v>12.958</v>
      </c>
      <c r="L279" s="5">
        <v>550</v>
      </c>
      <c r="M279" s="5" t="s">
        <v>2049</v>
      </c>
      <c r="N279" s="4" t="s">
        <v>1110</v>
      </c>
      <c r="P279" s="5" t="s">
        <v>1929</v>
      </c>
      <c r="Q279" s="5" t="s">
        <v>845</v>
      </c>
      <c r="R279" s="5" t="s">
        <v>845</v>
      </c>
      <c r="S279" s="5"/>
      <c r="T279" s="5">
        <v>275</v>
      </c>
      <c r="U279" s="5" t="s">
        <v>1174</v>
      </c>
      <c r="V279" s="5" t="s">
        <v>992</v>
      </c>
      <c r="W279" s="5"/>
      <c r="X279" s="5"/>
      <c r="Y279" s="5" t="b">
        <v>1</v>
      </c>
      <c r="Z279" s="5"/>
      <c r="AA279" s="4" t="s">
        <v>1169</v>
      </c>
      <c r="AC279" s="4" t="s">
        <v>1171</v>
      </c>
      <c r="AE279" s="53">
        <v>0</v>
      </c>
      <c r="AF279" s="4">
        <v>0</v>
      </c>
      <c r="AH279" s="4" t="s">
        <v>1995</v>
      </c>
      <c r="AJ279" s="4" t="s">
        <v>1831</v>
      </c>
      <c r="AK279" s="4" t="s">
        <v>1831</v>
      </c>
      <c r="AL279" s="4" t="s">
        <v>1831</v>
      </c>
      <c r="AM279" s="4" t="s">
        <v>1831</v>
      </c>
      <c r="AN279" s="4" t="s">
        <v>1831</v>
      </c>
      <c r="AO279" s="4" t="s">
        <v>1831</v>
      </c>
      <c r="AR279" s="4" t="s">
        <v>1831</v>
      </c>
      <c r="AS279" s="4" t="s">
        <v>1831</v>
      </c>
      <c r="AT279" s="4">
        <v>0.15</v>
      </c>
      <c r="AU279" s="4" t="s">
        <v>1831</v>
      </c>
      <c r="AV279" s="4" t="s">
        <v>1831</v>
      </c>
      <c r="AW279" s="4">
        <v>0.09</v>
      </c>
      <c r="AX279" s="4" t="s">
        <v>1831</v>
      </c>
      <c r="AY279" s="4" t="s">
        <v>1831</v>
      </c>
      <c r="AZ279" s="4" t="s">
        <v>1831</v>
      </c>
      <c r="BA279" s="4" t="s">
        <v>1831</v>
      </c>
      <c r="BB279" s="4" t="s">
        <v>1831</v>
      </c>
      <c r="BC279" s="53">
        <v>9.6785220000000005E-2</v>
      </c>
      <c r="BD279" s="53">
        <v>3.3050200000000002E-2</v>
      </c>
      <c r="BE279" s="53">
        <v>219.113077</v>
      </c>
      <c r="BF279" s="53">
        <v>3.7198618200000002</v>
      </c>
      <c r="BG279" s="53">
        <v>0.19553935</v>
      </c>
      <c r="BH279" s="4">
        <v>38.3998724</v>
      </c>
      <c r="BI279" s="4">
        <v>5.6221556599999998</v>
      </c>
      <c r="BJ279" s="53">
        <v>14.2375151</v>
      </c>
      <c r="BK279" s="53">
        <v>6.2677999999999996E-4</v>
      </c>
      <c r="BL279" s="53">
        <v>15174.799800000001</v>
      </c>
    </row>
    <row r="280" spans="1:64" hidden="1" x14ac:dyDescent="0.3">
      <c r="A280" s="5" t="s">
        <v>606</v>
      </c>
      <c r="B280" s="5">
        <v>23</v>
      </c>
      <c r="C280" s="5">
        <v>23</v>
      </c>
      <c r="D280" s="5">
        <v>276</v>
      </c>
      <c r="E280" s="5" t="s">
        <v>1174</v>
      </c>
      <c r="F280" s="5" t="s">
        <v>1179</v>
      </c>
      <c r="G280" s="94"/>
      <c r="H280" s="94">
        <v>6</v>
      </c>
      <c r="I280" s="94">
        <v>2017</v>
      </c>
      <c r="J280" s="5">
        <v>53.681600000000003</v>
      </c>
      <c r="K280" s="5">
        <v>4.4565000000000001</v>
      </c>
      <c r="L280" s="5">
        <v>34</v>
      </c>
      <c r="M280" s="5" t="s">
        <v>963</v>
      </c>
      <c r="P280" s="5" t="s">
        <v>1929</v>
      </c>
      <c r="Q280" s="5" t="s">
        <v>845</v>
      </c>
      <c r="R280" s="5" t="s">
        <v>845</v>
      </c>
      <c r="S280" s="5"/>
      <c r="T280" s="5">
        <v>276</v>
      </c>
      <c r="U280" s="5" t="s">
        <v>1174</v>
      </c>
      <c r="V280" s="5" t="s">
        <v>991</v>
      </c>
      <c r="W280" s="5"/>
      <c r="X280" s="5"/>
      <c r="Y280" s="5" t="b">
        <v>1</v>
      </c>
      <c r="Z280" s="5"/>
      <c r="AE280" s="53">
        <v>6.6938399999999998</v>
      </c>
      <c r="AJ280" s="4" t="s">
        <v>1831</v>
      </c>
      <c r="AK280" s="4" t="s">
        <v>1831</v>
      </c>
      <c r="AL280" s="4" t="s">
        <v>1831</v>
      </c>
      <c r="AM280" s="4" t="s">
        <v>1831</v>
      </c>
      <c r="AN280" s="4">
        <v>0</v>
      </c>
      <c r="AP280" s="4">
        <f>2017-1930</f>
        <v>87</v>
      </c>
      <c r="AQ280" s="4" t="s">
        <v>1936</v>
      </c>
      <c r="AR280" s="4" t="s">
        <v>1831</v>
      </c>
      <c r="AS280" s="4" t="s">
        <v>1831</v>
      </c>
      <c r="AT280" s="4" t="s">
        <v>1831</v>
      </c>
      <c r="AU280" s="4" t="s">
        <v>1831</v>
      </c>
      <c r="AV280" s="4" t="s">
        <v>1831</v>
      </c>
      <c r="AW280" s="4" t="s">
        <v>1831</v>
      </c>
      <c r="AX280" s="4" t="s">
        <v>1831</v>
      </c>
      <c r="AY280" s="4" t="s">
        <v>1831</v>
      </c>
      <c r="AZ280" s="4" t="s">
        <v>1831</v>
      </c>
      <c r="BA280" s="4" t="s">
        <v>1831</v>
      </c>
      <c r="BB280" s="4" t="s">
        <v>1831</v>
      </c>
      <c r="BC280" s="53">
        <v>0.75236227</v>
      </c>
      <c r="BD280" s="53">
        <v>0.13291500000000001</v>
      </c>
      <c r="BE280" s="53">
        <v>289.20704699999999</v>
      </c>
      <c r="BF280" s="53">
        <v>8.2607E-2</v>
      </c>
      <c r="BG280" s="53">
        <v>0.24050593000000001</v>
      </c>
      <c r="BH280" s="4">
        <v>34.479028999999997</v>
      </c>
      <c r="BI280" s="4">
        <v>4.1341018900000002</v>
      </c>
      <c r="BJ280" s="53">
        <v>10.8917812</v>
      </c>
      <c r="BK280" s="53">
        <v>6.1056599999999997E-3</v>
      </c>
      <c r="BL280" s="53">
        <v>62730.5</v>
      </c>
    </row>
    <row r="281" spans="1:64" hidden="1" x14ac:dyDescent="0.3">
      <c r="A281" s="5" t="s">
        <v>606</v>
      </c>
      <c r="B281" s="5">
        <v>23</v>
      </c>
      <c r="C281" s="5">
        <v>23</v>
      </c>
      <c r="D281" s="5">
        <v>277</v>
      </c>
      <c r="E281" s="5" t="s">
        <v>1175</v>
      </c>
      <c r="F281" s="5" t="s">
        <v>1180</v>
      </c>
      <c r="G281" s="94"/>
      <c r="H281" s="94">
        <v>6</v>
      </c>
      <c r="I281" s="94">
        <v>2017</v>
      </c>
      <c r="J281" s="5">
        <v>53.681600000000003</v>
      </c>
      <c r="K281" s="5">
        <v>4.4565000000000001</v>
      </c>
      <c r="L281" s="5">
        <v>34</v>
      </c>
      <c r="M281" s="5" t="s">
        <v>963</v>
      </c>
      <c r="P281" s="5" t="s">
        <v>1929</v>
      </c>
      <c r="Q281" s="5" t="s">
        <v>845</v>
      </c>
      <c r="R281" s="5" t="s">
        <v>845</v>
      </c>
      <c r="S281" s="5"/>
      <c r="T281" s="5">
        <v>277</v>
      </c>
      <c r="U281" s="5" t="s">
        <v>1418</v>
      </c>
      <c r="V281" s="5" t="s">
        <v>992</v>
      </c>
      <c r="W281" s="5" t="s">
        <v>1395</v>
      </c>
      <c r="X281" s="5" t="s">
        <v>1395</v>
      </c>
      <c r="Y281" s="5" t="b">
        <v>1</v>
      </c>
      <c r="Z281" s="5"/>
      <c r="AA281" s="4" t="s">
        <v>1188</v>
      </c>
      <c r="AC281" s="4" t="s">
        <v>1189</v>
      </c>
      <c r="AE281" s="53">
        <v>6.6938399999999998</v>
      </c>
      <c r="AF281" s="4">
        <v>1.75</v>
      </c>
      <c r="AH281" s="4" t="s">
        <v>1938</v>
      </c>
      <c r="AJ281" s="4" t="s">
        <v>1831</v>
      </c>
      <c r="AK281" s="4" t="s">
        <v>1831</v>
      </c>
      <c r="AL281" s="4" t="s">
        <v>1831</v>
      </c>
      <c r="AM281" s="4" t="s">
        <v>1831</v>
      </c>
      <c r="AN281" s="53">
        <v>0.25</v>
      </c>
      <c r="AP281" s="4">
        <f>2017-1930</f>
        <v>87</v>
      </c>
      <c r="AQ281" s="4" t="s">
        <v>1936</v>
      </c>
      <c r="AR281" s="4" t="s">
        <v>1831</v>
      </c>
      <c r="AS281" s="4" t="s">
        <v>1831</v>
      </c>
      <c r="AT281" s="4" t="s">
        <v>1831</v>
      </c>
      <c r="AU281" s="4" t="s">
        <v>1831</v>
      </c>
      <c r="AV281" s="4" t="s">
        <v>1831</v>
      </c>
      <c r="AW281" s="4" t="s">
        <v>1831</v>
      </c>
      <c r="AX281" s="4" t="s">
        <v>1831</v>
      </c>
      <c r="AY281" s="4" t="s">
        <v>1831</v>
      </c>
      <c r="AZ281" s="4" t="s">
        <v>1831</v>
      </c>
      <c r="BA281" s="4" t="s">
        <v>1831</v>
      </c>
      <c r="BB281" s="4" t="s">
        <v>1831</v>
      </c>
      <c r="BC281" s="53">
        <v>0.75236227</v>
      </c>
      <c r="BD281" s="53">
        <v>0.13291500000000001</v>
      </c>
      <c r="BE281" s="53">
        <v>289.20704699999999</v>
      </c>
      <c r="BF281" s="53">
        <v>8.2607E-2</v>
      </c>
      <c r="BG281" s="53">
        <v>0.24050593000000001</v>
      </c>
      <c r="BH281" s="4">
        <v>34.479028999999997</v>
      </c>
      <c r="BI281" s="4">
        <v>4.1341018900000002</v>
      </c>
      <c r="BJ281" s="53">
        <v>10.8917812</v>
      </c>
      <c r="BK281" s="53">
        <v>6.1056599999999997E-3</v>
      </c>
      <c r="BL281" s="53">
        <v>62730.5</v>
      </c>
    </row>
    <row r="282" spans="1:64" hidden="1" x14ac:dyDescent="0.3">
      <c r="A282" s="5" t="s">
        <v>606</v>
      </c>
      <c r="B282" s="5">
        <v>23</v>
      </c>
      <c r="C282" s="5">
        <v>23</v>
      </c>
      <c r="D282" s="5">
        <v>278</v>
      </c>
      <c r="E282" s="5" t="s">
        <v>1176</v>
      </c>
      <c r="F282" s="5" t="s">
        <v>1181</v>
      </c>
      <c r="G282" s="94"/>
      <c r="H282" s="94">
        <v>6</v>
      </c>
      <c r="I282" s="94">
        <v>2017</v>
      </c>
      <c r="J282" s="5">
        <v>53.681600000000003</v>
      </c>
      <c r="K282" s="5">
        <v>4.4565000000000001</v>
      </c>
      <c r="L282" s="5">
        <v>34</v>
      </c>
      <c r="M282" s="5" t="s">
        <v>963</v>
      </c>
      <c r="P282" s="5" t="s">
        <v>1929</v>
      </c>
      <c r="Q282" s="5" t="s">
        <v>845</v>
      </c>
      <c r="R282" s="5" t="s">
        <v>845</v>
      </c>
      <c r="S282" s="5"/>
      <c r="T282" s="5">
        <v>278</v>
      </c>
      <c r="U282" s="5" t="s">
        <v>1418</v>
      </c>
      <c r="V282" s="5" t="s">
        <v>992</v>
      </c>
      <c r="W282" s="5" t="s">
        <v>1395</v>
      </c>
      <c r="X282" s="5" t="s">
        <v>1395</v>
      </c>
      <c r="Y282" s="5" t="b">
        <v>1</v>
      </c>
      <c r="Z282" s="5"/>
      <c r="AA282" s="4" t="s">
        <v>1188</v>
      </c>
      <c r="AC282" s="4" t="s">
        <v>1189</v>
      </c>
      <c r="AE282" s="53">
        <v>6.6938399999999998</v>
      </c>
      <c r="AF282" s="4">
        <v>1.75</v>
      </c>
      <c r="AH282" s="4" t="s">
        <v>1938</v>
      </c>
      <c r="AJ282" s="4" t="s">
        <v>1831</v>
      </c>
      <c r="AK282" s="4" t="s">
        <v>1831</v>
      </c>
      <c r="AL282" s="4" t="s">
        <v>1831</v>
      </c>
      <c r="AM282" s="4" t="s">
        <v>1831</v>
      </c>
      <c r="AN282" s="53">
        <v>1.25</v>
      </c>
      <c r="AP282" s="4">
        <f>2017-1930</f>
        <v>87</v>
      </c>
      <c r="AQ282" s="4" t="s">
        <v>1936</v>
      </c>
      <c r="AR282" s="4" t="s">
        <v>1831</v>
      </c>
      <c r="AS282" s="4" t="s">
        <v>1831</v>
      </c>
      <c r="AT282" s="4" t="s">
        <v>1831</v>
      </c>
      <c r="AU282" s="4" t="s">
        <v>1831</v>
      </c>
      <c r="AV282" s="4" t="s">
        <v>1831</v>
      </c>
      <c r="AW282" s="4" t="s">
        <v>1831</v>
      </c>
      <c r="AX282" s="4" t="s">
        <v>1831</v>
      </c>
      <c r="AY282" s="4" t="s">
        <v>1831</v>
      </c>
      <c r="AZ282" s="4" t="s">
        <v>1831</v>
      </c>
      <c r="BA282" s="4" t="s">
        <v>1831</v>
      </c>
      <c r="BB282" s="4" t="s">
        <v>1831</v>
      </c>
      <c r="BC282" s="53">
        <v>0.75236227</v>
      </c>
      <c r="BD282" s="53">
        <v>0.13291500000000001</v>
      </c>
      <c r="BE282" s="53">
        <v>289.20704699999999</v>
      </c>
      <c r="BF282" s="53">
        <v>8.2607E-2</v>
      </c>
      <c r="BG282" s="53">
        <v>0.24050593000000001</v>
      </c>
      <c r="BH282" s="4">
        <v>34.479028999999997</v>
      </c>
      <c r="BI282" s="4">
        <v>4.1341018900000002</v>
      </c>
      <c r="BJ282" s="53">
        <v>10.8917812</v>
      </c>
      <c r="BK282" s="53">
        <v>6.1056599999999997E-3</v>
      </c>
      <c r="BL282" s="53">
        <v>62730.5</v>
      </c>
    </row>
    <row r="283" spans="1:64" hidden="1" x14ac:dyDescent="0.3">
      <c r="A283" s="5" t="s">
        <v>606</v>
      </c>
      <c r="B283" s="5">
        <v>23</v>
      </c>
      <c r="C283" s="5">
        <v>23</v>
      </c>
      <c r="D283" s="5">
        <v>279</v>
      </c>
      <c r="E283" s="5" t="s">
        <v>1177</v>
      </c>
      <c r="F283" s="5" t="s">
        <v>1182</v>
      </c>
      <c r="G283" s="94"/>
      <c r="H283" s="94">
        <v>6</v>
      </c>
      <c r="I283" s="94">
        <v>2017</v>
      </c>
      <c r="J283" s="5">
        <v>53.681600000000003</v>
      </c>
      <c r="K283" s="5">
        <v>4.4565000000000001</v>
      </c>
      <c r="L283" s="5">
        <v>34</v>
      </c>
      <c r="M283" s="5" t="s">
        <v>963</v>
      </c>
      <c r="P283" s="5" t="s">
        <v>1929</v>
      </c>
      <c r="Q283" s="5" t="s">
        <v>845</v>
      </c>
      <c r="R283" s="5" t="s">
        <v>845</v>
      </c>
      <c r="S283" s="5"/>
      <c r="T283" s="5">
        <v>279</v>
      </c>
      <c r="U283" s="5" t="s">
        <v>1418</v>
      </c>
      <c r="V283" s="5" t="s">
        <v>992</v>
      </c>
      <c r="W283" s="5" t="s">
        <v>1395</v>
      </c>
      <c r="X283" s="5" t="s">
        <v>1395</v>
      </c>
      <c r="Y283" s="5" t="b">
        <v>1</v>
      </c>
      <c r="Z283" s="5"/>
      <c r="AA283" s="4" t="s">
        <v>1188</v>
      </c>
      <c r="AC283" s="4" t="s">
        <v>1189</v>
      </c>
      <c r="AE283" s="53">
        <v>6.6938399999999998</v>
      </c>
      <c r="AF283" s="4">
        <v>1.75</v>
      </c>
      <c r="AH283" s="4" t="s">
        <v>1938</v>
      </c>
      <c r="AJ283" s="4" t="s">
        <v>1831</v>
      </c>
      <c r="AK283" s="4" t="s">
        <v>1831</v>
      </c>
      <c r="AL283" s="4" t="s">
        <v>1831</v>
      </c>
      <c r="AM283" s="4" t="s">
        <v>1831</v>
      </c>
      <c r="AN283" s="53">
        <v>3.125</v>
      </c>
      <c r="AP283" s="4">
        <f>2017-1930</f>
        <v>87</v>
      </c>
      <c r="AQ283" s="4" t="s">
        <v>1936</v>
      </c>
      <c r="AR283" s="4" t="s">
        <v>1831</v>
      </c>
      <c r="AS283" s="4" t="s">
        <v>1831</v>
      </c>
      <c r="AT283" s="4" t="s">
        <v>1831</v>
      </c>
      <c r="AU283" s="4" t="s">
        <v>1831</v>
      </c>
      <c r="AV283" s="4" t="s">
        <v>1831</v>
      </c>
      <c r="AW283" s="4" t="s">
        <v>1831</v>
      </c>
      <c r="AX283" s="4" t="s">
        <v>1831</v>
      </c>
      <c r="AY283" s="4" t="s">
        <v>1831</v>
      </c>
      <c r="AZ283" s="4" t="s">
        <v>1831</v>
      </c>
      <c r="BA283" s="4" t="s">
        <v>1831</v>
      </c>
      <c r="BB283" s="4" t="s">
        <v>1831</v>
      </c>
      <c r="BC283" s="53">
        <v>0.75236227</v>
      </c>
      <c r="BD283" s="53">
        <v>0.13291500000000001</v>
      </c>
      <c r="BE283" s="53">
        <v>289.20704699999999</v>
      </c>
      <c r="BF283" s="53">
        <v>8.2607E-2</v>
      </c>
      <c r="BG283" s="53">
        <v>0.24050593000000001</v>
      </c>
      <c r="BH283" s="4">
        <v>34.479028999999997</v>
      </c>
      <c r="BI283" s="4">
        <v>4.1341018900000002</v>
      </c>
      <c r="BJ283" s="53">
        <v>10.8917812</v>
      </c>
      <c r="BK283" s="53">
        <v>6.1056599999999997E-3</v>
      </c>
      <c r="BL283" s="53">
        <v>62730.5</v>
      </c>
    </row>
    <row r="284" spans="1:64" hidden="1" x14ac:dyDescent="0.3">
      <c r="A284" s="5" t="s">
        <v>606</v>
      </c>
      <c r="B284" s="5">
        <v>23</v>
      </c>
      <c r="C284" s="5">
        <v>23</v>
      </c>
      <c r="D284" s="5">
        <v>280</v>
      </c>
      <c r="E284" s="5" t="s">
        <v>1178</v>
      </c>
      <c r="F284" s="5" t="s">
        <v>1183</v>
      </c>
      <c r="G284" s="94"/>
      <c r="H284" s="94">
        <v>6</v>
      </c>
      <c r="I284" s="94">
        <v>2017</v>
      </c>
      <c r="J284" s="5">
        <v>53.681600000000003</v>
      </c>
      <c r="K284" s="5">
        <v>4.4565000000000001</v>
      </c>
      <c r="L284" s="5">
        <v>34</v>
      </c>
      <c r="M284" s="5" t="s">
        <v>963</v>
      </c>
      <c r="P284" s="5" t="s">
        <v>1929</v>
      </c>
      <c r="Q284" s="5" t="s">
        <v>845</v>
      </c>
      <c r="R284" s="5" t="s">
        <v>845</v>
      </c>
      <c r="S284" s="5"/>
      <c r="T284" s="5">
        <v>280</v>
      </c>
      <c r="U284" s="5" t="s">
        <v>1418</v>
      </c>
      <c r="V284" s="5" t="s">
        <v>992</v>
      </c>
      <c r="W284" s="5" t="s">
        <v>1884</v>
      </c>
      <c r="X284" s="5" t="s">
        <v>1884</v>
      </c>
      <c r="Y284" s="5" t="b">
        <v>1</v>
      </c>
      <c r="Z284" s="5"/>
      <c r="AA284" s="4" t="s">
        <v>1188</v>
      </c>
      <c r="AC284" s="4" t="s">
        <v>1189</v>
      </c>
      <c r="AE284" s="53">
        <v>6.6938399999999998</v>
      </c>
      <c r="AF284" s="4">
        <v>1.75</v>
      </c>
      <c r="AH284" s="4" t="s">
        <v>1938</v>
      </c>
      <c r="AJ284" s="4" t="s">
        <v>1831</v>
      </c>
      <c r="AK284" s="4" t="s">
        <v>1831</v>
      </c>
      <c r="AL284" s="4" t="s">
        <v>1831</v>
      </c>
      <c r="AM284" s="4" t="s">
        <v>1831</v>
      </c>
      <c r="AN284" s="53">
        <v>0.15</v>
      </c>
      <c r="AP284" s="4">
        <f>2017-1930</f>
        <v>87</v>
      </c>
      <c r="AQ284" s="4" t="s">
        <v>1936</v>
      </c>
      <c r="AR284" s="4" t="s">
        <v>1831</v>
      </c>
      <c r="AS284" s="4" t="s">
        <v>1831</v>
      </c>
      <c r="AT284" s="4" t="s">
        <v>1831</v>
      </c>
      <c r="AU284" s="4" t="s">
        <v>1831</v>
      </c>
      <c r="AV284" s="4" t="s">
        <v>1831</v>
      </c>
      <c r="AW284" s="4" t="s">
        <v>1831</v>
      </c>
      <c r="AX284" s="4" t="s">
        <v>1831</v>
      </c>
      <c r="AY284" s="4" t="s">
        <v>1831</v>
      </c>
      <c r="AZ284" s="4" t="s">
        <v>1831</v>
      </c>
      <c r="BA284" s="4" t="s">
        <v>1831</v>
      </c>
      <c r="BB284" s="4" t="s">
        <v>1831</v>
      </c>
      <c r="BC284" s="53">
        <v>0.75236227</v>
      </c>
      <c r="BD284" s="53">
        <v>0.13291500000000001</v>
      </c>
      <c r="BE284" s="53">
        <v>289.20704699999999</v>
      </c>
      <c r="BF284" s="53">
        <v>8.2607E-2</v>
      </c>
      <c r="BG284" s="53">
        <v>0.24050593000000001</v>
      </c>
      <c r="BH284" s="4">
        <v>34.479028999999997</v>
      </c>
      <c r="BI284" s="4">
        <v>4.1341018900000002</v>
      </c>
      <c r="BJ284" s="53">
        <v>10.8917812</v>
      </c>
      <c r="BK284" s="53">
        <v>6.1056599999999997E-3</v>
      </c>
      <c r="BL284" s="53">
        <v>62730.5</v>
      </c>
    </row>
    <row r="285" spans="1:64" hidden="1" x14ac:dyDescent="0.3">
      <c r="A285" s="5" t="s">
        <v>605</v>
      </c>
      <c r="B285" s="5">
        <v>28</v>
      </c>
      <c r="C285" s="5">
        <v>28</v>
      </c>
      <c r="D285" s="5">
        <v>281</v>
      </c>
      <c r="E285" s="5" t="s">
        <v>1203</v>
      </c>
      <c r="F285" s="10">
        <v>41426</v>
      </c>
      <c r="G285" s="94">
        <v>1</v>
      </c>
      <c r="H285" s="94">
        <v>6</v>
      </c>
      <c r="I285" s="94">
        <v>2013</v>
      </c>
      <c r="J285" s="5">
        <v>37.968888999999997</v>
      </c>
      <c r="K285" s="5">
        <v>-9.1311099999999996</v>
      </c>
      <c r="L285" s="5">
        <v>335</v>
      </c>
      <c r="M285" s="5" t="s">
        <v>2049</v>
      </c>
      <c r="N285" s="4" t="s">
        <v>1058</v>
      </c>
      <c r="P285" s="5" t="s">
        <v>1929</v>
      </c>
      <c r="Q285" s="5" t="s">
        <v>845</v>
      </c>
      <c r="R285" s="5" t="s">
        <v>845</v>
      </c>
      <c r="S285" s="5"/>
      <c r="T285" s="5">
        <v>281</v>
      </c>
      <c r="U285" s="5" t="s">
        <v>1174</v>
      </c>
      <c r="V285" s="5" t="s">
        <v>992</v>
      </c>
      <c r="W285" s="5"/>
      <c r="X285" s="5"/>
      <c r="Y285" s="5" t="b">
        <v>1</v>
      </c>
      <c r="Z285" s="5"/>
      <c r="AA285" s="4">
        <v>0</v>
      </c>
      <c r="AC285" s="4" t="s">
        <v>847</v>
      </c>
      <c r="AE285" s="53">
        <v>15.3231001</v>
      </c>
      <c r="AF285" s="4">
        <f>MA_sampling_location[[#This Row],[Trawling effort_numerical]]*3*1.852*0.2</f>
        <v>0</v>
      </c>
      <c r="AH285" s="4" t="s">
        <v>1995</v>
      </c>
      <c r="AJ285" s="4" t="s">
        <v>1831</v>
      </c>
      <c r="AK285" s="4" t="s">
        <v>1831</v>
      </c>
      <c r="AL285" s="4" t="s">
        <v>1831</v>
      </c>
      <c r="AM285" s="4" t="s">
        <v>1831</v>
      </c>
      <c r="AN285" s="4" t="s">
        <v>1831</v>
      </c>
      <c r="AO285" s="4" t="s">
        <v>1831</v>
      </c>
      <c r="AR285" s="4" t="s">
        <v>1831</v>
      </c>
      <c r="AS285" s="4" t="s">
        <v>1831</v>
      </c>
      <c r="AT285" s="4" t="s">
        <v>1831</v>
      </c>
      <c r="AU285" s="4" t="s">
        <v>1831</v>
      </c>
      <c r="AV285" s="4" t="s">
        <v>1831</v>
      </c>
      <c r="AW285" s="4" t="s">
        <v>1831</v>
      </c>
      <c r="AX285" s="4" t="s">
        <v>1831</v>
      </c>
      <c r="AY285" s="4" t="s">
        <v>1831</v>
      </c>
      <c r="AZ285" s="4" t="s">
        <v>1831</v>
      </c>
      <c r="BA285" s="4" t="s">
        <v>1831</v>
      </c>
      <c r="BB285" s="4" t="s">
        <v>1831</v>
      </c>
      <c r="BC285" s="53">
        <v>1.3941490000000001E-2</v>
      </c>
      <c r="BD285" s="53">
        <v>0.10048600000000001</v>
      </c>
      <c r="BE285" s="53">
        <v>200.72400999999999</v>
      </c>
      <c r="BF285" s="53">
        <v>10.034744</v>
      </c>
      <c r="BG285" s="53">
        <v>0.65565625000000005</v>
      </c>
      <c r="BH285" s="4">
        <v>35.765149200000003</v>
      </c>
      <c r="BI285" s="4">
        <v>4.4954010100000001</v>
      </c>
      <c r="BJ285" s="53">
        <v>12.3359328</v>
      </c>
      <c r="BK285" s="53">
        <v>4.5152600000000001E-3</v>
      </c>
      <c r="BL285" s="53">
        <v>33025</v>
      </c>
    </row>
    <row r="286" spans="1:64" hidden="1" x14ac:dyDescent="0.3">
      <c r="A286" s="5" t="s">
        <v>605</v>
      </c>
      <c r="B286" s="5">
        <v>28</v>
      </c>
      <c r="C286" s="5">
        <v>28</v>
      </c>
      <c r="D286" s="5">
        <v>282</v>
      </c>
      <c r="E286" s="5" t="s">
        <v>1204</v>
      </c>
      <c r="F286" s="10">
        <v>41426</v>
      </c>
      <c r="G286" s="94">
        <v>1</v>
      </c>
      <c r="H286" s="94">
        <v>6</v>
      </c>
      <c r="I286" s="94">
        <v>2013</v>
      </c>
      <c r="J286" s="5">
        <v>37.984999999999999</v>
      </c>
      <c r="K286" s="5">
        <v>-9.1852780000000003</v>
      </c>
      <c r="L286" s="5">
        <v>445</v>
      </c>
      <c r="M286" s="5" t="s">
        <v>2049</v>
      </c>
      <c r="N286" s="4" t="s">
        <v>1058</v>
      </c>
      <c r="P286" s="5" t="s">
        <v>1929</v>
      </c>
      <c r="Q286" s="5" t="s">
        <v>845</v>
      </c>
      <c r="R286" s="5" t="s">
        <v>845</v>
      </c>
      <c r="S286" s="5"/>
      <c r="T286" s="5">
        <v>282</v>
      </c>
      <c r="U286" s="5" t="s">
        <v>1418</v>
      </c>
      <c r="V286" s="5" t="s">
        <v>992</v>
      </c>
      <c r="W286" s="5" t="s">
        <v>1222</v>
      </c>
      <c r="X286" s="5" t="s">
        <v>1222</v>
      </c>
      <c r="Y286" s="5" t="b">
        <v>1</v>
      </c>
      <c r="Z286" s="5"/>
      <c r="AA286" s="4">
        <v>3.6</v>
      </c>
      <c r="AC286" s="4" t="s">
        <v>847</v>
      </c>
      <c r="AE286" s="53">
        <v>77.479499799999999</v>
      </c>
      <c r="AF286" s="4">
        <f>MA_sampling_location[[#This Row],[Trawling effort_numerical]]*3*1.852*0.2</f>
        <v>4.0003200000000012</v>
      </c>
      <c r="AH286" s="4" t="s">
        <v>1995</v>
      </c>
      <c r="AJ286" s="4" t="s">
        <v>1831</v>
      </c>
      <c r="AK286" s="4" t="s">
        <v>1831</v>
      </c>
      <c r="AL286" s="4" t="s">
        <v>1831</v>
      </c>
      <c r="AM286" s="4" t="s">
        <v>1831</v>
      </c>
      <c r="AN286" s="4" t="s">
        <v>1831</v>
      </c>
      <c r="AO286" s="4" t="s">
        <v>1831</v>
      </c>
      <c r="AR286" s="4" t="s">
        <v>1831</v>
      </c>
      <c r="AS286" s="4" t="s">
        <v>1831</v>
      </c>
      <c r="AT286" s="4" t="s">
        <v>1831</v>
      </c>
      <c r="AU286" s="4" t="s">
        <v>1831</v>
      </c>
      <c r="AV286" s="4" t="s">
        <v>1831</v>
      </c>
      <c r="AW286" s="4" t="s">
        <v>1831</v>
      </c>
      <c r="AX286" s="4" t="s">
        <v>1831</v>
      </c>
      <c r="AY286" s="4" t="s">
        <v>1831</v>
      </c>
      <c r="AZ286" s="4" t="s">
        <v>1831</v>
      </c>
      <c r="BA286" s="4" t="s">
        <v>1831</v>
      </c>
      <c r="BB286" s="4" t="s">
        <v>1831</v>
      </c>
      <c r="BC286" s="53">
        <v>1.7036699999999998E-2</v>
      </c>
      <c r="BD286" s="53">
        <v>0.120364</v>
      </c>
      <c r="BE286" s="53">
        <v>201.52239599999999</v>
      </c>
      <c r="BF286" s="53">
        <v>9.1326368900000006</v>
      </c>
      <c r="BG286" s="53">
        <v>0.60125335999999996</v>
      </c>
      <c r="BH286" s="4">
        <v>35.738886899999997</v>
      </c>
      <c r="BI286" s="4">
        <v>4.1796422199999999</v>
      </c>
      <c r="BJ286" s="53">
        <v>12.737504100000001</v>
      </c>
      <c r="BK286" s="53">
        <v>4.3229699999999998E-3</v>
      </c>
      <c r="BL286" s="53">
        <v>38092.199200000003</v>
      </c>
    </row>
    <row r="287" spans="1:64" hidden="1" x14ac:dyDescent="0.3">
      <c r="A287" s="5" t="s">
        <v>605</v>
      </c>
      <c r="B287" s="5">
        <v>28</v>
      </c>
      <c r="C287" s="5">
        <v>28</v>
      </c>
      <c r="D287" s="5">
        <v>283</v>
      </c>
      <c r="E287" s="5" t="s">
        <v>1205</v>
      </c>
      <c r="F287" s="10">
        <v>41791</v>
      </c>
      <c r="G287" s="94">
        <v>1</v>
      </c>
      <c r="H287" s="94">
        <v>6</v>
      </c>
      <c r="I287" s="94">
        <v>2014</v>
      </c>
      <c r="J287" s="5">
        <v>38.347222000000002</v>
      </c>
      <c r="K287" s="5">
        <v>-9.2022220000000008</v>
      </c>
      <c r="L287" s="5">
        <v>329</v>
      </c>
      <c r="M287" s="5" t="s">
        <v>2049</v>
      </c>
      <c r="N287" s="4" t="s">
        <v>1058</v>
      </c>
      <c r="P287" s="5" t="s">
        <v>1929</v>
      </c>
      <c r="Q287" s="5" t="s">
        <v>845</v>
      </c>
      <c r="R287" s="5" t="s">
        <v>845</v>
      </c>
      <c r="S287" s="5"/>
      <c r="T287" s="5">
        <v>283</v>
      </c>
      <c r="U287" s="5" t="s">
        <v>1174</v>
      </c>
      <c r="V287" s="5" t="s">
        <v>992</v>
      </c>
      <c r="W287" s="5"/>
      <c r="X287" s="5"/>
      <c r="Y287" s="5" t="b">
        <v>1</v>
      </c>
      <c r="Z287" s="5"/>
      <c r="AA287" s="4">
        <v>0</v>
      </c>
      <c r="AC287" s="4" t="s">
        <v>847</v>
      </c>
      <c r="AE287" s="53">
        <v>0</v>
      </c>
      <c r="AF287" s="4">
        <f>MA_sampling_location[[#This Row],[Trawling effort_numerical]]*3*1.852*0.2</f>
        <v>0</v>
      </c>
      <c r="AH287" s="4" t="s">
        <v>1995</v>
      </c>
      <c r="AJ287" s="4" t="s">
        <v>1831</v>
      </c>
      <c r="AK287" s="4" t="s">
        <v>1831</v>
      </c>
      <c r="AL287" s="4" t="s">
        <v>1831</v>
      </c>
      <c r="AM287" s="4" t="s">
        <v>1831</v>
      </c>
      <c r="AN287" s="4" t="s">
        <v>1831</v>
      </c>
      <c r="AO287" s="4" t="s">
        <v>1831</v>
      </c>
      <c r="AR287" s="4" t="s">
        <v>1831</v>
      </c>
      <c r="AS287" s="4" t="s">
        <v>1831</v>
      </c>
      <c r="AT287" s="4" t="s">
        <v>1831</v>
      </c>
      <c r="AU287" s="4" t="s">
        <v>1831</v>
      </c>
      <c r="AV287" s="4" t="s">
        <v>1831</v>
      </c>
      <c r="AW287" s="4" t="s">
        <v>1831</v>
      </c>
      <c r="AX287" s="4" t="s">
        <v>1831</v>
      </c>
      <c r="AY287" s="4" t="s">
        <v>1831</v>
      </c>
      <c r="AZ287" s="4" t="s">
        <v>1831</v>
      </c>
      <c r="BA287" s="4" t="s">
        <v>1831</v>
      </c>
      <c r="BB287" s="4" t="s">
        <v>1831</v>
      </c>
      <c r="BC287" s="53">
        <v>1.50288E-2</v>
      </c>
      <c r="BD287" s="53">
        <v>0.103893</v>
      </c>
      <c r="BE287" s="53">
        <v>200.88516100000001</v>
      </c>
      <c r="BF287" s="53">
        <v>9.7875748399999996</v>
      </c>
      <c r="BG287" s="53">
        <v>0.63500966999999997</v>
      </c>
      <c r="BH287" s="4">
        <v>35.867726699999999</v>
      </c>
      <c r="BI287" s="4">
        <v>4.6230432800000001</v>
      </c>
      <c r="BJ287" s="53">
        <v>12.8507826</v>
      </c>
      <c r="BK287" s="53">
        <v>6.3083200000000001E-3</v>
      </c>
      <c r="BL287" s="53">
        <v>37081</v>
      </c>
    </row>
    <row r="288" spans="1:64" hidden="1" x14ac:dyDescent="0.3">
      <c r="A288" s="5" t="s">
        <v>605</v>
      </c>
      <c r="B288" s="5">
        <v>28</v>
      </c>
      <c r="C288" s="5">
        <v>28</v>
      </c>
      <c r="D288" s="5">
        <v>284</v>
      </c>
      <c r="E288" s="5" t="s">
        <v>1206</v>
      </c>
      <c r="F288" s="10">
        <v>41791</v>
      </c>
      <c r="G288" s="94">
        <v>1</v>
      </c>
      <c r="H288" s="94">
        <v>6</v>
      </c>
      <c r="I288" s="94">
        <v>2014</v>
      </c>
      <c r="J288" s="5">
        <v>37.985833100000001</v>
      </c>
      <c r="K288" s="5">
        <v>-9.2183329999999994</v>
      </c>
      <c r="L288" s="5">
        <v>360</v>
      </c>
      <c r="M288" s="5" t="s">
        <v>2049</v>
      </c>
      <c r="N288" s="4" t="s">
        <v>1058</v>
      </c>
      <c r="P288" s="5" t="s">
        <v>1929</v>
      </c>
      <c r="Q288" s="5" t="s">
        <v>845</v>
      </c>
      <c r="R288" s="5" t="s">
        <v>845</v>
      </c>
      <c r="S288" s="5"/>
      <c r="T288" s="5">
        <v>284</v>
      </c>
      <c r="U288" s="5" t="s">
        <v>1174</v>
      </c>
      <c r="V288" s="5" t="s">
        <v>992</v>
      </c>
      <c r="W288" s="5"/>
      <c r="X288" s="5"/>
      <c r="Y288" s="5" t="b">
        <v>1</v>
      </c>
      <c r="Z288" s="5"/>
      <c r="AA288" s="4">
        <v>0</v>
      </c>
      <c r="AC288" s="4" t="s">
        <v>847</v>
      </c>
      <c r="AE288" s="53">
        <v>31.091400100000001</v>
      </c>
      <c r="AF288" s="4">
        <f>MA_sampling_location[[#This Row],[Trawling effort_numerical]]*3*1.852*0.2</f>
        <v>0</v>
      </c>
      <c r="AH288" s="4" t="s">
        <v>1995</v>
      </c>
      <c r="AJ288" s="4" t="s">
        <v>1831</v>
      </c>
      <c r="AK288" s="4" t="s">
        <v>1831</v>
      </c>
      <c r="AL288" s="4" t="s">
        <v>1831</v>
      </c>
      <c r="AM288" s="4" t="s">
        <v>1831</v>
      </c>
      <c r="AN288" s="4" t="s">
        <v>1831</v>
      </c>
      <c r="AO288" s="4" t="s">
        <v>1831</v>
      </c>
      <c r="AR288" s="4" t="s">
        <v>1831</v>
      </c>
      <c r="AS288" s="4" t="s">
        <v>1831</v>
      </c>
      <c r="AT288" s="4" t="s">
        <v>1831</v>
      </c>
      <c r="AU288" s="4" t="s">
        <v>1831</v>
      </c>
      <c r="AV288" s="4" t="s">
        <v>1831</v>
      </c>
      <c r="AW288" s="4" t="s">
        <v>1831</v>
      </c>
      <c r="AX288" s="4" t="s">
        <v>1831</v>
      </c>
      <c r="AY288" s="4" t="s">
        <v>1831</v>
      </c>
      <c r="AZ288" s="4" t="s">
        <v>1831</v>
      </c>
      <c r="BA288" s="4" t="s">
        <v>1831</v>
      </c>
      <c r="BB288" s="4" t="s">
        <v>1831</v>
      </c>
      <c r="BC288" s="53">
        <v>1.8414150000000001E-2</v>
      </c>
      <c r="BD288" s="53">
        <v>0.12864999999999999</v>
      </c>
      <c r="BE288" s="53">
        <v>201.89747700000001</v>
      </c>
      <c r="BF288" s="53">
        <v>8.7441279099999996</v>
      </c>
      <c r="BG288" s="53">
        <v>0.57777761000000005</v>
      </c>
      <c r="BH288" s="4">
        <v>35.759945100000003</v>
      </c>
      <c r="BI288" s="4">
        <v>4.0430150899999999</v>
      </c>
      <c r="BJ288" s="53">
        <v>12.943251500000001</v>
      </c>
      <c r="BK288" s="53">
        <v>4.0670200000000002E-3</v>
      </c>
      <c r="BL288" s="53">
        <v>40767.300799999997</v>
      </c>
    </row>
    <row r="289" spans="1:64" hidden="1" x14ac:dyDescent="0.3">
      <c r="A289" s="5" t="s">
        <v>605</v>
      </c>
      <c r="B289" s="5">
        <v>28</v>
      </c>
      <c r="C289" s="5">
        <v>28</v>
      </c>
      <c r="D289" s="5">
        <v>285</v>
      </c>
      <c r="E289" s="5" t="s">
        <v>1207</v>
      </c>
      <c r="F289" s="10">
        <v>41791</v>
      </c>
      <c r="G289" s="94">
        <v>1</v>
      </c>
      <c r="H289" s="94">
        <v>6</v>
      </c>
      <c r="I289" s="94">
        <v>2014</v>
      </c>
      <c r="J289" s="5">
        <v>37.946944000000002</v>
      </c>
      <c r="K289" s="5">
        <v>-9.1300000000000008</v>
      </c>
      <c r="L289" s="5">
        <v>323</v>
      </c>
      <c r="M289" s="5" t="s">
        <v>2049</v>
      </c>
      <c r="N289" s="4" t="s">
        <v>1058</v>
      </c>
      <c r="P289" s="5" t="s">
        <v>1929</v>
      </c>
      <c r="Q289" s="5" t="s">
        <v>845</v>
      </c>
      <c r="R289" s="5" t="s">
        <v>845</v>
      </c>
      <c r="S289" s="5"/>
      <c r="T289" s="5">
        <v>285</v>
      </c>
      <c r="U289" s="5" t="s">
        <v>1418</v>
      </c>
      <c r="V289" s="5" t="s">
        <v>992</v>
      </c>
      <c r="W289" s="5" t="s">
        <v>1222</v>
      </c>
      <c r="X289" s="5" t="s">
        <v>1222</v>
      </c>
      <c r="Y289" s="5" t="b">
        <v>1</v>
      </c>
      <c r="Z289" s="5"/>
      <c r="AA289" s="4">
        <v>0.23</v>
      </c>
      <c r="AC289" s="4" t="s">
        <v>847</v>
      </c>
      <c r="AE289" s="53">
        <v>9.6397200000000005</v>
      </c>
      <c r="AF289" s="4">
        <f>MA_sampling_location[[#This Row],[Trawling effort_numerical]]*3*1.852*0.2</f>
        <v>0.25557600000000003</v>
      </c>
      <c r="AH289" s="4" t="s">
        <v>1995</v>
      </c>
      <c r="AJ289" s="4" t="s">
        <v>1831</v>
      </c>
      <c r="AK289" s="4" t="s">
        <v>1831</v>
      </c>
      <c r="AL289" s="4" t="s">
        <v>1831</v>
      </c>
      <c r="AM289" s="4" t="s">
        <v>1831</v>
      </c>
      <c r="AN289" s="4" t="s">
        <v>1831</v>
      </c>
      <c r="AO289" s="4" t="s">
        <v>1831</v>
      </c>
      <c r="AR289" s="4" t="s">
        <v>1831</v>
      </c>
      <c r="AS289" s="4" t="s">
        <v>1831</v>
      </c>
      <c r="AT289" s="4" t="s">
        <v>1831</v>
      </c>
      <c r="AU289" s="4" t="s">
        <v>1831</v>
      </c>
      <c r="AV289" s="4" t="s">
        <v>1831</v>
      </c>
      <c r="AW289" s="4" t="s">
        <v>1831</v>
      </c>
      <c r="AX289" s="4" t="s">
        <v>1831</v>
      </c>
      <c r="AY289" s="4" t="s">
        <v>1831</v>
      </c>
      <c r="AZ289" s="4" t="s">
        <v>1831</v>
      </c>
      <c r="BA289" s="4" t="s">
        <v>1831</v>
      </c>
      <c r="BB289" s="4" t="s">
        <v>1831</v>
      </c>
      <c r="BC289" s="53">
        <v>1.3727069999999999E-2</v>
      </c>
      <c r="BD289" s="53">
        <v>9.85259E-2</v>
      </c>
      <c r="BE289" s="53">
        <v>200.666178</v>
      </c>
      <c r="BF289" s="53">
        <v>10.1120812</v>
      </c>
      <c r="BG289" s="53">
        <v>0.66042350000000005</v>
      </c>
      <c r="BH289" s="4">
        <v>35.774056999999999</v>
      </c>
      <c r="BI289" s="4">
        <v>4.5229892400000002</v>
      </c>
      <c r="BJ289" s="53">
        <v>12.3088341</v>
      </c>
      <c r="BK289" s="53">
        <v>4.4398700000000003E-3</v>
      </c>
      <c r="BL289" s="53">
        <v>31914.900399999999</v>
      </c>
    </row>
    <row r="290" spans="1:64" hidden="1" x14ac:dyDescent="0.3">
      <c r="A290" s="5" t="s">
        <v>605</v>
      </c>
      <c r="B290" s="5">
        <v>28</v>
      </c>
      <c r="C290" s="5">
        <v>28</v>
      </c>
      <c r="D290" s="5">
        <v>286</v>
      </c>
      <c r="E290" s="5" t="s">
        <v>1208</v>
      </c>
      <c r="F290" s="10">
        <v>41791</v>
      </c>
      <c r="G290" s="94">
        <v>1</v>
      </c>
      <c r="H290" s="94">
        <v>6</v>
      </c>
      <c r="I290" s="94">
        <v>2014</v>
      </c>
      <c r="J290" s="5">
        <v>37.985833</v>
      </c>
      <c r="K290" s="5">
        <v>-9.1291670000000007</v>
      </c>
      <c r="L290" s="5">
        <v>350</v>
      </c>
      <c r="M290" s="5" t="s">
        <v>2049</v>
      </c>
      <c r="N290" s="4" t="s">
        <v>1058</v>
      </c>
      <c r="P290" s="5" t="s">
        <v>1929</v>
      </c>
      <c r="Q290" s="5" t="s">
        <v>845</v>
      </c>
      <c r="R290" s="5" t="s">
        <v>845</v>
      </c>
      <c r="S290" s="5"/>
      <c r="T290" s="5">
        <v>286</v>
      </c>
      <c r="U290" s="5" t="s">
        <v>1418</v>
      </c>
      <c r="V290" s="5" t="s">
        <v>992</v>
      </c>
      <c r="W290" s="5" t="s">
        <v>1222</v>
      </c>
      <c r="X290" s="5" t="s">
        <v>1222</v>
      </c>
      <c r="Y290" s="5" t="b">
        <v>1</v>
      </c>
      <c r="Z290" s="5"/>
      <c r="AA290" s="4">
        <v>1.08</v>
      </c>
      <c r="AC290" s="4" t="s">
        <v>847</v>
      </c>
      <c r="AE290" s="53">
        <v>10.559900300000001</v>
      </c>
      <c r="AF290" s="4">
        <f>MA_sampling_location[[#This Row],[Trawling effort_numerical]]*3*1.852*0.2</f>
        <v>1.2000960000000003</v>
      </c>
      <c r="AH290" s="4" t="s">
        <v>1995</v>
      </c>
      <c r="AJ290" s="4" t="s">
        <v>1831</v>
      </c>
      <c r="AK290" s="4" t="s">
        <v>1831</v>
      </c>
      <c r="AL290" s="4" t="s">
        <v>1831</v>
      </c>
      <c r="AM290" s="4" t="s">
        <v>1831</v>
      </c>
      <c r="AN290" s="4" t="s">
        <v>1831</v>
      </c>
      <c r="AO290" s="4" t="s">
        <v>1831</v>
      </c>
      <c r="AR290" s="4" t="s">
        <v>1831</v>
      </c>
      <c r="AS290" s="4" t="s">
        <v>1831</v>
      </c>
      <c r="AT290" s="4" t="s">
        <v>1831</v>
      </c>
      <c r="AU290" s="4" t="s">
        <v>1831</v>
      </c>
      <c r="AV290" s="4" t="s">
        <v>1831</v>
      </c>
      <c r="AW290" s="4" t="s">
        <v>1831</v>
      </c>
      <c r="AX290" s="4" t="s">
        <v>1831</v>
      </c>
      <c r="AY290" s="4" t="s">
        <v>1831</v>
      </c>
      <c r="AZ290" s="4" t="s">
        <v>1831</v>
      </c>
      <c r="BA290" s="4" t="s">
        <v>1831</v>
      </c>
      <c r="BB290" s="4" t="s">
        <v>1831</v>
      </c>
      <c r="BC290" s="53">
        <v>1.4124060000000001E-2</v>
      </c>
      <c r="BD290" s="53">
        <v>0.100466</v>
      </c>
      <c r="BE290" s="53">
        <v>200.77189300000001</v>
      </c>
      <c r="BF290" s="53">
        <v>9.9647980100000009</v>
      </c>
      <c r="BG290" s="53">
        <v>0.65127734000000004</v>
      </c>
      <c r="BH290" s="4">
        <v>35.752063999999997</v>
      </c>
      <c r="BI290" s="4">
        <v>4.4695548299999999</v>
      </c>
      <c r="BJ290" s="53">
        <v>12.355255700000001</v>
      </c>
      <c r="BK290" s="53">
        <v>4.5822199999999997E-3</v>
      </c>
      <c r="BL290" s="53">
        <v>33757</v>
      </c>
    </row>
    <row r="291" spans="1:64" hidden="1" x14ac:dyDescent="0.3">
      <c r="A291" s="5" t="s">
        <v>605</v>
      </c>
      <c r="B291" s="5">
        <v>28</v>
      </c>
      <c r="C291" s="5">
        <v>28</v>
      </c>
      <c r="D291" s="5">
        <v>287</v>
      </c>
      <c r="E291" s="5" t="s">
        <v>1209</v>
      </c>
      <c r="F291" s="10">
        <v>41791</v>
      </c>
      <c r="G291" s="94">
        <v>1</v>
      </c>
      <c r="H291" s="94">
        <v>6</v>
      </c>
      <c r="I291" s="94">
        <v>2014</v>
      </c>
      <c r="J291" s="5">
        <v>37.813333</v>
      </c>
      <c r="K291" s="5">
        <v>-9.0963890000000003</v>
      </c>
      <c r="L291" s="5">
        <v>290</v>
      </c>
      <c r="M291" s="5" t="s">
        <v>2049</v>
      </c>
      <c r="N291" s="4" t="s">
        <v>1058</v>
      </c>
      <c r="P291" s="5" t="s">
        <v>1929</v>
      </c>
      <c r="Q291" s="5" t="s">
        <v>845</v>
      </c>
      <c r="R291" s="5" t="s">
        <v>845</v>
      </c>
      <c r="S291" s="5"/>
      <c r="T291" s="5">
        <v>287</v>
      </c>
      <c r="U291" s="5" t="s">
        <v>1418</v>
      </c>
      <c r="V291" s="5" t="s">
        <v>992</v>
      </c>
      <c r="W291" s="5" t="s">
        <v>1222</v>
      </c>
      <c r="X291" s="5" t="s">
        <v>1222</v>
      </c>
      <c r="Y291" s="5" t="b">
        <v>1</v>
      </c>
      <c r="Z291" s="5"/>
      <c r="AA291" s="4">
        <v>2.5</v>
      </c>
      <c r="AC291" s="4" t="s">
        <v>847</v>
      </c>
      <c r="AE291" s="53">
        <v>34.298599199999998</v>
      </c>
      <c r="AF291" s="4">
        <f>MA_sampling_location[[#This Row],[Trawling effort_numerical]]*3*1.852*0.2</f>
        <v>2.7780000000000005</v>
      </c>
      <c r="AH291" s="4" t="s">
        <v>1995</v>
      </c>
      <c r="AJ291" s="4" t="s">
        <v>1831</v>
      </c>
      <c r="AK291" s="4" t="s">
        <v>1831</v>
      </c>
      <c r="AL291" s="4" t="s">
        <v>1831</v>
      </c>
      <c r="AM291" s="4" t="s">
        <v>1831</v>
      </c>
      <c r="AN291" s="4" t="s">
        <v>1831</v>
      </c>
      <c r="AO291" s="4" t="s">
        <v>1831</v>
      </c>
      <c r="AR291" s="4" t="s">
        <v>1831</v>
      </c>
      <c r="AS291" s="4" t="s">
        <v>1831</v>
      </c>
      <c r="AT291" s="4" t="s">
        <v>1831</v>
      </c>
      <c r="AU291" s="4" t="s">
        <v>1831</v>
      </c>
      <c r="AV291" s="4" t="s">
        <v>1831</v>
      </c>
      <c r="AW291" s="4" t="s">
        <v>1831</v>
      </c>
      <c r="AX291" s="4" t="s">
        <v>1831</v>
      </c>
      <c r="AY291" s="4" t="s">
        <v>1831</v>
      </c>
      <c r="AZ291" s="4" t="s">
        <v>1831</v>
      </c>
      <c r="BA291" s="4" t="s">
        <v>1831</v>
      </c>
      <c r="BB291" s="4" t="s">
        <v>1831</v>
      </c>
      <c r="BC291" s="53">
        <v>1.5656550000000002E-2</v>
      </c>
      <c r="BD291" s="53">
        <v>7.3094500000000007E-2</v>
      </c>
      <c r="BE291" s="53">
        <v>200.39255399999999</v>
      </c>
      <c r="BF291" s="53">
        <v>10.796372</v>
      </c>
      <c r="BG291" s="53">
        <v>0.70696428</v>
      </c>
      <c r="BH291" s="4">
        <v>35.833025900000003</v>
      </c>
      <c r="BI291" s="4">
        <v>4.6869605099999996</v>
      </c>
      <c r="BJ291" s="53">
        <v>12.2372026</v>
      </c>
      <c r="BK291" s="53">
        <v>4.1667199999999996E-3</v>
      </c>
      <c r="BL291" s="53">
        <v>26453.900399999999</v>
      </c>
    </row>
    <row r="292" spans="1:64" hidden="1" x14ac:dyDescent="0.3">
      <c r="A292" s="5" t="s">
        <v>605</v>
      </c>
      <c r="B292" s="5">
        <v>28</v>
      </c>
      <c r="C292" s="5">
        <v>28</v>
      </c>
      <c r="D292" s="5">
        <v>288</v>
      </c>
      <c r="E292" s="5" t="s">
        <v>1210</v>
      </c>
      <c r="F292" s="10">
        <v>41791</v>
      </c>
      <c r="G292" s="94">
        <v>1</v>
      </c>
      <c r="H292" s="94">
        <v>6</v>
      </c>
      <c r="I292" s="94">
        <v>2014</v>
      </c>
      <c r="J292" s="5">
        <v>37.835833000000001</v>
      </c>
      <c r="K292" s="5">
        <v>-9.1144440000000007</v>
      </c>
      <c r="L292" s="5">
        <v>320</v>
      </c>
      <c r="M292" s="5" t="s">
        <v>2049</v>
      </c>
      <c r="N292" s="4" t="s">
        <v>1058</v>
      </c>
      <c r="P292" s="5" t="s">
        <v>1929</v>
      </c>
      <c r="Q292" s="5" t="s">
        <v>845</v>
      </c>
      <c r="R292" s="5" t="s">
        <v>845</v>
      </c>
      <c r="S292" s="5"/>
      <c r="T292" s="5">
        <v>288</v>
      </c>
      <c r="U292" s="5" t="s">
        <v>1418</v>
      </c>
      <c r="V292" s="5" t="s">
        <v>992</v>
      </c>
      <c r="W292" s="5" t="s">
        <v>1222</v>
      </c>
      <c r="X292" s="5" t="s">
        <v>1222</v>
      </c>
      <c r="Y292" s="5" t="b">
        <v>1</v>
      </c>
      <c r="Z292" s="5"/>
      <c r="AA292" s="4">
        <v>4.5599999999999996</v>
      </c>
      <c r="AC292" s="4" t="s">
        <v>847</v>
      </c>
      <c r="AE292" s="53">
        <v>79.558502200000007</v>
      </c>
      <c r="AF292" s="4">
        <f>MA_sampling_location[[#This Row],[Trawling effort_numerical]]*3*1.852*0.2</f>
        <v>5.0670720000000005</v>
      </c>
      <c r="AH292" s="4" t="s">
        <v>1995</v>
      </c>
      <c r="AJ292" s="4" t="s">
        <v>1831</v>
      </c>
      <c r="AK292" s="4" t="s">
        <v>1831</v>
      </c>
      <c r="AL292" s="4" t="s">
        <v>1831</v>
      </c>
      <c r="AM292" s="4" t="s">
        <v>1831</v>
      </c>
      <c r="AN292" s="4" t="s">
        <v>1831</v>
      </c>
      <c r="AO292" s="4" t="s">
        <v>1831</v>
      </c>
      <c r="AR292" s="4" t="s">
        <v>1831</v>
      </c>
      <c r="AS292" s="4" t="s">
        <v>1831</v>
      </c>
      <c r="AT292" s="4" t="s">
        <v>1831</v>
      </c>
      <c r="AU292" s="4" t="s">
        <v>1831</v>
      </c>
      <c r="AV292" s="4" t="s">
        <v>1831</v>
      </c>
      <c r="AW292" s="4" t="s">
        <v>1831</v>
      </c>
      <c r="AX292" s="4" t="s">
        <v>1831</v>
      </c>
      <c r="AY292" s="4" t="s">
        <v>1831</v>
      </c>
      <c r="AZ292" s="4" t="s">
        <v>1831</v>
      </c>
      <c r="BA292" s="4" t="s">
        <v>1831</v>
      </c>
      <c r="BB292" s="4" t="s">
        <v>1831</v>
      </c>
      <c r="BC292" s="53">
        <v>1.4363849999999999E-2</v>
      </c>
      <c r="BD292" s="53">
        <v>8.0321299999999998E-2</v>
      </c>
      <c r="BE292" s="53">
        <v>200.53845000000001</v>
      </c>
      <c r="BF292" s="53">
        <v>10.4032567</v>
      </c>
      <c r="BG292" s="53">
        <v>0.67994913999999995</v>
      </c>
      <c r="BH292" s="4">
        <v>35.7979871</v>
      </c>
      <c r="BI292" s="4">
        <v>4.5959523200000003</v>
      </c>
      <c r="BJ292" s="53">
        <v>12.2645436</v>
      </c>
      <c r="BK292" s="53">
        <v>4.06924E-3</v>
      </c>
      <c r="BL292" s="53">
        <v>27864.699199999999</v>
      </c>
    </row>
    <row r="293" spans="1:64" hidden="1" x14ac:dyDescent="0.3">
      <c r="A293" s="5" t="s">
        <v>605</v>
      </c>
      <c r="B293" s="5">
        <v>28</v>
      </c>
      <c r="C293" s="5">
        <v>28</v>
      </c>
      <c r="D293" s="5">
        <v>289</v>
      </c>
      <c r="E293" s="5" t="s">
        <v>1211</v>
      </c>
      <c r="F293" s="10">
        <v>41791</v>
      </c>
      <c r="G293" s="94">
        <v>1</v>
      </c>
      <c r="H293" s="94">
        <v>6</v>
      </c>
      <c r="I293" s="94">
        <v>2014</v>
      </c>
      <c r="J293" s="5">
        <v>37.985833</v>
      </c>
      <c r="K293" s="5">
        <v>-9.1811109999999996</v>
      </c>
      <c r="L293" s="5">
        <v>443</v>
      </c>
      <c r="M293" s="5" t="s">
        <v>2049</v>
      </c>
      <c r="N293" s="4" t="s">
        <v>1058</v>
      </c>
      <c r="P293" s="5" t="s">
        <v>1929</v>
      </c>
      <c r="Q293" s="5" t="s">
        <v>845</v>
      </c>
      <c r="R293" s="5" t="s">
        <v>845</v>
      </c>
      <c r="S293" s="5"/>
      <c r="T293" s="5">
        <v>289</v>
      </c>
      <c r="U293" s="5" t="s">
        <v>1418</v>
      </c>
      <c r="V293" s="5" t="s">
        <v>992</v>
      </c>
      <c r="W293" s="5" t="s">
        <v>1222</v>
      </c>
      <c r="X293" s="5" t="s">
        <v>1222</v>
      </c>
      <c r="Y293" s="5" t="b">
        <v>1</v>
      </c>
      <c r="Z293" s="5"/>
      <c r="AA293" s="4">
        <v>8.5299999999999994</v>
      </c>
      <c r="AC293" s="4" t="s">
        <v>847</v>
      </c>
      <c r="AE293" s="53">
        <v>140.36799600000001</v>
      </c>
      <c r="AF293" s="4">
        <f>MA_sampling_location[[#This Row],[Trawling effort_numerical]]*3*1.852*0.2</f>
        <v>9.4785360000000001</v>
      </c>
      <c r="AH293" s="4" t="s">
        <v>1995</v>
      </c>
      <c r="AJ293" s="4" t="s">
        <v>1831</v>
      </c>
      <c r="AK293" s="4" t="s">
        <v>1831</v>
      </c>
      <c r="AL293" s="4" t="s">
        <v>1831</v>
      </c>
      <c r="AM293" s="4" t="s">
        <v>1831</v>
      </c>
      <c r="AN293" s="4" t="s">
        <v>1831</v>
      </c>
      <c r="AO293" s="4" t="s">
        <v>1831</v>
      </c>
      <c r="AR293" s="4" t="s">
        <v>1831</v>
      </c>
      <c r="AS293" s="4" t="s">
        <v>1831</v>
      </c>
      <c r="AT293" s="4" t="s">
        <v>1831</v>
      </c>
      <c r="AU293" s="4" t="s">
        <v>1831</v>
      </c>
      <c r="AV293" s="4" t="s">
        <v>1831</v>
      </c>
      <c r="AW293" s="4" t="s">
        <v>1831</v>
      </c>
      <c r="AX293" s="4" t="s">
        <v>1831</v>
      </c>
      <c r="AY293" s="4" t="s">
        <v>1831</v>
      </c>
      <c r="AZ293" s="4" t="s">
        <v>1831</v>
      </c>
      <c r="BA293" s="4" t="s">
        <v>1831</v>
      </c>
      <c r="BB293" s="4" t="s">
        <v>1831</v>
      </c>
      <c r="BC293" s="53">
        <v>1.682817E-2</v>
      </c>
      <c r="BD293" s="53">
        <v>0.118841</v>
      </c>
      <c r="BE293" s="53">
        <v>201.46965499999999</v>
      </c>
      <c r="BF293" s="53">
        <v>9.1915746400000007</v>
      </c>
      <c r="BG293" s="53">
        <v>0.60479095000000005</v>
      </c>
      <c r="BH293" s="4">
        <v>35.739678599999998</v>
      </c>
      <c r="BI293" s="4">
        <v>4.2000851199999998</v>
      </c>
      <c r="BJ293" s="53">
        <v>12.710323000000001</v>
      </c>
      <c r="BK293" s="53">
        <v>4.3438399999999999E-3</v>
      </c>
      <c r="BL293" s="53">
        <v>37803.101600000002</v>
      </c>
    </row>
    <row r="294" spans="1:64" hidden="1" x14ac:dyDescent="0.3">
      <c r="A294" s="5" t="s">
        <v>605</v>
      </c>
      <c r="B294" s="5">
        <v>28</v>
      </c>
      <c r="C294" s="5">
        <v>28</v>
      </c>
      <c r="D294" s="5">
        <v>290</v>
      </c>
      <c r="E294" s="5" t="s">
        <v>1212</v>
      </c>
      <c r="F294" s="10">
        <v>41791</v>
      </c>
      <c r="G294" s="94">
        <v>1</v>
      </c>
      <c r="H294" s="94">
        <v>6</v>
      </c>
      <c r="I294" s="94">
        <v>2014</v>
      </c>
      <c r="J294" s="5">
        <v>37.968888999999997</v>
      </c>
      <c r="K294" s="5">
        <v>-9.1311099999999996</v>
      </c>
      <c r="L294" s="5">
        <v>335</v>
      </c>
      <c r="M294" s="5" t="s">
        <v>2049</v>
      </c>
      <c r="N294" s="4" t="s">
        <v>1058</v>
      </c>
      <c r="P294" s="5" t="s">
        <v>1929</v>
      </c>
      <c r="Q294" s="5" t="s">
        <v>845</v>
      </c>
      <c r="R294" s="5" t="s">
        <v>845</v>
      </c>
      <c r="S294" s="5" t="s">
        <v>1217</v>
      </c>
      <c r="T294" s="5">
        <v>290</v>
      </c>
      <c r="U294" s="5" t="s">
        <v>1174</v>
      </c>
      <c r="V294" s="5" t="s">
        <v>992</v>
      </c>
      <c r="W294" s="5"/>
      <c r="X294" s="5"/>
      <c r="Y294" s="5" t="b">
        <v>1</v>
      </c>
      <c r="Z294" s="5"/>
      <c r="AA294" s="4">
        <v>0</v>
      </c>
      <c r="AC294" s="4" t="s">
        <v>847</v>
      </c>
      <c r="AE294" s="53">
        <v>15.3231001</v>
      </c>
      <c r="AF294" s="4">
        <f>MA_sampling_location[[#This Row],[Trawling effort_numerical]]*3*1.852*0.2</f>
        <v>0</v>
      </c>
      <c r="AH294" s="4" t="s">
        <v>1995</v>
      </c>
      <c r="AJ294" s="4" t="s">
        <v>1831</v>
      </c>
      <c r="AK294" s="4" t="s">
        <v>1831</v>
      </c>
      <c r="AL294" s="4" t="s">
        <v>1831</v>
      </c>
      <c r="AM294" s="4" t="s">
        <v>1831</v>
      </c>
      <c r="AN294" s="4" t="s">
        <v>1831</v>
      </c>
      <c r="AO294" s="4" t="s">
        <v>1831</v>
      </c>
      <c r="AR294" s="4" t="s">
        <v>1831</v>
      </c>
      <c r="AS294" s="4" t="s">
        <v>1831</v>
      </c>
      <c r="AT294" s="4" t="s">
        <v>1831</v>
      </c>
      <c r="AU294" s="4" t="s">
        <v>1831</v>
      </c>
      <c r="AV294" s="4" t="s">
        <v>1831</v>
      </c>
      <c r="AW294" s="4" t="s">
        <v>1831</v>
      </c>
      <c r="AX294" s="4" t="s">
        <v>1831</v>
      </c>
      <c r="AY294" s="4" t="s">
        <v>1831</v>
      </c>
      <c r="AZ294" s="4" t="s">
        <v>1831</v>
      </c>
      <c r="BA294" s="4" t="s">
        <v>1831</v>
      </c>
      <c r="BB294" s="4" t="s">
        <v>1831</v>
      </c>
      <c r="BC294" s="53">
        <v>1.3941490000000001E-2</v>
      </c>
      <c r="BD294" s="53">
        <v>0.10048600000000001</v>
      </c>
      <c r="BE294" s="53">
        <v>200.72400999999999</v>
      </c>
      <c r="BF294" s="53">
        <v>10.034744</v>
      </c>
      <c r="BG294" s="53">
        <v>0.65565625000000005</v>
      </c>
      <c r="BH294" s="4">
        <v>35.765149200000003</v>
      </c>
      <c r="BI294" s="4">
        <v>4.4954010100000001</v>
      </c>
      <c r="BJ294" s="53">
        <v>12.3359328</v>
      </c>
      <c r="BK294" s="53">
        <v>4.5152600000000001E-3</v>
      </c>
      <c r="BL294" s="53">
        <v>33025</v>
      </c>
    </row>
    <row r="295" spans="1:64" hidden="1" x14ac:dyDescent="0.3">
      <c r="A295" s="5" t="s">
        <v>605</v>
      </c>
      <c r="B295" s="5">
        <v>28</v>
      </c>
      <c r="C295" s="5">
        <v>28</v>
      </c>
      <c r="D295" s="5">
        <v>291</v>
      </c>
      <c r="E295" s="5" t="s">
        <v>1213</v>
      </c>
      <c r="F295" s="10">
        <v>41791</v>
      </c>
      <c r="G295" s="94">
        <v>1</v>
      </c>
      <c r="H295" s="94">
        <v>6</v>
      </c>
      <c r="I295" s="94">
        <v>2014</v>
      </c>
      <c r="J295" s="5">
        <v>37.984999999999999</v>
      </c>
      <c r="K295" s="5">
        <v>-9.1852780000000003</v>
      </c>
      <c r="L295" s="5">
        <v>445</v>
      </c>
      <c r="M295" s="5" t="s">
        <v>2049</v>
      </c>
      <c r="N295" s="4" t="s">
        <v>1058</v>
      </c>
      <c r="P295" s="5" t="s">
        <v>1929</v>
      </c>
      <c r="Q295" s="5" t="s">
        <v>845</v>
      </c>
      <c r="R295" s="5" t="s">
        <v>845</v>
      </c>
      <c r="S295" s="5" t="s">
        <v>1218</v>
      </c>
      <c r="T295" s="5">
        <v>291</v>
      </c>
      <c r="U295" s="5" t="s">
        <v>1418</v>
      </c>
      <c r="V295" s="5" t="s">
        <v>992</v>
      </c>
      <c r="W295" s="5" t="s">
        <v>1222</v>
      </c>
      <c r="X295" s="5" t="s">
        <v>1222</v>
      </c>
      <c r="Y295" s="5" t="b">
        <v>1</v>
      </c>
      <c r="Z295" s="5"/>
      <c r="AA295" s="4">
        <v>3.6</v>
      </c>
      <c r="AC295" s="4" t="s">
        <v>847</v>
      </c>
      <c r="AE295" s="53">
        <v>77.479499799999999</v>
      </c>
      <c r="AF295" s="4">
        <f>MA_sampling_location[[#This Row],[Trawling effort_numerical]]*3*1.852*0.2</f>
        <v>4.0003200000000012</v>
      </c>
      <c r="AH295" s="4" t="s">
        <v>1995</v>
      </c>
      <c r="AJ295" s="4" t="s">
        <v>1831</v>
      </c>
      <c r="AK295" s="4" t="s">
        <v>1831</v>
      </c>
      <c r="AL295" s="4" t="s">
        <v>1831</v>
      </c>
      <c r="AM295" s="4" t="s">
        <v>1831</v>
      </c>
      <c r="AN295" s="4" t="s">
        <v>1831</v>
      </c>
      <c r="AO295" s="4" t="s">
        <v>1831</v>
      </c>
      <c r="AR295" s="4" t="s">
        <v>1831</v>
      </c>
      <c r="AS295" s="4" t="s">
        <v>1831</v>
      </c>
      <c r="AT295" s="4" t="s">
        <v>1831</v>
      </c>
      <c r="AU295" s="4" t="s">
        <v>1831</v>
      </c>
      <c r="AV295" s="4" t="s">
        <v>1831</v>
      </c>
      <c r="AW295" s="4" t="s">
        <v>1831</v>
      </c>
      <c r="AX295" s="4" t="s">
        <v>1831</v>
      </c>
      <c r="AY295" s="4" t="s">
        <v>1831</v>
      </c>
      <c r="AZ295" s="4" t="s">
        <v>1831</v>
      </c>
      <c r="BA295" s="4" t="s">
        <v>1831</v>
      </c>
      <c r="BB295" s="4" t="s">
        <v>1831</v>
      </c>
      <c r="BC295" s="53">
        <v>1.7036699999999998E-2</v>
      </c>
      <c r="BD295" s="53">
        <v>0.120364</v>
      </c>
      <c r="BE295" s="53">
        <v>201.52239599999999</v>
      </c>
      <c r="BF295" s="53">
        <v>9.1326368900000006</v>
      </c>
      <c r="BG295" s="53">
        <v>0.60125335999999996</v>
      </c>
      <c r="BH295" s="4">
        <v>35.738886899999997</v>
      </c>
      <c r="BI295" s="4">
        <v>4.1796422199999999</v>
      </c>
      <c r="BJ295" s="53">
        <v>12.737504100000001</v>
      </c>
      <c r="BK295" s="53">
        <v>4.3229699999999998E-3</v>
      </c>
      <c r="BL295" s="53">
        <v>38092.199200000003</v>
      </c>
    </row>
    <row r="296" spans="1:64" hidden="1" x14ac:dyDescent="0.3">
      <c r="A296" s="5" t="s">
        <v>605</v>
      </c>
      <c r="B296" s="5">
        <v>28</v>
      </c>
      <c r="C296" s="5">
        <v>28</v>
      </c>
      <c r="D296" s="5">
        <v>292</v>
      </c>
      <c r="E296" s="5" t="s">
        <v>1214</v>
      </c>
      <c r="F296" s="10">
        <v>41791</v>
      </c>
      <c r="G296" s="94">
        <v>1</v>
      </c>
      <c r="H296" s="94">
        <v>6</v>
      </c>
      <c r="I296" s="94">
        <v>2014</v>
      </c>
      <c r="J296" s="5">
        <v>38.347222000000002</v>
      </c>
      <c r="K296" s="5">
        <v>-9.2022220000000008</v>
      </c>
      <c r="L296" s="5">
        <v>329</v>
      </c>
      <c r="M296" s="5" t="s">
        <v>2049</v>
      </c>
      <c r="N296" s="4" t="s">
        <v>1058</v>
      </c>
      <c r="P296" s="5" t="s">
        <v>1929</v>
      </c>
      <c r="Q296" s="5" t="s">
        <v>845</v>
      </c>
      <c r="R296" s="5" t="s">
        <v>845</v>
      </c>
      <c r="S296" s="5" t="s">
        <v>1219</v>
      </c>
      <c r="T296" s="5">
        <v>292</v>
      </c>
      <c r="U296" s="5" t="s">
        <v>1174</v>
      </c>
      <c r="V296" s="5" t="s">
        <v>992</v>
      </c>
      <c r="W296" s="5"/>
      <c r="X296" s="5"/>
      <c r="Y296" s="5" t="b">
        <v>1</v>
      </c>
      <c r="Z296" s="5"/>
      <c r="AA296" s="4">
        <v>0</v>
      </c>
      <c r="AC296" s="4" t="s">
        <v>847</v>
      </c>
      <c r="AE296" s="53">
        <v>0</v>
      </c>
      <c r="AF296" s="4">
        <f>MA_sampling_location[[#This Row],[Trawling effort_numerical]]*3*1.852*0.2</f>
        <v>0</v>
      </c>
      <c r="AH296" s="4" t="s">
        <v>1995</v>
      </c>
      <c r="AJ296" s="4" t="s">
        <v>1831</v>
      </c>
      <c r="AK296" s="4" t="s">
        <v>1831</v>
      </c>
      <c r="AL296" s="4" t="s">
        <v>1831</v>
      </c>
      <c r="AM296" s="4" t="s">
        <v>1831</v>
      </c>
      <c r="AN296" s="4" t="s">
        <v>1831</v>
      </c>
      <c r="AO296" s="4" t="s">
        <v>1831</v>
      </c>
      <c r="AR296" s="4" t="s">
        <v>1831</v>
      </c>
      <c r="AS296" s="4" t="s">
        <v>1831</v>
      </c>
      <c r="AT296" s="4" t="s">
        <v>1831</v>
      </c>
      <c r="AU296" s="4" t="s">
        <v>1831</v>
      </c>
      <c r="AV296" s="4" t="s">
        <v>1831</v>
      </c>
      <c r="AW296" s="4" t="s">
        <v>1831</v>
      </c>
      <c r="AX296" s="4" t="s">
        <v>1831</v>
      </c>
      <c r="AY296" s="4" t="s">
        <v>1831</v>
      </c>
      <c r="AZ296" s="4" t="s">
        <v>1831</v>
      </c>
      <c r="BA296" s="4" t="s">
        <v>1831</v>
      </c>
      <c r="BB296" s="4" t="s">
        <v>1831</v>
      </c>
      <c r="BC296" s="53">
        <v>1.50288E-2</v>
      </c>
      <c r="BD296" s="53">
        <v>0.103893</v>
      </c>
      <c r="BE296" s="53">
        <v>200.88516100000001</v>
      </c>
      <c r="BF296" s="53">
        <v>9.7875748399999996</v>
      </c>
      <c r="BG296" s="53">
        <v>0.63500966999999997</v>
      </c>
      <c r="BH296" s="4">
        <v>35.867726699999999</v>
      </c>
      <c r="BI296" s="4">
        <v>4.6230432800000001</v>
      </c>
      <c r="BJ296" s="53">
        <v>12.8507826</v>
      </c>
      <c r="BK296" s="53">
        <v>6.3083200000000001E-3</v>
      </c>
      <c r="BL296" s="53">
        <v>37081</v>
      </c>
    </row>
    <row r="297" spans="1:64" hidden="1" x14ac:dyDescent="0.3">
      <c r="A297" s="5" t="s">
        <v>605</v>
      </c>
      <c r="B297" s="5">
        <v>28</v>
      </c>
      <c r="C297" s="5">
        <v>28</v>
      </c>
      <c r="D297" s="5">
        <v>293</v>
      </c>
      <c r="E297" s="5" t="s">
        <v>1215</v>
      </c>
      <c r="F297" s="10">
        <v>41791</v>
      </c>
      <c r="G297" s="94">
        <v>1</v>
      </c>
      <c r="H297" s="94">
        <v>6</v>
      </c>
      <c r="I297" s="94">
        <v>2014</v>
      </c>
      <c r="J297" s="5">
        <v>37.985833</v>
      </c>
      <c r="K297" s="5">
        <v>-9.1291670000000007</v>
      </c>
      <c r="L297" s="5">
        <v>335</v>
      </c>
      <c r="M297" s="5" t="s">
        <v>2049</v>
      </c>
      <c r="N297" s="4" t="s">
        <v>1058</v>
      </c>
      <c r="P297" s="5" t="s">
        <v>1929</v>
      </c>
      <c r="Q297" s="5" t="s">
        <v>845</v>
      </c>
      <c r="R297" s="5" t="s">
        <v>845</v>
      </c>
      <c r="S297" s="5" t="s">
        <v>1220</v>
      </c>
      <c r="T297" s="5">
        <v>293</v>
      </c>
      <c r="U297" s="5" t="s">
        <v>1418</v>
      </c>
      <c r="V297" s="5" t="s">
        <v>992</v>
      </c>
      <c r="W297" s="5" t="s">
        <v>1222</v>
      </c>
      <c r="X297" s="5" t="s">
        <v>1222</v>
      </c>
      <c r="Y297" s="5" t="b">
        <v>1</v>
      </c>
      <c r="Z297" s="5"/>
      <c r="AA297" s="4">
        <v>0.59</v>
      </c>
      <c r="AC297" s="4" t="s">
        <v>847</v>
      </c>
      <c r="AE297" s="53">
        <v>10.559900300000001</v>
      </c>
      <c r="AF297" s="4">
        <f>MA_sampling_location[[#This Row],[Trawling effort_numerical]]*3*1.852*0.2</f>
        <v>0.65560800000000008</v>
      </c>
      <c r="AH297" s="4" t="s">
        <v>1995</v>
      </c>
      <c r="AJ297" s="4" t="s">
        <v>1831</v>
      </c>
      <c r="AK297" s="4" t="s">
        <v>1831</v>
      </c>
      <c r="AL297" s="4" t="s">
        <v>1831</v>
      </c>
      <c r="AM297" s="4" t="s">
        <v>1831</v>
      </c>
      <c r="AN297" s="4" t="s">
        <v>1831</v>
      </c>
      <c r="AO297" s="4" t="s">
        <v>1831</v>
      </c>
      <c r="AR297" s="4" t="s">
        <v>1831</v>
      </c>
      <c r="AS297" s="4" t="s">
        <v>1831</v>
      </c>
      <c r="AT297" s="4" t="s">
        <v>1831</v>
      </c>
      <c r="AU297" s="4" t="s">
        <v>1831</v>
      </c>
      <c r="AV297" s="4" t="s">
        <v>1831</v>
      </c>
      <c r="AW297" s="4" t="s">
        <v>1831</v>
      </c>
      <c r="AX297" s="4" t="s">
        <v>1831</v>
      </c>
      <c r="AY297" s="4" t="s">
        <v>1831</v>
      </c>
      <c r="AZ297" s="4" t="s">
        <v>1831</v>
      </c>
      <c r="BA297" s="4" t="s">
        <v>1831</v>
      </c>
      <c r="BB297" s="4" t="s">
        <v>1831</v>
      </c>
      <c r="BC297" s="53">
        <v>1.4124060000000001E-2</v>
      </c>
      <c r="BD297" s="53">
        <v>0.100466</v>
      </c>
      <c r="BE297" s="53">
        <v>200.77189300000001</v>
      </c>
      <c r="BF297" s="53">
        <v>9.9647980100000009</v>
      </c>
      <c r="BG297" s="53">
        <v>0.65127734000000004</v>
      </c>
      <c r="BH297" s="4">
        <v>35.752063999999997</v>
      </c>
      <c r="BI297" s="4">
        <v>4.4695548299999999</v>
      </c>
      <c r="BJ297" s="53">
        <v>12.355255700000001</v>
      </c>
      <c r="BK297" s="53">
        <v>4.5822199999999997E-3</v>
      </c>
      <c r="BL297" s="53">
        <v>33757</v>
      </c>
    </row>
    <row r="298" spans="1:64" hidden="1" x14ac:dyDescent="0.3">
      <c r="A298" s="5" t="s">
        <v>605</v>
      </c>
      <c r="B298" s="5">
        <v>28</v>
      </c>
      <c r="C298" s="5">
        <v>28</v>
      </c>
      <c r="D298" s="5">
        <v>294</v>
      </c>
      <c r="E298" s="5" t="s">
        <v>1216</v>
      </c>
      <c r="F298" s="10">
        <v>41791</v>
      </c>
      <c r="G298" s="94">
        <v>1</v>
      </c>
      <c r="H298" s="94">
        <v>6</v>
      </c>
      <c r="I298" s="94">
        <v>2014</v>
      </c>
      <c r="J298" s="5">
        <v>37.968888999999997</v>
      </c>
      <c r="K298" s="5">
        <v>-9.1311099999999996</v>
      </c>
      <c r="L298" s="5">
        <v>445</v>
      </c>
      <c r="M298" s="5" t="s">
        <v>2049</v>
      </c>
      <c r="N298" s="4" t="s">
        <v>1058</v>
      </c>
      <c r="P298" s="5" t="s">
        <v>1929</v>
      </c>
      <c r="Q298" s="5" t="s">
        <v>845</v>
      </c>
      <c r="R298" s="5" t="s">
        <v>845</v>
      </c>
      <c r="S298" s="5" t="s">
        <v>1221</v>
      </c>
      <c r="T298" s="5">
        <v>294</v>
      </c>
      <c r="U298" s="5" t="s">
        <v>1418</v>
      </c>
      <c r="V298" s="5" t="s">
        <v>992</v>
      </c>
      <c r="W298" s="5" t="s">
        <v>1222</v>
      </c>
      <c r="X298" s="5" t="s">
        <v>1222</v>
      </c>
      <c r="Y298" s="5" t="b">
        <v>1</v>
      </c>
      <c r="Z298" s="5"/>
      <c r="AA298" s="4">
        <v>5.25</v>
      </c>
      <c r="AC298" s="4" t="s">
        <v>847</v>
      </c>
      <c r="AE298" s="53">
        <v>15.3231001</v>
      </c>
      <c r="AF298" s="4">
        <f>MA_sampling_location[[#This Row],[Trawling effort_numerical]]*3*1.852*0.2</f>
        <v>5.8338000000000001</v>
      </c>
      <c r="AH298" s="4" t="s">
        <v>1995</v>
      </c>
      <c r="AJ298" s="4" t="s">
        <v>1831</v>
      </c>
      <c r="AK298" s="4" t="s">
        <v>1831</v>
      </c>
      <c r="AL298" s="4" t="s">
        <v>1831</v>
      </c>
      <c r="AM298" s="4" t="s">
        <v>1831</v>
      </c>
      <c r="AN298" s="4" t="s">
        <v>1831</v>
      </c>
      <c r="AO298" s="4" t="s">
        <v>1831</v>
      </c>
      <c r="AR298" s="4" t="s">
        <v>1831</v>
      </c>
      <c r="AS298" s="4" t="s">
        <v>1831</v>
      </c>
      <c r="AT298" s="4" t="s">
        <v>1831</v>
      </c>
      <c r="AU298" s="4" t="s">
        <v>1831</v>
      </c>
      <c r="AV298" s="4" t="s">
        <v>1831</v>
      </c>
      <c r="AW298" s="4" t="s">
        <v>1831</v>
      </c>
      <c r="AX298" s="4" t="s">
        <v>1831</v>
      </c>
      <c r="AY298" s="4" t="s">
        <v>1831</v>
      </c>
      <c r="AZ298" s="4" t="s">
        <v>1831</v>
      </c>
      <c r="BA298" s="4" t="s">
        <v>1831</v>
      </c>
      <c r="BB298" s="4" t="s">
        <v>1831</v>
      </c>
      <c r="BC298" s="53">
        <v>1.3941490000000001E-2</v>
      </c>
      <c r="BD298" s="53">
        <v>0.10048600000000001</v>
      </c>
      <c r="BE298" s="53">
        <v>200.72400999999999</v>
      </c>
      <c r="BF298" s="53">
        <v>10.034744</v>
      </c>
      <c r="BG298" s="53">
        <v>0.65565625000000005</v>
      </c>
      <c r="BH298" s="4">
        <v>35.765149200000003</v>
      </c>
      <c r="BI298" s="4">
        <v>4.4954010100000001</v>
      </c>
      <c r="BJ298" s="53">
        <v>12.3359328</v>
      </c>
      <c r="BK298" s="53">
        <v>4.5152600000000001E-3</v>
      </c>
      <c r="BL298" s="53">
        <v>33025</v>
      </c>
    </row>
    <row r="299" spans="1:64" hidden="1" x14ac:dyDescent="0.3">
      <c r="A299" s="5" t="s">
        <v>604</v>
      </c>
      <c r="B299" s="5">
        <v>31</v>
      </c>
      <c r="C299" s="5">
        <v>31</v>
      </c>
      <c r="D299" s="5">
        <v>295</v>
      </c>
      <c r="E299" s="5" t="s">
        <v>1226</v>
      </c>
      <c r="F299" s="5"/>
      <c r="G299" s="94"/>
      <c r="H299" s="94"/>
      <c r="I299" s="94"/>
      <c r="J299" s="5">
        <v>24.278500000000001</v>
      </c>
      <c r="K299" s="5">
        <v>-107.61109999999999</v>
      </c>
      <c r="L299" s="5">
        <v>19</v>
      </c>
      <c r="M299" s="5" t="s">
        <v>2049</v>
      </c>
      <c r="P299" s="4" t="s">
        <v>2054</v>
      </c>
      <c r="Q299" s="4" t="s">
        <v>2055</v>
      </c>
      <c r="R299" s="5"/>
      <c r="T299" s="4" t="s">
        <v>1803</v>
      </c>
      <c r="U299" s="5" t="s">
        <v>1174</v>
      </c>
      <c r="V299" s="5" t="s">
        <v>992</v>
      </c>
      <c r="W299" s="5"/>
      <c r="X299" s="5"/>
      <c r="Y299" s="5"/>
      <c r="Z299" s="5"/>
      <c r="AA299" s="4" t="s">
        <v>1831</v>
      </c>
      <c r="AB299" s="4" t="s">
        <v>1831</v>
      </c>
      <c r="AC299" s="4" t="s">
        <v>1831</v>
      </c>
      <c r="AD299" s="4" t="s">
        <v>1831</v>
      </c>
      <c r="AE299" s="53">
        <v>0</v>
      </c>
      <c r="AJ299" s="4" t="s">
        <v>1831</v>
      </c>
      <c r="AK299" s="4" t="s">
        <v>1831</v>
      </c>
      <c r="AL299" s="4" t="s">
        <v>1831</v>
      </c>
      <c r="AM299" s="4" t="s">
        <v>1831</v>
      </c>
      <c r="AN299" s="4" t="s">
        <v>1831</v>
      </c>
      <c r="AO299" s="4" t="s">
        <v>1831</v>
      </c>
      <c r="AR299" s="4" t="s">
        <v>1831</v>
      </c>
      <c r="AS299" s="4" t="s">
        <v>1831</v>
      </c>
      <c r="AT299" s="4" t="s">
        <v>1831</v>
      </c>
      <c r="AU299" s="4" t="s">
        <v>1831</v>
      </c>
      <c r="AV299" s="4" t="s">
        <v>1831</v>
      </c>
      <c r="AW299" s="4" t="s">
        <v>1831</v>
      </c>
      <c r="AX299" s="4" t="s">
        <v>1831</v>
      </c>
      <c r="AY299" s="4" t="s">
        <v>1831</v>
      </c>
      <c r="AZ299" s="4" t="s">
        <v>1831</v>
      </c>
      <c r="BA299" s="4" t="s">
        <v>1831</v>
      </c>
      <c r="BB299" s="4" t="s">
        <v>1831</v>
      </c>
      <c r="BC299" s="53">
        <v>0.12001276</v>
      </c>
      <c r="BD299" s="53">
        <v>0.156916</v>
      </c>
      <c r="BE299" s="53">
        <v>214.11519999999999</v>
      </c>
      <c r="BF299" s="53">
        <v>2.5285640000000002E-2</v>
      </c>
      <c r="BG299" s="53">
        <v>0.52470773000000004</v>
      </c>
      <c r="BH299" s="4">
        <v>34.921859599999998</v>
      </c>
      <c r="BI299" s="4">
        <v>4.3994849299999998</v>
      </c>
      <c r="BJ299" s="53">
        <v>25.5429432</v>
      </c>
      <c r="BK299" s="53">
        <v>8.8865000000000003E-3</v>
      </c>
      <c r="BL299" s="53">
        <v>39586.5</v>
      </c>
    </row>
    <row r="300" spans="1:64" hidden="1" x14ac:dyDescent="0.3">
      <c r="A300" s="5" t="s">
        <v>604</v>
      </c>
      <c r="B300" s="5">
        <v>31</v>
      </c>
      <c r="C300" s="5">
        <v>31</v>
      </c>
      <c r="D300" s="5">
        <v>296</v>
      </c>
      <c r="E300" s="5" t="s">
        <v>1227</v>
      </c>
      <c r="F300" s="5"/>
      <c r="G300" s="94"/>
      <c r="H300" s="94"/>
      <c r="I300" s="94"/>
      <c r="J300" s="5">
        <v>24.700166666666668</v>
      </c>
      <c r="K300" s="5">
        <v>-108.0635</v>
      </c>
      <c r="L300" s="5">
        <v>2</v>
      </c>
      <c r="M300" s="5" t="s">
        <v>2049</v>
      </c>
      <c r="P300" s="4" t="s">
        <v>2054</v>
      </c>
      <c r="Q300" s="4" t="s">
        <v>2055</v>
      </c>
      <c r="R300" s="5"/>
      <c r="T300" s="4" t="s">
        <v>1803</v>
      </c>
      <c r="U300" s="5" t="s">
        <v>1174</v>
      </c>
      <c r="V300" s="5" t="s">
        <v>992</v>
      </c>
      <c r="W300" s="5"/>
      <c r="X300" s="5"/>
      <c r="Y300" s="5"/>
      <c r="Z300" s="5"/>
      <c r="AA300" s="4" t="s">
        <v>1831</v>
      </c>
      <c r="AB300" s="4" t="s">
        <v>1831</v>
      </c>
      <c r="AC300" s="4" t="s">
        <v>1831</v>
      </c>
      <c r="AD300" s="4" t="s">
        <v>1831</v>
      </c>
      <c r="AE300" s="53">
        <v>0</v>
      </c>
      <c r="AJ300" s="4" t="s">
        <v>1831</v>
      </c>
      <c r="AK300" s="4" t="s">
        <v>1831</v>
      </c>
      <c r="AL300" s="4" t="s">
        <v>1831</v>
      </c>
      <c r="AM300" s="4" t="s">
        <v>1831</v>
      </c>
      <c r="AN300" s="4" t="s">
        <v>1831</v>
      </c>
      <c r="AO300" s="4" t="s">
        <v>1831</v>
      </c>
      <c r="AR300" s="4" t="s">
        <v>1831</v>
      </c>
      <c r="AS300" s="4" t="s">
        <v>1831</v>
      </c>
      <c r="AT300" s="4" t="s">
        <v>1831</v>
      </c>
      <c r="AU300" s="4" t="s">
        <v>1831</v>
      </c>
      <c r="AV300" s="4" t="s">
        <v>1831</v>
      </c>
      <c r="AW300" s="4" t="s">
        <v>1831</v>
      </c>
      <c r="AX300" s="4" t="s">
        <v>1831</v>
      </c>
      <c r="AY300" s="4" t="s">
        <v>1831</v>
      </c>
      <c r="AZ300" s="4" t="s">
        <v>1831</v>
      </c>
      <c r="BA300" s="4" t="s">
        <v>1831</v>
      </c>
      <c r="BB300" s="4" t="s">
        <v>1831</v>
      </c>
      <c r="BC300" s="53">
        <v>0.13129178</v>
      </c>
      <c r="BD300" s="53">
        <v>0.15903600000000001</v>
      </c>
      <c r="BE300" s="53">
        <v>207.44431599999999</v>
      </c>
      <c r="BF300" s="53">
        <v>0.35802223999999999</v>
      </c>
      <c r="BG300" s="53">
        <v>0.56006849999999997</v>
      </c>
      <c r="BH300" s="4">
        <v>35.0230137</v>
      </c>
      <c r="BI300" s="4">
        <v>4.9480661599999998</v>
      </c>
      <c r="BJ300" s="53">
        <v>25.3224883</v>
      </c>
      <c r="BK300" s="53">
        <v>8.1816600000000003E-3</v>
      </c>
      <c r="BL300" s="53">
        <v>13784.299800000001</v>
      </c>
    </row>
    <row r="301" spans="1:64" hidden="1" x14ac:dyDescent="0.3">
      <c r="A301" s="5" t="s">
        <v>604</v>
      </c>
      <c r="B301" s="5">
        <v>31</v>
      </c>
      <c r="C301" s="5">
        <v>31</v>
      </c>
      <c r="D301" s="5">
        <v>297</v>
      </c>
      <c r="E301" s="5" t="s">
        <v>1228</v>
      </c>
      <c r="F301" s="5"/>
      <c r="G301" s="94"/>
      <c r="H301" s="94"/>
      <c r="I301" s="94"/>
      <c r="J301" s="5">
        <v>25.066299999999998</v>
      </c>
      <c r="K301" s="5">
        <v>-108.4841</v>
      </c>
      <c r="L301" s="5">
        <v>48</v>
      </c>
      <c r="M301" s="5" t="s">
        <v>2049</v>
      </c>
      <c r="P301" s="5" t="s">
        <v>1929</v>
      </c>
      <c r="Q301" s="4" t="s">
        <v>2055</v>
      </c>
      <c r="R301" s="5"/>
      <c r="T301" s="4" t="s">
        <v>1803</v>
      </c>
      <c r="U301" s="5" t="s">
        <v>1174</v>
      </c>
      <c r="V301" s="5" t="s">
        <v>992</v>
      </c>
      <c r="W301" s="5"/>
      <c r="X301" s="5"/>
      <c r="Y301" s="5"/>
      <c r="Z301" s="5"/>
      <c r="AA301" s="4" t="s">
        <v>1831</v>
      </c>
      <c r="AB301" s="4" t="s">
        <v>1831</v>
      </c>
      <c r="AC301" s="4" t="s">
        <v>1831</v>
      </c>
      <c r="AD301" s="4" t="s">
        <v>1831</v>
      </c>
      <c r="AE301" s="53">
        <v>0</v>
      </c>
      <c r="AJ301" s="4" t="s">
        <v>1831</v>
      </c>
      <c r="AK301" s="4" t="s">
        <v>1831</v>
      </c>
      <c r="AL301" s="4" t="s">
        <v>1831</v>
      </c>
      <c r="AM301" s="4" t="s">
        <v>1831</v>
      </c>
      <c r="AN301" s="4" t="s">
        <v>1831</v>
      </c>
      <c r="AO301" s="4" t="s">
        <v>1831</v>
      </c>
      <c r="AR301" s="4" t="s">
        <v>1831</v>
      </c>
      <c r="AS301" s="4" t="s">
        <v>1831</v>
      </c>
      <c r="AT301" s="4" t="s">
        <v>1831</v>
      </c>
      <c r="AU301" s="4" t="s">
        <v>1831</v>
      </c>
      <c r="AV301" s="4" t="s">
        <v>1831</v>
      </c>
      <c r="AW301" s="4" t="s">
        <v>1831</v>
      </c>
      <c r="AX301" s="4" t="s">
        <v>1831</v>
      </c>
      <c r="AY301" s="4" t="s">
        <v>1831</v>
      </c>
      <c r="AZ301" s="4" t="s">
        <v>1831</v>
      </c>
      <c r="BA301" s="4" t="s">
        <v>1831</v>
      </c>
      <c r="BB301" s="4" t="s">
        <v>1831</v>
      </c>
      <c r="BC301" s="53">
        <v>0.28979018000000001</v>
      </c>
      <c r="BD301" s="53">
        <v>8.3904800000000002E-2</v>
      </c>
      <c r="BE301" s="53">
        <v>195.45571799999999</v>
      </c>
      <c r="BF301" s="53">
        <v>2.2371019200000002</v>
      </c>
      <c r="BG301" s="53">
        <v>0.86301795999999997</v>
      </c>
      <c r="BH301" s="4">
        <v>34.903434900000001</v>
      </c>
      <c r="BI301" s="4">
        <v>3.9268177</v>
      </c>
      <c r="BJ301" s="53">
        <v>21.521620899999998</v>
      </c>
      <c r="BK301" s="53">
        <v>9.3588999999999999E-3</v>
      </c>
      <c r="BL301" s="53">
        <v>13937.5</v>
      </c>
    </row>
    <row r="302" spans="1:64" hidden="1" x14ac:dyDescent="0.3">
      <c r="A302" s="5" t="s">
        <v>604</v>
      </c>
      <c r="B302" s="5">
        <v>31</v>
      </c>
      <c r="C302" s="5">
        <v>31</v>
      </c>
      <c r="D302" s="5">
        <v>298</v>
      </c>
      <c r="E302" s="5" t="s">
        <v>1229</v>
      </c>
      <c r="F302" s="5"/>
      <c r="G302" s="94"/>
      <c r="H302" s="94"/>
      <c r="I302" s="94"/>
      <c r="J302" s="5">
        <v>26.363333333333333</v>
      </c>
      <c r="K302" s="5">
        <v>-109.381</v>
      </c>
      <c r="L302" s="5">
        <v>49</v>
      </c>
      <c r="M302" s="5" t="s">
        <v>2049</v>
      </c>
      <c r="P302" s="5" t="s">
        <v>1929</v>
      </c>
      <c r="Q302" s="4" t="s">
        <v>2055</v>
      </c>
      <c r="R302" s="5"/>
      <c r="T302" s="4" t="s">
        <v>1803</v>
      </c>
      <c r="U302" s="5" t="s">
        <v>1174</v>
      </c>
      <c r="V302" s="5" t="s">
        <v>992</v>
      </c>
      <c r="W302" s="5"/>
      <c r="X302" s="5"/>
      <c r="Y302" s="5"/>
      <c r="Z302" s="5"/>
      <c r="AA302" s="4" t="s">
        <v>1831</v>
      </c>
      <c r="AB302" s="4" t="s">
        <v>1831</v>
      </c>
      <c r="AC302" s="4" t="s">
        <v>1831</v>
      </c>
      <c r="AD302" s="4" t="s">
        <v>1831</v>
      </c>
      <c r="AE302" s="53">
        <v>0</v>
      </c>
      <c r="AJ302" s="4" t="s">
        <v>1831</v>
      </c>
      <c r="AK302" s="4" t="s">
        <v>1831</v>
      </c>
      <c r="AL302" s="4" t="s">
        <v>1831</v>
      </c>
      <c r="AM302" s="4" t="s">
        <v>1831</v>
      </c>
      <c r="AN302" s="4" t="s">
        <v>1831</v>
      </c>
      <c r="AO302" s="4" t="s">
        <v>1831</v>
      </c>
      <c r="AR302" s="4" t="s">
        <v>1831</v>
      </c>
      <c r="AS302" s="4" t="s">
        <v>1831</v>
      </c>
      <c r="AT302" s="4" t="s">
        <v>1831</v>
      </c>
      <c r="AU302" s="4" t="s">
        <v>1831</v>
      </c>
      <c r="AV302" s="4" t="s">
        <v>1831</v>
      </c>
      <c r="AW302" s="4" t="s">
        <v>1831</v>
      </c>
      <c r="AX302" s="4" t="s">
        <v>1831</v>
      </c>
      <c r="AY302" s="4" t="s">
        <v>1831</v>
      </c>
      <c r="AZ302" s="4" t="s">
        <v>1831</v>
      </c>
      <c r="BA302" s="4" t="s">
        <v>1831</v>
      </c>
      <c r="BB302" s="4" t="s">
        <v>1831</v>
      </c>
      <c r="BC302" s="53">
        <v>0.40746937999999999</v>
      </c>
      <c r="BD302" s="53">
        <v>3.2502499999999997E-2</v>
      </c>
      <c r="BE302" s="53">
        <v>189.021874</v>
      </c>
      <c r="BF302" s="53">
        <v>2.48516045</v>
      </c>
      <c r="BG302" s="53">
        <v>1.00302877</v>
      </c>
      <c r="BH302" s="4">
        <v>35.014695400000001</v>
      </c>
      <c r="BI302" s="4">
        <v>4.1331059699999999</v>
      </c>
      <c r="BJ302" s="53">
        <v>19.3495442</v>
      </c>
      <c r="BK302" s="53">
        <v>4.3699899999999998E-3</v>
      </c>
      <c r="BL302" s="53">
        <v>12866.5</v>
      </c>
    </row>
    <row r="303" spans="1:64" hidden="1" x14ac:dyDescent="0.3">
      <c r="A303" s="5" t="s">
        <v>604</v>
      </c>
      <c r="B303" s="5">
        <v>31</v>
      </c>
      <c r="C303" s="5">
        <v>31</v>
      </c>
      <c r="D303" s="5">
        <v>299</v>
      </c>
      <c r="E303" s="5" t="s">
        <v>1230</v>
      </c>
      <c r="F303" s="5"/>
      <c r="G303" s="94"/>
      <c r="H303" s="94"/>
      <c r="I303" s="94"/>
      <c r="J303" s="5">
        <v>26.769166666666667</v>
      </c>
      <c r="K303" s="5">
        <v>-109.8968</v>
      </c>
      <c r="L303" s="5">
        <v>8</v>
      </c>
      <c r="M303" s="5" t="s">
        <v>2049</v>
      </c>
      <c r="P303" s="5" t="s">
        <v>1929</v>
      </c>
      <c r="Q303" s="4" t="s">
        <v>2055</v>
      </c>
      <c r="R303" s="5"/>
      <c r="T303" s="4" t="s">
        <v>1803</v>
      </c>
      <c r="U303" s="5" t="s">
        <v>1174</v>
      </c>
      <c r="V303" s="5" t="s">
        <v>992</v>
      </c>
      <c r="W303" s="5"/>
      <c r="X303" s="5"/>
      <c r="Y303" s="5"/>
      <c r="Z303" s="5"/>
      <c r="AA303" s="4" t="s">
        <v>1831</v>
      </c>
      <c r="AB303" s="4" t="s">
        <v>1831</v>
      </c>
      <c r="AC303" s="4" t="s">
        <v>1831</v>
      </c>
      <c r="AD303" s="4" t="s">
        <v>1831</v>
      </c>
      <c r="AE303" s="53">
        <v>0</v>
      </c>
      <c r="AJ303" s="4" t="s">
        <v>1831</v>
      </c>
      <c r="AK303" s="4" t="s">
        <v>1831</v>
      </c>
      <c r="AL303" s="4" t="s">
        <v>1831</v>
      </c>
      <c r="AM303" s="4" t="s">
        <v>1831</v>
      </c>
      <c r="AN303" s="4" t="s">
        <v>1831</v>
      </c>
      <c r="AO303" s="4" t="s">
        <v>1831</v>
      </c>
      <c r="AR303" s="4" t="s">
        <v>1831</v>
      </c>
      <c r="AS303" s="4" t="s">
        <v>1831</v>
      </c>
      <c r="AT303" s="4" t="s">
        <v>1831</v>
      </c>
      <c r="AU303" s="4" t="s">
        <v>1831</v>
      </c>
      <c r="AV303" s="4" t="s">
        <v>1831</v>
      </c>
      <c r="AW303" s="4" t="s">
        <v>1831</v>
      </c>
      <c r="AX303" s="4" t="s">
        <v>1831</v>
      </c>
      <c r="AY303" s="4" t="s">
        <v>1831</v>
      </c>
      <c r="AZ303" s="4" t="s">
        <v>1831</v>
      </c>
      <c r="BA303" s="4" t="s">
        <v>1831</v>
      </c>
      <c r="BB303" s="4" t="s">
        <v>1831</v>
      </c>
      <c r="BC303" s="53">
        <v>9.9640069999999997E-2</v>
      </c>
      <c r="BD303" s="53">
        <v>0.184061</v>
      </c>
      <c r="BE303" s="53">
        <v>215.841701</v>
      </c>
      <c r="BF303" s="53">
        <v>7.6751299999999996E-3</v>
      </c>
      <c r="BG303" s="53">
        <v>0.59051456000000002</v>
      </c>
      <c r="BH303" s="4">
        <v>35.254952699999997</v>
      </c>
      <c r="BI303" s="4">
        <v>4.2074847899999996</v>
      </c>
      <c r="BJ303" s="53">
        <v>24.026940499999998</v>
      </c>
      <c r="BK303" s="53">
        <v>3.4754199999999999E-3</v>
      </c>
      <c r="BL303" s="53">
        <v>19478</v>
      </c>
    </row>
    <row r="304" spans="1:64" hidden="1" x14ac:dyDescent="0.3">
      <c r="A304" s="5" t="s">
        <v>604</v>
      </c>
      <c r="B304" s="5">
        <v>31</v>
      </c>
      <c r="C304" s="5">
        <v>31</v>
      </c>
      <c r="D304" s="5">
        <v>300</v>
      </c>
      <c r="E304" s="5" t="s">
        <v>1231</v>
      </c>
      <c r="F304" s="5"/>
      <c r="G304" s="94"/>
      <c r="H304" s="94"/>
      <c r="I304" s="94"/>
      <c r="J304" s="5">
        <v>26.856666666666666</v>
      </c>
      <c r="K304" s="5">
        <v>-109.9127</v>
      </c>
      <c r="L304" s="5">
        <v>21</v>
      </c>
      <c r="M304" s="5" t="s">
        <v>2049</v>
      </c>
      <c r="P304" s="5" t="s">
        <v>1929</v>
      </c>
      <c r="Q304" s="4" t="s">
        <v>2055</v>
      </c>
      <c r="R304" s="5"/>
      <c r="T304" s="4" t="s">
        <v>1802</v>
      </c>
      <c r="U304" s="5" t="s">
        <v>1418</v>
      </c>
      <c r="V304" s="5" t="s">
        <v>992</v>
      </c>
      <c r="W304" s="5"/>
      <c r="X304" s="5"/>
      <c r="Y304" s="5"/>
      <c r="Z304" s="5" t="s">
        <v>1237</v>
      </c>
      <c r="AA304" s="4" t="s">
        <v>1831</v>
      </c>
      <c r="AB304" s="4" t="s">
        <v>1831</v>
      </c>
      <c r="AC304" s="4" t="s">
        <v>1831</v>
      </c>
      <c r="AD304" s="4" t="s">
        <v>1831</v>
      </c>
      <c r="AE304" s="53">
        <v>0</v>
      </c>
      <c r="AJ304" s="4" t="s">
        <v>1831</v>
      </c>
      <c r="AK304" s="4" t="s">
        <v>1831</v>
      </c>
      <c r="AL304" s="4" t="s">
        <v>1831</v>
      </c>
      <c r="AM304" s="4" t="s">
        <v>1831</v>
      </c>
      <c r="AN304" s="4" t="s">
        <v>1831</v>
      </c>
      <c r="AO304" s="4" t="s">
        <v>1831</v>
      </c>
      <c r="AR304" s="4" t="s">
        <v>1831</v>
      </c>
      <c r="AS304" s="4" t="s">
        <v>1831</v>
      </c>
      <c r="AT304" s="4" t="s">
        <v>1831</v>
      </c>
      <c r="AU304" s="4" t="s">
        <v>1831</v>
      </c>
      <c r="AV304" s="4" t="s">
        <v>1831</v>
      </c>
      <c r="AW304" s="4" t="s">
        <v>1831</v>
      </c>
      <c r="AX304" s="4" t="s">
        <v>1831</v>
      </c>
      <c r="AY304" s="4" t="s">
        <v>1831</v>
      </c>
      <c r="AZ304" s="4" t="s">
        <v>1831</v>
      </c>
      <c r="BA304" s="4" t="s">
        <v>1831</v>
      </c>
      <c r="BB304" s="4" t="s">
        <v>1831</v>
      </c>
      <c r="BC304" s="53">
        <v>9.6168690000000001E-2</v>
      </c>
      <c r="BD304" s="53">
        <v>0.12191200000000001</v>
      </c>
      <c r="BE304" s="53">
        <v>214.29642999999999</v>
      </c>
      <c r="BF304" s="53">
        <v>4.6727399999999999E-3</v>
      </c>
      <c r="BG304" s="53">
        <v>0.58301512</v>
      </c>
      <c r="BH304" s="4">
        <v>35.278547699999997</v>
      </c>
      <c r="BI304" s="4">
        <v>4.3348254600000002</v>
      </c>
      <c r="BJ304" s="53">
        <v>24.448126599999998</v>
      </c>
      <c r="BK304" s="53">
        <v>3.8011099999999999E-3</v>
      </c>
      <c r="BL304" s="53">
        <v>9874.4404300000006</v>
      </c>
    </row>
    <row r="305" spans="1:64" hidden="1" x14ac:dyDescent="0.3">
      <c r="A305" s="5" t="s">
        <v>604</v>
      </c>
      <c r="B305" s="5">
        <v>31</v>
      </c>
      <c r="C305" s="5">
        <v>31</v>
      </c>
      <c r="D305" s="5">
        <v>301</v>
      </c>
      <c r="E305" s="5" t="s">
        <v>1232</v>
      </c>
      <c r="F305" s="5"/>
      <c r="G305" s="94"/>
      <c r="H305" s="94"/>
      <c r="I305" s="94"/>
      <c r="J305" s="5">
        <v>26.872666666666667</v>
      </c>
      <c r="K305" s="5">
        <v>-110.0317</v>
      </c>
      <c r="L305" s="5">
        <v>16</v>
      </c>
      <c r="M305" s="5" t="s">
        <v>2049</v>
      </c>
      <c r="P305" s="5" t="s">
        <v>1929</v>
      </c>
      <c r="Q305" s="4" t="s">
        <v>2055</v>
      </c>
      <c r="R305" s="5"/>
      <c r="T305" s="4" t="s">
        <v>1802</v>
      </c>
      <c r="U305" s="5" t="s">
        <v>1418</v>
      </c>
      <c r="V305" s="5" t="s">
        <v>992</v>
      </c>
      <c r="W305" s="5"/>
      <c r="X305" s="5"/>
      <c r="Y305" s="5"/>
      <c r="Z305" s="5" t="s">
        <v>1237</v>
      </c>
      <c r="AA305" s="4" t="s">
        <v>1831</v>
      </c>
      <c r="AB305" s="4" t="s">
        <v>1831</v>
      </c>
      <c r="AC305" s="4" t="s">
        <v>1831</v>
      </c>
      <c r="AD305" s="4" t="s">
        <v>1831</v>
      </c>
      <c r="AE305" s="53">
        <v>0</v>
      </c>
      <c r="AJ305" s="4" t="s">
        <v>1831</v>
      </c>
      <c r="AK305" s="4" t="s">
        <v>1831</v>
      </c>
      <c r="AL305" s="4" t="s">
        <v>1831</v>
      </c>
      <c r="AM305" s="4" t="s">
        <v>1831</v>
      </c>
      <c r="AN305" s="4" t="s">
        <v>1831</v>
      </c>
      <c r="AO305" s="4" t="s">
        <v>1831</v>
      </c>
      <c r="AR305" s="4" t="s">
        <v>1831</v>
      </c>
      <c r="AS305" s="4" t="s">
        <v>1831</v>
      </c>
      <c r="AT305" s="4" t="s">
        <v>1831</v>
      </c>
      <c r="AU305" s="4" t="s">
        <v>1831</v>
      </c>
      <c r="AV305" s="4" t="s">
        <v>1831</v>
      </c>
      <c r="AW305" s="4" t="s">
        <v>1831</v>
      </c>
      <c r="AX305" s="4" t="s">
        <v>1831</v>
      </c>
      <c r="AY305" s="4" t="s">
        <v>1831</v>
      </c>
      <c r="AZ305" s="4" t="s">
        <v>1831</v>
      </c>
      <c r="BA305" s="4" t="s">
        <v>1831</v>
      </c>
      <c r="BB305" s="4" t="s">
        <v>1831</v>
      </c>
      <c r="BC305" s="53">
        <v>9.9156999999999995E-2</v>
      </c>
      <c r="BD305" s="53">
        <v>0.21881600000000001</v>
      </c>
      <c r="BE305" s="53">
        <v>218.36272</v>
      </c>
      <c r="BF305" s="53">
        <v>1.215957E-2</v>
      </c>
      <c r="BG305" s="53">
        <v>0.60079252999999999</v>
      </c>
      <c r="BH305" s="4">
        <v>35.171206400000003</v>
      </c>
      <c r="BI305" s="4">
        <v>4.0078512699999997</v>
      </c>
      <c r="BJ305" s="53">
        <v>23.566902200000001</v>
      </c>
      <c r="BK305" s="53">
        <v>3.7274500000000002E-3</v>
      </c>
      <c r="BL305" s="53">
        <v>15800.0996</v>
      </c>
    </row>
    <row r="306" spans="1:64" hidden="1" x14ac:dyDescent="0.3">
      <c r="A306" s="5" t="s">
        <v>604</v>
      </c>
      <c r="B306" s="5">
        <v>31</v>
      </c>
      <c r="C306" s="5">
        <v>31</v>
      </c>
      <c r="D306" s="5">
        <v>302</v>
      </c>
      <c r="E306" s="5" t="s">
        <v>1233</v>
      </c>
      <c r="F306" s="5"/>
      <c r="G306" s="94"/>
      <c r="H306" s="94"/>
      <c r="I306" s="94"/>
      <c r="J306" s="5">
        <v>27.2545</v>
      </c>
      <c r="K306" s="5">
        <v>-110.4603</v>
      </c>
      <c r="L306" s="5">
        <v>24</v>
      </c>
      <c r="M306" s="5" t="s">
        <v>2049</v>
      </c>
      <c r="P306" s="5" t="s">
        <v>1929</v>
      </c>
      <c r="Q306" s="4" t="s">
        <v>2055</v>
      </c>
      <c r="R306" s="5"/>
      <c r="T306" s="4" t="s">
        <v>1802</v>
      </c>
      <c r="U306" s="5" t="s">
        <v>1418</v>
      </c>
      <c r="V306" s="5" t="s">
        <v>992</v>
      </c>
      <c r="W306" s="5"/>
      <c r="X306" s="5"/>
      <c r="Y306" s="5"/>
      <c r="Z306" s="5" t="s">
        <v>1237</v>
      </c>
      <c r="AA306" s="4" t="s">
        <v>1831</v>
      </c>
      <c r="AB306" s="4" t="s">
        <v>1831</v>
      </c>
      <c r="AC306" s="4" t="s">
        <v>1831</v>
      </c>
      <c r="AD306" s="4" t="s">
        <v>1831</v>
      </c>
      <c r="AE306" s="53">
        <v>0</v>
      </c>
      <c r="AJ306" s="4" t="s">
        <v>1831</v>
      </c>
      <c r="AK306" s="4" t="s">
        <v>1831</v>
      </c>
      <c r="AL306" s="4" t="s">
        <v>1831</v>
      </c>
      <c r="AM306" s="4" t="s">
        <v>1831</v>
      </c>
      <c r="AN306" s="4" t="s">
        <v>1831</v>
      </c>
      <c r="AO306" s="4" t="s">
        <v>1831</v>
      </c>
      <c r="AR306" s="4" t="s">
        <v>1831</v>
      </c>
      <c r="AS306" s="4" t="s">
        <v>1831</v>
      </c>
      <c r="AT306" s="4" t="s">
        <v>1831</v>
      </c>
      <c r="AU306" s="4" t="s">
        <v>1831</v>
      </c>
      <c r="AV306" s="4" t="s">
        <v>1831</v>
      </c>
      <c r="AW306" s="4" t="s">
        <v>1831</v>
      </c>
      <c r="AX306" s="4" t="s">
        <v>1831</v>
      </c>
      <c r="AY306" s="4" t="s">
        <v>1831</v>
      </c>
      <c r="AZ306" s="4" t="s">
        <v>1831</v>
      </c>
      <c r="BA306" s="4" t="s">
        <v>1831</v>
      </c>
      <c r="BB306" s="4" t="s">
        <v>1831</v>
      </c>
      <c r="BC306" s="53">
        <v>0.16802740999999999</v>
      </c>
      <c r="BD306" s="53">
        <v>0.19236600000000001</v>
      </c>
      <c r="BE306" s="53">
        <v>215.220304</v>
      </c>
      <c r="BF306" s="53">
        <v>0.22747977999999999</v>
      </c>
      <c r="BG306" s="53">
        <v>0.67836883000000003</v>
      </c>
      <c r="BH306" s="4">
        <v>35.211914499999999</v>
      </c>
      <c r="BI306" s="4">
        <v>4.0929124899999998</v>
      </c>
      <c r="BJ306" s="53">
        <v>22.526325</v>
      </c>
      <c r="BK306" s="53">
        <v>3.08903E-3</v>
      </c>
      <c r="BL306" s="53">
        <v>13844.200199999999</v>
      </c>
    </row>
    <row r="307" spans="1:64" hidden="1" x14ac:dyDescent="0.3">
      <c r="A307" s="5" t="s">
        <v>604</v>
      </c>
      <c r="B307" s="5">
        <v>31</v>
      </c>
      <c r="C307" s="5">
        <v>31</v>
      </c>
      <c r="D307" s="5">
        <v>303</v>
      </c>
      <c r="E307" s="5" t="s">
        <v>1234</v>
      </c>
      <c r="F307" s="5"/>
      <c r="G307" s="94"/>
      <c r="H307" s="94"/>
      <c r="I307" s="94"/>
      <c r="J307" s="5">
        <v>27.294333333333334</v>
      </c>
      <c r="K307" s="5">
        <v>-110.5873</v>
      </c>
      <c r="L307" s="5">
        <v>67</v>
      </c>
      <c r="M307" s="5" t="s">
        <v>2049</v>
      </c>
      <c r="P307" s="5" t="s">
        <v>1929</v>
      </c>
      <c r="Q307" s="4" t="s">
        <v>2055</v>
      </c>
      <c r="R307" s="5"/>
      <c r="T307" s="4" t="s">
        <v>1802</v>
      </c>
      <c r="U307" s="5" t="s">
        <v>1418</v>
      </c>
      <c r="V307" s="5" t="s">
        <v>992</v>
      </c>
      <c r="W307" s="5"/>
      <c r="X307" s="5"/>
      <c r="Y307" s="5"/>
      <c r="Z307" s="5" t="s">
        <v>1237</v>
      </c>
      <c r="AA307" s="4" t="s">
        <v>1831</v>
      </c>
      <c r="AB307" s="4" t="s">
        <v>1831</v>
      </c>
      <c r="AC307" s="4" t="s">
        <v>1831</v>
      </c>
      <c r="AD307" s="4" t="s">
        <v>1831</v>
      </c>
      <c r="AE307" s="53">
        <v>0</v>
      </c>
      <c r="AJ307" s="4" t="s">
        <v>1831</v>
      </c>
      <c r="AK307" s="4" t="s">
        <v>1831</v>
      </c>
      <c r="AL307" s="4" t="s">
        <v>1831</v>
      </c>
      <c r="AM307" s="4" t="s">
        <v>1831</v>
      </c>
      <c r="AN307" s="4" t="s">
        <v>1831</v>
      </c>
      <c r="AO307" s="4" t="s">
        <v>1831</v>
      </c>
      <c r="AR307" s="4" t="s">
        <v>1831</v>
      </c>
      <c r="AS307" s="4" t="s">
        <v>1831</v>
      </c>
      <c r="AT307" s="4" t="s">
        <v>1831</v>
      </c>
      <c r="AU307" s="4" t="s">
        <v>1831</v>
      </c>
      <c r="AV307" s="4" t="s">
        <v>1831</v>
      </c>
      <c r="AW307" s="4" t="s">
        <v>1831</v>
      </c>
      <c r="AX307" s="4" t="s">
        <v>1831</v>
      </c>
      <c r="AY307" s="4" t="s">
        <v>1831</v>
      </c>
      <c r="AZ307" s="4" t="s">
        <v>1831</v>
      </c>
      <c r="BA307" s="4" t="s">
        <v>1831</v>
      </c>
      <c r="BB307" s="4" t="s">
        <v>1831</v>
      </c>
      <c r="BC307" s="53">
        <v>5.4380579999999998E-2</v>
      </c>
      <c r="BD307" s="53">
        <v>0.230602</v>
      </c>
      <c r="BE307" s="53">
        <v>103.080876</v>
      </c>
      <c r="BF307" s="53">
        <v>9.7736204099999995</v>
      </c>
      <c r="BG307" s="53">
        <v>1.83276934</v>
      </c>
      <c r="BH307" s="4">
        <v>34.9555486</v>
      </c>
      <c r="BI307" s="4">
        <v>25.856088799999998</v>
      </c>
      <c r="BJ307" s="53">
        <v>16.8419797</v>
      </c>
      <c r="BK307" s="53">
        <v>3.0175699999999998E-3</v>
      </c>
      <c r="BL307" s="53">
        <v>10535.799800000001</v>
      </c>
    </row>
    <row r="308" spans="1:64" hidden="1" x14ac:dyDescent="0.3">
      <c r="A308" s="5" t="s">
        <v>604</v>
      </c>
      <c r="B308" s="5">
        <v>31</v>
      </c>
      <c r="C308" s="5">
        <v>31</v>
      </c>
      <c r="D308" s="5">
        <v>304</v>
      </c>
      <c r="E308" s="5" t="s">
        <v>1235</v>
      </c>
      <c r="F308" s="5"/>
      <c r="G308" s="94"/>
      <c r="H308" s="94"/>
      <c r="I308" s="94"/>
      <c r="J308" s="5">
        <v>27.628499999999999</v>
      </c>
      <c r="K308" s="5">
        <v>-110.71429999999999</v>
      </c>
      <c r="L308" s="5">
        <v>47</v>
      </c>
      <c r="M308" s="5" t="s">
        <v>2049</v>
      </c>
      <c r="P308" s="5" t="s">
        <v>1929</v>
      </c>
      <c r="Q308" s="4" t="s">
        <v>2055</v>
      </c>
      <c r="R308" s="5"/>
      <c r="T308" s="4" t="s">
        <v>1802</v>
      </c>
      <c r="U308" s="5" t="s">
        <v>1418</v>
      </c>
      <c r="V308" s="5" t="s">
        <v>992</v>
      </c>
      <c r="W308" s="5"/>
      <c r="X308" s="5"/>
      <c r="Y308" s="5"/>
      <c r="Z308" s="5" t="s">
        <v>1237</v>
      </c>
      <c r="AA308" s="4" t="s">
        <v>1831</v>
      </c>
      <c r="AB308" s="4" t="s">
        <v>1831</v>
      </c>
      <c r="AC308" s="4" t="s">
        <v>1831</v>
      </c>
      <c r="AD308" s="4" t="s">
        <v>1831</v>
      </c>
      <c r="AE308" s="53">
        <v>0</v>
      </c>
      <c r="AJ308" s="4" t="s">
        <v>1831</v>
      </c>
      <c r="AK308" s="4" t="s">
        <v>1831</v>
      </c>
      <c r="AL308" s="4" t="s">
        <v>1831</v>
      </c>
      <c r="AM308" s="4" t="s">
        <v>1831</v>
      </c>
      <c r="AN308" s="4" t="s">
        <v>1831</v>
      </c>
      <c r="AO308" s="4" t="s">
        <v>1831</v>
      </c>
      <c r="AR308" s="4" t="s">
        <v>1831</v>
      </c>
      <c r="AS308" s="4" t="s">
        <v>1831</v>
      </c>
      <c r="AT308" s="4" t="s">
        <v>1831</v>
      </c>
      <c r="AU308" s="4" t="s">
        <v>1831</v>
      </c>
      <c r="AV308" s="4" t="s">
        <v>1831</v>
      </c>
      <c r="AW308" s="4" t="s">
        <v>1831</v>
      </c>
      <c r="AX308" s="4" t="s">
        <v>1831</v>
      </c>
      <c r="AY308" s="4" t="s">
        <v>1831</v>
      </c>
      <c r="AZ308" s="4" t="s">
        <v>1831</v>
      </c>
      <c r="BA308" s="4" t="s">
        <v>1831</v>
      </c>
      <c r="BB308" s="4" t="s">
        <v>1831</v>
      </c>
      <c r="BC308" s="53">
        <v>0.40416638999999999</v>
      </c>
      <c r="BD308" s="53">
        <v>0.13073799999999999</v>
      </c>
      <c r="BE308" s="53">
        <v>193.84577999999999</v>
      </c>
      <c r="BF308" s="53">
        <v>2.5614384299999999</v>
      </c>
      <c r="BG308" s="53">
        <v>1.0518544299999999</v>
      </c>
      <c r="BH308" s="4">
        <v>35.007562399999998</v>
      </c>
      <c r="BI308" s="4">
        <v>7.9572272899999996</v>
      </c>
      <c r="BJ308" s="53">
        <v>18.175612300000001</v>
      </c>
      <c r="BK308" s="53">
        <v>3.4560300000000001E-3</v>
      </c>
      <c r="BL308" s="53">
        <v>9127.8603500000008</v>
      </c>
    </row>
    <row r="309" spans="1:64" hidden="1" x14ac:dyDescent="0.3">
      <c r="A309" s="5" t="s">
        <v>604</v>
      </c>
      <c r="B309" s="5">
        <v>31</v>
      </c>
      <c r="C309" s="5">
        <v>31</v>
      </c>
      <c r="D309" s="5">
        <v>305</v>
      </c>
      <c r="E309" s="5" t="s">
        <v>1236</v>
      </c>
      <c r="F309" s="5"/>
      <c r="G309" s="94"/>
      <c r="H309" s="94"/>
      <c r="I309" s="94"/>
      <c r="J309" s="5">
        <v>27.819500000000001</v>
      </c>
      <c r="K309" s="5">
        <v>-110.80159999999999</v>
      </c>
      <c r="L309" s="5">
        <v>15</v>
      </c>
      <c r="M309" s="5" t="s">
        <v>2049</v>
      </c>
      <c r="P309" s="5" t="s">
        <v>1929</v>
      </c>
      <c r="Q309" s="4" t="s">
        <v>2055</v>
      </c>
      <c r="R309" s="5"/>
      <c r="T309" s="4" t="s">
        <v>1802</v>
      </c>
      <c r="U309" s="5" t="s">
        <v>1418</v>
      </c>
      <c r="V309" s="5" t="s">
        <v>992</v>
      </c>
      <c r="W309" s="5"/>
      <c r="X309" s="5"/>
      <c r="Y309" s="5"/>
      <c r="Z309" s="5" t="s">
        <v>1237</v>
      </c>
      <c r="AA309" s="4" t="s">
        <v>1831</v>
      </c>
      <c r="AB309" s="4" t="s">
        <v>1831</v>
      </c>
      <c r="AC309" s="4" t="s">
        <v>1831</v>
      </c>
      <c r="AD309" s="4" t="s">
        <v>1831</v>
      </c>
      <c r="AE309" s="53">
        <v>0</v>
      </c>
      <c r="AJ309" s="4" t="s">
        <v>1831</v>
      </c>
      <c r="AK309" s="4" t="s">
        <v>1831</v>
      </c>
      <c r="AL309" s="4" t="s">
        <v>1831</v>
      </c>
      <c r="AM309" s="4" t="s">
        <v>1831</v>
      </c>
      <c r="AN309" s="4" t="s">
        <v>1831</v>
      </c>
      <c r="AO309" s="4" t="s">
        <v>1831</v>
      </c>
      <c r="AR309" s="4" t="s">
        <v>1831</v>
      </c>
      <c r="AS309" s="4" t="s">
        <v>1831</v>
      </c>
      <c r="AT309" s="4" t="s">
        <v>1831</v>
      </c>
      <c r="AU309" s="4" t="s">
        <v>1831</v>
      </c>
      <c r="AV309" s="4" t="s">
        <v>1831</v>
      </c>
      <c r="AW309" s="4" t="s">
        <v>1831</v>
      </c>
      <c r="AX309" s="4" t="s">
        <v>1831</v>
      </c>
      <c r="AY309" s="4" t="s">
        <v>1831</v>
      </c>
      <c r="AZ309" s="4" t="s">
        <v>1831</v>
      </c>
      <c r="BA309" s="4" t="s">
        <v>1831</v>
      </c>
      <c r="BB309" s="4" t="s">
        <v>1831</v>
      </c>
      <c r="BC309" s="53">
        <v>0.14593750999999999</v>
      </c>
      <c r="BD309" s="53">
        <v>0.14582600000000001</v>
      </c>
      <c r="BE309" s="53">
        <v>211.33346299999999</v>
      </c>
      <c r="BF309" s="53">
        <v>0.80557466</v>
      </c>
      <c r="BG309" s="53">
        <v>0.76649966000000003</v>
      </c>
      <c r="BH309" s="4">
        <v>35.081497900000002</v>
      </c>
      <c r="BI309" s="4">
        <v>4.7080381100000004</v>
      </c>
      <c r="BJ309" s="53">
        <v>21.235230099999999</v>
      </c>
      <c r="BK309" s="53">
        <v>3.4139299999999999E-3</v>
      </c>
      <c r="BL309" s="53">
        <v>8624.3496099999993</v>
      </c>
    </row>
    <row r="310" spans="1:64" hidden="1" x14ac:dyDescent="0.3">
      <c r="A310" s="5" t="s">
        <v>605</v>
      </c>
      <c r="B310" s="5">
        <v>33</v>
      </c>
      <c r="C310" s="5">
        <v>33</v>
      </c>
      <c r="D310" s="5">
        <v>988</v>
      </c>
      <c r="E310" s="5" t="s">
        <v>991</v>
      </c>
      <c r="F310" s="5"/>
      <c r="G310" s="94"/>
      <c r="H310" s="94"/>
      <c r="I310" s="94"/>
      <c r="J310" s="84">
        <v>51.3</v>
      </c>
      <c r="K310" s="5">
        <v>2.9</v>
      </c>
      <c r="L310" s="5">
        <v>8</v>
      </c>
      <c r="M310" s="5" t="s">
        <v>2049</v>
      </c>
      <c r="N310" s="4" t="s">
        <v>1906</v>
      </c>
      <c r="P310" s="5" t="s">
        <v>1929</v>
      </c>
      <c r="Q310" s="5" t="s">
        <v>845</v>
      </c>
      <c r="R310" s="5" t="s">
        <v>845</v>
      </c>
      <c r="T310" s="4">
        <v>988</v>
      </c>
      <c r="U310" s="5" t="s">
        <v>1418</v>
      </c>
      <c r="V310" s="5" t="s">
        <v>991</v>
      </c>
      <c r="W310" s="5" t="s">
        <v>2239</v>
      </c>
      <c r="X310" s="5" t="s">
        <v>1239</v>
      </c>
      <c r="Y310" s="5" t="b">
        <v>1</v>
      </c>
      <c r="Z310" s="5" t="s">
        <v>1910</v>
      </c>
      <c r="AE310" s="53">
        <v>0</v>
      </c>
      <c r="AQ310" s="4" t="s">
        <v>1936</v>
      </c>
      <c r="BC310" s="53">
        <v>0.24610199999999999</v>
      </c>
      <c r="BD310" s="53">
        <v>6.8340999999999999E-2</v>
      </c>
      <c r="BE310" s="53">
        <v>254.34066799999999</v>
      </c>
      <c r="BF310" s="53">
        <v>0.29208200000000001</v>
      </c>
      <c r="BG310" s="53">
        <v>7.8992000000000007E-2</v>
      </c>
      <c r="BH310" s="4">
        <v>36.298008000000003</v>
      </c>
      <c r="BI310" s="4">
        <v>1.5888070000000001</v>
      </c>
      <c r="BJ310" s="53">
        <v>16.787617999999998</v>
      </c>
      <c r="BK310" s="53">
        <v>3.1329999999999999E-3</v>
      </c>
      <c r="BL310" s="53">
        <v>13668.700199999999</v>
      </c>
    </row>
    <row r="311" spans="1:64" hidden="1" x14ac:dyDescent="0.3">
      <c r="A311" s="5" t="s">
        <v>605</v>
      </c>
      <c r="B311" s="5">
        <v>33</v>
      </c>
      <c r="C311" s="5">
        <v>33</v>
      </c>
      <c r="D311" s="5">
        <v>989</v>
      </c>
      <c r="E311" s="5" t="s">
        <v>992</v>
      </c>
      <c r="F311" s="5"/>
      <c r="G311" s="94"/>
      <c r="H311" s="94"/>
      <c r="I311" s="94"/>
      <c r="J311" s="84">
        <v>51.3</v>
      </c>
      <c r="K311" s="5">
        <v>2.9</v>
      </c>
      <c r="L311" s="5">
        <v>8</v>
      </c>
      <c r="M311" s="5" t="s">
        <v>2049</v>
      </c>
      <c r="N311" s="4" t="s">
        <v>1906</v>
      </c>
      <c r="P311" s="5" t="s">
        <v>1929</v>
      </c>
      <c r="Q311" s="5" t="s">
        <v>845</v>
      </c>
      <c r="R311" s="5" t="s">
        <v>845</v>
      </c>
      <c r="T311" s="4">
        <v>989</v>
      </c>
      <c r="U311" s="5" t="s">
        <v>1418</v>
      </c>
      <c r="V311" s="5" t="s">
        <v>992</v>
      </c>
      <c r="W311" s="5" t="s">
        <v>2239</v>
      </c>
      <c r="X311" s="5" t="s">
        <v>1239</v>
      </c>
      <c r="Y311" s="5" t="b">
        <v>1</v>
      </c>
      <c r="Z311" s="5" t="s">
        <v>1910</v>
      </c>
      <c r="AE311" s="53">
        <v>0</v>
      </c>
      <c r="AN311" s="4" t="s">
        <v>1239</v>
      </c>
      <c r="AQ311" s="4" t="s">
        <v>1936</v>
      </c>
      <c r="BC311" s="53">
        <v>0.24610199999999999</v>
      </c>
      <c r="BD311" s="53">
        <v>6.8340999999999999E-2</v>
      </c>
      <c r="BE311" s="53">
        <v>254.34066799999999</v>
      </c>
      <c r="BF311" s="53">
        <v>0.29208200000000001</v>
      </c>
      <c r="BG311" s="53">
        <v>7.8992000000000007E-2</v>
      </c>
      <c r="BH311" s="4">
        <v>36.298008000000003</v>
      </c>
      <c r="BI311" s="4">
        <v>1.5888070000000001</v>
      </c>
      <c r="BJ311" s="53">
        <v>16.787617999999998</v>
      </c>
      <c r="BK311" s="53">
        <v>3.1329999999999999E-3</v>
      </c>
      <c r="BL311" s="53">
        <v>13668.700199999999</v>
      </c>
    </row>
    <row r="312" spans="1:64" hidden="1" x14ac:dyDescent="0.3">
      <c r="A312" s="5" t="s">
        <v>607</v>
      </c>
      <c r="B312" s="5">
        <v>38</v>
      </c>
      <c r="C312" s="5">
        <v>38.1</v>
      </c>
      <c r="D312" s="5">
        <v>306</v>
      </c>
      <c r="E312" s="5" t="s">
        <v>1240</v>
      </c>
      <c r="F312" s="10">
        <v>42156</v>
      </c>
      <c r="G312" s="94">
        <v>1</v>
      </c>
      <c r="H312" s="94">
        <v>6</v>
      </c>
      <c r="I312" s="94">
        <v>2015</v>
      </c>
      <c r="J312" s="5">
        <v>54.15</v>
      </c>
      <c r="K312" s="5">
        <v>-3.63</v>
      </c>
      <c r="L312" s="5">
        <v>26</v>
      </c>
      <c r="M312" s="5" t="s">
        <v>2049</v>
      </c>
      <c r="N312" s="4" t="s">
        <v>1244</v>
      </c>
      <c r="P312" s="5" t="s">
        <v>1929</v>
      </c>
      <c r="Q312" s="5" t="s">
        <v>845</v>
      </c>
      <c r="R312" s="5" t="s">
        <v>845</v>
      </c>
      <c r="S312" s="5"/>
      <c r="T312" s="5">
        <v>306</v>
      </c>
      <c r="U312" s="5" t="s">
        <v>1418</v>
      </c>
      <c r="V312" s="5" t="s">
        <v>992</v>
      </c>
      <c r="W312" s="5" t="s">
        <v>1222</v>
      </c>
      <c r="X312" s="5" t="s">
        <v>1222</v>
      </c>
      <c r="Y312" s="5" t="b">
        <v>1</v>
      </c>
      <c r="Z312" s="5"/>
      <c r="AA312" s="4">
        <v>3.8</v>
      </c>
      <c r="AC312" s="4" t="s">
        <v>1045</v>
      </c>
      <c r="AD312" s="4" t="s">
        <v>1247</v>
      </c>
      <c r="AE312" s="53">
        <v>32.463001300000002</v>
      </c>
      <c r="AF312" s="4">
        <v>3.8</v>
      </c>
      <c r="AH312" s="4" t="s">
        <v>1995</v>
      </c>
      <c r="AJ312" s="4" t="s">
        <v>1831</v>
      </c>
      <c r="AK312" s="4" t="s">
        <v>1831</v>
      </c>
      <c r="AL312" s="4" t="s">
        <v>1831</v>
      </c>
      <c r="AM312" s="4" t="s">
        <v>1831</v>
      </c>
      <c r="AN312" s="4" t="s">
        <v>1831</v>
      </c>
      <c r="AO312" s="4" t="s">
        <v>1831</v>
      </c>
      <c r="AR312" s="4" t="s">
        <v>1831</v>
      </c>
      <c r="AS312" s="4" t="s">
        <v>1831</v>
      </c>
      <c r="AT312" s="4" t="s">
        <v>1831</v>
      </c>
      <c r="AU312" s="4" t="s">
        <v>1246</v>
      </c>
      <c r="AV312" s="4" t="s">
        <v>1831</v>
      </c>
      <c r="AW312" s="4" t="s">
        <v>1831</v>
      </c>
      <c r="AX312" s="4" t="s">
        <v>1831</v>
      </c>
      <c r="AY312" s="4" t="s">
        <v>1831</v>
      </c>
      <c r="AZ312" s="4" t="s">
        <v>1831</v>
      </c>
      <c r="BA312" s="4" t="s">
        <v>1831</v>
      </c>
      <c r="BB312" s="4" t="s">
        <v>1831</v>
      </c>
      <c r="BC312" s="53">
        <v>1.1243242499999999</v>
      </c>
      <c r="BD312" s="53">
        <v>4.9046899999999997E-2</v>
      </c>
      <c r="BE312" s="53">
        <v>284.591545</v>
      </c>
      <c r="BF312" s="53">
        <v>0.41589342000000001</v>
      </c>
      <c r="BG312" s="53">
        <v>0.24166234</v>
      </c>
      <c r="BH312" s="4">
        <v>34.306678900000001</v>
      </c>
      <c r="BI312" s="4">
        <v>6.6978526900000004</v>
      </c>
      <c r="BJ312" s="53">
        <v>11.085687</v>
      </c>
      <c r="BK312" s="53">
        <v>1.069384E-2</v>
      </c>
      <c r="BL312" s="53">
        <v>24794.099600000001</v>
      </c>
    </row>
    <row r="313" spans="1:64" hidden="1" x14ac:dyDescent="0.3">
      <c r="A313" s="5" t="s">
        <v>607</v>
      </c>
      <c r="B313" s="5">
        <v>38</v>
      </c>
      <c r="C313" s="5">
        <v>38.1</v>
      </c>
      <c r="D313" s="5">
        <v>307</v>
      </c>
      <c r="E313" s="5" t="s">
        <v>1241</v>
      </c>
      <c r="F313" s="10">
        <v>42156</v>
      </c>
      <c r="G313" s="94">
        <v>1</v>
      </c>
      <c r="H313" s="94">
        <v>6</v>
      </c>
      <c r="I313" s="94">
        <v>2015</v>
      </c>
      <c r="J313" s="5">
        <v>54.26</v>
      </c>
      <c r="K313" s="5">
        <v>-3.73</v>
      </c>
      <c r="L313" s="5">
        <v>28.54</v>
      </c>
      <c r="M313" s="5" t="s">
        <v>2049</v>
      </c>
      <c r="N313" s="4" t="s">
        <v>1244</v>
      </c>
      <c r="P313" s="5" t="s">
        <v>1929</v>
      </c>
      <c r="Q313" s="5" t="s">
        <v>845</v>
      </c>
      <c r="R313" s="5" t="s">
        <v>845</v>
      </c>
      <c r="S313" s="5"/>
      <c r="T313" s="5">
        <v>307</v>
      </c>
      <c r="U313" s="5" t="s">
        <v>1418</v>
      </c>
      <c r="V313" s="5" t="s">
        <v>992</v>
      </c>
      <c r="W313" s="5" t="s">
        <v>1222</v>
      </c>
      <c r="X313" s="5" t="s">
        <v>1222</v>
      </c>
      <c r="Y313" s="5" t="b">
        <v>1</v>
      </c>
      <c r="Z313" s="5"/>
      <c r="AA313" s="4">
        <v>8.4</v>
      </c>
      <c r="AC313" s="4" t="s">
        <v>1045</v>
      </c>
      <c r="AD313" s="4" t="s">
        <v>1247</v>
      </c>
      <c r="AE313" s="53">
        <v>64.463500999999994</v>
      </c>
      <c r="AF313" s="4">
        <v>8.4</v>
      </c>
      <c r="AH313" s="4" t="s">
        <v>1995</v>
      </c>
      <c r="AJ313" s="4" t="s">
        <v>1831</v>
      </c>
      <c r="AK313" s="4" t="s">
        <v>1831</v>
      </c>
      <c r="AL313" s="4" t="s">
        <v>1831</v>
      </c>
      <c r="AM313" s="4" t="s">
        <v>1831</v>
      </c>
      <c r="AN313" s="4" t="s">
        <v>1831</v>
      </c>
      <c r="AO313" s="4" t="s">
        <v>1831</v>
      </c>
      <c r="AR313" s="4" t="s">
        <v>1831</v>
      </c>
      <c r="AS313" s="4" t="s">
        <v>1831</v>
      </c>
      <c r="AT313" s="4" t="s">
        <v>1831</v>
      </c>
      <c r="AU313" s="4" t="s">
        <v>994</v>
      </c>
      <c r="AV313" s="4" t="s">
        <v>1831</v>
      </c>
      <c r="AW313" s="4" t="s">
        <v>1831</v>
      </c>
      <c r="AX313" s="4" t="s">
        <v>1831</v>
      </c>
      <c r="AY313" s="4" t="s">
        <v>1831</v>
      </c>
      <c r="AZ313" s="4" t="s">
        <v>1831</v>
      </c>
      <c r="BA313" s="4" t="s">
        <v>1831</v>
      </c>
      <c r="BB313" s="4" t="s">
        <v>1831</v>
      </c>
      <c r="BC313" s="53">
        <v>1.16440484</v>
      </c>
      <c r="BD313" s="53">
        <v>4.5175600000000003E-2</v>
      </c>
      <c r="BE313" s="53">
        <v>284.35136899999998</v>
      </c>
      <c r="BF313" s="53">
        <v>0.46072246</v>
      </c>
      <c r="BG313" s="53">
        <v>0.24342032</v>
      </c>
      <c r="BH313" s="4">
        <v>34.304843300000002</v>
      </c>
      <c r="BI313" s="4">
        <v>6.7990760999999997</v>
      </c>
      <c r="BJ313" s="53">
        <v>11.0566128</v>
      </c>
      <c r="BK313" s="53">
        <v>9.73364E-3</v>
      </c>
      <c r="BL313" s="53">
        <v>21821</v>
      </c>
    </row>
    <row r="314" spans="1:64" hidden="1" x14ac:dyDescent="0.3">
      <c r="A314" s="5" t="s">
        <v>607</v>
      </c>
      <c r="B314" s="5">
        <v>38</v>
      </c>
      <c r="C314" s="5">
        <v>38.200000000000003</v>
      </c>
      <c r="D314" s="5">
        <v>308</v>
      </c>
      <c r="E314" s="5" t="s">
        <v>1242</v>
      </c>
      <c r="F314" s="10">
        <v>42156</v>
      </c>
      <c r="G314" s="94">
        <v>1</v>
      </c>
      <c r="H314" s="94">
        <v>6</v>
      </c>
      <c r="I314" s="94">
        <v>2015</v>
      </c>
      <c r="J314" s="5">
        <v>54.2</v>
      </c>
      <c r="K314" s="5">
        <v>-4.05</v>
      </c>
      <c r="L314" s="5">
        <v>19.8</v>
      </c>
      <c r="M314" s="5" t="s">
        <v>963</v>
      </c>
      <c r="N314" s="4" t="s">
        <v>1245</v>
      </c>
      <c r="P314" s="5" t="s">
        <v>1929</v>
      </c>
      <c r="Q314" s="5" t="s">
        <v>845</v>
      </c>
      <c r="R314" s="5" t="s">
        <v>845</v>
      </c>
      <c r="S314" s="5"/>
      <c r="T314" s="5">
        <v>308</v>
      </c>
      <c r="U314" s="5" t="s">
        <v>1418</v>
      </c>
      <c r="V314" s="5" t="s">
        <v>992</v>
      </c>
      <c r="W314" s="5" t="s">
        <v>2239</v>
      </c>
      <c r="X314" s="5" t="s">
        <v>926</v>
      </c>
      <c r="Y314" s="5" t="b">
        <v>1</v>
      </c>
      <c r="Z314" s="5"/>
      <c r="AA314" s="4">
        <v>0.25</v>
      </c>
      <c r="AC314" s="4" t="s">
        <v>1045</v>
      </c>
      <c r="AD314" s="4" t="s">
        <v>1247</v>
      </c>
      <c r="AE314" s="53">
        <v>0</v>
      </c>
      <c r="AF314" s="4">
        <v>0.25</v>
      </c>
      <c r="AH314" s="4" t="s">
        <v>1995</v>
      </c>
      <c r="AJ314" s="4" t="s">
        <v>1831</v>
      </c>
      <c r="AK314" s="4" t="s">
        <v>1831</v>
      </c>
      <c r="AL314" s="4" t="s">
        <v>1831</v>
      </c>
      <c r="AM314" s="4" t="s">
        <v>1831</v>
      </c>
      <c r="AN314" s="4" t="s">
        <v>1831</v>
      </c>
      <c r="AO314" s="4" t="s">
        <v>1831</v>
      </c>
      <c r="AR314" s="4" t="s">
        <v>1831</v>
      </c>
      <c r="AS314" s="4" t="s">
        <v>1831</v>
      </c>
      <c r="AT314" s="4" t="s">
        <v>1831</v>
      </c>
      <c r="AU314" s="4" t="s">
        <v>1246</v>
      </c>
      <c r="AV314" s="4" t="s">
        <v>1831</v>
      </c>
      <c r="AW314" s="4" t="s">
        <v>1831</v>
      </c>
      <c r="AX314" s="4" t="s">
        <v>1831</v>
      </c>
      <c r="AY314" s="4" t="s">
        <v>1831</v>
      </c>
      <c r="AZ314" s="4" t="s">
        <v>1831</v>
      </c>
      <c r="BA314" s="4" t="s">
        <v>1831</v>
      </c>
      <c r="BB314" s="4" t="s">
        <v>1831</v>
      </c>
      <c r="BC314" s="53">
        <v>1.0063792499999999</v>
      </c>
      <c r="BD314" s="53">
        <v>3.0293199999999999E-2</v>
      </c>
      <c r="BE314" s="53">
        <v>283.89575100000002</v>
      </c>
      <c r="BF314" s="53">
        <v>0.44808301</v>
      </c>
      <c r="BG314" s="53">
        <v>0.23662113000000001</v>
      </c>
      <c r="BH314" s="4">
        <v>34.285756200000002</v>
      </c>
      <c r="BI314" s="4">
        <v>6.4003873599999999</v>
      </c>
      <c r="BJ314" s="53">
        <v>11.0752471</v>
      </c>
      <c r="BK314" s="53">
        <v>7.23473E-3</v>
      </c>
      <c r="BL314" s="53">
        <v>30677.599600000001</v>
      </c>
    </row>
    <row r="315" spans="1:64" hidden="1" x14ac:dyDescent="0.3">
      <c r="A315" s="5" t="s">
        <v>607</v>
      </c>
      <c r="B315" s="5">
        <v>38</v>
      </c>
      <c r="C315" s="5">
        <v>38.200000000000003</v>
      </c>
      <c r="D315" s="5">
        <v>309</v>
      </c>
      <c r="E315" s="5" t="s">
        <v>1243</v>
      </c>
      <c r="F315" s="10">
        <v>42156</v>
      </c>
      <c r="G315" s="94">
        <v>1</v>
      </c>
      <c r="H315" s="94">
        <v>6</v>
      </c>
      <c r="I315" s="94">
        <v>2015</v>
      </c>
      <c r="J315" s="5">
        <v>54.26</v>
      </c>
      <c r="K315" s="5">
        <v>-4.1900000000000004</v>
      </c>
      <c r="L315" s="5">
        <v>18.79</v>
      </c>
      <c r="M315" s="5" t="s">
        <v>963</v>
      </c>
      <c r="N315" s="4" t="s">
        <v>1245</v>
      </c>
      <c r="P315" s="5" t="s">
        <v>1929</v>
      </c>
      <c r="Q315" s="5" t="s">
        <v>845</v>
      </c>
      <c r="R315" s="5" t="s">
        <v>845</v>
      </c>
      <c r="S315" s="5"/>
      <c r="T315" s="5">
        <v>309</v>
      </c>
      <c r="U315" s="5" t="s">
        <v>1418</v>
      </c>
      <c r="V315" s="5" t="s">
        <v>992</v>
      </c>
      <c r="W315" s="5" t="s">
        <v>2239</v>
      </c>
      <c r="X315" s="5" t="s">
        <v>926</v>
      </c>
      <c r="Y315" s="5" t="b">
        <v>1</v>
      </c>
      <c r="Z315" s="5"/>
      <c r="AA315" s="4">
        <v>1.63</v>
      </c>
      <c r="AC315" s="4" t="s">
        <v>1045</v>
      </c>
      <c r="AD315" s="4" t="s">
        <v>1247</v>
      </c>
      <c r="AE315" s="53">
        <v>0</v>
      </c>
      <c r="AF315" s="4">
        <v>1.63</v>
      </c>
      <c r="AH315" s="4" t="s">
        <v>1995</v>
      </c>
      <c r="AJ315" s="4" t="s">
        <v>1831</v>
      </c>
      <c r="AK315" s="4" t="s">
        <v>1831</v>
      </c>
      <c r="AL315" s="4" t="s">
        <v>1831</v>
      </c>
      <c r="AM315" s="4" t="s">
        <v>1831</v>
      </c>
      <c r="AN315" s="4" t="s">
        <v>1831</v>
      </c>
      <c r="AO315" s="4" t="s">
        <v>1831</v>
      </c>
      <c r="AR315" s="4" t="s">
        <v>1831</v>
      </c>
      <c r="AS315" s="4" t="s">
        <v>1831</v>
      </c>
      <c r="AT315" s="4" t="s">
        <v>1831</v>
      </c>
      <c r="AU315" s="4" t="s">
        <v>994</v>
      </c>
      <c r="AV315" s="4" t="s">
        <v>1831</v>
      </c>
      <c r="AW315" s="4" t="s">
        <v>1831</v>
      </c>
      <c r="AX315" s="4" t="s">
        <v>1831</v>
      </c>
      <c r="AY315" s="4" t="s">
        <v>1831</v>
      </c>
      <c r="AZ315" s="4" t="s">
        <v>1831</v>
      </c>
      <c r="BA315" s="4" t="s">
        <v>1831</v>
      </c>
      <c r="BB315" s="4" t="s">
        <v>1831</v>
      </c>
      <c r="BC315" s="53">
        <v>1.0752771299999999</v>
      </c>
      <c r="BD315" s="53">
        <v>3.4598200000000003E-2</v>
      </c>
      <c r="BE315" s="53">
        <v>284.47560399999998</v>
      </c>
      <c r="BF315" s="53">
        <v>0.46603480000000003</v>
      </c>
      <c r="BG315" s="53">
        <v>0.2347987</v>
      </c>
      <c r="BH315" s="4">
        <v>34.297522399999998</v>
      </c>
      <c r="BI315" s="4">
        <v>6.4809685999999997</v>
      </c>
      <c r="BJ315" s="53">
        <v>11.0531063</v>
      </c>
      <c r="BK315" s="53">
        <v>7.6263600000000004E-3</v>
      </c>
      <c r="BL315" s="53">
        <v>25488.099600000001</v>
      </c>
    </row>
    <row r="316" spans="1:64" hidden="1" x14ac:dyDescent="0.3">
      <c r="A316" s="5" t="s">
        <v>605</v>
      </c>
      <c r="B316" s="5">
        <v>41</v>
      </c>
      <c r="C316" s="5">
        <v>41.1</v>
      </c>
      <c r="D316" s="5">
        <v>357</v>
      </c>
      <c r="E316" s="5" t="s">
        <v>1303</v>
      </c>
      <c r="F316" s="10">
        <v>40269</v>
      </c>
      <c r="G316" s="94">
        <v>1</v>
      </c>
      <c r="H316" s="94">
        <v>4</v>
      </c>
      <c r="I316" s="94">
        <v>2012</v>
      </c>
      <c r="J316" s="5">
        <v>-41.985999999999997</v>
      </c>
      <c r="K316" s="5">
        <v>174.69733333333301</v>
      </c>
      <c r="L316" s="5">
        <v>693</v>
      </c>
      <c r="M316" s="5" t="s">
        <v>2049</v>
      </c>
      <c r="N316" s="4" t="s">
        <v>1310</v>
      </c>
      <c r="P316" s="5" t="s">
        <v>1929</v>
      </c>
      <c r="Q316" s="90" t="s">
        <v>868</v>
      </c>
      <c r="R316" s="5" t="s">
        <v>868</v>
      </c>
      <c r="S316" s="5" t="s">
        <v>1319</v>
      </c>
      <c r="T316" s="5">
        <v>357</v>
      </c>
      <c r="U316" s="5" t="s">
        <v>1418</v>
      </c>
      <c r="V316" s="5" t="s">
        <v>992</v>
      </c>
      <c r="W316" s="5" t="s">
        <v>1222</v>
      </c>
      <c r="X316" s="5" t="s">
        <v>1622</v>
      </c>
      <c r="Y316" s="5" t="b">
        <v>1</v>
      </c>
      <c r="Z316" s="5" t="s">
        <v>1885</v>
      </c>
      <c r="AA316" s="4">
        <v>12</v>
      </c>
      <c r="AC316" s="4" t="s">
        <v>1311</v>
      </c>
      <c r="AE316" s="53">
        <v>46.847698200000004</v>
      </c>
      <c r="AF316" s="4">
        <f>MA_sampling_location[[#This Row],[Trawling effort_numerical]]/10</f>
        <v>1.2</v>
      </c>
      <c r="AH316" s="4" t="s">
        <v>1995</v>
      </c>
      <c r="AJ316" s="4" t="s">
        <v>1831</v>
      </c>
      <c r="AK316" s="4" t="s">
        <v>1831</v>
      </c>
      <c r="AL316" s="4" t="s">
        <v>1831</v>
      </c>
      <c r="AM316" s="4" t="s">
        <v>1831</v>
      </c>
      <c r="AN316" s="4" t="s">
        <v>1831</v>
      </c>
      <c r="AO316" s="4" t="s">
        <v>1831</v>
      </c>
      <c r="AR316" s="4" t="s">
        <v>1831</v>
      </c>
      <c r="AS316" s="4" t="s">
        <v>1831</v>
      </c>
      <c r="AT316" s="4" t="s">
        <v>1831</v>
      </c>
      <c r="AU316" s="4" t="s">
        <v>1831</v>
      </c>
      <c r="AV316" s="4" t="s">
        <v>1831</v>
      </c>
      <c r="AW316" s="4" t="s">
        <v>1831</v>
      </c>
      <c r="AX316" s="4" t="s">
        <v>1831</v>
      </c>
      <c r="AY316" s="4" t="s">
        <v>1831</v>
      </c>
      <c r="AZ316" s="4" t="s">
        <v>1831</v>
      </c>
      <c r="BA316" s="4" t="s">
        <v>1831</v>
      </c>
      <c r="BB316" s="4" t="s">
        <v>1831</v>
      </c>
      <c r="BC316" s="53">
        <v>7.7121400000000001E-3</v>
      </c>
      <c r="BD316" s="53">
        <v>0.12925900000000001</v>
      </c>
      <c r="BE316" s="53">
        <v>203.270557</v>
      </c>
      <c r="BF316" s="53">
        <v>26.7102258</v>
      </c>
      <c r="BG316" s="53">
        <v>1.8685837700000001</v>
      </c>
      <c r="BH316" s="4">
        <v>34.499763899999998</v>
      </c>
      <c r="BI316" s="4">
        <v>34.324094000000002</v>
      </c>
      <c r="BJ316" s="53">
        <v>6.2945515399999996</v>
      </c>
      <c r="BK316" s="53">
        <v>2.6713299999999999E-2</v>
      </c>
      <c r="BL316" s="53">
        <v>63569.398399999998</v>
      </c>
    </row>
    <row r="317" spans="1:64" hidden="1" x14ac:dyDescent="0.3">
      <c r="A317" s="5" t="s">
        <v>605</v>
      </c>
      <c r="B317" s="5">
        <v>41</v>
      </c>
      <c r="C317" s="5">
        <v>41.1</v>
      </c>
      <c r="D317" s="5">
        <v>310</v>
      </c>
      <c r="E317" s="5" t="s">
        <v>823</v>
      </c>
      <c r="F317" s="10">
        <v>41000</v>
      </c>
      <c r="G317" s="94">
        <v>1</v>
      </c>
      <c r="H317" s="94">
        <v>4</v>
      </c>
      <c r="I317" s="94">
        <v>2012</v>
      </c>
      <c r="J317" s="5">
        <v>-37.167666666666697</v>
      </c>
      <c r="K317" s="5">
        <v>176.660666666667</v>
      </c>
      <c r="L317" s="5">
        <v>695.5</v>
      </c>
      <c r="M317" s="5" t="s">
        <v>2049</v>
      </c>
      <c r="N317" s="4" t="s">
        <v>1310</v>
      </c>
      <c r="P317" s="5" t="s">
        <v>1929</v>
      </c>
      <c r="Q317" s="90" t="s">
        <v>868</v>
      </c>
      <c r="R317" s="5" t="s">
        <v>868</v>
      </c>
      <c r="S317" s="5" t="s">
        <v>1319</v>
      </c>
      <c r="T317" s="5">
        <v>310</v>
      </c>
      <c r="U317" s="5" t="s">
        <v>1418</v>
      </c>
      <c r="V317" s="5" t="s">
        <v>992</v>
      </c>
      <c r="W317" s="5" t="s">
        <v>1222</v>
      </c>
      <c r="X317" s="5" t="s">
        <v>1622</v>
      </c>
      <c r="Y317" s="5" t="b">
        <v>1</v>
      </c>
      <c r="Z317" s="5" t="s">
        <v>1885</v>
      </c>
      <c r="AA317" s="4">
        <v>3</v>
      </c>
      <c r="AC317" s="4" t="s">
        <v>1311</v>
      </c>
      <c r="AE317" s="53">
        <v>0</v>
      </c>
      <c r="AF317" s="4">
        <f>MA_sampling_location[[#This Row],[Trawling effort_numerical]]/10</f>
        <v>0.3</v>
      </c>
      <c r="AH317" s="4" t="s">
        <v>1995</v>
      </c>
      <c r="AJ317" s="4" t="s">
        <v>1831</v>
      </c>
      <c r="AK317" s="4" t="s">
        <v>1831</v>
      </c>
      <c r="AL317" s="4" t="s">
        <v>1831</v>
      </c>
      <c r="AM317" s="4" t="s">
        <v>1831</v>
      </c>
      <c r="AN317" s="4" t="s">
        <v>1831</v>
      </c>
      <c r="AO317" s="4" t="s">
        <v>1831</v>
      </c>
      <c r="AR317" s="4" t="s">
        <v>1831</v>
      </c>
      <c r="AS317" s="4" t="s">
        <v>1831</v>
      </c>
      <c r="AT317" s="4" t="s">
        <v>1831</v>
      </c>
      <c r="AU317" s="4" t="s">
        <v>1831</v>
      </c>
      <c r="AV317" s="4" t="s">
        <v>1831</v>
      </c>
      <c r="AW317" s="4" t="s">
        <v>1831</v>
      </c>
      <c r="AX317" s="4" t="s">
        <v>1831</v>
      </c>
      <c r="AY317" s="4" t="s">
        <v>1831</v>
      </c>
      <c r="AZ317" s="4" t="s">
        <v>1831</v>
      </c>
      <c r="BA317" s="4" t="s">
        <v>1831</v>
      </c>
      <c r="BB317" s="4" t="s">
        <v>1831</v>
      </c>
      <c r="BC317" s="53">
        <v>4.7355299999999999E-3</v>
      </c>
      <c r="BD317" s="53">
        <v>8.1205899999999998E-2</v>
      </c>
      <c r="BE317" s="53">
        <v>203.01612700000001</v>
      </c>
      <c r="BF317" s="53">
        <v>25.538684400000001</v>
      </c>
      <c r="BG317" s="53">
        <v>1.76604209</v>
      </c>
      <c r="BH317" s="4">
        <v>34.526846999999997</v>
      </c>
      <c r="BI317" s="4">
        <v>21.5116321</v>
      </c>
      <c r="BJ317" s="53">
        <v>7.3318048400000002</v>
      </c>
      <c r="BK317" s="53">
        <v>7.5571099999999997E-3</v>
      </c>
      <c r="BL317" s="53">
        <v>50841.101600000002</v>
      </c>
    </row>
    <row r="318" spans="1:64" hidden="1" x14ac:dyDescent="0.3">
      <c r="A318" s="5" t="s">
        <v>605</v>
      </c>
      <c r="B318" s="5">
        <v>41</v>
      </c>
      <c r="C318" s="5">
        <v>41.1</v>
      </c>
      <c r="D318" s="5">
        <v>336</v>
      </c>
      <c r="E318" s="5" t="s">
        <v>1282</v>
      </c>
      <c r="F318" s="10">
        <v>41000</v>
      </c>
      <c r="G318" s="94">
        <v>1</v>
      </c>
      <c r="H318" s="94">
        <v>4</v>
      </c>
      <c r="I318" s="94">
        <v>2012</v>
      </c>
      <c r="J318" s="5">
        <v>-37.380666666666698</v>
      </c>
      <c r="K318" s="5">
        <v>178.03200000000001</v>
      </c>
      <c r="L318" s="5">
        <v>726</v>
      </c>
      <c r="M318" s="5" t="s">
        <v>2049</v>
      </c>
      <c r="N318" s="4" t="s">
        <v>1310</v>
      </c>
      <c r="P318" s="5" t="s">
        <v>1929</v>
      </c>
      <c r="Q318" s="90" t="s">
        <v>868</v>
      </c>
      <c r="R318" s="5" t="s">
        <v>868</v>
      </c>
      <c r="S318" s="5" t="s">
        <v>1319</v>
      </c>
      <c r="T318" s="5">
        <v>336</v>
      </c>
      <c r="U318" s="5" t="s">
        <v>1418</v>
      </c>
      <c r="V318" s="5" t="s">
        <v>992</v>
      </c>
      <c r="W318" s="5" t="s">
        <v>1222</v>
      </c>
      <c r="X318" s="5" t="s">
        <v>1622</v>
      </c>
      <c r="Y318" s="5" t="b">
        <v>0</v>
      </c>
      <c r="Z318" s="5" t="s">
        <v>1885</v>
      </c>
      <c r="AA318" s="4">
        <v>1</v>
      </c>
      <c r="AC318" s="4" t="s">
        <v>1311</v>
      </c>
      <c r="AE318" s="53">
        <v>0</v>
      </c>
      <c r="AF318" s="4">
        <f>MA_sampling_location[[#This Row],[Trawling effort_numerical]]/10</f>
        <v>0.1</v>
      </c>
      <c r="AH318" s="4" t="s">
        <v>1995</v>
      </c>
      <c r="AJ318" s="4" t="s">
        <v>1831</v>
      </c>
      <c r="AK318" s="4" t="s">
        <v>1831</v>
      </c>
      <c r="AL318" s="4" t="s">
        <v>1831</v>
      </c>
      <c r="AM318" s="4" t="s">
        <v>1831</v>
      </c>
      <c r="AN318" s="4" t="s">
        <v>1831</v>
      </c>
      <c r="AO318" s="4" t="s">
        <v>1831</v>
      </c>
      <c r="AR318" s="4" t="s">
        <v>1831</v>
      </c>
      <c r="AS318" s="4" t="s">
        <v>1831</v>
      </c>
      <c r="AT318" s="4" t="s">
        <v>1831</v>
      </c>
      <c r="AU318" s="4" t="s">
        <v>1831</v>
      </c>
      <c r="AV318" s="4" t="s">
        <v>1831</v>
      </c>
      <c r="AW318" s="4" t="s">
        <v>1831</v>
      </c>
      <c r="AX318" s="4" t="s">
        <v>1831</v>
      </c>
      <c r="AY318" s="4" t="s">
        <v>1831</v>
      </c>
      <c r="AZ318" s="4" t="s">
        <v>1831</v>
      </c>
      <c r="BA318" s="4" t="s">
        <v>1831</v>
      </c>
      <c r="BB318" s="4" t="s">
        <v>1831</v>
      </c>
      <c r="BC318" s="53">
        <v>6.1487499999999997E-3</v>
      </c>
      <c r="BD318" s="53">
        <v>0.16527500000000001</v>
      </c>
      <c r="BE318" s="53">
        <v>204.67795100000001</v>
      </c>
      <c r="BF318" s="53">
        <v>24.706522</v>
      </c>
      <c r="BG318" s="53">
        <v>1.7129244699999999</v>
      </c>
      <c r="BH318" s="4">
        <v>34.555806199999999</v>
      </c>
      <c r="BI318" s="4">
        <v>20.204607899999999</v>
      </c>
      <c r="BJ318" s="53">
        <v>7.5986457999999999</v>
      </c>
      <c r="BK318" s="53">
        <v>1.066629E-2</v>
      </c>
      <c r="BL318" s="53">
        <v>32960.800799999997</v>
      </c>
    </row>
    <row r="319" spans="1:64" hidden="1" x14ac:dyDescent="0.3">
      <c r="A319" s="5" t="s">
        <v>605</v>
      </c>
      <c r="B319" s="5">
        <v>41</v>
      </c>
      <c r="C319" s="5">
        <v>41.1</v>
      </c>
      <c r="D319" s="5">
        <v>348</v>
      </c>
      <c r="E319" s="5" t="s">
        <v>1294</v>
      </c>
      <c r="F319" s="10">
        <v>40269</v>
      </c>
      <c r="G319" s="94">
        <v>1</v>
      </c>
      <c r="H319" s="94">
        <v>4</v>
      </c>
      <c r="I319" s="94">
        <v>2012</v>
      </c>
      <c r="J319" s="5">
        <v>-41.525833333333303</v>
      </c>
      <c r="K319" s="5">
        <v>175.80033333333299</v>
      </c>
      <c r="L319" s="5">
        <v>728</v>
      </c>
      <c r="M319" s="5" t="s">
        <v>2049</v>
      </c>
      <c r="N319" s="4" t="s">
        <v>1310</v>
      </c>
      <c r="P319" s="5" t="s">
        <v>1929</v>
      </c>
      <c r="Q319" s="90" t="s">
        <v>868</v>
      </c>
      <c r="R319" s="5" t="s">
        <v>868</v>
      </c>
      <c r="S319" s="5" t="s">
        <v>1319</v>
      </c>
      <c r="T319" s="5">
        <v>348</v>
      </c>
      <c r="U319" s="5" t="s">
        <v>1418</v>
      </c>
      <c r="V319" s="5" t="s">
        <v>992</v>
      </c>
      <c r="W319" s="5" t="s">
        <v>1222</v>
      </c>
      <c r="X319" s="5" t="s">
        <v>1622</v>
      </c>
      <c r="Y319" s="5" t="b">
        <v>0</v>
      </c>
      <c r="Z319" s="5" t="s">
        <v>1885</v>
      </c>
      <c r="AA319" s="4">
        <v>89</v>
      </c>
      <c r="AC319" s="4" t="s">
        <v>1311</v>
      </c>
      <c r="AE319" s="53">
        <v>0</v>
      </c>
      <c r="AF319" s="4">
        <f>MA_sampling_location[[#This Row],[Trawling effort_numerical]]/10</f>
        <v>8.9</v>
      </c>
      <c r="AH319" s="4" t="s">
        <v>1995</v>
      </c>
      <c r="AJ319" s="4" t="s">
        <v>1831</v>
      </c>
      <c r="AK319" s="4" t="s">
        <v>1831</v>
      </c>
      <c r="AL319" s="4" t="s">
        <v>1831</v>
      </c>
      <c r="AM319" s="4" t="s">
        <v>1831</v>
      </c>
      <c r="AN319" s="4" t="s">
        <v>1831</v>
      </c>
      <c r="AO319" s="4" t="s">
        <v>1831</v>
      </c>
      <c r="AR319" s="4" t="s">
        <v>1831</v>
      </c>
      <c r="AS319" s="4" t="s">
        <v>1831</v>
      </c>
      <c r="AT319" s="4" t="s">
        <v>1831</v>
      </c>
      <c r="AU319" s="4" t="s">
        <v>1831</v>
      </c>
      <c r="AV319" s="4" t="s">
        <v>1831</v>
      </c>
      <c r="AW319" s="4" t="s">
        <v>1831</v>
      </c>
      <c r="AX319" s="4" t="s">
        <v>1831</v>
      </c>
      <c r="AY319" s="4" t="s">
        <v>1831</v>
      </c>
      <c r="AZ319" s="4" t="s">
        <v>1831</v>
      </c>
      <c r="BA319" s="4" t="s">
        <v>1831</v>
      </c>
      <c r="BB319" s="4" t="s">
        <v>1831</v>
      </c>
      <c r="BC319" s="53">
        <v>6.6602600000000003E-3</v>
      </c>
      <c r="BD319" s="53">
        <v>0.105895</v>
      </c>
      <c r="BE319" s="53">
        <v>200.308829</v>
      </c>
      <c r="BF319" s="53">
        <v>27.306327400000001</v>
      </c>
      <c r="BG319" s="53">
        <v>1.89292752</v>
      </c>
      <c r="BH319" s="4">
        <v>34.549852899999998</v>
      </c>
      <c r="BI319" s="4">
        <v>27.3113131</v>
      </c>
      <c r="BJ319" s="53">
        <v>6.5976519099999997</v>
      </c>
      <c r="BK319" s="53">
        <v>2.4668519999999999E-2</v>
      </c>
      <c r="BL319" s="53">
        <v>19406.800800000001</v>
      </c>
    </row>
    <row r="320" spans="1:64" hidden="1" x14ac:dyDescent="0.3">
      <c r="A320" s="5" t="s">
        <v>605</v>
      </c>
      <c r="B320" s="5">
        <v>41</v>
      </c>
      <c r="C320" s="5">
        <v>41.1</v>
      </c>
      <c r="D320" s="5">
        <v>347</v>
      </c>
      <c r="E320" s="5" t="s">
        <v>1293</v>
      </c>
      <c r="F320" s="10">
        <v>40269</v>
      </c>
      <c r="G320" s="94">
        <v>1</v>
      </c>
      <c r="H320" s="94">
        <v>4</v>
      </c>
      <c r="I320" s="94">
        <v>2012</v>
      </c>
      <c r="J320" s="5">
        <v>-41.547499999999999</v>
      </c>
      <c r="K320" s="5">
        <v>175.83983333333299</v>
      </c>
      <c r="L320" s="5">
        <v>942</v>
      </c>
      <c r="M320" s="5" t="s">
        <v>2049</v>
      </c>
      <c r="N320" s="4" t="s">
        <v>1310</v>
      </c>
      <c r="P320" s="5" t="s">
        <v>1929</v>
      </c>
      <c r="Q320" s="90" t="s">
        <v>868</v>
      </c>
      <c r="R320" s="5" t="s">
        <v>868</v>
      </c>
      <c r="S320" s="5" t="s">
        <v>1319</v>
      </c>
      <c r="T320" s="5">
        <v>347</v>
      </c>
      <c r="U320" s="5" t="s">
        <v>1418</v>
      </c>
      <c r="V320" s="5" t="s">
        <v>992</v>
      </c>
      <c r="W320" s="5" t="s">
        <v>1222</v>
      </c>
      <c r="X320" s="5" t="s">
        <v>1622</v>
      </c>
      <c r="Y320" s="5" t="b">
        <v>0</v>
      </c>
      <c r="Z320" s="5" t="s">
        <v>1885</v>
      </c>
      <c r="AA320" s="4">
        <v>11</v>
      </c>
      <c r="AC320" s="4" t="s">
        <v>1311</v>
      </c>
      <c r="AE320" s="53">
        <v>0</v>
      </c>
      <c r="AF320" s="4">
        <f>MA_sampling_location[[#This Row],[Trawling effort_numerical]]/10</f>
        <v>1.1000000000000001</v>
      </c>
      <c r="AH320" s="4" t="s">
        <v>1995</v>
      </c>
      <c r="AJ320" s="4" t="s">
        <v>1831</v>
      </c>
      <c r="AK320" s="4" t="s">
        <v>1831</v>
      </c>
      <c r="AL320" s="4" t="s">
        <v>1831</v>
      </c>
      <c r="AM320" s="4" t="s">
        <v>1831</v>
      </c>
      <c r="AN320" s="4" t="s">
        <v>1831</v>
      </c>
      <c r="AO320" s="4" t="s">
        <v>1831</v>
      </c>
      <c r="AR320" s="4" t="s">
        <v>1831</v>
      </c>
      <c r="AS320" s="4" t="s">
        <v>1831</v>
      </c>
      <c r="AT320" s="4" t="s">
        <v>1831</v>
      </c>
      <c r="AU320" s="4" t="s">
        <v>1831</v>
      </c>
      <c r="AV320" s="4" t="s">
        <v>1831</v>
      </c>
      <c r="AW320" s="4" t="s">
        <v>1831</v>
      </c>
      <c r="AX320" s="4" t="s">
        <v>1831</v>
      </c>
      <c r="AY320" s="4" t="s">
        <v>1831</v>
      </c>
      <c r="AZ320" s="4" t="s">
        <v>1831</v>
      </c>
      <c r="BA320" s="4" t="s">
        <v>1831</v>
      </c>
      <c r="BB320" s="4" t="s">
        <v>1831</v>
      </c>
      <c r="BC320" s="53">
        <v>4.5211399999999999E-3</v>
      </c>
      <c r="BD320" s="53">
        <v>9.7354899999999994E-2</v>
      </c>
      <c r="BE320" s="53">
        <v>182.642032</v>
      </c>
      <c r="BF320" s="53">
        <v>31.522804000000001</v>
      </c>
      <c r="BG320" s="53">
        <v>2.1735307800000001</v>
      </c>
      <c r="BH320" s="4">
        <v>34.467112399999998</v>
      </c>
      <c r="BI320" s="4">
        <v>45.784871799999998</v>
      </c>
      <c r="BJ320" s="53">
        <v>5.0446138500000002</v>
      </c>
      <c r="BK320" s="53">
        <v>2.4234990000000001E-2</v>
      </c>
      <c r="BL320" s="53">
        <v>21287.699199999999</v>
      </c>
    </row>
    <row r="321" spans="1:64" hidden="1" x14ac:dyDescent="0.3">
      <c r="A321" s="5" t="s">
        <v>605</v>
      </c>
      <c r="B321" s="5">
        <v>41</v>
      </c>
      <c r="C321" s="5">
        <v>41.1</v>
      </c>
      <c r="D321" s="5">
        <v>335</v>
      </c>
      <c r="E321" s="5" t="s">
        <v>1281</v>
      </c>
      <c r="F321" s="10">
        <v>41000</v>
      </c>
      <c r="G321" s="94">
        <v>1</v>
      </c>
      <c r="H321" s="94">
        <v>4</v>
      </c>
      <c r="I321" s="94">
        <v>2012</v>
      </c>
      <c r="J321" s="5">
        <v>-37.341666666666697</v>
      </c>
      <c r="K321" s="5">
        <v>178.03299999999999</v>
      </c>
      <c r="L321" s="5">
        <v>1000</v>
      </c>
      <c r="M321" s="5" t="s">
        <v>2049</v>
      </c>
      <c r="N321" s="4" t="s">
        <v>1310</v>
      </c>
      <c r="P321" s="5" t="s">
        <v>1929</v>
      </c>
      <c r="Q321" s="90" t="s">
        <v>868</v>
      </c>
      <c r="R321" s="5" t="s">
        <v>868</v>
      </c>
      <c r="S321" s="5" t="s">
        <v>1319</v>
      </c>
      <c r="T321" s="5">
        <v>335</v>
      </c>
      <c r="U321" s="5" t="s">
        <v>1174</v>
      </c>
      <c r="V321" s="5" t="s">
        <v>992</v>
      </c>
      <c r="W321" s="5"/>
      <c r="X321" s="5"/>
      <c r="Y321" s="5" t="b">
        <v>0</v>
      </c>
      <c r="Z321" s="5"/>
      <c r="AA321" s="4">
        <v>0</v>
      </c>
      <c r="AC321" s="4" t="s">
        <v>1311</v>
      </c>
      <c r="AE321" s="53">
        <v>0</v>
      </c>
      <c r="AF321" s="4">
        <f>MA_sampling_location[[#This Row],[Trawling effort_numerical]]/10</f>
        <v>0</v>
      </c>
      <c r="AH321" s="4" t="s">
        <v>1995</v>
      </c>
      <c r="AJ321" s="4" t="s">
        <v>1831</v>
      </c>
      <c r="AK321" s="4" t="s">
        <v>1831</v>
      </c>
      <c r="AL321" s="4" t="s">
        <v>1831</v>
      </c>
      <c r="AM321" s="4" t="s">
        <v>1831</v>
      </c>
      <c r="AN321" s="4" t="s">
        <v>1831</v>
      </c>
      <c r="AO321" s="4" t="s">
        <v>1831</v>
      </c>
      <c r="AR321" s="4" t="s">
        <v>1831</v>
      </c>
      <c r="AS321" s="4" t="s">
        <v>1831</v>
      </c>
      <c r="AT321" s="4" t="s">
        <v>1831</v>
      </c>
      <c r="AU321" s="4" t="s">
        <v>1831</v>
      </c>
      <c r="AV321" s="4" t="s">
        <v>1831</v>
      </c>
      <c r="AW321" s="4" t="s">
        <v>1831</v>
      </c>
      <c r="AX321" s="4" t="s">
        <v>1831</v>
      </c>
      <c r="AY321" s="4" t="s">
        <v>1831</v>
      </c>
      <c r="AZ321" s="4" t="s">
        <v>1831</v>
      </c>
      <c r="BA321" s="4" t="s">
        <v>1831</v>
      </c>
      <c r="BB321" s="4" t="s">
        <v>1831</v>
      </c>
      <c r="BC321" s="53">
        <v>4.5355500000000002E-3</v>
      </c>
      <c r="BD321" s="53">
        <v>0.13322500000000001</v>
      </c>
      <c r="BE321" s="53">
        <v>188.741761</v>
      </c>
      <c r="BF321" s="53">
        <v>29.592282000000001</v>
      </c>
      <c r="BG321" s="53">
        <v>2.0412120800000002</v>
      </c>
      <c r="BH321" s="4">
        <v>34.5159418</v>
      </c>
      <c r="BI321" s="4">
        <v>46.179937000000002</v>
      </c>
      <c r="BJ321" s="53">
        <v>5.6330183399999996</v>
      </c>
      <c r="BK321" s="53">
        <v>9.9056500000000002E-3</v>
      </c>
      <c r="BL321" s="53">
        <v>36955</v>
      </c>
    </row>
    <row r="322" spans="1:64" hidden="1" x14ac:dyDescent="0.3">
      <c r="A322" s="5" t="s">
        <v>605</v>
      </c>
      <c r="B322" s="5">
        <v>41</v>
      </c>
      <c r="C322" s="5">
        <v>41.1</v>
      </c>
      <c r="D322" s="5">
        <v>316</v>
      </c>
      <c r="E322" s="5" t="s">
        <v>1262</v>
      </c>
      <c r="F322" s="10">
        <v>41000</v>
      </c>
      <c r="G322" s="94">
        <v>1</v>
      </c>
      <c r="H322" s="94">
        <v>4</v>
      </c>
      <c r="I322" s="94">
        <v>2012</v>
      </c>
      <c r="J322" s="5">
        <v>-37.4316666666667</v>
      </c>
      <c r="K322" s="5">
        <v>177.62583333333299</v>
      </c>
      <c r="L322" s="5">
        <v>1004</v>
      </c>
      <c r="M322" s="5" t="s">
        <v>2049</v>
      </c>
      <c r="N322" s="4" t="s">
        <v>1310</v>
      </c>
      <c r="P322" s="5" t="s">
        <v>1929</v>
      </c>
      <c r="Q322" s="90" t="s">
        <v>868</v>
      </c>
      <c r="R322" s="5" t="s">
        <v>868</v>
      </c>
      <c r="S322" s="5" t="s">
        <v>1319</v>
      </c>
      <c r="T322" s="5">
        <v>316</v>
      </c>
      <c r="U322" s="5" t="s">
        <v>1418</v>
      </c>
      <c r="V322" s="5" t="s">
        <v>992</v>
      </c>
      <c r="W322" s="5" t="s">
        <v>1222</v>
      </c>
      <c r="X322" s="5" t="s">
        <v>1622</v>
      </c>
      <c r="Y322" s="5" t="b">
        <v>1</v>
      </c>
      <c r="Z322" s="5" t="s">
        <v>1885</v>
      </c>
      <c r="AA322" s="4">
        <v>2</v>
      </c>
      <c r="AC322" s="4" t="s">
        <v>1311</v>
      </c>
      <c r="AE322" s="53">
        <v>0</v>
      </c>
      <c r="AF322" s="4">
        <f>MA_sampling_location[[#This Row],[Trawling effort_numerical]]/10</f>
        <v>0.2</v>
      </c>
      <c r="AH322" s="4" t="s">
        <v>1995</v>
      </c>
      <c r="AJ322" s="4" t="s">
        <v>1831</v>
      </c>
      <c r="AK322" s="4" t="s">
        <v>1831</v>
      </c>
      <c r="AL322" s="4" t="s">
        <v>1831</v>
      </c>
      <c r="AM322" s="4" t="s">
        <v>1831</v>
      </c>
      <c r="AN322" s="4" t="s">
        <v>1831</v>
      </c>
      <c r="AO322" s="4" t="s">
        <v>1831</v>
      </c>
      <c r="AR322" s="4" t="s">
        <v>1831</v>
      </c>
      <c r="AS322" s="4" t="s">
        <v>1831</v>
      </c>
      <c r="AT322" s="4" t="s">
        <v>1831</v>
      </c>
      <c r="AU322" s="4" t="s">
        <v>1831</v>
      </c>
      <c r="AV322" s="4" t="s">
        <v>1831</v>
      </c>
      <c r="AW322" s="4" t="s">
        <v>1831</v>
      </c>
      <c r="AX322" s="4" t="s">
        <v>1831</v>
      </c>
      <c r="AY322" s="4" t="s">
        <v>1831</v>
      </c>
      <c r="AZ322" s="4" t="s">
        <v>1831</v>
      </c>
      <c r="BA322" s="4" t="s">
        <v>1831</v>
      </c>
      <c r="BB322" s="4" t="s">
        <v>1831</v>
      </c>
      <c r="BC322" s="53">
        <v>4.46941E-3</v>
      </c>
      <c r="BD322" s="53">
        <v>7.5978500000000004E-2</v>
      </c>
      <c r="BE322" s="53">
        <v>195.07280399999999</v>
      </c>
      <c r="BF322" s="53">
        <v>29.083714799999999</v>
      </c>
      <c r="BG322" s="53">
        <v>1.9981751800000001</v>
      </c>
      <c r="BH322" s="4">
        <v>34.456279199999997</v>
      </c>
      <c r="BI322" s="4">
        <v>33.260097899999998</v>
      </c>
      <c r="BJ322" s="53">
        <v>6.0108208999999997</v>
      </c>
      <c r="BK322" s="53">
        <v>9.9306900000000007E-3</v>
      </c>
      <c r="BL322" s="53">
        <v>32484</v>
      </c>
    </row>
    <row r="323" spans="1:64" hidden="1" x14ac:dyDescent="0.3">
      <c r="A323" s="5" t="s">
        <v>605</v>
      </c>
      <c r="B323" s="5">
        <v>41</v>
      </c>
      <c r="C323" s="5">
        <v>41.1</v>
      </c>
      <c r="D323" s="5">
        <v>317</v>
      </c>
      <c r="E323" s="5" t="s">
        <v>1263</v>
      </c>
      <c r="F323" s="10">
        <v>41000</v>
      </c>
      <c r="G323" s="94">
        <v>1</v>
      </c>
      <c r="H323" s="94">
        <v>4</v>
      </c>
      <c r="I323" s="94">
        <v>2012</v>
      </c>
      <c r="J323" s="5">
        <v>-37.5043333333333</v>
      </c>
      <c r="K323" s="5">
        <v>177.61983333333299</v>
      </c>
      <c r="L323" s="5">
        <v>710</v>
      </c>
      <c r="M323" s="5" t="s">
        <v>2049</v>
      </c>
      <c r="N323" s="4" t="s">
        <v>1310</v>
      </c>
      <c r="P323" s="5" t="s">
        <v>1929</v>
      </c>
      <c r="Q323" s="90" t="s">
        <v>868</v>
      </c>
      <c r="R323" s="5" t="s">
        <v>868</v>
      </c>
      <c r="S323" s="5" t="s">
        <v>1320</v>
      </c>
      <c r="T323" s="5">
        <v>317</v>
      </c>
      <c r="U323" s="5" t="s">
        <v>1174</v>
      </c>
      <c r="V323" s="5" t="s">
        <v>992</v>
      </c>
      <c r="W323" s="5"/>
      <c r="X323" s="5"/>
      <c r="Y323" s="5" t="b">
        <v>0</v>
      </c>
      <c r="Z323" s="5"/>
      <c r="AA323" s="4">
        <v>0</v>
      </c>
      <c r="AC323" s="4" t="s">
        <v>1311</v>
      </c>
      <c r="AE323" s="53">
        <v>0</v>
      </c>
      <c r="AF323" s="4">
        <f>MA_sampling_location[[#This Row],[Trawling effort_numerical]]/10</f>
        <v>0</v>
      </c>
      <c r="AH323" s="4" t="s">
        <v>1995</v>
      </c>
      <c r="AJ323" s="4" t="s">
        <v>1831</v>
      </c>
      <c r="AK323" s="4" t="s">
        <v>1831</v>
      </c>
      <c r="AL323" s="4" t="s">
        <v>1831</v>
      </c>
      <c r="AM323" s="4" t="s">
        <v>1831</v>
      </c>
      <c r="AN323" s="4" t="s">
        <v>1831</v>
      </c>
      <c r="AO323" s="4" t="s">
        <v>1831</v>
      </c>
      <c r="AR323" s="4" t="s">
        <v>1831</v>
      </c>
      <c r="AS323" s="4" t="s">
        <v>1831</v>
      </c>
      <c r="AT323" s="4" t="s">
        <v>1831</v>
      </c>
      <c r="AU323" s="4" t="s">
        <v>1831</v>
      </c>
      <c r="AV323" s="4" t="s">
        <v>1831</v>
      </c>
      <c r="AW323" s="4" t="s">
        <v>1831</v>
      </c>
      <c r="AX323" s="4" t="s">
        <v>1831</v>
      </c>
      <c r="AY323" s="4" t="s">
        <v>1831</v>
      </c>
      <c r="AZ323" s="4" t="s">
        <v>1831</v>
      </c>
      <c r="BA323" s="4" t="s">
        <v>1831</v>
      </c>
      <c r="BB323" s="4" t="s">
        <v>1831</v>
      </c>
      <c r="BC323" s="53">
        <v>5.54961E-3</v>
      </c>
      <c r="BD323" s="53">
        <v>9.0532799999999997E-2</v>
      </c>
      <c r="BE323" s="53">
        <v>202.20290499999999</v>
      </c>
      <c r="BF323" s="53">
        <v>22.350532300000001</v>
      </c>
      <c r="BG323" s="53">
        <v>1.57032186</v>
      </c>
      <c r="BH323" s="4">
        <v>34.614395500000001</v>
      </c>
      <c r="BI323" s="4">
        <v>17.415235899999999</v>
      </c>
      <c r="BJ323" s="53">
        <v>8.5795553200000008</v>
      </c>
      <c r="BK323" s="53">
        <v>1.1424439999999999E-2</v>
      </c>
      <c r="BL323" s="53">
        <v>27598.599600000001</v>
      </c>
    </row>
    <row r="324" spans="1:64" hidden="1" x14ac:dyDescent="0.3">
      <c r="A324" s="5" t="s">
        <v>605</v>
      </c>
      <c r="B324" s="5">
        <v>41</v>
      </c>
      <c r="C324" s="5">
        <v>41.1</v>
      </c>
      <c r="D324" s="5">
        <v>318</v>
      </c>
      <c r="E324" s="5" t="s">
        <v>1264</v>
      </c>
      <c r="F324" s="10">
        <v>41000</v>
      </c>
      <c r="G324" s="94">
        <v>1</v>
      </c>
      <c r="H324" s="94">
        <v>4</v>
      </c>
      <c r="I324" s="94">
        <v>2012</v>
      </c>
      <c r="J324" s="5">
        <v>-37.430833333333297</v>
      </c>
      <c r="K324" s="5">
        <v>177.893</v>
      </c>
      <c r="L324" s="5">
        <v>721</v>
      </c>
      <c r="M324" s="5" t="s">
        <v>2049</v>
      </c>
      <c r="N324" s="4" t="s">
        <v>1310</v>
      </c>
      <c r="P324" s="5" t="s">
        <v>1929</v>
      </c>
      <c r="Q324" s="90" t="s">
        <v>868</v>
      </c>
      <c r="R324" s="5" t="s">
        <v>868</v>
      </c>
      <c r="S324" s="5" t="s">
        <v>1320</v>
      </c>
      <c r="T324" s="5">
        <v>318</v>
      </c>
      <c r="U324" s="5" t="s">
        <v>1174</v>
      </c>
      <c r="V324" s="5" t="s">
        <v>992</v>
      </c>
      <c r="W324" s="5"/>
      <c r="X324" s="5"/>
      <c r="Y324" s="5" t="b">
        <v>0</v>
      </c>
      <c r="Z324" s="5"/>
      <c r="AA324" s="4">
        <v>0</v>
      </c>
      <c r="AC324" s="4" t="s">
        <v>1311</v>
      </c>
      <c r="AE324" s="53">
        <v>0</v>
      </c>
      <c r="AF324" s="4">
        <f>MA_sampling_location[[#This Row],[Trawling effort_numerical]]/10</f>
        <v>0</v>
      </c>
      <c r="AH324" s="4" t="s">
        <v>1995</v>
      </c>
      <c r="AJ324" s="4" t="s">
        <v>1831</v>
      </c>
      <c r="AK324" s="4" t="s">
        <v>1831</v>
      </c>
      <c r="AL324" s="4" t="s">
        <v>1831</v>
      </c>
      <c r="AM324" s="4" t="s">
        <v>1831</v>
      </c>
      <c r="AN324" s="4" t="s">
        <v>1831</v>
      </c>
      <c r="AO324" s="4" t="s">
        <v>1831</v>
      </c>
      <c r="AR324" s="4" t="s">
        <v>1831</v>
      </c>
      <c r="AS324" s="4" t="s">
        <v>1831</v>
      </c>
      <c r="AT324" s="4" t="s">
        <v>1831</v>
      </c>
      <c r="AU324" s="4" t="s">
        <v>1831</v>
      </c>
      <c r="AV324" s="4" t="s">
        <v>1831</v>
      </c>
      <c r="AW324" s="4" t="s">
        <v>1831</v>
      </c>
      <c r="AX324" s="4" t="s">
        <v>1831</v>
      </c>
      <c r="AY324" s="4" t="s">
        <v>1831</v>
      </c>
      <c r="AZ324" s="4" t="s">
        <v>1831</v>
      </c>
      <c r="BA324" s="4" t="s">
        <v>1831</v>
      </c>
      <c r="BB324" s="4" t="s">
        <v>1831</v>
      </c>
      <c r="BC324" s="53">
        <v>6.9339600000000003E-3</v>
      </c>
      <c r="BD324" s="53">
        <v>0.13036400000000001</v>
      </c>
      <c r="BE324" s="53">
        <v>198.46109899999999</v>
      </c>
      <c r="BF324" s="53">
        <v>20.4295708</v>
      </c>
      <c r="BG324" s="53">
        <v>1.4596842800000001</v>
      </c>
      <c r="BH324" s="4">
        <v>34.805319400000002</v>
      </c>
      <c r="BI324" s="4">
        <v>17.518450900000001</v>
      </c>
      <c r="BJ324" s="53">
        <v>9.3731665399999997</v>
      </c>
      <c r="BK324" s="53">
        <v>1.0785599999999999E-2</v>
      </c>
      <c r="BL324" s="53">
        <v>24196.400399999999</v>
      </c>
    </row>
    <row r="325" spans="1:64" hidden="1" x14ac:dyDescent="0.3">
      <c r="A325" s="5" t="s">
        <v>605</v>
      </c>
      <c r="B325" s="5">
        <v>41</v>
      </c>
      <c r="C325" s="5">
        <v>41.1</v>
      </c>
      <c r="D325" s="5">
        <v>319</v>
      </c>
      <c r="E325" s="5" t="s">
        <v>1265</v>
      </c>
      <c r="F325" s="10">
        <v>41000</v>
      </c>
      <c r="G325" s="94">
        <v>1</v>
      </c>
      <c r="H325" s="94">
        <v>4</v>
      </c>
      <c r="I325" s="94">
        <v>2012</v>
      </c>
      <c r="J325" s="5">
        <v>-37.402833333333298</v>
      </c>
      <c r="K325" s="5">
        <v>177.87325000000001</v>
      </c>
      <c r="L325" s="5">
        <v>1016.5</v>
      </c>
      <c r="M325" s="5" t="s">
        <v>2049</v>
      </c>
      <c r="N325" s="4" t="s">
        <v>1310</v>
      </c>
      <c r="P325" s="5" t="s">
        <v>1929</v>
      </c>
      <c r="Q325" s="90" t="s">
        <v>868</v>
      </c>
      <c r="R325" s="5" t="s">
        <v>868</v>
      </c>
      <c r="S325" s="5" t="s">
        <v>1320</v>
      </c>
      <c r="T325" s="5">
        <v>319</v>
      </c>
      <c r="U325" s="5" t="s">
        <v>1174</v>
      </c>
      <c r="V325" s="5" t="s">
        <v>992</v>
      </c>
      <c r="W325" s="5"/>
      <c r="X325" s="5"/>
      <c r="Y325" s="5" t="b">
        <v>0</v>
      </c>
      <c r="Z325" s="5"/>
      <c r="AA325" s="4">
        <v>0</v>
      </c>
      <c r="AC325" s="4" t="s">
        <v>1311</v>
      </c>
      <c r="AE325" s="53">
        <v>0</v>
      </c>
      <c r="AF325" s="4">
        <f>MA_sampling_location[[#This Row],[Trawling effort_numerical]]/10</f>
        <v>0</v>
      </c>
      <c r="AH325" s="4" t="s">
        <v>1995</v>
      </c>
      <c r="AJ325" s="4" t="s">
        <v>1831</v>
      </c>
      <c r="AK325" s="4" t="s">
        <v>1831</v>
      </c>
      <c r="AL325" s="4" t="s">
        <v>1831</v>
      </c>
      <c r="AM325" s="4" t="s">
        <v>1831</v>
      </c>
      <c r="AN325" s="4" t="s">
        <v>1831</v>
      </c>
      <c r="AO325" s="4" t="s">
        <v>1831</v>
      </c>
      <c r="AR325" s="4" t="s">
        <v>1831</v>
      </c>
      <c r="AS325" s="4" t="s">
        <v>1831</v>
      </c>
      <c r="AT325" s="4" t="s">
        <v>1831</v>
      </c>
      <c r="AU325" s="4" t="s">
        <v>1831</v>
      </c>
      <c r="AV325" s="4" t="s">
        <v>1831</v>
      </c>
      <c r="AW325" s="4" t="s">
        <v>1831</v>
      </c>
      <c r="AX325" s="4" t="s">
        <v>1831</v>
      </c>
      <c r="AY325" s="4" t="s">
        <v>1831</v>
      </c>
      <c r="AZ325" s="4" t="s">
        <v>1831</v>
      </c>
      <c r="BA325" s="4" t="s">
        <v>1831</v>
      </c>
      <c r="BB325" s="4" t="s">
        <v>1831</v>
      </c>
      <c r="BC325" s="53">
        <v>5.36442E-3</v>
      </c>
      <c r="BD325" s="53">
        <v>0.127635</v>
      </c>
      <c r="BE325" s="53">
        <v>193.675208</v>
      </c>
      <c r="BF325" s="53">
        <v>26.0658636</v>
      </c>
      <c r="BG325" s="53">
        <v>1.8145976699999999</v>
      </c>
      <c r="BH325" s="4">
        <v>34.604158300000002</v>
      </c>
      <c r="BI325" s="4">
        <v>29.567447600000001</v>
      </c>
      <c r="BJ325" s="53">
        <v>7.2244472599999998</v>
      </c>
      <c r="BK325" s="53">
        <v>9.9387899999999994E-3</v>
      </c>
      <c r="BL325" s="53">
        <v>27201.900399999999</v>
      </c>
    </row>
    <row r="326" spans="1:64" hidden="1" x14ac:dyDescent="0.3">
      <c r="A326" s="5" t="s">
        <v>605</v>
      </c>
      <c r="B326" s="5">
        <v>41</v>
      </c>
      <c r="C326" s="5">
        <v>41.1</v>
      </c>
      <c r="D326" s="5">
        <v>320</v>
      </c>
      <c r="E326" s="5" t="s">
        <v>1266</v>
      </c>
      <c r="F326" s="10">
        <v>41000</v>
      </c>
      <c r="G326" s="94">
        <v>1</v>
      </c>
      <c r="H326" s="94">
        <v>4</v>
      </c>
      <c r="I326" s="94">
        <v>2012</v>
      </c>
      <c r="J326" s="5">
        <v>-37.364333333333299</v>
      </c>
      <c r="K326" s="5">
        <v>177.87649999999999</v>
      </c>
      <c r="L326" s="5">
        <v>1254</v>
      </c>
      <c r="M326" s="5" t="s">
        <v>2049</v>
      </c>
      <c r="N326" s="4" t="s">
        <v>1310</v>
      </c>
      <c r="P326" s="5" t="s">
        <v>1929</v>
      </c>
      <c r="Q326" s="90" t="s">
        <v>868</v>
      </c>
      <c r="R326" s="5" t="s">
        <v>868</v>
      </c>
      <c r="S326" s="5" t="s">
        <v>1320</v>
      </c>
      <c r="T326" s="5">
        <v>320</v>
      </c>
      <c r="U326" s="5" t="s">
        <v>1174</v>
      </c>
      <c r="V326" s="5" t="s">
        <v>992</v>
      </c>
      <c r="W326" s="5"/>
      <c r="X326" s="5"/>
      <c r="Y326" s="5" t="b">
        <v>0</v>
      </c>
      <c r="Z326" s="5"/>
      <c r="AA326" s="4">
        <v>0</v>
      </c>
      <c r="AC326" s="4" t="s">
        <v>1311</v>
      </c>
      <c r="AE326" s="53">
        <v>0</v>
      </c>
      <c r="AF326" s="4">
        <f>MA_sampling_location[[#This Row],[Trawling effort_numerical]]/10</f>
        <v>0</v>
      </c>
      <c r="AH326" s="4" t="s">
        <v>1995</v>
      </c>
      <c r="AJ326" s="4" t="s">
        <v>1831</v>
      </c>
      <c r="AK326" s="4" t="s">
        <v>1831</v>
      </c>
      <c r="AL326" s="4" t="s">
        <v>1831</v>
      </c>
      <c r="AM326" s="4" t="s">
        <v>1831</v>
      </c>
      <c r="AN326" s="4" t="s">
        <v>1831</v>
      </c>
      <c r="AO326" s="4" t="s">
        <v>1831</v>
      </c>
      <c r="AR326" s="4" t="s">
        <v>1831</v>
      </c>
      <c r="AS326" s="4" t="s">
        <v>1831</v>
      </c>
      <c r="AT326" s="4" t="s">
        <v>1831</v>
      </c>
      <c r="AU326" s="4" t="s">
        <v>1831</v>
      </c>
      <c r="AV326" s="4" t="s">
        <v>1831</v>
      </c>
      <c r="AW326" s="4" t="s">
        <v>1831</v>
      </c>
      <c r="AX326" s="4" t="s">
        <v>1831</v>
      </c>
      <c r="AY326" s="4" t="s">
        <v>1831</v>
      </c>
      <c r="AZ326" s="4" t="s">
        <v>1831</v>
      </c>
      <c r="BA326" s="4" t="s">
        <v>1831</v>
      </c>
      <c r="BB326" s="4" t="s">
        <v>1831</v>
      </c>
      <c r="BC326" s="53">
        <v>4.3960199999999996E-3</v>
      </c>
      <c r="BD326" s="53">
        <v>0.12198000000000001</v>
      </c>
      <c r="BE326" s="53">
        <v>186.53123199999999</v>
      </c>
      <c r="BF326" s="53">
        <v>31.409043799999999</v>
      </c>
      <c r="BG326" s="53">
        <v>2.1567906400000001</v>
      </c>
      <c r="BH326" s="4">
        <v>34.454117799999999</v>
      </c>
      <c r="BI326" s="4">
        <v>45.379829700000002</v>
      </c>
      <c r="BJ326" s="53">
        <v>5.15151951</v>
      </c>
      <c r="BK326" s="53">
        <v>9.1192100000000009E-3</v>
      </c>
      <c r="BL326" s="53">
        <v>31480.900399999999</v>
      </c>
    </row>
    <row r="327" spans="1:64" hidden="1" x14ac:dyDescent="0.3">
      <c r="A327" s="5" t="s">
        <v>605</v>
      </c>
      <c r="B327" s="5">
        <v>41</v>
      </c>
      <c r="C327" s="5">
        <v>41.1</v>
      </c>
      <c r="D327" s="5">
        <v>321</v>
      </c>
      <c r="E327" s="5" t="s">
        <v>1267</v>
      </c>
      <c r="F327" s="10">
        <v>41000</v>
      </c>
      <c r="G327" s="94">
        <v>1</v>
      </c>
      <c r="H327" s="94">
        <v>4</v>
      </c>
      <c r="I327" s="94">
        <v>2012</v>
      </c>
      <c r="J327" s="5">
        <v>-37.301833333333299</v>
      </c>
      <c r="K327" s="5">
        <v>177.8715</v>
      </c>
      <c r="L327" s="5">
        <v>1520</v>
      </c>
      <c r="M327" s="5" t="s">
        <v>2049</v>
      </c>
      <c r="N327" s="4" t="s">
        <v>1310</v>
      </c>
      <c r="P327" s="5" t="s">
        <v>1929</v>
      </c>
      <c r="Q327" s="90" t="s">
        <v>868</v>
      </c>
      <c r="R327" s="5" t="s">
        <v>868</v>
      </c>
      <c r="S327" s="5" t="s">
        <v>1320</v>
      </c>
      <c r="T327" s="5">
        <v>321</v>
      </c>
      <c r="U327" s="5" t="s">
        <v>1174</v>
      </c>
      <c r="V327" s="5" t="s">
        <v>992</v>
      </c>
      <c r="W327" s="5"/>
      <c r="X327" s="5"/>
      <c r="Y327" s="5" t="b">
        <v>0</v>
      </c>
      <c r="Z327" s="5"/>
      <c r="AA327" s="4">
        <v>0</v>
      </c>
      <c r="AC327" s="4" t="s">
        <v>1311</v>
      </c>
      <c r="AE327" s="53">
        <v>0</v>
      </c>
      <c r="AF327" s="4">
        <f>MA_sampling_location[[#This Row],[Trawling effort_numerical]]/10</f>
        <v>0</v>
      </c>
      <c r="AH327" s="4" t="s">
        <v>1995</v>
      </c>
      <c r="AJ327" s="4" t="s">
        <v>1831</v>
      </c>
      <c r="AK327" s="4" t="s">
        <v>1831</v>
      </c>
      <c r="AL327" s="4" t="s">
        <v>1831</v>
      </c>
      <c r="AM327" s="4" t="s">
        <v>1831</v>
      </c>
      <c r="AN327" s="4" t="s">
        <v>1831</v>
      </c>
      <c r="AO327" s="4" t="s">
        <v>1831</v>
      </c>
      <c r="AR327" s="4" t="s">
        <v>1831</v>
      </c>
      <c r="AS327" s="4" t="s">
        <v>1831</v>
      </c>
      <c r="AT327" s="4" t="s">
        <v>1831</v>
      </c>
      <c r="AU327" s="4" t="s">
        <v>1831</v>
      </c>
      <c r="AV327" s="4" t="s">
        <v>1831</v>
      </c>
      <c r="AW327" s="4" t="s">
        <v>1831</v>
      </c>
      <c r="AX327" s="4" t="s">
        <v>1831</v>
      </c>
      <c r="AY327" s="4" t="s">
        <v>1831</v>
      </c>
      <c r="AZ327" s="4" t="s">
        <v>1831</v>
      </c>
      <c r="BA327" s="4" t="s">
        <v>1831</v>
      </c>
      <c r="BB327" s="4" t="s">
        <v>1831</v>
      </c>
      <c r="BC327" s="53">
        <v>4.3716400000000004E-3</v>
      </c>
      <c r="BD327" s="53">
        <v>8.7497400000000003E-2</v>
      </c>
      <c r="BE327" s="53">
        <v>167.30398500000001</v>
      </c>
      <c r="BF327" s="53">
        <v>34.869448300000002</v>
      </c>
      <c r="BG327" s="53">
        <v>2.4055107100000002</v>
      </c>
      <c r="BH327" s="4">
        <v>34.522023799999999</v>
      </c>
      <c r="BI327" s="4">
        <v>78.900373799999997</v>
      </c>
      <c r="BJ327" s="53">
        <v>3.54852313</v>
      </c>
      <c r="BK327" s="53">
        <v>8.5414800000000006E-3</v>
      </c>
      <c r="BL327" s="53">
        <v>38412.800799999997</v>
      </c>
    </row>
    <row r="328" spans="1:64" hidden="1" x14ac:dyDescent="0.3">
      <c r="A328" s="5" t="s">
        <v>605</v>
      </c>
      <c r="B328" s="5">
        <v>41</v>
      </c>
      <c r="C328" s="5">
        <v>41.1</v>
      </c>
      <c r="D328" s="5">
        <v>322</v>
      </c>
      <c r="E328" s="5" t="s">
        <v>1268</v>
      </c>
      <c r="F328" s="10">
        <v>41000</v>
      </c>
      <c r="G328" s="94">
        <v>1</v>
      </c>
      <c r="H328" s="94">
        <v>4</v>
      </c>
      <c r="I328" s="94">
        <v>2012</v>
      </c>
      <c r="J328" s="5">
        <v>-37.189333333333302</v>
      </c>
      <c r="K328" s="5">
        <v>176.9435</v>
      </c>
      <c r="L328" s="5">
        <v>1468</v>
      </c>
      <c r="M328" s="5" t="s">
        <v>2049</v>
      </c>
      <c r="N328" s="4" t="s">
        <v>1310</v>
      </c>
      <c r="P328" s="5" t="s">
        <v>1929</v>
      </c>
      <c r="Q328" s="90" t="s">
        <v>868</v>
      </c>
      <c r="R328" s="5" t="s">
        <v>868</v>
      </c>
      <c r="S328" s="5" t="s">
        <v>1320</v>
      </c>
      <c r="T328" s="5">
        <v>322</v>
      </c>
      <c r="U328" s="5" t="s">
        <v>1418</v>
      </c>
      <c r="V328" s="5" t="s">
        <v>992</v>
      </c>
      <c r="W328" s="5" t="s">
        <v>1222</v>
      </c>
      <c r="X328" s="5" t="s">
        <v>1622</v>
      </c>
      <c r="Y328" s="5" t="b">
        <v>1</v>
      </c>
      <c r="Z328" s="5" t="s">
        <v>1885</v>
      </c>
      <c r="AA328" s="4">
        <v>1</v>
      </c>
      <c r="AC328" s="4" t="s">
        <v>1311</v>
      </c>
      <c r="AE328" s="53">
        <v>0</v>
      </c>
      <c r="AF328" s="4">
        <f>MA_sampling_location[[#This Row],[Trawling effort_numerical]]/10</f>
        <v>0.1</v>
      </c>
      <c r="AH328" s="4" t="s">
        <v>1995</v>
      </c>
      <c r="AJ328" s="4" t="s">
        <v>1831</v>
      </c>
      <c r="AK328" s="4" t="s">
        <v>1831</v>
      </c>
      <c r="AL328" s="4" t="s">
        <v>1831</v>
      </c>
      <c r="AM328" s="4" t="s">
        <v>1831</v>
      </c>
      <c r="AN328" s="4" t="s">
        <v>1831</v>
      </c>
      <c r="AO328" s="4" t="s">
        <v>1831</v>
      </c>
      <c r="AR328" s="4" t="s">
        <v>1831</v>
      </c>
      <c r="AS328" s="4" t="s">
        <v>1831</v>
      </c>
      <c r="AT328" s="4" t="s">
        <v>1831</v>
      </c>
      <c r="AU328" s="4" t="s">
        <v>1831</v>
      </c>
      <c r="AV328" s="4" t="s">
        <v>1831</v>
      </c>
      <c r="AW328" s="4" t="s">
        <v>1831</v>
      </c>
      <c r="AX328" s="4" t="s">
        <v>1831</v>
      </c>
      <c r="AY328" s="4" t="s">
        <v>1831</v>
      </c>
      <c r="AZ328" s="4" t="s">
        <v>1831</v>
      </c>
      <c r="BA328" s="4" t="s">
        <v>1831</v>
      </c>
      <c r="BB328" s="4" t="s">
        <v>1831</v>
      </c>
      <c r="BC328" s="53">
        <v>4.39333E-3</v>
      </c>
      <c r="BD328" s="53">
        <v>8.4207599999999994E-2</v>
      </c>
      <c r="BE328" s="53">
        <v>179.72950399999999</v>
      </c>
      <c r="BF328" s="53">
        <v>32.561416299999998</v>
      </c>
      <c r="BG328" s="53">
        <v>2.24085029</v>
      </c>
      <c r="BH328" s="4">
        <v>34.478575200000002</v>
      </c>
      <c r="BI328" s="4">
        <v>55.459277</v>
      </c>
      <c r="BJ328" s="53">
        <v>4.6055338800000003</v>
      </c>
      <c r="BK328" s="53">
        <v>5.9774600000000004E-3</v>
      </c>
      <c r="BL328" s="53">
        <v>36613.898399999998</v>
      </c>
    </row>
    <row r="329" spans="1:64" hidden="1" x14ac:dyDescent="0.3">
      <c r="A329" s="5" t="s">
        <v>605</v>
      </c>
      <c r="B329" s="5">
        <v>41</v>
      </c>
      <c r="C329" s="5">
        <v>41.1</v>
      </c>
      <c r="D329" s="5">
        <v>323</v>
      </c>
      <c r="E329" s="5" t="s">
        <v>1269</v>
      </c>
      <c r="F329" s="10">
        <v>41000</v>
      </c>
      <c r="G329" s="94">
        <v>1</v>
      </c>
      <c r="H329" s="94">
        <v>4</v>
      </c>
      <c r="I329" s="94">
        <v>2012</v>
      </c>
      <c r="J329" s="5">
        <v>-37.250999999999998</v>
      </c>
      <c r="K329" s="5">
        <v>176.96633333333301</v>
      </c>
      <c r="L329" s="5">
        <v>1222</v>
      </c>
      <c r="M329" s="5" t="s">
        <v>2049</v>
      </c>
      <c r="N329" s="4" t="s">
        <v>1310</v>
      </c>
      <c r="P329" s="5" t="s">
        <v>1929</v>
      </c>
      <c r="Q329" s="90" t="s">
        <v>868</v>
      </c>
      <c r="R329" s="5" t="s">
        <v>868</v>
      </c>
      <c r="S329" s="5" t="s">
        <v>1320</v>
      </c>
      <c r="T329" s="5">
        <v>323</v>
      </c>
      <c r="U329" s="5" t="s">
        <v>1174</v>
      </c>
      <c r="V329" s="5" t="s">
        <v>992</v>
      </c>
      <c r="W329" s="5"/>
      <c r="X329" s="5"/>
      <c r="Y329" s="5" t="b">
        <v>0</v>
      </c>
      <c r="Z329" s="5"/>
      <c r="AA329" s="4">
        <v>0</v>
      </c>
      <c r="AC329" s="4" t="s">
        <v>1311</v>
      </c>
      <c r="AE329" s="53">
        <v>0</v>
      </c>
      <c r="AF329" s="4">
        <f>MA_sampling_location[[#This Row],[Trawling effort_numerical]]/10</f>
        <v>0</v>
      </c>
      <c r="AH329" s="4" t="s">
        <v>1995</v>
      </c>
      <c r="AJ329" s="4" t="s">
        <v>1831</v>
      </c>
      <c r="AK329" s="4" t="s">
        <v>1831</v>
      </c>
      <c r="AL329" s="4" t="s">
        <v>1831</v>
      </c>
      <c r="AM329" s="4" t="s">
        <v>1831</v>
      </c>
      <c r="AN329" s="4" t="s">
        <v>1831</v>
      </c>
      <c r="AO329" s="4" t="s">
        <v>1831</v>
      </c>
      <c r="AR329" s="4" t="s">
        <v>1831</v>
      </c>
      <c r="AS329" s="4" t="s">
        <v>1831</v>
      </c>
      <c r="AT329" s="4" t="s">
        <v>1831</v>
      </c>
      <c r="AU329" s="4" t="s">
        <v>1831</v>
      </c>
      <c r="AV329" s="4" t="s">
        <v>1831</v>
      </c>
      <c r="AW329" s="4" t="s">
        <v>1831</v>
      </c>
      <c r="AX329" s="4" t="s">
        <v>1831</v>
      </c>
      <c r="AY329" s="4" t="s">
        <v>1831</v>
      </c>
      <c r="AZ329" s="4" t="s">
        <v>1831</v>
      </c>
      <c r="BA329" s="4" t="s">
        <v>1831</v>
      </c>
      <c r="BB329" s="4" t="s">
        <v>1831</v>
      </c>
      <c r="BC329" s="53">
        <v>4.59852E-3</v>
      </c>
      <c r="BD329" s="53">
        <v>0.119478</v>
      </c>
      <c r="BE329" s="53">
        <v>193.33323100000001</v>
      </c>
      <c r="BF329" s="53">
        <v>28.467253599999999</v>
      </c>
      <c r="BG329" s="53">
        <v>1.9634206299999999</v>
      </c>
      <c r="BH329" s="4">
        <v>34.502610900000001</v>
      </c>
      <c r="BI329" s="4">
        <v>34.804340400000001</v>
      </c>
      <c r="BJ329" s="53">
        <v>6.1824758500000003</v>
      </c>
      <c r="BK329" s="53">
        <v>6.2212500000000002E-3</v>
      </c>
      <c r="BL329" s="53">
        <v>29661.099600000001</v>
      </c>
    </row>
    <row r="330" spans="1:64" hidden="1" x14ac:dyDescent="0.3">
      <c r="A330" s="5" t="s">
        <v>605</v>
      </c>
      <c r="B330" s="5">
        <v>41</v>
      </c>
      <c r="C330" s="5">
        <v>41.1</v>
      </c>
      <c r="D330" s="5">
        <v>324</v>
      </c>
      <c r="E330" s="5" t="s">
        <v>1270</v>
      </c>
      <c r="F330" s="10">
        <v>41000</v>
      </c>
      <c r="G330" s="94">
        <v>1</v>
      </c>
      <c r="H330" s="94">
        <v>4</v>
      </c>
      <c r="I330" s="94">
        <v>2012</v>
      </c>
      <c r="J330" s="5">
        <v>-37.250999999999998</v>
      </c>
      <c r="K330" s="5">
        <v>176.96633333333301</v>
      </c>
      <c r="L330" s="5">
        <v>1222</v>
      </c>
      <c r="M330" s="5" t="s">
        <v>2049</v>
      </c>
      <c r="N330" s="4" t="s">
        <v>1310</v>
      </c>
      <c r="P330" s="5" t="s">
        <v>1929</v>
      </c>
      <c r="Q330" s="90" t="s">
        <v>868</v>
      </c>
      <c r="R330" s="5" t="s">
        <v>868</v>
      </c>
      <c r="S330" s="5" t="s">
        <v>1320</v>
      </c>
      <c r="T330" s="5">
        <v>324</v>
      </c>
      <c r="U330" s="5" t="s">
        <v>1174</v>
      </c>
      <c r="V330" s="5" t="s">
        <v>992</v>
      </c>
      <c r="W330" s="5"/>
      <c r="X330" s="5"/>
      <c r="Y330" s="5" t="b">
        <v>0</v>
      </c>
      <c r="Z330" s="5"/>
      <c r="AA330" s="4">
        <v>0</v>
      </c>
      <c r="AC330" s="4" t="s">
        <v>1311</v>
      </c>
      <c r="AE330" s="53">
        <v>0</v>
      </c>
      <c r="AF330" s="4">
        <f>MA_sampling_location[[#This Row],[Trawling effort_numerical]]/10</f>
        <v>0</v>
      </c>
      <c r="AH330" s="4" t="s">
        <v>1995</v>
      </c>
      <c r="AJ330" s="4" t="s">
        <v>1831</v>
      </c>
      <c r="AK330" s="4" t="s">
        <v>1831</v>
      </c>
      <c r="AL330" s="4" t="s">
        <v>1831</v>
      </c>
      <c r="AM330" s="4" t="s">
        <v>1831</v>
      </c>
      <c r="AN330" s="4" t="s">
        <v>1831</v>
      </c>
      <c r="AO330" s="4" t="s">
        <v>1831</v>
      </c>
      <c r="AR330" s="4" t="s">
        <v>1831</v>
      </c>
      <c r="AS330" s="4" t="s">
        <v>1831</v>
      </c>
      <c r="AT330" s="4" t="s">
        <v>1831</v>
      </c>
      <c r="AU330" s="4" t="s">
        <v>1831</v>
      </c>
      <c r="AV330" s="4" t="s">
        <v>1831</v>
      </c>
      <c r="AW330" s="4" t="s">
        <v>1831</v>
      </c>
      <c r="AX330" s="4" t="s">
        <v>1831</v>
      </c>
      <c r="AY330" s="4" t="s">
        <v>1831</v>
      </c>
      <c r="AZ330" s="4" t="s">
        <v>1831</v>
      </c>
      <c r="BA330" s="4" t="s">
        <v>1831</v>
      </c>
      <c r="BB330" s="4" t="s">
        <v>1831</v>
      </c>
      <c r="BC330" s="53">
        <v>4.59852E-3</v>
      </c>
      <c r="BD330" s="53">
        <v>0.119478</v>
      </c>
      <c r="BE330" s="53">
        <v>193.33323100000001</v>
      </c>
      <c r="BF330" s="53">
        <v>28.467253599999999</v>
      </c>
      <c r="BG330" s="53">
        <v>1.9634206299999999</v>
      </c>
      <c r="BH330" s="4">
        <v>34.502610900000001</v>
      </c>
      <c r="BI330" s="4">
        <v>34.804340400000001</v>
      </c>
      <c r="BJ330" s="53">
        <v>6.1824758500000003</v>
      </c>
      <c r="BK330" s="53">
        <v>6.2212500000000002E-3</v>
      </c>
      <c r="BL330" s="53">
        <v>29661.099600000001</v>
      </c>
    </row>
    <row r="331" spans="1:64" hidden="1" x14ac:dyDescent="0.3">
      <c r="A331" s="5" t="s">
        <v>605</v>
      </c>
      <c r="B331" s="5">
        <v>41</v>
      </c>
      <c r="C331" s="5">
        <v>41.1</v>
      </c>
      <c r="D331" s="5">
        <v>325</v>
      </c>
      <c r="E331" s="5" t="s">
        <v>1271</v>
      </c>
      <c r="F331" s="10">
        <v>41000</v>
      </c>
      <c r="G331" s="94">
        <v>1</v>
      </c>
      <c r="H331" s="94">
        <v>4</v>
      </c>
      <c r="I331" s="94">
        <v>2012</v>
      </c>
      <c r="J331" s="5">
        <v>-37.333500000000001</v>
      </c>
      <c r="K331" s="5">
        <v>176.96199999999999</v>
      </c>
      <c r="L331" s="5">
        <v>1084</v>
      </c>
      <c r="M331" s="5" t="s">
        <v>2049</v>
      </c>
      <c r="N331" s="4" t="s">
        <v>1310</v>
      </c>
      <c r="P331" s="5" t="s">
        <v>1929</v>
      </c>
      <c r="Q331" s="90" t="s">
        <v>868</v>
      </c>
      <c r="R331" s="5" t="s">
        <v>868</v>
      </c>
      <c r="S331" s="5" t="s">
        <v>1320</v>
      </c>
      <c r="T331" s="5">
        <v>325</v>
      </c>
      <c r="U331" s="5" t="s">
        <v>1418</v>
      </c>
      <c r="V331" s="5" t="s">
        <v>992</v>
      </c>
      <c r="W331" s="5" t="s">
        <v>1222</v>
      </c>
      <c r="X331" s="5" t="s">
        <v>1622</v>
      </c>
      <c r="Y331" s="5" t="b">
        <v>1</v>
      </c>
      <c r="Z331" s="5" t="s">
        <v>1885</v>
      </c>
      <c r="AA331" s="4">
        <v>1</v>
      </c>
      <c r="AC331" s="4" t="s">
        <v>1311</v>
      </c>
      <c r="AE331" s="53">
        <v>0</v>
      </c>
      <c r="AF331" s="4">
        <f>MA_sampling_location[[#This Row],[Trawling effort_numerical]]/10</f>
        <v>0.1</v>
      </c>
      <c r="AH331" s="4" t="s">
        <v>1995</v>
      </c>
      <c r="AJ331" s="4" t="s">
        <v>1831</v>
      </c>
      <c r="AK331" s="4" t="s">
        <v>1831</v>
      </c>
      <c r="AL331" s="4" t="s">
        <v>1831</v>
      </c>
      <c r="AM331" s="4" t="s">
        <v>1831</v>
      </c>
      <c r="AN331" s="4" t="s">
        <v>1831</v>
      </c>
      <c r="AO331" s="4" t="s">
        <v>1831</v>
      </c>
      <c r="AR331" s="4" t="s">
        <v>1831</v>
      </c>
      <c r="AS331" s="4" t="s">
        <v>1831</v>
      </c>
      <c r="AT331" s="4" t="s">
        <v>1831</v>
      </c>
      <c r="AU331" s="4" t="s">
        <v>1831</v>
      </c>
      <c r="AV331" s="4" t="s">
        <v>1831</v>
      </c>
      <c r="AW331" s="4" t="s">
        <v>1831</v>
      </c>
      <c r="AX331" s="4" t="s">
        <v>1831</v>
      </c>
      <c r="AY331" s="4" t="s">
        <v>1831</v>
      </c>
      <c r="AZ331" s="4" t="s">
        <v>1831</v>
      </c>
      <c r="BA331" s="4" t="s">
        <v>1831</v>
      </c>
      <c r="BB331" s="4" t="s">
        <v>1831</v>
      </c>
      <c r="BC331" s="53">
        <v>4.8286700000000002E-3</v>
      </c>
      <c r="BD331" s="53">
        <v>0.15237200000000001</v>
      </c>
      <c r="BE331" s="53">
        <v>206.061815</v>
      </c>
      <c r="BF331" s="53">
        <v>24.201612799999999</v>
      </c>
      <c r="BG331" s="53">
        <v>1.67802674</v>
      </c>
      <c r="BH331" s="4">
        <v>34.539414600000001</v>
      </c>
      <c r="BI331" s="4">
        <v>17.696015899999999</v>
      </c>
      <c r="BJ331" s="53">
        <v>7.7416219899999996</v>
      </c>
      <c r="BK331" s="53">
        <v>7.3151500000000003E-3</v>
      </c>
      <c r="BL331" s="53">
        <v>22708.199199999999</v>
      </c>
    </row>
    <row r="332" spans="1:64" hidden="1" x14ac:dyDescent="0.3">
      <c r="A332" s="5" t="s">
        <v>605</v>
      </c>
      <c r="B332" s="5">
        <v>41</v>
      </c>
      <c r="C332" s="5">
        <v>41.1</v>
      </c>
      <c r="D332" s="5">
        <v>326</v>
      </c>
      <c r="E332" s="5" t="s">
        <v>1272</v>
      </c>
      <c r="F332" s="10">
        <v>41000</v>
      </c>
      <c r="G332" s="94">
        <v>1</v>
      </c>
      <c r="H332" s="94">
        <v>4</v>
      </c>
      <c r="I332" s="94">
        <v>2012</v>
      </c>
      <c r="J332" s="5">
        <v>-37.474499999999999</v>
      </c>
      <c r="K332" s="5">
        <v>176.75800000000001</v>
      </c>
      <c r="L332" s="5">
        <v>696</v>
      </c>
      <c r="M332" s="5" t="s">
        <v>2049</v>
      </c>
      <c r="N332" s="4" t="s">
        <v>1310</v>
      </c>
      <c r="P332" s="5" t="s">
        <v>1929</v>
      </c>
      <c r="Q332" s="90" t="s">
        <v>868</v>
      </c>
      <c r="R332" s="5" t="s">
        <v>868</v>
      </c>
      <c r="S332" s="5" t="s">
        <v>1320</v>
      </c>
      <c r="T332" s="5">
        <v>326</v>
      </c>
      <c r="U332" s="5" t="s">
        <v>1174</v>
      </c>
      <c r="V332" s="5" t="s">
        <v>992</v>
      </c>
      <c r="W332" s="5"/>
      <c r="X332" s="5"/>
      <c r="Y332" s="5" t="b">
        <v>0</v>
      </c>
      <c r="Z332" s="5"/>
      <c r="AA332" s="4">
        <v>0</v>
      </c>
      <c r="AC332" s="4" t="s">
        <v>1311</v>
      </c>
      <c r="AE332" s="53">
        <v>0</v>
      </c>
      <c r="AF332" s="4">
        <f>MA_sampling_location[[#This Row],[Trawling effort_numerical]]/10</f>
        <v>0</v>
      </c>
      <c r="AH332" s="4" t="s">
        <v>1995</v>
      </c>
      <c r="AJ332" s="4" t="s">
        <v>1831</v>
      </c>
      <c r="AK332" s="4" t="s">
        <v>1831</v>
      </c>
      <c r="AL332" s="4" t="s">
        <v>1831</v>
      </c>
      <c r="AM332" s="4" t="s">
        <v>1831</v>
      </c>
      <c r="AN332" s="4" t="s">
        <v>1831</v>
      </c>
      <c r="AO332" s="4" t="s">
        <v>1831</v>
      </c>
      <c r="AR332" s="4" t="s">
        <v>1831</v>
      </c>
      <c r="AS332" s="4" t="s">
        <v>1831</v>
      </c>
      <c r="AT332" s="4" t="s">
        <v>1831</v>
      </c>
      <c r="AU332" s="4" t="s">
        <v>1831</v>
      </c>
      <c r="AV332" s="4" t="s">
        <v>1831</v>
      </c>
      <c r="AW332" s="4" t="s">
        <v>1831</v>
      </c>
      <c r="AX332" s="4" t="s">
        <v>1831</v>
      </c>
      <c r="AY332" s="4" t="s">
        <v>1831</v>
      </c>
      <c r="AZ332" s="4" t="s">
        <v>1831</v>
      </c>
      <c r="BA332" s="4" t="s">
        <v>1831</v>
      </c>
      <c r="BB332" s="4" t="s">
        <v>1831</v>
      </c>
      <c r="BC332" s="53">
        <v>5.1539799999999998E-3</v>
      </c>
      <c r="BD332" s="53">
        <v>0.102005</v>
      </c>
      <c r="BE332" s="53">
        <v>206.060787</v>
      </c>
      <c r="BF332" s="53">
        <v>22.517939599999998</v>
      </c>
      <c r="BG332" s="53">
        <v>1.5741015700000001</v>
      </c>
      <c r="BH332" s="4">
        <v>34.5925698</v>
      </c>
      <c r="BI332" s="4">
        <v>15.4848248</v>
      </c>
      <c r="BJ332" s="53">
        <v>8.4050903899999998</v>
      </c>
      <c r="BK332" s="53">
        <v>1.194988E-2</v>
      </c>
      <c r="BL332" s="53">
        <v>34128.101600000002</v>
      </c>
    </row>
    <row r="333" spans="1:64" hidden="1" x14ac:dyDescent="0.3">
      <c r="A333" s="5" t="s">
        <v>605</v>
      </c>
      <c r="B333" s="5">
        <v>41</v>
      </c>
      <c r="C333" s="5">
        <v>41.1</v>
      </c>
      <c r="D333" s="5">
        <v>327</v>
      </c>
      <c r="E333" s="5" t="s">
        <v>1273</v>
      </c>
      <c r="F333" s="10">
        <v>41000</v>
      </c>
      <c r="G333" s="94">
        <v>1</v>
      </c>
      <c r="H333" s="94">
        <v>4</v>
      </c>
      <c r="I333" s="94">
        <v>2012</v>
      </c>
      <c r="J333" s="5">
        <v>-37.443833333333302</v>
      </c>
      <c r="K333" s="5">
        <v>177.352</v>
      </c>
      <c r="L333" s="5">
        <v>1524</v>
      </c>
      <c r="M333" s="5" t="s">
        <v>2049</v>
      </c>
      <c r="N333" s="4" t="s">
        <v>1310</v>
      </c>
      <c r="P333" s="5" t="s">
        <v>1929</v>
      </c>
      <c r="Q333" s="90" t="s">
        <v>868</v>
      </c>
      <c r="R333" s="5" t="s">
        <v>868</v>
      </c>
      <c r="S333" s="5" t="s">
        <v>1320</v>
      </c>
      <c r="T333" s="5">
        <v>327</v>
      </c>
      <c r="U333" s="5" t="s">
        <v>1418</v>
      </c>
      <c r="V333" s="5" t="s">
        <v>992</v>
      </c>
      <c r="W333" s="5" t="s">
        <v>1222</v>
      </c>
      <c r="X333" s="5" t="s">
        <v>1622</v>
      </c>
      <c r="Y333" s="5" t="b">
        <v>1</v>
      </c>
      <c r="Z333" s="5" t="s">
        <v>1885</v>
      </c>
      <c r="AA333" s="4">
        <v>1</v>
      </c>
      <c r="AC333" s="4" t="s">
        <v>1311</v>
      </c>
      <c r="AE333" s="53">
        <v>0</v>
      </c>
      <c r="AF333" s="4">
        <f>MA_sampling_location[[#This Row],[Trawling effort_numerical]]/10</f>
        <v>0.1</v>
      </c>
      <c r="AH333" s="4" t="s">
        <v>1995</v>
      </c>
      <c r="AJ333" s="4" t="s">
        <v>1831</v>
      </c>
      <c r="AK333" s="4" t="s">
        <v>1831</v>
      </c>
      <c r="AL333" s="4" t="s">
        <v>1831</v>
      </c>
      <c r="AM333" s="4" t="s">
        <v>1831</v>
      </c>
      <c r="AN333" s="4" t="s">
        <v>1831</v>
      </c>
      <c r="AO333" s="4" t="s">
        <v>1831</v>
      </c>
      <c r="AR333" s="4" t="s">
        <v>1831</v>
      </c>
      <c r="AS333" s="4" t="s">
        <v>1831</v>
      </c>
      <c r="AT333" s="4" t="s">
        <v>1831</v>
      </c>
      <c r="AU333" s="4" t="s">
        <v>1831</v>
      </c>
      <c r="AV333" s="4" t="s">
        <v>1831</v>
      </c>
      <c r="AW333" s="4" t="s">
        <v>1831</v>
      </c>
      <c r="AX333" s="4" t="s">
        <v>1831</v>
      </c>
      <c r="AY333" s="4" t="s">
        <v>1831</v>
      </c>
      <c r="AZ333" s="4" t="s">
        <v>1831</v>
      </c>
      <c r="BA333" s="4" t="s">
        <v>1831</v>
      </c>
      <c r="BB333" s="4" t="s">
        <v>1831</v>
      </c>
      <c r="BC333" s="53">
        <v>4.3740300000000001E-3</v>
      </c>
      <c r="BD333" s="53">
        <v>3.5673799999999999E-2</v>
      </c>
      <c r="BE333" s="53">
        <v>175.75292099999999</v>
      </c>
      <c r="BF333" s="53">
        <v>33.565816499999997</v>
      </c>
      <c r="BG333" s="53">
        <v>2.30886652</v>
      </c>
      <c r="BH333" s="4">
        <v>34.476563800000001</v>
      </c>
      <c r="BI333" s="4">
        <v>60.544185300000002</v>
      </c>
      <c r="BJ333" s="53">
        <v>4.2206201200000004</v>
      </c>
      <c r="BK333" s="53">
        <v>8.9847999999999994E-3</v>
      </c>
      <c r="BL333" s="53">
        <v>18902.300800000001</v>
      </c>
    </row>
    <row r="334" spans="1:64" hidden="1" x14ac:dyDescent="0.3">
      <c r="A334" s="5" t="s">
        <v>605</v>
      </c>
      <c r="B334" s="5">
        <v>41</v>
      </c>
      <c r="C334" s="5">
        <v>41.1</v>
      </c>
      <c r="D334" s="5">
        <v>328</v>
      </c>
      <c r="E334" s="5" t="s">
        <v>1274</v>
      </c>
      <c r="F334" s="10">
        <v>41000</v>
      </c>
      <c r="G334" s="94">
        <v>1</v>
      </c>
      <c r="H334" s="94">
        <v>4</v>
      </c>
      <c r="I334" s="94">
        <v>2012</v>
      </c>
      <c r="J334" s="5">
        <v>-37.529166666666697</v>
      </c>
      <c r="K334" s="5">
        <v>177.295166666667</v>
      </c>
      <c r="L334" s="5">
        <v>1200</v>
      </c>
      <c r="M334" s="5" t="s">
        <v>2049</v>
      </c>
      <c r="N334" s="4" t="s">
        <v>1310</v>
      </c>
      <c r="P334" s="5" t="s">
        <v>1929</v>
      </c>
      <c r="Q334" s="90" t="s">
        <v>868</v>
      </c>
      <c r="R334" s="5" t="s">
        <v>868</v>
      </c>
      <c r="S334" s="5" t="s">
        <v>1320</v>
      </c>
      <c r="T334" s="5">
        <v>328</v>
      </c>
      <c r="U334" s="5" t="s">
        <v>1418</v>
      </c>
      <c r="V334" s="5" t="s">
        <v>992</v>
      </c>
      <c r="W334" s="5" t="s">
        <v>1222</v>
      </c>
      <c r="X334" s="5" t="s">
        <v>1622</v>
      </c>
      <c r="Y334" s="5" t="b">
        <v>1</v>
      </c>
      <c r="Z334" s="5" t="s">
        <v>1885</v>
      </c>
      <c r="AA334" s="4">
        <v>1</v>
      </c>
      <c r="AC334" s="4" t="s">
        <v>1311</v>
      </c>
      <c r="AE334" s="53">
        <v>0</v>
      </c>
      <c r="AF334" s="4">
        <f>MA_sampling_location[[#This Row],[Trawling effort_numerical]]/10</f>
        <v>0.1</v>
      </c>
      <c r="AH334" s="4" t="s">
        <v>1995</v>
      </c>
      <c r="AJ334" s="4" t="s">
        <v>1831</v>
      </c>
      <c r="AK334" s="4" t="s">
        <v>1831</v>
      </c>
      <c r="AL334" s="4" t="s">
        <v>1831</v>
      </c>
      <c r="AM334" s="4" t="s">
        <v>1831</v>
      </c>
      <c r="AN334" s="4" t="s">
        <v>1831</v>
      </c>
      <c r="AO334" s="4" t="s">
        <v>1831</v>
      </c>
      <c r="AR334" s="4" t="s">
        <v>1831</v>
      </c>
      <c r="AS334" s="4" t="s">
        <v>1831</v>
      </c>
      <c r="AT334" s="4" t="s">
        <v>1831</v>
      </c>
      <c r="AU334" s="4" t="s">
        <v>1831</v>
      </c>
      <c r="AV334" s="4" t="s">
        <v>1831</v>
      </c>
      <c r="AW334" s="4" t="s">
        <v>1831</v>
      </c>
      <c r="AX334" s="4" t="s">
        <v>1831</v>
      </c>
      <c r="AY334" s="4" t="s">
        <v>1831</v>
      </c>
      <c r="AZ334" s="4" t="s">
        <v>1831</v>
      </c>
      <c r="BA334" s="4" t="s">
        <v>1831</v>
      </c>
      <c r="BB334" s="4" t="s">
        <v>1831</v>
      </c>
      <c r="BC334" s="53">
        <v>4.6205300000000003E-3</v>
      </c>
      <c r="BD334" s="53">
        <v>8.3914199999999994E-2</v>
      </c>
      <c r="BE334" s="53">
        <v>201.161509</v>
      </c>
      <c r="BF334" s="53">
        <v>26.663246600000001</v>
      </c>
      <c r="BG334" s="53">
        <v>1.8382845299999999</v>
      </c>
      <c r="BH334" s="4">
        <v>34.526522100000001</v>
      </c>
      <c r="BI334" s="4">
        <v>25.052100200000002</v>
      </c>
      <c r="BJ334" s="53">
        <v>6.8938658500000001</v>
      </c>
      <c r="BK334" s="53">
        <v>1.0293689999999999E-2</v>
      </c>
      <c r="BL334" s="53">
        <v>14737.299800000001</v>
      </c>
    </row>
    <row r="335" spans="1:64" hidden="1" x14ac:dyDescent="0.3">
      <c r="A335" s="5" t="s">
        <v>605</v>
      </c>
      <c r="B335" s="5">
        <v>41</v>
      </c>
      <c r="C335" s="5">
        <v>41.1</v>
      </c>
      <c r="D335" s="5">
        <v>329</v>
      </c>
      <c r="E335" s="5" t="s">
        <v>1275</v>
      </c>
      <c r="F335" s="10">
        <v>41000</v>
      </c>
      <c r="G335" s="94">
        <v>1</v>
      </c>
      <c r="H335" s="94">
        <v>4</v>
      </c>
      <c r="I335" s="94">
        <v>2012</v>
      </c>
      <c r="J335" s="5">
        <v>-37.551250000000003</v>
      </c>
      <c r="K335" s="5">
        <v>177.28524999999999</v>
      </c>
      <c r="L335" s="5">
        <v>926</v>
      </c>
      <c r="M335" s="5" t="s">
        <v>2049</v>
      </c>
      <c r="N335" s="4" t="s">
        <v>1310</v>
      </c>
      <c r="P335" s="5" t="s">
        <v>1929</v>
      </c>
      <c r="Q335" s="90" t="s">
        <v>868</v>
      </c>
      <c r="R335" s="5" t="s">
        <v>868</v>
      </c>
      <c r="S335" s="5" t="s">
        <v>1320</v>
      </c>
      <c r="T335" s="5">
        <v>329</v>
      </c>
      <c r="U335" s="5" t="s">
        <v>1418</v>
      </c>
      <c r="V335" s="5" t="s">
        <v>992</v>
      </c>
      <c r="W335" s="5" t="s">
        <v>1222</v>
      </c>
      <c r="X335" s="5" t="s">
        <v>1622</v>
      </c>
      <c r="Y335" s="5" t="b">
        <v>1</v>
      </c>
      <c r="Z335" s="5" t="s">
        <v>1885</v>
      </c>
      <c r="AA335" s="4">
        <v>1</v>
      </c>
      <c r="AC335" s="4" t="s">
        <v>1311</v>
      </c>
      <c r="AE335" s="53">
        <v>0</v>
      </c>
      <c r="AF335" s="4">
        <f>MA_sampling_location[[#This Row],[Trawling effort_numerical]]/10</f>
        <v>0.1</v>
      </c>
      <c r="AH335" s="4" t="s">
        <v>1995</v>
      </c>
      <c r="AJ335" s="4" t="s">
        <v>1831</v>
      </c>
      <c r="AK335" s="4" t="s">
        <v>1831</v>
      </c>
      <c r="AL335" s="4" t="s">
        <v>1831</v>
      </c>
      <c r="AM335" s="4" t="s">
        <v>1831</v>
      </c>
      <c r="AN335" s="4" t="s">
        <v>1831</v>
      </c>
      <c r="AO335" s="4" t="s">
        <v>1831</v>
      </c>
      <c r="AR335" s="4" t="s">
        <v>1831</v>
      </c>
      <c r="AS335" s="4" t="s">
        <v>1831</v>
      </c>
      <c r="AT335" s="4" t="s">
        <v>1831</v>
      </c>
      <c r="AU335" s="4" t="s">
        <v>1831</v>
      </c>
      <c r="AV335" s="4" t="s">
        <v>1831</v>
      </c>
      <c r="AW335" s="4" t="s">
        <v>1831</v>
      </c>
      <c r="AX335" s="4" t="s">
        <v>1831</v>
      </c>
      <c r="AY335" s="4" t="s">
        <v>1831</v>
      </c>
      <c r="AZ335" s="4" t="s">
        <v>1831</v>
      </c>
      <c r="BA335" s="4" t="s">
        <v>1831</v>
      </c>
      <c r="BB335" s="4" t="s">
        <v>1831</v>
      </c>
      <c r="BC335" s="53">
        <v>5.3337999999999997E-3</v>
      </c>
      <c r="BD335" s="53">
        <v>8.1060900000000005E-2</v>
      </c>
      <c r="BE335" s="53">
        <v>203.75670099999999</v>
      </c>
      <c r="BF335" s="53">
        <v>23.811669299999998</v>
      </c>
      <c r="BG335" s="53">
        <v>1.6581732300000001</v>
      </c>
      <c r="BH335" s="4">
        <v>34.609878899999998</v>
      </c>
      <c r="BI335" s="4">
        <v>18.4828227</v>
      </c>
      <c r="BJ335" s="53">
        <v>8.0343140300000009</v>
      </c>
      <c r="BK335" s="53">
        <v>1.0831220000000001E-2</v>
      </c>
      <c r="BL335" s="53">
        <v>15110.299800000001</v>
      </c>
    </row>
    <row r="336" spans="1:64" hidden="1" x14ac:dyDescent="0.3">
      <c r="A336" s="5" t="s">
        <v>605</v>
      </c>
      <c r="B336" s="5">
        <v>41</v>
      </c>
      <c r="C336" s="5">
        <v>41.1</v>
      </c>
      <c r="D336" s="5">
        <v>330</v>
      </c>
      <c r="E336" s="5" t="s">
        <v>1276</v>
      </c>
      <c r="F336" s="10">
        <v>41000</v>
      </c>
      <c r="G336" s="94">
        <v>1</v>
      </c>
      <c r="H336" s="94">
        <v>4</v>
      </c>
      <c r="I336" s="94">
        <v>2012</v>
      </c>
      <c r="J336" s="5">
        <v>-37.552833333333297</v>
      </c>
      <c r="K336" s="5">
        <v>177.26750000000001</v>
      </c>
      <c r="L336" s="5">
        <v>1031</v>
      </c>
      <c r="M336" s="5" t="s">
        <v>2049</v>
      </c>
      <c r="N336" s="4" t="s">
        <v>1310</v>
      </c>
      <c r="P336" s="5" t="s">
        <v>1929</v>
      </c>
      <c r="Q336" s="90" t="s">
        <v>868</v>
      </c>
      <c r="R336" s="5" t="s">
        <v>868</v>
      </c>
      <c r="S336" s="5" t="s">
        <v>1320</v>
      </c>
      <c r="T336" s="5">
        <v>330</v>
      </c>
      <c r="U336" s="5" t="s">
        <v>1418</v>
      </c>
      <c r="V336" s="5" t="s">
        <v>992</v>
      </c>
      <c r="W336" s="5" t="s">
        <v>1222</v>
      </c>
      <c r="X336" s="5" t="s">
        <v>1622</v>
      </c>
      <c r="Y336" s="5" t="b">
        <v>1</v>
      </c>
      <c r="Z336" s="5" t="s">
        <v>1885</v>
      </c>
      <c r="AA336" s="4">
        <v>1</v>
      </c>
      <c r="AC336" s="4" t="s">
        <v>1311</v>
      </c>
      <c r="AE336" s="53">
        <v>0</v>
      </c>
      <c r="AF336" s="4">
        <f>MA_sampling_location[[#This Row],[Trawling effort_numerical]]/10</f>
        <v>0.1</v>
      </c>
      <c r="AH336" s="4" t="s">
        <v>1995</v>
      </c>
      <c r="AJ336" s="4" t="s">
        <v>1831</v>
      </c>
      <c r="AK336" s="4" t="s">
        <v>1831</v>
      </c>
      <c r="AL336" s="4" t="s">
        <v>1831</v>
      </c>
      <c r="AM336" s="4" t="s">
        <v>1831</v>
      </c>
      <c r="AN336" s="4" t="s">
        <v>1831</v>
      </c>
      <c r="AO336" s="4" t="s">
        <v>1831</v>
      </c>
      <c r="AR336" s="4" t="s">
        <v>1831</v>
      </c>
      <c r="AS336" s="4" t="s">
        <v>1831</v>
      </c>
      <c r="AT336" s="4" t="s">
        <v>1831</v>
      </c>
      <c r="AU336" s="4" t="s">
        <v>1831</v>
      </c>
      <c r="AV336" s="4" t="s">
        <v>1831</v>
      </c>
      <c r="AW336" s="4" t="s">
        <v>1831</v>
      </c>
      <c r="AX336" s="4" t="s">
        <v>1831</v>
      </c>
      <c r="AY336" s="4" t="s">
        <v>1831</v>
      </c>
      <c r="AZ336" s="4" t="s">
        <v>1831</v>
      </c>
      <c r="BA336" s="4" t="s">
        <v>1831</v>
      </c>
      <c r="BB336" s="4" t="s">
        <v>1831</v>
      </c>
      <c r="BC336" s="53">
        <v>6.0610200000000003E-3</v>
      </c>
      <c r="BD336" s="53">
        <v>7.3348499999999997E-2</v>
      </c>
      <c r="BE336" s="53">
        <v>202.96426700000001</v>
      </c>
      <c r="BF336" s="53">
        <v>21.6890529</v>
      </c>
      <c r="BG336" s="53">
        <v>1.5289394300000001</v>
      </c>
      <c r="BH336" s="4">
        <v>34.688950699999999</v>
      </c>
      <c r="BI336" s="4">
        <v>15.859359100000001</v>
      </c>
      <c r="BJ336" s="53">
        <v>8.9050252000000008</v>
      </c>
      <c r="BK336" s="53">
        <v>1.08448E-2</v>
      </c>
      <c r="BL336" s="53">
        <v>13911.299800000001</v>
      </c>
    </row>
    <row r="337" spans="1:64" hidden="1" x14ac:dyDescent="0.3">
      <c r="A337" s="5" t="s">
        <v>605</v>
      </c>
      <c r="B337" s="5">
        <v>41</v>
      </c>
      <c r="C337" s="5">
        <v>41.1</v>
      </c>
      <c r="D337" s="5">
        <v>331</v>
      </c>
      <c r="E337" s="5" t="s">
        <v>1277</v>
      </c>
      <c r="F337" s="10">
        <v>41000</v>
      </c>
      <c r="G337" s="94">
        <v>1</v>
      </c>
      <c r="H337" s="94">
        <v>4</v>
      </c>
      <c r="I337" s="94">
        <v>2012</v>
      </c>
      <c r="J337" s="5">
        <v>-37.6175</v>
      </c>
      <c r="K337" s="5">
        <v>177.22483333333301</v>
      </c>
      <c r="L337" s="5">
        <v>702</v>
      </c>
      <c r="M337" s="5" t="s">
        <v>2049</v>
      </c>
      <c r="N337" s="4" t="s">
        <v>1310</v>
      </c>
      <c r="P337" s="5" t="s">
        <v>1929</v>
      </c>
      <c r="Q337" s="90" t="s">
        <v>868</v>
      </c>
      <c r="R337" s="5" t="s">
        <v>868</v>
      </c>
      <c r="S337" s="5" t="s">
        <v>1320</v>
      </c>
      <c r="T337" s="5">
        <v>331</v>
      </c>
      <c r="U337" s="5" t="s">
        <v>1174</v>
      </c>
      <c r="V337" s="5" t="s">
        <v>992</v>
      </c>
      <c r="W337" s="5"/>
      <c r="X337" s="5"/>
      <c r="Y337" s="5" t="b">
        <v>0</v>
      </c>
      <c r="Z337" s="5"/>
      <c r="AA337" s="4">
        <v>0</v>
      </c>
      <c r="AC337" s="4" t="s">
        <v>1311</v>
      </c>
      <c r="AE337" s="53">
        <v>0</v>
      </c>
      <c r="AF337" s="4">
        <f>MA_sampling_location[[#This Row],[Trawling effort_numerical]]/10</f>
        <v>0</v>
      </c>
      <c r="AH337" s="4" t="s">
        <v>1995</v>
      </c>
      <c r="AJ337" s="4" t="s">
        <v>1831</v>
      </c>
      <c r="AK337" s="4" t="s">
        <v>1831</v>
      </c>
      <c r="AL337" s="4" t="s">
        <v>1831</v>
      </c>
      <c r="AM337" s="4" t="s">
        <v>1831</v>
      </c>
      <c r="AN337" s="4" t="s">
        <v>1831</v>
      </c>
      <c r="AO337" s="4" t="s">
        <v>1831</v>
      </c>
      <c r="AR337" s="4" t="s">
        <v>1831</v>
      </c>
      <c r="AS337" s="4" t="s">
        <v>1831</v>
      </c>
      <c r="AT337" s="4" t="s">
        <v>1831</v>
      </c>
      <c r="AU337" s="4" t="s">
        <v>1831</v>
      </c>
      <c r="AV337" s="4" t="s">
        <v>1831</v>
      </c>
      <c r="AW337" s="4" t="s">
        <v>1831</v>
      </c>
      <c r="AX337" s="4" t="s">
        <v>1831</v>
      </c>
      <c r="AY337" s="4" t="s">
        <v>1831</v>
      </c>
      <c r="AZ337" s="4" t="s">
        <v>1831</v>
      </c>
      <c r="BA337" s="4" t="s">
        <v>1831</v>
      </c>
      <c r="BB337" s="4" t="s">
        <v>1831</v>
      </c>
      <c r="BC337" s="53">
        <v>7.4302500000000002E-3</v>
      </c>
      <c r="BD337" s="53">
        <v>5.1864500000000001E-2</v>
      </c>
      <c r="BE337" s="53">
        <v>201.533298</v>
      </c>
      <c r="BF337" s="53">
        <v>16.276955699999998</v>
      </c>
      <c r="BG337" s="53">
        <v>1.1976816299999999</v>
      </c>
      <c r="BH337" s="4">
        <v>34.922672300000002</v>
      </c>
      <c r="BI337" s="4">
        <v>8.6576385299999998</v>
      </c>
      <c r="BJ337" s="53">
        <v>11.0708523</v>
      </c>
      <c r="BK337" s="53">
        <v>1.286027E-2</v>
      </c>
      <c r="BL337" s="53">
        <v>17254.5</v>
      </c>
    </row>
    <row r="338" spans="1:64" hidden="1" x14ac:dyDescent="0.3">
      <c r="A338" s="5" t="s">
        <v>605</v>
      </c>
      <c r="B338" s="5">
        <v>41</v>
      </c>
      <c r="C338" s="5">
        <v>41.1</v>
      </c>
      <c r="D338" s="5">
        <v>332</v>
      </c>
      <c r="E338" s="5" t="s">
        <v>1278</v>
      </c>
      <c r="F338" s="10">
        <v>41000</v>
      </c>
      <c r="G338" s="94">
        <v>1</v>
      </c>
      <c r="H338" s="94">
        <v>4</v>
      </c>
      <c r="I338" s="94">
        <v>2012</v>
      </c>
      <c r="J338" s="5">
        <v>-37.6175</v>
      </c>
      <c r="K338" s="5">
        <v>177.22483333333301</v>
      </c>
      <c r="L338" s="5">
        <v>702</v>
      </c>
      <c r="M338" s="5" t="s">
        <v>2049</v>
      </c>
      <c r="N338" s="4" t="s">
        <v>1310</v>
      </c>
      <c r="P338" s="5" t="s">
        <v>1929</v>
      </c>
      <c r="Q338" s="90" t="s">
        <v>868</v>
      </c>
      <c r="R338" s="5" t="s">
        <v>868</v>
      </c>
      <c r="S338" s="5" t="s">
        <v>1320</v>
      </c>
      <c r="T338" s="5">
        <v>332</v>
      </c>
      <c r="U338" s="5" t="s">
        <v>1174</v>
      </c>
      <c r="V338" s="5" t="s">
        <v>992</v>
      </c>
      <c r="W338" s="5"/>
      <c r="X338" s="5"/>
      <c r="Y338" s="5" t="b">
        <v>0</v>
      </c>
      <c r="Z338" s="5"/>
      <c r="AA338" s="4">
        <v>0</v>
      </c>
      <c r="AC338" s="4" t="s">
        <v>1311</v>
      </c>
      <c r="AE338" s="53">
        <v>0</v>
      </c>
      <c r="AF338" s="4">
        <f>MA_sampling_location[[#This Row],[Trawling effort_numerical]]/10</f>
        <v>0</v>
      </c>
      <c r="AH338" s="4" t="s">
        <v>1995</v>
      </c>
      <c r="AJ338" s="4" t="s">
        <v>1831</v>
      </c>
      <c r="AK338" s="4" t="s">
        <v>1831</v>
      </c>
      <c r="AL338" s="4" t="s">
        <v>1831</v>
      </c>
      <c r="AM338" s="4" t="s">
        <v>1831</v>
      </c>
      <c r="AN338" s="4" t="s">
        <v>1831</v>
      </c>
      <c r="AO338" s="4" t="s">
        <v>1831</v>
      </c>
      <c r="AR338" s="4" t="s">
        <v>1831</v>
      </c>
      <c r="AS338" s="4" t="s">
        <v>1831</v>
      </c>
      <c r="AT338" s="4" t="s">
        <v>1831</v>
      </c>
      <c r="AU338" s="4" t="s">
        <v>1831</v>
      </c>
      <c r="AV338" s="4" t="s">
        <v>1831</v>
      </c>
      <c r="AW338" s="4" t="s">
        <v>1831</v>
      </c>
      <c r="AX338" s="4" t="s">
        <v>1831</v>
      </c>
      <c r="AY338" s="4" t="s">
        <v>1831</v>
      </c>
      <c r="AZ338" s="4" t="s">
        <v>1831</v>
      </c>
      <c r="BA338" s="4" t="s">
        <v>1831</v>
      </c>
      <c r="BB338" s="4" t="s">
        <v>1831</v>
      </c>
      <c r="BC338" s="53">
        <v>7.4302500000000002E-3</v>
      </c>
      <c r="BD338" s="53">
        <v>5.1864500000000001E-2</v>
      </c>
      <c r="BE338" s="53">
        <v>201.533298</v>
      </c>
      <c r="BF338" s="53">
        <v>16.276955699999998</v>
      </c>
      <c r="BG338" s="53">
        <v>1.1976816299999999</v>
      </c>
      <c r="BH338" s="4">
        <v>34.922672300000002</v>
      </c>
      <c r="BI338" s="4">
        <v>8.6576385299999998</v>
      </c>
      <c r="BJ338" s="53">
        <v>11.0708523</v>
      </c>
      <c r="BK338" s="53">
        <v>1.286027E-2</v>
      </c>
      <c r="BL338" s="53">
        <v>17254.5</v>
      </c>
    </row>
    <row r="339" spans="1:64" hidden="1" x14ac:dyDescent="0.3">
      <c r="A339" s="5" t="s">
        <v>605</v>
      </c>
      <c r="B339" s="5">
        <v>41</v>
      </c>
      <c r="C339" s="5">
        <v>41.1</v>
      </c>
      <c r="D339" s="5">
        <v>311</v>
      </c>
      <c r="E339" s="5" t="s">
        <v>1257</v>
      </c>
      <c r="F339" s="10">
        <v>41000</v>
      </c>
      <c r="G339" s="94">
        <v>1</v>
      </c>
      <c r="H339" s="94">
        <v>4</v>
      </c>
      <c r="I339" s="94">
        <v>2012</v>
      </c>
      <c r="J339" s="5">
        <v>-37.108833333333301</v>
      </c>
      <c r="K339" s="5">
        <v>176.73650000000001</v>
      </c>
      <c r="L339" s="5">
        <v>1029.5</v>
      </c>
      <c r="M339" s="5" t="s">
        <v>2049</v>
      </c>
      <c r="N339" s="4" t="s">
        <v>1310</v>
      </c>
      <c r="P339" s="5" t="s">
        <v>1929</v>
      </c>
      <c r="Q339" s="90" t="s">
        <v>868</v>
      </c>
      <c r="R339" s="5" t="s">
        <v>868</v>
      </c>
      <c r="S339" s="5" t="s">
        <v>1319</v>
      </c>
      <c r="T339" s="5">
        <v>311</v>
      </c>
      <c r="U339" s="5" t="s">
        <v>1418</v>
      </c>
      <c r="V339" s="5" t="s">
        <v>992</v>
      </c>
      <c r="W339" s="5" t="s">
        <v>1222</v>
      </c>
      <c r="X339" s="5" t="s">
        <v>1622</v>
      </c>
      <c r="Y339" s="5" t="b">
        <v>0</v>
      </c>
      <c r="Z339" s="5" t="s">
        <v>1885</v>
      </c>
      <c r="AA339" s="4">
        <v>14</v>
      </c>
      <c r="AC339" s="4" t="s">
        <v>1311</v>
      </c>
      <c r="AE339" s="53">
        <v>0</v>
      </c>
      <c r="AF339" s="4">
        <f>MA_sampling_location[[#This Row],[Trawling effort_numerical]]/10</f>
        <v>1.4</v>
      </c>
      <c r="AH339" s="4" t="s">
        <v>1995</v>
      </c>
      <c r="AJ339" s="4" t="s">
        <v>1831</v>
      </c>
      <c r="AK339" s="4" t="s">
        <v>1831</v>
      </c>
      <c r="AL339" s="4" t="s">
        <v>1831</v>
      </c>
      <c r="AM339" s="4" t="s">
        <v>1831</v>
      </c>
      <c r="AN339" s="4" t="s">
        <v>1831</v>
      </c>
      <c r="AO339" s="4" t="s">
        <v>1831</v>
      </c>
      <c r="AR339" s="4" t="s">
        <v>1831</v>
      </c>
      <c r="AS339" s="4" t="s">
        <v>1831</v>
      </c>
      <c r="AT339" s="4" t="s">
        <v>1831</v>
      </c>
      <c r="AU339" s="4" t="s">
        <v>1831</v>
      </c>
      <c r="AV339" s="4" t="s">
        <v>1831</v>
      </c>
      <c r="AW339" s="4" t="s">
        <v>1831</v>
      </c>
      <c r="AX339" s="4" t="s">
        <v>1831</v>
      </c>
      <c r="AY339" s="4" t="s">
        <v>1831</v>
      </c>
      <c r="AZ339" s="4" t="s">
        <v>1831</v>
      </c>
      <c r="BA339" s="4" t="s">
        <v>1831</v>
      </c>
      <c r="BB339" s="4" t="s">
        <v>1831</v>
      </c>
      <c r="BC339" s="53">
        <v>4.4086999999999998E-3</v>
      </c>
      <c r="BD339" s="53">
        <v>0.10212</v>
      </c>
      <c r="BE339" s="53">
        <v>189.98283499999999</v>
      </c>
      <c r="BF339" s="53">
        <v>30.620751899999998</v>
      </c>
      <c r="BG339" s="53">
        <v>2.1021459299999998</v>
      </c>
      <c r="BH339" s="4">
        <v>34.456486699999999</v>
      </c>
      <c r="BI339" s="4">
        <v>38.484508499999997</v>
      </c>
      <c r="BJ339" s="53">
        <v>5.5205135600000004</v>
      </c>
      <c r="BK339" s="53">
        <v>6.4339999999999996E-3</v>
      </c>
      <c r="BL339" s="53">
        <v>54566.199200000003</v>
      </c>
    </row>
    <row r="340" spans="1:64" hidden="1" x14ac:dyDescent="0.3">
      <c r="A340" s="5" t="s">
        <v>605</v>
      </c>
      <c r="B340" s="5">
        <v>41</v>
      </c>
      <c r="C340" s="5">
        <v>41.1</v>
      </c>
      <c r="D340" s="5">
        <v>337</v>
      </c>
      <c r="E340" s="5" t="s">
        <v>1283</v>
      </c>
      <c r="F340" s="10">
        <v>40269</v>
      </c>
      <c r="G340" s="94">
        <v>1</v>
      </c>
      <c r="H340" s="94">
        <v>4</v>
      </c>
      <c r="I340" s="94">
        <v>2012</v>
      </c>
      <c r="J340" s="5">
        <v>-41.683666666666703</v>
      </c>
      <c r="K340" s="5">
        <v>175.664166666667</v>
      </c>
      <c r="L340" s="5">
        <v>1046</v>
      </c>
      <c r="M340" s="5" t="s">
        <v>2049</v>
      </c>
      <c r="N340" s="4" t="s">
        <v>1310</v>
      </c>
      <c r="P340" s="5" t="s">
        <v>1929</v>
      </c>
      <c r="Q340" s="90" t="s">
        <v>868</v>
      </c>
      <c r="R340" s="5" t="s">
        <v>868</v>
      </c>
      <c r="S340" s="5" t="s">
        <v>1319</v>
      </c>
      <c r="T340" s="5">
        <v>337</v>
      </c>
      <c r="U340" s="5" t="s">
        <v>1418</v>
      </c>
      <c r="V340" s="5" t="s">
        <v>992</v>
      </c>
      <c r="W340" s="5" t="s">
        <v>1222</v>
      </c>
      <c r="X340" s="5" t="s">
        <v>1622</v>
      </c>
      <c r="Y340" s="5" t="b">
        <v>0</v>
      </c>
      <c r="Z340" s="5" t="s">
        <v>1885</v>
      </c>
      <c r="AA340" s="4">
        <v>1</v>
      </c>
      <c r="AC340" s="4" t="s">
        <v>1311</v>
      </c>
      <c r="AE340" s="53">
        <v>1.4134099</v>
      </c>
      <c r="AF340" s="4">
        <f>MA_sampling_location[[#This Row],[Trawling effort_numerical]]/10</f>
        <v>0.1</v>
      </c>
      <c r="AH340" s="4" t="s">
        <v>1995</v>
      </c>
      <c r="AJ340" s="4" t="s">
        <v>1831</v>
      </c>
      <c r="AK340" s="4" t="s">
        <v>1831</v>
      </c>
      <c r="AL340" s="4" t="s">
        <v>1831</v>
      </c>
      <c r="AM340" s="4" t="s">
        <v>1831</v>
      </c>
      <c r="AN340" s="4" t="s">
        <v>1831</v>
      </c>
      <c r="AO340" s="4" t="s">
        <v>1831</v>
      </c>
      <c r="AR340" s="4" t="s">
        <v>1831</v>
      </c>
      <c r="AS340" s="4" t="s">
        <v>1831</v>
      </c>
      <c r="AT340" s="4" t="s">
        <v>1831</v>
      </c>
      <c r="AU340" s="4" t="s">
        <v>1831</v>
      </c>
      <c r="AV340" s="4" t="s">
        <v>1831</v>
      </c>
      <c r="AW340" s="4" t="s">
        <v>1831</v>
      </c>
      <c r="AX340" s="4" t="s">
        <v>1831</v>
      </c>
      <c r="AY340" s="4" t="s">
        <v>1831</v>
      </c>
      <c r="AZ340" s="4" t="s">
        <v>1831</v>
      </c>
      <c r="BA340" s="4" t="s">
        <v>1831</v>
      </c>
      <c r="BB340" s="4" t="s">
        <v>1831</v>
      </c>
      <c r="BC340" s="53">
        <v>5.1795799999999996E-3</v>
      </c>
      <c r="BD340" s="53">
        <v>0.10938299999999999</v>
      </c>
      <c r="BE340" s="53">
        <v>174.13381000000001</v>
      </c>
      <c r="BF340" s="53">
        <v>32.827477000000002</v>
      </c>
      <c r="BG340" s="53">
        <v>2.2805713500000002</v>
      </c>
      <c r="BH340" s="4">
        <v>34.540408100000001</v>
      </c>
      <c r="BI340" s="4">
        <v>67.285466299999996</v>
      </c>
      <c r="BJ340" s="53">
        <v>4.0951024699999996</v>
      </c>
      <c r="BK340" s="53">
        <v>2.4894369999999999E-2</v>
      </c>
      <c r="BL340" s="53">
        <v>33345.101600000002</v>
      </c>
    </row>
    <row r="341" spans="1:64" hidden="1" x14ac:dyDescent="0.3">
      <c r="A341" s="5" t="s">
        <v>605</v>
      </c>
      <c r="B341" s="5">
        <v>41</v>
      </c>
      <c r="C341" s="5">
        <v>41.1</v>
      </c>
      <c r="D341" s="5">
        <v>346</v>
      </c>
      <c r="E341" s="5" t="s">
        <v>1292</v>
      </c>
      <c r="F341" s="10">
        <v>40269</v>
      </c>
      <c r="G341" s="94">
        <v>1</v>
      </c>
      <c r="H341" s="94">
        <v>4</v>
      </c>
      <c r="I341" s="94">
        <v>2012</v>
      </c>
      <c r="J341" s="5">
        <v>-41.593666666666699</v>
      </c>
      <c r="K341" s="5">
        <v>175.85316666666699</v>
      </c>
      <c r="L341" s="5">
        <v>1121</v>
      </c>
      <c r="M341" s="5" t="s">
        <v>2049</v>
      </c>
      <c r="N341" s="4" t="s">
        <v>1310</v>
      </c>
      <c r="P341" s="5" t="s">
        <v>1929</v>
      </c>
      <c r="Q341" s="90" t="s">
        <v>868</v>
      </c>
      <c r="R341" s="5" t="s">
        <v>868</v>
      </c>
      <c r="S341" s="5" t="s">
        <v>1319</v>
      </c>
      <c r="T341" s="5">
        <v>346</v>
      </c>
      <c r="U341" s="5" t="s">
        <v>1418</v>
      </c>
      <c r="V341" s="5" t="s">
        <v>992</v>
      </c>
      <c r="W341" s="5" t="s">
        <v>1222</v>
      </c>
      <c r="X341" s="5" t="s">
        <v>1622</v>
      </c>
      <c r="Y341" s="5" t="b">
        <v>0</v>
      </c>
      <c r="Z341" s="5" t="s">
        <v>1885</v>
      </c>
      <c r="AA341" s="4">
        <v>70</v>
      </c>
      <c r="AC341" s="4" t="s">
        <v>1311</v>
      </c>
      <c r="AE341" s="53">
        <v>0</v>
      </c>
      <c r="AF341" s="4">
        <f>MA_sampling_location[[#This Row],[Trawling effort_numerical]]/10</f>
        <v>7</v>
      </c>
      <c r="AH341" s="4" t="s">
        <v>1995</v>
      </c>
      <c r="AJ341" s="4" t="s">
        <v>1831</v>
      </c>
      <c r="AK341" s="4" t="s">
        <v>1831</v>
      </c>
      <c r="AL341" s="4" t="s">
        <v>1831</v>
      </c>
      <c r="AM341" s="4" t="s">
        <v>1831</v>
      </c>
      <c r="AN341" s="4" t="s">
        <v>1831</v>
      </c>
      <c r="AO341" s="4" t="s">
        <v>1831</v>
      </c>
      <c r="AR341" s="4" t="s">
        <v>1831</v>
      </c>
      <c r="AS341" s="4" t="s">
        <v>1831</v>
      </c>
      <c r="AT341" s="4" t="s">
        <v>1831</v>
      </c>
      <c r="AU341" s="4" t="s">
        <v>1831</v>
      </c>
      <c r="AV341" s="4" t="s">
        <v>1831</v>
      </c>
      <c r="AW341" s="4" t="s">
        <v>1831</v>
      </c>
      <c r="AX341" s="4" t="s">
        <v>1831</v>
      </c>
      <c r="AY341" s="4" t="s">
        <v>1831</v>
      </c>
      <c r="AZ341" s="4" t="s">
        <v>1831</v>
      </c>
      <c r="BA341" s="4" t="s">
        <v>1831</v>
      </c>
      <c r="BB341" s="4" t="s">
        <v>1831</v>
      </c>
      <c r="BC341" s="53">
        <v>4.40384E-3</v>
      </c>
      <c r="BD341" s="53">
        <v>8.3584699999999998E-2</v>
      </c>
      <c r="BE341" s="53">
        <v>167.846205</v>
      </c>
      <c r="BF341" s="53">
        <v>34.383828999999999</v>
      </c>
      <c r="BG341" s="53">
        <v>2.3795485300000001</v>
      </c>
      <c r="BH341" s="4">
        <v>34.506708500000002</v>
      </c>
      <c r="BI341" s="4">
        <v>71.651673000000002</v>
      </c>
      <c r="BJ341" s="53">
        <v>3.6775209900000001</v>
      </c>
      <c r="BK341" s="53">
        <v>2.3959479999999998E-2</v>
      </c>
      <c r="BL341" s="53">
        <v>26370.400399999999</v>
      </c>
    </row>
    <row r="342" spans="1:64" hidden="1" x14ac:dyDescent="0.3">
      <c r="A342" s="5" t="s">
        <v>605</v>
      </c>
      <c r="B342" s="5">
        <v>41</v>
      </c>
      <c r="C342" s="5">
        <v>41.1</v>
      </c>
      <c r="D342" s="5">
        <v>315</v>
      </c>
      <c r="E342" s="5" t="s">
        <v>1261</v>
      </c>
      <c r="F342" s="10">
        <v>41000</v>
      </c>
      <c r="G342" s="94">
        <v>1</v>
      </c>
      <c r="H342" s="94">
        <v>4</v>
      </c>
      <c r="I342" s="94">
        <v>2012</v>
      </c>
      <c r="J342" s="5">
        <v>-37.3675</v>
      </c>
      <c r="K342" s="5">
        <v>177.62991666666699</v>
      </c>
      <c r="L342" s="5">
        <v>1192.5</v>
      </c>
      <c r="M342" s="5" t="s">
        <v>2049</v>
      </c>
      <c r="N342" s="4" t="s">
        <v>1310</v>
      </c>
      <c r="P342" s="5" t="s">
        <v>1929</v>
      </c>
      <c r="Q342" s="90" t="s">
        <v>868</v>
      </c>
      <c r="R342" s="5" t="s">
        <v>868</v>
      </c>
      <c r="S342" s="5" t="s">
        <v>1319</v>
      </c>
      <c r="T342" s="5">
        <v>315</v>
      </c>
      <c r="U342" s="5" t="s">
        <v>1174</v>
      </c>
      <c r="V342" s="5" t="s">
        <v>992</v>
      </c>
      <c r="W342" s="5"/>
      <c r="X342" s="5"/>
      <c r="Y342" s="5" t="b">
        <v>1</v>
      </c>
      <c r="Z342" s="5"/>
      <c r="AA342" s="4">
        <v>0</v>
      </c>
      <c r="AC342" s="4" t="s">
        <v>1311</v>
      </c>
      <c r="AE342" s="53">
        <v>0</v>
      </c>
      <c r="AF342" s="4">
        <f>MA_sampling_location[[#This Row],[Trawling effort_numerical]]/10</f>
        <v>0</v>
      </c>
      <c r="AH342" s="4" t="s">
        <v>1995</v>
      </c>
      <c r="AJ342" s="4" t="s">
        <v>1831</v>
      </c>
      <c r="AK342" s="4" t="s">
        <v>1831</v>
      </c>
      <c r="AL342" s="4" t="s">
        <v>1831</v>
      </c>
      <c r="AM342" s="4" t="s">
        <v>1831</v>
      </c>
      <c r="AN342" s="4" t="s">
        <v>1831</v>
      </c>
      <c r="AO342" s="4" t="s">
        <v>1831</v>
      </c>
      <c r="AR342" s="4" t="s">
        <v>1831</v>
      </c>
      <c r="AS342" s="4" t="s">
        <v>1831</v>
      </c>
      <c r="AT342" s="4" t="s">
        <v>1831</v>
      </c>
      <c r="AU342" s="4" t="s">
        <v>1831</v>
      </c>
      <c r="AV342" s="4" t="s">
        <v>1831</v>
      </c>
      <c r="AW342" s="4" t="s">
        <v>1831</v>
      </c>
      <c r="AX342" s="4" t="s">
        <v>1831</v>
      </c>
      <c r="AY342" s="4" t="s">
        <v>1831</v>
      </c>
      <c r="AZ342" s="4" t="s">
        <v>1831</v>
      </c>
      <c r="BA342" s="4" t="s">
        <v>1831</v>
      </c>
      <c r="BB342" s="4" t="s">
        <v>1831</v>
      </c>
      <c r="BC342" s="53">
        <v>4.3791000000000004E-3</v>
      </c>
      <c r="BD342" s="53">
        <v>6.1806800000000002E-2</v>
      </c>
      <c r="BE342" s="53">
        <v>181.20817400000001</v>
      </c>
      <c r="BF342" s="53">
        <v>32.606560899999998</v>
      </c>
      <c r="BG342" s="53">
        <v>2.23983987</v>
      </c>
      <c r="BH342" s="4">
        <v>34.459351900000001</v>
      </c>
      <c r="BI342" s="4">
        <v>51.598370000000003</v>
      </c>
      <c r="BJ342" s="53">
        <v>4.6421703399999998</v>
      </c>
      <c r="BK342" s="53">
        <v>7.7416799999999999E-3</v>
      </c>
      <c r="BL342" s="53">
        <v>37852</v>
      </c>
    </row>
    <row r="343" spans="1:64" hidden="1" x14ac:dyDescent="0.3">
      <c r="A343" s="5" t="s">
        <v>605</v>
      </c>
      <c r="B343" s="5">
        <v>41</v>
      </c>
      <c r="C343" s="5">
        <v>41.1</v>
      </c>
      <c r="D343" s="5">
        <v>312</v>
      </c>
      <c r="E343" s="5" t="s">
        <v>1258</v>
      </c>
      <c r="F343" s="10">
        <v>41000</v>
      </c>
      <c r="G343" s="94">
        <v>1</v>
      </c>
      <c r="H343" s="94">
        <v>4</v>
      </c>
      <c r="I343" s="94">
        <v>2010</v>
      </c>
      <c r="J343" s="5">
        <v>-37.058583333333303</v>
      </c>
      <c r="K343" s="5">
        <v>176.813083333333</v>
      </c>
      <c r="L343" s="5">
        <v>1207.5</v>
      </c>
      <c r="M343" s="5" t="s">
        <v>2049</v>
      </c>
      <c r="N343" s="4" t="s">
        <v>1310</v>
      </c>
      <c r="P343" s="5" t="s">
        <v>1929</v>
      </c>
      <c r="Q343" s="90" t="s">
        <v>868</v>
      </c>
      <c r="R343" s="5" t="s">
        <v>868</v>
      </c>
      <c r="S343" s="5" t="s">
        <v>1319</v>
      </c>
      <c r="T343" s="5">
        <v>312</v>
      </c>
      <c r="U343" s="5" t="s">
        <v>1174</v>
      </c>
      <c r="V343" s="5" t="s">
        <v>992</v>
      </c>
      <c r="W343" s="5"/>
      <c r="X343" s="5"/>
      <c r="Y343" s="5" t="b">
        <v>0</v>
      </c>
      <c r="Z343" s="5"/>
      <c r="AA343" s="4">
        <v>0</v>
      </c>
      <c r="AC343" s="4" t="s">
        <v>1311</v>
      </c>
      <c r="AE343" s="53">
        <v>0</v>
      </c>
      <c r="AF343" s="4">
        <f>MA_sampling_location[[#This Row],[Trawling effort_numerical]]/10</f>
        <v>0</v>
      </c>
      <c r="AH343" s="4" t="s">
        <v>1995</v>
      </c>
      <c r="AJ343" s="4" t="s">
        <v>1831</v>
      </c>
      <c r="AK343" s="4" t="s">
        <v>1831</v>
      </c>
      <c r="AL343" s="4" t="s">
        <v>1831</v>
      </c>
      <c r="AM343" s="4" t="s">
        <v>1831</v>
      </c>
      <c r="AN343" s="4" t="s">
        <v>1831</v>
      </c>
      <c r="AO343" s="4" t="s">
        <v>1831</v>
      </c>
      <c r="AR343" s="4" t="s">
        <v>1831</v>
      </c>
      <c r="AS343" s="4" t="s">
        <v>1831</v>
      </c>
      <c r="AT343" s="4" t="s">
        <v>1831</v>
      </c>
      <c r="AU343" s="4" t="s">
        <v>1831</v>
      </c>
      <c r="AV343" s="4" t="s">
        <v>1831</v>
      </c>
      <c r="AW343" s="4" t="s">
        <v>1831</v>
      </c>
      <c r="AX343" s="4" t="s">
        <v>1831</v>
      </c>
      <c r="AY343" s="4" t="s">
        <v>1831</v>
      </c>
      <c r="AZ343" s="4" t="s">
        <v>1831</v>
      </c>
      <c r="BA343" s="4" t="s">
        <v>1831</v>
      </c>
      <c r="BB343" s="4" t="s">
        <v>1831</v>
      </c>
      <c r="BC343" s="53">
        <v>4.38003E-3</v>
      </c>
      <c r="BD343" s="53">
        <v>9.28977E-2</v>
      </c>
      <c r="BE343" s="53">
        <v>180.874236</v>
      </c>
      <c r="BF343" s="53">
        <v>32.621070400000001</v>
      </c>
      <c r="BG343" s="53">
        <v>2.2413777499999998</v>
      </c>
      <c r="BH343" s="4">
        <v>34.4542638</v>
      </c>
      <c r="BI343" s="4">
        <v>51.330069100000003</v>
      </c>
      <c r="BJ343" s="53">
        <v>4.6802158</v>
      </c>
      <c r="BK343" s="53">
        <v>5.9638800000000004E-3</v>
      </c>
      <c r="BL343" s="53">
        <v>54990.800799999997</v>
      </c>
    </row>
    <row r="344" spans="1:64" hidden="1" x14ac:dyDescent="0.3">
      <c r="A344" s="5" t="s">
        <v>605</v>
      </c>
      <c r="B344" s="5">
        <v>41</v>
      </c>
      <c r="C344" s="5">
        <v>41.1</v>
      </c>
      <c r="D344" s="5">
        <v>354</v>
      </c>
      <c r="E344" s="5" t="s">
        <v>1300</v>
      </c>
      <c r="F344" s="10">
        <v>40269</v>
      </c>
      <c r="G344" s="94">
        <v>1</v>
      </c>
      <c r="H344" s="94">
        <v>4</v>
      </c>
      <c r="I344" s="94">
        <v>2010</v>
      </c>
      <c r="J344" s="5">
        <v>-41.683333333333302</v>
      </c>
      <c r="K344" s="5">
        <v>175.65</v>
      </c>
      <c r="L344" s="5">
        <v>1282</v>
      </c>
      <c r="M344" s="5" t="s">
        <v>2049</v>
      </c>
      <c r="N344" s="4" t="s">
        <v>1310</v>
      </c>
      <c r="P344" s="5" t="s">
        <v>1929</v>
      </c>
      <c r="Q344" s="90" t="s">
        <v>868</v>
      </c>
      <c r="R344" s="5" t="s">
        <v>868</v>
      </c>
      <c r="S344" s="5" t="s">
        <v>1319</v>
      </c>
      <c r="T344" s="5">
        <v>354</v>
      </c>
      <c r="U344" s="5" t="s">
        <v>1418</v>
      </c>
      <c r="V344" s="5" t="s">
        <v>992</v>
      </c>
      <c r="W344" s="5" t="s">
        <v>1222</v>
      </c>
      <c r="X344" s="5" t="s">
        <v>1622</v>
      </c>
      <c r="Y344" s="5" t="b">
        <v>0</v>
      </c>
      <c r="Z344" s="5" t="s">
        <v>1885</v>
      </c>
      <c r="AA344" s="4">
        <v>2</v>
      </c>
      <c r="AC344" s="4" t="s">
        <v>1311</v>
      </c>
      <c r="AE344" s="53">
        <v>3.8706299999999998</v>
      </c>
      <c r="AF344" s="4">
        <f>MA_sampling_location[[#This Row],[Trawling effort_numerical]]/10</f>
        <v>0.2</v>
      </c>
      <c r="AH344" s="4" t="s">
        <v>1995</v>
      </c>
      <c r="AJ344" s="4" t="s">
        <v>1831</v>
      </c>
      <c r="AK344" s="4" t="s">
        <v>1831</v>
      </c>
      <c r="AL344" s="4" t="s">
        <v>1831</v>
      </c>
      <c r="AM344" s="4" t="s">
        <v>1831</v>
      </c>
      <c r="AN344" s="4" t="s">
        <v>1831</v>
      </c>
      <c r="AO344" s="4" t="s">
        <v>1831</v>
      </c>
      <c r="AR344" s="4" t="s">
        <v>1831</v>
      </c>
      <c r="AS344" s="4" t="s">
        <v>1831</v>
      </c>
      <c r="AT344" s="4" t="s">
        <v>1831</v>
      </c>
      <c r="AU344" s="4" t="s">
        <v>1831</v>
      </c>
      <c r="AV344" s="4" t="s">
        <v>1831</v>
      </c>
      <c r="AW344" s="4" t="s">
        <v>1831</v>
      </c>
      <c r="AX344" s="4" t="s">
        <v>1831</v>
      </c>
      <c r="AY344" s="4" t="s">
        <v>1831</v>
      </c>
      <c r="AZ344" s="4" t="s">
        <v>1831</v>
      </c>
      <c r="BA344" s="4" t="s">
        <v>1831</v>
      </c>
      <c r="BB344" s="4" t="s">
        <v>1831</v>
      </c>
      <c r="BC344" s="53">
        <v>5.4456799999999996E-3</v>
      </c>
      <c r="BD344" s="53">
        <v>0.11568100000000001</v>
      </c>
      <c r="BE344" s="53">
        <v>177.06068400000001</v>
      </c>
      <c r="BF344" s="53">
        <v>32.247010899999999</v>
      </c>
      <c r="BG344" s="53">
        <v>2.2410331600000002</v>
      </c>
      <c r="BH344" s="4">
        <v>34.534407399999999</v>
      </c>
      <c r="BI344" s="4">
        <v>63.331104199999999</v>
      </c>
      <c r="BJ344" s="53">
        <v>4.3079528700000003</v>
      </c>
      <c r="BK344" s="53">
        <v>2.5038560000000001E-2</v>
      </c>
      <c r="BL344" s="53">
        <v>32189.699199999999</v>
      </c>
    </row>
    <row r="345" spans="1:64" hidden="1" x14ac:dyDescent="0.3">
      <c r="A345" s="5" t="s">
        <v>605</v>
      </c>
      <c r="B345" s="5">
        <v>41</v>
      </c>
      <c r="C345" s="5">
        <v>41.2</v>
      </c>
      <c r="D345" s="5">
        <v>339</v>
      </c>
      <c r="E345" s="5" t="s">
        <v>1285</v>
      </c>
      <c r="F345" s="10">
        <v>40269</v>
      </c>
      <c r="G345" s="94">
        <v>1</v>
      </c>
      <c r="H345" s="94">
        <v>4</v>
      </c>
      <c r="I345" s="94">
        <v>2010</v>
      </c>
      <c r="J345" s="5">
        <v>-41.550833333333301</v>
      </c>
      <c r="K345" s="5">
        <v>175.72499999999999</v>
      </c>
      <c r="L345" s="5">
        <v>1350</v>
      </c>
      <c r="M345" s="5" t="s">
        <v>2049</v>
      </c>
      <c r="N345" s="4" t="s">
        <v>1310</v>
      </c>
      <c r="P345" s="5" t="s">
        <v>1929</v>
      </c>
      <c r="Q345" s="90" t="s">
        <v>868</v>
      </c>
      <c r="R345" s="5" t="s">
        <v>868</v>
      </c>
      <c r="S345" s="5" t="s">
        <v>1320</v>
      </c>
      <c r="T345" s="5">
        <v>339</v>
      </c>
      <c r="U345" s="5" t="s">
        <v>1174</v>
      </c>
      <c r="V345" s="5" t="s">
        <v>992</v>
      </c>
      <c r="W345" s="5"/>
      <c r="X345" s="5"/>
      <c r="Y345" s="5" t="b">
        <v>1</v>
      </c>
      <c r="Z345" s="5"/>
      <c r="AA345" s="4">
        <v>0</v>
      </c>
      <c r="AC345" s="4" t="s">
        <v>1311</v>
      </c>
      <c r="AE345" s="53">
        <v>0</v>
      </c>
      <c r="AF345" s="4">
        <f>MA_sampling_location[[#This Row],[Trawling effort_numerical]]/10</f>
        <v>0</v>
      </c>
      <c r="AH345" s="4" t="s">
        <v>1995</v>
      </c>
      <c r="AJ345" s="4" t="s">
        <v>1831</v>
      </c>
      <c r="AK345" s="4" t="s">
        <v>1831</v>
      </c>
      <c r="AL345" s="4" t="s">
        <v>1831</v>
      </c>
      <c r="AM345" s="4" t="s">
        <v>1831</v>
      </c>
      <c r="AN345" s="4" t="s">
        <v>1831</v>
      </c>
      <c r="AO345" s="4" t="s">
        <v>1831</v>
      </c>
      <c r="AR345" s="4" t="s">
        <v>1831</v>
      </c>
      <c r="AS345" s="4" t="s">
        <v>1831</v>
      </c>
      <c r="AT345" s="4" t="s">
        <v>1831</v>
      </c>
      <c r="AU345" s="4" t="s">
        <v>1831</v>
      </c>
      <c r="AV345" s="4" t="s">
        <v>1831</v>
      </c>
      <c r="AW345" s="4" t="s">
        <v>1831</v>
      </c>
      <c r="AX345" s="4" t="s">
        <v>1831</v>
      </c>
      <c r="AY345" s="4" t="s">
        <v>1831</v>
      </c>
      <c r="AZ345" s="4" t="s">
        <v>1831</v>
      </c>
      <c r="BA345" s="4" t="s">
        <v>1831</v>
      </c>
      <c r="BB345" s="4" t="s">
        <v>1831</v>
      </c>
      <c r="BC345" s="53">
        <v>4.4615000000000002E-3</v>
      </c>
      <c r="BD345" s="53">
        <v>0.102349</v>
      </c>
      <c r="BE345" s="53">
        <v>184.545714</v>
      </c>
      <c r="BF345" s="53">
        <v>31.215288999999999</v>
      </c>
      <c r="BG345" s="53">
        <v>2.1498466999999999</v>
      </c>
      <c r="BH345" s="4">
        <v>34.460653000000001</v>
      </c>
      <c r="BI345" s="4">
        <v>40.831015899999997</v>
      </c>
      <c r="BJ345" s="53">
        <v>5.1848391100000004</v>
      </c>
      <c r="BK345" s="53">
        <v>2.4783840000000001E-2</v>
      </c>
      <c r="BL345" s="53">
        <v>24153.599600000001</v>
      </c>
    </row>
    <row r="346" spans="1:64" hidden="1" x14ac:dyDescent="0.3">
      <c r="A346" s="5" t="s">
        <v>605</v>
      </c>
      <c r="B346" s="5">
        <v>41</v>
      </c>
      <c r="C346" s="5">
        <v>41.2</v>
      </c>
      <c r="D346" s="5">
        <v>360</v>
      </c>
      <c r="E346" s="5" t="s">
        <v>1306</v>
      </c>
      <c r="F346" s="10">
        <v>40269</v>
      </c>
      <c r="G346" s="94">
        <v>1</v>
      </c>
      <c r="H346" s="94">
        <v>4</v>
      </c>
      <c r="I346" s="94">
        <v>2010</v>
      </c>
      <c r="J346" s="5">
        <v>-42.048499999999997</v>
      </c>
      <c r="K346" s="5">
        <v>174.7</v>
      </c>
      <c r="L346" s="5">
        <v>1420</v>
      </c>
      <c r="M346" s="5" t="s">
        <v>2049</v>
      </c>
      <c r="N346" s="4" t="s">
        <v>1310</v>
      </c>
      <c r="P346" s="5" t="s">
        <v>1929</v>
      </c>
      <c r="Q346" s="90" t="s">
        <v>868</v>
      </c>
      <c r="R346" s="5" t="s">
        <v>868</v>
      </c>
      <c r="S346" s="5" t="s">
        <v>1319</v>
      </c>
      <c r="T346" s="5">
        <v>360</v>
      </c>
      <c r="U346" s="5" t="s">
        <v>1418</v>
      </c>
      <c r="V346" s="5" t="s">
        <v>992</v>
      </c>
      <c r="W346" s="5" t="s">
        <v>1222</v>
      </c>
      <c r="X346" s="5" t="s">
        <v>1622</v>
      </c>
      <c r="Y346" s="5" t="b">
        <v>1</v>
      </c>
      <c r="Z346" s="5" t="s">
        <v>1885</v>
      </c>
      <c r="AA346" s="4">
        <v>10</v>
      </c>
      <c r="AC346" s="4" t="s">
        <v>1311</v>
      </c>
      <c r="AE346" s="53">
        <v>0</v>
      </c>
      <c r="AF346" s="4">
        <f>MA_sampling_location[[#This Row],[Trawling effort_numerical]]/10</f>
        <v>1</v>
      </c>
      <c r="AH346" s="4" t="s">
        <v>1995</v>
      </c>
      <c r="AJ346" s="4" t="s">
        <v>1831</v>
      </c>
      <c r="AK346" s="4" t="s">
        <v>1831</v>
      </c>
      <c r="AL346" s="4" t="s">
        <v>1831</v>
      </c>
      <c r="AM346" s="4" t="s">
        <v>1831</v>
      </c>
      <c r="AN346" s="4" t="s">
        <v>1831</v>
      </c>
      <c r="AO346" s="4" t="s">
        <v>1831</v>
      </c>
      <c r="AR346" s="4" t="s">
        <v>1831</v>
      </c>
      <c r="AS346" s="4" t="s">
        <v>1831</v>
      </c>
      <c r="AT346" s="4" t="s">
        <v>1831</v>
      </c>
      <c r="AU346" s="4" t="s">
        <v>1831</v>
      </c>
      <c r="AV346" s="4" t="s">
        <v>1831</v>
      </c>
      <c r="AW346" s="4" t="s">
        <v>1831</v>
      </c>
      <c r="AX346" s="4" t="s">
        <v>1831</v>
      </c>
      <c r="AY346" s="4" t="s">
        <v>1831</v>
      </c>
      <c r="AZ346" s="4" t="s">
        <v>1831</v>
      </c>
      <c r="BA346" s="4" t="s">
        <v>1831</v>
      </c>
      <c r="BB346" s="4" t="s">
        <v>1831</v>
      </c>
      <c r="BC346" s="53">
        <v>4.3664699999999999E-3</v>
      </c>
      <c r="BD346" s="53">
        <v>7.0833800000000002E-2</v>
      </c>
      <c r="BE346" s="53">
        <v>168.644768</v>
      </c>
      <c r="BF346" s="53">
        <v>34.247058699999997</v>
      </c>
      <c r="BG346" s="53">
        <v>2.3708526399999998</v>
      </c>
      <c r="BH346" s="4">
        <v>34.495223199999998</v>
      </c>
      <c r="BI346" s="4">
        <v>65.434887000000003</v>
      </c>
      <c r="BJ346" s="53">
        <v>3.7977710999999998</v>
      </c>
      <c r="BK346" s="53">
        <v>2.5236930000000001E-2</v>
      </c>
      <c r="BL346" s="53">
        <v>68065.296900000001</v>
      </c>
    </row>
    <row r="347" spans="1:64" hidden="1" x14ac:dyDescent="0.3">
      <c r="A347" s="5" t="s">
        <v>605</v>
      </c>
      <c r="B347" s="5">
        <v>41</v>
      </c>
      <c r="C347" s="5">
        <v>41.2</v>
      </c>
      <c r="D347" s="5">
        <v>313</v>
      </c>
      <c r="E347" s="5" t="s">
        <v>1259</v>
      </c>
      <c r="F347" s="10">
        <v>41000</v>
      </c>
      <c r="G347" s="94">
        <v>1</v>
      </c>
      <c r="H347" s="94">
        <v>4</v>
      </c>
      <c r="I347" s="94">
        <v>2010</v>
      </c>
      <c r="J347" s="5">
        <v>-36.9226666666667</v>
      </c>
      <c r="K347" s="5">
        <v>176.97874999999999</v>
      </c>
      <c r="L347" s="5">
        <v>1489.5</v>
      </c>
      <c r="M347" s="5" t="s">
        <v>2049</v>
      </c>
      <c r="N347" s="4" t="s">
        <v>1310</v>
      </c>
      <c r="P347" s="5" t="s">
        <v>1929</v>
      </c>
      <c r="Q347" s="90" t="s">
        <v>868</v>
      </c>
      <c r="R347" s="5" t="s">
        <v>868</v>
      </c>
      <c r="S347" s="5" t="s">
        <v>1319</v>
      </c>
      <c r="T347" s="5">
        <v>313</v>
      </c>
      <c r="U347" s="5" t="s">
        <v>1174</v>
      </c>
      <c r="V347" s="5" t="s">
        <v>992</v>
      </c>
      <c r="W347" s="5"/>
      <c r="X347" s="5"/>
      <c r="Y347" s="5" t="b">
        <v>1</v>
      </c>
      <c r="Z347" s="5"/>
      <c r="AA347" s="4">
        <v>0</v>
      </c>
      <c r="AC347" s="4" t="s">
        <v>1311</v>
      </c>
      <c r="AE347" s="53">
        <v>0</v>
      </c>
      <c r="AF347" s="4">
        <f>MA_sampling_location[[#This Row],[Trawling effort_numerical]]/10</f>
        <v>0</v>
      </c>
      <c r="AH347" s="4" t="s">
        <v>1995</v>
      </c>
      <c r="AJ347" s="4" t="s">
        <v>1831</v>
      </c>
      <c r="AK347" s="4" t="s">
        <v>1831</v>
      </c>
      <c r="AL347" s="4" t="s">
        <v>1831</v>
      </c>
      <c r="AM347" s="4" t="s">
        <v>1831</v>
      </c>
      <c r="AN347" s="4" t="s">
        <v>1831</v>
      </c>
      <c r="AO347" s="4" t="s">
        <v>1831</v>
      </c>
      <c r="AR347" s="4" t="s">
        <v>1831</v>
      </c>
      <c r="AS347" s="4" t="s">
        <v>1831</v>
      </c>
      <c r="AT347" s="4" t="s">
        <v>1831</v>
      </c>
      <c r="AU347" s="4" t="s">
        <v>1831</v>
      </c>
      <c r="AV347" s="4" t="s">
        <v>1831</v>
      </c>
      <c r="AW347" s="4" t="s">
        <v>1831</v>
      </c>
      <c r="AX347" s="4" t="s">
        <v>1831</v>
      </c>
      <c r="AY347" s="4" t="s">
        <v>1831</v>
      </c>
      <c r="AZ347" s="4" t="s">
        <v>1831</v>
      </c>
      <c r="BA347" s="4" t="s">
        <v>1831</v>
      </c>
      <c r="BB347" s="4" t="s">
        <v>1831</v>
      </c>
      <c r="BC347" s="53">
        <v>4.3670200000000001E-3</v>
      </c>
      <c r="BD347" s="53">
        <v>4.19116E-2</v>
      </c>
      <c r="BE347" s="53">
        <v>161.47934900000001</v>
      </c>
      <c r="BF347" s="53">
        <v>35.743913599999999</v>
      </c>
      <c r="BG347" s="53">
        <v>2.4725301100000001</v>
      </c>
      <c r="BH347" s="4">
        <v>34.553554699999999</v>
      </c>
      <c r="BI347" s="4">
        <v>90.737496800000002</v>
      </c>
      <c r="BJ347" s="53">
        <v>3.03666788</v>
      </c>
      <c r="BK347" s="53">
        <v>5.0428399999999998E-3</v>
      </c>
      <c r="BL347" s="53">
        <v>63370.5</v>
      </c>
    </row>
    <row r="348" spans="1:64" hidden="1" x14ac:dyDescent="0.3">
      <c r="A348" s="5" t="s">
        <v>605</v>
      </c>
      <c r="B348" s="5">
        <v>41</v>
      </c>
      <c r="C348" s="5">
        <v>41.2</v>
      </c>
      <c r="D348" s="5">
        <v>314</v>
      </c>
      <c r="E348" s="5" t="s">
        <v>1260</v>
      </c>
      <c r="F348" s="10">
        <v>41000</v>
      </c>
      <c r="G348" s="94">
        <v>1</v>
      </c>
      <c r="H348" s="94">
        <v>4</v>
      </c>
      <c r="I348" s="94">
        <v>2010</v>
      </c>
      <c r="J348" s="5">
        <v>-37.240499999999997</v>
      </c>
      <c r="K348" s="5">
        <v>177.63558333333299</v>
      </c>
      <c r="L348" s="5">
        <v>1499.5</v>
      </c>
      <c r="M348" s="5" t="s">
        <v>2049</v>
      </c>
      <c r="N348" s="4" t="s">
        <v>1310</v>
      </c>
      <c r="P348" s="5" t="s">
        <v>1929</v>
      </c>
      <c r="Q348" s="90" t="s">
        <v>868</v>
      </c>
      <c r="R348" s="5" t="s">
        <v>868</v>
      </c>
      <c r="S348" s="5" t="s">
        <v>1319</v>
      </c>
      <c r="T348" s="5">
        <v>314</v>
      </c>
      <c r="U348" s="5" t="s">
        <v>1174</v>
      </c>
      <c r="V348" s="5" t="s">
        <v>992</v>
      </c>
      <c r="W348" s="5"/>
      <c r="X348" s="5"/>
      <c r="Y348" s="5" t="b">
        <v>1</v>
      </c>
      <c r="Z348" s="5"/>
      <c r="AA348" s="4">
        <v>0</v>
      </c>
      <c r="AC348" s="4" t="s">
        <v>1311</v>
      </c>
      <c r="AE348" s="53">
        <v>0</v>
      </c>
      <c r="AF348" s="4">
        <f>MA_sampling_location[[#This Row],[Trawling effort_numerical]]/10</f>
        <v>0</v>
      </c>
      <c r="AH348" s="4" t="s">
        <v>1995</v>
      </c>
      <c r="AJ348" s="4" t="s">
        <v>1831</v>
      </c>
      <c r="AK348" s="4" t="s">
        <v>1831</v>
      </c>
      <c r="AL348" s="4" t="s">
        <v>1831</v>
      </c>
      <c r="AM348" s="4" t="s">
        <v>1831</v>
      </c>
      <c r="AN348" s="4" t="s">
        <v>1831</v>
      </c>
      <c r="AO348" s="4" t="s">
        <v>1831</v>
      </c>
      <c r="AR348" s="4" t="s">
        <v>1831</v>
      </c>
      <c r="AS348" s="4" t="s">
        <v>1831</v>
      </c>
      <c r="AT348" s="4" t="s">
        <v>1831</v>
      </c>
      <c r="AU348" s="4" t="s">
        <v>1831</v>
      </c>
      <c r="AV348" s="4" t="s">
        <v>1831</v>
      </c>
      <c r="AW348" s="4" t="s">
        <v>1831</v>
      </c>
      <c r="AX348" s="4" t="s">
        <v>1831</v>
      </c>
      <c r="AY348" s="4" t="s">
        <v>1831</v>
      </c>
      <c r="AZ348" s="4" t="s">
        <v>1831</v>
      </c>
      <c r="BA348" s="4" t="s">
        <v>1831</v>
      </c>
      <c r="BB348" s="4" t="s">
        <v>1831</v>
      </c>
      <c r="BC348" s="53">
        <v>4.3677000000000004E-3</v>
      </c>
      <c r="BD348" s="53">
        <v>4.3047599999999998E-2</v>
      </c>
      <c r="BE348" s="53">
        <v>163.557479</v>
      </c>
      <c r="BF348" s="53">
        <v>35.4624959</v>
      </c>
      <c r="BG348" s="53">
        <v>2.45025285</v>
      </c>
      <c r="BH348" s="4">
        <v>34.524345500000003</v>
      </c>
      <c r="BI348" s="4">
        <v>86.107445299999995</v>
      </c>
      <c r="BJ348" s="53">
        <v>3.21285285</v>
      </c>
      <c r="BK348" s="53">
        <v>6.8318900000000002E-3</v>
      </c>
      <c r="BL348" s="53">
        <v>49966.300799999997</v>
      </c>
    </row>
    <row r="349" spans="1:64" hidden="1" x14ac:dyDescent="0.3">
      <c r="A349" s="5" t="s">
        <v>605</v>
      </c>
      <c r="B349" s="5">
        <v>41</v>
      </c>
      <c r="C349" s="5">
        <v>41.2</v>
      </c>
      <c r="D349" s="5">
        <v>343</v>
      </c>
      <c r="E349" s="5" t="s">
        <v>1289</v>
      </c>
      <c r="F349" s="10">
        <v>40269</v>
      </c>
      <c r="G349" s="94">
        <v>1</v>
      </c>
      <c r="H349" s="94">
        <v>4</v>
      </c>
      <c r="I349" s="94">
        <v>2010</v>
      </c>
      <c r="J349" s="5">
        <v>-41.51</v>
      </c>
      <c r="K349" s="5">
        <v>175.71866666666699</v>
      </c>
      <c r="L349" s="5">
        <v>1188</v>
      </c>
      <c r="M349" s="5" t="s">
        <v>2049</v>
      </c>
      <c r="N349" s="4" t="s">
        <v>1310</v>
      </c>
      <c r="P349" s="5" t="s">
        <v>1929</v>
      </c>
      <c r="Q349" s="90" t="s">
        <v>868</v>
      </c>
      <c r="R349" s="5" t="s">
        <v>868</v>
      </c>
      <c r="S349" s="5" t="s">
        <v>1320</v>
      </c>
      <c r="T349" s="5">
        <v>343</v>
      </c>
      <c r="U349" s="5" t="s">
        <v>1418</v>
      </c>
      <c r="V349" s="5" t="s">
        <v>992</v>
      </c>
      <c r="W349" s="5" t="s">
        <v>1222</v>
      </c>
      <c r="X349" s="5" t="s">
        <v>1622</v>
      </c>
      <c r="Y349" s="5" t="b">
        <v>1</v>
      </c>
      <c r="Z349" s="5" t="s">
        <v>1885</v>
      </c>
      <c r="AA349" s="4">
        <v>1</v>
      </c>
      <c r="AC349" s="4" t="s">
        <v>1311</v>
      </c>
      <c r="AE349" s="53">
        <v>0</v>
      </c>
      <c r="AF349" s="4">
        <f>MA_sampling_location[[#This Row],[Trawling effort_numerical]]/10</f>
        <v>0.1</v>
      </c>
      <c r="AH349" s="4" t="s">
        <v>1995</v>
      </c>
      <c r="AJ349" s="4" t="s">
        <v>1831</v>
      </c>
      <c r="AK349" s="4" t="s">
        <v>1831</v>
      </c>
      <c r="AL349" s="4" t="s">
        <v>1831</v>
      </c>
      <c r="AM349" s="4" t="s">
        <v>1831</v>
      </c>
      <c r="AN349" s="4" t="s">
        <v>1831</v>
      </c>
      <c r="AO349" s="4" t="s">
        <v>1831</v>
      </c>
      <c r="AR349" s="4" t="s">
        <v>1831</v>
      </c>
      <c r="AS349" s="4" t="s">
        <v>1831</v>
      </c>
      <c r="AT349" s="4" t="s">
        <v>1831</v>
      </c>
      <c r="AU349" s="4" t="s">
        <v>1831</v>
      </c>
      <c r="AV349" s="4" t="s">
        <v>1831</v>
      </c>
      <c r="AW349" s="4" t="s">
        <v>1831</v>
      </c>
      <c r="AX349" s="4" t="s">
        <v>1831</v>
      </c>
      <c r="AY349" s="4" t="s">
        <v>1831</v>
      </c>
      <c r="AZ349" s="4" t="s">
        <v>1831</v>
      </c>
      <c r="BA349" s="4" t="s">
        <v>1831</v>
      </c>
      <c r="BB349" s="4" t="s">
        <v>1831</v>
      </c>
      <c r="BC349" s="53">
        <v>1.6266989999999999E-2</v>
      </c>
      <c r="BD349" s="53">
        <v>0.12821099999999999</v>
      </c>
      <c r="BE349" s="53">
        <v>202.28679099999999</v>
      </c>
      <c r="BF349" s="53">
        <v>25.703503600000001</v>
      </c>
      <c r="BG349" s="53">
        <v>1.80921829</v>
      </c>
      <c r="BH349" s="4">
        <v>34.660996900000001</v>
      </c>
      <c r="BI349" s="4">
        <v>29.262039600000001</v>
      </c>
      <c r="BJ349" s="53">
        <v>6.8536621100000001</v>
      </c>
      <c r="BK349" s="53">
        <v>2.4832880000000002E-2</v>
      </c>
      <c r="BL349" s="53">
        <v>20422.199199999999</v>
      </c>
    </row>
    <row r="350" spans="1:64" hidden="1" x14ac:dyDescent="0.3">
      <c r="A350" s="5" t="s">
        <v>605</v>
      </c>
      <c r="B350" s="5">
        <v>41</v>
      </c>
      <c r="C350" s="5">
        <v>41.2</v>
      </c>
      <c r="D350" s="5">
        <v>344</v>
      </c>
      <c r="E350" s="5" t="s">
        <v>1290</v>
      </c>
      <c r="F350" s="10">
        <v>40269</v>
      </c>
      <c r="G350" s="94">
        <v>1</v>
      </c>
      <c r="H350" s="94">
        <v>4</v>
      </c>
      <c r="I350" s="94">
        <v>2010</v>
      </c>
      <c r="J350" s="5">
        <v>-41.498333333333299</v>
      </c>
      <c r="K350" s="5">
        <v>175.70433333333301</v>
      </c>
      <c r="L350" s="5">
        <v>1013</v>
      </c>
      <c r="M350" s="5" t="s">
        <v>2049</v>
      </c>
      <c r="N350" s="4" t="s">
        <v>1310</v>
      </c>
      <c r="P350" s="5" t="s">
        <v>1929</v>
      </c>
      <c r="Q350" s="90" t="s">
        <v>868</v>
      </c>
      <c r="R350" s="5" t="s">
        <v>868</v>
      </c>
      <c r="S350" s="5" t="s">
        <v>1320</v>
      </c>
      <c r="T350" s="5">
        <v>344</v>
      </c>
      <c r="U350" s="5" t="s">
        <v>1418</v>
      </c>
      <c r="V350" s="5" t="s">
        <v>992</v>
      </c>
      <c r="W350" s="5" t="s">
        <v>1222</v>
      </c>
      <c r="X350" s="5" t="s">
        <v>1622</v>
      </c>
      <c r="Y350" s="5" t="b">
        <v>1</v>
      </c>
      <c r="Z350" s="5" t="s">
        <v>1885</v>
      </c>
      <c r="AA350" s="4">
        <v>1</v>
      </c>
      <c r="AC350" s="4" t="s">
        <v>1311</v>
      </c>
      <c r="AE350" s="53">
        <v>0.40049800000000002</v>
      </c>
      <c r="AF350" s="4">
        <f>MA_sampling_location[[#This Row],[Trawling effort_numerical]]/10</f>
        <v>0.1</v>
      </c>
      <c r="AH350" s="4" t="s">
        <v>1995</v>
      </c>
      <c r="AJ350" s="4" t="s">
        <v>1831</v>
      </c>
      <c r="AK350" s="4" t="s">
        <v>1831</v>
      </c>
      <c r="AL350" s="4" t="s">
        <v>1831</v>
      </c>
      <c r="AM350" s="4" t="s">
        <v>1831</v>
      </c>
      <c r="AN350" s="4" t="s">
        <v>1831</v>
      </c>
      <c r="AO350" s="4" t="s">
        <v>1831</v>
      </c>
      <c r="AR350" s="4" t="s">
        <v>1831</v>
      </c>
      <c r="AS350" s="4" t="s">
        <v>1831</v>
      </c>
      <c r="AT350" s="4" t="s">
        <v>1831</v>
      </c>
      <c r="AU350" s="4" t="s">
        <v>1831</v>
      </c>
      <c r="AV350" s="4" t="s">
        <v>1831</v>
      </c>
      <c r="AW350" s="4" t="s">
        <v>1831</v>
      </c>
      <c r="AX350" s="4" t="s">
        <v>1831</v>
      </c>
      <c r="AY350" s="4" t="s">
        <v>1831</v>
      </c>
      <c r="AZ350" s="4" t="s">
        <v>1831</v>
      </c>
      <c r="BA350" s="4" t="s">
        <v>1831</v>
      </c>
      <c r="BB350" s="4" t="s">
        <v>1831</v>
      </c>
      <c r="BC350" s="53">
        <v>4.4764329999999998E-2</v>
      </c>
      <c r="BD350" s="53">
        <v>0.14266499999999999</v>
      </c>
      <c r="BE350" s="53">
        <v>210.20241100000001</v>
      </c>
      <c r="BF350" s="53">
        <v>22.9151293</v>
      </c>
      <c r="BG350" s="53">
        <v>1.6388776300000001</v>
      </c>
      <c r="BH350" s="4">
        <v>34.754286200000003</v>
      </c>
      <c r="BI350" s="4">
        <v>24.614862200000001</v>
      </c>
      <c r="BJ350" s="53">
        <v>7.7115740800000001</v>
      </c>
      <c r="BK350" s="53">
        <v>2.484304E-2</v>
      </c>
      <c r="BL350" s="53">
        <v>20046.900399999999</v>
      </c>
    </row>
    <row r="351" spans="1:64" hidden="1" x14ac:dyDescent="0.3">
      <c r="A351" s="5" t="s">
        <v>605</v>
      </c>
      <c r="B351" s="5">
        <v>41</v>
      </c>
      <c r="C351" s="5">
        <v>41.2</v>
      </c>
      <c r="D351" s="5">
        <v>345</v>
      </c>
      <c r="E351" s="5" t="s">
        <v>1291</v>
      </c>
      <c r="F351" s="10">
        <v>40269</v>
      </c>
      <c r="G351" s="94">
        <v>1</v>
      </c>
      <c r="H351" s="94">
        <v>4</v>
      </c>
      <c r="I351" s="94">
        <v>2010</v>
      </c>
      <c r="J351" s="5">
        <v>-41.496166666666703</v>
      </c>
      <c r="K351" s="5">
        <v>175.68283333333301</v>
      </c>
      <c r="L351" s="5">
        <v>730</v>
      </c>
      <c r="M351" s="5" t="s">
        <v>2049</v>
      </c>
      <c r="N351" s="4" t="s">
        <v>1310</v>
      </c>
      <c r="P351" s="5" t="s">
        <v>1929</v>
      </c>
      <c r="Q351" s="90" t="s">
        <v>868</v>
      </c>
      <c r="R351" s="5" t="s">
        <v>868</v>
      </c>
      <c r="S351" s="5" t="s">
        <v>1320</v>
      </c>
      <c r="T351" s="5">
        <v>345</v>
      </c>
      <c r="U351" s="5" t="s">
        <v>1418</v>
      </c>
      <c r="V351" s="5" t="s">
        <v>992</v>
      </c>
      <c r="W351" s="5" t="s">
        <v>1222</v>
      </c>
      <c r="X351" s="5" t="s">
        <v>1622</v>
      </c>
      <c r="Y351" s="5" t="b">
        <v>1</v>
      </c>
      <c r="Z351" s="5" t="s">
        <v>1885</v>
      </c>
      <c r="AA351" s="4">
        <v>1</v>
      </c>
      <c r="AC351" s="4" t="s">
        <v>1311</v>
      </c>
      <c r="AE351" s="53">
        <v>0.25109999999999999</v>
      </c>
      <c r="AF351" s="4">
        <f>MA_sampling_location[[#This Row],[Trawling effort_numerical]]/10</f>
        <v>0.1</v>
      </c>
      <c r="AH351" s="4" t="s">
        <v>1995</v>
      </c>
      <c r="AJ351" s="4" t="s">
        <v>1831</v>
      </c>
      <c r="AK351" s="4" t="s">
        <v>1831</v>
      </c>
      <c r="AL351" s="4" t="s">
        <v>1831</v>
      </c>
      <c r="AM351" s="4" t="s">
        <v>1831</v>
      </c>
      <c r="AN351" s="4" t="s">
        <v>1831</v>
      </c>
      <c r="AO351" s="4" t="s">
        <v>1831</v>
      </c>
      <c r="AR351" s="4" t="s">
        <v>1831</v>
      </c>
      <c r="AS351" s="4" t="s">
        <v>1831</v>
      </c>
      <c r="AT351" s="4" t="s">
        <v>1831</v>
      </c>
      <c r="AU351" s="4" t="s">
        <v>1831</v>
      </c>
      <c r="AV351" s="4" t="s">
        <v>1831</v>
      </c>
      <c r="AW351" s="4" t="s">
        <v>1831</v>
      </c>
      <c r="AX351" s="4" t="s">
        <v>1831</v>
      </c>
      <c r="AY351" s="4" t="s">
        <v>1831</v>
      </c>
      <c r="AZ351" s="4" t="s">
        <v>1831</v>
      </c>
      <c r="BA351" s="4" t="s">
        <v>1831</v>
      </c>
      <c r="BB351" s="4" t="s">
        <v>1831</v>
      </c>
      <c r="BC351" s="53">
        <v>0.17467641</v>
      </c>
      <c r="BD351" s="53">
        <v>0.15904799999999999</v>
      </c>
      <c r="BE351" s="53">
        <v>221.177603</v>
      </c>
      <c r="BF351" s="53">
        <v>18.979971299999999</v>
      </c>
      <c r="BG351" s="53">
        <v>1.3958714800000001</v>
      </c>
      <c r="BH351" s="4">
        <v>34.845336099999997</v>
      </c>
      <c r="BI351" s="4">
        <v>18.947559900000002</v>
      </c>
      <c r="BJ351" s="53">
        <v>8.9741100399999993</v>
      </c>
      <c r="BK351" s="53">
        <v>2.4865180000000001E-2</v>
      </c>
      <c r="BL351" s="53">
        <v>21061.599600000001</v>
      </c>
    </row>
    <row r="352" spans="1:64" hidden="1" x14ac:dyDescent="0.3">
      <c r="A352" s="5" t="s">
        <v>605</v>
      </c>
      <c r="B352" s="5">
        <v>41</v>
      </c>
      <c r="C352" s="5">
        <v>41.2</v>
      </c>
      <c r="D352" s="5">
        <v>340</v>
      </c>
      <c r="E352" s="5" t="s">
        <v>1286</v>
      </c>
      <c r="F352" s="10">
        <v>40269</v>
      </c>
      <c r="G352" s="94">
        <v>1</v>
      </c>
      <c r="H352" s="94">
        <v>4</v>
      </c>
      <c r="I352" s="94">
        <v>2010</v>
      </c>
      <c r="J352" s="5">
        <v>-41.628833333333297</v>
      </c>
      <c r="K352" s="5">
        <v>175.86816666666701</v>
      </c>
      <c r="L352" s="5">
        <v>1514</v>
      </c>
      <c r="M352" s="5" t="s">
        <v>2049</v>
      </c>
      <c r="N352" s="4" t="s">
        <v>1310</v>
      </c>
      <c r="P352" s="5" t="s">
        <v>1929</v>
      </c>
      <c r="Q352" s="90" t="s">
        <v>868</v>
      </c>
      <c r="R352" s="5" t="s">
        <v>868</v>
      </c>
      <c r="S352" s="5" t="s">
        <v>1319</v>
      </c>
      <c r="T352" s="5">
        <v>340</v>
      </c>
      <c r="U352" s="5" t="s">
        <v>1418</v>
      </c>
      <c r="V352" s="5" t="s">
        <v>992</v>
      </c>
      <c r="W352" s="5" t="s">
        <v>1222</v>
      </c>
      <c r="X352" s="5" t="s">
        <v>1622</v>
      </c>
      <c r="Y352" s="5" t="b">
        <v>1</v>
      </c>
      <c r="Z352" s="5" t="s">
        <v>1885</v>
      </c>
      <c r="AA352" s="4">
        <v>28</v>
      </c>
      <c r="AC352" s="4" t="s">
        <v>1311</v>
      </c>
      <c r="AE352" s="53">
        <v>0</v>
      </c>
      <c r="AF352" s="4">
        <f>MA_sampling_location[[#This Row],[Trawling effort_numerical]]/10</f>
        <v>2.8</v>
      </c>
      <c r="AH352" s="4" t="s">
        <v>1995</v>
      </c>
      <c r="AJ352" s="4" t="s">
        <v>1831</v>
      </c>
      <c r="AK352" s="4" t="s">
        <v>1831</v>
      </c>
      <c r="AL352" s="4" t="s">
        <v>1831</v>
      </c>
      <c r="AM352" s="4" t="s">
        <v>1831</v>
      </c>
      <c r="AN352" s="4" t="s">
        <v>1831</v>
      </c>
      <c r="AO352" s="4" t="s">
        <v>1831</v>
      </c>
      <c r="AR352" s="4" t="s">
        <v>1831</v>
      </c>
      <c r="AS352" s="4" t="s">
        <v>1831</v>
      </c>
      <c r="AT352" s="4" t="s">
        <v>1831</v>
      </c>
      <c r="AU352" s="4" t="s">
        <v>1831</v>
      </c>
      <c r="AV352" s="4" t="s">
        <v>1831</v>
      </c>
      <c r="AW352" s="4" t="s">
        <v>1831</v>
      </c>
      <c r="AX352" s="4" t="s">
        <v>1831</v>
      </c>
      <c r="AY352" s="4" t="s">
        <v>1831</v>
      </c>
      <c r="AZ352" s="4" t="s">
        <v>1831</v>
      </c>
      <c r="BA352" s="4" t="s">
        <v>1831</v>
      </c>
      <c r="BB352" s="4" t="s">
        <v>1831</v>
      </c>
      <c r="BC352" s="53">
        <v>4.3631399999999997E-3</v>
      </c>
      <c r="BD352" s="53">
        <v>7.2692099999999996E-2</v>
      </c>
      <c r="BE352" s="53">
        <v>159.662722</v>
      </c>
      <c r="BF352" s="53">
        <v>35.877848700000001</v>
      </c>
      <c r="BG352" s="53">
        <v>2.4887701999999998</v>
      </c>
      <c r="BH352" s="4">
        <v>34.540556100000003</v>
      </c>
      <c r="BI352" s="4">
        <v>87.986374400000003</v>
      </c>
      <c r="BJ352" s="53">
        <v>2.9103864599999998</v>
      </c>
      <c r="BK352" s="53">
        <v>2.3738950000000002E-2</v>
      </c>
      <c r="BL352" s="53">
        <v>30326.099600000001</v>
      </c>
    </row>
    <row r="353" spans="1:64" hidden="1" x14ac:dyDescent="0.3">
      <c r="A353" s="5" t="s">
        <v>605</v>
      </c>
      <c r="B353" s="5">
        <v>41</v>
      </c>
      <c r="C353" s="5">
        <v>41.2</v>
      </c>
      <c r="D353" s="5">
        <v>341</v>
      </c>
      <c r="E353" s="5" t="s">
        <v>1287</v>
      </c>
      <c r="F353" s="10">
        <v>40269</v>
      </c>
      <c r="G353" s="94">
        <v>1</v>
      </c>
      <c r="H353" s="94">
        <v>4</v>
      </c>
      <c r="I353" s="94">
        <v>2010</v>
      </c>
      <c r="J353" s="5">
        <v>-41.628833333333297</v>
      </c>
      <c r="K353" s="5">
        <v>175.86816666666701</v>
      </c>
      <c r="L353" s="5">
        <v>1514</v>
      </c>
      <c r="M353" s="5" t="s">
        <v>2049</v>
      </c>
      <c r="N353" s="4" t="s">
        <v>1310</v>
      </c>
      <c r="P353" s="5" t="s">
        <v>1929</v>
      </c>
      <c r="Q353" s="90" t="s">
        <v>868</v>
      </c>
      <c r="R353" s="5" t="s">
        <v>868</v>
      </c>
      <c r="S353" s="5" t="s">
        <v>1319</v>
      </c>
      <c r="T353" s="5">
        <v>341</v>
      </c>
      <c r="U353" s="5" t="s">
        <v>1418</v>
      </c>
      <c r="V353" s="5" t="s">
        <v>992</v>
      </c>
      <c r="W353" s="5" t="s">
        <v>1222</v>
      </c>
      <c r="X353" s="5" t="s">
        <v>1622</v>
      </c>
      <c r="Y353" s="5" t="b">
        <v>1</v>
      </c>
      <c r="Z353" s="5" t="s">
        <v>1885</v>
      </c>
      <c r="AA353" s="4">
        <v>28</v>
      </c>
      <c r="AC353" s="4" t="s">
        <v>1311</v>
      </c>
      <c r="AE353" s="53">
        <v>0</v>
      </c>
      <c r="AF353" s="4">
        <f>MA_sampling_location[[#This Row],[Trawling effort_numerical]]/10</f>
        <v>2.8</v>
      </c>
      <c r="AH353" s="4" t="s">
        <v>1995</v>
      </c>
      <c r="AJ353" s="4" t="s">
        <v>1831</v>
      </c>
      <c r="AK353" s="4" t="s">
        <v>1831</v>
      </c>
      <c r="AL353" s="4" t="s">
        <v>1831</v>
      </c>
      <c r="AM353" s="4" t="s">
        <v>1831</v>
      </c>
      <c r="AN353" s="4" t="s">
        <v>1831</v>
      </c>
      <c r="AO353" s="4" t="s">
        <v>1831</v>
      </c>
      <c r="AR353" s="4" t="s">
        <v>1831</v>
      </c>
      <c r="AS353" s="4" t="s">
        <v>1831</v>
      </c>
      <c r="AT353" s="4" t="s">
        <v>1831</v>
      </c>
      <c r="AU353" s="4" t="s">
        <v>1831</v>
      </c>
      <c r="AV353" s="4" t="s">
        <v>1831</v>
      </c>
      <c r="AW353" s="4" t="s">
        <v>1831</v>
      </c>
      <c r="AX353" s="4" t="s">
        <v>1831</v>
      </c>
      <c r="AY353" s="4" t="s">
        <v>1831</v>
      </c>
      <c r="AZ353" s="4" t="s">
        <v>1831</v>
      </c>
      <c r="BA353" s="4" t="s">
        <v>1831</v>
      </c>
      <c r="BB353" s="4" t="s">
        <v>1831</v>
      </c>
      <c r="BC353" s="53">
        <v>4.3631399999999997E-3</v>
      </c>
      <c r="BD353" s="53">
        <v>7.2692099999999996E-2</v>
      </c>
      <c r="BE353" s="53">
        <v>159.662722</v>
      </c>
      <c r="BF353" s="53">
        <v>35.877848700000001</v>
      </c>
      <c r="BG353" s="53">
        <v>2.4887701999999998</v>
      </c>
      <c r="BH353" s="4">
        <v>34.540556100000003</v>
      </c>
      <c r="BI353" s="4">
        <v>87.986374400000003</v>
      </c>
      <c r="BJ353" s="53">
        <v>2.9103864599999998</v>
      </c>
      <c r="BK353" s="53">
        <v>2.3738950000000002E-2</v>
      </c>
      <c r="BL353" s="53">
        <v>30326.099600000001</v>
      </c>
    </row>
    <row r="354" spans="1:64" hidden="1" x14ac:dyDescent="0.3">
      <c r="A354" s="5" t="s">
        <v>605</v>
      </c>
      <c r="B354" s="5">
        <v>41</v>
      </c>
      <c r="C354" s="5">
        <v>41.2</v>
      </c>
      <c r="D354" s="5">
        <v>333</v>
      </c>
      <c r="E354" s="5" t="s">
        <v>1279</v>
      </c>
      <c r="F354" s="10">
        <v>41000</v>
      </c>
      <c r="G354" s="94">
        <v>1</v>
      </c>
      <c r="H354" s="94">
        <v>4</v>
      </c>
      <c r="I354" s="94">
        <v>2010</v>
      </c>
      <c r="J354" s="5">
        <v>-37.2605</v>
      </c>
      <c r="K354" s="5">
        <v>178.01433333333301</v>
      </c>
      <c r="L354" s="5">
        <v>1518.5</v>
      </c>
      <c r="M354" s="5" t="s">
        <v>2049</v>
      </c>
      <c r="N354" s="4" t="s">
        <v>1310</v>
      </c>
      <c r="P354" s="5" t="s">
        <v>1929</v>
      </c>
      <c r="Q354" s="90" t="s">
        <v>868</v>
      </c>
      <c r="R354" s="5" t="s">
        <v>868</v>
      </c>
      <c r="S354" s="5" t="s">
        <v>1319</v>
      </c>
      <c r="T354" s="5">
        <v>333</v>
      </c>
      <c r="U354" s="5" t="s">
        <v>1174</v>
      </c>
      <c r="V354" s="5" t="s">
        <v>992</v>
      </c>
      <c r="W354" s="5"/>
      <c r="X354" s="5"/>
      <c r="Y354" s="5" t="b">
        <v>1</v>
      </c>
      <c r="Z354" s="5"/>
      <c r="AA354" s="4">
        <v>0</v>
      </c>
      <c r="AC354" s="4" t="s">
        <v>1311</v>
      </c>
      <c r="AE354" s="53">
        <v>0</v>
      </c>
      <c r="AF354" s="4">
        <f>MA_sampling_location[[#This Row],[Trawling effort_numerical]]/10</f>
        <v>0</v>
      </c>
      <c r="AH354" s="4" t="s">
        <v>1995</v>
      </c>
      <c r="AJ354" s="4" t="s">
        <v>1831</v>
      </c>
      <c r="AK354" s="4" t="s">
        <v>1831</v>
      </c>
      <c r="AL354" s="4" t="s">
        <v>1831</v>
      </c>
      <c r="AM354" s="4" t="s">
        <v>1831</v>
      </c>
      <c r="AN354" s="4" t="s">
        <v>1831</v>
      </c>
      <c r="AO354" s="4" t="s">
        <v>1831</v>
      </c>
      <c r="AR354" s="4" t="s">
        <v>1831</v>
      </c>
      <c r="AS354" s="4" t="s">
        <v>1831</v>
      </c>
      <c r="AT354" s="4" t="s">
        <v>1831</v>
      </c>
      <c r="AU354" s="4" t="s">
        <v>1831</v>
      </c>
      <c r="AV354" s="4" t="s">
        <v>1831</v>
      </c>
      <c r="AW354" s="4" t="s">
        <v>1831</v>
      </c>
      <c r="AX354" s="4" t="s">
        <v>1831</v>
      </c>
      <c r="AY354" s="4" t="s">
        <v>1831</v>
      </c>
      <c r="AZ354" s="4" t="s">
        <v>1831</v>
      </c>
      <c r="BA354" s="4" t="s">
        <v>1831</v>
      </c>
      <c r="BB354" s="4" t="s">
        <v>1831</v>
      </c>
      <c r="BC354" s="53">
        <v>4.3664899999999998E-3</v>
      </c>
      <c r="BD354" s="53">
        <v>7.1982400000000002E-2</v>
      </c>
      <c r="BE354" s="53">
        <v>162.37926200000001</v>
      </c>
      <c r="BF354" s="53">
        <v>35.611952100000003</v>
      </c>
      <c r="BG354" s="53">
        <v>2.4630135399999999</v>
      </c>
      <c r="BH354" s="4">
        <v>34.546541699999999</v>
      </c>
      <c r="BI354" s="4">
        <v>90.174492700000002</v>
      </c>
      <c r="BJ354" s="53">
        <v>3.06030903</v>
      </c>
      <c r="BK354" s="53">
        <v>8.3403399999999999E-3</v>
      </c>
      <c r="BL354" s="53">
        <v>44908.699200000003</v>
      </c>
    </row>
    <row r="355" spans="1:64" hidden="1" x14ac:dyDescent="0.3">
      <c r="A355" s="5" t="s">
        <v>605</v>
      </c>
      <c r="B355" s="5">
        <v>41</v>
      </c>
      <c r="C355" s="5">
        <v>41.2</v>
      </c>
      <c r="D355" s="5">
        <v>349</v>
      </c>
      <c r="E355" s="5" t="s">
        <v>1295</v>
      </c>
      <c r="F355" s="10">
        <v>40269</v>
      </c>
      <c r="G355" s="94">
        <v>1</v>
      </c>
      <c r="H355" s="94">
        <v>4</v>
      </c>
      <c r="I355" s="94">
        <v>2010</v>
      </c>
      <c r="J355" s="5">
        <v>-41.456333333333298</v>
      </c>
      <c r="K355" s="5">
        <v>175.89699999999999</v>
      </c>
      <c r="L355" s="5">
        <v>948</v>
      </c>
      <c r="M355" s="5" t="s">
        <v>2049</v>
      </c>
      <c r="N355" s="4" t="s">
        <v>1310</v>
      </c>
      <c r="P355" s="5" t="s">
        <v>1929</v>
      </c>
      <c r="Q355" s="90" t="s">
        <v>868</v>
      </c>
      <c r="R355" s="5" t="s">
        <v>868</v>
      </c>
      <c r="S355" s="5" t="s">
        <v>1320</v>
      </c>
      <c r="T355" s="5">
        <v>349</v>
      </c>
      <c r="U355" s="5" t="s">
        <v>1418</v>
      </c>
      <c r="V355" s="5" t="s">
        <v>992</v>
      </c>
      <c r="W355" s="5" t="s">
        <v>1222</v>
      </c>
      <c r="X355" s="5" t="s">
        <v>1622</v>
      </c>
      <c r="Y355" s="5" t="b">
        <v>1</v>
      </c>
      <c r="Z355" s="5" t="s">
        <v>1885</v>
      </c>
      <c r="AA355" s="4">
        <v>3</v>
      </c>
      <c r="AC355" s="4" t="s">
        <v>1311</v>
      </c>
      <c r="AE355" s="53">
        <v>0</v>
      </c>
      <c r="AF355" s="4">
        <f>MA_sampling_location[[#This Row],[Trawling effort_numerical]]/10</f>
        <v>0.3</v>
      </c>
      <c r="AH355" s="4" t="s">
        <v>1995</v>
      </c>
      <c r="AJ355" s="4" t="s">
        <v>1831</v>
      </c>
      <c r="AK355" s="4" t="s">
        <v>1831</v>
      </c>
      <c r="AL355" s="4" t="s">
        <v>1831</v>
      </c>
      <c r="AM355" s="4" t="s">
        <v>1831</v>
      </c>
      <c r="AN355" s="4" t="s">
        <v>1831</v>
      </c>
      <c r="AO355" s="4" t="s">
        <v>1831</v>
      </c>
      <c r="AR355" s="4" t="s">
        <v>1831</v>
      </c>
      <c r="AS355" s="4" t="s">
        <v>1831</v>
      </c>
      <c r="AT355" s="4" t="s">
        <v>1831</v>
      </c>
      <c r="AU355" s="4" t="s">
        <v>1831</v>
      </c>
      <c r="AV355" s="4" t="s">
        <v>1831</v>
      </c>
      <c r="AW355" s="4" t="s">
        <v>1831</v>
      </c>
      <c r="AX355" s="4" t="s">
        <v>1831</v>
      </c>
      <c r="AY355" s="4" t="s">
        <v>1831</v>
      </c>
      <c r="AZ355" s="4" t="s">
        <v>1831</v>
      </c>
      <c r="BA355" s="4" t="s">
        <v>1831</v>
      </c>
      <c r="BB355" s="4" t="s">
        <v>1831</v>
      </c>
      <c r="BC355" s="53">
        <v>7.7827199999999999E-3</v>
      </c>
      <c r="BD355" s="53">
        <v>9.50849E-2</v>
      </c>
      <c r="BE355" s="53">
        <v>200.315518</v>
      </c>
      <c r="BF355" s="53">
        <v>27.131326699999999</v>
      </c>
      <c r="BG355" s="53">
        <v>1.87800488</v>
      </c>
      <c r="BH355" s="4">
        <v>34.502671599999999</v>
      </c>
      <c r="BI355" s="4">
        <v>25.280536900000001</v>
      </c>
      <c r="BJ355" s="53">
        <v>6.7738015499999999</v>
      </c>
      <c r="BK355" s="53">
        <v>2.3903939999999999E-2</v>
      </c>
      <c r="BL355" s="53">
        <v>11810.5996</v>
      </c>
    </row>
    <row r="356" spans="1:64" hidden="1" x14ac:dyDescent="0.3">
      <c r="A356" s="5" t="s">
        <v>605</v>
      </c>
      <c r="B356" s="5">
        <v>41</v>
      </c>
      <c r="C356" s="5">
        <v>41.2</v>
      </c>
      <c r="D356" s="5">
        <v>350</v>
      </c>
      <c r="E356" s="5" t="s">
        <v>1296</v>
      </c>
      <c r="F356" s="10">
        <v>40269</v>
      </c>
      <c r="G356" s="94">
        <v>1</v>
      </c>
      <c r="H356" s="94">
        <v>4</v>
      </c>
      <c r="I356" s="94">
        <v>2010</v>
      </c>
      <c r="J356" s="5">
        <v>-41.408000000000001</v>
      </c>
      <c r="K356" s="5">
        <v>175.89766666666699</v>
      </c>
      <c r="L356" s="5">
        <v>670</v>
      </c>
      <c r="M356" s="5" t="s">
        <v>2049</v>
      </c>
      <c r="N356" s="4" t="s">
        <v>1310</v>
      </c>
      <c r="P356" s="5" t="s">
        <v>1929</v>
      </c>
      <c r="Q356" s="90" t="s">
        <v>868</v>
      </c>
      <c r="R356" s="5" t="s">
        <v>868</v>
      </c>
      <c r="S356" s="5" t="s">
        <v>1320</v>
      </c>
      <c r="T356" s="5">
        <v>350</v>
      </c>
      <c r="U356" s="5" t="s">
        <v>1418</v>
      </c>
      <c r="V356" s="5" t="s">
        <v>992</v>
      </c>
      <c r="W356" s="5" t="s">
        <v>1222</v>
      </c>
      <c r="X356" s="5" t="s">
        <v>1622</v>
      </c>
      <c r="Y356" s="5" t="b">
        <v>1</v>
      </c>
      <c r="Z356" s="5" t="s">
        <v>1885</v>
      </c>
      <c r="AA356" s="4">
        <v>16</v>
      </c>
      <c r="AC356" s="4" t="s">
        <v>1311</v>
      </c>
      <c r="AE356" s="53">
        <v>0</v>
      </c>
      <c r="AF356" s="4">
        <f>MA_sampling_location[[#This Row],[Trawling effort_numerical]]/10</f>
        <v>1.6</v>
      </c>
      <c r="AH356" s="4" t="s">
        <v>1995</v>
      </c>
      <c r="AJ356" s="4" t="s">
        <v>1831</v>
      </c>
      <c r="AK356" s="4" t="s">
        <v>1831</v>
      </c>
      <c r="AL356" s="4" t="s">
        <v>1831</v>
      </c>
      <c r="AM356" s="4" t="s">
        <v>1831</v>
      </c>
      <c r="AN356" s="4" t="s">
        <v>1831</v>
      </c>
      <c r="AO356" s="4" t="s">
        <v>1831</v>
      </c>
      <c r="AR356" s="4" t="s">
        <v>1831</v>
      </c>
      <c r="AS356" s="4" t="s">
        <v>1831</v>
      </c>
      <c r="AT356" s="4" t="s">
        <v>1831</v>
      </c>
      <c r="AU356" s="4" t="s">
        <v>1831</v>
      </c>
      <c r="AV356" s="4" t="s">
        <v>1831</v>
      </c>
      <c r="AW356" s="4" t="s">
        <v>1831</v>
      </c>
      <c r="AX356" s="4" t="s">
        <v>1831</v>
      </c>
      <c r="AY356" s="4" t="s">
        <v>1831</v>
      </c>
      <c r="AZ356" s="4" t="s">
        <v>1831</v>
      </c>
      <c r="BA356" s="4" t="s">
        <v>1831</v>
      </c>
      <c r="BB356" s="4" t="s">
        <v>1831</v>
      </c>
      <c r="BC356" s="53">
        <v>6.9977319999999996E-2</v>
      </c>
      <c r="BD356" s="53">
        <v>0.144011</v>
      </c>
      <c r="BE356" s="53">
        <v>220.602609</v>
      </c>
      <c r="BF356" s="53">
        <v>17.361881</v>
      </c>
      <c r="BG356" s="53">
        <v>1.30710598</v>
      </c>
      <c r="BH356" s="4">
        <v>34.898905499999998</v>
      </c>
      <c r="BI356" s="4">
        <v>13.7919172</v>
      </c>
      <c r="BJ356" s="53">
        <v>9.7504279</v>
      </c>
      <c r="BK356" s="53">
        <v>2.4057990000000001E-2</v>
      </c>
      <c r="BL356" s="53">
        <v>6917.0698199999997</v>
      </c>
    </row>
    <row r="357" spans="1:64" hidden="1" x14ac:dyDescent="0.3">
      <c r="A357" s="5" t="s">
        <v>605</v>
      </c>
      <c r="B357" s="5">
        <v>41</v>
      </c>
      <c r="C357" s="5">
        <v>41.2</v>
      </c>
      <c r="D357" s="5">
        <v>351</v>
      </c>
      <c r="E357" s="5" t="s">
        <v>1297</v>
      </c>
      <c r="F357" s="10">
        <v>40269</v>
      </c>
      <c r="G357" s="94">
        <v>1</v>
      </c>
      <c r="H357" s="94">
        <v>4</v>
      </c>
      <c r="I357" s="94">
        <v>2010</v>
      </c>
      <c r="J357" s="5">
        <v>-41.475999999999999</v>
      </c>
      <c r="K357" s="5">
        <v>175.947666666667</v>
      </c>
      <c r="L357" s="5">
        <v>1171</v>
      </c>
      <c r="M357" s="5" t="s">
        <v>2049</v>
      </c>
      <c r="N357" s="4" t="s">
        <v>1310</v>
      </c>
      <c r="P357" s="5" t="s">
        <v>1929</v>
      </c>
      <c r="Q357" s="90" t="s">
        <v>868</v>
      </c>
      <c r="R357" s="5" t="s">
        <v>868</v>
      </c>
      <c r="S357" s="5" t="s">
        <v>1320</v>
      </c>
      <c r="T357" s="5">
        <v>351</v>
      </c>
      <c r="U357" s="5" t="s">
        <v>1418</v>
      </c>
      <c r="V357" s="5" t="s">
        <v>992</v>
      </c>
      <c r="W357" s="5" t="s">
        <v>1222</v>
      </c>
      <c r="X357" s="5" t="s">
        <v>1622</v>
      </c>
      <c r="Y357" s="5" t="b">
        <v>1</v>
      </c>
      <c r="Z357" s="5" t="s">
        <v>1885</v>
      </c>
      <c r="AA357" s="4">
        <v>1</v>
      </c>
      <c r="AC357" s="4" t="s">
        <v>1311</v>
      </c>
      <c r="AE357" s="53">
        <v>0</v>
      </c>
      <c r="AF357" s="4">
        <f>MA_sampling_location[[#This Row],[Trawling effort_numerical]]/10</f>
        <v>0.1</v>
      </c>
      <c r="AH357" s="4" t="s">
        <v>1995</v>
      </c>
      <c r="AJ357" s="4" t="s">
        <v>1831</v>
      </c>
      <c r="AK357" s="4" t="s">
        <v>1831</v>
      </c>
      <c r="AL357" s="4" t="s">
        <v>1831</v>
      </c>
      <c r="AM357" s="4" t="s">
        <v>1831</v>
      </c>
      <c r="AN357" s="4" t="s">
        <v>1831</v>
      </c>
      <c r="AO357" s="4" t="s">
        <v>1831</v>
      </c>
      <c r="AR357" s="4" t="s">
        <v>1831</v>
      </c>
      <c r="AS357" s="4" t="s">
        <v>1831</v>
      </c>
      <c r="AT357" s="4" t="s">
        <v>1831</v>
      </c>
      <c r="AU357" s="4" t="s">
        <v>1831</v>
      </c>
      <c r="AV357" s="4" t="s">
        <v>1831</v>
      </c>
      <c r="AW357" s="4" t="s">
        <v>1831</v>
      </c>
      <c r="AX357" s="4" t="s">
        <v>1831</v>
      </c>
      <c r="AY357" s="4" t="s">
        <v>1831</v>
      </c>
      <c r="AZ357" s="4" t="s">
        <v>1831</v>
      </c>
      <c r="BA357" s="4" t="s">
        <v>1831</v>
      </c>
      <c r="BB357" s="4" t="s">
        <v>1831</v>
      </c>
      <c r="BC357" s="53">
        <v>4.5446200000000001E-3</v>
      </c>
      <c r="BD357" s="53">
        <v>8.9748700000000001E-2</v>
      </c>
      <c r="BE357" s="53">
        <v>185.63325900000001</v>
      </c>
      <c r="BF357" s="53">
        <v>30.875483599999999</v>
      </c>
      <c r="BG357" s="53">
        <v>2.1280131500000001</v>
      </c>
      <c r="BH357" s="4">
        <v>34.4784218</v>
      </c>
      <c r="BI357" s="4">
        <v>41.219859</v>
      </c>
      <c r="BJ357" s="53">
        <v>5.2831866099999996</v>
      </c>
      <c r="BK357" s="53">
        <v>2.36782E-2</v>
      </c>
      <c r="BL357" s="53">
        <v>15556.200199999999</v>
      </c>
    </row>
    <row r="358" spans="1:64" hidden="1" x14ac:dyDescent="0.3">
      <c r="A358" s="5" t="s">
        <v>605</v>
      </c>
      <c r="B358" s="5">
        <v>41</v>
      </c>
      <c r="C358" s="5">
        <v>41.2</v>
      </c>
      <c r="D358" s="5">
        <v>352</v>
      </c>
      <c r="E358" s="5" t="s">
        <v>1298</v>
      </c>
      <c r="F358" s="10">
        <v>40269</v>
      </c>
      <c r="G358" s="94">
        <v>1</v>
      </c>
      <c r="H358" s="94">
        <v>4</v>
      </c>
      <c r="I358" s="94">
        <v>2010</v>
      </c>
      <c r="J358" s="5">
        <v>-41.335333333333303</v>
      </c>
      <c r="K358" s="5">
        <v>176.188166666667</v>
      </c>
      <c r="L358" s="5">
        <v>670</v>
      </c>
      <c r="M358" s="5" t="s">
        <v>2049</v>
      </c>
      <c r="N358" s="4" t="s">
        <v>1310</v>
      </c>
      <c r="P358" s="5" t="s">
        <v>1929</v>
      </c>
      <c r="Q358" s="90" t="s">
        <v>868</v>
      </c>
      <c r="R358" s="5" t="s">
        <v>868</v>
      </c>
      <c r="S358" s="5" t="s">
        <v>1321</v>
      </c>
      <c r="T358" s="5">
        <v>352</v>
      </c>
      <c r="U358" s="5" t="s">
        <v>1418</v>
      </c>
      <c r="V358" s="5" t="s">
        <v>992</v>
      </c>
      <c r="W358" s="5" t="s">
        <v>1222</v>
      </c>
      <c r="X358" s="5" t="s">
        <v>1622</v>
      </c>
      <c r="Y358" s="5" t="b">
        <v>1</v>
      </c>
      <c r="Z358" s="5" t="s">
        <v>1885</v>
      </c>
      <c r="AA358" s="4">
        <v>546</v>
      </c>
      <c r="AC358" s="4" t="s">
        <v>1311</v>
      </c>
      <c r="AE358" s="53">
        <v>60.506198900000001</v>
      </c>
      <c r="AF358" s="4">
        <f>MA_sampling_location[[#This Row],[Trawling effort_numerical]]/10</f>
        <v>54.6</v>
      </c>
      <c r="AH358" s="4" t="s">
        <v>1995</v>
      </c>
      <c r="AJ358" s="4" t="s">
        <v>1831</v>
      </c>
      <c r="AK358" s="4" t="s">
        <v>1831</v>
      </c>
      <c r="AL358" s="4" t="s">
        <v>1831</v>
      </c>
      <c r="AM358" s="4" t="s">
        <v>1831</v>
      </c>
      <c r="AN358" s="4" t="s">
        <v>1831</v>
      </c>
      <c r="AO358" s="4" t="s">
        <v>1831</v>
      </c>
      <c r="AR358" s="4" t="s">
        <v>1831</v>
      </c>
      <c r="AS358" s="4" t="s">
        <v>1831</v>
      </c>
      <c r="AT358" s="4" t="s">
        <v>1831</v>
      </c>
      <c r="AU358" s="4" t="s">
        <v>1831</v>
      </c>
      <c r="AV358" s="4" t="s">
        <v>1831</v>
      </c>
      <c r="AW358" s="4" t="s">
        <v>1831</v>
      </c>
      <c r="AX358" s="4" t="s">
        <v>1831</v>
      </c>
      <c r="AY358" s="4" t="s">
        <v>1831</v>
      </c>
      <c r="AZ358" s="4" t="s">
        <v>1831</v>
      </c>
      <c r="BA358" s="4" t="s">
        <v>1831</v>
      </c>
      <c r="BB358" s="4" t="s">
        <v>1831</v>
      </c>
      <c r="BC358" s="53">
        <v>5.5183200000000002E-3</v>
      </c>
      <c r="BD358" s="53">
        <v>0.10773099999999999</v>
      </c>
      <c r="BE358" s="53">
        <v>194.86579800000001</v>
      </c>
      <c r="BF358" s="53">
        <v>28.7164191</v>
      </c>
      <c r="BG358" s="53">
        <v>1.98351999</v>
      </c>
      <c r="BH358" s="4">
        <v>34.511211699999997</v>
      </c>
      <c r="BI358" s="4">
        <v>32.068942200000002</v>
      </c>
      <c r="BJ358" s="53">
        <v>6.0787997899999997</v>
      </c>
      <c r="BK358" s="53">
        <v>2.2672580000000001E-2</v>
      </c>
      <c r="BL358" s="53">
        <v>18473.599600000001</v>
      </c>
    </row>
    <row r="359" spans="1:64" hidden="1" x14ac:dyDescent="0.3">
      <c r="A359" s="5" t="s">
        <v>605</v>
      </c>
      <c r="B359" s="5">
        <v>41</v>
      </c>
      <c r="C359" s="5">
        <v>41.2</v>
      </c>
      <c r="D359" s="5">
        <v>353</v>
      </c>
      <c r="E359" s="5" t="s">
        <v>1299</v>
      </c>
      <c r="F359" s="10">
        <v>40269</v>
      </c>
      <c r="G359" s="94">
        <v>1</v>
      </c>
      <c r="H359" s="94">
        <v>4</v>
      </c>
      <c r="I359" s="94">
        <v>2010</v>
      </c>
      <c r="J359" s="5">
        <v>-41.365666666666698</v>
      </c>
      <c r="K359" s="5">
        <v>176.19583333333301</v>
      </c>
      <c r="L359" s="5">
        <v>985</v>
      </c>
      <c r="M359" s="5" t="s">
        <v>2049</v>
      </c>
      <c r="N359" s="4" t="s">
        <v>1310</v>
      </c>
      <c r="P359" s="5" t="s">
        <v>1929</v>
      </c>
      <c r="Q359" s="90" t="s">
        <v>868</v>
      </c>
      <c r="R359" s="5" t="s">
        <v>868</v>
      </c>
      <c r="S359" s="5" t="s">
        <v>1321</v>
      </c>
      <c r="T359" s="5">
        <v>353</v>
      </c>
      <c r="U359" s="5" t="s">
        <v>1418</v>
      </c>
      <c r="V359" s="5" t="s">
        <v>992</v>
      </c>
      <c r="W359" s="5" t="s">
        <v>1222</v>
      </c>
      <c r="X359" s="5" t="s">
        <v>1622</v>
      </c>
      <c r="Y359" s="5" t="b">
        <v>1</v>
      </c>
      <c r="Z359" s="5" t="s">
        <v>1885</v>
      </c>
      <c r="AA359" s="4">
        <v>8</v>
      </c>
      <c r="AC359" s="4" t="s">
        <v>1311</v>
      </c>
      <c r="AE359" s="53">
        <v>0.71718899999999997</v>
      </c>
      <c r="AF359" s="4">
        <f>MA_sampling_location[[#This Row],[Trawling effort_numerical]]/10</f>
        <v>0.8</v>
      </c>
      <c r="AH359" s="4" t="s">
        <v>1995</v>
      </c>
      <c r="AJ359" s="4" t="s">
        <v>1831</v>
      </c>
      <c r="AK359" s="4" t="s">
        <v>1831</v>
      </c>
      <c r="AL359" s="4" t="s">
        <v>1831</v>
      </c>
      <c r="AM359" s="4" t="s">
        <v>1831</v>
      </c>
      <c r="AN359" s="4" t="s">
        <v>1831</v>
      </c>
      <c r="AO359" s="4" t="s">
        <v>1831</v>
      </c>
      <c r="AR359" s="4" t="s">
        <v>1831</v>
      </c>
      <c r="AS359" s="4" t="s">
        <v>1831</v>
      </c>
      <c r="AT359" s="4" t="s">
        <v>1831</v>
      </c>
      <c r="AU359" s="4" t="s">
        <v>1831</v>
      </c>
      <c r="AV359" s="4" t="s">
        <v>1831</v>
      </c>
      <c r="AW359" s="4" t="s">
        <v>1831</v>
      </c>
      <c r="AX359" s="4" t="s">
        <v>1831</v>
      </c>
      <c r="AY359" s="4" t="s">
        <v>1831</v>
      </c>
      <c r="AZ359" s="4" t="s">
        <v>1831</v>
      </c>
      <c r="BA359" s="4" t="s">
        <v>1831</v>
      </c>
      <c r="BB359" s="4" t="s">
        <v>1831</v>
      </c>
      <c r="BC359" s="53">
        <v>4.6115499999999999E-3</v>
      </c>
      <c r="BD359" s="53">
        <v>9.6960699999999997E-2</v>
      </c>
      <c r="BE359" s="53">
        <v>187.039649</v>
      </c>
      <c r="BF359" s="53">
        <v>30.783512200000001</v>
      </c>
      <c r="BG359" s="53">
        <v>2.11898813</v>
      </c>
      <c r="BH359" s="4">
        <v>34.471844099999998</v>
      </c>
      <c r="BI359" s="4">
        <v>39.078590499999997</v>
      </c>
      <c r="BJ359" s="53">
        <v>5.3486007300000002</v>
      </c>
      <c r="BK359" s="53">
        <v>2.2695429999999999E-2</v>
      </c>
      <c r="BL359" s="53">
        <v>21637.400399999999</v>
      </c>
    </row>
    <row r="360" spans="1:64" hidden="1" x14ac:dyDescent="0.3">
      <c r="A360" s="5" t="s">
        <v>605</v>
      </c>
      <c r="B360" s="5">
        <v>41</v>
      </c>
      <c r="C360" s="5">
        <v>41.2</v>
      </c>
      <c r="D360" s="5">
        <v>334</v>
      </c>
      <c r="E360" s="5" t="s">
        <v>1280</v>
      </c>
      <c r="F360" s="10">
        <v>41000</v>
      </c>
      <c r="G360" s="94">
        <v>1</v>
      </c>
      <c r="H360" s="94">
        <v>4</v>
      </c>
      <c r="I360" s="94">
        <v>2010</v>
      </c>
      <c r="J360" s="5">
        <v>-37.2605</v>
      </c>
      <c r="K360" s="5">
        <v>178.01433333333301</v>
      </c>
      <c r="L360" s="5">
        <v>1518.5</v>
      </c>
      <c r="M360" s="5" t="s">
        <v>2049</v>
      </c>
      <c r="N360" s="4" t="s">
        <v>1310</v>
      </c>
      <c r="P360" s="5" t="s">
        <v>1929</v>
      </c>
      <c r="Q360" s="90" t="s">
        <v>868</v>
      </c>
      <c r="R360" s="5" t="s">
        <v>868</v>
      </c>
      <c r="S360" s="5" t="s">
        <v>1319</v>
      </c>
      <c r="T360" s="5">
        <v>334</v>
      </c>
      <c r="U360" s="5" t="s">
        <v>1174</v>
      </c>
      <c r="V360" s="5" t="s">
        <v>992</v>
      </c>
      <c r="W360" s="5"/>
      <c r="X360" s="5"/>
      <c r="Y360" s="5" t="b">
        <v>1</v>
      </c>
      <c r="Z360" s="5"/>
      <c r="AA360" s="4">
        <v>0</v>
      </c>
      <c r="AC360" s="4" t="s">
        <v>1311</v>
      </c>
      <c r="AE360" s="53">
        <v>0</v>
      </c>
      <c r="AF360" s="4">
        <f>MA_sampling_location[[#This Row],[Trawling effort_numerical]]/10</f>
        <v>0</v>
      </c>
      <c r="AH360" s="4" t="s">
        <v>1995</v>
      </c>
      <c r="AJ360" s="4" t="s">
        <v>1831</v>
      </c>
      <c r="AK360" s="4" t="s">
        <v>1831</v>
      </c>
      <c r="AL360" s="4" t="s">
        <v>1831</v>
      </c>
      <c r="AM360" s="4" t="s">
        <v>1831</v>
      </c>
      <c r="AN360" s="4" t="s">
        <v>1831</v>
      </c>
      <c r="AO360" s="4" t="s">
        <v>1831</v>
      </c>
      <c r="AR360" s="4" t="s">
        <v>1831</v>
      </c>
      <c r="AS360" s="4" t="s">
        <v>1831</v>
      </c>
      <c r="AT360" s="4" t="s">
        <v>1831</v>
      </c>
      <c r="AU360" s="4" t="s">
        <v>1831</v>
      </c>
      <c r="AV360" s="4" t="s">
        <v>1831</v>
      </c>
      <c r="AW360" s="4" t="s">
        <v>1831</v>
      </c>
      <c r="AX360" s="4" t="s">
        <v>1831</v>
      </c>
      <c r="AY360" s="4" t="s">
        <v>1831</v>
      </c>
      <c r="AZ360" s="4" t="s">
        <v>1831</v>
      </c>
      <c r="BA360" s="4" t="s">
        <v>1831</v>
      </c>
      <c r="BB360" s="4" t="s">
        <v>1831</v>
      </c>
      <c r="BC360" s="53">
        <v>4.3664899999999998E-3</v>
      </c>
      <c r="BD360" s="53">
        <v>7.1982400000000002E-2</v>
      </c>
      <c r="BE360" s="53">
        <v>162.37926200000001</v>
      </c>
      <c r="BF360" s="53">
        <v>35.611952100000003</v>
      </c>
      <c r="BG360" s="53">
        <v>2.4630135399999999</v>
      </c>
      <c r="BH360" s="4">
        <v>34.546541699999999</v>
      </c>
      <c r="BI360" s="4">
        <v>90.174492700000002</v>
      </c>
      <c r="BJ360" s="53">
        <v>3.06030903</v>
      </c>
      <c r="BK360" s="53">
        <v>8.3403399999999999E-3</v>
      </c>
      <c r="BL360" s="53">
        <v>44908.699200000003</v>
      </c>
    </row>
    <row r="361" spans="1:64" hidden="1" x14ac:dyDescent="0.3">
      <c r="A361" s="5" t="s">
        <v>605</v>
      </c>
      <c r="B361" s="5">
        <v>41</v>
      </c>
      <c r="C361" s="5">
        <v>41.2</v>
      </c>
      <c r="D361" s="5">
        <v>355</v>
      </c>
      <c r="E361" s="5" t="s">
        <v>1301</v>
      </c>
      <c r="F361" s="10">
        <v>40269</v>
      </c>
      <c r="G361" s="94">
        <v>1</v>
      </c>
      <c r="H361" s="94">
        <v>4</v>
      </c>
      <c r="I361" s="94">
        <v>2010</v>
      </c>
      <c r="J361" s="5">
        <v>-41.892166666666697</v>
      </c>
      <c r="K361" s="5">
        <v>174.63466666666699</v>
      </c>
      <c r="L361" s="5">
        <v>683</v>
      </c>
      <c r="M361" s="5" t="s">
        <v>2049</v>
      </c>
      <c r="N361" s="4" t="s">
        <v>1310</v>
      </c>
      <c r="P361" s="5" t="s">
        <v>1929</v>
      </c>
      <c r="Q361" s="90" t="s">
        <v>868</v>
      </c>
      <c r="R361" s="5" t="s">
        <v>868</v>
      </c>
      <c r="S361" s="5" t="s">
        <v>1320</v>
      </c>
      <c r="T361" s="5">
        <v>355</v>
      </c>
      <c r="U361" s="5" t="s">
        <v>1418</v>
      </c>
      <c r="V361" s="5" t="s">
        <v>992</v>
      </c>
      <c r="W361" s="5" t="s">
        <v>1222</v>
      </c>
      <c r="X361" s="5" t="s">
        <v>1622</v>
      </c>
      <c r="Y361" s="5" t="b">
        <v>1</v>
      </c>
      <c r="Z361" s="5" t="s">
        <v>1885</v>
      </c>
      <c r="AA361" s="4">
        <v>10</v>
      </c>
      <c r="AC361" s="4" t="s">
        <v>1311</v>
      </c>
      <c r="AE361" s="53">
        <v>2.3980000000000001</v>
      </c>
      <c r="AF361" s="4">
        <f>MA_sampling_location[[#This Row],[Trawling effort_numerical]]/10</f>
        <v>1</v>
      </c>
      <c r="AH361" s="4" t="s">
        <v>1995</v>
      </c>
      <c r="AJ361" s="4" t="s">
        <v>1831</v>
      </c>
      <c r="AK361" s="4" t="s">
        <v>1831</v>
      </c>
      <c r="AL361" s="4" t="s">
        <v>1831</v>
      </c>
      <c r="AM361" s="4" t="s">
        <v>1831</v>
      </c>
      <c r="AN361" s="4" t="s">
        <v>1831</v>
      </c>
      <c r="AO361" s="4" t="s">
        <v>1831</v>
      </c>
      <c r="AR361" s="4" t="s">
        <v>1831</v>
      </c>
      <c r="AS361" s="4" t="s">
        <v>1831</v>
      </c>
      <c r="AT361" s="4" t="s">
        <v>1831</v>
      </c>
      <c r="AU361" s="4" t="s">
        <v>1831</v>
      </c>
      <c r="AV361" s="4" t="s">
        <v>1831</v>
      </c>
      <c r="AW361" s="4" t="s">
        <v>1831</v>
      </c>
      <c r="AX361" s="4" t="s">
        <v>1831</v>
      </c>
      <c r="AY361" s="4" t="s">
        <v>1831</v>
      </c>
      <c r="AZ361" s="4" t="s">
        <v>1831</v>
      </c>
      <c r="BA361" s="4" t="s">
        <v>1831</v>
      </c>
      <c r="BB361" s="4" t="s">
        <v>1831</v>
      </c>
      <c r="BC361" s="53">
        <v>1.7805089999999999E-2</v>
      </c>
      <c r="BD361" s="53">
        <v>0.140235</v>
      </c>
      <c r="BE361" s="53">
        <v>227.89041499999999</v>
      </c>
      <c r="BF361" s="53">
        <v>20.858922499999998</v>
      </c>
      <c r="BG361" s="53">
        <v>1.4967352199999999</v>
      </c>
      <c r="BH361" s="4">
        <v>34.729570199999998</v>
      </c>
      <c r="BI361" s="4">
        <v>18.239124199999999</v>
      </c>
      <c r="BJ361" s="53">
        <v>8.0853658900000003</v>
      </c>
      <c r="BK361" s="53">
        <v>2.8430830000000001E-2</v>
      </c>
      <c r="BL361" s="53">
        <v>60968.199200000003</v>
      </c>
    </row>
    <row r="362" spans="1:64" hidden="1" x14ac:dyDescent="0.3">
      <c r="A362" s="5" t="s">
        <v>605</v>
      </c>
      <c r="B362" s="5">
        <v>41</v>
      </c>
      <c r="C362" s="5">
        <v>41.2</v>
      </c>
      <c r="D362" s="5">
        <v>356</v>
      </c>
      <c r="E362" s="5" t="s">
        <v>1302</v>
      </c>
      <c r="F362" s="10">
        <v>40269</v>
      </c>
      <c r="G362" s="94">
        <v>1</v>
      </c>
      <c r="H362" s="94">
        <v>4</v>
      </c>
      <c r="I362" s="94">
        <v>2010</v>
      </c>
      <c r="J362" s="5">
        <v>-41.945833333333297</v>
      </c>
      <c r="K362" s="5">
        <v>174.61733333333299</v>
      </c>
      <c r="L362" s="5">
        <v>1011</v>
      </c>
      <c r="M362" s="5" t="s">
        <v>2049</v>
      </c>
      <c r="N362" s="4" t="s">
        <v>1310</v>
      </c>
      <c r="P362" s="5" t="s">
        <v>1929</v>
      </c>
      <c r="Q362" s="90" t="s">
        <v>868</v>
      </c>
      <c r="R362" s="5" t="s">
        <v>868</v>
      </c>
      <c r="S362" s="5" t="s">
        <v>1320</v>
      </c>
      <c r="T362" s="5">
        <v>356</v>
      </c>
      <c r="U362" s="5" t="s">
        <v>1418</v>
      </c>
      <c r="V362" s="5" t="s">
        <v>992</v>
      </c>
      <c r="W362" s="5" t="s">
        <v>1222</v>
      </c>
      <c r="X362" s="5" t="s">
        <v>1622</v>
      </c>
      <c r="Y362" s="5" t="b">
        <v>1</v>
      </c>
      <c r="Z362" s="5" t="s">
        <v>1885</v>
      </c>
      <c r="AA362" s="4">
        <v>13</v>
      </c>
      <c r="AC362" s="4" t="s">
        <v>1311</v>
      </c>
      <c r="AE362" s="53">
        <v>0</v>
      </c>
      <c r="AF362" s="4">
        <f>MA_sampling_location[[#This Row],[Trawling effort_numerical]]/10</f>
        <v>1.3</v>
      </c>
      <c r="AH362" s="4" t="s">
        <v>1995</v>
      </c>
      <c r="AJ362" s="4" t="s">
        <v>1831</v>
      </c>
      <c r="AK362" s="4" t="s">
        <v>1831</v>
      </c>
      <c r="AL362" s="4" t="s">
        <v>1831</v>
      </c>
      <c r="AM362" s="4" t="s">
        <v>1831</v>
      </c>
      <c r="AN362" s="4" t="s">
        <v>1831</v>
      </c>
      <c r="AO362" s="4" t="s">
        <v>1831</v>
      </c>
      <c r="AR362" s="4" t="s">
        <v>1831</v>
      </c>
      <c r="AS362" s="4" t="s">
        <v>1831</v>
      </c>
      <c r="AT362" s="4" t="s">
        <v>1831</v>
      </c>
      <c r="AU362" s="4" t="s">
        <v>1831</v>
      </c>
      <c r="AV362" s="4" t="s">
        <v>1831</v>
      </c>
      <c r="AW362" s="4" t="s">
        <v>1831</v>
      </c>
      <c r="AX362" s="4" t="s">
        <v>1831</v>
      </c>
      <c r="AY362" s="4" t="s">
        <v>1831</v>
      </c>
      <c r="AZ362" s="4" t="s">
        <v>1831</v>
      </c>
      <c r="BA362" s="4" t="s">
        <v>1831</v>
      </c>
      <c r="BB362" s="4" t="s">
        <v>1831</v>
      </c>
      <c r="BC362" s="53">
        <v>8.0046100000000005E-3</v>
      </c>
      <c r="BD362" s="53">
        <v>9.8712900000000006E-2</v>
      </c>
      <c r="BE362" s="53">
        <v>204.035078</v>
      </c>
      <c r="BF362" s="53">
        <v>26.4561685</v>
      </c>
      <c r="BG362" s="53">
        <v>1.8405756</v>
      </c>
      <c r="BH362" s="4">
        <v>34.515154500000001</v>
      </c>
      <c r="BI362" s="4">
        <v>30.212288300000001</v>
      </c>
      <c r="BJ362" s="53">
        <v>6.8085680799999997</v>
      </c>
      <c r="BK362" s="53">
        <v>2.8425289999999999E-2</v>
      </c>
      <c r="BL362" s="53">
        <v>66237.796900000001</v>
      </c>
    </row>
    <row r="363" spans="1:64" hidden="1" x14ac:dyDescent="0.3">
      <c r="A363" s="5" t="s">
        <v>605</v>
      </c>
      <c r="B363" s="5">
        <v>41</v>
      </c>
      <c r="C363" s="5">
        <v>41.2</v>
      </c>
      <c r="D363" s="5">
        <v>342</v>
      </c>
      <c r="E363" s="5" t="s">
        <v>1288</v>
      </c>
      <c r="F363" s="10">
        <v>40269</v>
      </c>
      <c r="G363" s="94">
        <v>1</v>
      </c>
      <c r="H363" s="94">
        <v>4</v>
      </c>
      <c r="I363" s="94">
        <v>2010</v>
      </c>
      <c r="J363" s="5">
        <v>-41.627000000000002</v>
      </c>
      <c r="K363" s="5">
        <v>175.863666666667</v>
      </c>
      <c r="L363" s="5">
        <v>1553</v>
      </c>
      <c r="M363" s="5" t="s">
        <v>2049</v>
      </c>
      <c r="N363" s="4" t="s">
        <v>1310</v>
      </c>
      <c r="P363" s="5" t="s">
        <v>1929</v>
      </c>
      <c r="Q363" s="90" t="s">
        <v>868</v>
      </c>
      <c r="R363" s="5" t="s">
        <v>868</v>
      </c>
      <c r="S363" s="5" t="s">
        <v>1319</v>
      </c>
      <c r="T363" s="5">
        <v>342</v>
      </c>
      <c r="U363" s="5" t="s">
        <v>1418</v>
      </c>
      <c r="V363" s="5" t="s">
        <v>992</v>
      </c>
      <c r="W363" s="5" t="s">
        <v>1222</v>
      </c>
      <c r="X363" s="5" t="s">
        <v>1622</v>
      </c>
      <c r="Y363" s="5" t="b">
        <v>1</v>
      </c>
      <c r="Z363" s="5" t="s">
        <v>1885</v>
      </c>
      <c r="AA363" s="4">
        <v>26</v>
      </c>
      <c r="AC363" s="4" t="s">
        <v>1311</v>
      </c>
      <c r="AE363" s="53">
        <v>0</v>
      </c>
      <c r="AF363" s="4">
        <f>MA_sampling_location[[#This Row],[Trawling effort_numerical]]/10</f>
        <v>2.6</v>
      </c>
      <c r="AH363" s="4" t="s">
        <v>1995</v>
      </c>
      <c r="AJ363" s="4" t="s">
        <v>1831</v>
      </c>
      <c r="AK363" s="4" t="s">
        <v>1831</v>
      </c>
      <c r="AL363" s="4" t="s">
        <v>1831</v>
      </c>
      <c r="AM363" s="4" t="s">
        <v>1831</v>
      </c>
      <c r="AN363" s="4" t="s">
        <v>1831</v>
      </c>
      <c r="AO363" s="4" t="s">
        <v>1831</v>
      </c>
      <c r="AR363" s="4" t="s">
        <v>1831</v>
      </c>
      <c r="AS363" s="4" t="s">
        <v>1831</v>
      </c>
      <c r="AT363" s="4" t="s">
        <v>1831</v>
      </c>
      <c r="AU363" s="4" t="s">
        <v>1831</v>
      </c>
      <c r="AV363" s="4" t="s">
        <v>1831</v>
      </c>
      <c r="AW363" s="4" t="s">
        <v>1831</v>
      </c>
      <c r="AX363" s="4" t="s">
        <v>1831</v>
      </c>
      <c r="AY363" s="4" t="s">
        <v>1831</v>
      </c>
      <c r="AZ363" s="4" t="s">
        <v>1831</v>
      </c>
      <c r="BA363" s="4" t="s">
        <v>1831</v>
      </c>
      <c r="BB363" s="4" t="s">
        <v>1831</v>
      </c>
      <c r="BC363" s="53">
        <v>4.3630700000000001E-3</v>
      </c>
      <c r="BD363" s="53">
        <v>7.3226399999999997E-2</v>
      </c>
      <c r="BE363" s="53">
        <v>159.72096199999999</v>
      </c>
      <c r="BF363" s="53">
        <v>35.870301400000002</v>
      </c>
      <c r="BG363" s="53">
        <v>2.4880386400000001</v>
      </c>
      <c r="BH363" s="4">
        <v>34.538254899999998</v>
      </c>
      <c r="BI363" s="4">
        <v>87.357730599999996</v>
      </c>
      <c r="BJ363" s="53">
        <v>2.9319569799999998</v>
      </c>
      <c r="BK363" s="53">
        <v>2.3787200000000001E-2</v>
      </c>
      <c r="BL363" s="53">
        <v>30102.099600000001</v>
      </c>
    </row>
    <row r="364" spans="1:64" hidden="1" x14ac:dyDescent="0.3">
      <c r="A364" s="5" t="s">
        <v>605</v>
      </c>
      <c r="B364" s="5">
        <v>41</v>
      </c>
      <c r="C364" s="5">
        <v>41.2</v>
      </c>
      <c r="D364" s="5">
        <v>358</v>
      </c>
      <c r="E364" s="5" t="s">
        <v>1304</v>
      </c>
      <c r="F364" s="10">
        <v>40269</v>
      </c>
      <c r="G364" s="94">
        <v>1</v>
      </c>
      <c r="H364" s="94">
        <v>4</v>
      </c>
      <c r="I364" s="94">
        <v>2010</v>
      </c>
      <c r="J364" s="5">
        <v>-42.142166666666697</v>
      </c>
      <c r="K364" s="5">
        <v>174.54916666666699</v>
      </c>
      <c r="L364" s="5">
        <v>1495</v>
      </c>
      <c r="M364" s="5" t="s">
        <v>2049</v>
      </c>
      <c r="N364" s="4" t="s">
        <v>1310</v>
      </c>
      <c r="P364" s="5" t="s">
        <v>1929</v>
      </c>
      <c r="Q364" s="90" t="s">
        <v>868</v>
      </c>
      <c r="R364" s="5" t="s">
        <v>868</v>
      </c>
      <c r="S364" s="5" t="s">
        <v>1320</v>
      </c>
      <c r="T364" s="5">
        <v>358</v>
      </c>
      <c r="U364" s="5" t="s">
        <v>1418</v>
      </c>
      <c r="V364" s="5" t="s">
        <v>992</v>
      </c>
      <c r="W364" s="5" t="s">
        <v>1222</v>
      </c>
      <c r="X364" s="5" t="s">
        <v>1622</v>
      </c>
      <c r="Y364" s="5" t="b">
        <v>1</v>
      </c>
      <c r="Z364" s="5" t="s">
        <v>1885</v>
      </c>
      <c r="AA364" s="4">
        <v>24</v>
      </c>
      <c r="AC364" s="4" t="s">
        <v>1311</v>
      </c>
      <c r="AE364" s="53">
        <v>1.65069</v>
      </c>
      <c r="AF364" s="4">
        <f>MA_sampling_location[[#This Row],[Trawling effort_numerical]]/10</f>
        <v>2.4</v>
      </c>
      <c r="AH364" s="4" t="s">
        <v>1995</v>
      </c>
      <c r="AJ364" s="4" t="s">
        <v>1831</v>
      </c>
      <c r="AK364" s="4" t="s">
        <v>1831</v>
      </c>
      <c r="AL364" s="4" t="s">
        <v>1831</v>
      </c>
      <c r="AM364" s="4" t="s">
        <v>1831</v>
      </c>
      <c r="AN364" s="4" t="s">
        <v>1831</v>
      </c>
      <c r="AO364" s="4" t="s">
        <v>1831</v>
      </c>
      <c r="AR364" s="4" t="s">
        <v>1831</v>
      </c>
      <c r="AS364" s="4" t="s">
        <v>1831</v>
      </c>
      <c r="AT364" s="4" t="s">
        <v>1831</v>
      </c>
      <c r="AU364" s="4" t="s">
        <v>1831</v>
      </c>
      <c r="AV364" s="4" t="s">
        <v>1831</v>
      </c>
      <c r="AW364" s="4" t="s">
        <v>1831</v>
      </c>
      <c r="AX364" s="4" t="s">
        <v>1831</v>
      </c>
      <c r="AY364" s="4" t="s">
        <v>1831</v>
      </c>
      <c r="AZ364" s="4" t="s">
        <v>1831</v>
      </c>
      <c r="BA364" s="4" t="s">
        <v>1831</v>
      </c>
      <c r="BB364" s="4" t="s">
        <v>1831</v>
      </c>
      <c r="BC364" s="53">
        <v>4.3709700000000001E-3</v>
      </c>
      <c r="BD364" s="53">
        <v>5.9893399999999999E-2</v>
      </c>
      <c r="BE364" s="53">
        <v>169.40744100000001</v>
      </c>
      <c r="BF364" s="53">
        <v>33.956993799999999</v>
      </c>
      <c r="BG364" s="53">
        <v>2.3530545100000002</v>
      </c>
      <c r="BH364" s="4">
        <v>34.502759500000003</v>
      </c>
      <c r="BI364" s="4">
        <v>69.601313200000007</v>
      </c>
      <c r="BJ364" s="53">
        <v>3.8426359200000002</v>
      </c>
      <c r="BK364" s="53">
        <v>2.729703E-2</v>
      </c>
      <c r="BL364" s="53">
        <v>77046.101599999995</v>
      </c>
    </row>
    <row r="365" spans="1:64" hidden="1" x14ac:dyDescent="0.3">
      <c r="A365" s="5" t="s">
        <v>605</v>
      </c>
      <c r="B365" s="5">
        <v>41</v>
      </c>
      <c r="C365" s="5">
        <v>41.2</v>
      </c>
      <c r="D365" s="5">
        <v>359</v>
      </c>
      <c r="E365" s="5" t="s">
        <v>1305</v>
      </c>
      <c r="F365" s="10">
        <v>40269</v>
      </c>
      <c r="G365" s="94">
        <v>1</v>
      </c>
      <c r="H365" s="94">
        <v>4</v>
      </c>
      <c r="I365" s="94">
        <v>2010</v>
      </c>
      <c r="J365" s="5">
        <v>-42.122833333333297</v>
      </c>
      <c r="K365" s="5">
        <v>174.53966666666699</v>
      </c>
      <c r="L365" s="5">
        <v>1177</v>
      </c>
      <c r="M365" s="5" t="s">
        <v>2049</v>
      </c>
      <c r="N365" s="4" t="s">
        <v>1310</v>
      </c>
      <c r="P365" s="5" t="s">
        <v>1929</v>
      </c>
      <c r="Q365" s="90" t="s">
        <v>868</v>
      </c>
      <c r="R365" s="5" t="s">
        <v>868</v>
      </c>
      <c r="S365" s="5" t="s">
        <v>1320</v>
      </c>
      <c r="T365" s="5">
        <v>359</v>
      </c>
      <c r="U365" s="5" t="s">
        <v>1418</v>
      </c>
      <c r="V365" s="5" t="s">
        <v>992</v>
      </c>
      <c r="W365" s="5" t="s">
        <v>1222</v>
      </c>
      <c r="X365" s="5" t="s">
        <v>1622</v>
      </c>
      <c r="Y365" s="5" t="b">
        <v>1</v>
      </c>
      <c r="Z365" s="5" t="s">
        <v>1885</v>
      </c>
      <c r="AA365" s="4">
        <v>109</v>
      </c>
      <c r="AC365" s="4" t="s">
        <v>1311</v>
      </c>
      <c r="AE365" s="53">
        <v>0.99213600000000002</v>
      </c>
      <c r="AF365" s="4">
        <f>MA_sampling_location[[#This Row],[Trawling effort_numerical]]/10</f>
        <v>10.9</v>
      </c>
      <c r="AH365" s="4" t="s">
        <v>1995</v>
      </c>
      <c r="AJ365" s="4" t="s">
        <v>1831</v>
      </c>
      <c r="AK365" s="4" t="s">
        <v>1831</v>
      </c>
      <c r="AL365" s="4" t="s">
        <v>1831</v>
      </c>
      <c r="AM365" s="4" t="s">
        <v>1831</v>
      </c>
      <c r="AN365" s="4" t="s">
        <v>1831</v>
      </c>
      <c r="AO365" s="4" t="s">
        <v>1831</v>
      </c>
      <c r="AR365" s="4" t="s">
        <v>1831</v>
      </c>
      <c r="AS365" s="4" t="s">
        <v>1831</v>
      </c>
      <c r="AT365" s="4" t="s">
        <v>1831</v>
      </c>
      <c r="AU365" s="4" t="s">
        <v>1831</v>
      </c>
      <c r="AV365" s="4" t="s">
        <v>1831</v>
      </c>
      <c r="AW365" s="4" t="s">
        <v>1831</v>
      </c>
      <c r="AX365" s="4" t="s">
        <v>1831</v>
      </c>
      <c r="AY365" s="4" t="s">
        <v>1831</v>
      </c>
      <c r="AZ365" s="4" t="s">
        <v>1831</v>
      </c>
      <c r="BA365" s="4" t="s">
        <v>1831</v>
      </c>
      <c r="BB365" s="4" t="s">
        <v>1831</v>
      </c>
      <c r="BC365" s="53">
        <v>4.3763400000000003E-3</v>
      </c>
      <c r="BD365" s="53">
        <v>6.9659399999999996E-2</v>
      </c>
      <c r="BE365" s="53">
        <v>175.325683</v>
      </c>
      <c r="BF365" s="53">
        <v>32.979905899999999</v>
      </c>
      <c r="BG365" s="53">
        <v>2.2788916800000001</v>
      </c>
      <c r="BH365" s="4">
        <v>34.462611199999998</v>
      </c>
      <c r="BI365" s="4">
        <v>55.277115299999998</v>
      </c>
      <c r="BJ365" s="53">
        <v>4.4312298200000004</v>
      </c>
      <c r="BK365" s="53">
        <v>2.7660339999999999E-2</v>
      </c>
      <c r="BL365" s="53">
        <v>77293.796900000001</v>
      </c>
    </row>
    <row r="366" spans="1:64" hidden="1" x14ac:dyDescent="0.3">
      <c r="A366" s="5" t="s">
        <v>605</v>
      </c>
      <c r="B366" s="5">
        <v>41</v>
      </c>
      <c r="C366" s="5">
        <v>41.2</v>
      </c>
      <c r="D366" s="5">
        <v>338</v>
      </c>
      <c r="E366" s="5" t="s">
        <v>1284</v>
      </c>
      <c r="F366" s="10">
        <v>40269</v>
      </c>
      <c r="G366" s="94">
        <v>1</v>
      </c>
      <c r="H366" s="94">
        <v>4</v>
      </c>
      <c r="I366" s="94">
        <v>2010</v>
      </c>
      <c r="J366" s="5">
        <v>-41.716999999999999</v>
      </c>
      <c r="K366" s="5">
        <v>175.674833333333</v>
      </c>
      <c r="L366" s="5">
        <v>1561</v>
      </c>
      <c r="M366" s="5" t="s">
        <v>2049</v>
      </c>
      <c r="N366" s="4" t="s">
        <v>1310</v>
      </c>
      <c r="P366" s="5" t="s">
        <v>1929</v>
      </c>
      <c r="Q366" s="90" t="s">
        <v>868</v>
      </c>
      <c r="R366" s="5" t="s">
        <v>868</v>
      </c>
      <c r="S366" s="5" t="s">
        <v>1319</v>
      </c>
      <c r="T366" s="5">
        <v>338</v>
      </c>
      <c r="U366" s="5" t="s">
        <v>1174</v>
      </c>
      <c r="V366" s="5" t="s">
        <v>992</v>
      </c>
      <c r="W366" s="5"/>
      <c r="X366" s="5"/>
      <c r="Y366" s="5" t="b">
        <v>1</v>
      </c>
      <c r="Z366" s="5"/>
      <c r="AA366" s="4">
        <v>0</v>
      </c>
      <c r="AC366" s="4" t="s">
        <v>1311</v>
      </c>
      <c r="AE366" s="53">
        <v>0</v>
      </c>
      <c r="AF366" s="4">
        <f>MA_sampling_location[[#This Row],[Trawling effort_numerical]]/10</f>
        <v>0</v>
      </c>
      <c r="AH366" s="4" t="s">
        <v>1995</v>
      </c>
      <c r="AJ366" s="4" t="s">
        <v>1831</v>
      </c>
      <c r="AK366" s="4" t="s">
        <v>1831</v>
      </c>
      <c r="AL366" s="4" t="s">
        <v>1831</v>
      </c>
      <c r="AM366" s="4" t="s">
        <v>1831</v>
      </c>
      <c r="AN366" s="4" t="s">
        <v>1831</v>
      </c>
      <c r="AO366" s="4" t="s">
        <v>1831</v>
      </c>
      <c r="AR366" s="4" t="s">
        <v>1831</v>
      </c>
      <c r="AS366" s="4" t="s">
        <v>1831</v>
      </c>
      <c r="AT366" s="4" t="s">
        <v>1831</v>
      </c>
      <c r="AU366" s="4" t="s">
        <v>1831</v>
      </c>
      <c r="AV366" s="4" t="s">
        <v>1831</v>
      </c>
      <c r="AW366" s="4" t="s">
        <v>1831</v>
      </c>
      <c r="AX366" s="4" t="s">
        <v>1831</v>
      </c>
      <c r="AY366" s="4" t="s">
        <v>1831</v>
      </c>
      <c r="AZ366" s="4" t="s">
        <v>1831</v>
      </c>
      <c r="BA366" s="4" t="s">
        <v>1831</v>
      </c>
      <c r="BB366" s="4" t="s">
        <v>1831</v>
      </c>
      <c r="BC366" s="53">
        <v>4.3638799999999997E-3</v>
      </c>
      <c r="BD366" s="53">
        <v>8.7059300000000006E-2</v>
      </c>
      <c r="BE366" s="53">
        <v>159.34083699999999</v>
      </c>
      <c r="BF366" s="53">
        <v>35.835188199999997</v>
      </c>
      <c r="BG366" s="53">
        <v>2.4897451799999999</v>
      </c>
      <c r="BH366" s="4">
        <v>34.575592899999997</v>
      </c>
      <c r="BI366" s="4">
        <v>91.104794999999996</v>
      </c>
      <c r="BJ366" s="53">
        <v>2.7958930999999998</v>
      </c>
      <c r="BK366" s="53">
        <v>2.470874E-2</v>
      </c>
      <c r="BL366" s="53">
        <v>35241.300799999997</v>
      </c>
    </row>
    <row r="367" spans="1:64" hidden="1" x14ac:dyDescent="0.3">
      <c r="A367" s="5" t="s">
        <v>605</v>
      </c>
      <c r="B367" s="5">
        <v>41</v>
      </c>
      <c r="C367" s="5">
        <v>41.2</v>
      </c>
      <c r="D367" s="5">
        <v>361</v>
      </c>
      <c r="E367" s="5" t="s">
        <v>1307</v>
      </c>
      <c r="F367" s="10">
        <v>40269</v>
      </c>
      <c r="G367" s="94">
        <v>1</v>
      </c>
      <c r="H367" s="94">
        <v>4</v>
      </c>
      <c r="I367" s="94">
        <v>2010</v>
      </c>
      <c r="J367" s="5">
        <v>-42.134500000000003</v>
      </c>
      <c r="K367" s="5">
        <v>174.58600000000001</v>
      </c>
      <c r="L367" s="5">
        <v>1456</v>
      </c>
      <c r="M367" s="5" t="s">
        <v>2049</v>
      </c>
      <c r="N367" s="4" t="s">
        <v>1310</v>
      </c>
      <c r="P367" s="5" t="s">
        <v>1929</v>
      </c>
      <c r="Q367" s="90" t="s">
        <v>868</v>
      </c>
      <c r="R367" s="5" t="s">
        <v>868</v>
      </c>
      <c r="S367" s="5" t="s">
        <v>1321</v>
      </c>
      <c r="T367" s="5">
        <v>361</v>
      </c>
      <c r="U367" s="5" t="s">
        <v>1418</v>
      </c>
      <c r="V367" s="5" t="s">
        <v>992</v>
      </c>
      <c r="W367" s="5" t="s">
        <v>1222</v>
      </c>
      <c r="X367" s="5" t="s">
        <v>1622</v>
      </c>
      <c r="Y367" s="5" t="b">
        <v>1</v>
      </c>
      <c r="Z367" s="5" t="s">
        <v>1885</v>
      </c>
      <c r="AA367" s="4">
        <v>15</v>
      </c>
      <c r="AC367" s="4" t="s">
        <v>1311</v>
      </c>
      <c r="AE367" s="53">
        <v>0</v>
      </c>
      <c r="AF367" s="4">
        <f>MA_sampling_location[[#This Row],[Trawling effort_numerical]]/10</f>
        <v>1.5</v>
      </c>
      <c r="AH367" s="4" t="s">
        <v>1995</v>
      </c>
      <c r="AJ367" s="4" t="s">
        <v>1831</v>
      </c>
      <c r="AK367" s="4" t="s">
        <v>1831</v>
      </c>
      <c r="AL367" s="4" t="s">
        <v>1831</v>
      </c>
      <c r="AM367" s="4" t="s">
        <v>1831</v>
      </c>
      <c r="AN367" s="4" t="s">
        <v>1831</v>
      </c>
      <c r="AO367" s="4" t="s">
        <v>1831</v>
      </c>
      <c r="AR367" s="4" t="s">
        <v>1831</v>
      </c>
      <c r="AS367" s="4" t="s">
        <v>1831</v>
      </c>
      <c r="AT367" s="4" t="s">
        <v>1831</v>
      </c>
      <c r="AU367" s="4" t="s">
        <v>1831</v>
      </c>
      <c r="AV367" s="4" t="s">
        <v>1831</v>
      </c>
      <c r="AW367" s="4" t="s">
        <v>1831</v>
      </c>
      <c r="AX367" s="4" t="s">
        <v>1831</v>
      </c>
      <c r="AY367" s="4" t="s">
        <v>1831</v>
      </c>
      <c r="AZ367" s="4" t="s">
        <v>1831</v>
      </c>
      <c r="BA367" s="4" t="s">
        <v>1831</v>
      </c>
      <c r="BB367" s="4" t="s">
        <v>1831</v>
      </c>
      <c r="BC367" s="53">
        <v>4.36762E-3</v>
      </c>
      <c r="BD367" s="53">
        <v>4.8599099999999999E-2</v>
      </c>
      <c r="BE367" s="53">
        <v>163.04972699999999</v>
      </c>
      <c r="BF367" s="53">
        <v>34.997272899999999</v>
      </c>
      <c r="BG367" s="53">
        <v>2.4322483500000001</v>
      </c>
      <c r="BH367" s="4">
        <v>34.546862500000003</v>
      </c>
      <c r="BI367" s="4">
        <v>85.400886799999995</v>
      </c>
      <c r="BJ367" s="53">
        <v>3.2034295899999998</v>
      </c>
      <c r="BK367" s="53">
        <v>2.650831E-2</v>
      </c>
      <c r="BL367" s="53">
        <v>80164.796900000001</v>
      </c>
    </row>
    <row r="368" spans="1:64" hidden="1" x14ac:dyDescent="0.3">
      <c r="A368" s="5" t="s">
        <v>605</v>
      </c>
      <c r="B368" s="5">
        <v>41</v>
      </c>
      <c r="C368" s="5">
        <v>41.2</v>
      </c>
      <c r="D368" s="5">
        <v>362</v>
      </c>
      <c r="E368" s="5" t="s">
        <v>1308</v>
      </c>
      <c r="F368" s="10">
        <v>40269</v>
      </c>
      <c r="G368" s="94">
        <v>1</v>
      </c>
      <c r="H368" s="94">
        <v>4</v>
      </c>
      <c r="I368" s="94">
        <v>2010</v>
      </c>
      <c r="J368" s="5">
        <v>-42.136333333333297</v>
      </c>
      <c r="K368" s="5">
        <v>174.57366666666701</v>
      </c>
      <c r="L368" s="5">
        <v>894</v>
      </c>
      <c r="M368" s="5" t="s">
        <v>2049</v>
      </c>
      <c r="N368" s="4" t="s">
        <v>1310</v>
      </c>
      <c r="P368" s="5" t="s">
        <v>1929</v>
      </c>
      <c r="Q368" s="90" t="s">
        <v>868</v>
      </c>
      <c r="R368" s="5" t="s">
        <v>868</v>
      </c>
      <c r="S368" s="5" t="s">
        <v>1321</v>
      </c>
      <c r="T368" s="5">
        <v>362</v>
      </c>
      <c r="U368" s="5" t="s">
        <v>1418</v>
      </c>
      <c r="V368" s="5" t="s">
        <v>992</v>
      </c>
      <c r="W368" s="5" t="s">
        <v>1222</v>
      </c>
      <c r="X368" s="5" t="s">
        <v>1622</v>
      </c>
      <c r="Y368" s="5" t="b">
        <v>1</v>
      </c>
      <c r="Z368" s="5" t="s">
        <v>1885</v>
      </c>
      <c r="AA368" s="4">
        <v>17</v>
      </c>
      <c r="AC368" s="4" t="s">
        <v>1311</v>
      </c>
      <c r="AE368" s="53">
        <v>0</v>
      </c>
      <c r="AF368" s="4">
        <f>MA_sampling_location[[#This Row],[Trawling effort_numerical]]/10</f>
        <v>1.7</v>
      </c>
      <c r="AH368" s="4" t="s">
        <v>1995</v>
      </c>
      <c r="AJ368" s="4" t="s">
        <v>1831</v>
      </c>
      <c r="AK368" s="4" t="s">
        <v>1831</v>
      </c>
      <c r="AL368" s="4" t="s">
        <v>1831</v>
      </c>
      <c r="AM368" s="4" t="s">
        <v>1831</v>
      </c>
      <c r="AN368" s="4" t="s">
        <v>1831</v>
      </c>
      <c r="AO368" s="4" t="s">
        <v>1831</v>
      </c>
      <c r="AR368" s="4" t="s">
        <v>1831</v>
      </c>
      <c r="AS368" s="4" t="s">
        <v>1831</v>
      </c>
      <c r="AT368" s="4" t="s">
        <v>1831</v>
      </c>
      <c r="AU368" s="4" t="s">
        <v>1831</v>
      </c>
      <c r="AV368" s="4" t="s">
        <v>1831</v>
      </c>
      <c r="AW368" s="4" t="s">
        <v>1831</v>
      </c>
      <c r="AX368" s="4" t="s">
        <v>1831</v>
      </c>
      <c r="AY368" s="4" t="s">
        <v>1831</v>
      </c>
      <c r="AZ368" s="4" t="s">
        <v>1831</v>
      </c>
      <c r="BA368" s="4" t="s">
        <v>1831</v>
      </c>
      <c r="BB368" s="4" t="s">
        <v>1831</v>
      </c>
      <c r="BC368" s="53">
        <v>4.3689100000000002E-3</v>
      </c>
      <c r="BD368" s="53">
        <v>5.2886200000000001E-2</v>
      </c>
      <c r="BE368" s="53">
        <v>165.48068599999999</v>
      </c>
      <c r="BF368" s="53">
        <v>34.599754799999999</v>
      </c>
      <c r="BG368" s="53">
        <v>2.4019868099999999</v>
      </c>
      <c r="BH368" s="4">
        <v>34.530324999999998</v>
      </c>
      <c r="BI368" s="4">
        <v>79.413162200000002</v>
      </c>
      <c r="BJ368" s="53">
        <v>3.4460287699999999</v>
      </c>
      <c r="BK368" s="53">
        <v>2.6769669999999999E-2</v>
      </c>
      <c r="BL368" s="53">
        <v>79154.898400000005</v>
      </c>
    </row>
    <row r="369" spans="1:64" hidden="1" x14ac:dyDescent="0.3">
      <c r="A369" s="5" t="s">
        <v>605</v>
      </c>
      <c r="B369" s="5">
        <v>41</v>
      </c>
      <c r="C369" s="5">
        <v>41.2</v>
      </c>
      <c r="D369" s="5">
        <v>363</v>
      </c>
      <c r="E369" s="5" t="s">
        <v>1309</v>
      </c>
      <c r="F369" s="10">
        <v>40269</v>
      </c>
      <c r="G369" s="94">
        <v>1</v>
      </c>
      <c r="H369" s="94">
        <v>4</v>
      </c>
      <c r="I369" s="94">
        <v>2010</v>
      </c>
      <c r="J369" s="5">
        <v>-42.134500000000003</v>
      </c>
      <c r="K369" s="5">
        <v>174.58500000000001</v>
      </c>
      <c r="L369" s="5">
        <v>1453</v>
      </c>
      <c r="M369" s="5" t="s">
        <v>2049</v>
      </c>
      <c r="N369" s="4" t="s">
        <v>1310</v>
      </c>
      <c r="P369" s="5" t="s">
        <v>1929</v>
      </c>
      <c r="Q369" s="90" t="s">
        <v>868</v>
      </c>
      <c r="R369" s="5" t="s">
        <v>868</v>
      </c>
      <c r="S369" s="5" t="s">
        <v>1321</v>
      </c>
      <c r="T369" s="5">
        <v>363</v>
      </c>
      <c r="U369" s="5" t="s">
        <v>1418</v>
      </c>
      <c r="V369" s="5" t="s">
        <v>992</v>
      </c>
      <c r="W369" s="5" t="s">
        <v>1222</v>
      </c>
      <c r="X369" s="5" t="s">
        <v>1622</v>
      </c>
      <c r="Y369" s="5" t="b">
        <v>1</v>
      </c>
      <c r="Z369" s="5" t="s">
        <v>1885</v>
      </c>
      <c r="AA369" s="4">
        <v>16</v>
      </c>
      <c r="AC369" s="4" t="s">
        <v>1311</v>
      </c>
      <c r="AE369" s="53">
        <v>0</v>
      </c>
      <c r="AF369" s="4">
        <f>MA_sampling_location[[#This Row],[Trawling effort_numerical]]/10</f>
        <v>1.6</v>
      </c>
      <c r="AH369" s="4" t="s">
        <v>1995</v>
      </c>
      <c r="AJ369" s="4" t="s">
        <v>1831</v>
      </c>
      <c r="AK369" s="4" t="s">
        <v>1831</v>
      </c>
      <c r="AL369" s="4" t="s">
        <v>1831</v>
      </c>
      <c r="AM369" s="4" t="s">
        <v>1831</v>
      </c>
      <c r="AN369" s="4" t="s">
        <v>1831</v>
      </c>
      <c r="AO369" s="4" t="s">
        <v>1831</v>
      </c>
      <c r="AR369" s="4" t="s">
        <v>1831</v>
      </c>
      <c r="AS369" s="4" t="s">
        <v>1831</v>
      </c>
      <c r="AT369" s="4" t="s">
        <v>1831</v>
      </c>
      <c r="AU369" s="4" t="s">
        <v>1831</v>
      </c>
      <c r="AV369" s="4" t="s">
        <v>1831</v>
      </c>
      <c r="AW369" s="4" t="s">
        <v>1831</v>
      </c>
      <c r="AX369" s="4" t="s">
        <v>1831</v>
      </c>
      <c r="AY369" s="4" t="s">
        <v>1831</v>
      </c>
      <c r="AZ369" s="4" t="s">
        <v>1831</v>
      </c>
      <c r="BA369" s="4" t="s">
        <v>1831</v>
      </c>
      <c r="BB369" s="4" t="s">
        <v>1831</v>
      </c>
      <c r="BC369" s="53">
        <v>4.3677400000000002E-3</v>
      </c>
      <c r="BD369" s="53">
        <v>4.8987299999999998E-2</v>
      </c>
      <c r="BE369" s="53">
        <v>163.26928899999999</v>
      </c>
      <c r="BF369" s="53">
        <v>34.961347199999999</v>
      </c>
      <c r="BG369" s="53">
        <v>2.42951351</v>
      </c>
      <c r="BH369" s="4">
        <v>34.545342900000001</v>
      </c>
      <c r="BI369" s="4">
        <v>84.855877800000002</v>
      </c>
      <c r="BJ369" s="53">
        <v>3.2254857700000001</v>
      </c>
      <c r="BK369" s="53">
        <v>2.6531559999999999E-2</v>
      </c>
      <c r="BL369" s="53">
        <v>80089.898400000005</v>
      </c>
    </row>
    <row r="370" spans="1:64" hidden="1" x14ac:dyDescent="0.3">
      <c r="A370" s="5" t="s">
        <v>608</v>
      </c>
      <c r="B370" s="5">
        <v>49</v>
      </c>
      <c r="C370" s="5">
        <v>49.1</v>
      </c>
      <c r="D370" s="5">
        <v>364</v>
      </c>
      <c r="E370" s="5" t="s">
        <v>1322</v>
      </c>
      <c r="F370" s="6">
        <v>42178</v>
      </c>
      <c r="G370" s="94">
        <v>23</v>
      </c>
      <c r="H370" s="94">
        <v>6</v>
      </c>
      <c r="I370" s="94">
        <v>2015</v>
      </c>
      <c r="J370" s="5">
        <v>54.16</v>
      </c>
      <c r="K370" s="5">
        <v>-3.64</v>
      </c>
      <c r="L370" s="5">
        <v>26</v>
      </c>
      <c r="M370" s="5" t="s">
        <v>2049</v>
      </c>
      <c r="N370" s="4" t="s">
        <v>1330</v>
      </c>
      <c r="P370" s="5" t="s">
        <v>1929</v>
      </c>
      <c r="Q370" s="5" t="s">
        <v>845</v>
      </c>
      <c r="R370" s="5" t="s">
        <v>845</v>
      </c>
      <c r="S370" s="5" t="s">
        <v>1332</v>
      </c>
      <c r="T370" s="5">
        <v>364</v>
      </c>
      <c r="U370" s="5" t="s">
        <v>1418</v>
      </c>
      <c r="V370" s="5" t="s">
        <v>992</v>
      </c>
      <c r="W370" s="5" t="s">
        <v>1880</v>
      </c>
      <c r="X370" s="5" t="s">
        <v>1876</v>
      </c>
      <c r="Y370" s="5" t="b">
        <v>1</v>
      </c>
      <c r="Z370" s="5" t="s">
        <v>1876</v>
      </c>
      <c r="AA370" s="4">
        <v>3.8</v>
      </c>
      <c r="AC370" s="4" t="s">
        <v>1045</v>
      </c>
      <c r="AE370" s="53">
        <v>35.500099200000001</v>
      </c>
      <c r="AF370" s="4">
        <v>3.8</v>
      </c>
      <c r="AH370" s="4" t="s">
        <v>1995</v>
      </c>
      <c r="AJ370" s="4" t="s">
        <v>1831</v>
      </c>
      <c r="AK370" s="4">
        <v>14</v>
      </c>
      <c r="AL370" s="4">
        <v>33</v>
      </c>
      <c r="AM370" s="4" t="s">
        <v>1831</v>
      </c>
      <c r="AN370" s="4" t="s">
        <v>1831</v>
      </c>
      <c r="AO370" s="4" t="s">
        <v>1831</v>
      </c>
      <c r="AR370" s="4" t="s">
        <v>1831</v>
      </c>
      <c r="AS370" s="4" t="s">
        <v>1831</v>
      </c>
      <c r="AT370" s="4" t="s">
        <v>1831</v>
      </c>
      <c r="AU370" s="4" t="s">
        <v>1334</v>
      </c>
      <c r="AV370" s="4" t="s">
        <v>1831</v>
      </c>
      <c r="AW370" s="4" t="s">
        <v>1831</v>
      </c>
      <c r="AX370" s="4">
        <v>0.17</v>
      </c>
      <c r="AY370" s="4">
        <v>0.69</v>
      </c>
      <c r="AZ370" s="4" t="s">
        <v>1831</v>
      </c>
      <c r="BA370" s="4" t="s">
        <v>1831</v>
      </c>
      <c r="BB370" s="4" t="s">
        <v>1831</v>
      </c>
      <c r="BC370" s="53">
        <v>1.12783535</v>
      </c>
      <c r="BD370" s="53">
        <v>4.79838E-2</v>
      </c>
      <c r="BE370" s="53">
        <v>284.58157799999998</v>
      </c>
      <c r="BF370" s="53">
        <v>0.42060347999999997</v>
      </c>
      <c r="BG370" s="53">
        <v>0.24142759999999999</v>
      </c>
      <c r="BH370" s="4">
        <v>34.306683999999997</v>
      </c>
      <c r="BI370" s="4">
        <v>6.70300239</v>
      </c>
      <c r="BJ370" s="53">
        <v>11.082046500000001</v>
      </c>
      <c r="BK370" s="53">
        <v>1.0544990000000001E-2</v>
      </c>
      <c r="BL370" s="53">
        <v>24371.300800000001</v>
      </c>
    </row>
    <row r="371" spans="1:64" hidden="1" x14ac:dyDescent="0.3">
      <c r="A371" s="5" t="s">
        <v>608</v>
      </c>
      <c r="B371" s="5">
        <v>49</v>
      </c>
      <c r="C371" s="5">
        <v>49.1</v>
      </c>
      <c r="D371" s="5">
        <v>365</v>
      </c>
      <c r="E371" s="5" t="s">
        <v>1323</v>
      </c>
      <c r="F371" s="6">
        <v>42178</v>
      </c>
      <c r="G371" s="94">
        <v>23</v>
      </c>
      <c r="H371" s="94">
        <v>6</v>
      </c>
      <c r="I371" s="94">
        <v>2015</v>
      </c>
      <c r="J371" s="5">
        <v>54.21</v>
      </c>
      <c r="K371" s="5">
        <v>-3.65</v>
      </c>
      <c r="L371" s="5">
        <v>28</v>
      </c>
      <c r="M371" s="5" t="s">
        <v>2049</v>
      </c>
      <c r="N371" s="4" t="s">
        <v>1330</v>
      </c>
      <c r="P371" s="5" t="s">
        <v>1929</v>
      </c>
      <c r="Q371" s="5" t="s">
        <v>845</v>
      </c>
      <c r="R371" s="5" t="s">
        <v>845</v>
      </c>
      <c r="S371" s="5" t="s">
        <v>1332</v>
      </c>
      <c r="T371" s="5">
        <v>365</v>
      </c>
      <c r="U371" s="5" t="s">
        <v>1418</v>
      </c>
      <c r="V371" s="5" t="s">
        <v>992</v>
      </c>
      <c r="W371" s="5" t="s">
        <v>1880</v>
      </c>
      <c r="X371" s="5" t="s">
        <v>1876</v>
      </c>
      <c r="Y371" s="5" t="b">
        <v>1</v>
      </c>
      <c r="Z371" s="5" t="s">
        <v>1876</v>
      </c>
      <c r="AA371" s="4">
        <v>5.9</v>
      </c>
      <c r="AC371" s="4" t="s">
        <v>1045</v>
      </c>
      <c r="AE371" s="53">
        <v>63.955501599999998</v>
      </c>
      <c r="AF371" s="4">
        <v>5.9</v>
      </c>
      <c r="AH371" s="4" t="s">
        <v>1995</v>
      </c>
      <c r="AJ371" s="4" t="s">
        <v>1831</v>
      </c>
      <c r="AK371" s="4">
        <v>14</v>
      </c>
      <c r="AL371" s="4">
        <v>33</v>
      </c>
      <c r="AM371" s="4" t="s">
        <v>1831</v>
      </c>
      <c r="AN371" s="4" t="s">
        <v>1831</v>
      </c>
      <c r="AO371" s="4" t="s">
        <v>1831</v>
      </c>
      <c r="AR371" s="4" t="s">
        <v>1831</v>
      </c>
      <c r="AS371" s="4" t="s">
        <v>1831</v>
      </c>
      <c r="AT371" s="4" t="s">
        <v>1831</v>
      </c>
      <c r="AU371" s="4" t="s">
        <v>1335</v>
      </c>
      <c r="AV371" s="4" t="s">
        <v>1831</v>
      </c>
      <c r="AW371" s="4" t="s">
        <v>1831</v>
      </c>
      <c r="AX371" s="4">
        <v>0.16</v>
      </c>
      <c r="AY371" s="4">
        <v>0.52</v>
      </c>
      <c r="AZ371" s="4" t="s">
        <v>1831</v>
      </c>
      <c r="BA371" s="4" t="s">
        <v>1831</v>
      </c>
      <c r="BB371" s="4" t="s">
        <v>1831</v>
      </c>
      <c r="BC371" s="53">
        <v>1.10817397</v>
      </c>
      <c r="BD371" s="53">
        <v>4.7862500000000002E-2</v>
      </c>
      <c r="BE371" s="53">
        <v>284.569729</v>
      </c>
      <c r="BF371" s="53">
        <v>0.41697166000000002</v>
      </c>
      <c r="BG371" s="53">
        <v>0.23920253999999999</v>
      </c>
      <c r="BH371" s="4">
        <v>34.3067043</v>
      </c>
      <c r="BI371" s="4">
        <v>6.6391474400000003</v>
      </c>
      <c r="BJ371" s="53">
        <v>11.0834946</v>
      </c>
      <c r="BK371" s="53">
        <v>1.073344E-2</v>
      </c>
      <c r="BL371" s="53">
        <v>20595.5</v>
      </c>
    </row>
    <row r="372" spans="1:64" hidden="1" x14ac:dyDescent="0.3">
      <c r="A372" s="5" t="s">
        <v>608</v>
      </c>
      <c r="B372" s="5">
        <v>49</v>
      </c>
      <c r="C372" s="5">
        <v>49.1</v>
      </c>
      <c r="D372" s="5">
        <v>366</v>
      </c>
      <c r="E372" s="5" t="s">
        <v>1324</v>
      </c>
      <c r="F372" s="6">
        <v>42178</v>
      </c>
      <c r="G372" s="94">
        <v>23</v>
      </c>
      <c r="H372" s="94">
        <v>6</v>
      </c>
      <c r="I372" s="94">
        <v>2015</v>
      </c>
      <c r="J372" s="5">
        <v>54.26</v>
      </c>
      <c r="K372" s="5">
        <v>-3.73</v>
      </c>
      <c r="L372" s="5">
        <v>28.5</v>
      </c>
      <c r="M372" s="5" t="s">
        <v>2049</v>
      </c>
      <c r="N372" s="4" t="s">
        <v>1330</v>
      </c>
      <c r="P372" s="5" t="s">
        <v>1929</v>
      </c>
      <c r="Q372" s="5" t="s">
        <v>845</v>
      </c>
      <c r="R372" s="5" t="s">
        <v>845</v>
      </c>
      <c r="S372" s="5" t="s">
        <v>1332</v>
      </c>
      <c r="T372" s="5">
        <v>366</v>
      </c>
      <c r="U372" s="5" t="s">
        <v>1418</v>
      </c>
      <c r="V372" s="5" t="s">
        <v>992</v>
      </c>
      <c r="W372" s="5" t="s">
        <v>1880</v>
      </c>
      <c r="X372" s="5" t="s">
        <v>1876</v>
      </c>
      <c r="Y372" s="5" t="b">
        <v>1</v>
      </c>
      <c r="Z372" s="5" t="s">
        <v>1876</v>
      </c>
      <c r="AA372" s="4">
        <v>8.4</v>
      </c>
      <c r="AC372" s="4" t="s">
        <v>1045</v>
      </c>
      <c r="AE372" s="53">
        <v>64.463500999999994</v>
      </c>
      <c r="AF372" s="4">
        <v>8.4</v>
      </c>
      <c r="AH372" s="4" t="s">
        <v>1995</v>
      </c>
      <c r="AJ372" s="4" t="s">
        <v>1831</v>
      </c>
      <c r="AK372" s="4">
        <v>14</v>
      </c>
      <c r="AL372" s="4">
        <v>33</v>
      </c>
      <c r="AM372" s="4" t="s">
        <v>1831</v>
      </c>
      <c r="AN372" s="4" t="s">
        <v>1831</v>
      </c>
      <c r="AO372" s="4" t="s">
        <v>1831</v>
      </c>
      <c r="AR372" s="4" t="s">
        <v>1831</v>
      </c>
      <c r="AS372" s="4" t="s">
        <v>1831</v>
      </c>
      <c r="AT372" s="4" t="s">
        <v>1831</v>
      </c>
      <c r="AU372" s="4" t="s">
        <v>1336</v>
      </c>
      <c r="AV372" s="4" t="s">
        <v>1831</v>
      </c>
      <c r="AW372" s="4" t="s">
        <v>1831</v>
      </c>
      <c r="AX372" s="4">
        <v>0.22</v>
      </c>
      <c r="AY372" s="4">
        <v>0.68</v>
      </c>
      <c r="AZ372" s="4" t="s">
        <v>1831</v>
      </c>
      <c r="BA372" s="4" t="s">
        <v>1831</v>
      </c>
      <c r="BB372" s="4" t="s">
        <v>1831</v>
      </c>
      <c r="BC372" s="53">
        <v>1.16440484</v>
      </c>
      <c r="BD372" s="53">
        <v>4.5175600000000003E-2</v>
      </c>
      <c r="BE372" s="53">
        <v>284.35136899999998</v>
      </c>
      <c r="BF372" s="53">
        <v>0.46072246</v>
      </c>
      <c r="BG372" s="53">
        <v>0.24342032</v>
      </c>
      <c r="BH372" s="4">
        <v>34.304843300000002</v>
      </c>
      <c r="BI372" s="4">
        <v>6.7990760999999997</v>
      </c>
      <c r="BJ372" s="53">
        <v>11.0566128</v>
      </c>
      <c r="BK372" s="53">
        <v>9.73364E-3</v>
      </c>
      <c r="BL372" s="53">
        <v>21821</v>
      </c>
    </row>
    <row r="373" spans="1:64" hidden="1" x14ac:dyDescent="0.3">
      <c r="A373" s="5" t="s">
        <v>608</v>
      </c>
      <c r="B373" s="5">
        <v>49</v>
      </c>
      <c r="C373" s="5">
        <v>49.2</v>
      </c>
      <c r="D373" s="5">
        <v>367</v>
      </c>
      <c r="E373" s="5" t="s">
        <v>1325</v>
      </c>
      <c r="F373" s="6">
        <v>42178</v>
      </c>
      <c r="G373" s="94">
        <v>23</v>
      </c>
      <c r="H373" s="94">
        <v>6</v>
      </c>
      <c r="I373" s="94">
        <v>2015</v>
      </c>
      <c r="J373" s="5">
        <v>54.25</v>
      </c>
      <c r="K373" s="5">
        <v>-4.05</v>
      </c>
      <c r="L373" s="5">
        <v>19.8</v>
      </c>
      <c r="M373" s="5" t="s">
        <v>963</v>
      </c>
      <c r="N373" s="4" t="s">
        <v>1331</v>
      </c>
      <c r="P373" s="5" t="s">
        <v>1929</v>
      </c>
      <c r="Q373" s="5" t="s">
        <v>845</v>
      </c>
      <c r="R373" s="5" t="s">
        <v>845</v>
      </c>
      <c r="S373" s="5" t="s">
        <v>1333</v>
      </c>
      <c r="T373" s="5">
        <v>367</v>
      </c>
      <c r="U373" s="5" t="s">
        <v>1418</v>
      </c>
      <c r="V373" s="5" t="s">
        <v>992</v>
      </c>
      <c r="W373" s="5" t="s">
        <v>1880</v>
      </c>
      <c r="X373" s="5" t="s">
        <v>1877</v>
      </c>
      <c r="Y373" s="5" t="b">
        <v>1</v>
      </c>
      <c r="Z373" s="5" t="s">
        <v>1877</v>
      </c>
      <c r="AA373" s="4">
        <v>0.25</v>
      </c>
      <c r="AC373" s="4" t="s">
        <v>1045</v>
      </c>
      <c r="AE373" s="53">
        <v>0</v>
      </c>
      <c r="AF373" s="4">
        <v>0.25</v>
      </c>
      <c r="AH373" s="4" t="s">
        <v>1995</v>
      </c>
      <c r="AJ373" s="4" t="s">
        <v>1831</v>
      </c>
      <c r="AK373" s="4">
        <v>14</v>
      </c>
      <c r="AL373" s="4">
        <v>33</v>
      </c>
      <c r="AM373" s="4" t="s">
        <v>1831</v>
      </c>
      <c r="AN373" s="4" t="s">
        <v>1831</v>
      </c>
      <c r="AO373" s="4" t="s">
        <v>1831</v>
      </c>
      <c r="AR373" s="4" t="s">
        <v>1831</v>
      </c>
      <c r="AS373" s="4" t="s">
        <v>1831</v>
      </c>
      <c r="AT373" s="4" t="s">
        <v>1831</v>
      </c>
      <c r="AU373" s="4" t="s">
        <v>1334</v>
      </c>
      <c r="AV373" s="4" t="s">
        <v>1831</v>
      </c>
      <c r="AW373" s="4" t="s">
        <v>1831</v>
      </c>
      <c r="AX373" s="4">
        <v>0.17</v>
      </c>
      <c r="AY373" s="4">
        <v>1</v>
      </c>
      <c r="AZ373" s="4" t="s">
        <v>1831</v>
      </c>
      <c r="BA373" s="4" t="s">
        <v>1831</v>
      </c>
      <c r="BB373" s="4" t="s">
        <v>1831</v>
      </c>
      <c r="BC373" s="53">
        <v>0.96546595000000002</v>
      </c>
      <c r="BD373" s="53">
        <v>3.2714500000000001E-2</v>
      </c>
      <c r="BE373" s="53">
        <v>283.304123</v>
      </c>
      <c r="BF373" s="53">
        <v>0.4297011</v>
      </c>
      <c r="BG373" s="53">
        <v>0.23160115000000001</v>
      </c>
      <c r="BH373" s="4">
        <v>34.2853827</v>
      </c>
      <c r="BI373" s="4">
        <v>6.2770703000000001</v>
      </c>
      <c r="BJ373" s="53">
        <v>11.097118399999999</v>
      </c>
      <c r="BK373" s="53">
        <v>7.7654999999999998E-3</v>
      </c>
      <c r="BL373" s="53">
        <v>32728.199199999999</v>
      </c>
    </row>
    <row r="374" spans="1:64" hidden="1" x14ac:dyDescent="0.3">
      <c r="A374" s="5" t="s">
        <v>608</v>
      </c>
      <c r="B374" s="5">
        <v>49</v>
      </c>
      <c r="C374" s="5">
        <v>49.2</v>
      </c>
      <c r="D374" s="5">
        <v>368</v>
      </c>
      <c r="E374" s="5" t="s">
        <v>1326</v>
      </c>
      <c r="F374" s="6">
        <v>42179</v>
      </c>
      <c r="G374" s="94">
        <v>24</v>
      </c>
      <c r="H374" s="94">
        <v>6</v>
      </c>
      <c r="I374" s="94">
        <v>2015</v>
      </c>
      <c r="J374" s="5">
        <v>54.24</v>
      </c>
      <c r="K374" s="5">
        <v>-4.01</v>
      </c>
      <c r="L374" s="5">
        <v>18.3</v>
      </c>
      <c r="M374" s="5" t="s">
        <v>963</v>
      </c>
      <c r="N374" s="4" t="s">
        <v>1331</v>
      </c>
      <c r="P374" s="5" t="s">
        <v>1929</v>
      </c>
      <c r="Q374" s="5" t="s">
        <v>845</v>
      </c>
      <c r="R374" s="5" t="s">
        <v>845</v>
      </c>
      <c r="S374" s="5" t="s">
        <v>1333</v>
      </c>
      <c r="T374" s="5">
        <v>368</v>
      </c>
      <c r="U374" s="5" t="s">
        <v>1418</v>
      </c>
      <c r="V374" s="5" t="s">
        <v>992</v>
      </c>
      <c r="W374" s="5" t="s">
        <v>1880</v>
      </c>
      <c r="X374" s="5" t="s">
        <v>1877</v>
      </c>
      <c r="Y374" s="5" t="b">
        <v>1</v>
      </c>
      <c r="Z374" s="5" t="s">
        <v>1877</v>
      </c>
      <c r="AA374" s="4">
        <v>0.51</v>
      </c>
      <c r="AC374" s="4" t="s">
        <v>1045</v>
      </c>
      <c r="AE374" s="53">
        <v>0</v>
      </c>
      <c r="AF374" s="4">
        <v>0.51</v>
      </c>
      <c r="AH374" s="4" t="s">
        <v>1995</v>
      </c>
      <c r="AJ374" s="4" t="s">
        <v>1831</v>
      </c>
      <c r="AK374" s="4">
        <v>14</v>
      </c>
      <c r="AL374" s="4">
        <v>33</v>
      </c>
      <c r="AM374" s="4" t="s">
        <v>1831</v>
      </c>
      <c r="AN374" s="4" t="s">
        <v>1831</v>
      </c>
      <c r="AO374" s="4" t="s">
        <v>1831</v>
      </c>
      <c r="AR374" s="4" t="s">
        <v>1831</v>
      </c>
      <c r="AS374" s="4" t="s">
        <v>1831</v>
      </c>
      <c r="AT374" s="4" t="s">
        <v>1831</v>
      </c>
      <c r="AU374" s="4" t="s">
        <v>1335</v>
      </c>
      <c r="AV374" s="4" t="s">
        <v>1831</v>
      </c>
      <c r="AW374" s="4" t="s">
        <v>1831</v>
      </c>
      <c r="AX374" s="4">
        <v>0.17</v>
      </c>
      <c r="AY374" s="4">
        <v>1.1399999999999999</v>
      </c>
      <c r="AZ374" s="4" t="s">
        <v>1831</v>
      </c>
      <c r="BA374" s="4" t="s">
        <v>1831</v>
      </c>
      <c r="BB374" s="4" t="s">
        <v>1831</v>
      </c>
      <c r="BC374" s="53">
        <v>0.96097657000000003</v>
      </c>
      <c r="BD374" s="53">
        <v>3.24172E-2</v>
      </c>
      <c r="BE374" s="53">
        <v>283.22909700000002</v>
      </c>
      <c r="BF374" s="53">
        <v>0.42710667000000002</v>
      </c>
      <c r="BG374" s="53">
        <v>0.23240327999999999</v>
      </c>
      <c r="BH374" s="4">
        <v>34.285778100000002</v>
      </c>
      <c r="BI374" s="4">
        <v>6.2753432800000004</v>
      </c>
      <c r="BJ374" s="53">
        <v>11.100711799999999</v>
      </c>
      <c r="BK374" s="53">
        <v>7.7939000000000003E-3</v>
      </c>
      <c r="BL374" s="53">
        <v>34651.199200000003</v>
      </c>
    </row>
    <row r="375" spans="1:64" hidden="1" x14ac:dyDescent="0.3">
      <c r="A375" s="5" t="s">
        <v>608</v>
      </c>
      <c r="B375" s="5">
        <v>49</v>
      </c>
      <c r="C375" s="5">
        <v>49.2</v>
      </c>
      <c r="D375" s="5">
        <v>369</v>
      </c>
      <c r="E375" s="5" t="s">
        <v>1327</v>
      </c>
      <c r="F375" s="6">
        <v>42180</v>
      </c>
      <c r="G375" s="94">
        <v>25</v>
      </c>
      <c r="H375" s="94">
        <v>6</v>
      </c>
      <c r="I375" s="94">
        <v>2015</v>
      </c>
      <c r="J375" s="5">
        <v>54.27</v>
      </c>
      <c r="K375" s="5">
        <v>-4.1900000000000004</v>
      </c>
      <c r="L375" s="5">
        <v>18.8</v>
      </c>
      <c r="M375" s="5" t="s">
        <v>963</v>
      </c>
      <c r="N375" s="4" t="s">
        <v>1331</v>
      </c>
      <c r="P375" s="5" t="s">
        <v>1929</v>
      </c>
      <c r="Q375" s="5" t="s">
        <v>845</v>
      </c>
      <c r="R375" s="5" t="s">
        <v>845</v>
      </c>
      <c r="S375" s="5" t="s">
        <v>1333</v>
      </c>
      <c r="T375" s="5">
        <v>369</v>
      </c>
      <c r="U375" s="5" t="s">
        <v>1418</v>
      </c>
      <c r="V375" s="5" t="s">
        <v>992</v>
      </c>
      <c r="W375" s="5" t="s">
        <v>1880</v>
      </c>
      <c r="X375" s="5" t="s">
        <v>1877</v>
      </c>
      <c r="Y375" s="5" t="b">
        <v>1</v>
      </c>
      <c r="Z375" s="5" t="s">
        <v>1877</v>
      </c>
      <c r="AA375" s="4">
        <v>1.63</v>
      </c>
      <c r="AC375" s="4" t="s">
        <v>1045</v>
      </c>
      <c r="AE375" s="53">
        <v>0</v>
      </c>
      <c r="AF375" s="4">
        <v>1.63</v>
      </c>
      <c r="AH375" s="4" t="s">
        <v>1995</v>
      </c>
      <c r="AJ375" s="4" t="s">
        <v>1831</v>
      </c>
      <c r="AK375" s="4">
        <v>14</v>
      </c>
      <c r="AL375" s="4">
        <v>33</v>
      </c>
      <c r="AM375" s="4" t="s">
        <v>1831</v>
      </c>
      <c r="AN375" s="4" t="s">
        <v>1831</v>
      </c>
      <c r="AO375" s="4" t="s">
        <v>1831</v>
      </c>
      <c r="AR375" s="4" t="s">
        <v>1831</v>
      </c>
      <c r="AS375" s="4" t="s">
        <v>1831</v>
      </c>
      <c r="AT375" s="4" t="s">
        <v>1831</v>
      </c>
      <c r="AU375" s="4" t="s">
        <v>1336</v>
      </c>
      <c r="AV375" s="4" t="s">
        <v>1831</v>
      </c>
      <c r="AW375" s="4" t="s">
        <v>1831</v>
      </c>
      <c r="AX375" s="4">
        <v>0.11</v>
      </c>
      <c r="AY375" s="4">
        <v>0.73</v>
      </c>
      <c r="AZ375" s="4" t="s">
        <v>1831</v>
      </c>
      <c r="BA375" s="4" t="s">
        <v>1831</v>
      </c>
      <c r="BB375" s="4" t="s">
        <v>1831</v>
      </c>
      <c r="BC375" s="53">
        <v>1.0704795499999999</v>
      </c>
      <c r="BD375" s="53">
        <v>3.4447800000000001E-2</v>
      </c>
      <c r="BE375" s="53">
        <v>284.43349799999999</v>
      </c>
      <c r="BF375" s="53">
        <v>0.46644988999999998</v>
      </c>
      <c r="BG375" s="53">
        <v>0.23454025000000001</v>
      </c>
      <c r="BH375" s="4">
        <v>34.295872600000003</v>
      </c>
      <c r="BI375" s="4">
        <v>6.4676045000000002</v>
      </c>
      <c r="BJ375" s="53">
        <v>11.053869000000001</v>
      </c>
      <c r="BK375" s="53">
        <v>7.77803E-3</v>
      </c>
      <c r="BL375" s="53">
        <v>26179.400399999999</v>
      </c>
    </row>
    <row r="376" spans="1:64" hidden="1" x14ac:dyDescent="0.3">
      <c r="A376" s="5" t="s">
        <v>602</v>
      </c>
      <c r="B376" s="5">
        <v>53</v>
      </c>
      <c r="C376" s="5">
        <v>53.1</v>
      </c>
      <c r="D376" s="5">
        <v>370</v>
      </c>
      <c r="E376" s="5">
        <v>17</v>
      </c>
      <c r="F376" s="6">
        <v>41791</v>
      </c>
      <c r="G376" s="94">
        <v>1</v>
      </c>
      <c r="H376" s="94">
        <v>6</v>
      </c>
      <c r="I376" s="94">
        <v>2014</v>
      </c>
      <c r="J376" s="5">
        <v>54.4183333</v>
      </c>
      <c r="K376" s="5">
        <v>-3.76277777777777</v>
      </c>
      <c r="L376" s="5">
        <v>32.299999999999997</v>
      </c>
      <c r="M376" s="5" t="s">
        <v>2049</v>
      </c>
      <c r="N376" s="4" t="s">
        <v>844</v>
      </c>
      <c r="P376" s="5" t="s">
        <v>1929</v>
      </c>
      <c r="Q376" s="5" t="s">
        <v>845</v>
      </c>
      <c r="R376" s="5" t="s">
        <v>845</v>
      </c>
      <c r="S376" s="4" t="s">
        <v>1344</v>
      </c>
      <c r="T376" s="5">
        <v>370</v>
      </c>
      <c r="U376" s="5" t="s">
        <v>1418</v>
      </c>
      <c r="V376" s="5" t="s">
        <v>992</v>
      </c>
      <c r="W376" s="5" t="s">
        <v>1222</v>
      </c>
      <c r="X376" s="5" t="s">
        <v>1222</v>
      </c>
      <c r="Y376" s="5" t="b">
        <v>1</v>
      </c>
      <c r="Z376" s="5"/>
      <c r="AA376" s="4">
        <v>4.9900000000000064</v>
      </c>
      <c r="AC376" s="4" t="s">
        <v>1045</v>
      </c>
      <c r="AE376" s="53">
        <v>59.109901399999998</v>
      </c>
      <c r="AF376" s="4">
        <v>4.9900000000000064</v>
      </c>
      <c r="AH376" s="4" t="s">
        <v>1995</v>
      </c>
      <c r="AJ376" s="4" t="s">
        <v>1831</v>
      </c>
      <c r="AK376" s="4">
        <v>14.1</v>
      </c>
      <c r="AL376" s="4" t="s">
        <v>1831</v>
      </c>
      <c r="AM376" s="4" t="s">
        <v>1831</v>
      </c>
      <c r="AN376" s="4" t="s">
        <v>1831</v>
      </c>
      <c r="AO376" s="4" t="s">
        <v>1831</v>
      </c>
      <c r="AR376" s="4" t="s">
        <v>1831</v>
      </c>
      <c r="AS376" s="4" t="s">
        <v>1831</v>
      </c>
      <c r="AT376" s="4" t="s">
        <v>1831</v>
      </c>
      <c r="AU376" s="4" t="s">
        <v>1831</v>
      </c>
      <c r="AV376" s="4" t="s">
        <v>1831</v>
      </c>
      <c r="AW376" s="4" t="s">
        <v>1831</v>
      </c>
      <c r="AX376" s="4">
        <v>0.21</v>
      </c>
      <c r="AY376" s="4">
        <v>0.68</v>
      </c>
      <c r="AZ376" s="4" t="s">
        <v>1831</v>
      </c>
      <c r="BA376" s="4" t="s">
        <v>1831</v>
      </c>
      <c r="BB376" s="4" t="s">
        <v>1831</v>
      </c>
      <c r="BC376" s="53">
        <v>1.20966588</v>
      </c>
      <c r="BD376" s="53">
        <v>5.3768200000000002E-2</v>
      </c>
      <c r="BE376" s="53">
        <v>283.742324</v>
      </c>
      <c r="BF376" s="53">
        <v>0.55898402999999997</v>
      </c>
      <c r="BG376" s="53">
        <v>0.25256733999999997</v>
      </c>
      <c r="BH376" s="4">
        <v>34.3084694</v>
      </c>
      <c r="BI376" s="4">
        <v>7.0459209100000004</v>
      </c>
      <c r="BJ376" s="53">
        <v>11.0072993</v>
      </c>
      <c r="BK376" s="53">
        <v>1.340569E-2</v>
      </c>
      <c r="BL376" s="53">
        <v>23770.800800000001</v>
      </c>
    </row>
    <row r="377" spans="1:64" hidden="1" x14ac:dyDescent="0.3">
      <c r="A377" s="5" t="s">
        <v>602</v>
      </c>
      <c r="B377" s="5">
        <v>53</v>
      </c>
      <c r="C377" s="5">
        <v>53.1</v>
      </c>
      <c r="D377" s="5">
        <v>372</v>
      </c>
      <c r="E377" s="5">
        <v>19</v>
      </c>
      <c r="F377" s="6">
        <v>41791</v>
      </c>
      <c r="G377" s="94">
        <v>1</v>
      </c>
      <c r="H377" s="94">
        <v>6</v>
      </c>
      <c r="I377" s="94">
        <v>2014</v>
      </c>
      <c r="J377" s="5">
        <v>54.340555600000002</v>
      </c>
      <c r="K377" s="5">
        <v>-3.7336111111111099</v>
      </c>
      <c r="L377" s="5">
        <v>39.4</v>
      </c>
      <c r="M377" s="5" t="s">
        <v>2049</v>
      </c>
      <c r="N377" s="4" t="s">
        <v>844</v>
      </c>
      <c r="P377" s="5" t="s">
        <v>1929</v>
      </c>
      <c r="Q377" s="5" t="s">
        <v>845</v>
      </c>
      <c r="R377" s="5" t="s">
        <v>845</v>
      </c>
      <c r="S377" s="4" t="s">
        <v>1344</v>
      </c>
      <c r="T377" s="5">
        <v>372</v>
      </c>
      <c r="U377" s="5" t="s">
        <v>1418</v>
      </c>
      <c r="V377" s="5" t="s">
        <v>992</v>
      </c>
      <c r="W377" s="5" t="s">
        <v>1222</v>
      </c>
      <c r="X377" s="5" t="s">
        <v>1222</v>
      </c>
      <c r="Y377" s="5" t="b">
        <v>1</v>
      </c>
      <c r="Z377" s="5"/>
      <c r="AA377" s="4">
        <v>5.6700000000000026</v>
      </c>
      <c r="AC377" s="4" t="s">
        <v>1045</v>
      </c>
      <c r="AE377" s="53">
        <v>76.8490982</v>
      </c>
      <c r="AF377" s="4">
        <v>5.6700000000000026</v>
      </c>
      <c r="AH377" s="4" t="s">
        <v>1995</v>
      </c>
      <c r="AJ377" s="4" t="s">
        <v>1831</v>
      </c>
      <c r="AK377" s="4">
        <v>12.8</v>
      </c>
      <c r="AL377" s="4" t="s">
        <v>1831</v>
      </c>
      <c r="AM377" s="4" t="s">
        <v>1831</v>
      </c>
      <c r="AN377" s="4" t="s">
        <v>1831</v>
      </c>
      <c r="AO377" s="4" t="s">
        <v>1831</v>
      </c>
      <c r="AR377" s="4" t="s">
        <v>1831</v>
      </c>
      <c r="AS377" s="4" t="s">
        <v>1831</v>
      </c>
      <c r="AT377" s="4" t="s">
        <v>1831</v>
      </c>
      <c r="AU377" s="4" t="s">
        <v>1831</v>
      </c>
      <c r="AV377" s="4" t="s">
        <v>1831</v>
      </c>
      <c r="AW377" s="4" t="s">
        <v>1831</v>
      </c>
      <c r="AX377" s="4">
        <v>0.18</v>
      </c>
      <c r="AY377" s="4">
        <v>0.64</v>
      </c>
      <c r="AZ377" s="4" t="s">
        <v>1831</v>
      </c>
      <c r="BA377" s="4" t="s">
        <v>1831</v>
      </c>
      <c r="BB377" s="4" t="s">
        <v>1831</v>
      </c>
      <c r="BC377" s="53">
        <v>1.26984662</v>
      </c>
      <c r="BD377" s="53">
        <v>4.5864500000000002E-2</v>
      </c>
      <c r="BE377" s="53">
        <v>284.02059400000002</v>
      </c>
      <c r="BF377" s="53">
        <v>0.53314927000000001</v>
      </c>
      <c r="BG377" s="53">
        <v>0.25346571000000001</v>
      </c>
      <c r="BH377" s="4">
        <v>34.3070168</v>
      </c>
      <c r="BI377" s="4">
        <v>7.1926971899999996</v>
      </c>
      <c r="BJ377" s="53">
        <v>11.0147295</v>
      </c>
      <c r="BK377" s="53">
        <v>1.155433E-2</v>
      </c>
      <c r="BL377" s="53">
        <v>19941.400399999999</v>
      </c>
    </row>
    <row r="378" spans="1:64" hidden="1" x14ac:dyDescent="0.3">
      <c r="A378" s="5" t="s">
        <v>602</v>
      </c>
      <c r="B378" s="5">
        <v>53</v>
      </c>
      <c r="C378" s="5">
        <v>53.1</v>
      </c>
      <c r="D378" s="5">
        <v>373</v>
      </c>
      <c r="E378" s="5">
        <v>20</v>
      </c>
      <c r="F378" s="6">
        <v>41791</v>
      </c>
      <c r="G378" s="94">
        <v>1</v>
      </c>
      <c r="H378" s="94">
        <v>6</v>
      </c>
      <c r="I378" s="94">
        <v>2014</v>
      </c>
      <c r="J378" s="5">
        <v>54.340277800000003</v>
      </c>
      <c r="K378" s="5">
        <v>-3.7602777777777701</v>
      </c>
      <c r="L378" s="5">
        <v>43.7</v>
      </c>
      <c r="M378" s="5" t="s">
        <v>2049</v>
      </c>
      <c r="N378" s="4" t="s">
        <v>844</v>
      </c>
      <c r="P378" s="5" t="s">
        <v>1929</v>
      </c>
      <c r="Q378" s="5" t="s">
        <v>845</v>
      </c>
      <c r="R378" s="5" t="s">
        <v>845</v>
      </c>
      <c r="S378" s="4" t="s">
        <v>1344</v>
      </c>
      <c r="T378" s="5">
        <v>373</v>
      </c>
      <c r="U378" s="5" t="s">
        <v>1418</v>
      </c>
      <c r="V378" s="5" t="s">
        <v>992</v>
      </c>
      <c r="W378" s="5" t="s">
        <v>1222</v>
      </c>
      <c r="X378" s="5" t="s">
        <v>1222</v>
      </c>
      <c r="Y378" s="5" t="b">
        <v>1</v>
      </c>
      <c r="Z378" s="5"/>
      <c r="AA378" s="4">
        <v>5.4100000000000108</v>
      </c>
      <c r="AC378" s="4" t="s">
        <v>1045</v>
      </c>
      <c r="AE378" s="53">
        <v>78.685699499999998</v>
      </c>
      <c r="AF378" s="4">
        <v>5.4100000000000108</v>
      </c>
      <c r="AH378" s="4" t="s">
        <v>1995</v>
      </c>
      <c r="AJ378" s="4" t="s">
        <v>1831</v>
      </c>
      <c r="AK378" s="4">
        <v>12.5</v>
      </c>
      <c r="AL378" s="4" t="s">
        <v>1831</v>
      </c>
      <c r="AM378" s="4" t="s">
        <v>1831</v>
      </c>
      <c r="AN378" s="4" t="s">
        <v>1831</v>
      </c>
      <c r="AO378" s="4" t="s">
        <v>1831</v>
      </c>
      <c r="AR378" s="4" t="s">
        <v>1831</v>
      </c>
      <c r="AS378" s="4" t="s">
        <v>1831</v>
      </c>
      <c r="AT378" s="4" t="s">
        <v>1831</v>
      </c>
      <c r="AU378" s="4" t="s">
        <v>1831</v>
      </c>
      <c r="AV378" s="4" t="s">
        <v>1831</v>
      </c>
      <c r="AW378" s="4" t="s">
        <v>1831</v>
      </c>
      <c r="AX378" s="4">
        <v>0.22</v>
      </c>
      <c r="AY378" s="4">
        <v>0.52</v>
      </c>
      <c r="AZ378" s="4" t="s">
        <v>1831</v>
      </c>
      <c r="BA378" s="4" t="s">
        <v>1831</v>
      </c>
      <c r="BB378" s="4" t="s">
        <v>1831</v>
      </c>
      <c r="BC378" s="53">
        <v>1.25089568</v>
      </c>
      <c r="BD378" s="53">
        <v>4.4640100000000002E-2</v>
      </c>
      <c r="BE378" s="53">
        <v>283.80829799999998</v>
      </c>
      <c r="BF378" s="53">
        <v>0.58370107000000004</v>
      </c>
      <c r="BG378" s="53">
        <v>0.25524269999999999</v>
      </c>
      <c r="BH378" s="4">
        <v>34.3070989</v>
      </c>
      <c r="BI378" s="4">
        <v>7.16181745</v>
      </c>
      <c r="BJ378" s="53">
        <v>10.989706</v>
      </c>
      <c r="BK378" s="53">
        <v>1.143475E-2</v>
      </c>
      <c r="BL378" s="53">
        <v>21674.199199999999</v>
      </c>
    </row>
    <row r="379" spans="1:64" hidden="1" x14ac:dyDescent="0.3">
      <c r="A379" s="5" t="s">
        <v>602</v>
      </c>
      <c r="B379" s="5">
        <v>53</v>
      </c>
      <c r="C379" s="5">
        <v>53.1</v>
      </c>
      <c r="D379" s="5">
        <v>374</v>
      </c>
      <c r="E379" s="5">
        <v>21</v>
      </c>
      <c r="F379" s="6">
        <v>41791</v>
      </c>
      <c r="G379" s="94">
        <v>1</v>
      </c>
      <c r="H379" s="94">
        <v>6</v>
      </c>
      <c r="I379" s="94">
        <v>2014</v>
      </c>
      <c r="J379" s="5">
        <v>54.322777799999997</v>
      </c>
      <c r="K379" s="5">
        <v>-3.7941663888888799</v>
      </c>
      <c r="L379" s="5">
        <v>41</v>
      </c>
      <c r="M379" s="5" t="s">
        <v>2049</v>
      </c>
      <c r="N379" s="4" t="s">
        <v>844</v>
      </c>
      <c r="P379" s="5" t="s">
        <v>1929</v>
      </c>
      <c r="Q379" s="5" t="s">
        <v>845</v>
      </c>
      <c r="R379" s="5" t="s">
        <v>845</v>
      </c>
      <c r="S379" s="4" t="s">
        <v>1344</v>
      </c>
      <c r="T379" s="5">
        <v>374</v>
      </c>
      <c r="U379" s="5" t="s">
        <v>1418</v>
      </c>
      <c r="V379" s="5" t="s">
        <v>992</v>
      </c>
      <c r="W379" s="5" t="s">
        <v>1222</v>
      </c>
      <c r="X379" s="5" t="s">
        <v>1222</v>
      </c>
      <c r="Y379" s="5" t="b">
        <v>1</v>
      </c>
      <c r="Z379" s="5"/>
      <c r="AA379" s="4">
        <v>6.0899999999999936</v>
      </c>
      <c r="AC379" s="4" t="s">
        <v>1045</v>
      </c>
      <c r="AE379" s="53">
        <v>68.376701400000002</v>
      </c>
      <c r="AF379" s="4">
        <v>6.0899999999999936</v>
      </c>
      <c r="AH379" s="4" t="s">
        <v>1995</v>
      </c>
      <c r="AJ379" s="4" t="s">
        <v>1831</v>
      </c>
      <c r="AK379" s="4">
        <v>15.4</v>
      </c>
      <c r="AL379" s="4" t="s">
        <v>1831</v>
      </c>
      <c r="AM379" s="4" t="s">
        <v>1831</v>
      </c>
      <c r="AN379" s="4" t="s">
        <v>1831</v>
      </c>
      <c r="AO379" s="4" t="s">
        <v>1831</v>
      </c>
      <c r="AR379" s="4" t="s">
        <v>1831</v>
      </c>
      <c r="AS379" s="4" t="s">
        <v>1831</v>
      </c>
      <c r="AT379" s="4" t="s">
        <v>1831</v>
      </c>
      <c r="AU379" s="4" t="s">
        <v>1831</v>
      </c>
      <c r="AV379" s="4" t="s">
        <v>1831</v>
      </c>
      <c r="AW379" s="4" t="s">
        <v>1831</v>
      </c>
      <c r="AX379" s="4">
        <v>0.22</v>
      </c>
      <c r="AY379" s="4">
        <v>0.42</v>
      </c>
      <c r="AZ379" s="4" t="s">
        <v>1831</v>
      </c>
      <c r="BA379" s="4" t="s">
        <v>1831</v>
      </c>
      <c r="BB379" s="4" t="s">
        <v>1831</v>
      </c>
      <c r="BC379" s="53">
        <v>1.2265322999999999</v>
      </c>
      <c r="BD379" s="53">
        <v>4.2391999999999999E-2</v>
      </c>
      <c r="BE379" s="53">
        <v>283.87962099999999</v>
      </c>
      <c r="BF379" s="53">
        <v>0.58467822999999997</v>
      </c>
      <c r="BG379" s="53">
        <v>0.25349765000000002</v>
      </c>
      <c r="BH379" s="4">
        <v>34.3069123</v>
      </c>
      <c r="BI379" s="4">
        <v>7.0701625899999998</v>
      </c>
      <c r="BJ379" s="53">
        <v>10.9878888</v>
      </c>
      <c r="BK379" s="53">
        <v>1.0669410000000001E-2</v>
      </c>
      <c r="BL379" s="53">
        <v>24005.300800000001</v>
      </c>
    </row>
    <row r="380" spans="1:64" hidden="1" x14ac:dyDescent="0.3">
      <c r="A380" s="5" t="s">
        <v>602</v>
      </c>
      <c r="B380" s="5">
        <v>53</v>
      </c>
      <c r="C380" s="5">
        <v>53.1</v>
      </c>
      <c r="D380" s="5">
        <v>375</v>
      </c>
      <c r="E380" s="5">
        <v>23</v>
      </c>
      <c r="F380" s="6">
        <v>41791</v>
      </c>
      <c r="G380" s="94">
        <v>1</v>
      </c>
      <c r="H380" s="94">
        <v>6</v>
      </c>
      <c r="I380" s="94">
        <v>2014</v>
      </c>
      <c r="J380" s="5">
        <v>54.259883333333335</v>
      </c>
      <c r="K380" s="5">
        <v>-3.7352500000000002</v>
      </c>
      <c r="L380" s="5">
        <v>40.700000000000003</v>
      </c>
      <c r="M380" s="5" t="s">
        <v>2049</v>
      </c>
      <c r="N380" s="4" t="s">
        <v>844</v>
      </c>
      <c r="P380" s="5" t="s">
        <v>1929</v>
      </c>
      <c r="Q380" s="5" t="s">
        <v>845</v>
      </c>
      <c r="R380" s="5" t="s">
        <v>845</v>
      </c>
      <c r="S380" s="4" t="s">
        <v>1344</v>
      </c>
      <c r="T380" s="5">
        <v>375</v>
      </c>
      <c r="U380" s="5" t="s">
        <v>1418</v>
      </c>
      <c r="V380" s="5" t="s">
        <v>992</v>
      </c>
      <c r="W380" s="5" t="s">
        <v>1222</v>
      </c>
      <c r="X380" s="5" t="s">
        <v>1222</v>
      </c>
      <c r="Y380" s="5" t="b">
        <v>1</v>
      </c>
      <c r="Z380" s="5"/>
      <c r="AA380" s="4">
        <v>7.9800000000000111</v>
      </c>
      <c r="AC380" s="4" t="s">
        <v>1045</v>
      </c>
      <c r="AE380" s="53">
        <v>68.611396799999994</v>
      </c>
      <c r="AF380" s="4">
        <v>7.9800000000000111</v>
      </c>
      <c r="AH380" s="4" t="s">
        <v>1995</v>
      </c>
      <c r="AJ380" s="4" t="s">
        <v>1831</v>
      </c>
      <c r="AK380" s="4">
        <v>13.1</v>
      </c>
      <c r="AL380" s="4" t="s">
        <v>1831</v>
      </c>
      <c r="AM380" s="4" t="s">
        <v>1831</v>
      </c>
      <c r="AN380" s="4" t="s">
        <v>1831</v>
      </c>
      <c r="AO380" s="4" t="s">
        <v>1831</v>
      </c>
      <c r="AR380" s="4" t="s">
        <v>1831</v>
      </c>
      <c r="AS380" s="4" t="s">
        <v>1831</v>
      </c>
      <c r="AT380" s="4" t="s">
        <v>1831</v>
      </c>
      <c r="AU380" s="4" t="s">
        <v>1831</v>
      </c>
      <c r="AV380" s="4" t="s">
        <v>1831</v>
      </c>
      <c r="AW380" s="4" t="s">
        <v>1831</v>
      </c>
      <c r="AX380" s="4">
        <v>0.21</v>
      </c>
      <c r="AY380" s="4">
        <v>0.59</v>
      </c>
      <c r="AZ380" s="4" t="s">
        <v>1831</v>
      </c>
      <c r="BA380" s="4" t="s">
        <v>1831</v>
      </c>
      <c r="BB380" s="4" t="s">
        <v>1831</v>
      </c>
      <c r="BC380" s="53">
        <v>1.16117936</v>
      </c>
      <c r="BD380" s="53">
        <v>4.45826E-2</v>
      </c>
      <c r="BE380" s="53">
        <v>284.29883599999999</v>
      </c>
      <c r="BF380" s="53">
        <v>0.46080571999999997</v>
      </c>
      <c r="BG380" s="53">
        <v>0.24345689000000001</v>
      </c>
      <c r="BH380" s="4">
        <v>34.304378100000001</v>
      </c>
      <c r="BI380" s="4">
        <v>6.7924486399999999</v>
      </c>
      <c r="BJ380" s="53">
        <v>11.057839400000001</v>
      </c>
      <c r="BK380" s="53">
        <v>9.6876700000000007E-3</v>
      </c>
      <c r="BL380" s="53">
        <v>22138.599600000001</v>
      </c>
    </row>
    <row r="381" spans="1:64" hidden="1" x14ac:dyDescent="0.3">
      <c r="A381" s="5" t="s">
        <v>602</v>
      </c>
      <c r="B381" s="5">
        <v>53</v>
      </c>
      <c r="C381" s="5">
        <v>53.1</v>
      </c>
      <c r="D381" s="5">
        <v>376</v>
      </c>
      <c r="E381" s="5">
        <v>24</v>
      </c>
      <c r="F381" s="6">
        <v>41791</v>
      </c>
      <c r="G381" s="94">
        <v>1</v>
      </c>
      <c r="H381" s="94">
        <v>6</v>
      </c>
      <c r="I381" s="94">
        <v>2014</v>
      </c>
      <c r="J381" s="5">
        <v>54.289444400000001</v>
      </c>
      <c r="K381" s="5">
        <v>-3.6666666666666599</v>
      </c>
      <c r="L381" s="5">
        <v>33.9</v>
      </c>
      <c r="M381" s="5" t="s">
        <v>2049</v>
      </c>
      <c r="N381" s="4" t="s">
        <v>844</v>
      </c>
      <c r="P381" s="5" t="s">
        <v>1929</v>
      </c>
      <c r="Q381" s="5" t="s">
        <v>845</v>
      </c>
      <c r="R381" s="5" t="s">
        <v>845</v>
      </c>
      <c r="S381" s="4" t="s">
        <v>1344</v>
      </c>
      <c r="T381" s="5">
        <v>376</v>
      </c>
      <c r="U381" s="5" t="s">
        <v>1418</v>
      </c>
      <c r="V381" s="5" t="s">
        <v>992</v>
      </c>
      <c r="W381" s="5" t="s">
        <v>1222</v>
      </c>
      <c r="X381" s="5" t="s">
        <v>1222</v>
      </c>
      <c r="Y381" s="5" t="b">
        <v>1</v>
      </c>
      <c r="Z381" s="5"/>
      <c r="AA381" s="4">
        <v>6.9900000000000064</v>
      </c>
      <c r="AC381" s="4" t="s">
        <v>1045</v>
      </c>
      <c r="AE381" s="53">
        <v>76.383697499999997</v>
      </c>
      <c r="AF381" s="4">
        <v>6.9900000000000064</v>
      </c>
      <c r="AH381" s="4" t="s">
        <v>1995</v>
      </c>
      <c r="AJ381" s="4" t="s">
        <v>1831</v>
      </c>
      <c r="AK381" s="4">
        <v>0</v>
      </c>
      <c r="AL381" s="4" t="s">
        <v>1831</v>
      </c>
      <c r="AM381" s="4" t="s">
        <v>1831</v>
      </c>
      <c r="AN381" s="4" t="s">
        <v>1831</v>
      </c>
      <c r="AO381" s="4" t="s">
        <v>1831</v>
      </c>
      <c r="AR381" s="4" t="s">
        <v>1831</v>
      </c>
      <c r="AS381" s="4" t="s">
        <v>1831</v>
      </c>
      <c r="AT381" s="4" t="s">
        <v>1831</v>
      </c>
      <c r="AU381" s="4" t="s">
        <v>1831</v>
      </c>
      <c r="AV381" s="4" t="s">
        <v>1831</v>
      </c>
      <c r="AW381" s="4" t="s">
        <v>1831</v>
      </c>
      <c r="AX381" s="4">
        <v>0.16</v>
      </c>
      <c r="AY381" s="4">
        <v>0.61</v>
      </c>
      <c r="AZ381" s="4" t="s">
        <v>1831</v>
      </c>
      <c r="BA381" s="4" t="s">
        <v>1831</v>
      </c>
      <c r="BB381" s="4" t="s">
        <v>1831</v>
      </c>
      <c r="BC381" s="53">
        <v>1.21914711</v>
      </c>
      <c r="BD381" s="53">
        <v>4.9606900000000002E-2</v>
      </c>
      <c r="BE381" s="53">
        <v>284.55309899999997</v>
      </c>
      <c r="BF381" s="53">
        <v>0.48451270000000002</v>
      </c>
      <c r="BG381" s="53">
        <v>0.24581813</v>
      </c>
      <c r="BH381" s="4">
        <v>34.306786799999998</v>
      </c>
      <c r="BI381" s="4">
        <v>6.9413409000000001</v>
      </c>
      <c r="BJ381" s="53">
        <v>11.033909299999999</v>
      </c>
      <c r="BK381" s="53">
        <v>1.0210169999999999E-2</v>
      </c>
      <c r="BL381" s="53">
        <v>16733.900399999999</v>
      </c>
    </row>
    <row r="382" spans="1:64" hidden="1" x14ac:dyDescent="0.3">
      <c r="A382" s="5" t="s">
        <v>602</v>
      </c>
      <c r="B382" s="5">
        <v>53</v>
      </c>
      <c r="C382" s="5">
        <v>53.1</v>
      </c>
      <c r="D382" s="5">
        <v>377</v>
      </c>
      <c r="E382" s="5">
        <v>25</v>
      </c>
      <c r="F382" s="6">
        <v>41791</v>
      </c>
      <c r="G382" s="94">
        <v>1</v>
      </c>
      <c r="H382" s="94">
        <v>6</v>
      </c>
      <c r="I382" s="94">
        <v>2014</v>
      </c>
      <c r="J382" s="5">
        <v>54.2575</v>
      </c>
      <c r="K382" s="5">
        <v>-3.6583333333333301</v>
      </c>
      <c r="L382" s="5">
        <v>35</v>
      </c>
      <c r="M382" s="5" t="s">
        <v>2049</v>
      </c>
      <c r="N382" s="4" t="s">
        <v>844</v>
      </c>
      <c r="P382" s="5" t="s">
        <v>1929</v>
      </c>
      <c r="Q382" s="5" t="s">
        <v>845</v>
      </c>
      <c r="R382" s="5" t="s">
        <v>845</v>
      </c>
      <c r="S382" s="4" t="s">
        <v>1344</v>
      </c>
      <c r="T382" s="5">
        <v>377</v>
      </c>
      <c r="U382" s="5" t="s">
        <v>1418</v>
      </c>
      <c r="V382" s="5" t="s">
        <v>992</v>
      </c>
      <c r="W382" s="5" t="s">
        <v>1222</v>
      </c>
      <c r="X382" s="5" t="s">
        <v>1222</v>
      </c>
      <c r="Y382" s="5" t="b">
        <v>1</v>
      </c>
      <c r="Z382" s="5"/>
      <c r="AA382" s="4">
        <v>8.5099999999999927</v>
      </c>
      <c r="AC382" s="4" t="s">
        <v>1045</v>
      </c>
      <c r="AE382" s="53">
        <v>96.277397199999996</v>
      </c>
      <c r="AF382" s="4">
        <v>8.5099999999999927</v>
      </c>
      <c r="AH382" s="4" t="s">
        <v>1995</v>
      </c>
      <c r="AJ382" s="4" t="s">
        <v>1831</v>
      </c>
      <c r="AK382" s="4">
        <v>0</v>
      </c>
      <c r="AL382" s="4" t="s">
        <v>1831</v>
      </c>
      <c r="AM382" s="4" t="s">
        <v>1831</v>
      </c>
      <c r="AN382" s="4" t="s">
        <v>1831</v>
      </c>
      <c r="AO382" s="4" t="s">
        <v>1831</v>
      </c>
      <c r="AR382" s="4" t="s">
        <v>1831</v>
      </c>
      <c r="AS382" s="4" t="s">
        <v>1831</v>
      </c>
      <c r="AT382" s="4" t="s">
        <v>1831</v>
      </c>
      <c r="AU382" s="4" t="s">
        <v>1831</v>
      </c>
      <c r="AV382" s="4" t="s">
        <v>1831</v>
      </c>
      <c r="AW382" s="4" t="s">
        <v>1831</v>
      </c>
      <c r="AX382" s="4">
        <v>0.22</v>
      </c>
      <c r="AY382" s="4">
        <v>0.72</v>
      </c>
      <c r="AZ382" s="4" t="s">
        <v>1831</v>
      </c>
      <c r="BA382" s="4" t="s">
        <v>1831</v>
      </c>
      <c r="BB382" s="4" t="s">
        <v>1831</v>
      </c>
      <c r="BC382" s="53">
        <v>1.17469183</v>
      </c>
      <c r="BD382" s="53">
        <v>4.9137500000000001E-2</v>
      </c>
      <c r="BE382" s="53">
        <v>284.55887799999999</v>
      </c>
      <c r="BF382" s="53">
        <v>0.45727224</v>
      </c>
      <c r="BG382" s="53">
        <v>0.24317147</v>
      </c>
      <c r="BH382" s="4">
        <v>34.306761700000003</v>
      </c>
      <c r="BI382" s="4">
        <v>6.8205513699999996</v>
      </c>
      <c r="BJ382" s="53">
        <v>11.0538863</v>
      </c>
      <c r="BK382" s="53">
        <v>1.038497E-2</v>
      </c>
      <c r="BL382" s="53">
        <v>17803.300800000001</v>
      </c>
    </row>
    <row r="383" spans="1:64" hidden="1" x14ac:dyDescent="0.3">
      <c r="A383" s="5" t="s">
        <v>602</v>
      </c>
      <c r="B383" s="5">
        <v>53</v>
      </c>
      <c r="C383" s="5">
        <v>53.1</v>
      </c>
      <c r="D383" s="5">
        <v>378</v>
      </c>
      <c r="E383" s="5">
        <v>27</v>
      </c>
      <c r="F383" s="6">
        <v>41791</v>
      </c>
      <c r="G383" s="94">
        <v>1</v>
      </c>
      <c r="H383" s="94">
        <v>6</v>
      </c>
      <c r="I383" s="94">
        <v>2014</v>
      </c>
      <c r="J383" s="5">
        <v>54.202500000000001</v>
      </c>
      <c r="K383" s="5">
        <v>-3.6752777777777701</v>
      </c>
      <c r="L383" s="5">
        <v>38.6</v>
      </c>
      <c r="M383" s="5" t="s">
        <v>2049</v>
      </c>
      <c r="N383" s="4" t="s">
        <v>844</v>
      </c>
      <c r="P383" s="5" t="s">
        <v>1929</v>
      </c>
      <c r="Q383" s="5" t="s">
        <v>845</v>
      </c>
      <c r="R383" s="5" t="s">
        <v>845</v>
      </c>
      <c r="S383" s="4" t="s">
        <v>1344</v>
      </c>
      <c r="T383" s="5">
        <v>378</v>
      </c>
      <c r="U383" s="5" t="s">
        <v>1418</v>
      </c>
      <c r="V383" s="5" t="s">
        <v>992</v>
      </c>
      <c r="W383" s="5" t="s">
        <v>1222</v>
      </c>
      <c r="X383" s="5" t="s">
        <v>1222</v>
      </c>
      <c r="Y383" s="5" t="b">
        <v>1</v>
      </c>
      <c r="Z383" s="5"/>
      <c r="AA383" s="4">
        <v>5.9200000000000008</v>
      </c>
      <c r="AC383" s="4" t="s">
        <v>1045</v>
      </c>
      <c r="AE383" s="53">
        <v>49.327300999999999</v>
      </c>
      <c r="AF383" s="4">
        <v>5.9200000000000008</v>
      </c>
      <c r="AH383" s="4" t="s">
        <v>1995</v>
      </c>
      <c r="AJ383" s="4" t="s">
        <v>1831</v>
      </c>
      <c r="AK383" s="4">
        <v>0</v>
      </c>
      <c r="AL383" s="4" t="s">
        <v>1831</v>
      </c>
      <c r="AM383" s="4" t="s">
        <v>1831</v>
      </c>
      <c r="AN383" s="4" t="s">
        <v>1831</v>
      </c>
      <c r="AO383" s="4" t="s">
        <v>1831</v>
      </c>
      <c r="AR383" s="4" t="s">
        <v>1831</v>
      </c>
      <c r="AS383" s="4" t="s">
        <v>1831</v>
      </c>
      <c r="AT383" s="4" t="s">
        <v>1831</v>
      </c>
      <c r="AU383" s="4" t="s">
        <v>1831</v>
      </c>
      <c r="AV383" s="4" t="s">
        <v>1831</v>
      </c>
      <c r="AW383" s="4" t="s">
        <v>1831</v>
      </c>
      <c r="AX383" s="4">
        <v>0.1</v>
      </c>
      <c r="AY383" s="4">
        <v>0.52</v>
      </c>
      <c r="AZ383" s="4" t="s">
        <v>1831</v>
      </c>
      <c r="BA383" s="4" t="s">
        <v>1831</v>
      </c>
      <c r="BB383" s="4" t="s">
        <v>1831</v>
      </c>
      <c r="BC383" s="53">
        <v>1.1111092</v>
      </c>
      <c r="BD383" s="53">
        <v>4.7410000000000001E-2</v>
      </c>
      <c r="BE383" s="53">
        <v>284.56905999999998</v>
      </c>
      <c r="BF383" s="53">
        <v>0.41824186000000002</v>
      </c>
      <c r="BG383" s="53">
        <v>0.23939732</v>
      </c>
      <c r="BH383" s="4">
        <v>34.306708</v>
      </c>
      <c r="BI383" s="4">
        <v>6.6472212700000002</v>
      </c>
      <c r="BJ383" s="53">
        <v>11.082678700000001</v>
      </c>
      <c r="BK383" s="53">
        <v>1.024076E-2</v>
      </c>
      <c r="BL383" s="53">
        <v>22374.599600000001</v>
      </c>
    </row>
    <row r="384" spans="1:64" hidden="1" x14ac:dyDescent="0.3">
      <c r="A384" s="5" t="s">
        <v>602</v>
      </c>
      <c r="B384" s="5">
        <v>53</v>
      </c>
      <c r="C384" s="5">
        <v>53.2</v>
      </c>
      <c r="D384" s="5">
        <v>381</v>
      </c>
      <c r="E384" s="5">
        <v>31</v>
      </c>
      <c r="F384" s="6">
        <v>41791</v>
      </c>
      <c r="G384" s="94">
        <v>1</v>
      </c>
      <c r="H384" s="94">
        <v>6</v>
      </c>
      <c r="I384" s="94">
        <v>2014</v>
      </c>
      <c r="J384" s="5">
        <v>54.258888900000002</v>
      </c>
      <c r="K384" s="5">
        <v>-4.2072219444444396</v>
      </c>
      <c r="L384" s="5">
        <v>32.4</v>
      </c>
      <c r="M384" s="5" t="s">
        <v>963</v>
      </c>
      <c r="N384" s="4" t="s">
        <v>1345</v>
      </c>
      <c r="P384" s="5" t="s">
        <v>1929</v>
      </c>
      <c r="Q384" s="5" t="s">
        <v>845</v>
      </c>
      <c r="R384" s="5" t="s">
        <v>845</v>
      </c>
      <c r="S384" s="4" t="s">
        <v>1344</v>
      </c>
      <c r="T384" s="5">
        <v>381</v>
      </c>
      <c r="U384" s="5" t="s">
        <v>1418</v>
      </c>
      <c r="V384" s="5" t="s">
        <v>992</v>
      </c>
      <c r="W384" s="5" t="s">
        <v>1222</v>
      </c>
      <c r="X384" s="5" t="s">
        <v>1222</v>
      </c>
      <c r="Y384" s="5" t="b">
        <v>1</v>
      </c>
      <c r="Z384" s="5"/>
      <c r="AA384" s="4">
        <v>1.6299999999999979</v>
      </c>
      <c r="AC384" s="4" t="s">
        <v>1045</v>
      </c>
      <c r="AE384" s="53">
        <v>0</v>
      </c>
      <c r="AF384" s="4">
        <v>1.6299999999999979</v>
      </c>
      <c r="AH384" s="4" t="s">
        <v>1995</v>
      </c>
      <c r="AJ384" s="4" t="s">
        <v>1831</v>
      </c>
      <c r="AK384" s="4">
        <v>15</v>
      </c>
      <c r="AL384" s="4" t="s">
        <v>1831</v>
      </c>
      <c r="AM384" s="4" t="s">
        <v>1831</v>
      </c>
      <c r="AN384" s="4" t="s">
        <v>1831</v>
      </c>
      <c r="AO384" s="4" t="s">
        <v>1831</v>
      </c>
      <c r="AR384" s="4" t="s">
        <v>1831</v>
      </c>
      <c r="AS384" s="4" t="s">
        <v>1831</v>
      </c>
      <c r="AT384" s="4" t="s">
        <v>1831</v>
      </c>
      <c r="AU384" s="4" t="s">
        <v>1831</v>
      </c>
      <c r="AV384" s="4" t="s">
        <v>1831</v>
      </c>
      <c r="AW384" s="4" t="s">
        <v>1831</v>
      </c>
      <c r="AX384" s="4">
        <v>0.2</v>
      </c>
      <c r="AY384" s="4">
        <v>0.73</v>
      </c>
      <c r="AZ384" s="4" t="s">
        <v>1831</v>
      </c>
      <c r="BA384" s="4" t="s">
        <v>1831</v>
      </c>
      <c r="BB384" s="4" t="s">
        <v>1831</v>
      </c>
      <c r="BC384" s="53">
        <v>1.0942437700000001</v>
      </c>
      <c r="BD384" s="53">
        <v>3.3139799999999997E-2</v>
      </c>
      <c r="BE384" s="53">
        <v>284.763104</v>
      </c>
      <c r="BF384" s="53">
        <v>0.47161073999999997</v>
      </c>
      <c r="BG384" s="53">
        <v>0.23550603000000001</v>
      </c>
      <c r="BH384" s="4">
        <v>34.300657999999999</v>
      </c>
      <c r="BI384" s="4">
        <v>6.5118483200000004</v>
      </c>
      <c r="BJ384" s="53">
        <v>11.0443034</v>
      </c>
      <c r="BK384" s="53">
        <v>7.5678400000000002E-3</v>
      </c>
      <c r="BL384" s="53">
        <v>24525.900399999999</v>
      </c>
    </row>
    <row r="385" spans="1:64" hidden="1" x14ac:dyDescent="0.3">
      <c r="A385" s="5" t="s">
        <v>602</v>
      </c>
      <c r="B385" s="5">
        <v>53</v>
      </c>
      <c r="C385" s="5">
        <v>53.2</v>
      </c>
      <c r="D385" s="5">
        <v>383</v>
      </c>
      <c r="E385" s="5">
        <v>35</v>
      </c>
      <c r="F385" s="6">
        <v>41791</v>
      </c>
      <c r="G385" s="94">
        <v>1</v>
      </c>
      <c r="H385" s="94">
        <v>6</v>
      </c>
      <c r="I385" s="94">
        <v>2014</v>
      </c>
      <c r="J385" s="5">
        <v>54.2180556</v>
      </c>
      <c r="K385" s="5">
        <v>-4.1322222222222198</v>
      </c>
      <c r="L385" s="5">
        <v>29.9</v>
      </c>
      <c r="M385" s="5" t="s">
        <v>963</v>
      </c>
      <c r="N385" s="4" t="s">
        <v>1345</v>
      </c>
      <c r="P385" s="5" t="s">
        <v>1929</v>
      </c>
      <c r="Q385" s="5" t="s">
        <v>845</v>
      </c>
      <c r="R385" s="5" t="s">
        <v>845</v>
      </c>
      <c r="S385" s="4" t="s">
        <v>1344</v>
      </c>
      <c r="T385" s="5">
        <v>383</v>
      </c>
      <c r="U385" s="5" t="s">
        <v>1418</v>
      </c>
      <c r="V385" s="5" t="s">
        <v>992</v>
      </c>
      <c r="W385" s="5" t="s">
        <v>1222</v>
      </c>
      <c r="X385" s="5" t="s">
        <v>1222</v>
      </c>
      <c r="Y385" s="5" t="b">
        <v>1</v>
      </c>
      <c r="Z385" s="5"/>
      <c r="AA385" s="4">
        <v>1.1599999999999977</v>
      </c>
      <c r="AC385" s="4" t="s">
        <v>1045</v>
      </c>
      <c r="AE385" s="53">
        <v>0</v>
      </c>
      <c r="AF385" s="4">
        <v>1.1599999999999977</v>
      </c>
      <c r="AH385" s="4" t="s">
        <v>1995</v>
      </c>
      <c r="AJ385" s="4" t="s">
        <v>1831</v>
      </c>
      <c r="AK385" s="4">
        <v>13.4</v>
      </c>
      <c r="AL385" s="4" t="s">
        <v>1831</v>
      </c>
      <c r="AM385" s="4" t="s">
        <v>1831</v>
      </c>
      <c r="AN385" s="4" t="s">
        <v>1831</v>
      </c>
      <c r="AO385" s="4" t="s">
        <v>1831</v>
      </c>
      <c r="AR385" s="4" t="s">
        <v>1831</v>
      </c>
      <c r="AS385" s="4" t="s">
        <v>1831</v>
      </c>
      <c r="AT385" s="4" t="s">
        <v>1831</v>
      </c>
      <c r="AU385" s="4" t="s">
        <v>1831</v>
      </c>
      <c r="AV385" s="4" t="s">
        <v>1831</v>
      </c>
      <c r="AW385" s="4" t="s">
        <v>1831</v>
      </c>
      <c r="AX385" s="4">
        <v>0.14000000000000001</v>
      </c>
      <c r="AY385" s="4">
        <v>0.74</v>
      </c>
      <c r="AZ385" s="4" t="s">
        <v>1831</v>
      </c>
      <c r="BA385" s="4" t="s">
        <v>1831</v>
      </c>
      <c r="BB385" s="4" t="s">
        <v>1831</v>
      </c>
      <c r="BC385" s="53">
        <v>1.0869911699999999</v>
      </c>
      <c r="BD385" s="53">
        <v>3.0701900000000001E-2</v>
      </c>
      <c r="BE385" s="53">
        <v>284.42944899999998</v>
      </c>
      <c r="BF385" s="53">
        <v>0.4497622</v>
      </c>
      <c r="BG385" s="53">
        <v>0.23739989</v>
      </c>
      <c r="BH385" s="4">
        <v>34.293879699999998</v>
      </c>
      <c r="BI385" s="4">
        <v>6.5666677800000004</v>
      </c>
      <c r="BJ385" s="53">
        <v>11.065769400000001</v>
      </c>
      <c r="BK385" s="53">
        <v>7.3446400000000004E-3</v>
      </c>
      <c r="BL385" s="53">
        <v>26350.599600000001</v>
      </c>
    </row>
    <row r="386" spans="1:64" hidden="1" x14ac:dyDescent="0.3">
      <c r="A386" s="5" t="s">
        <v>602</v>
      </c>
      <c r="B386" s="5">
        <v>53</v>
      </c>
      <c r="C386" s="5">
        <v>53.2</v>
      </c>
      <c r="D386" s="5">
        <v>385</v>
      </c>
      <c r="E386" s="5">
        <v>37</v>
      </c>
      <c r="F386" s="6">
        <v>41791</v>
      </c>
      <c r="G386" s="94">
        <v>1</v>
      </c>
      <c r="H386" s="94">
        <v>6</v>
      </c>
      <c r="I386" s="94">
        <v>2014</v>
      </c>
      <c r="J386" s="5">
        <v>54.2386111</v>
      </c>
      <c r="K386" s="5">
        <v>-4.0166666666666604</v>
      </c>
      <c r="L386" s="5">
        <v>24.1</v>
      </c>
      <c r="M386" s="5" t="s">
        <v>963</v>
      </c>
      <c r="N386" s="4" t="s">
        <v>1345</v>
      </c>
      <c r="P386" s="5" t="s">
        <v>1929</v>
      </c>
      <c r="Q386" s="5" t="s">
        <v>845</v>
      </c>
      <c r="R386" s="5" t="s">
        <v>845</v>
      </c>
      <c r="S386" s="4" t="s">
        <v>1344</v>
      </c>
      <c r="T386" s="5">
        <v>385</v>
      </c>
      <c r="U386" s="5" t="s">
        <v>1418</v>
      </c>
      <c r="V386" s="5" t="s">
        <v>992</v>
      </c>
      <c r="W386" s="5" t="s">
        <v>1222</v>
      </c>
      <c r="X386" s="5" t="s">
        <v>1222</v>
      </c>
      <c r="Y386" s="5" t="b">
        <v>1</v>
      </c>
      <c r="Z386" s="5"/>
      <c r="AA386" s="4">
        <v>0.50999999999999979</v>
      </c>
      <c r="AC386" s="4" t="s">
        <v>1045</v>
      </c>
      <c r="AE386" s="53">
        <v>0</v>
      </c>
      <c r="AF386" s="4">
        <v>0.50999999999999979</v>
      </c>
      <c r="AH386" s="4" t="s">
        <v>1995</v>
      </c>
      <c r="AJ386" s="4" t="s">
        <v>1831</v>
      </c>
      <c r="AK386" s="4">
        <v>14.1</v>
      </c>
      <c r="AL386" s="4" t="s">
        <v>1831</v>
      </c>
      <c r="AM386" s="4" t="s">
        <v>1831</v>
      </c>
      <c r="AN386" s="4" t="s">
        <v>1831</v>
      </c>
      <c r="AO386" s="4" t="s">
        <v>1831</v>
      </c>
      <c r="AR386" s="4" t="s">
        <v>1831</v>
      </c>
      <c r="AS386" s="4" t="s">
        <v>1831</v>
      </c>
      <c r="AT386" s="4" t="s">
        <v>1831</v>
      </c>
      <c r="AU386" s="4" t="s">
        <v>1831</v>
      </c>
      <c r="AV386" s="4" t="s">
        <v>1831</v>
      </c>
      <c r="AW386" s="4" t="s">
        <v>1831</v>
      </c>
      <c r="AX386" s="4">
        <v>0.2</v>
      </c>
      <c r="AY386" s="4">
        <v>1.1399999999999999</v>
      </c>
      <c r="AZ386" s="4" t="s">
        <v>1831</v>
      </c>
      <c r="BA386" s="4" t="s">
        <v>1831</v>
      </c>
      <c r="BB386" s="4" t="s">
        <v>1831</v>
      </c>
      <c r="BC386" s="53">
        <v>0.96160776000000003</v>
      </c>
      <c r="BD386" s="53">
        <v>3.22391E-2</v>
      </c>
      <c r="BE386" s="53">
        <v>283.29807099999999</v>
      </c>
      <c r="BF386" s="53">
        <v>0.42579229000000002</v>
      </c>
      <c r="BG386" s="53">
        <v>0.23235512</v>
      </c>
      <c r="BH386" s="4">
        <v>34.285382499999997</v>
      </c>
      <c r="BI386" s="4">
        <v>6.2752172000000002</v>
      </c>
      <c r="BJ386" s="53">
        <v>11.1000184</v>
      </c>
      <c r="BK386" s="53">
        <v>7.7521400000000002E-3</v>
      </c>
      <c r="BL386" s="53">
        <v>34190</v>
      </c>
    </row>
    <row r="387" spans="1:64" hidden="1" x14ac:dyDescent="0.3">
      <c r="A387" s="5" t="s">
        <v>602</v>
      </c>
      <c r="B387" s="5">
        <v>53</v>
      </c>
      <c r="C387" s="5">
        <v>53.2</v>
      </c>
      <c r="D387" s="5">
        <v>386</v>
      </c>
      <c r="E387" s="4">
        <v>38</v>
      </c>
      <c r="F387" s="6">
        <v>41791</v>
      </c>
      <c r="G387" s="94">
        <v>1</v>
      </c>
      <c r="H387" s="94">
        <v>6</v>
      </c>
      <c r="I387" s="94">
        <v>2014</v>
      </c>
      <c r="J387" s="5">
        <v>54.250277799999999</v>
      </c>
      <c r="K387" s="5">
        <v>-4.0716666666666601</v>
      </c>
      <c r="L387" s="5">
        <v>19</v>
      </c>
      <c r="M387" s="5" t="s">
        <v>963</v>
      </c>
      <c r="N387" s="4" t="s">
        <v>1345</v>
      </c>
      <c r="P387" s="5" t="s">
        <v>1929</v>
      </c>
      <c r="Q387" s="5" t="s">
        <v>845</v>
      </c>
      <c r="R387" s="5" t="s">
        <v>845</v>
      </c>
      <c r="S387" s="4" t="s">
        <v>1764</v>
      </c>
      <c r="T387" s="5">
        <v>386</v>
      </c>
      <c r="U387" s="5" t="s">
        <v>1418</v>
      </c>
      <c r="V387" s="5" t="s">
        <v>992</v>
      </c>
      <c r="W387" s="5" t="s">
        <v>1222</v>
      </c>
      <c r="X387" s="5" t="s">
        <v>1222</v>
      </c>
      <c r="Y387" s="5" t="b">
        <v>1</v>
      </c>
      <c r="Z387" s="5"/>
      <c r="AA387" s="4" t="s">
        <v>1831</v>
      </c>
      <c r="AB387" s="4" t="s">
        <v>1831</v>
      </c>
      <c r="AC387" s="4" t="s">
        <v>1831</v>
      </c>
      <c r="AD387" s="4" t="s">
        <v>1831</v>
      </c>
      <c r="AE387" s="53">
        <v>0</v>
      </c>
      <c r="AJ387" s="4" t="s">
        <v>1831</v>
      </c>
      <c r="AK387" s="4" t="s">
        <v>1831</v>
      </c>
      <c r="AL387" s="4" t="s">
        <v>1831</v>
      </c>
      <c r="AM387" s="4" t="s">
        <v>1831</v>
      </c>
      <c r="AN387" s="4" t="s">
        <v>1831</v>
      </c>
      <c r="AO387" s="4" t="s">
        <v>1831</v>
      </c>
      <c r="AR387" s="4" t="s">
        <v>1831</v>
      </c>
      <c r="AS387" s="4" t="s">
        <v>1831</v>
      </c>
      <c r="AT387" s="4" t="s">
        <v>1831</v>
      </c>
      <c r="AU387" s="4" t="s">
        <v>1831</v>
      </c>
      <c r="AV387" s="4" t="s">
        <v>1831</v>
      </c>
      <c r="AW387" s="4" t="s">
        <v>1831</v>
      </c>
      <c r="AX387" s="4">
        <v>0.17</v>
      </c>
      <c r="AY387" s="4">
        <v>1</v>
      </c>
      <c r="AZ387" s="4" t="s">
        <v>1831</v>
      </c>
      <c r="BA387" s="4" t="s">
        <v>1831</v>
      </c>
      <c r="BB387" s="4" t="s">
        <v>1831</v>
      </c>
      <c r="BC387" s="53">
        <v>0.98202279000000003</v>
      </c>
      <c r="BD387" s="53">
        <v>3.4271500000000003E-2</v>
      </c>
      <c r="BE387" s="53">
        <v>283.39255500000002</v>
      </c>
      <c r="BF387" s="53">
        <v>0.43431835000000002</v>
      </c>
      <c r="BG387" s="53">
        <v>0.23210792</v>
      </c>
      <c r="BH387" s="4">
        <v>34.286099200000002</v>
      </c>
      <c r="BI387" s="4">
        <v>6.3162710400000002</v>
      </c>
      <c r="BJ387" s="53">
        <v>11.0927971</v>
      </c>
      <c r="BK387" s="53">
        <v>7.7448200000000003E-3</v>
      </c>
      <c r="BL387" s="53">
        <v>31476.699199999999</v>
      </c>
    </row>
    <row r="388" spans="1:64" hidden="1" x14ac:dyDescent="0.3">
      <c r="A388" s="5" t="s">
        <v>602</v>
      </c>
      <c r="B388" s="5">
        <v>53</v>
      </c>
      <c r="C388" s="5">
        <v>53.2</v>
      </c>
      <c r="D388" s="5">
        <v>388</v>
      </c>
      <c r="E388" s="4">
        <v>46</v>
      </c>
      <c r="F388" s="6">
        <v>41791</v>
      </c>
      <c r="G388" s="94">
        <v>1</v>
      </c>
      <c r="H388" s="94">
        <v>6</v>
      </c>
      <c r="I388" s="94">
        <v>2014</v>
      </c>
      <c r="J388" s="5">
        <v>54.18</v>
      </c>
      <c r="K388" s="5">
        <v>-4.13</v>
      </c>
      <c r="L388" s="5">
        <v>25</v>
      </c>
      <c r="M388" s="5" t="s">
        <v>963</v>
      </c>
      <c r="N388" s="4" t="s">
        <v>1345</v>
      </c>
      <c r="P388" s="5" t="s">
        <v>1929</v>
      </c>
      <c r="Q388" s="5" t="s">
        <v>845</v>
      </c>
      <c r="R388" s="5" t="s">
        <v>845</v>
      </c>
      <c r="S388" s="4" t="s">
        <v>1764</v>
      </c>
      <c r="T388" s="5">
        <v>388</v>
      </c>
      <c r="U388" s="5" t="s">
        <v>1418</v>
      </c>
      <c r="V388" s="5" t="s">
        <v>992</v>
      </c>
      <c r="W388" s="5" t="s">
        <v>1222</v>
      </c>
      <c r="X388" s="5" t="s">
        <v>1222</v>
      </c>
      <c r="Y388" s="5" t="b">
        <v>1</v>
      </c>
      <c r="Z388" s="5"/>
      <c r="AA388" s="4" t="s">
        <v>1831</v>
      </c>
      <c r="AB388" s="4" t="s">
        <v>1831</v>
      </c>
      <c r="AC388" s="4" t="s">
        <v>1831</v>
      </c>
      <c r="AD388" s="4" t="s">
        <v>1831</v>
      </c>
      <c r="AE388" s="53">
        <v>0</v>
      </c>
      <c r="AJ388" s="4" t="s">
        <v>1831</v>
      </c>
      <c r="AK388" s="4" t="s">
        <v>1831</v>
      </c>
      <c r="AL388" s="4" t="s">
        <v>1831</v>
      </c>
      <c r="AM388" s="4" t="s">
        <v>1831</v>
      </c>
      <c r="AN388" s="4" t="s">
        <v>1831</v>
      </c>
      <c r="AO388" s="4" t="s">
        <v>1831</v>
      </c>
      <c r="AR388" s="4" t="s">
        <v>1831</v>
      </c>
      <c r="AS388" s="4" t="s">
        <v>1831</v>
      </c>
      <c r="AT388" s="4" t="s">
        <v>1831</v>
      </c>
      <c r="AU388" s="4" t="s">
        <v>1831</v>
      </c>
      <c r="AV388" s="4" t="s">
        <v>1831</v>
      </c>
      <c r="AW388" s="4" t="s">
        <v>1831</v>
      </c>
      <c r="AX388" s="4">
        <v>0.25</v>
      </c>
      <c r="AY388" s="4">
        <v>0.7</v>
      </c>
      <c r="AZ388" s="4" t="s">
        <v>1831</v>
      </c>
      <c r="BA388" s="4" t="s">
        <v>1831</v>
      </c>
      <c r="BB388" s="4" t="s">
        <v>1831</v>
      </c>
      <c r="BC388" s="53">
        <v>1.16292029</v>
      </c>
      <c r="BD388" s="53">
        <v>3.0471000000000002E-2</v>
      </c>
      <c r="BE388" s="53">
        <v>284.08212700000001</v>
      </c>
      <c r="BF388" s="53">
        <v>0.52526792</v>
      </c>
      <c r="BG388" s="53">
        <v>0.24786161000000001</v>
      </c>
      <c r="BH388" s="4">
        <v>34.299692200000003</v>
      </c>
      <c r="BI388" s="4">
        <v>6.8554911199999999</v>
      </c>
      <c r="BJ388" s="53">
        <v>11.018802000000001</v>
      </c>
      <c r="BK388" s="53">
        <v>6.8722699999999998E-3</v>
      </c>
      <c r="BL388" s="53">
        <v>25029.300800000001</v>
      </c>
    </row>
    <row r="389" spans="1:64" hidden="1" x14ac:dyDescent="0.3">
      <c r="A389" s="5" t="s">
        <v>603</v>
      </c>
      <c r="B389" s="5">
        <v>59</v>
      </c>
      <c r="C389" s="5">
        <v>59.1</v>
      </c>
      <c r="D389" s="5">
        <v>389</v>
      </c>
      <c r="E389" s="5" t="s">
        <v>1356</v>
      </c>
      <c r="F389" s="5"/>
      <c r="G389" s="94"/>
      <c r="H389" s="94"/>
      <c r="I389" s="94"/>
      <c r="J389" s="5">
        <v>42.26</v>
      </c>
      <c r="K389" s="5">
        <v>3.31</v>
      </c>
      <c r="L389" s="5">
        <v>89</v>
      </c>
      <c r="M389" s="5" t="s">
        <v>963</v>
      </c>
      <c r="N389" s="4" t="s">
        <v>1369</v>
      </c>
      <c r="P389" s="5" t="s">
        <v>1929</v>
      </c>
      <c r="Q389" s="5" t="s">
        <v>845</v>
      </c>
      <c r="R389" s="5" t="s">
        <v>845</v>
      </c>
      <c r="S389" s="5" t="s">
        <v>1765</v>
      </c>
      <c r="T389" s="5">
        <v>389</v>
      </c>
      <c r="U389" s="5" t="s">
        <v>1418</v>
      </c>
      <c r="V389" s="5" t="s">
        <v>992</v>
      </c>
      <c r="W389" s="5" t="s">
        <v>1222</v>
      </c>
      <c r="X389" s="5" t="s">
        <v>1222</v>
      </c>
      <c r="Y389" s="5" t="b">
        <v>1</v>
      </c>
      <c r="Z389" s="5" t="s">
        <v>1368</v>
      </c>
      <c r="AA389" s="4">
        <v>22393</v>
      </c>
      <c r="AC389" s="4" t="s">
        <v>1372</v>
      </c>
      <c r="AE389" s="53">
        <v>187.02299500000001</v>
      </c>
      <c r="AI389" s="4" t="s">
        <v>1932</v>
      </c>
      <c r="AJ389" s="4" t="s">
        <v>1831</v>
      </c>
      <c r="AK389" s="4">
        <v>14.1</v>
      </c>
      <c r="AL389" s="4" t="s">
        <v>1831</v>
      </c>
      <c r="AM389" s="4">
        <v>6.99</v>
      </c>
      <c r="AN389" s="4" t="s">
        <v>1831</v>
      </c>
      <c r="AO389" s="4" t="s">
        <v>1831</v>
      </c>
      <c r="AR389" s="4" t="s">
        <v>1831</v>
      </c>
      <c r="AS389" s="4" t="s">
        <v>1831</v>
      </c>
      <c r="AT389" s="4" t="s">
        <v>1831</v>
      </c>
      <c r="AU389" s="4" t="s">
        <v>1246</v>
      </c>
      <c r="AV389" s="4" t="s">
        <v>1831</v>
      </c>
      <c r="AW389" s="4" t="s">
        <v>1831</v>
      </c>
      <c r="AX389" s="4" t="s">
        <v>1831</v>
      </c>
      <c r="AY389" s="4" t="s">
        <v>1831</v>
      </c>
      <c r="AZ389" s="4">
        <v>0.18</v>
      </c>
      <c r="BA389" s="4" t="s">
        <v>1831</v>
      </c>
      <c r="BB389" s="4" t="s">
        <v>1831</v>
      </c>
      <c r="BC389" s="53">
        <v>0.26608321000000001</v>
      </c>
      <c r="BD389" s="53">
        <v>7.9109100000000002E-2</v>
      </c>
      <c r="BE389" s="53">
        <v>248.748887</v>
      </c>
      <c r="BF389" s="53">
        <v>0.37541744999999999</v>
      </c>
      <c r="BG389" s="53">
        <v>7.16006E-2</v>
      </c>
      <c r="BH389" s="4">
        <v>38.361975399999999</v>
      </c>
      <c r="BI389" s="4">
        <v>2.5606986200000001</v>
      </c>
      <c r="BJ389" s="53">
        <v>13.929976999999999</v>
      </c>
      <c r="BK389" s="53">
        <v>2.5076899999999999E-3</v>
      </c>
      <c r="BL389" s="53">
        <v>17652</v>
      </c>
    </row>
    <row r="390" spans="1:64" hidden="1" x14ac:dyDescent="0.3">
      <c r="A390" s="5" t="s">
        <v>603</v>
      </c>
      <c r="B390" s="5">
        <v>59</v>
      </c>
      <c r="C390" s="5">
        <v>59.1</v>
      </c>
      <c r="D390" s="5">
        <v>390</v>
      </c>
      <c r="E390" s="5" t="s">
        <v>1357</v>
      </c>
      <c r="F390" s="5"/>
      <c r="G390" s="94"/>
      <c r="H390" s="94"/>
      <c r="I390" s="94"/>
      <c r="J390" s="5">
        <v>42.31</v>
      </c>
      <c r="K390" s="5">
        <v>3.33</v>
      </c>
      <c r="L390" s="5">
        <v>80</v>
      </c>
      <c r="M390" s="5" t="s">
        <v>2049</v>
      </c>
      <c r="N390" s="4" t="s">
        <v>1369</v>
      </c>
      <c r="P390" s="5" t="s">
        <v>1929</v>
      </c>
      <c r="Q390" s="5" t="s">
        <v>845</v>
      </c>
      <c r="R390" s="5" t="s">
        <v>845</v>
      </c>
      <c r="S390" s="5" t="s">
        <v>1765</v>
      </c>
      <c r="T390" s="5">
        <v>390</v>
      </c>
      <c r="U390" s="5" t="s">
        <v>1418</v>
      </c>
      <c r="V390" s="5" t="s">
        <v>992</v>
      </c>
      <c r="W390" s="5" t="s">
        <v>1222</v>
      </c>
      <c r="X390" s="5" t="s">
        <v>1222</v>
      </c>
      <c r="Y390" s="5" t="b">
        <v>1</v>
      </c>
      <c r="Z390" s="5" t="s">
        <v>1368</v>
      </c>
      <c r="AA390" s="4">
        <v>63171</v>
      </c>
      <c r="AC390" s="4" t="s">
        <v>1372</v>
      </c>
      <c r="AE390" s="53">
        <v>3.3104700999999999</v>
      </c>
      <c r="AI390" s="4" t="s">
        <v>1932</v>
      </c>
      <c r="AJ390" s="4" t="s">
        <v>1831</v>
      </c>
      <c r="AK390" s="4">
        <v>13.9</v>
      </c>
      <c r="AL390" s="4" t="s">
        <v>1831</v>
      </c>
      <c r="AM390" s="4">
        <v>7.01</v>
      </c>
      <c r="AN390" s="4" t="s">
        <v>1831</v>
      </c>
      <c r="AO390" s="4" t="s">
        <v>1831</v>
      </c>
      <c r="AR390" s="4" t="s">
        <v>1831</v>
      </c>
      <c r="AS390" s="4" t="s">
        <v>1831</v>
      </c>
      <c r="AT390" s="4" t="s">
        <v>1831</v>
      </c>
      <c r="AU390" s="4" t="s">
        <v>1373</v>
      </c>
      <c r="AV390" s="4" t="s">
        <v>1831</v>
      </c>
      <c r="AW390" s="4" t="s">
        <v>1831</v>
      </c>
      <c r="AX390" s="4" t="s">
        <v>1831</v>
      </c>
      <c r="AY390" s="4" t="s">
        <v>1831</v>
      </c>
      <c r="AZ390" s="4">
        <v>0.21</v>
      </c>
      <c r="BA390" s="4" t="s">
        <v>1831</v>
      </c>
      <c r="BB390" s="4" t="s">
        <v>1831</v>
      </c>
      <c r="BC390" s="53">
        <v>0.24043729999999999</v>
      </c>
      <c r="BD390" s="53">
        <v>8.1712400000000004E-2</v>
      </c>
      <c r="BE390" s="53">
        <v>244.96206100000001</v>
      </c>
      <c r="BF390" s="53">
        <v>0.69002364000000005</v>
      </c>
      <c r="BG390" s="53">
        <v>8.7614510000000007E-2</v>
      </c>
      <c r="BH390" s="4">
        <v>38.376928100000001</v>
      </c>
      <c r="BI390" s="4">
        <v>2.6860700400000002</v>
      </c>
      <c r="BJ390" s="53">
        <v>13.885479999999999</v>
      </c>
      <c r="BK390" s="53">
        <v>2.5313800000000002E-3</v>
      </c>
      <c r="BL390" s="53">
        <v>22843.5</v>
      </c>
    </row>
    <row r="391" spans="1:64" hidden="1" x14ac:dyDescent="0.3">
      <c r="A391" s="5" t="s">
        <v>603</v>
      </c>
      <c r="B391" s="5">
        <v>59</v>
      </c>
      <c r="C391" s="5">
        <v>59.1</v>
      </c>
      <c r="D391" s="5">
        <v>391</v>
      </c>
      <c r="E391" s="5" t="s">
        <v>1358</v>
      </c>
      <c r="F391" s="5"/>
      <c r="G391" s="94"/>
      <c r="H391" s="94"/>
      <c r="I391" s="94"/>
      <c r="J391" s="5">
        <v>42.3</v>
      </c>
      <c r="K391" s="5">
        <v>3.3</v>
      </c>
      <c r="L391" s="5">
        <v>30</v>
      </c>
      <c r="M391" s="5" t="s">
        <v>2049</v>
      </c>
      <c r="N391" s="4" t="s">
        <v>1369</v>
      </c>
      <c r="P391" s="5" t="s">
        <v>1929</v>
      </c>
      <c r="Q391" s="5" t="s">
        <v>845</v>
      </c>
      <c r="R391" s="5" t="s">
        <v>845</v>
      </c>
      <c r="S391" s="5" t="s">
        <v>1765</v>
      </c>
      <c r="T391" s="5">
        <v>391</v>
      </c>
      <c r="U391" s="5" t="s">
        <v>1418</v>
      </c>
      <c r="V391" s="5" t="s">
        <v>992</v>
      </c>
      <c r="W391" s="5" t="s">
        <v>1222</v>
      </c>
      <c r="X391" s="5" t="s">
        <v>1222</v>
      </c>
      <c r="Y391" s="5" t="b">
        <v>1</v>
      </c>
      <c r="Z391" s="5" t="s">
        <v>1368</v>
      </c>
      <c r="AA391" s="4">
        <v>81113</v>
      </c>
      <c r="AC391" s="4" t="s">
        <v>1372</v>
      </c>
      <c r="AE391" s="53">
        <v>0</v>
      </c>
      <c r="AI391" s="4" t="s">
        <v>1932</v>
      </c>
      <c r="AJ391" s="4" t="s">
        <v>1831</v>
      </c>
      <c r="AK391" s="4">
        <v>13.8</v>
      </c>
      <c r="AL391" s="4" t="s">
        <v>1831</v>
      </c>
      <c r="AM391" s="4">
        <v>7.01</v>
      </c>
      <c r="AN391" s="4" t="s">
        <v>1831</v>
      </c>
      <c r="AO391" s="4" t="s">
        <v>1831</v>
      </c>
      <c r="AR391" s="4" t="s">
        <v>1831</v>
      </c>
      <c r="AS391" s="4" t="s">
        <v>1831</v>
      </c>
      <c r="AT391" s="4" t="s">
        <v>1831</v>
      </c>
      <c r="AU391" s="4" t="s">
        <v>994</v>
      </c>
      <c r="AV391" s="4" t="s">
        <v>1831</v>
      </c>
      <c r="AW391" s="4" t="s">
        <v>1831</v>
      </c>
      <c r="AX391" s="4" t="s">
        <v>1831</v>
      </c>
      <c r="AY391" s="4" t="s">
        <v>1831</v>
      </c>
      <c r="AZ391" s="4">
        <v>0.19</v>
      </c>
      <c r="BA391" s="4" t="s">
        <v>1831</v>
      </c>
      <c r="BB391" s="4" t="s">
        <v>1831</v>
      </c>
      <c r="BC391" s="53">
        <v>0.27806776999999999</v>
      </c>
      <c r="BD391" s="53">
        <v>9.4166700000000006E-2</v>
      </c>
      <c r="BE391" s="53">
        <v>250.17984899999999</v>
      </c>
      <c r="BF391" s="53">
        <v>0.26151614000000001</v>
      </c>
      <c r="BG391" s="53">
        <v>6.3604369999999993E-2</v>
      </c>
      <c r="BH391" s="4">
        <v>38.3259805</v>
      </c>
      <c r="BI391" s="4">
        <v>2.7425774299999999</v>
      </c>
      <c r="BJ391" s="53">
        <v>14.060185600000001</v>
      </c>
      <c r="BK391" s="53">
        <v>2.52315E-3</v>
      </c>
      <c r="BL391" s="53">
        <v>20880.800800000001</v>
      </c>
    </row>
    <row r="392" spans="1:64" hidden="1" x14ac:dyDescent="0.3">
      <c r="A392" s="5" t="s">
        <v>603</v>
      </c>
      <c r="B392" s="5">
        <v>59</v>
      </c>
      <c r="C392" s="5">
        <v>59.2</v>
      </c>
      <c r="D392" s="5">
        <v>392</v>
      </c>
      <c r="E392" s="5" t="s">
        <v>1359</v>
      </c>
      <c r="F392" s="5"/>
      <c r="G392" s="94"/>
      <c r="H392" s="94"/>
      <c r="I392" s="94"/>
      <c r="J392" s="5">
        <v>41.2</v>
      </c>
      <c r="K392" s="5">
        <v>2.2000000000000002</v>
      </c>
      <c r="L392" s="5">
        <v>40</v>
      </c>
      <c r="M392" s="5" t="s">
        <v>2049</v>
      </c>
      <c r="N392" s="4" t="s">
        <v>1370</v>
      </c>
      <c r="P392" s="5" t="s">
        <v>1929</v>
      </c>
      <c r="Q392" s="5" t="s">
        <v>845</v>
      </c>
      <c r="R392" s="5" t="s">
        <v>845</v>
      </c>
      <c r="S392" s="5" t="s">
        <v>1765</v>
      </c>
      <c r="T392" s="5">
        <v>392</v>
      </c>
      <c r="U392" s="5" t="s">
        <v>1418</v>
      </c>
      <c r="V392" s="5" t="s">
        <v>992</v>
      </c>
      <c r="W392" s="5" t="s">
        <v>1222</v>
      </c>
      <c r="X392" s="5" t="s">
        <v>1222</v>
      </c>
      <c r="Y392" s="5" t="b">
        <v>1</v>
      </c>
      <c r="Z392" s="5" t="s">
        <v>1368</v>
      </c>
      <c r="AA392" s="4">
        <v>116835</v>
      </c>
      <c r="AC392" s="4" t="s">
        <v>1372</v>
      </c>
      <c r="AE392" s="53">
        <v>188.30600000000001</v>
      </c>
      <c r="AI392" s="4" t="s">
        <v>1932</v>
      </c>
      <c r="AJ392" s="4" t="s">
        <v>1831</v>
      </c>
      <c r="AK392" s="4">
        <v>15.7</v>
      </c>
      <c r="AL392" s="4" t="s">
        <v>1831</v>
      </c>
      <c r="AM392" s="4">
        <v>0</v>
      </c>
      <c r="AN392" s="4" t="s">
        <v>1831</v>
      </c>
      <c r="AO392" s="4" t="s">
        <v>1831</v>
      </c>
      <c r="AR392" s="4" t="s">
        <v>1831</v>
      </c>
      <c r="AS392" s="4" t="s">
        <v>1831</v>
      </c>
      <c r="AT392" s="4" t="s">
        <v>1831</v>
      </c>
      <c r="AU392" s="4">
        <v>0</v>
      </c>
      <c r="AV392" s="4" t="s">
        <v>1831</v>
      </c>
      <c r="AW392" s="4" t="s">
        <v>1831</v>
      </c>
      <c r="AX392" s="4" t="s">
        <v>1831</v>
      </c>
      <c r="AY392" s="4" t="s">
        <v>1831</v>
      </c>
      <c r="AZ392" s="4">
        <v>0</v>
      </c>
      <c r="BA392" s="4" t="s">
        <v>1831</v>
      </c>
      <c r="BB392" s="4" t="s">
        <v>1831</v>
      </c>
      <c r="BC392" s="53">
        <v>6.6012199999999997E-3</v>
      </c>
      <c r="BD392" s="53">
        <v>3.5126900000000003E-2</v>
      </c>
      <c r="BE392" s="53">
        <v>190.96682999999999</v>
      </c>
      <c r="BF392" s="53">
        <v>5.8122058499999998</v>
      </c>
      <c r="BG392" s="53">
        <v>0.31072425999999997</v>
      </c>
      <c r="BH392" s="4">
        <v>38.490645600000001</v>
      </c>
      <c r="BI392" s="4">
        <v>4.9120138300000002</v>
      </c>
      <c r="BJ392" s="53">
        <v>13.132375100000001</v>
      </c>
      <c r="BK392" s="53">
        <v>4.1321300000000004E-3</v>
      </c>
      <c r="BL392" s="53">
        <v>81126.398400000005</v>
      </c>
    </row>
    <row r="393" spans="1:64" hidden="1" x14ac:dyDescent="0.3">
      <c r="A393" s="5" t="s">
        <v>603</v>
      </c>
      <c r="B393" s="5">
        <v>59</v>
      </c>
      <c r="C393" s="5">
        <v>59.3</v>
      </c>
      <c r="D393" s="5">
        <v>393</v>
      </c>
      <c r="E393" s="5" t="s">
        <v>1360</v>
      </c>
      <c r="F393" s="5"/>
      <c r="G393" s="94"/>
      <c r="H393" s="94"/>
      <c r="I393" s="94"/>
      <c r="J393" s="5">
        <v>37.549999999999997</v>
      </c>
      <c r="K393" s="5">
        <v>-0.82</v>
      </c>
      <c r="L393" s="5">
        <v>46</v>
      </c>
      <c r="M393" s="5" t="s">
        <v>963</v>
      </c>
      <c r="N393" s="4" t="s">
        <v>1371</v>
      </c>
      <c r="P393" s="5" t="s">
        <v>1929</v>
      </c>
      <c r="Q393" s="5" t="s">
        <v>845</v>
      </c>
      <c r="R393" s="5" t="s">
        <v>845</v>
      </c>
      <c r="S393" s="5" t="s">
        <v>1765</v>
      </c>
      <c r="T393" s="5">
        <v>393</v>
      </c>
      <c r="U393" s="5" t="s">
        <v>1418</v>
      </c>
      <c r="V393" s="5" t="s">
        <v>992</v>
      </c>
      <c r="W393" s="5" t="s">
        <v>1222</v>
      </c>
      <c r="X393" s="5" t="s">
        <v>1222</v>
      </c>
      <c r="Y393" s="5" t="b">
        <v>1</v>
      </c>
      <c r="Z393" s="5" t="s">
        <v>1368</v>
      </c>
      <c r="AA393" s="4">
        <v>48248</v>
      </c>
      <c r="AC393" s="4" t="s">
        <v>1372</v>
      </c>
      <c r="AE393" s="53">
        <v>2.1953499000000001</v>
      </c>
      <c r="AI393" s="4" t="s">
        <v>1932</v>
      </c>
      <c r="AJ393" s="4" t="s">
        <v>1831</v>
      </c>
      <c r="AK393" s="4">
        <v>15.2</v>
      </c>
      <c r="AL393" s="4" t="s">
        <v>1831</v>
      </c>
      <c r="AM393" s="4">
        <v>7.7</v>
      </c>
      <c r="AN393" s="4" t="s">
        <v>1831</v>
      </c>
      <c r="AO393" s="4" t="s">
        <v>1831</v>
      </c>
      <c r="AR393" s="4" t="s">
        <v>1831</v>
      </c>
      <c r="AS393" s="4" t="s">
        <v>1831</v>
      </c>
      <c r="AT393" s="4" t="s">
        <v>1831</v>
      </c>
      <c r="AU393" s="4" t="s">
        <v>1246</v>
      </c>
      <c r="AV393" s="4" t="s">
        <v>1831</v>
      </c>
      <c r="AW393" s="4" t="s">
        <v>1831</v>
      </c>
      <c r="AX393" s="4" t="s">
        <v>1831</v>
      </c>
      <c r="AY393" s="4" t="s">
        <v>1831</v>
      </c>
      <c r="AZ393" s="4">
        <v>0.06</v>
      </c>
      <c r="BA393" s="4" t="s">
        <v>1831</v>
      </c>
      <c r="BB393" s="4" t="s">
        <v>1831</v>
      </c>
      <c r="BC393" s="53">
        <v>0.27444200000000002</v>
      </c>
      <c r="BD393" s="53">
        <v>0.110764</v>
      </c>
      <c r="BE393" s="53">
        <v>233.02211</v>
      </c>
      <c r="BF393" s="53">
        <v>1.8334950000000001</v>
      </c>
      <c r="BG393" s="53">
        <v>0.17494799999999999</v>
      </c>
      <c r="BH393" s="4">
        <v>38.092255000000002</v>
      </c>
      <c r="BI393" s="4">
        <v>2.06928</v>
      </c>
      <c r="BJ393" s="53">
        <v>14.86975</v>
      </c>
      <c r="BK393" s="53">
        <v>3.0590000000000001E-3</v>
      </c>
      <c r="BL393" s="53">
        <v>13095.0996</v>
      </c>
    </row>
    <row r="394" spans="1:64" hidden="1" x14ac:dyDescent="0.3">
      <c r="A394" s="5" t="s">
        <v>603</v>
      </c>
      <c r="B394" s="5">
        <v>59</v>
      </c>
      <c r="C394" s="5">
        <v>59.3</v>
      </c>
      <c r="D394" s="5">
        <v>394</v>
      </c>
      <c r="E394" s="5" t="s">
        <v>1361</v>
      </c>
      <c r="F394" s="5"/>
      <c r="G394" s="94"/>
      <c r="H394" s="94"/>
      <c r="I394" s="94"/>
      <c r="J394" s="5">
        <v>37.700000000000003</v>
      </c>
      <c r="K394" s="5">
        <v>-0.67</v>
      </c>
      <c r="L394" s="5">
        <v>47</v>
      </c>
      <c r="M394" s="5" t="s">
        <v>963</v>
      </c>
      <c r="N394" s="4" t="s">
        <v>1371</v>
      </c>
      <c r="P394" s="5" t="s">
        <v>1929</v>
      </c>
      <c r="Q394" s="5" t="s">
        <v>845</v>
      </c>
      <c r="R394" s="5" t="s">
        <v>845</v>
      </c>
      <c r="S394" s="5" t="s">
        <v>1765</v>
      </c>
      <c r="T394" s="5">
        <v>394</v>
      </c>
      <c r="U394" s="5" t="s">
        <v>1418</v>
      </c>
      <c r="V394" s="5" t="s">
        <v>992</v>
      </c>
      <c r="W394" s="5" t="s">
        <v>1222</v>
      </c>
      <c r="X394" s="5" t="s">
        <v>1222</v>
      </c>
      <c r="Y394" s="5" t="b">
        <v>1</v>
      </c>
      <c r="Z394" s="5" t="s">
        <v>1368</v>
      </c>
      <c r="AA394" s="4">
        <v>54199</v>
      </c>
      <c r="AC394" s="4" t="s">
        <v>1372</v>
      </c>
      <c r="AE394" s="53">
        <v>1.0477799999999999</v>
      </c>
      <c r="AI394" s="4" t="s">
        <v>1932</v>
      </c>
      <c r="AJ394" s="4" t="s">
        <v>1831</v>
      </c>
      <c r="AK394" s="4">
        <v>15.1</v>
      </c>
      <c r="AL394" s="4" t="s">
        <v>1831</v>
      </c>
      <c r="AM394" s="4">
        <v>7.65</v>
      </c>
      <c r="AN394" s="4" t="s">
        <v>1831</v>
      </c>
      <c r="AO394" s="4" t="s">
        <v>1831</v>
      </c>
      <c r="AR394" s="4" t="s">
        <v>1831</v>
      </c>
      <c r="AS394" s="4" t="s">
        <v>1831</v>
      </c>
      <c r="AT394" s="4" t="s">
        <v>1831</v>
      </c>
      <c r="AU394" s="4" t="s">
        <v>1373</v>
      </c>
      <c r="AV394" s="4" t="s">
        <v>1831</v>
      </c>
      <c r="AW394" s="4" t="s">
        <v>1831</v>
      </c>
      <c r="AX394" s="4" t="s">
        <v>1831</v>
      </c>
      <c r="AY394" s="4" t="s">
        <v>1831</v>
      </c>
      <c r="AZ394" s="4">
        <v>0.04</v>
      </c>
      <c r="BA394" s="4" t="s">
        <v>1831</v>
      </c>
      <c r="BB394" s="4" t="s">
        <v>1831</v>
      </c>
      <c r="BC394" s="53">
        <v>0.24091597000000001</v>
      </c>
      <c r="BD394" s="53">
        <v>0.119268</v>
      </c>
      <c r="BE394" s="53">
        <v>241.091857</v>
      </c>
      <c r="BF394" s="53">
        <v>0.65691292999999995</v>
      </c>
      <c r="BG394" s="53">
        <v>9.9517960000000003E-2</v>
      </c>
      <c r="BH394" s="4">
        <v>37.678219400000003</v>
      </c>
      <c r="BI394" s="4">
        <v>1.8500141800000001</v>
      </c>
      <c r="BJ394" s="53">
        <v>16.4890638</v>
      </c>
      <c r="BK394" s="53">
        <v>2.7030600000000002E-3</v>
      </c>
      <c r="BL394" s="53">
        <v>6417.6899400000002</v>
      </c>
    </row>
    <row r="395" spans="1:64" hidden="1" x14ac:dyDescent="0.3">
      <c r="A395" s="5" t="s">
        <v>603</v>
      </c>
      <c r="B395" s="5">
        <v>59</v>
      </c>
      <c r="C395" s="5">
        <v>59.3</v>
      </c>
      <c r="D395" s="5">
        <v>395</v>
      </c>
      <c r="E395" s="5" t="s">
        <v>1362</v>
      </c>
      <c r="F395" s="5"/>
      <c r="G395" s="94"/>
      <c r="H395" s="94"/>
      <c r="I395" s="94"/>
      <c r="J395" s="5">
        <v>37.67</v>
      </c>
      <c r="K395" s="5">
        <v>-0.67</v>
      </c>
      <c r="L395" s="5">
        <v>48</v>
      </c>
      <c r="M395" s="5" t="s">
        <v>2049</v>
      </c>
      <c r="N395" s="4" t="s">
        <v>1371</v>
      </c>
      <c r="P395" s="5" t="s">
        <v>1929</v>
      </c>
      <c r="Q395" s="5" t="s">
        <v>845</v>
      </c>
      <c r="R395" s="5" t="s">
        <v>845</v>
      </c>
      <c r="S395" s="5" t="s">
        <v>1765</v>
      </c>
      <c r="T395" s="5">
        <v>395</v>
      </c>
      <c r="U395" s="5" t="s">
        <v>1418</v>
      </c>
      <c r="V395" s="5" t="s">
        <v>992</v>
      </c>
      <c r="W395" s="5" t="s">
        <v>1222</v>
      </c>
      <c r="X395" s="5" t="s">
        <v>1222</v>
      </c>
      <c r="Y395" s="5" t="b">
        <v>1</v>
      </c>
      <c r="Z395" s="5" t="s">
        <v>1368</v>
      </c>
      <c r="AA395" s="4">
        <v>137243</v>
      </c>
      <c r="AC395" s="4" t="s">
        <v>1372</v>
      </c>
      <c r="AE395" s="53">
        <v>9.4944495999999994</v>
      </c>
      <c r="AI395" s="4" t="s">
        <v>1932</v>
      </c>
      <c r="AJ395" s="4" t="s">
        <v>1831</v>
      </c>
      <c r="AK395" s="4">
        <v>14.7</v>
      </c>
      <c r="AL395" s="4" t="s">
        <v>1831</v>
      </c>
      <c r="AM395" s="4">
        <v>7.75</v>
      </c>
      <c r="AN395" s="4" t="s">
        <v>1831</v>
      </c>
      <c r="AO395" s="4" t="s">
        <v>1831</v>
      </c>
      <c r="AR395" s="4" t="s">
        <v>1831</v>
      </c>
      <c r="AS395" s="4" t="s">
        <v>1831</v>
      </c>
      <c r="AT395" s="4" t="s">
        <v>1831</v>
      </c>
      <c r="AU395" s="4" t="s">
        <v>994</v>
      </c>
      <c r="AV395" s="4" t="s">
        <v>1831</v>
      </c>
      <c r="AW395" s="4" t="s">
        <v>1831</v>
      </c>
      <c r="AX395" s="4" t="s">
        <v>1831</v>
      </c>
      <c r="AY395" s="4" t="s">
        <v>1831</v>
      </c>
      <c r="AZ395" s="4">
        <v>0.04</v>
      </c>
      <c r="BA395" s="4" t="s">
        <v>1831</v>
      </c>
      <c r="BB395" s="4" t="s">
        <v>1831</v>
      </c>
      <c r="BC395" s="53">
        <v>0.26617966999999998</v>
      </c>
      <c r="BD395" s="53">
        <v>0.11948599999999999</v>
      </c>
      <c r="BE395" s="53">
        <v>240.495499</v>
      </c>
      <c r="BF395" s="53">
        <v>0.88650275999999995</v>
      </c>
      <c r="BG395" s="53">
        <v>0.11388867</v>
      </c>
      <c r="BH395" s="4">
        <v>37.7637918</v>
      </c>
      <c r="BI395" s="4">
        <v>1.86839975</v>
      </c>
      <c r="BJ395" s="53">
        <v>15.953908800000001</v>
      </c>
      <c r="BK395" s="53">
        <v>2.6950099999999999E-3</v>
      </c>
      <c r="BL395" s="53">
        <v>3209.4099099999999</v>
      </c>
    </row>
    <row r="396" spans="1:64" hidden="1" x14ac:dyDescent="0.3">
      <c r="A396" s="5" t="s">
        <v>603</v>
      </c>
      <c r="B396" s="5">
        <v>59</v>
      </c>
      <c r="C396" s="5">
        <v>59.4</v>
      </c>
      <c r="D396" s="5">
        <v>396</v>
      </c>
      <c r="E396" s="5" t="s">
        <v>1363</v>
      </c>
      <c r="F396" s="5"/>
      <c r="G396" s="94"/>
      <c r="H396" s="94"/>
      <c r="I396" s="94"/>
      <c r="J396" s="5">
        <v>43.2</v>
      </c>
      <c r="K396" s="5">
        <v>10.43</v>
      </c>
      <c r="L396" s="5">
        <v>51</v>
      </c>
      <c r="M396" s="5" t="s">
        <v>2049</v>
      </c>
      <c r="N396" s="4" t="s">
        <v>1370</v>
      </c>
      <c r="P396" s="5" t="s">
        <v>1929</v>
      </c>
      <c r="Q396" s="5" t="s">
        <v>845</v>
      </c>
      <c r="R396" s="5" t="s">
        <v>845</v>
      </c>
      <c r="S396" s="5" t="s">
        <v>1765</v>
      </c>
      <c r="T396" s="5">
        <v>396</v>
      </c>
      <c r="U396" s="5" t="s">
        <v>1418</v>
      </c>
      <c r="V396" s="5" t="s">
        <v>992</v>
      </c>
      <c r="W396" s="5" t="s">
        <v>1222</v>
      </c>
      <c r="X396" s="5" t="s">
        <v>1222</v>
      </c>
      <c r="Y396" s="5" t="b">
        <v>1</v>
      </c>
      <c r="Z396" s="5" t="s">
        <v>1368</v>
      </c>
      <c r="AA396" s="4">
        <v>87542</v>
      </c>
      <c r="AC396" s="4" t="s">
        <v>1372</v>
      </c>
      <c r="AE396" s="53">
        <v>107.40300000000001</v>
      </c>
      <c r="AI396" s="4" t="s">
        <v>1932</v>
      </c>
      <c r="AJ396" s="4" t="s">
        <v>1831</v>
      </c>
      <c r="AK396" s="4">
        <v>14.9</v>
      </c>
      <c r="AL396" s="4" t="s">
        <v>1831</v>
      </c>
      <c r="AM396" s="4">
        <v>7.53</v>
      </c>
      <c r="AN396" s="4" t="s">
        <v>1831</v>
      </c>
      <c r="AO396" s="4" t="s">
        <v>1831</v>
      </c>
      <c r="AR396" s="4" t="s">
        <v>1831</v>
      </c>
      <c r="AS396" s="4" t="s">
        <v>1831</v>
      </c>
      <c r="AT396" s="4" t="s">
        <v>1831</v>
      </c>
      <c r="AU396" s="4" t="s">
        <v>1246</v>
      </c>
      <c r="AV396" s="4" t="s">
        <v>1831</v>
      </c>
      <c r="AW396" s="4" t="s">
        <v>1831</v>
      </c>
      <c r="AX396" s="4" t="s">
        <v>1831</v>
      </c>
      <c r="AY396" s="4" t="s">
        <v>1831</v>
      </c>
      <c r="AZ396" s="4">
        <v>0.05</v>
      </c>
      <c r="BA396" s="4" t="s">
        <v>1831</v>
      </c>
      <c r="BB396" s="4" t="s">
        <v>1831</v>
      </c>
      <c r="BC396" s="53">
        <v>7.3101970000000002E-2</v>
      </c>
      <c r="BD396" s="53">
        <v>5.8877699999999998E-2</v>
      </c>
      <c r="BE396" s="53">
        <v>250.85019800000001</v>
      </c>
      <c r="BF396" s="53">
        <v>6.7925399999999997E-3</v>
      </c>
      <c r="BG396" s="53">
        <v>3.9829150000000001E-2</v>
      </c>
      <c r="BH396" s="4">
        <v>38.173992599999998</v>
      </c>
      <c r="BI396" s="4">
        <v>2.5730216299999999</v>
      </c>
      <c r="BJ396" s="53">
        <v>14.9235389</v>
      </c>
      <c r="BK396" s="53">
        <v>1.5047299999999999E-3</v>
      </c>
      <c r="BL396" s="53">
        <v>39486.5</v>
      </c>
    </row>
    <row r="397" spans="1:64" hidden="1" x14ac:dyDescent="0.3">
      <c r="A397" s="5" t="s">
        <v>603</v>
      </c>
      <c r="B397" s="5">
        <v>59</v>
      </c>
      <c r="C397" s="5">
        <v>59.4</v>
      </c>
      <c r="D397" s="5">
        <v>397</v>
      </c>
      <c r="E397" s="5" t="s">
        <v>1364</v>
      </c>
      <c r="F397" s="5"/>
      <c r="G397" s="94"/>
      <c r="H397" s="94"/>
      <c r="I397" s="94"/>
      <c r="J397" s="5">
        <v>43.07</v>
      </c>
      <c r="K397" s="5">
        <v>10.48</v>
      </c>
      <c r="L397" s="5">
        <v>53</v>
      </c>
      <c r="M397" s="5" t="s">
        <v>2049</v>
      </c>
      <c r="N397" s="4" t="s">
        <v>1370</v>
      </c>
      <c r="P397" s="5" t="s">
        <v>1929</v>
      </c>
      <c r="Q397" s="5" t="s">
        <v>845</v>
      </c>
      <c r="R397" s="5" t="s">
        <v>845</v>
      </c>
      <c r="S397" s="5" t="s">
        <v>1765</v>
      </c>
      <c r="T397" s="5">
        <v>397</v>
      </c>
      <c r="U397" s="5" t="s">
        <v>1418</v>
      </c>
      <c r="V397" s="5" t="s">
        <v>992</v>
      </c>
      <c r="W397" s="5" t="s">
        <v>1222</v>
      </c>
      <c r="X397" s="5" t="s">
        <v>1222</v>
      </c>
      <c r="Y397" s="5" t="b">
        <v>1</v>
      </c>
      <c r="Z397" s="5" t="s">
        <v>1368</v>
      </c>
      <c r="AA397" s="4">
        <v>96954</v>
      </c>
      <c r="AC397" s="4" t="s">
        <v>1372</v>
      </c>
      <c r="AE397" s="53">
        <v>50.531898499999997</v>
      </c>
      <c r="AI397" s="4" t="s">
        <v>1932</v>
      </c>
      <c r="AJ397" s="4" t="s">
        <v>1831</v>
      </c>
      <c r="AK397" s="4">
        <v>14.9</v>
      </c>
      <c r="AL397" s="4" t="s">
        <v>1831</v>
      </c>
      <c r="AM397" s="4">
        <v>7.6</v>
      </c>
      <c r="AN397" s="4" t="s">
        <v>1831</v>
      </c>
      <c r="AO397" s="4" t="s">
        <v>1831</v>
      </c>
      <c r="AR397" s="4" t="s">
        <v>1831</v>
      </c>
      <c r="AS397" s="4" t="s">
        <v>1831</v>
      </c>
      <c r="AT397" s="4" t="s">
        <v>1831</v>
      </c>
      <c r="AU397" s="4" t="s">
        <v>1373</v>
      </c>
      <c r="AV397" s="4" t="s">
        <v>1831</v>
      </c>
      <c r="AW397" s="4" t="s">
        <v>1831</v>
      </c>
      <c r="AX397" s="4" t="s">
        <v>1831</v>
      </c>
      <c r="AY397" s="4" t="s">
        <v>1831</v>
      </c>
      <c r="AZ397" s="4">
        <v>0.06</v>
      </c>
      <c r="BA397" s="4" t="s">
        <v>1831</v>
      </c>
      <c r="BB397" s="4" t="s">
        <v>1831</v>
      </c>
      <c r="BC397" s="53">
        <v>6.5482650000000003E-2</v>
      </c>
      <c r="BD397" s="53">
        <v>4.0243300000000003E-2</v>
      </c>
      <c r="BE397" s="53">
        <v>247.355884</v>
      </c>
      <c r="BF397" s="53">
        <v>5.0892699999999999E-3</v>
      </c>
      <c r="BG397" s="53">
        <v>3.95007E-2</v>
      </c>
      <c r="BH397" s="4">
        <v>38.126594599999997</v>
      </c>
      <c r="BI397" s="4">
        <v>2.6393400599999999</v>
      </c>
      <c r="BJ397" s="53">
        <v>15.943394100000001</v>
      </c>
      <c r="BK397" s="53">
        <v>1.2964000000000001E-3</v>
      </c>
      <c r="BL397" s="53">
        <v>24661.300800000001</v>
      </c>
    </row>
    <row r="398" spans="1:64" hidden="1" x14ac:dyDescent="0.3">
      <c r="A398" s="5" t="s">
        <v>603</v>
      </c>
      <c r="B398" s="5">
        <v>59</v>
      </c>
      <c r="C398" s="5">
        <v>59.5</v>
      </c>
      <c r="D398" s="5">
        <v>398</v>
      </c>
      <c r="E398" s="5" t="s">
        <v>826</v>
      </c>
      <c r="F398" s="5"/>
      <c r="G398" s="94"/>
      <c r="H398" s="94"/>
      <c r="I398" s="94"/>
      <c r="J398" s="5">
        <v>44</v>
      </c>
      <c r="K398" s="5">
        <v>13</v>
      </c>
      <c r="L398" s="5">
        <v>18</v>
      </c>
      <c r="M398" s="5" t="s">
        <v>963</v>
      </c>
      <c r="N398" s="4" t="s">
        <v>1369</v>
      </c>
      <c r="P398" s="5" t="s">
        <v>1929</v>
      </c>
      <c r="Q398" s="5" t="s">
        <v>845</v>
      </c>
      <c r="R398" s="5" t="s">
        <v>845</v>
      </c>
      <c r="S398" s="5" t="s">
        <v>1765</v>
      </c>
      <c r="T398" s="5">
        <v>398</v>
      </c>
      <c r="U398" s="5" t="s">
        <v>1418</v>
      </c>
      <c r="V398" s="5" t="s">
        <v>992</v>
      </c>
      <c r="W398" s="5" t="s">
        <v>1222</v>
      </c>
      <c r="X398" s="5" t="s">
        <v>1222</v>
      </c>
      <c r="Y398" s="5" t="b">
        <v>1</v>
      </c>
      <c r="Z398" s="5" t="s">
        <v>1368</v>
      </c>
      <c r="AA398" s="4">
        <v>32278</v>
      </c>
      <c r="AC398" s="4" t="s">
        <v>1372</v>
      </c>
      <c r="AE398" s="53">
        <v>456.77099600000003</v>
      </c>
      <c r="AI398" s="4" t="s">
        <v>1932</v>
      </c>
      <c r="AJ398" s="4" t="s">
        <v>1831</v>
      </c>
      <c r="AK398" s="4">
        <v>0</v>
      </c>
      <c r="AL398" s="4" t="s">
        <v>1831</v>
      </c>
      <c r="AM398" s="4">
        <v>0</v>
      </c>
      <c r="AN398" s="4" t="s">
        <v>1831</v>
      </c>
      <c r="AO398" s="4" t="s">
        <v>1831</v>
      </c>
      <c r="AR398" s="4" t="s">
        <v>1831</v>
      </c>
      <c r="AS398" s="4" t="s">
        <v>1831</v>
      </c>
      <c r="AT398" s="4" t="s">
        <v>1831</v>
      </c>
      <c r="AU398" s="4">
        <v>0</v>
      </c>
      <c r="AV398" s="4" t="s">
        <v>1831</v>
      </c>
      <c r="AW398" s="4" t="s">
        <v>1831</v>
      </c>
      <c r="AX398" s="4" t="s">
        <v>1831</v>
      </c>
      <c r="AY398" s="4" t="s">
        <v>1831</v>
      </c>
      <c r="AZ398" s="4">
        <v>0</v>
      </c>
      <c r="BA398" s="4" t="s">
        <v>1831</v>
      </c>
      <c r="BB398" s="4" t="s">
        <v>1831</v>
      </c>
      <c r="BC398" s="53">
        <v>0.54891825000000005</v>
      </c>
      <c r="BD398" s="53">
        <v>3.8001100000000003E-2</v>
      </c>
      <c r="BE398" s="53">
        <v>252.060406</v>
      </c>
      <c r="BF398" s="53">
        <v>7.7685500000000005E-2</v>
      </c>
      <c r="BG398" s="53">
        <v>0.11446075</v>
      </c>
      <c r="BH398" s="4">
        <v>38.032754799999999</v>
      </c>
      <c r="BI398" s="4">
        <v>16.010837800000001</v>
      </c>
      <c r="BJ398" s="53">
        <v>16.632481299999998</v>
      </c>
      <c r="BK398" s="53">
        <v>9.2332500000000001E-3</v>
      </c>
      <c r="BL398" s="53">
        <v>34923.699200000003</v>
      </c>
    </row>
    <row r="399" spans="1:64" hidden="1" x14ac:dyDescent="0.3">
      <c r="A399" s="5" t="s">
        <v>603</v>
      </c>
      <c r="B399" s="5">
        <v>59</v>
      </c>
      <c r="C399" s="5">
        <v>59.6</v>
      </c>
      <c r="D399" s="5">
        <v>399</v>
      </c>
      <c r="E399" s="5" t="s">
        <v>1365</v>
      </c>
      <c r="F399" s="5"/>
      <c r="G399" s="94"/>
      <c r="H399" s="94"/>
      <c r="I399" s="94"/>
      <c r="J399" s="5">
        <v>37.78</v>
      </c>
      <c r="K399" s="5">
        <v>21.24</v>
      </c>
      <c r="L399" s="5">
        <v>29</v>
      </c>
      <c r="M399" s="5" t="s">
        <v>2049</v>
      </c>
      <c r="N399" s="4" t="s">
        <v>1370</v>
      </c>
      <c r="P399" s="5" t="s">
        <v>1929</v>
      </c>
      <c r="Q399" s="5" t="s">
        <v>845</v>
      </c>
      <c r="R399" s="5" t="s">
        <v>845</v>
      </c>
      <c r="S399" s="5" t="s">
        <v>1765</v>
      </c>
      <c r="T399" s="5">
        <v>399</v>
      </c>
      <c r="U399" s="5" t="s">
        <v>1418</v>
      </c>
      <c r="V399" s="5" t="s">
        <v>992</v>
      </c>
      <c r="W399" s="5" t="s">
        <v>1222</v>
      </c>
      <c r="X399" s="5" t="s">
        <v>1222</v>
      </c>
      <c r="Y399" s="5" t="b">
        <v>1</v>
      </c>
      <c r="Z399" s="5" t="s">
        <v>1368</v>
      </c>
      <c r="AA399" s="4">
        <v>91749</v>
      </c>
      <c r="AC399" s="4" t="s">
        <v>1372</v>
      </c>
      <c r="AE399" s="53">
        <v>0</v>
      </c>
      <c r="AI399" s="4" t="s">
        <v>1932</v>
      </c>
      <c r="AJ399" s="4" t="s">
        <v>1831</v>
      </c>
      <c r="AK399" s="4">
        <v>14.7</v>
      </c>
      <c r="AL399" s="4" t="s">
        <v>1831</v>
      </c>
      <c r="AM399" s="4">
        <v>6.54</v>
      </c>
      <c r="AN399" s="4" t="s">
        <v>1831</v>
      </c>
      <c r="AO399" s="4" t="s">
        <v>1831</v>
      </c>
      <c r="AR399" s="4" t="s">
        <v>1831</v>
      </c>
      <c r="AS399" s="4" t="s">
        <v>1831</v>
      </c>
      <c r="AT399" s="4" t="s">
        <v>1831</v>
      </c>
      <c r="AU399" s="4" t="s">
        <v>1246</v>
      </c>
      <c r="AV399" s="4" t="s">
        <v>1831</v>
      </c>
      <c r="AW399" s="4" t="s">
        <v>1831</v>
      </c>
      <c r="AX399" s="4" t="s">
        <v>1831</v>
      </c>
      <c r="AY399" s="4" t="s">
        <v>1831</v>
      </c>
      <c r="AZ399" s="4">
        <v>0.15</v>
      </c>
      <c r="BA399" s="4" t="s">
        <v>1831</v>
      </c>
      <c r="BB399" s="4" t="s">
        <v>1831</v>
      </c>
      <c r="BC399" s="53">
        <v>0.11065566</v>
      </c>
      <c r="BD399" s="53">
        <v>3.4505000000000001E-2</v>
      </c>
      <c r="BE399" s="53">
        <v>232.44277</v>
      </c>
      <c r="BF399" s="53">
        <v>0.44746597999999999</v>
      </c>
      <c r="BG399" s="53">
        <v>6.04419E-2</v>
      </c>
      <c r="BH399" s="4">
        <v>38.7302976</v>
      </c>
      <c r="BI399" s="4">
        <v>3.93122624</v>
      </c>
      <c r="BJ399" s="53">
        <v>16.6252183</v>
      </c>
      <c r="BK399" s="53">
        <v>9.7896000000000007E-4</v>
      </c>
      <c r="BL399" s="53">
        <v>9234.1396499999992</v>
      </c>
    </row>
    <row r="400" spans="1:64" hidden="1" x14ac:dyDescent="0.3">
      <c r="A400" s="5" t="s">
        <v>603</v>
      </c>
      <c r="B400" s="5">
        <v>59</v>
      </c>
      <c r="C400" s="5">
        <v>59.6</v>
      </c>
      <c r="D400" s="5">
        <v>400</v>
      </c>
      <c r="E400" s="5" t="s">
        <v>1366</v>
      </c>
      <c r="F400" s="5"/>
      <c r="G400" s="94"/>
      <c r="H400" s="94"/>
      <c r="I400" s="94"/>
      <c r="J400" s="5">
        <v>38.17</v>
      </c>
      <c r="K400" s="5">
        <v>21.63</v>
      </c>
      <c r="L400" s="5">
        <v>26</v>
      </c>
      <c r="M400" s="5" t="s">
        <v>2049</v>
      </c>
      <c r="N400" s="4" t="s">
        <v>1370</v>
      </c>
      <c r="P400" s="5" t="s">
        <v>1929</v>
      </c>
      <c r="Q400" s="5" t="s">
        <v>845</v>
      </c>
      <c r="R400" s="5" t="s">
        <v>845</v>
      </c>
      <c r="S400" s="5" t="s">
        <v>1765</v>
      </c>
      <c r="T400" s="5">
        <v>400</v>
      </c>
      <c r="U400" s="5" t="s">
        <v>1418</v>
      </c>
      <c r="V400" s="5" t="s">
        <v>992</v>
      </c>
      <c r="W400" s="5" t="s">
        <v>1222</v>
      </c>
      <c r="X400" s="5" t="s">
        <v>1222</v>
      </c>
      <c r="Y400" s="5" t="b">
        <v>1</v>
      </c>
      <c r="Z400" s="5" t="s">
        <v>1368</v>
      </c>
      <c r="AA400" s="4">
        <v>102017</v>
      </c>
      <c r="AC400" s="4" t="s">
        <v>1372</v>
      </c>
      <c r="AE400" s="53">
        <v>170.182999</v>
      </c>
      <c r="AI400" s="4" t="s">
        <v>1932</v>
      </c>
      <c r="AJ400" s="4" t="s">
        <v>1831</v>
      </c>
      <c r="AK400" s="4">
        <v>14.6</v>
      </c>
      <c r="AL400" s="4" t="s">
        <v>1831</v>
      </c>
      <c r="AM400" s="4">
        <v>6.74</v>
      </c>
      <c r="AN400" s="4" t="s">
        <v>1831</v>
      </c>
      <c r="AO400" s="4" t="s">
        <v>1831</v>
      </c>
      <c r="AR400" s="4" t="s">
        <v>1831</v>
      </c>
      <c r="AS400" s="4" t="s">
        <v>1831</v>
      </c>
      <c r="AT400" s="4" t="s">
        <v>1831</v>
      </c>
      <c r="AU400" s="4" t="s">
        <v>1373</v>
      </c>
      <c r="AV400" s="4" t="s">
        <v>1831</v>
      </c>
      <c r="AW400" s="4" t="s">
        <v>1831</v>
      </c>
      <c r="AX400" s="4" t="s">
        <v>1831</v>
      </c>
      <c r="AY400" s="4" t="s">
        <v>1831</v>
      </c>
      <c r="AZ400" s="4">
        <v>0.18</v>
      </c>
      <c r="BA400" s="4" t="s">
        <v>1831</v>
      </c>
      <c r="BB400" s="4" t="s">
        <v>1831</v>
      </c>
      <c r="BC400" s="53">
        <v>0.28497699999999998</v>
      </c>
      <c r="BD400" s="53">
        <v>9.6353999999999995E-2</v>
      </c>
      <c r="BE400" s="53">
        <v>251.09599299999999</v>
      </c>
      <c r="BF400" s="53">
        <v>0.18856200000000001</v>
      </c>
      <c r="BG400" s="53">
        <v>5.9097999999999998E-2</v>
      </c>
      <c r="BH400" s="4">
        <v>38.313423</v>
      </c>
      <c r="BI400" s="4">
        <v>2.7668409999999999</v>
      </c>
      <c r="BJ400" s="53">
        <v>14.103187999999999</v>
      </c>
      <c r="BK400" s="53">
        <v>2.506E-3</v>
      </c>
      <c r="BL400" s="53">
        <v>7340.3100599999998</v>
      </c>
    </row>
    <row r="401" spans="1:64" hidden="1" x14ac:dyDescent="0.3">
      <c r="A401" s="5" t="s">
        <v>603</v>
      </c>
      <c r="B401" s="5">
        <v>59</v>
      </c>
      <c r="C401" s="5">
        <v>59.6</v>
      </c>
      <c r="D401" s="5">
        <v>401</v>
      </c>
      <c r="E401" s="5" t="s">
        <v>1367</v>
      </c>
      <c r="F401" s="5"/>
      <c r="G401" s="94"/>
      <c r="H401" s="94"/>
      <c r="I401" s="94"/>
      <c r="J401" s="5">
        <v>38.01</v>
      </c>
      <c r="K401" s="5">
        <v>21.23</v>
      </c>
      <c r="L401" s="5">
        <v>40</v>
      </c>
      <c r="M401" s="5" t="s">
        <v>2049</v>
      </c>
      <c r="N401" s="4" t="s">
        <v>1370</v>
      </c>
      <c r="P401" s="5" t="s">
        <v>1929</v>
      </c>
      <c r="Q401" s="5" t="s">
        <v>845</v>
      </c>
      <c r="R401" s="5" t="s">
        <v>845</v>
      </c>
      <c r="S401" s="5" t="s">
        <v>1765</v>
      </c>
      <c r="T401" s="5">
        <v>401</v>
      </c>
      <c r="U401" s="5" t="s">
        <v>1418</v>
      </c>
      <c r="V401" s="5" t="s">
        <v>992</v>
      </c>
      <c r="W401" s="5" t="s">
        <v>1222</v>
      </c>
      <c r="X401" s="5" t="s">
        <v>1222</v>
      </c>
      <c r="Y401" s="5" t="b">
        <v>1</v>
      </c>
      <c r="Z401" s="5" t="s">
        <v>1368</v>
      </c>
      <c r="AA401" s="4">
        <v>122131</v>
      </c>
      <c r="AC401" s="4" t="s">
        <v>1372</v>
      </c>
      <c r="AE401" s="53">
        <v>78.538002000000006</v>
      </c>
      <c r="AI401" s="4" t="s">
        <v>1932</v>
      </c>
      <c r="AJ401" s="4" t="s">
        <v>1831</v>
      </c>
      <c r="AK401" s="4">
        <v>14.9</v>
      </c>
      <c r="AL401" s="4" t="s">
        <v>1831</v>
      </c>
      <c r="AM401" s="4">
        <v>7.2</v>
      </c>
      <c r="AN401" s="4" t="s">
        <v>1831</v>
      </c>
      <c r="AO401" s="4" t="s">
        <v>1831</v>
      </c>
      <c r="AR401" s="4" t="s">
        <v>1831</v>
      </c>
      <c r="AS401" s="4" t="s">
        <v>1831</v>
      </c>
      <c r="AT401" s="4" t="s">
        <v>1831</v>
      </c>
      <c r="AU401" s="4" t="s">
        <v>994</v>
      </c>
      <c r="AV401" s="4" t="s">
        <v>1831</v>
      </c>
      <c r="AW401" s="4" t="s">
        <v>1831</v>
      </c>
      <c r="AX401" s="4" t="s">
        <v>1831</v>
      </c>
      <c r="AY401" s="4" t="s">
        <v>1831</v>
      </c>
      <c r="AZ401" s="4">
        <v>0.05</v>
      </c>
      <c r="BA401" s="4" t="s">
        <v>1831</v>
      </c>
      <c r="BB401" s="4" t="s">
        <v>1831</v>
      </c>
      <c r="BC401" s="53">
        <v>5.6147780000000001E-2</v>
      </c>
      <c r="BD401" s="53">
        <v>3.2253700000000003E-2</v>
      </c>
      <c r="BE401" s="53">
        <v>233.286023</v>
      </c>
      <c r="BF401" s="53">
        <v>4.4967999999999996E-3</v>
      </c>
      <c r="BG401" s="53">
        <v>4.610032E-2</v>
      </c>
      <c r="BH401" s="4">
        <v>38.584830500000002</v>
      </c>
      <c r="BI401" s="4">
        <v>4.1334715099999997</v>
      </c>
      <c r="BJ401" s="53">
        <v>18.898752300000002</v>
      </c>
      <c r="BK401" s="53">
        <v>1.60742E-3</v>
      </c>
      <c r="BL401" s="53">
        <v>4443.0600599999998</v>
      </c>
    </row>
    <row r="402" spans="1:64" hidden="1" x14ac:dyDescent="0.3">
      <c r="A402" s="5" t="s">
        <v>608</v>
      </c>
      <c r="B402" s="5">
        <v>65</v>
      </c>
      <c r="C402" s="5">
        <v>65.099999999999994</v>
      </c>
      <c r="D402" s="5">
        <v>402</v>
      </c>
      <c r="E402" s="5" t="s">
        <v>1379</v>
      </c>
      <c r="F402" s="6">
        <v>38883</v>
      </c>
      <c r="G402" s="94">
        <v>15</v>
      </c>
      <c r="H402" s="94">
        <v>6</v>
      </c>
      <c r="I402" s="94">
        <v>2006</v>
      </c>
      <c r="J402" s="5">
        <f>-28-29/60-44/3600</f>
        <v>-28.495555555555555</v>
      </c>
      <c r="K402" s="5">
        <f>-48-47/60-53/3600</f>
        <v>-48.798055555555557</v>
      </c>
      <c r="L402" s="5">
        <v>1.5</v>
      </c>
      <c r="M402" s="5" t="s">
        <v>963</v>
      </c>
      <c r="N402" s="4" t="s">
        <v>1386</v>
      </c>
      <c r="P402" s="5" t="s">
        <v>1929</v>
      </c>
      <c r="Q402" s="5" t="s">
        <v>845</v>
      </c>
      <c r="R402" s="5" t="s">
        <v>845</v>
      </c>
      <c r="S402" s="5"/>
      <c r="T402" s="5">
        <v>402</v>
      </c>
      <c r="U402" s="5" t="s">
        <v>1174</v>
      </c>
      <c r="V402" s="5" t="s">
        <v>992</v>
      </c>
      <c r="W402" s="5"/>
      <c r="X402" s="5"/>
      <c r="Y402" s="5" t="b">
        <v>0</v>
      </c>
      <c r="Z402" s="5" t="s">
        <v>1383</v>
      </c>
      <c r="AA402" s="4">
        <v>0</v>
      </c>
      <c r="AE402" s="53">
        <v>0</v>
      </c>
      <c r="AF402" s="4">
        <v>0</v>
      </c>
      <c r="AJ402" s="4" t="s">
        <v>1831</v>
      </c>
      <c r="AK402" s="4" t="s">
        <v>1831</v>
      </c>
      <c r="AL402" s="4">
        <v>17</v>
      </c>
      <c r="AM402" s="4" t="s">
        <v>1831</v>
      </c>
      <c r="AN402" s="4">
        <v>0</v>
      </c>
      <c r="AO402" s="4" t="s">
        <v>1831</v>
      </c>
      <c r="AR402" s="4" t="s">
        <v>1831</v>
      </c>
      <c r="AS402" s="4" t="s">
        <v>1831</v>
      </c>
      <c r="AT402" s="4" t="s">
        <v>1831</v>
      </c>
      <c r="AU402" s="4" t="s">
        <v>1831</v>
      </c>
      <c r="AV402" s="4" t="s">
        <v>1831</v>
      </c>
      <c r="AW402" s="4" t="s">
        <v>1831</v>
      </c>
      <c r="AX402" s="4" t="s">
        <v>1831</v>
      </c>
      <c r="AY402" s="4" t="s">
        <v>1831</v>
      </c>
      <c r="AZ402" s="4" t="s">
        <v>1831</v>
      </c>
      <c r="BA402" s="4" t="s">
        <v>1831</v>
      </c>
      <c r="BB402" s="4" t="s">
        <v>1831</v>
      </c>
      <c r="BC402" s="53">
        <v>0.33537289999999997</v>
      </c>
      <c r="BD402" s="53">
        <v>0.27462799999999998</v>
      </c>
      <c r="BE402" s="53">
        <v>224.617468</v>
      </c>
      <c r="BF402" s="53">
        <v>4.4000690000000002E-2</v>
      </c>
      <c r="BG402" s="53">
        <v>0.21375248999999999</v>
      </c>
      <c r="BH402" s="4">
        <v>36.131742899999999</v>
      </c>
      <c r="BI402" s="4">
        <v>2.7472847699999998</v>
      </c>
      <c r="BJ402" s="53">
        <v>21.422236900000001</v>
      </c>
      <c r="BK402" s="53">
        <v>1.224243E-2</v>
      </c>
      <c r="BL402" s="53">
        <v>102</v>
      </c>
    </row>
    <row r="403" spans="1:64" hidden="1" x14ac:dyDescent="0.3">
      <c r="A403" s="5" t="s">
        <v>608</v>
      </c>
      <c r="B403" s="5">
        <v>65</v>
      </c>
      <c r="C403" s="5">
        <v>65.099999999999994</v>
      </c>
      <c r="D403" s="5">
        <v>404</v>
      </c>
      <c r="E403" s="5" t="s">
        <v>1381</v>
      </c>
      <c r="F403" s="6">
        <v>38883</v>
      </c>
      <c r="G403" s="94">
        <v>15</v>
      </c>
      <c r="H403" s="94">
        <v>6</v>
      </c>
      <c r="I403" s="94">
        <v>2006</v>
      </c>
      <c r="J403" s="5">
        <f>-28-29/60-44/3600</f>
        <v>-28.495555555555555</v>
      </c>
      <c r="K403" s="5">
        <f>-48-47/60-53/3600</f>
        <v>-48.798055555555557</v>
      </c>
      <c r="L403" s="5">
        <v>1.5</v>
      </c>
      <c r="M403" s="5" t="s">
        <v>963</v>
      </c>
      <c r="N403" s="4" t="s">
        <v>1386</v>
      </c>
      <c r="P403" s="5" t="s">
        <v>1929</v>
      </c>
      <c r="Q403" s="5" t="s">
        <v>845</v>
      </c>
      <c r="R403" s="5" t="s">
        <v>845</v>
      </c>
      <c r="S403" s="5"/>
      <c r="T403" s="5">
        <v>404</v>
      </c>
      <c r="U403" s="5" t="s">
        <v>1418</v>
      </c>
      <c r="V403" s="5" t="s">
        <v>992</v>
      </c>
      <c r="W403" s="5" t="s">
        <v>1395</v>
      </c>
      <c r="X403" s="5" t="s">
        <v>1888</v>
      </c>
      <c r="Y403" s="5" t="b">
        <v>1</v>
      </c>
      <c r="Z403" s="5" t="s">
        <v>1383</v>
      </c>
      <c r="AA403" s="4">
        <v>3</v>
      </c>
      <c r="AC403" s="4" t="s">
        <v>1385</v>
      </c>
      <c r="AD403" s="4" t="s">
        <v>1384</v>
      </c>
      <c r="AE403" s="53">
        <v>0</v>
      </c>
      <c r="AF403" s="4">
        <v>3</v>
      </c>
      <c r="AH403" s="4" t="s">
        <v>1938</v>
      </c>
      <c r="AI403" s="4" t="s">
        <v>1938</v>
      </c>
      <c r="AJ403" s="4" t="s">
        <v>1831</v>
      </c>
      <c r="AK403" s="4" t="s">
        <v>1831</v>
      </c>
      <c r="AL403" s="4">
        <v>17</v>
      </c>
      <c r="AM403" s="4" t="s">
        <v>1831</v>
      </c>
      <c r="AN403" s="4">
        <f>AVERAGE(1,2,8,15)</f>
        <v>6.5</v>
      </c>
      <c r="AO403" s="4" t="s">
        <v>1831</v>
      </c>
      <c r="AQ403" s="4" t="s">
        <v>1935</v>
      </c>
      <c r="AR403" s="4" t="s">
        <v>1831</v>
      </c>
      <c r="AS403" s="4" t="s">
        <v>1831</v>
      </c>
      <c r="AT403" s="4" t="s">
        <v>1831</v>
      </c>
      <c r="AU403" s="4" t="s">
        <v>1831</v>
      </c>
      <c r="AV403" s="4" t="s">
        <v>1831</v>
      </c>
      <c r="AW403" s="4" t="s">
        <v>1831</v>
      </c>
      <c r="AX403" s="4" t="s">
        <v>1831</v>
      </c>
      <c r="AY403" s="4" t="s">
        <v>1831</v>
      </c>
      <c r="AZ403" s="4" t="s">
        <v>1831</v>
      </c>
      <c r="BA403" s="4" t="s">
        <v>1831</v>
      </c>
      <c r="BB403" s="4" t="s">
        <v>1831</v>
      </c>
      <c r="BC403" s="53">
        <v>0.33537289999999997</v>
      </c>
      <c r="BD403" s="53">
        <v>0.27462799999999998</v>
      </c>
      <c r="BE403" s="53">
        <v>224.617468</v>
      </c>
      <c r="BF403" s="53">
        <v>4.4000690000000002E-2</v>
      </c>
      <c r="BG403" s="53">
        <v>0.21375248999999999</v>
      </c>
      <c r="BH403" s="4">
        <v>36.131742899999999</v>
      </c>
      <c r="BI403" s="4">
        <v>2.7472847699999998</v>
      </c>
      <c r="BJ403" s="53">
        <v>21.422236900000001</v>
      </c>
      <c r="BK403" s="53">
        <v>1.224243E-2</v>
      </c>
      <c r="BL403" s="53">
        <v>102</v>
      </c>
    </row>
    <row r="404" spans="1:64" hidden="1" x14ac:dyDescent="0.3">
      <c r="A404" s="5" t="s">
        <v>608</v>
      </c>
      <c r="B404" s="5">
        <v>65</v>
      </c>
      <c r="C404" s="5">
        <v>65.2</v>
      </c>
      <c r="D404" s="5">
        <v>403</v>
      </c>
      <c r="E404" s="5" t="s">
        <v>1380</v>
      </c>
      <c r="F404" s="6">
        <v>38883</v>
      </c>
      <c r="G404" s="94">
        <v>15</v>
      </c>
      <c r="H404" s="94">
        <v>6</v>
      </c>
      <c r="I404" s="94">
        <v>2006</v>
      </c>
      <c r="J404" s="5">
        <f>-28-29/60-44/3600</f>
        <v>-28.495555555555555</v>
      </c>
      <c r="K404" s="5">
        <f>-48-47/60-53/3600</f>
        <v>-48.798055555555557</v>
      </c>
      <c r="L404" s="5">
        <v>1.5</v>
      </c>
      <c r="M404" s="5" t="s">
        <v>963</v>
      </c>
      <c r="N404" s="4" t="s">
        <v>1386</v>
      </c>
      <c r="P404" s="5" t="s">
        <v>1929</v>
      </c>
      <c r="Q404" s="5" t="s">
        <v>845</v>
      </c>
      <c r="R404" s="5" t="s">
        <v>845</v>
      </c>
      <c r="S404" s="5"/>
      <c r="T404" s="5">
        <v>403</v>
      </c>
      <c r="U404" s="5" t="s">
        <v>1174</v>
      </c>
      <c r="V404" s="5" t="s">
        <v>992</v>
      </c>
      <c r="W404" s="5"/>
      <c r="X404" s="5"/>
      <c r="Y404" s="5" t="b">
        <v>0</v>
      </c>
      <c r="Z404" s="5" t="s">
        <v>1383</v>
      </c>
      <c r="AA404" s="4">
        <v>0</v>
      </c>
      <c r="AE404" s="53">
        <v>0</v>
      </c>
      <c r="AF404" s="4">
        <v>0</v>
      </c>
      <c r="AJ404" s="4" t="s">
        <v>1831</v>
      </c>
      <c r="AK404" s="4" t="s">
        <v>1831</v>
      </c>
      <c r="AL404" s="4">
        <v>17</v>
      </c>
      <c r="AM404" s="4" t="s">
        <v>1831</v>
      </c>
      <c r="AN404" s="4">
        <v>0</v>
      </c>
      <c r="AO404" s="4" t="s">
        <v>1831</v>
      </c>
      <c r="AR404" s="4" t="s">
        <v>1831</v>
      </c>
      <c r="AS404" s="4" t="s">
        <v>1831</v>
      </c>
      <c r="AT404" s="4" t="s">
        <v>1831</v>
      </c>
      <c r="AU404" s="4" t="s">
        <v>1831</v>
      </c>
      <c r="AV404" s="4" t="s">
        <v>1831</v>
      </c>
      <c r="AW404" s="4" t="s">
        <v>1831</v>
      </c>
      <c r="AX404" s="4" t="s">
        <v>1831</v>
      </c>
      <c r="AY404" s="4" t="s">
        <v>1831</v>
      </c>
      <c r="AZ404" s="4" t="s">
        <v>1831</v>
      </c>
      <c r="BA404" s="4" t="s">
        <v>1831</v>
      </c>
      <c r="BB404" s="4" t="s">
        <v>1831</v>
      </c>
      <c r="BC404" s="53">
        <v>0.33537289999999997</v>
      </c>
      <c r="BD404" s="53">
        <v>0.27462799999999998</v>
      </c>
      <c r="BE404" s="53">
        <v>224.617468</v>
      </c>
      <c r="BF404" s="53">
        <v>4.4000690000000002E-2</v>
      </c>
      <c r="BG404" s="53">
        <v>0.21375248999999999</v>
      </c>
      <c r="BH404" s="4">
        <v>36.131742899999999</v>
      </c>
      <c r="BI404" s="4">
        <v>2.7472847699999998</v>
      </c>
      <c r="BJ404" s="53">
        <v>21.422236900000001</v>
      </c>
      <c r="BK404" s="53">
        <v>1.224243E-2</v>
      </c>
      <c r="BL404" s="53">
        <v>102</v>
      </c>
    </row>
    <row r="405" spans="1:64" hidden="1" x14ac:dyDescent="0.3">
      <c r="A405" s="5" t="s">
        <v>608</v>
      </c>
      <c r="B405" s="5">
        <v>65</v>
      </c>
      <c r="C405" s="5">
        <v>65.2</v>
      </c>
      <c r="D405" s="5">
        <v>405</v>
      </c>
      <c r="E405" s="5" t="s">
        <v>1382</v>
      </c>
      <c r="F405" s="6">
        <v>38883</v>
      </c>
      <c r="G405" s="94">
        <v>15</v>
      </c>
      <c r="H405" s="94">
        <v>6</v>
      </c>
      <c r="I405" s="94">
        <v>2006</v>
      </c>
      <c r="J405" s="5">
        <f>-28-29/60-44/3600</f>
        <v>-28.495555555555555</v>
      </c>
      <c r="K405" s="5">
        <f>-48-47/60-53/3600</f>
        <v>-48.798055555555557</v>
      </c>
      <c r="L405" s="5">
        <v>1.5</v>
      </c>
      <c r="M405" s="5" t="s">
        <v>963</v>
      </c>
      <c r="N405" s="4" t="s">
        <v>1386</v>
      </c>
      <c r="P405" s="5" t="s">
        <v>1929</v>
      </c>
      <c r="Q405" s="5" t="s">
        <v>845</v>
      </c>
      <c r="R405" s="5" t="s">
        <v>845</v>
      </c>
      <c r="S405" s="5"/>
      <c r="T405" s="5">
        <v>405</v>
      </c>
      <c r="U405" s="5" t="s">
        <v>1418</v>
      </c>
      <c r="V405" s="5" t="s">
        <v>992</v>
      </c>
      <c r="W405" s="5" t="s">
        <v>1395</v>
      </c>
      <c r="X405" s="5" t="s">
        <v>1888</v>
      </c>
      <c r="Y405" s="5" t="b">
        <v>1</v>
      </c>
      <c r="Z405" s="5" t="s">
        <v>1383</v>
      </c>
      <c r="AA405" s="4">
        <v>3</v>
      </c>
      <c r="AC405" s="4" t="s">
        <v>1385</v>
      </c>
      <c r="AD405" s="4" t="s">
        <v>1384</v>
      </c>
      <c r="AE405" s="53">
        <v>0</v>
      </c>
      <c r="AF405" s="4">
        <v>3</v>
      </c>
      <c r="AH405" s="4" t="s">
        <v>1938</v>
      </c>
      <c r="AI405" s="4" t="s">
        <v>1938</v>
      </c>
      <c r="AJ405" s="4" t="s">
        <v>1831</v>
      </c>
      <c r="AK405" s="4" t="s">
        <v>1831</v>
      </c>
      <c r="AL405" s="4">
        <v>17</v>
      </c>
      <c r="AM405" s="4" t="s">
        <v>1831</v>
      </c>
      <c r="AN405" s="4">
        <f>AVERAGE(1,2,8,15)</f>
        <v>6.5</v>
      </c>
      <c r="AO405" s="4" t="s">
        <v>1831</v>
      </c>
      <c r="AQ405" s="4" t="s">
        <v>1935</v>
      </c>
      <c r="AR405" s="4" t="s">
        <v>1831</v>
      </c>
      <c r="AS405" s="4" t="s">
        <v>1831</v>
      </c>
      <c r="AT405" s="4" t="s">
        <v>1831</v>
      </c>
      <c r="AU405" s="4" t="s">
        <v>1831</v>
      </c>
      <c r="AV405" s="4" t="s">
        <v>1831</v>
      </c>
      <c r="AW405" s="4" t="s">
        <v>1831</v>
      </c>
      <c r="AX405" s="4" t="s">
        <v>1831</v>
      </c>
      <c r="AY405" s="4" t="s">
        <v>1831</v>
      </c>
      <c r="AZ405" s="4" t="s">
        <v>1831</v>
      </c>
      <c r="BA405" s="4" t="s">
        <v>1831</v>
      </c>
      <c r="BB405" s="4" t="s">
        <v>1831</v>
      </c>
      <c r="BC405" s="53">
        <v>0.33537289999999997</v>
      </c>
      <c r="BD405" s="53">
        <v>0.27462799999999998</v>
      </c>
      <c r="BE405" s="53">
        <v>224.617468</v>
      </c>
      <c r="BF405" s="53">
        <v>4.4000690000000002E-2</v>
      </c>
      <c r="BG405" s="53">
        <v>0.21375248999999999</v>
      </c>
      <c r="BH405" s="4">
        <v>36.131742899999999</v>
      </c>
      <c r="BI405" s="4">
        <v>2.7472847699999998</v>
      </c>
      <c r="BJ405" s="53">
        <v>21.422236900000001</v>
      </c>
      <c r="BK405" s="53">
        <v>1.224243E-2</v>
      </c>
      <c r="BL405" s="53">
        <v>102</v>
      </c>
    </row>
    <row r="406" spans="1:64" hidden="1" x14ac:dyDescent="0.3">
      <c r="A406" s="5" t="s">
        <v>660</v>
      </c>
      <c r="B406" s="5">
        <v>66</v>
      </c>
      <c r="C406" s="5">
        <v>66</v>
      </c>
      <c r="D406" s="5">
        <v>406</v>
      </c>
      <c r="E406" s="5" t="s">
        <v>1389</v>
      </c>
      <c r="F406" s="5" t="s">
        <v>1391</v>
      </c>
      <c r="G406" s="94"/>
      <c r="H406" s="94"/>
      <c r="I406" s="94">
        <v>2003</v>
      </c>
      <c r="J406" s="5">
        <f>54+53.5/3600</f>
        <v>54.014861111111109</v>
      </c>
      <c r="K406" s="5">
        <f>6+35/60+15.5/3600</f>
        <v>6.5876388888888888</v>
      </c>
      <c r="L406" s="5">
        <v>28</v>
      </c>
      <c r="M406" s="5" t="s">
        <v>963</v>
      </c>
      <c r="N406" s="4" t="s">
        <v>1398</v>
      </c>
      <c r="P406" s="5" t="s">
        <v>1929</v>
      </c>
      <c r="Q406" s="5" t="s">
        <v>1478</v>
      </c>
      <c r="R406" s="5" t="s">
        <v>1478</v>
      </c>
      <c r="S406" s="5" t="s">
        <v>1393</v>
      </c>
      <c r="T406" s="5">
        <v>406</v>
      </c>
      <c r="U406" s="5" t="s">
        <v>1418</v>
      </c>
      <c r="V406" s="5" t="s">
        <v>991</v>
      </c>
      <c r="W406" s="5" t="s">
        <v>1395</v>
      </c>
      <c r="X406" s="5" t="s">
        <v>1395</v>
      </c>
      <c r="Y406" s="5" t="b">
        <v>1</v>
      </c>
      <c r="Z406" s="5" t="s">
        <v>1396</v>
      </c>
      <c r="AA406" s="4">
        <v>1.2</v>
      </c>
      <c r="AC406" s="4" t="s">
        <v>1402</v>
      </c>
      <c r="AE406" s="53">
        <v>0</v>
      </c>
      <c r="AF406" s="4">
        <v>14.399999999999999</v>
      </c>
      <c r="AH406" s="4" t="s">
        <v>1995</v>
      </c>
      <c r="AJ406" s="4" t="s">
        <v>1831</v>
      </c>
      <c r="AK406" s="4" t="s">
        <v>1831</v>
      </c>
      <c r="AL406" s="4" t="s">
        <v>1831</v>
      </c>
      <c r="AM406" s="4" t="s">
        <v>1831</v>
      </c>
      <c r="AN406" s="4">
        <v>60</v>
      </c>
      <c r="AO406" s="4" t="s">
        <v>1403</v>
      </c>
      <c r="AP406" s="4">
        <f>2003-1930</f>
        <v>73</v>
      </c>
      <c r="AQ406" s="4" t="s">
        <v>1936</v>
      </c>
      <c r="AR406" s="4" t="s">
        <v>1831</v>
      </c>
      <c r="AS406" s="4" t="s">
        <v>1831</v>
      </c>
      <c r="AT406" s="4" t="s">
        <v>1831</v>
      </c>
      <c r="AU406" s="4" t="s">
        <v>1831</v>
      </c>
      <c r="AV406" s="4">
        <v>1</v>
      </c>
      <c r="AW406" s="4" t="s">
        <v>1831</v>
      </c>
      <c r="AX406" s="4" t="s">
        <v>1831</v>
      </c>
      <c r="AY406" s="4" t="s">
        <v>1831</v>
      </c>
      <c r="AZ406" s="4" t="s">
        <v>1831</v>
      </c>
      <c r="BA406" s="4" t="s">
        <v>1831</v>
      </c>
      <c r="BB406" s="4" t="s">
        <v>1831</v>
      </c>
      <c r="BC406" s="53">
        <v>0.97512030000000005</v>
      </c>
      <c r="BD406" s="53">
        <v>0.110565</v>
      </c>
      <c r="BE406" s="53">
        <v>286.23504300000002</v>
      </c>
      <c r="BF406" s="53">
        <v>0.29994711000000002</v>
      </c>
      <c r="BG406" s="53">
        <v>0.17664903000000001</v>
      </c>
      <c r="BH406" s="4">
        <v>34.034852600000001</v>
      </c>
      <c r="BI406" s="4">
        <v>4.4336714500000003</v>
      </c>
      <c r="BJ406" s="53">
        <v>10.923709499999999</v>
      </c>
      <c r="BK406" s="53">
        <v>1.076673E-2</v>
      </c>
      <c r="BL406" s="53">
        <v>59380.898399999998</v>
      </c>
    </row>
    <row r="407" spans="1:64" hidden="1" x14ac:dyDescent="0.3">
      <c r="A407" s="5" t="s">
        <v>660</v>
      </c>
      <c r="B407" s="5">
        <v>66</v>
      </c>
      <c r="C407" s="5">
        <v>66</v>
      </c>
      <c r="D407" s="5">
        <v>407</v>
      </c>
      <c r="E407" s="5" t="s">
        <v>1390</v>
      </c>
      <c r="F407" s="5" t="s">
        <v>1391</v>
      </c>
      <c r="G407" s="94"/>
      <c r="H407" s="94"/>
      <c r="I407" s="94">
        <v>2003</v>
      </c>
      <c r="J407" s="5">
        <f>54+53.5/3600</f>
        <v>54.014861111111109</v>
      </c>
      <c r="K407" s="5">
        <f>6+35/60+15.5/3600</f>
        <v>6.5876388888888888</v>
      </c>
      <c r="L407" s="5">
        <v>28</v>
      </c>
      <c r="M407" s="5" t="s">
        <v>963</v>
      </c>
      <c r="N407" s="4" t="s">
        <v>1398</v>
      </c>
      <c r="P407" s="5" t="s">
        <v>1929</v>
      </c>
      <c r="Q407" s="5" t="s">
        <v>1478</v>
      </c>
      <c r="R407" s="5" t="s">
        <v>1478</v>
      </c>
      <c r="S407" s="5" t="s">
        <v>1394</v>
      </c>
      <c r="T407" s="5">
        <v>407</v>
      </c>
      <c r="U407" s="5" t="s">
        <v>1174</v>
      </c>
      <c r="V407" s="5" t="s">
        <v>991</v>
      </c>
      <c r="W407" s="5"/>
      <c r="X407" s="5"/>
      <c r="Y407" s="5" t="b">
        <v>1</v>
      </c>
      <c r="Z407" s="5" t="s">
        <v>1397</v>
      </c>
      <c r="AA407" s="4">
        <v>1.2</v>
      </c>
      <c r="AC407" s="4" t="s">
        <v>1402</v>
      </c>
      <c r="AE407" s="53">
        <v>0</v>
      </c>
      <c r="AF407" s="4">
        <v>14.399999999999999</v>
      </c>
      <c r="AH407" s="4" t="s">
        <v>1995</v>
      </c>
      <c r="AJ407" s="4" t="s">
        <v>1831</v>
      </c>
      <c r="AK407" s="4" t="s">
        <v>1831</v>
      </c>
      <c r="AL407" s="4" t="s">
        <v>1831</v>
      </c>
      <c r="AM407" s="4" t="s">
        <v>1831</v>
      </c>
      <c r="AN407" s="4">
        <v>60</v>
      </c>
      <c r="AO407" s="4" t="s">
        <v>1403</v>
      </c>
      <c r="AP407" s="4">
        <f>2003-1930</f>
        <v>73</v>
      </c>
      <c r="AQ407" s="4" t="s">
        <v>1936</v>
      </c>
      <c r="AR407" s="4" t="s">
        <v>1831</v>
      </c>
      <c r="AS407" s="4" t="s">
        <v>1831</v>
      </c>
      <c r="AT407" s="4" t="s">
        <v>1831</v>
      </c>
      <c r="AU407" s="4" t="s">
        <v>1831</v>
      </c>
      <c r="AV407" s="4">
        <v>1</v>
      </c>
      <c r="AW407" s="4" t="s">
        <v>1831</v>
      </c>
      <c r="AX407" s="4" t="s">
        <v>1831</v>
      </c>
      <c r="AY407" s="4" t="s">
        <v>1831</v>
      </c>
      <c r="AZ407" s="4" t="s">
        <v>1831</v>
      </c>
      <c r="BA407" s="4" t="s">
        <v>1831</v>
      </c>
      <c r="BB407" s="4" t="s">
        <v>1831</v>
      </c>
      <c r="BC407" s="53">
        <v>0.97512030000000005</v>
      </c>
      <c r="BD407" s="53">
        <v>0.110565</v>
      </c>
      <c r="BE407" s="53">
        <v>286.23504300000002</v>
      </c>
      <c r="BF407" s="53">
        <v>0.29994711000000002</v>
      </c>
      <c r="BG407" s="53">
        <v>0.17664903000000001</v>
      </c>
      <c r="BH407" s="4">
        <v>34.034852600000001</v>
      </c>
      <c r="BI407" s="4">
        <v>4.4336714500000003</v>
      </c>
      <c r="BJ407" s="53">
        <v>10.923709499999999</v>
      </c>
      <c r="BK407" s="53">
        <v>1.076673E-2</v>
      </c>
      <c r="BL407" s="53">
        <v>59380.898399999998</v>
      </c>
    </row>
    <row r="408" spans="1:64" hidden="1" x14ac:dyDescent="0.3">
      <c r="A408" s="5" t="s">
        <v>660</v>
      </c>
      <c r="B408" s="5">
        <v>66</v>
      </c>
      <c r="C408" s="5">
        <v>66</v>
      </c>
      <c r="D408" s="5">
        <v>408</v>
      </c>
      <c r="E408" s="5" t="s">
        <v>1389</v>
      </c>
      <c r="F408" s="5" t="s">
        <v>1392</v>
      </c>
      <c r="G408" s="94"/>
      <c r="H408" s="94"/>
      <c r="I408" s="94">
        <v>2004</v>
      </c>
      <c r="J408" s="5">
        <f>54+53.5/3600</f>
        <v>54.014861111111109</v>
      </c>
      <c r="K408" s="5">
        <f>6+35/60+15.5/3600</f>
        <v>6.5876388888888888</v>
      </c>
      <c r="L408" s="5">
        <v>28</v>
      </c>
      <c r="M408" s="5" t="s">
        <v>963</v>
      </c>
      <c r="N408" s="4" t="s">
        <v>1398</v>
      </c>
      <c r="P408" s="5" t="s">
        <v>1929</v>
      </c>
      <c r="Q408" s="5" t="s">
        <v>1478</v>
      </c>
      <c r="R408" s="5" t="s">
        <v>1478</v>
      </c>
      <c r="S408" s="5" t="s">
        <v>1394</v>
      </c>
      <c r="T408" s="5">
        <v>408</v>
      </c>
      <c r="U408" s="5" t="s">
        <v>1418</v>
      </c>
      <c r="V408" s="5" t="s">
        <v>992</v>
      </c>
      <c r="W408" s="5" t="s">
        <v>1395</v>
      </c>
      <c r="X408" s="5" t="s">
        <v>1395</v>
      </c>
      <c r="Y408" s="5" t="b">
        <v>1</v>
      </c>
      <c r="Z408" s="5" t="s">
        <v>1396</v>
      </c>
      <c r="AA408" s="4">
        <v>1.2</v>
      </c>
      <c r="AC408" s="4" t="s">
        <v>1402</v>
      </c>
      <c r="AE408" s="53">
        <v>0</v>
      </c>
      <c r="AF408" s="4">
        <v>14.399999999999999</v>
      </c>
      <c r="AH408" s="4" t="s">
        <v>1995</v>
      </c>
      <c r="AJ408" s="4" t="s">
        <v>1831</v>
      </c>
      <c r="AK408" s="4" t="s">
        <v>1831</v>
      </c>
      <c r="AL408" s="4" t="s">
        <v>1831</v>
      </c>
      <c r="AM408" s="4" t="s">
        <v>1831</v>
      </c>
      <c r="AN408" s="4">
        <v>390</v>
      </c>
      <c r="AO408" s="4" t="s">
        <v>1404</v>
      </c>
      <c r="AP408" s="4">
        <f>2004-1930</f>
        <v>74</v>
      </c>
      <c r="AQ408" s="4" t="s">
        <v>1936</v>
      </c>
      <c r="AR408" s="4" t="s">
        <v>1831</v>
      </c>
      <c r="AS408" s="4" t="s">
        <v>1831</v>
      </c>
      <c r="AT408" s="4" t="s">
        <v>1831</v>
      </c>
      <c r="AU408" s="4" t="s">
        <v>1831</v>
      </c>
      <c r="AV408" s="4">
        <v>1</v>
      </c>
      <c r="AW408" s="4" t="s">
        <v>1831</v>
      </c>
      <c r="AX408" s="4" t="s">
        <v>1831</v>
      </c>
      <c r="AY408" s="4" t="s">
        <v>1831</v>
      </c>
      <c r="AZ408" s="4" t="s">
        <v>1831</v>
      </c>
      <c r="BA408" s="4" t="s">
        <v>1831</v>
      </c>
      <c r="BB408" s="4" t="s">
        <v>1831</v>
      </c>
      <c r="BC408" s="53">
        <v>0.97512030000000005</v>
      </c>
      <c r="BD408" s="53">
        <v>0.110565</v>
      </c>
      <c r="BE408" s="53">
        <v>286.23504300000002</v>
      </c>
      <c r="BF408" s="53">
        <v>0.29994711000000002</v>
      </c>
      <c r="BG408" s="53">
        <v>0.17664903000000001</v>
      </c>
      <c r="BH408" s="4">
        <v>34.034852600000001</v>
      </c>
      <c r="BI408" s="4">
        <v>4.4336714500000003</v>
      </c>
      <c r="BJ408" s="53">
        <v>10.923709499999999</v>
      </c>
      <c r="BK408" s="53">
        <v>1.076673E-2</v>
      </c>
      <c r="BL408" s="53">
        <v>59380.898399999998</v>
      </c>
    </row>
    <row r="409" spans="1:64" hidden="1" x14ac:dyDescent="0.3">
      <c r="A409" s="5" t="s">
        <v>660</v>
      </c>
      <c r="B409" s="5">
        <v>66</v>
      </c>
      <c r="C409" s="5">
        <v>66</v>
      </c>
      <c r="D409" s="5">
        <v>409</v>
      </c>
      <c r="E409" s="5" t="s">
        <v>1390</v>
      </c>
      <c r="F409" s="5" t="s">
        <v>1392</v>
      </c>
      <c r="G409" s="94"/>
      <c r="H409" s="94"/>
      <c r="I409" s="94">
        <v>2004</v>
      </c>
      <c r="J409" s="5">
        <f>54+53.5/3600</f>
        <v>54.014861111111109</v>
      </c>
      <c r="K409" s="5">
        <f>6+35/60+15.5/3600</f>
        <v>6.5876388888888888</v>
      </c>
      <c r="L409" s="5">
        <v>28</v>
      </c>
      <c r="M409" s="5" t="s">
        <v>963</v>
      </c>
      <c r="N409" s="4" t="s">
        <v>1398</v>
      </c>
      <c r="P409" s="5" t="s">
        <v>1929</v>
      </c>
      <c r="Q409" s="5" t="s">
        <v>1478</v>
      </c>
      <c r="R409" s="5" t="s">
        <v>1478</v>
      </c>
      <c r="S409" s="5" t="s">
        <v>1394</v>
      </c>
      <c r="T409" s="5">
        <v>409</v>
      </c>
      <c r="U409" s="5" t="s">
        <v>1174</v>
      </c>
      <c r="V409" s="5" t="s">
        <v>992</v>
      </c>
      <c r="W409" s="5"/>
      <c r="X409" s="5"/>
      <c r="Y409" s="5" t="b">
        <v>1</v>
      </c>
      <c r="Z409" s="5" t="s">
        <v>1397</v>
      </c>
      <c r="AA409" s="4">
        <v>0</v>
      </c>
      <c r="AC409" s="4" t="s">
        <v>1402</v>
      </c>
      <c r="AE409" s="53">
        <v>0</v>
      </c>
      <c r="AF409" s="4">
        <v>0</v>
      </c>
      <c r="AH409" s="4" t="s">
        <v>1995</v>
      </c>
      <c r="AJ409" s="4" t="s">
        <v>1831</v>
      </c>
      <c r="AK409" s="4" t="s">
        <v>1831</v>
      </c>
      <c r="AL409" s="4" t="s">
        <v>1831</v>
      </c>
      <c r="AM409" s="4" t="s">
        <v>1831</v>
      </c>
      <c r="AN409" s="4">
        <v>390</v>
      </c>
      <c r="AO409" s="4" t="s">
        <v>1404</v>
      </c>
      <c r="AP409" s="4">
        <f>2004-1930</f>
        <v>74</v>
      </c>
      <c r="AQ409" s="4" t="s">
        <v>1936</v>
      </c>
      <c r="AR409" s="4" t="s">
        <v>1831</v>
      </c>
      <c r="AS409" s="4" t="s">
        <v>1831</v>
      </c>
      <c r="AT409" s="4" t="s">
        <v>1831</v>
      </c>
      <c r="AU409" s="4" t="s">
        <v>1831</v>
      </c>
      <c r="AV409" s="4">
        <v>1</v>
      </c>
      <c r="AW409" s="4" t="s">
        <v>1831</v>
      </c>
      <c r="AX409" s="4" t="s">
        <v>1831</v>
      </c>
      <c r="AY409" s="4" t="s">
        <v>1831</v>
      </c>
      <c r="AZ409" s="4" t="s">
        <v>1831</v>
      </c>
      <c r="BA409" s="4" t="s">
        <v>1831</v>
      </c>
      <c r="BB409" s="4" t="s">
        <v>1831</v>
      </c>
      <c r="BC409" s="53">
        <v>0.97512030000000005</v>
      </c>
      <c r="BD409" s="53">
        <v>0.110565</v>
      </c>
      <c r="BE409" s="53">
        <v>286.23504300000002</v>
      </c>
      <c r="BF409" s="53">
        <v>0.29994711000000002</v>
      </c>
      <c r="BG409" s="53">
        <v>0.17664903000000001</v>
      </c>
      <c r="BH409" s="4">
        <v>34.034852600000001</v>
      </c>
      <c r="BI409" s="4">
        <v>4.4336714500000003</v>
      </c>
      <c r="BJ409" s="53">
        <v>10.923709499999999</v>
      </c>
      <c r="BK409" s="53">
        <v>1.076673E-2</v>
      </c>
      <c r="BL409" s="53">
        <v>59380.898399999998</v>
      </c>
    </row>
    <row r="410" spans="1:64" hidden="1" x14ac:dyDescent="0.3">
      <c r="A410" s="5" t="s">
        <v>605</v>
      </c>
      <c r="B410" s="5">
        <v>67</v>
      </c>
      <c r="C410" s="5">
        <v>67</v>
      </c>
      <c r="D410" s="5">
        <v>410</v>
      </c>
      <c r="E410" s="5" t="s">
        <v>1409</v>
      </c>
      <c r="F410" s="5" t="s">
        <v>1405</v>
      </c>
      <c r="G410" s="94"/>
      <c r="H410" s="94"/>
      <c r="I410" s="94">
        <v>2020</v>
      </c>
      <c r="J410" s="5">
        <v>41.203467000000003</v>
      </c>
      <c r="K410" s="5">
        <v>-73.055082999999996</v>
      </c>
      <c r="L410" s="5">
        <v>4</v>
      </c>
      <c r="M410" s="5" t="s">
        <v>963</v>
      </c>
      <c r="N410" s="4" t="s">
        <v>1407</v>
      </c>
      <c r="P410" s="5" t="s">
        <v>1929</v>
      </c>
      <c r="Q410" s="5" t="s">
        <v>1478</v>
      </c>
      <c r="R410" s="5" t="s">
        <v>1408</v>
      </c>
      <c r="S410" s="5"/>
      <c r="T410" s="5">
        <v>410</v>
      </c>
      <c r="U410" s="5" t="s">
        <v>1418</v>
      </c>
      <c r="V410" s="5" t="s">
        <v>992</v>
      </c>
      <c r="W410" s="5" t="s">
        <v>1880</v>
      </c>
      <c r="X410" s="5" t="s">
        <v>1406</v>
      </c>
      <c r="Y410" s="5" t="b">
        <v>1</v>
      </c>
      <c r="Z410" s="5" t="s">
        <v>1878</v>
      </c>
      <c r="AA410" s="4">
        <v>50</v>
      </c>
      <c r="AC410" s="4" t="s">
        <v>1941</v>
      </c>
      <c r="AD410" s="4" t="s">
        <v>1942</v>
      </c>
      <c r="AE410" s="53">
        <v>0</v>
      </c>
      <c r="AF410" s="4">
        <v>0.5</v>
      </c>
      <c r="AH410" s="4" t="s">
        <v>1938</v>
      </c>
      <c r="AI410" s="4" t="s">
        <v>1938</v>
      </c>
      <c r="AJ410" s="4" t="s">
        <v>1831</v>
      </c>
      <c r="AK410" s="4" t="s">
        <v>1831</v>
      </c>
      <c r="AL410" s="4" t="s">
        <v>1831</v>
      </c>
      <c r="AM410" s="4" t="s">
        <v>1831</v>
      </c>
      <c r="AN410" s="4">
        <f>(DATE(2010,10,28)-DATE(2010,6,1))/2</f>
        <v>74.5</v>
      </c>
      <c r="AO410" s="4" t="s">
        <v>1943</v>
      </c>
      <c r="AP410" s="4">
        <f t="shared" ref="AP410:AP429" si="1">2010-1960</f>
        <v>50</v>
      </c>
      <c r="AQ410" s="4" t="s">
        <v>1944</v>
      </c>
      <c r="AR410" s="4" t="s">
        <v>1831</v>
      </c>
      <c r="AS410" s="4" t="s">
        <v>1831</v>
      </c>
      <c r="AT410" s="4" t="s">
        <v>1831</v>
      </c>
      <c r="AU410" s="4" t="s">
        <v>1831</v>
      </c>
      <c r="AV410" s="4" t="s">
        <v>1831</v>
      </c>
      <c r="AW410" s="4" t="s">
        <v>1831</v>
      </c>
      <c r="AX410" s="4" t="s">
        <v>1831</v>
      </c>
      <c r="AY410" s="4" t="s">
        <v>1831</v>
      </c>
      <c r="AZ410" s="4" t="s">
        <v>1831</v>
      </c>
      <c r="BA410" s="4" t="s">
        <v>1831</v>
      </c>
      <c r="BB410" s="4" t="s">
        <v>1831</v>
      </c>
      <c r="BC410" s="53">
        <v>0.96840594999999996</v>
      </c>
      <c r="BD410" s="53">
        <v>9.9382799999999993E-2</v>
      </c>
      <c r="BE410" s="53">
        <v>273.150193</v>
      </c>
      <c r="BF410" s="53">
        <v>2.88226</v>
      </c>
      <c r="BG410" s="53">
        <v>0.10550806</v>
      </c>
      <c r="BH410" s="4">
        <v>32.211653900000002</v>
      </c>
      <c r="BI410" s="4">
        <v>12.576928000000001</v>
      </c>
      <c r="BJ410" s="53">
        <v>13.277931499999999</v>
      </c>
      <c r="BK410" s="53">
        <v>3.7985480000000002E-2</v>
      </c>
      <c r="BL410" s="53">
        <v>1354.2800299999999</v>
      </c>
    </row>
    <row r="411" spans="1:64" hidden="1" x14ac:dyDescent="0.3">
      <c r="A411" s="5" t="s">
        <v>605</v>
      </c>
      <c r="B411" s="5">
        <v>67</v>
      </c>
      <c r="C411" s="5">
        <v>67</v>
      </c>
      <c r="D411" s="5">
        <v>411</v>
      </c>
      <c r="E411" s="5" t="s">
        <v>1410</v>
      </c>
      <c r="F411" s="5" t="s">
        <v>1405</v>
      </c>
      <c r="G411" s="94"/>
      <c r="H411" s="94"/>
      <c r="I411" s="94">
        <v>2020</v>
      </c>
      <c r="J411" s="5">
        <v>41.203467000000003</v>
      </c>
      <c r="K411" s="5">
        <v>-73.055082999999996</v>
      </c>
      <c r="L411" s="5">
        <v>4</v>
      </c>
      <c r="M411" s="5" t="s">
        <v>963</v>
      </c>
      <c r="N411" s="4" t="s">
        <v>1407</v>
      </c>
      <c r="P411" s="5" t="s">
        <v>1929</v>
      </c>
      <c r="Q411" s="5" t="s">
        <v>1478</v>
      </c>
      <c r="R411" s="5" t="s">
        <v>1408</v>
      </c>
      <c r="S411" s="5"/>
      <c r="T411" s="5">
        <v>411</v>
      </c>
      <c r="U411" s="5" t="s">
        <v>1174</v>
      </c>
      <c r="V411" s="5" t="s">
        <v>992</v>
      </c>
      <c r="W411" s="5"/>
      <c r="X411" s="5"/>
      <c r="Y411" s="5" t="b">
        <v>1</v>
      </c>
      <c r="Z411" s="5" t="s">
        <v>1878</v>
      </c>
      <c r="AA411" s="4" t="s">
        <v>1831</v>
      </c>
      <c r="AB411" s="4" t="s">
        <v>1831</v>
      </c>
      <c r="AC411" s="4" t="s">
        <v>1831</v>
      </c>
      <c r="AD411" s="4" t="s">
        <v>1831</v>
      </c>
      <c r="AE411" s="53">
        <v>0</v>
      </c>
      <c r="AJ411" s="4" t="s">
        <v>1831</v>
      </c>
      <c r="AK411" s="4" t="s">
        <v>1831</v>
      </c>
      <c r="AL411" s="4" t="s">
        <v>1831</v>
      </c>
      <c r="AM411" s="4" t="s">
        <v>1831</v>
      </c>
      <c r="AN411" s="4" t="s">
        <v>1831</v>
      </c>
      <c r="AO411" s="4" t="s">
        <v>1831</v>
      </c>
      <c r="AP411" s="4">
        <f t="shared" si="1"/>
        <v>50</v>
      </c>
      <c r="AQ411" s="4" t="s">
        <v>1944</v>
      </c>
      <c r="AR411" s="4" t="s">
        <v>1831</v>
      </c>
      <c r="AS411" s="4" t="s">
        <v>1831</v>
      </c>
      <c r="AT411" s="4" t="s">
        <v>1831</v>
      </c>
      <c r="AU411" s="4" t="s">
        <v>1831</v>
      </c>
      <c r="AV411" s="4" t="s">
        <v>1831</v>
      </c>
      <c r="AW411" s="4" t="s">
        <v>1831</v>
      </c>
      <c r="AX411" s="4" t="s">
        <v>1831</v>
      </c>
      <c r="AY411" s="4" t="s">
        <v>1831</v>
      </c>
      <c r="AZ411" s="4" t="s">
        <v>1831</v>
      </c>
      <c r="BA411" s="4" t="s">
        <v>1831</v>
      </c>
      <c r="BB411" s="4" t="s">
        <v>1831</v>
      </c>
      <c r="BC411" s="53">
        <v>0.96840594999999996</v>
      </c>
      <c r="BD411" s="53">
        <v>9.9382799999999993E-2</v>
      </c>
      <c r="BE411" s="53">
        <v>273.150193</v>
      </c>
      <c r="BF411" s="53">
        <v>2.88226</v>
      </c>
      <c r="BG411" s="53">
        <v>0.10550806</v>
      </c>
      <c r="BH411" s="4">
        <v>32.211653900000002</v>
      </c>
      <c r="BI411" s="4">
        <v>12.576928000000001</v>
      </c>
      <c r="BJ411" s="53">
        <v>13.277931499999999</v>
      </c>
      <c r="BK411" s="53">
        <v>3.7985480000000002E-2</v>
      </c>
      <c r="BL411" s="53">
        <v>1354.2800299999999</v>
      </c>
    </row>
    <row r="412" spans="1:64" hidden="1" x14ac:dyDescent="0.3">
      <c r="A412" s="5" t="s">
        <v>607</v>
      </c>
      <c r="B412" s="5">
        <v>68</v>
      </c>
      <c r="C412" s="5">
        <v>68</v>
      </c>
      <c r="D412" s="5">
        <v>412</v>
      </c>
      <c r="E412" s="5" t="s">
        <v>1174</v>
      </c>
      <c r="F412" s="10">
        <v>39934</v>
      </c>
      <c r="G412" s="94">
        <v>1</v>
      </c>
      <c r="H412" s="94">
        <v>5</v>
      </c>
      <c r="I412" s="94">
        <v>2009</v>
      </c>
      <c r="J412" s="5">
        <v>41.183</v>
      </c>
      <c r="K412" s="5">
        <v>-73.083299999999994</v>
      </c>
      <c r="L412" s="5">
        <v>5.5</v>
      </c>
      <c r="M412" s="5" t="s">
        <v>963</v>
      </c>
      <c r="P412" s="5" t="s">
        <v>1929</v>
      </c>
      <c r="Q412" s="90" t="s">
        <v>946</v>
      </c>
      <c r="R412" s="5" t="s">
        <v>946</v>
      </c>
      <c r="S412" s="5"/>
      <c r="T412" s="5">
        <v>412</v>
      </c>
      <c r="U412" s="5" t="s">
        <v>1174</v>
      </c>
      <c r="V412" s="5" t="s">
        <v>991</v>
      </c>
      <c r="W412" s="5"/>
      <c r="X412" s="5"/>
      <c r="Y412" s="5" t="b">
        <v>1</v>
      </c>
      <c r="Z412" s="5" t="s">
        <v>1879</v>
      </c>
      <c r="AA412" s="4">
        <v>10</v>
      </c>
      <c r="AC412" s="4" t="s">
        <v>1419</v>
      </c>
      <c r="AE412" s="53">
        <v>0</v>
      </c>
      <c r="AF412" s="4">
        <v>10</v>
      </c>
      <c r="AH412" s="4" t="s">
        <v>1938</v>
      </c>
      <c r="AI412" s="4" t="s">
        <v>1938</v>
      </c>
      <c r="AJ412" s="4" t="s">
        <v>1831</v>
      </c>
      <c r="AK412" s="4" t="s">
        <v>1831</v>
      </c>
      <c r="AL412" s="4" t="s">
        <v>1831</v>
      </c>
      <c r="AM412" s="4" t="s">
        <v>1831</v>
      </c>
      <c r="AN412" s="4">
        <f t="shared" ref="AN412:AN420" si="2">365*2</f>
        <v>730</v>
      </c>
      <c r="AP412" s="4">
        <f t="shared" si="1"/>
        <v>50</v>
      </c>
      <c r="AQ412" s="4" t="s">
        <v>1944</v>
      </c>
      <c r="AR412" s="4" t="s">
        <v>1831</v>
      </c>
      <c r="AS412" s="4" t="s">
        <v>1831</v>
      </c>
      <c r="AT412" s="4" t="s">
        <v>1831</v>
      </c>
      <c r="AU412" s="4" t="s">
        <v>1831</v>
      </c>
      <c r="AV412" s="4" t="s">
        <v>1831</v>
      </c>
      <c r="AW412" s="4" t="s">
        <v>1831</v>
      </c>
      <c r="AX412" s="4" t="s">
        <v>1831</v>
      </c>
      <c r="AY412" s="4" t="s">
        <v>1831</v>
      </c>
      <c r="AZ412" s="4" t="s">
        <v>1831</v>
      </c>
      <c r="BA412" s="4" t="s">
        <v>1831</v>
      </c>
      <c r="BB412" s="4" t="s">
        <v>1831</v>
      </c>
      <c r="BC412" s="53">
        <v>0.99209654000000003</v>
      </c>
      <c r="BD412" s="53">
        <v>8.6641700000000002E-2</v>
      </c>
      <c r="BE412" s="53">
        <v>274.68589800000001</v>
      </c>
      <c r="BF412" s="53">
        <v>2.65761512</v>
      </c>
      <c r="BG412" s="53">
        <v>0.11163265999999999</v>
      </c>
      <c r="BH412" s="4">
        <v>32.3766587</v>
      </c>
      <c r="BI412" s="4">
        <v>12.070144900000001</v>
      </c>
      <c r="BJ412" s="53">
        <v>13.128906799999999</v>
      </c>
      <c r="BK412" s="53">
        <v>3.7041839999999999E-2</v>
      </c>
      <c r="BL412" s="53">
        <v>4343.2299800000001</v>
      </c>
    </row>
    <row r="413" spans="1:64" hidden="1" x14ac:dyDescent="0.3">
      <c r="A413" s="5" t="s">
        <v>607</v>
      </c>
      <c r="B413" s="5">
        <v>68</v>
      </c>
      <c r="C413" s="5">
        <v>68</v>
      </c>
      <c r="D413" s="5">
        <v>413</v>
      </c>
      <c r="E413" s="5" t="s">
        <v>1174</v>
      </c>
      <c r="F413" s="10">
        <v>39965</v>
      </c>
      <c r="G413" s="94">
        <v>1</v>
      </c>
      <c r="H413" s="94">
        <v>6</v>
      </c>
      <c r="I413" s="94">
        <v>2009</v>
      </c>
      <c r="J413" s="5">
        <v>41.183</v>
      </c>
      <c r="K413" s="5">
        <v>-73.083299999999994</v>
      </c>
      <c r="L413" s="5">
        <v>5.5</v>
      </c>
      <c r="M413" s="5" t="s">
        <v>963</v>
      </c>
      <c r="P413" s="5" t="s">
        <v>1929</v>
      </c>
      <c r="Q413" s="90" t="s">
        <v>946</v>
      </c>
      <c r="R413" s="5" t="s">
        <v>946</v>
      </c>
      <c r="S413" s="5"/>
      <c r="T413" s="5">
        <v>413</v>
      </c>
      <c r="U413" s="5" t="s">
        <v>1174</v>
      </c>
      <c r="V413" s="5" t="s">
        <v>991</v>
      </c>
      <c r="W413" s="5"/>
      <c r="X413" s="5"/>
      <c r="Y413" s="5" t="b">
        <v>1</v>
      </c>
      <c r="Z413" s="5" t="s">
        <v>1879</v>
      </c>
      <c r="AA413" s="4">
        <v>10</v>
      </c>
      <c r="AC413" s="4" t="s">
        <v>1419</v>
      </c>
      <c r="AE413" s="53">
        <v>0</v>
      </c>
      <c r="AF413" s="4">
        <v>10</v>
      </c>
      <c r="AH413" s="4" t="s">
        <v>1938</v>
      </c>
      <c r="AI413" s="4" t="s">
        <v>1938</v>
      </c>
      <c r="AJ413" s="4" t="s">
        <v>1831</v>
      </c>
      <c r="AK413" s="4" t="s">
        <v>1831</v>
      </c>
      <c r="AL413" s="4" t="s">
        <v>1831</v>
      </c>
      <c r="AM413" s="4" t="s">
        <v>1831</v>
      </c>
      <c r="AN413" s="4">
        <f t="shared" si="2"/>
        <v>730</v>
      </c>
      <c r="AP413" s="4">
        <f t="shared" si="1"/>
        <v>50</v>
      </c>
      <c r="AQ413" s="4" t="s">
        <v>1944</v>
      </c>
      <c r="AR413" s="4" t="s">
        <v>1831</v>
      </c>
      <c r="AS413" s="4" t="s">
        <v>1831</v>
      </c>
      <c r="AT413" s="4" t="s">
        <v>1831</v>
      </c>
      <c r="AU413" s="4" t="s">
        <v>1831</v>
      </c>
      <c r="AV413" s="4" t="s">
        <v>1831</v>
      </c>
      <c r="AW413" s="4" t="s">
        <v>1831</v>
      </c>
      <c r="AX413" s="4" t="s">
        <v>1831</v>
      </c>
      <c r="AY413" s="4" t="s">
        <v>1831</v>
      </c>
      <c r="AZ413" s="4" t="s">
        <v>1831</v>
      </c>
      <c r="BA413" s="4" t="s">
        <v>1831</v>
      </c>
      <c r="BB413" s="4" t="s">
        <v>1831</v>
      </c>
      <c r="BC413" s="53">
        <v>0.99209654000000003</v>
      </c>
      <c r="BD413" s="53">
        <v>8.6641700000000002E-2</v>
      </c>
      <c r="BE413" s="53">
        <v>274.68589800000001</v>
      </c>
      <c r="BF413" s="53">
        <v>2.65761512</v>
      </c>
      <c r="BG413" s="53">
        <v>0.11163265999999999</v>
      </c>
      <c r="BH413" s="4">
        <v>32.3766587</v>
      </c>
      <c r="BI413" s="4">
        <v>12.070144900000001</v>
      </c>
      <c r="BJ413" s="53">
        <v>13.128906799999999</v>
      </c>
      <c r="BK413" s="53">
        <v>3.7041839999999999E-2</v>
      </c>
      <c r="BL413" s="53">
        <v>4343.2299800000001</v>
      </c>
    </row>
    <row r="414" spans="1:64" hidden="1" x14ac:dyDescent="0.3">
      <c r="A414" s="5" t="s">
        <v>607</v>
      </c>
      <c r="B414" s="5">
        <v>68</v>
      </c>
      <c r="C414" s="5">
        <v>68</v>
      </c>
      <c r="D414" s="5">
        <v>414</v>
      </c>
      <c r="E414" s="5" t="s">
        <v>1174</v>
      </c>
      <c r="F414" s="10">
        <v>39965</v>
      </c>
      <c r="G414" s="94">
        <v>1</v>
      </c>
      <c r="H414" s="94">
        <v>6</v>
      </c>
      <c r="I414" s="94">
        <v>2009</v>
      </c>
      <c r="J414" s="5">
        <v>41.183</v>
      </c>
      <c r="K414" s="5">
        <v>-73.083299999999994</v>
      </c>
      <c r="L414" s="5">
        <v>5.5</v>
      </c>
      <c r="M414" s="5" t="s">
        <v>963</v>
      </c>
      <c r="P414" s="5" t="s">
        <v>1929</v>
      </c>
      <c r="Q414" s="90" t="s">
        <v>946</v>
      </c>
      <c r="R414" s="5" t="s">
        <v>946</v>
      </c>
      <c r="S414" s="5"/>
      <c r="T414" s="5">
        <v>414</v>
      </c>
      <c r="U414" s="5" t="s">
        <v>1174</v>
      </c>
      <c r="V414" s="5" t="s">
        <v>991</v>
      </c>
      <c r="W414" s="5"/>
      <c r="X414" s="5"/>
      <c r="Y414" s="5" t="b">
        <v>1</v>
      </c>
      <c r="Z414" s="5" t="s">
        <v>1879</v>
      </c>
      <c r="AA414" s="4">
        <v>10</v>
      </c>
      <c r="AC414" s="4" t="s">
        <v>1419</v>
      </c>
      <c r="AE414" s="53">
        <v>0</v>
      </c>
      <c r="AF414" s="4">
        <v>10</v>
      </c>
      <c r="AH414" s="4" t="s">
        <v>1938</v>
      </c>
      <c r="AI414" s="4" t="s">
        <v>1938</v>
      </c>
      <c r="AJ414" s="4" t="s">
        <v>1831</v>
      </c>
      <c r="AK414" s="4" t="s">
        <v>1831</v>
      </c>
      <c r="AL414" s="4" t="s">
        <v>1831</v>
      </c>
      <c r="AM414" s="4" t="s">
        <v>1831</v>
      </c>
      <c r="AN414" s="4">
        <f t="shared" si="2"/>
        <v>730</v>
      </c>
      <c r="AP414" s="4">
        <f t="shared" si="1"/>
        <v>50</v>
      </c>
      <c r="AQ414" s="4" t="s">
        <v>1944</v>
      </c>
      <c r="AR414" s="4" t="s">
        <v>1831</v>
      </c>
      <c r="AS414" s="4" t="s">
        <v>1831</v>
      </c>
      <c r="AT414" s="4" t="s">
        <v>1831</v>
      </c>
      <c r="AU414" s="4" t="s">
        <v>1831</v>
      </c>
      <c r="AV414" s="4" t="s">
        <v>1831</v>
      </c>
      <c r="AW414" s="4" t="s">
        <v>1831</v>
      </c>
      <c r="AX414" s="4" t="s">
        <v>1831</v>
      </c>
      <c r="AY414" s="4" t="s">
        <v>1831</v>
      </c>
      <c r="AZ414" s="4" t="s">
        <v>1831</v>
      </c>
      <c r="BA414" s="4" t="s">
        <v>1831</v>
      </c>
      <c r="BB414" s="4" t="s">
        <v>1831</v>
      </c>
      <c r="BC414" s="53">
        <v>0.99209654000000003</v>
      </c>
      <c r="BD414" s="53">
        <v>8.6641700000000002E-2</v>
      </c>
      <c r="BE414" s="53">
        <v>274.68589800000001</v>
      </c>
      <c r="BF414" s="53">
        <v>2.65761512</v>
      </c>
      <c r="BG414" s="53">
        <v>0.11163265999999999</v>
      </c>
      <c r="BH414" s="4">
        <v>32.3766587</v>
      </c>
      <c r="BI414" s="4">
        <v>12.070144900000001</v>
      </c>
      <c r="BJ414" s="53">
        <v>13.128906799999999</v>
      </c>
      <c r="BK414" s="53">
        <v>3.7041839999999999E-2</v>
      </c>
      <c r="BL414" s="53">
        <v>4343.2299800000001</v>
      </c>
    </row>
    <row r="415" spans="1:64" hidden="1" x14ac:dyDescent="0.3">
      <c r="A415" s="5" t="s">
        <v>607</v>
      </c>
      <c r="B415" s="5">
        <v>68</v>
      </c>
      <c r="C415" s="5">
        <v>68</v>
      </c>
      <c r="D415" s="5">
        <v>415</v>
      </c>
      <c r="E415" s="5" t="s">
        <v>1174</v>
      </c>
      <c r="F415" s="10">
        <v>39995</v>
      </c>
      <c r="G415" s="94">
        <v>1</v>
      </c>
      <c r="H415" s="94">
        <v>7</v>
      </c>
      <c r="I415" s="94">
        <v>2009</v>
      </c>
      <c r="J415" s="5">
        <v>41.183</v>
      </c>
      <c r="K415" s="5">
        <v>-73.083299999999994</v>
      </c>
      <c r="L415" s="5">
        <v>5.5</v>
      </c>
      <c r="M415" s="5" t="s">
        <v>963</v>
      </c>
      <c r="P415" s="5" t="s">
        <v>1929</v>
      </c>
      <c r="Q415" s="90" t="s">
        <v>946</v>
      </c>
      <c r="R415" s="5" t="s">
        <v>946</v>
      </c>
      <c r="S415" s="5"/>
      <c r="T415" s="5">
        <v>415</v>
      </c>
      <c r="U415" s="5" t="s">
        <v>1174</v>
      </c>
      <c r="V415" s="5" t="s">
        <v>992</v>
      </c>
      <c r="W415" s="5"/>
      <c r="X415" s="5"/>
      <c r="Y415" s="5" t="b">
        <v>1</v>
      </c>
      <c r="Z415" s="5" t="s">
        <v>1879</v>
      </c>
      <c r="AA415" s="4">
        <v>10</v>
      </c>
      <c r="AC415" s="4" t="s">
        <v>1419</v>
      </c>
      <c r="AE415" s="53">
        <v>0</v>
      </c>
      <c r="AF415" s="4">
        <v>10</v>
      </c>
      <c r="AH415" s="4" t="s">
        <v>1938</v>
      </c>
      <c r="AI415" s="4" t="s">
        <v>1938</v>
      </c>
      <c r="AJ415" s="4" t="s">
        <v>1831</v>
      </c>
      <c r="AK415" s="4" t="s">
        <v>1831</v>
      </c>
      <c r="AL415" s="4" t="s">
        <v>1831</v>
      </c>
      <c r="AM415" s="4" t="s">
        <v>1831</v>
      </c>
      <c r="AN415" s="4">
        <f t="shared" si="2"/>
        <v>730</v>
      </c>
      <c r="AP415" s="4">
        <f t="shared" si="1"/>
        <v>50</v>
      </c>
      <c r="AQ415" s="4" t="s">
        <v>1944</v>
      </c>
      <c r="AR415" s="4" t="s">
        <v>1831</v>
      </c>
      <c r="AS415" s="4" t="s">
        <v>1831</v>
      </c>
      <c r="AT415" s="4" t="s">
        <v>1831</v>
      </c>
      <c r="AU415" s="4" t="s">
        <v>1831</v>
      </c>
      <c r="AV415" s="4" t="s">
        <v>1831</v>
      </c>
      <c r="AW415" s="4" t="s">
        <v>1831</v>
      </c>
      <c r="AX415" s="4" t="s">
        <v>1831</v>
      </c>
      <c r="AY415" s="4" t="s">
        <v>1831</v>
      </c>
      <c r="AZ415" s="4" t="s">
        <v>1831</v>
      </c>
      <c r="BA415" s="4" t="s">
        <v>1831</v>
      </c>
      <c r="BB415" s="4" t="s">
        <v>1831</v>
      </c>
      <c r="BC415" s="53">
        <v>0.99209654000000003</v>
      </c>
      <c r="BD415" s="53">
        <v>8.6641700000000002E-2</v>
      </c>
      <c r="BE415" s="53">
        <v>274.68589800000001</v>
      </c>
      <c r="BF415" s="53">
        <v>2.65761512</v>
      </c>
      <c r="BG415" s="53">
        <v>0.11163265999999999</v>
      </c>
      <c r="BH415" s="4">
        <v>32.3766587</v>
      </c>
      <c r="BI415" s="4">
        <v>12.070144900000001</v>
      </c>
      <c r="BJ415" s="53">
        <v>13.128906799999999</v>
      </c>
      <c r="BK415" s="53">
        <v>3.7041839999999999E-2</v>
      </c>
      <c r="BL415" s="53">
        <v>4343.2299800000001</v>
      </c>
    </row>
    <row r="416" spans="1:64" hidden="1" x14ac:dyDescent="0.3">
      <c r="A416" s="5" t="s">
        <v>607</v>
      </c>
      <c r="B416" s="5">
        <v>68</v>
      </c>
      <c r="C416" s="5">
        <v>68</v>
      </c>
      <c r="D416" s="5">
        <v>416</v>
      </c>
      <c r="E416" s="5" t="s">
        <v>1174</v>
      </c>
      <c r="F416" s="10">
        <v>40026</v>
      </c>
      <c r="G416" s="94">
        <v>1</v>
      </c>
      <c r="H416" s="94">
        <v>8</v>
      </c>
      <c r="I416" s="94">
        <v>2009</v>
      </c>
      <c r="J416" s="5">
        <v>41.183</v>
      </c>
      <c r="K416" s="5">
        <v>-73.083299999999994</v>
      </c>
      <c r="L416" s="5">
        <v>5.5</v>
      </c>
      <c r="M416" s="5" t="s">
        <v>963</v>
      </c>
      <c r="P416" s="5" t="s">
        <v>1929</v>
      </c>
      <c r="Q416" s="5" t="s">
        <v>845</v>
      </c>
      <c r="R416" s="5" t="s">
        <v>845</v>
      </c>
      <c r="S416" s="5"/>
      <c r="T416" s="5">
        <v>416</v>
      </c>
      <c r="U416" s="5" t="s">
        <v>1174</v>
      </c>
      <c r="V416" s="5" t="s">
        <v>992</v>
      </c>
      <c r="W416" s="5"/>
      <c r="X416" s="5"/>
      <c r="Y416" s="5" t="b">
        <v>1</v>
      </c>
      <c r="Z416" s="5" t="s">
        <v>1879</v>
      </c>
      <c r="AA416" s="4">
        <v>10</v>
      </c>
      <c r="AC416" s="4" t="s">
        <v>1419</v>
      </c>
      <c r="AE416" s="53">
        <v>0</v>
      </c>
      <c r="AF416" s="4">
        <v>10</v>
      </c>
      <c r="AH416" s="4" t="s">
        <v>1938</v>
      </c>
      <c r="AI416" s="4" t="s">
        <v>1938</v>
      </c>
      <c r="AJ416" s="4" t="s">
        <v>1831</v>
      </c>
      <c r="AK416" s="4" t="s">
        <v>1831</v>
      </c>
      <c r="AL416" s="4" t="s">
        <v>1831</v>
      </c>
      <c r="AM416" s="4" t="s">
        <v>1831</v>
      </c>
      <c r="AN416" s="4">
        <f t="shared" si="2"/>
        <v>730</v>
      </c>
      <c r="AP416" s="4">
        <f t="shared" si="1"/>
        <v>50</v>
      </c>
      <c r="AQ416" s="4" t="s">
        <v>1944</v>
      </c>
      <c r="AR416" s="4" t="s">
        <v>1831</v>
      </c>
      <c r="AS416" s="4" t="s">
        <v>1831</v>
      </c>
      <c r="AT416" s="4" t="s">
        <v>1831</v>
      </c>
      <c r="AU416" s="4" t="s">
        <v>1831</v>
      </c>
      <c r="AV416" s="4" t="s">
        <v>1831</v>
      </c>
      <c r="AW416" s="4" t="s">
        <v>1831</v>
      </c>
      <c r="AX416" s="4" t="s">
        <v>1831</v>
      </c>
      <c r="AY416" s="4" t="s">
        <v>1831</v>
      </c>
      <c r="AZ416" s="4" t="s">
        <v>1831</v>
      </c>
      <c r="BA416" s="4" t="s">
        <v>1831</v>
      </c>
      <c r="BB416" s="4" t="s">
        <v>1831</v>
      </c>
      <c r="BC416" s="53">
        <v>0.99209654000000003</v>
      </c>
      <c r="BD416" s="53">
        <v>8.6641700000000002E-2</v>
      </c>
      <c r="BE416" s="53">
        <v>274.68589800000001</v>
      </c>
      <c r="BF416" s="53">
        <v>2.65761512</v>
      </c>
      <c r="BG416" s="53">
        <v>0.11163265999999999</v>
      </c>
      <c r="BH416" s="4">
        <v>32.3766587</v>
      </c>
      <c r="BI416" s="4">
        <v>12.070144900000001</v>
      </c>
      <c r="BJ416" s="53">
        <v>13.128906799999999</v>
      </c>
      <c r="BK416" s="53">
        <v>3.7041839999999999E-2</v>
      </c>
      <c r="BL416" s="53">
        <v>4343.2299800000001</v>
      </c>
    </row>
    <row r="417" spans="1:64" hidden="1" x14ac:dyDescent="0.3">
      <c r="A417" s="5" t="s">
        <v>607</v>
      </c>
      <c r="B417" s="5">
        <v>68</v>
      </c>
      <c r="C417" s="5">
        <v>68</v>
      </c>
      <c r="D417" s="5">
        <v>417</v>
      </c>
      <c r="E417" s="5" t="s">
        <v>1174</v>
      </c>
      <c r="F417" s="10">
        <v>40026</v>
      </c>
      <c r="G417" s="94">
        <v>1</v>
      </c>
      <c r="H417" s="94">
        <v>8</v>
      </c>
      <c r="I417" s="94">
        <v>2009</v>
      </c>
      <c r="J417" s="5">
        <v>41.183</v>
      </c>
      <c r="K417" s="5">
        <v>-73.083299999999994</v>
      </c>
      <c r="L417" s="5">
        <v>5.5</v>
      </c>
      <c r="M417" s="5" t="s">
        <v>963</v>
      </c>
      <c r="P417" s="5" t="s">
        <v>1929</v>
      </c>
      <c r="Q417" s="5" t="s">
        <v>845</v>
      </c>
      <c r="R417" s="5" t="s">
        <v>845</v>
      </c>
      <c r="S417" s="5"/>
      <c r="T417" s="5">
        <v>417</v>
      </c>
      <c r="U417" s="5" t="s">
        <v>1174</v>
      </c>
      <c r="V417" s="5" t="s">
        <v>992</v>
      </c>
      <c r="W417" s="5"/>
      <c r="X417" s="5"/>
      <c r="Y417" s="5" t="b">
        <v>1</v>
      </c>
      <c r="Z417" s="5" t="s">
        <v>1879</v>
      </c>
      <c r="AA417" s="4">
        <v>10</v>
      </c>
      <c r="AC417" s="4" t="s">
        <v>1419</v>
      </c>
      <c r="AE417" s="53">
        <v>0</v>
      </c>
      <c r="AF417" s="4">
        <v>10</v>
      </c>
      <c r="AH417" s="4" t="s">
        <v>1938</v>
      </c>
      <c r="AI417" s="4" t="s">
        <v>1938</v>
      </c>
      <c r="AJ417" s="4" t="s">
        <v>1831</v>
      </c>
      <c r="AK417" s="4" t="s">
        <v>1831</v>
      </c>
      <c r="AL417" s="4" t="s">
        <v>1831</v>
      </c>
      <c r="AM417" s="4" t="s">
        <v>1831</v>
      </c>
      <c r="AN417" s="4">
        <f t="shared" si="2"/>
        <v>730</v>
      </c>
      <c r="AP417" s="4">
        <f t="shared" si="1"/>
        <v>50</v>
      </c>
      <c r="AQ417" s="4" t="s">
        <v>1944</v>
      </c>
      <c r="AR417" s="4" t="s">
        <v>1831</v>
      </c>
      <c r="AS417" s="4" t="s">
        <v>1831</v>
      </c>
      <c r="AT417" s="4" t="s">
        <v>1831</v>
      </c>
      <c r="AU417" s="4" t="s">
        <v>1831</v>
      </c>
      <c r="AV417" s="4" t="s">
        <v>1831</v>
      </c>
      <c r="AW417" s="4" t="s">
        <v>1831</v>
      </c>
      <c r="AX417" s="4" t="s">
        <v>1831</v>
      </c>
      <c r="AY417" s="4" t="s">
        <v>1831</v>
      </c>
      <c r="AZ417" s="4" t="s">
        <v>1831</v>
      </c>
      <c r="BA417" s="4" t="s">
        <v>1831</v>
      </c>
      <c r="BB417" s="4" t="s">
        <v>1831</v>
      </c>
      <c r="BC417" s="53">
        <v>0.99209654000000003</v>
      </c>
      <c r="BD417" s="53">
        <v>8.6641700000000002E-2</v>
      </c>
      <c r="BE417" s="53">
        <v>274.68589800000001</v>
      </c>
      <c r="BF417" s="53">
        <v>2.65761512</v>
      </c>
      <c r="BG417" s="53">
        <v>0.11163265999999999</v>
      </c>
      <c r="BH417" s="4">
        <v>32.3766587</v>
      </c>
      <c r="BI417" s="4">
        <v>12.070144900000001</v>
      </c>
      <c r="BJ417" s="53">
        <v>13.128906799999999</v>
      </c>
      <c r="BK417" s="53">
        <v>3.7041839999999999E-2</v>
      </c>
      <c r="BL417" s="53">
        <v>4343.2299800000001</v>
      </c>
    </row>
    <row r="418" spans="1:64" hidden="1" x14ac:dyDescent="0.3">
      <c r="A418" s="5" t="s">
        <v>607</v>
      </c>
      <c r="B418" s="5">
        <v>68</v>
      </c>
      <c r="C418" s="5">
        <v>68</v>
      </c>
      <c r="D418" s="5">
        <v>418</v>
      </c>
      <c r="E418" s="5" t="s">
        <v>1174</v>
      </c>
      <c r="F418" s="10">
        <v>40057</v>
      </c>
      <c r="G418" s="94">
        <v>1</v>
      </c>
      <c r="H418" s="94">
        <v>9</v>
      </c>
      <c r="I418" s="94">
        <v>2009</v>
      </c>
      <c r="J418" s="5">
        <v>41.183</v>
      </c>
      <c r="K418" s="5">
        <v>-73.083299999999994</v>
      </c>
      <c r="L418" s="5">
        <v>5.5</v>
      </c>
      <c r="M418" s="5" t="s">
        <v>963</v>
      </c>
      <c r="P418" s="5" t="s">
        <v>1929</v>
      </c>
      <c r="Q418" s="5" t="s">
        <v>845</v>
      </c>
      <c r="R418" s="5" t="s">
        <v>845</v>
      </c>
      <c r="S418" s="5"/>
      <c r="T418" s="5">
        <v>418</v>
      </c>
      <c r="U418" s="5" t="s">
        <v>1174</v>
      </c>
      <c r="V418" s="5" t="s">
        <v>992</v>
      </c>
      <c r="W418" s="5"/>
      <c r="X418" s="5"/>
      <c r="Y418" s="5" t="b">
        <v>1</v>
      </c>
      <c r="Z418" s="5" t="s">
        <v>1879</v>
      </c>
      <c r="AA418" s="4">
        <v>10</v>
      </c>
      <c r="AC418" s="4" t="s">
        <v>1419</v>
      </c>
      <c r="AE418" s="53">
        <v>0</v>
      </c>
      <c r="AF418" s="4">
        <v>10</v>
      </c>
      <c r="AH418" s="4" t="s">
        <v>1938</v>
      </c>
      <c r="AI418" s="4" t="s">
        <v>1938</v>
      </c>
      <c r="AJ418" s="4" t="s">
        <v>1831</v>
      </c>
      <c r="AK418" s="4" t="s">
        <v>1831</v>
      </c>
      <c r="AL418" s="4" t="s">
        <v>1831</v>
      </c>
      <c r="AM418" s="4" t="s">
        <v>1831</v>
      </c>
      <c r="AN418" s="4">
        <f t="shared" si="2"/>
        <v>730</v>
      </c>
      <c r="AP418" s="4">
        <f t="shared" si="1"/>
        <v>50</v>
      </c>
      <c r="AQ418" s="4" t="s">
        <v>1944</v>
      </c>
      <c r="AR418" s="4" t="s">
        <v>1831</v>
      </c>
      <c r="AS418" s="4" t="s">
        <v>1831</v>
      </c>
      <c r="AT418" s="4" t="s">
        <v>1831</v>
      </c>
      <c r="AU418" s="4" t="s">
        <v>1831</v>
      </c>
      <c r="AV418" s="4" t="s">
        <v>1831</v>
      </c>
      <c r="AW418" s="4" t="s">
        <v>1831</v>
      </c>
      <c r="AX418" s="4" t="s">
        <v>1831</v>
      </c>
      <c r="AY418" s="4" t="s">
        <v>1831</v>
      </c>
      <c r="AZ418" s="4" t="s">
        <v>1831</v>
      </c>
      <c r="BA418" s="4" t="s">
        <v>1831</v>
      </c>
      <c r="BB418" s="4" t="s">
        <v>1831</v>
      </c>
      <c r="BC418" s="53">
        <v>0.99209654000000003</v>
      </c>
      <c r="BD418" s="53">
        <v>8.6641700000000002E-2</v>
      </c>
      <c r="BE418" s="53">
        <v>274.68589800000001</v>
      </c>
      <c r="BF418" s="53">
        <v>2.65761512</v>
      </c>
      <c r="BG418" s="53">
        <v>0.11163265999999999</v>
      </c>
      <c r="BH418" s="4">
        <v>32.3766587</v>
      </c>
      <c r="BI418" s="4">
        <v>12.070144900000001</v>
      </c>
      <c r="BJ418" s="53">
        <v>13.128906799999999</v>
      </c>
      <c r="BK418" s="53">
        <v>3.7041839999999999E-2</v>
      </c>
      <c r="BL418" s="53">
        <v>4343.2299800000001</v>
      </c>
    </row>
    <row r="419" spans="1:64" hidden="1" x14ac:dyDescent="0.3">
      <c r="A419" s="5" t="s">
        <v>607</v>
      </c>
      <c r="B419" s="5">
        <v>68</v>
      </c>
      <c r="C419" s="5">
        <v>68</v>
      </c>
      <c r="D419" s="5">
        <v>419</v>
      </c>
      <c r="E419" s="5" t="s">
        <v>1174</v>
      </c>
      <c r="F419" s="10">
        <v>40057</v>
      </c>
      <c r="G419" s="94">
        <v>1</v>
      </c>
      <c r="H419" s="94">
        <v>9</v>
      </c>
      <c r="I419" s="94">
        <v>2009</v>
      </c>
      <c r="J419" s="5">
        <v>41.183</v>
      </c>
      <c r="K419" s="5">
        <v>-73.083299999999994</v>
      </c>
      <c r="L419" s="5">
        <v>5.5</v>
      </c>
      <c r="M419" s="5" t="s">
        <v>963</v>
      </c>
      <c r="P419" s="5" t="s">
        <v>1929</v>
      </c>
      <c r="Q419" s="5" t="s">
        <v>845</v>
      </c>
      <c r="R419" s="5" t="s">
        <v>845</v>
      </c>
      <c r="S419" s="5"/>
      <c r="T419" s="5">
        <v>419</v>
      </c>
      <c r="U419" s="5" t="s">
        <v>1174</v>
      </c>
      <c r="V419" s="5" t="s">
        <v>992</v>
      </c>
      <c r="W419" s="5"/>
      <c r="X419" s="5"/>
      <c r="Y419" s="5" t="b">
        <v>1</v>
      </c>
      <c r="Z419" s="5" t="s">
        <v>1879</v>
      </c>
      <c r="AA419" s="4">
        <v>10</v>
      </c>
      <c r="AC419" s="4" t="s">
        <v>1419</v>
      </c>
      <c r="AE419" s="53">
        <v>0</v>
      </c>
      <c r="AF419" s="4">
        <v>10</v>
      </c>
      <c r="AH419" s="4" t="s">
        <v>1938</v>
      </c>
      <c r="AI419" s="4" t="s">
        <v>1938</v>
      </c>
      <c r="AJ419" s="4" t="s">
        <v>1831</v>
      </c>
      <c r="AK419" s="4" t="s">
        <v>1831</v>
      </c>
      <c r="AL419" s="4" t="s">
        <v>1831</v>
      </c>
      <c r="AM419" s="4" t="s">
        <v>1831</v>
      </c>
      <c r="AN419" s="4">
        <f t="shared" si="2"/>
        <v>730</v>
      </c>
      <c r="AP419" s="4">
        <f t="shared" si="1"/>
        <v>50</v>
      </c>
      <c r="AQ419" s="4" t="s">
        <v>1944</v>
      </c>
      <c r="AR419" s="4" t="s">
        <v>1831</v>
      </c>
      <c r="AS419" s="4" t="s">
        <v>1831</v>
      </c>
      <c r="AT419" s="4" t="s">
        <v>1831</v>
      </c>
      <c r="AU419" s="4" t="s">
        <v>1831</v>
      </c>
      <c r="AV419" s="4" t="s">
        <v>1831</v>
      </c>
      <c r="AW419" s="4" t="s">
        <v>1831</v>
      </c>
      <c r="AX419" s="4" t="s">
        <v>1831</v>
      </c>
      <c r="AY419" s="4" t="s">
        <v>1831</v>
      </c>
      <c r="AZ419" s="4" t="s">
        <v>1831</v>
      </c>
      <c r="BA419" s="4" t="s">
        <v>1831</v>
      </c>
      <c r="BB419" s="4" t="s">
        <v>1831</v>
      </c>
      <c r="BC419" s="53">
        <v>0.99209654000000003</v>
      </c>
      <c r="BD419" s="53">
        <v>8.6641700000000002E-2</v>
      </c>
      <c r="BE419" s="53">
        <v>274.68589800000001</v>
      </c>
      <c r="BF419" s="53">
        <v>2.65761512</v>
      </c>
      <c r="BG419" s="53">
        <v>0.11163265999999999</v>
      </c>
      <c r="BH419" s="4">
        <v>32.3766587</v>
      </c>
      <c r="BI419" s="4">
        <v>12.070144900000001</v>
      </c>
      <c r="BJ419" s="53">
        <v>13.128906799999999</v>
      </c>
      <c r="BK419" s="53">
        <v>3.7041839999999999E-2</v>
      </c>
      <c r="BL419" s="53">
        <v>4343.2299800000001</v>
      </c>
    </row>
    <row r="420" spans="1:64" hidden="1" x14ac:dyDescent="0.3">
      <c r="A420" s="5" t="s">
        <v>607</v>
      </c>
      <c r="B420" s="5">
        <v>68</v>
      </c>
      <c r="C420" s="5">
        <v>68</v>
      </c>
      <c r="D420" s="5">
        <v>420</v>
      </c>
      <c r="E420" s="5" t="s">
        <v>1174</v>
      </c>
      <c r="F420" s="10">
        <v>40087</v>
      </c>
      <c r="G420" s="94">
        <v>1</v>
      </c>
      <c r="H420" s="94">
        <v>10</v>
      </c>
      <c r="I420" s="94">
        <v>2009</v>
      </c>
      <c r="J420" s="5">
        <v>41.183</v>
      </c>
      <c r="K420" s="5">
        <v>-73.083299999999994</v>
      </c>
      <c r="L420" s="5">
        <v>5.5</v>
      </c>
      <c r="M420" s="5" t="s">
        <v>963</v>
      </c>
      <c r="P420" s="5" t="s">
        <v>1929</v>
      </c>
      <c r="Q420" s="5" t="s">
        <v>845</v>
      </c>
      <c r="R420" s="5" t="s">
        <v>845</v>
      </c>
      <c r="S420" s="5"/>
      <c r="T420" s="5">
        <v>420</v>
      </c>
      <c r="U420" s="5" t="s">
        <v>1174</v>
      </c>
      <c r="V420" s="5" t="s">
        <v>992</v>
      </c>
      <c r="W420" s="5"/>
      <c r="X420" s="5"/>
      <c r="Y420" s="5" t="b">
        <v>1</v>
      </c>
      <c r="Z420" s="5" t="s">
        <v>1879</v>
      </c>
      <c r="AA420" s="4">
        <v>10</v>
      </c>
      <c r="AC420" s="4" t="s">
        <v>1419</v>
      </c>
      <c r="AE420" s="53">
        <v>0</v>
      </c>
      <c r="AF420" s="4">
        <v>10</v>
      </c>
      <c r="AH420" s="4" t="s">
        <v>1938</v>
      </c>
      <c r="AI420" s="4" t="s">
        <v>1938</v>
      </c>
      <c r="AJ420" s="4" t="s">
        <v>1831</v>
      </c>
      <c r="AK420" s="4" t="s">
        <v>1831</v>
      </c>
      <c r="AL420" s="4" t="s">
        <v>1831</v>
      </c>
      <c r="AM420" s="4" t="s">
        <v>1831</v>
      </c>
      <c r="AN420" s="4">
        <f t="shared" si="2"/>
        <v>730</v>
      </c>
      <c r="AP420" s="4">
        <f t="shared" si="1"/>
        <v>50</v>
      </c>
      <c r="AQ420" s="4" t="s">
        <v>1944</v>
      </c>
      <c r="AR420" s="4" t="s">
        <v>1831</v>
      </c>
      <c r="AS420" s="4" t="s">
        <v>1831</v>
      </c>
      <c r="AT420" s="4" t="s">
        <v>1831</v>
      </c>
      <c r="AU420" s="4" t="s">
        <v>1831</v>
      </c>
      <c r="AV420" s="4" t="s">
        <v>1831</v>
      </c>
      <c r="AW420" s="4" t="s">
        <v>1831</v>
      </c>
      <c r="AX420" s="4" t="s">
        <v>1831</v>
      </c>
      <c r="AY420" s="4" t="s">
        <v>1831</v>
      </c>
      <c r="AZ420" s="4" t="s">
        <v>1831</v>
      </c>
      <c r="BA420" s="4" t="s">
        <v>1831</v>
      </c>
      <c r="BB420" s="4" t="s">
        <v>1831</v>
      </c>
      <c r="BC420" s="53">
        <v>0.99209654000000003</v>
      </c>
      <c r="BD420" s="53">
        <v>8.6641700000000002E-2</v>
      </c>
      <c r="BE420" s="53">
        <v>274.68589800000001</v>
      </c>
      <c r="BF420" s="53">
        <v>2.65761512</v>
      </c>
      <c r="BG420" s="53">
        <v>0.11163265999999999</v>
      </c>
      <c r="BH420" s="4">
        <v>32.3766587</v>
      </c>
      <c r="BI420" s="4">
        <v>12.070144900000001</v>
      </c>
      <c r="BJ420" s="53">
        <v>13.128906799999999</v>
      </c>
      <c r="BK420" s="53">
        <v>3.7041839999999999E-2</v>
      </c>
      <c r="BL420" s="53">
        <v>4343.2299800000001</v>
      </c>
    </row>
    <row r="421" spans="1:64" hidden="1" x14ac:dyDescent="0.3">
      <c r="A421" s="5" t="s">
        <v>607</v>
      </c>
      <c r="B421" s="5">
        <v>68</v>
      </c>
      <c r="C421" s="5">
        <v>68</v>
      </c>
      <c r="D421" s="5">
        <v>421</v>
      </c>
      <c r="E421" s="5" t="s">
        <v>1418</v>
      </c>
      <c r="F421" s="10">
        <v>39934</v>
      </c>
      <c r="G421" s="94">
        <v>1</v>
      </c>
      <c r="H421" s="94">
        <v>5</v>
      </c>
      <c r="I421" s="94">
        <v>2009</v>
      </c>
      <c r="J421" s="5">
        <v>41.183</v>
      </c>
      <c r="K421" s="5">
        <v>-73.083299999999994</v>
      </c>
      <c r="L421" s="5">
        <v>5.5</v>
      </c>
      <c r="M421" s="5" t="s">
        <v>963</v>
      </c>
      <c r="P421" s="5" t="s">
        <v>1929</v>
      </c>
      <c r="Q421" s="90" t="s">
        <v>946</v>
      </c>
      <c r="R421" s="5" t="s">
        <v>946</v>
      </c>
      <c r="S421" s="5"/>
      <c r="T421" s="5">
        <v>421</v>
      </c>
      <c r="U421" s="5" t="s">
        <v>1418</v>
      </c>
      <c r="V421" s="5" t="s">
        <v>991</v>
      </c>
      <c r="W421" s="5" t="s">
        <v>1880</v>
      </c>
      <c r="X421" s="5" t="s">
        <v>1879</v>
      </c>
      <c r="Y421" s="5" t="b">
        <v>1</v>
      </c>
      <c r="Z421" s="5" t="s">
        <v>1879</v>
      </c>
      <c r="AA421" s="4">
        <v>10</v>
      </c>
      <c r="AC421" s="4" t="s">
        <v>1419</v>
      </c>
      <c r="AE421" s="53">
        <v>0</v>
      </c>
      <c r="AF421" s="4">
        <v>10</v>
      </c>
      <c r="AH421" s="4" t="s">
        <v>1938</v>
      </c>
      <c r="AI421" s="4" t="s">
        <v>1938</v>
      </c>
      <c r="AJ421" s="4" t="s">
        <v>1831</v>
      </c>
      <c r="AK421" s="4" t="s">
        <v>1831</v>
      </c>
      <c r="AL421" s="4" t="s">
        <v>1831</v>
      </c>
      <c r="AM421" s="4" t="s">
        <v>1831</v>
      </c>
      <c r="AN421" s="4">
        <v>0</v>
      </c>
      <c r="AP421" s="4">
        <f t="shared" si="1"/>
        <v>50</v>
      </c>
      <c r="AQ421" s="4" t="s">
        <v>1944</v>
      </c>
      <c r="AR421" s="4" t="s">
        <v>1831</v>
      </c>
      <c r="AS421" s="4" t="s">
        <v>1831</v>
      </c>
      <c r="AT421" s="4" t="s">
        <v>1831</v>
      </c>
      <c r="AU421" s="4" t="s">
        <v>1831</v>
      </c>
      <c r="AV421" s="4" t="s">
        <v>1831</v>
      </c>
      <c r="AW421" s="4" t="s">
        <v>1831</v>
      </c>
      <c r="AX421" s="4" t="s">
        <v>1831</v>
      </c>
      <c r="AY421" s="4" t="s">
        <v>1831</v>
      </c>
      <c r="AZ421" s="4" t="s">
        <v>1831</v>
      </c>
      <c r="BA421" s="4" t="s">
        <v>1831</v>
      </c>
      <c r="BB421" s="4" t="s">
        <v>1831</v>
      </c>
      <c r="BC421" s="53">
        <v>0.99209654000000003</v>
      </c>
      <c r="BD421" s="53">
        <v>8.6641700000000002E-2</v>
      </c>
      <c r="BE421" s="53">
        <v>274.68589800000001</v>
      </c>
      <c r="BF421" s="53">
        <v>2.65761512</v>
      </c>
      <c r="BG421" s="53">
        <v>0.11163265999999999</v>
      </c>
      <c r="BH421" s="4">
        <v>32.3766587</v>
      </c>
      <c r="BI421" s="4">
        <v>12.070144900000001</v>
      </c>
      <c r="BJ421" s="53">
        <v>13.128906799999999</v>
      </c>
      <c r="BK421" s="53">
        <v>3.7041839999999999E-2</v>
      </c>
      <c r="BL421" s="53">
        <v>4343.2299800000001</v>
      </c>
    </row>
    <row r="422" spans="1:64" hidden="1" x14ac:dyDescent="0.3">
      <c r="A422" s="5" t="s">
        <v>607</v>
      </c>
      <c r="B422" s="5">
        <v>68</v>
      </c>
      <c r="C422" s="5">
        <v>68</v>
      </c>
      <c r="D422" s="5">
        <v>422</v>
      </c>
      <c r="E422" s="5" t="s">
        <v>1418</v>
      </c>
      <c r="F422" s="10">
        <v>39965</v>
      </c>
      <c r="G422" s="94">
        <v>1</v>
      </c>
      <c r="H422" s="94">
        <v>6</v>
      </c>
      <c r="I422" s="94">
        <v>2009</v>
      </c>
      <c r="J422" s="5">
        <v>41.183</v>
      </c>
      <c r="K422" s="5">
        <v>-73.083299999999994</v>
      </c>
      <c r="L422" s="5">
        <v>5.5</v>
      </c>
      <c r="M422" s="5" t="s">
        <v>963</v>
      </c>
      <c r="P422" s="5" t="s">
        <v>1929</v>
      </c>
      <c r="Q422" s="90" t="s">
        <v>946</v>
      </c>
      <c r="R422" s="5" t="s">
        <v>946</v>
      </c>
      <c r="S422" s="5"/>
      <c r="T422" s="5">
        <v>422</v>
      </c>
      <c r="U422" s="5" t="s">
        <v>1418</v>
      </c>
      <c r="V422" s="5" t="s">
        <v>991</v>
      </c>
      <c r="W422" s="5" t="s">
        <v>1880</v>
      </c>
      <c r="X422" s="5" t="s">
        <v>1879</v>
      </c>
      <c r="Y422" s="5" t="b">
        <v>1</v>
      </c>
      <c r="Z422" s="5" t="s">
        <v>1879</v>
      </c>
      <c r="AA422" s="4">
        <v>10</v>
      </c>
      <c r="AC422" s="4" t="s">
        <v>1419</v>
      </c>
      <c r="AE422" s="53">
        <v>0</v>
      </c>
      <c r="AF422" s="4">
        <v>10</v>
      </c>
      <c r="AH422" s="4" t="s">
        <v>1938</v>
      </c>
      <c r="AI422" s="4" t="s">
        <v>1938</v>
      </c>
      <c r="AJ422" s="4" t="s">
        <v>1831</v>
      </c>
      <c r="AK422" s="4" t="s">
        <v>1831</v>
      </c>
      <c r="AL422" s="4" t="s">
        <v>1831</v>
      </c>
      <c r="AM422" s="4" t="s">
        <v>1831</v>
      </c>
      <c r="AN422" s="4">
        <v>0</v>
      </c>
      <c r="AP422" s="4">
        <f t="shared" si="1"/>
        <v>50</v>
      </c>
      <c r="AQ422" s="4" t="s">
        <v>1944</v>
      </c>
      <c r="AR422" s="4" t="s">
        <v>1831</v>
      </c>
      <c r="AS422" s="4" t="s">
        <v>1831</v>
      </c>
      <c r="AT422" s="4" t="s">
        <v>1831</v>
      </c>
      <c r="AU422" s="4" t="s">
        <v>1831</v>
      </c>
      <c r="AV422" s="4" t="s">
        <v>1831</v>
      </c>
      <c r="AW422" s="4" t="s">
        <v>1831</v>
      </c>
      <c r="AX422" s="4" t="s">
        <v>1831</v>
      </c>
      <c r="AY422" s="4" t="s">
        <v>1831</v>
      </c>
      <c r="AZ422" s="4" t="s">
        <v>1831</v>
      </c>
      <c r="BA422" s="4" t="s">
        <v>1831</v>
      </c>
      <c r="BB422" s="4" t="s">
        <v>1831</v>
      </c>
      <c r="BC422" s="53">
        <v>0.99209654000000003</v>
      </c>
      <c r="BD422" s="53">
        <v>8.6641700000000002E-2</v>
      </c>
      <c r="BE422" s="53">
        <v>274.68589800000001</v>
      </c>
      <c r="BF422" s="53">
        <v>2.65761512</v>
      </c>
      <c r="BG422" s="53">
        <v>0.11163265999999999</v>
      </c>
      <c r="BH422" s="4">
        <v>32.3766587</v>
      </c>
      <c r="BI422" s="4">
        <v>12.070144900000001</v>
      </c>
      <c r="BJ422" s="53">
        <v>13.128906799999999</v>
      </c>
      <c r="BK422" s="53">
        <v>3.7041839999999999E-2</v>
      </c>
      <c r="BL422" s="53">
        <v>4343.2299800000001</v>
      </c>
    </row>
    <row r="423" spans="1:64" hidden="1" x14ac:dyDescent="0.3">
      <c r="A423" s="5" t="s">
        <v>607</v>
      </c>
      <c r="B423" s="5">
        <v>68</v>
      </c>
      <c r="C423" s="5">
        <v>68</v>
      </c>
      <c r="D423" s="5">
        <v>423</v>
      </c>
      <c r="E423" s="5" t="s">
        <v>1418</v>
      </c>
      <c r="F423" s="10">
        <v>39965</v>
      </c>
      <c r="G423" s="94">
        <v>1</v>
      </c>
      <c r="H423" s="94">
        <v>6</v>
      </c>
      <c r="I423" s="94">
        <v>2009</v>
      </c>
      <c r="J423" s="5">
        <v>41.183</v>
      </c>
      <c r="K423" s="5">
        <v>-73.083299999999994</v>
      </c>
      <c r="L423" s="5">
        <v>5.5</v>
      </c>
      <c r="M423" s="5" t="s">
        <v>963</v>
      </c>
      <c r="P423" s="5" t="s">
        <v>1929</v>
      </c>
      <c r="Q423" s="90" t="s">
        <v>946</v>
      </c>
      <c r="R423" s="5" t="s">
        <v>946</v>
      </c>
      <c r="S423" s="5"/>
      <c r="T423" s="5">
        <v>423</v>
      </c>
      <c r="U423" s="5" t="s">
        <v>1418</v>
      </c>
      <c r="V423" s="5" t="s">
        <v>991</v>
      </c>
      <c r="W423" s="5" t="s">
        <v>1880</v>
      </c>
      <c r="X423" s="5" t="s">
        <v>1879</v>
      </c>
      <c r="Y423" s="5" t="b">
        <v>1</v>
      </c>
      <c r="Z423" s="5" t="s">
        <v>1879</v>
      </c>
      <c r="AA423" s="4">
        <v>10</v>
      </c>
      <c r="AC423" s="4" t="s">
        <v>1419</v>
      </c>
      <c r="AE423" s="53">
        <v>0</v>
      </c>
      <c r="AF423" s="4">
        <v>10</v>
      </c>
      <c r="AH423" s="4" t="s">
        <v>1938</v>
      </c>
      <c r="AI423" s="4" t="s">
        <v>1938</v>
      </c>
      <c r="AJ423" s="4" t="s">
        <v>1831</v>
      </c>
      <c r="AK423" s="4" t="s">
        <v>1831</v>
      </c>
      <c r="AL423" s="4" t="s">
        <v>1831</v>
      </c>
      <c r="AM423" s="4" t="s">
        <v>1831</v>
      </c>
      <c r="AN423" s="4">
        <v>0</v>
      </c>
      <c r="AP423" s="4">
        <f t="shared" si="1"/>
        <v>50</v>
      </c>
      <c r="AQ423" s="4" t="s">
        <v>1944</v>
      </c>
      <c r="AR423" s="4" t="s">
        <v>1831</v>
      </c>
      <c r="AS423" s="4" t="s">
        <v>1831</v>
      </c>
      <c r="AT423" s="4" t="s">
        <v>1831</v>
      </c>
      <c r="AU423" s="4" t="s">
        <v>1831</v>
      </c>
      <c r="AV423" s="4" t="s">
        <v>1831</v>
      </c>
      <c r="AW423" s="4" t="s">
        <v>1831</v>
      </c>
      <c r="AX423" s="4" t="s">
        <v>1831</v>
      </c>
      <c r="AY423" s="4" t="s">
        <v>1831</v>
      </c>
      <c r="AZ423" s="4" t="s">
        <v>1831</v>
      </c>
      <c r="BA423" s="4" t="s">
        <v>1831</v>
      </c>
      <c r="BB423" s="4" t="s">
        <v>1831</v>
      </c>
      <c r="BC423" s="53">
        <v>0.99209654000000003</v>
      </c>
      <c r="BD423" s="53">
        <v>8.6641700000000002E-2</v>
      </c>
      <c r="BE423" s="53">
        <v>274.68589800000001</v>
      </c>
      <c r="BF423" s="53">
        <v>2.65761512</v>
      </c>
      <c r="BG423" s="53">
        <v>0.11163265999999999</v>
      </c>
      <c r="BH423" s="4">
        <v>32.3766587</v>
      </c>
      <c r="BI423" s="4">
        <v>12.070144900000001</v>
      </c>
      <c r="BJ423" s="53">
        <v>13.128906799999999</v>
      </c>
      <c r="BK423" s="53">
        <v>3.7041839999999999E-2</v>
      </c>
      <c r="BL423" s="53">
        <v>4343.2299800000001</v>
      </c>
    </row>
    <row r="424" spans="1:64" hidden="1" x14ac:dyDescent="0.3">
      <c r="A424" s="5" t="s">
        <v>607</v>
      </c>
      <c r="B424" s="5">
        <v>68</v>
      </c>
      <c r="C424" s="5">
        <v>68</v>
      </c>
      <c r="D424" s="5">
        <v>424</v>
      </c>
      <c r="E424" s="5" t="s">
        <v>1418</v>
      </c>
      <c r="F424" s="10">
        <v>39995</v>
      </c>
      <c r="G424" s="94">
        <v>1</v>
      </c>
      <c r="H424" s="94">
        <v>7</v>
      </c>
      <c r="I424" s="94">
        <v>2009</v>
      </c>
      <c r="J424" s="5">
        <v>41.183</v>
      </c>
      <c r="K424" s="5">
        <v>-73.083299999999994</v>
      </c>
      <c r="L424" s="5">
        <v>5.5</v>
      </c>
      <c r="M424" s="5" t="s">
        <v>963</v>
      </c>
      <c r="P424" s="5" t="s">
        <v>1929</v>
      </c>
      <c r="Q424" s="90" t="s">
        <v>946</v>
      </c>
      <c r="R424" s="5" t="s">
        <v>946</v>
      </c>
      <c r="S424" s="5"/>
      <c r="T424" s="5">
        <v>424</v>
      </c>
      <c r="U424" s="5" t="s">
        <v>1418</v>
      </c>
      <c r="V424" s="5" t="s">
        <v>992</v>
      </c>
      <c r="W424" s="5" t="s">
        <v>1880</v>
      </c>
      <c r="X424" s="5" t="s">
        <v>1879</v>
      </c>
      <c r="Y424" s="5" t="b">
        <v>1</v>
      </c>
      <c r="Z424" s="5" t="s">
        <v>1879</v>
      </c>
      <c r="AA424" s="4">
        <v>10</v>
      </c>
      <c r="AC424" s="4" t="s">
        <v>1419</v>
      </c>
      <c r="AE424" s="53">
        <v>0</v>
      </c>
      <c r="AF424" s="4">
        <v>10</v>
      </c>
      <c r="AH424" s="4" t="s">
        <v>1938</v>
      </c>
      <c r="AI424" s="4" t="s">
        <v>1938</v>
      </c>
      <c r="AJ424" s="4" t="s">
        <v>1831</v>
      </c>
      <c r="AK424" s="4" t="s">
        <v>1831</v>
      </c>
      <c r="AL424" s="4" t="s">
        <v>1831</v>
      </c>
      <c r="AM424" s="4" t="s">
        <v>1831</v>
      </c>
      <c r="AN424" s="4">
        <v>30</v>
      </c>
      <c r="AP424" s="4">
        <f t="shared" si="1"/>
        <v>50</v>
      </c>
      <c r="AQ424" s="4" t="s">
        <v>1944</v>
      </c>
      <c r="AR424" s="4" t="s">
        <v>1831</v>
      </c>
      <c r="AS424" s="4" t="s">
        <v>1831</v>
      </c>
      <c r="AT424" s="4" t="s">
        <v>1831</v>
      </c>
      <c r="AU424" s="4" t="s">
        <v>1831</v>
      </c>
      <c r="AV424" s="4" t="s">
        <v>1831</v>
      </c>
      <c r="AW424" s="4" t="s">
        <v>1831</v>
      </c>
      <c r="AX424" s="4" t="s">
        <v>1831</v>
      </c>
      <c r="AY424" s="4" t="s">
        <v>1831</v>
      </c>
      <c r="AZ424" s="4" t="s">
        <v>1831</v>
      </c>
      <c r="BA424" s="4" t="s">
        <v>1831</v>
      </c>
      <c r="BB424" s="4" t="s">
        <v>1831</v>
      </c>
      <c r="BC424" s="53">
        <v>0.99209654000000003</v>
      </c>
      <c r="BD424" s="53">
        <v>8.6641700000000002E-2</v>
      </c>
      <c r="BE424" s="53">
        <v>274.68589800000001</v>
      </c>
      <c r="BF424" s="53">
        <v>2.65761512</v>
      </c>
      <c r="BG424" s="53">
        <v>0.11163265999999999</v>
      </c>
      <c r="BH424" s="4">
        <v>32.3766587</v>
      </c>
      <c r="BI424" s="4">
        <v>12.070144900000001</v>
      </c>
      <c r="BJ424" s="53">
        <v>13.128906799999999</v>
      </c>
      <c r="BK424" s="53">
        <v>3.7041839999999999E-2</v>
      </c>
      <c r="BL424" s="53">
        <v>4343.2299800000001</v>
      </c>
    </row>
    <row r="425" spans="1:64" hidden="1" x14ac:dyDescent="0.3">
      <c r="A425" s="5" t="s">
        <v>607</v>
      </c>
      <c r="B425" s="5">
        <v>68</v>
      </c>
      <c r="C425" s="5">
        <v>68</v>
      </c>
      <c r="D425" s="5">
        <v>425</v>
      </c>
      <c r="E425" s="5" t="s">
        <v>1418</v>
      </c>
      <c r="F425" s="10">
        <v>40026</v>
      </c>
      <c r="G425" s="94">
        <v>1</v>
      </c>
      <c r="H425" s="94">
        <v>8</v>
      </c>
      <c r="I425" s="94">
        <v>2009</v>
      </c>
      <c r="J425" s="5">
        <v>41.183</v>
      </c>
      <c r="K425" s="5">
        <v>-73.083299999999994</v>
      </c>
      <c r="L425" s="5">
        <v>5.5</v>
      </c>
      <c r="M425" s="5" t="s">
        <v>963</v>
      </c>
      <c r="P425" s="5" t="s">
        <v>1929</v>
      </c>
      <c r="Q425" s="5" t="s">
        <v>845</v>
      </c>
      <c r="R425" s="5" t="s">
        <v>845</v>
      </c>
      <c r="S425" s="5"/>
      <c r="T425" s="5">
        <v>425</v>
      </c>
      <c r="U425" s="5" t="s">
        <v>1418</v>
      </c>
      <c r="V425" s="5" t="s">
        <v>992</v>
      </c>
      <c r="W425" s="5" t="s">
        <v>1880</v>
      </c>
      <c r="X425" s="5" t="s">
        <v>1879</v>
      </c>
      <c r="Y425" s="5" t="b">
        <v>1</v>
      </c>
      <c r="Z425" s="5" t="s">
        <v>1879</v>
      </c>
      <c r="AA425" s="4">
        <v>10</v>
      </c>
      <c r="AC425" s="4" t="s">
        <v>1419</v>
      </c>
      <c r="AE425" s="53">
        <v>0</v>
      </c>
      <c r="AF425" s="4">
        <v>10</v>
      </c>
      <c r="AH425" s="4" t="s">
        <v>1938</v>
      </c>
      <c r="AI425" s="4" t="s">
        <v>1938</v>
      </c>
      <c r="AJ425" s="4" t="s">
        <v>1831</v>
      </c>
      <c r="AK425" s="4" t="s">
        <v>1831</v>
      </c>
      <c r="AL425" s="4" t="s">
        <v>1831</v>
      </c>
      <c r="AM425" s="4" t="s">
        <v>1831</v>
      </c>
      <c r="AN425" s="4">
        <v>60</v>
      </c>
      <c r="AP425" s="4">
        <f t="shared" si="1"/>
        <v>50</v>
      </c>
      <c r="AQ425" s="4" t="s">
        <v>1944</v>
      </c>
      <c r="AR425" s="4" t="s">
        <v>1831</v>
      </c>
      <c r="AS425" s="4" t="s">
        <v>1831</v>
      </c>
      <c r="AT425" s="4" t="s">
        <v>1831</v>
      </c>
      <c r="AU425" s="4" t="s">
        <v>1831</v>
      </c>
      <c r="AV425" s="4" t="s">
        <v>1831</v>
      </c>
      <c r="AW425" s="4" t="s">
        <v>1831</v>
      </c>
      <c r="AX425" s="4" t="s">
        <v>1831</v>
      </c>
      <c r="AY425" s="4" t="s">
        <v>1831</v>
      </c>
      <c r="AZ425" s="4" t="s">
        <v>1831</v>
      </c>
      <c r="BA425" s="4" t="s">
        <v>1831</v>
      </c>
      <c r="BB425" s="4" t="s">
        <v>1831</v>
      </c>
      <c r="BC425" s="53">
        <v>0.99209654000000003</v>
      </c>
      <c r="BD425" s="53">
        <v>8.6641700000000002E-2</v>
      </c>
      <c r="BE425" s="53">
        <v>274.68589800000001</v>
      </c>
      <c r="BF425" s="53">
        <v>2.65761512</v>
      </c>
      <c r="BG425" s="53">
        <v>0.11163265999999999</v>
      </c>
      <c r="BH425" s="4">
        <v>32.3766587</v>
      </c>
      <c r="BI425" s="4">
        <v>12.070144900000001</v>
      </c>
      <c r="BJ425" s="53">
        <v>13.128906799999999</v>
      </c>
      <c r="BK425" s="53">
        <v>3.7041839999999999E-2</v>
      </c>
      <c r="BL425" s="53">
        <v>4343.2299800000001</v>
      </c>
    </row>
    <row r="426" spans="1:64" hidden="1" x14ac:dyDescent="0.3">
      <c r="A426" s="5" t="s">
        <v>607</v>
      </c>
      <c r="B426" s="5">
        <v>68</v>
      </c>
      <c r="C426" s="5">
        <v>68</v>
      </c>
      <c r="D426" s="5">
        <v>426</v>
      </c>
      <c r="E426" s="5" t="s">
        <v>1418</v>
      </c>
      <c r="F426" s="10">
        <v>40026</v>
      </c>
      <c r="G426" s="94">
        <v>1</v>
      </c>
      <c r="H426" s="94">
        <v>8</v>
      </c>
      <c r="I426" s="94">
        <v>2009</v>
      </c>
      <c r="J426" s="5">
        <v>41.183</v>
      </c>
      <c r="K426" s="5">
        <v>-73.083299999999994</v>
      </c>
      <c r="L426" s="5">
        <v>5.5</v>
      </c>
      <c r="M426" s="5" t="s">
        <v>963</v>
      </c>
      <c r="P426" s="5" t="s">
        <v>1929</v>
      </c>
      <c r="Q426" s="5" t="s">
        <v>845</v>
      </c>
      <c r="R426" s="5" t="s">
        <v>845</v>
      </c>
      <c r="S426" s="5"/>
      <c r="T426" s="5">
        <v>426</v>
      </c>
      <c r="U426" s="5" t="s">
        <v>1418</v>
      </c>
      <c r="V426" s="5" t="s">
        <v>992</v>
      </c>
      <c r="W426" s="5" t="s">
        <v>1880</v>
      </c>
      <c r="X426" s="5" t="s">
        <v>1879</v>
      </c>
      <c r="Y426" s="5" t="b">
        <v>1</v>
      </c>
      <c r="Z426" s="5" t="s">
        <v>1879</v>
      </c>
      <c r="AA426" s="4">
        <v>10</v>
      </c>
      <c r="AC426" s="4" t="s">
        <v>1419</v>
      </c>
      <c r="AE426" s="53">
        <v>0</v>
      </c>
      <c r="AF426" s="4">
        <v>10</v>
      </c>
      <c r="AH426" s="4" t="s">
        <v>1938</v>
      </c>
      <c r="AI426" s="4" t="s">
        <v>1938</v>
      </c>
      <c r="AJ426" s="4" t="s">
        <v>1831</v>
      </c>
      <c r="AK426" s="4" t="s">
        <v>1831</v>
      </c>
      <c r="AL426" s="4" t="s">
        <v>1831</v>
      </c>
      <c r="AM426" s="4" t="s">
        <v>1831</v>
      </c>
      <c r="AN426" s="4">
        <v>75</v>
      </c>
      <c r="AP426" s="4">
        <f t="shared" si="1"/>
        <v>50</v>
      </c>
      <c r="AQ426" s="4" t="s">
        <v>1944</v>
      </c>
      <c r="AR426" s="4" t="s">
        <v>1831</v>
      </c>
      <c r="AS426" s="4" t="s">
        <v>1831</v>
      </c>
      <c r="AT426" s="4" t="s">
        <v>1831</v>
      </c>
      <c r="AU426" s="4" t="s">
        <v>1831</v>
      </c>
      <c r="AV426" s="4" t="s">
        <v>1831</v>
      </c>
      <c r="AW426" s="4" t="s">
        <v>1831</v>
      </c>
      <c r="AX426" s="4" t="s">
        <v>1831</v>
      </c>
      <c r="AY426" s="4" t="s">
        <v>1831</v>
      </c>
      <c r="AZ426" s="4" t="s">
        <v>1831</v>
      </c>
      <c r="BA426" s="4" t="s">
        <v>1831</v>
      </c>
      <c r="BB426" s="4" t="s">
        <v>1831</v>
      </c>
      <c r="BC426" s="53">
        <v>0.99209654000000003</v>
      </c>
      <c r="BD426" s="53">
        <v>8.6641700000000002E-2</v>
      </c>
      <c r="BE426" s="53">
        <v>274.68589800000001</v>
      </c>
      <c r="BF426" s="53">
        <v>2.65761512</v>
      </c>
      <c r="BG426" s="53">
        <v>0.11163265999999999</v>
      </c>
      <c r="BH426" s="4">
        <v>32.3766587</v>
      </c>
      <c r="BI426" s="4">
        <v>12.070144900000001</v>
      </c>
      <c r="BJ426" s="53">
        <v>13.128906799999999</v>
      </c>
      <c r="BK426" s="53">
        <v>3.7041839999999999E-2</v>
      </c>
      <c r="BL426" s="53">
        <v>4343.2299800000001</v>
      </c>
    </row>
    <row r="427" spans="1:64" hidden="1" x14ac:dyDescent="0.3">
      <c r="A427" s="5" t="s">
        <v>607</v>
      </c>
      <c r="B427" s="5">
        <v>68</v>
      </c>
      <c r="C427" s="5">
        <v>68</v>
      </c>
      <c r="D427" s="5">
        <v>427</v>
      </c>
      <c r="E427" s="5" t="s">
        <v>1418</v>
      </c>
      <c r="F427" s="10">
        <v>40057</v>
      </c>
      <c r="G427" s="94">
        <v>1</v>
      </c>
      <c r="H427" s="94">
        <v>9</v>
      </c>
      <c r="I427" s="94">
        <v>2009</v>
      </c>
      <c r="J427" s="5">
        <v>41.183</v>
      </c>
      <c r="K427" s="5">
        <v>-73.083299999999994</v>
      </c>
      <c r="L427" s="5">
        <v>5.5</v>
      </c>
      <c r="M427" s="5" t="s">
        <v>963</v>
      </c>
      <c r="P427" s="5" t="s">
        <v>1929</v>
      </c>
      <c r="Q427" s="5" t="s">
        <v>845</v>
      </c>
      <c r="R427" s="5" t="s">
        <v>845</v>
      </c>
      <c r="S427" s="5"/>
      <c r="T427" s="5">
        <v>427</v>
      </c>
      <c r="U427" s="5" t="s">
        <v>1418</v>
      </c>
      <c r="V427" s="5" t="s">
        <v>992</v>
      </c>
      <c r="W427" s="5" t="s">
        <v>1880</v>
      </c>
      <c r="X427" s="5" t="s">
        <v>1879</v>
      </c>
      <c r="Y427" s="5" t="b">
        <v>1</v>
      </c>
      <c r="Z427" s="5" t="s">
        <v>1879</v>
      </c>
      <c r="AA427" s="4">
        <v>10</v>
      </c>
      <c r="AC427" s="4" t="s">
        <v>1419</v>
      </c>
      <c r="AE427" s="53">
        <v>0</v>
      </c>
      <c r="AF427" s="4">
        <v>10</v>
      </c>
      <c r="AH427" s="4" t="s">
        <v>1938</v>
      </c>
      <c r="AI427" s="4" t="s">
        <v>1938</v>
      </c>
      <c r="AJ427" s="4" t="s">
        <v>1831</v>
      </c>
      <c r="AK427" s="4" t="s">
        <v>1831</v>
      </c>
      <c r="AL427" s="4" t="s">
        <v>1831</v>
      </c>
      <c r="AM427" s="4" t="s">
        <v>1831</v>
      </c>
      <c r="AN427" s="4">
        <v>100</v>
      </c>
      <c r="AP427" s="4">
        <f t="shared" si="1"/>
        <v>50</v>
      </c>
      <c r="AQ427" s="4" t="s">
        <v>1944</v>
      </c>
      <c r="AR427" s="4" t="s">
        <v>1831</v>
      </c>
      <c r="AS427" s="4" t="s">
        <v>1831</v>
      </c>
      <c r="AT427" s="4" t="s">
        <v>1831</v>
      </c>
      <c r="AU427" s="4" t="s">
        <v>1831</v>
      </c>
      <c r="AV427" s="4" t="s">
        <v>1831</v>
      </c>
      <c r="AW427" s="4" t="s">
        <v>1831</v>
      </c>
      <c r="AX427" s="4" t="s">
        <v>1831</v>
      </c>
      <c r="AY427" s="4" t="s">
        <v>1831</v>
      </c>
      <c r="AZ427" s="4" t="s">
        <v>1831</v>
      </c>
      <c r="BA427" s="4" t="s">
        <v>1831</v>
      </c>
      <c r="BB427" s="4" t="s">
        <v>1831</v>
      </c>
      <c r="BC427" s="53">
        <v>0.99209654000000003</v>
      </c>
      <c r="BD427" s="53">
        <v>8.6641700000000002E-2</v>
      </c>
      <c r="BE427" s="53">
        <v>274.68589800000001</v>
      </c>
      <c r="BF427" s="53">
        <v>2.65761512</v>
      </c>
      <c r="BG427" s="53">
        <v>0.11163265999999999</v>
      </c>
      <c r="BH427" s="4">
        <v>32.3766587</v>
      </c>
      <c r="BI427" s="4">
        <v>12.070144900000001</v>
      </c>
      <c r="BJ427" s="53">
        <v>13.128906799999999</v>
      </c>
      <c r="BK427" s="53">
        <v>3.7041839999999999E-2</v>
      </c>
      <c r="BL427" s="53">
        <v>4343.2299800000001</v>
      </c>
    </row>
    <row r="428" spans="1:64" hidden="1" x14ac:dyDescent="0.3">
      <c r="A428" s="5" t="s">
        <v>607</v>
      </c>
      <c r="B428" s="5">
        <v>68</v>
      </c>
      <c r="C428" s="5">
        <v>68</v>
      </c>
      <c r="D428" s="5">
        <v>428</v>
      </c>
      <c r="E428" s="5" t="s">
        <v>1418</v>
      </c>
      <c r="F428" s="10">
        <v>40057</v>
      </c>
      <c r="G428" s="94">
        <v>1</v>
      </c>
      <c r="H428" s="94">
        <v>9</v>
      </c>
      <c r="I428" s="94">
        <v>2009</v>
      </c>
      <c r="J428" s="5">
        <v>41.183</v>
      </c>
      <c r="K428" s="5">
        <v>-73.083299999999994</v>
      </c>
      <c r="L428" s="5">
        <v>5.5</v>
      </c>
      <c r="M428" s="5" t="s">
        <v>963</v>
      </c>
      <c r="P428" s="5" t="s">
        <v>1929</v>
      </c>
      <c r="Q428" s="5" t="s">
        <v>845</v>
      </c>
      <c r="R428" s="5" t="s">
        <v>845</v>
      </c>
      <c r="S428" s="5"/>
      <c r="T428" s="5">
        <v>428</v>
      </c>
      <c r="U428" s="5" t="s">
        <v>1418</v>
      </c>
      <c r="V428" s="5" t="s">
        <v>992</v>
      </c>
      <c r="W428" s="5" t="s">
        <v>1880</v>
      </c>
      <c r="X428" s="5" t="s">
        <v>1879</v>
      </c>
      <c r="Y428" s="5" t="b">
        <v>1</v>
      </c>
      <c r="Z428" s="5" t="s">
        <v>1879</v>
      </c>
      <c r="AA428" s="4">
        <v>10</v>
      </c>
      <c r="AC428" s="4" t="s">
        <v>1419</v>
      </c>
      <c r="AE428" s="53">
        <v>0</v>
      </c>
      <c r="AF428" s="4">
        <v>10</v>
      </c>
      <c r="AH428" s="4" t="s">
        <v>1938</v>
      </c>
      <c r="AI428" s="4" t="s">
        <v>1938</v>
      </c>
      <c r="AJ428" s="4" t="s">
        <v>1831</v>
      </c>
      <c r="AK428" s="4" t="s">
        <v>1831</v>
      </c>
      <c r="AL428" s="4" t="s">
        <v>1831</v>
      </c>
      <c r="AM428" s="4" t="s">
        <v>1831</v>
      </c>
      <c r="AN428" s="4">
        <v>115</v>
      </c>
      <c r="AP428" s="4">
        <f t="shared" si="1"/>
        <v>50</v>
      </c>
      <c r="AQ428" s="4" t="s">
        <v>1944</v>
      </c>
      <c r="AR428" s="4" t="s">
        <v>1831</v>
      </c>
      <c r="AS428" s="4" t="s">
        <v>1831</v>
      </c>
      <c r="AT428" s="4" t="s">
        <v>1831</v>
      </c>
      <c r="AU428" s="4" t="s">
        <v>1831</v>
      </c>
      <c r="AV428" s="4" t="s">
        <v>1831</v>
      </c>
      <c r="AW428" s="4" t="s">
        <v>1831</v>
      </c>
      <c r="AX428" s="4" t="s">
        <v>1831</v>
      </c>
      <c r="AY428" s="4" t="s">
        <v>1831</v>
      </c>
      <c r="AZ428" s="4" t="s">
        <v>1831</v>
      </c>
      <c r="BA428" s="4" t="s">
        <v>1831</v>
      </c>
      <c r="BB428" s="4" t="s">
        <v>1831</v>
      </c>
      <c r="BC428" s="53">
        <v>0.99209654000000003</v>
      </c>
      <c r="BD428" s="53">
        <v>8.6641700000000002E-2</v>
      </c>
      <c r="BE428" s="53">
        <v>274.68589800000001</v>
      </c>
      <c r="BF428" s="53">
        <v>2.65761512</v>
      </c>
      <c r="BG428" s="53">
        <v>0.11163265999999999</v>
      </c>
      <c r="BH428" s="4">
        <v>32.3766587</v>
      </c>
      <c r="BI428" s="4">
        <v>12.070144900000001</v>
      </c>
      <c r="BJ428" s="53">
        <v>13.128906799999999</v>
      </c>
      <c r="BK428" s="53">
        <v>3.7041839999999999E-2</v>
      </c>
      <c r="BL428" s="53">
        <v>4343.2299800000001</v>
      </c>
    </row>
    <row r="429" spans="1:64" hidden="1" x14ac:dyDescent="0.3">
      <c r="A429" s="5" t="s">
        <v>607</v>
      </c>
      <c r="B429" s="5">
        <v>68</v>
      </c>
      <c r="C429" s="5">
        <v>68</v>
      </c>
      <c r="D429" s="5">
        <v>429</v>
      </c>
      <c r="E429" s="5" t="s">
        <v>1418</v>
      </c>
      <c r="F429" s="10">
        <v>40087</v>
      </c>
      <c r="G429" s="94">
        <v>1</v>
      </c>
      <c r="H429" s="94">
        <v>10</v>
      </c>
      <c r="I429" s="94">
        <v>2009</v>
      </c>
      <c r="J429" s="5">
        <v>41.183</v>
      </c>
      <c r="K429" s="5">
        <v>-73.083299999999994</v>
      </c>
      <c r="L429" s="5">
        <v>5.5</v>
      </c>
      <c r="M429" s="5" t="s">
        <v>963</v>
      </c>
      <c r="P429" s="5" t="s">
        <v>1929</v>
      </c>
      <c r="Q429" s="5" t="s">
        <v>845</v>
      </c>
      <c r="R429" s="5" t="s">
        <v>845</v>
      </c>
      <c r="S429" s="5"/>
      <c r="T429" s="5">
        <v>429</v>
      </c>
      <c r="U429" s="5" t="s">
        <v>1418</v>
      </c>
      <c r="V429" s="5" t="s">
        <v>992</v>
      </c>
      <c r="W429" s="5" t="s">
        <v>1880</v>
      </c>
      <c r="X429" s="5" t="s">
        <v>1879</v>
      </c>
      <c r="Y429" s="5" t="b">
        <v>1</v>
      </c>
      <c r="Z429" s="5" t="s">
        <v>1879</v>
      </c>
      <c r="AA429" s="4">
        <v>10</v>
      </c>
      <c r="AC429" s="4" t="s">
        <v>1419</v>
      </c>
      <c r="AE429" s="53">
        <v>0</v>
      </c>
      <c r="AF429" s="4">
        <v>10</v>
      </c>
      <c r="AH429" s="4" t="s">
        <v>1938</v>
      </c>
      <c r="AI429" s="4" t="s">
        <v>1938</v>
      </c>
      <c r="AJ429" s="4" t="s">
        <v>1831</v>
      </c>
      <c r="AK429" s="4" t="s">
        <v>1831</v>
      </c>
      <c r="AL429" s="4" t="s">
        <v>1831</v>
      </c>
      <c r="AM429" s="4" t="s">
        <v>1831</v>
      </c>
      <c r="AN429" s="4">
        <v>145</v>
      </c>
      <c r="AP429" s="4">
        <f t="shared" si="1"/>
        <v>50</v>
      </c>
      <c r="AQ429" s="4" t="s">
        <v>1944</v>
      </c>
      <c r="AR429" s="4" t="s">
        <v>1831</v>
      </c>
      <c r="AS429" s="4" t="s">
        <v>1831</v>
      </c>
      <c r="AT429" s="4" t="s">
        <v>1831</v>
      </c>
      <c r="AU429" s="4" t="s">
        <v>1831</v>
      </c>
      <c r="AV429" s="4" t="s">
        <v>1831</v>
      </c>
      <c r="AW429" s="4" t="s">
        <v>1831</v>
      </c>
      <c r="AX429" s="4" t="s">
        <v>1831</v>
      </c>
      <c r="AY429" s="4" t="s">
        <v>1831</v>
      </c>
      <c r="AZ429" s="4" t="s">
        <v>1831</v>
      </c>
      <c r="BA429" s="4" t="s">
        <v>1831</v>
      </c>
      <c r="BB429" s="4" t="s">
        <v>1831</v>
      </c>
      <c r="BC429" s="53">
        <v>0.99209654000000003</v>
      </c>
      <c r="BD429" s="53">
        <v>8.6641700000000002E-2</v>
      </c>
      <c r="BE429" s="53">
        <v>274.68589800000001</v>
      </c>
      <c r="BF429" s="53">
        <v>2.65761512</v>
      </c>
      <c r="BG429" s="53">
        <v>0.11163265999999999</v>
      </c>
      <c r="BH429" s="4">
        <v>32.3766587</v>
      </c>
      <c r="BI429" s="4">
        <v>12.070144900000001</v>
      </c>
      <c r="BJ429" s="53">
        <v>13.128906799999999</v>
      </c>
      <c r="BK429" s="53">
        <v>3.7041839999999999E-2</v>
      </c>
      <c r="BL429" s="53">
        <v>4343.2299800000001</v>
      </c>
    </row>
    <row r="430" spans="1:64" hidden="1" x14ac:dyDescent="0.3">
      <c r="A430" s="5" t="s">
        <v>607</v>
      </c>
      <c r="B430" s="5">
        <v>69</v>
      </c>
      <c r="C430" s="5">
        <v>69</v>
      </c>
      <c r="D430" s="5">
        <v>430</v>
      </c>
      <c r="E430" s="5" t="s">
        <v>1424</v>
      </c>
      <c r="F430" s="6">
        <v>40828</v>
      </c>
      <c r="G430" s="94">
        <v>12</v>
      </c>
      <c r="H430" s="94">
        <v>10</v>
      </c>
      <c r="I430" s="94">
        <v>2011</v>
      </c>
      <c r="J430" s="5">
        <v>41.884999999999998</v>
      </c>
      <c r="K430" s="5">
        <v>3.3069999999999999</v>
      </c>
      <c r="L430" s="5">
        <v>475</v>
      </c>
      <c r="M430" s="5" t="s">
        <v>2049</v>
      </c>
      <c r="N430" s="4" t="s">
        <v>1425</v>
      </c>
      <c r="P430" s="5" t="s">
        <v>1929</v>
      </c>
      <c r="Q430" s="90" t="s">
        <v>868</v>
      </c>
      <c r="R430" s="5" t="s">
        <v>868</v>
      </c>
      <c r="S430" s="5"/>
      <c r="T430" s="5" t="s">
        <v>2082</v>
      </c>
      <c r="U430" s="5" t="s">
        <v>1418</v>
      </c>
      <c r="V430" s="5" t="s">
        <v>992</v>
      </c>
      <c r="W430" s="5" t="s">
        <v>1222</v>
      </c>
      <c r="X430" s="5" t="s">
        <v>1222</v>
      </c>
      <c r="Y430" s="5" t="b">
        <v>1</v>
      </c>
      <c r="Z430" s="5"/>
      <c r="AE430" s="53">
        <v>296.60699499999998</v>
      </c>
      <c r="AJ430" s="4" t="s">
        <v>1831</v>
      </c>
      <c r="AK430" s="4" t="s">
        <v>1831</v>
      </c>
      <c r="AL430" s="4" t="s">
        <v>1831</v>
      </c>
      <c r="AM430" s="4" t="s">
        <v>1831</v>
      </c>
      <c r="AN430" s="4" t="s">
        <v>1239</v>
      </c>
      <c r="AO430" s="4" t="s">
        <v>1831</v>
      </c>
      <c r="AR430" s="4" t="s">
        <v>1831</v>
      </c>
      <c r="AS430" s="4" t="s">
        <v>1831</v>
      </c>
      <c r="AT430" s="4" t="s">
        <v>1831</v>
      </c>
      <c r="AU430" s="4" t="s">
        <v>1831</v>
      </c>
      <c r="AV430" s="4" t="s">
        <v>1831</v>
      </c>
      <c r="AW430" s="4" t="s">
        <v>1831</v>
      </c>
      <c r="AX430" s="4" t="s">
        <v>1831</v>
      </c>
      <c r="AY430" s="4" t="s">
        <v>1831</v>
      </c>
      <c r="AZ430" s="4" t="s">
        <v>1831</v>
      </c>
      <c r="BA430" s="4" t="s">
        <v>1831</v>
      </c>
      <c r="BB430" s="4" t="s">
        <v>1831</v>
      </c>
      <c r="BC430" s="53">
        <v>2.348774E-2</v>
      </c>
      <c r="BD430" s="53">
        <v>4.6118100000000002E-2</v>
      </c>
      <c r="BE430" s="53">
        <v>211.07739699999999</v>
      </c>
      <c r="BF430" s="53">
        <v>4.0211980499999997</v>
      </c>
      <c r="BG430" s="53">
        <v>0.25582357999999999</v>
      </c>
      <c r="BH430" s="4">
        <v>38.506537199999997</v>
      </c>
      <c r="BI430" s="4">
        <v>3.7893706900000002</v>
      </c>
      <c r="BJ430" s="53">
        <v>13.3084039</v>
      </c>
      <c r="BK430" s="53">
        <v>3.0301199999999999E-3</v>
      </c>
      <c r="BL430" s="53">
        <v>15594.299800000001</v>
      </c>
    </row>
    <row r="431" spans="1:64" hidden="1" x14ac:dyDescent="0.3">
      <c r="A431" s="5" t="s">
        <v>607</v>
      </c>
      <c r="B431" s="5">
        <v>69</v>
      </c>
      <c r="C431" s="5">
        <v>69</v>
      </c>
      <c r="D431" s="5">
        <v>431</v>
      </c>
      <c r="E431" s="5" t="s">
        <v>1426</v>
      </c>
      <c r="F431" s="6">
        <v>40828</v>
      </c>
      <c r="G431" s="94">
        <v>12</v>
      </c>
      <c r="H431" s="94">
        <v>10</v>
      </c>
      <c r="I431" s="94">
        <v>2011</v>
      </c>
      <c r="J431" s="5">
        <v>41.886000000000003</v>
      </c>
      <c r="K431" s="5">
        <v>3.3319999999999999</v>
      </c>
      <c r="L431" s="5">
        <v>591</v>
      </c>
      <c r="M431" s="5" t="s">
        <v>2049</v>
      </c>
      <c r="N431" s="4" t="s">
        <v>1425</v>
      </c>
      <c r="P431" s="5" t="s">
        <v>1929</v>
      </c>
      <c r="Q431" s="90" t="s">
        <v>868</v>
      </c>
      <c r="R431" s="5" t="s">
        <v>868</v>
      </c>
      <c r="S431" s="5"/>
      <c r="T431" s="5" t="s">
        <v>2082</v>
      </c>
      <c r="U431" s="5" t="s">
        <v>1418</v>
      </c>
      <c r="V431" s="5" t="s">
        <v>992</v>
      </c>
      <c r="W431" s="5" t="s">
        <v>1222</v>
      </c>
      <c r="X431" s="5" t="s">
        <v>1222</v>
      </c>
      <c r="Y431" s="5" t="b">
        <v>1</v>
      </c>
      <c r="Z431" s="5"/>
      <c r="AE431" s="53">
        <v>151.59700000000001</v>
      </c>
      <c r="AJ431" s="4" t="s">
        <v>1831</v>
      </c>
      <c r="AK431" s="4" t="s">
        <v>1831</v>
      </c>
      <c r="AL431" s="4" t="s">
        <v>1831</v>
      </c>
      <c r="AM431" s="4" t="s">
        <v>1831</v>
      </c>
      <c r="AN431" s="4" t="s">
        <v>1239</v>
      </c>
      <c r="AO431" s="4" t="s">
        <v>1831</v>
      </c>
      <c r="AR431" s="4" t="s">
        <v>1831</v>
      </c>
      <c r="AS431" s="4" t="s">
        <v>1831</v>
      </c>
      <c r="AT431" s="4" t="s">
        <v>1831</v>
      </c>
      <c r="AU431" s="4" t="s">
        <v>1831</v>
      </c>
      <c r="AV431" s="4" t="s">
        <v>1831</v>
      </c>
      <c r="AW431" s="4" t="s">
        <v>1831</v>
      </c>
      <c r="AX431" s="4" t="s">
        <v>1831</v>
      </c>
      <c r="AY431" s="4" t="s">
        <v>1831</v>
      </c>
      <c r="AZ431" s="4" t="s">
        <v>1831</v>
      </c>
      <c r="BA431" s="4" t="s">
        <v>1831</v>
      </c>
      <c r="BB431" s="4" t="s">
        <v>1831</v>
      </c>
      <c r="BC431" s="53">
        <v>1.910506E-2</v>
      </c>
      <c r="BD431" s="53">
        <v>4.2460400000000002E-2</v>
      </c>
      <c r="BE431" s="53">
        <v>205.31003699999999</v>
      </c>
      <c r="BF431" s="53">
        <v>5.2510190699999999</v>
      </c>
      <c r="BG431" s="53">
        <v>0.30238248000000001</v>
      </c>
      <c r="BH431" s="4">
        <v>38.495234600000003</v>
      </c>
      <c r="BI431" s="4">
        <v>5.0534378100000001</v>
      </c>
      <c r="BJ431" s="53">
        <v>13.2403449</v>
      </c>
      <c r="BK431" s="53">
        <v>2.9627299999999998E-3</v>
      </c>
      <c r="BL431" s="53">
        <v>17598.5</v>
      </c>
    </row>
    <row r="432" spans="1:64" hidden="1" x14ac:dyDescent="0.3">
      <c r="A432" s="5" t="s">
        <v>607</v>
      </c>
      <c r="B432" s="5">
        <v>69</v>
      </c>
      <c r="C432" s="5">
        <v>69</v>
      </c>
      <c r="D432" s="5">
        <v>432</v>
      </c>
      <c r="E432" s="5" t="s">
        <v>1427</v>
      </c>
      <c r="F432" s="6">
        <v>40676</v>
      </c>
      <c r="G432" s="94">
        <v>13</v>
      </c>
      <c r="H432" s="94">
        <v>5</v>
      </c>
      <c r="I432" s="94">
        <v>2011</v>
      </c>
      <c r="J432" s="5">
        <v>41.89</v>
      </c>
      <c r="K432" s="5">
        <v>3.3490000000000002</v>
      </c>
      <c r="L432" s="5">
        <v>511</v>
      </c>
      <c r="M432" s="5" t="s">
        <v>2049</v>
      </c>
      <c r="N432" s="4" t="s">
        <v>1425</v>
      </c>
      <c r="P432" s="5" t="s">
        <v>1929</v>
      </c>
      <c r="Q432" s="90" t="s">
        <v>946</v>
      </c>
      <c r="R432" s="5" t="s">
        <v>946</v>
      </c>
      <c r="S432" s="5"/>
      <c r="T432" s="5" t="s">
        <v>2083</v>
      </c>
      <c r="U432" s="5" t="s">
        <v>1418</v>
      </c>
      <c r="V432" s="5" t="s">
        <v>992</v>
      </c>
      <c r="W432" s="5" t="s">
        <v>1222</v>
      </c>
      <c r="X432" s="5" t="s">
        <v>1222</v>
      </c>
      <c r="Y432" s="5" t="b">
        <v>1</v>
      </c>
      <c r="Z432" s="5"/>
      <c r="AE432" s="53">
        <v>277.56298800000002</v>
      </c>
      <c r="AJ432" s="4" t="s">
        <v>1831</v>
      </c>
      <c r="AK432" s="4" t="s">
        <v>1831</v>
      </c>
      <c r="AL432" s="4" t="s">
        <v>1831</v>
      </c>
      <c r="AM432" s="4" t="s">
        <v>1831</v>
      </c>
      <c r="AN432" s="4" t="s">
        <v>1239</v>
      </c>
      <c r="AO432" s="4" t="s">
        <v>1831</v>
      </c>
      <c r="AR432" s="4" t="s">
        <v>1831</v>
      </c>
      <c r="AS432" s="4" t="s">
        <v>1831</v>
      </c>
      <c r="AT432" s="4" t="s">
        <v>1831</v>
      </c>
      <c r="AU432" s="4" t="s">
        <v>1831</v>
      </c>
      <c r="AV432" s="4" t="s">
        <v>1831</v>
      </c>
      <c r="AW432" s="4" t="s">
        <v>1831</v>
      </c>
      <c r="AX432" s="4" t="s">
        <v>1831</v>
      </c>
      <c r="AY432" s="4" t="s">
        <v>1831</v>
      </c>
      <c r="AZ432" s="4" t="s">
        <v>1831</v>
      </c>
      <c r="BA432" s="4" t="s">
        <v>1831</v>
      </c>
      <c r="BB432" s="4" t="s">
        <v>1831</v>
      </c>
      <c r="BC432" s="53">
        <v>1.7837530000000001E-2</v>
      </c>
      <c r="BD432" s="53">
        <v>4.0327300000000003E-2</v>
      </c>
      <c r="BE432" s="53">
        <v>202.48748599999999</v>
      </c>
      <c r="BF432" s="53">
        <v>5.9067067199999999</v>
      </c>
      <c r="BG432" s="53">
        <v>0.32693137</v>
      </c>
      <c r="BH432" s="4">
        <v>38.488075199999997</v>
      </c>
      <c r="BI432" s="4">
        <v>5.7478243600000001</v>
      </c>
      <c r="BJ432" s="53">
        <v>13.204723100000001</v>
      </c>
      <c r="BK432" s="53">
        <v>2.9107500000000001E-3</v>
      </c>
      <c r="BL432" s="53">
        <v>19081.199199999999</v>
      </c>
    </row>
    <row r="433" spans="1:64" hidden="1" x14ac:dyDescent="0.3">
      <c r="A433" s="5" t="s">
        <v>607</v>
      </c>
      <c r="B433" s="5">
        <v>69</v>
      </c>
      <c r="C433" s="5">
        <v>69</v>
      </c>
      <c r="D433" s="5">
        <v>433</v>
      </c>
      <c r="E433" s="5" t="s">
        <v>1428</v>
      </c>
      <c r="F433" s="6">
        <v>40828</v>
      </c>
      <c r="G433" s="94">
        <v>12</v>
      </c>
      <c r="H433" s="94">
        <v>10</v>
      </c>
      <c r="I433" s="94">
        <v>2011</v>
      </c>
      <c r="J433" s="5">
        <v>41.889000000000003</v>
      </c>
      <c r="K433" s="5">
        <v>3.3780000000000001</v>
      </c>
      <c r="L433" s="5">
        <v>486</v>
      </c>
      <c r="M433" s="5" t="s">
        <v>2049</v>
      </c>
      <c r="N433" s="4" t="s">
        <v>1425</v>
      </c>
      <c r="P433" s="5" t="s">
        <v>1929</v>
      </c>
      <c r="Q433" s="90" t="s">
        <v>868</v>
      </c>
      <c r="R433" s="5" t="s">
        <v>868</v>
      </c>
      <c r="S433" s="5"/>
      <c r="T433" s="5" t="s">
        <v>2084</v>
      </c>
      <c r="U433" s="5" t="s">
        <v>1418</v>
      </c>
      <c r="V433" s="5" t="s">
        <v>992</v>
      </c>
      <c r="W433" s="5" t="s">
        <v>1222</v>
      </c>
      <c r="X433" s="5" t="s">
        <v>1222</v>
      </c>
      <c r="Y433" s="5" t="b">
        <v>1</v>
      </c>
      <c r="Z433" s="5"/>
      <c r="AE433" s="53">
        <v>654.03698699999995</v>
      </c>
      <c r="AJ433" s="4" t="s">
        <v>1831</v>
      </c>
      <c r="AK433" s="4" t="s">
        <v>1831</v>
      </c>
      <c r="AL433" s="4" t="s">
        <v>1831</v>
      </c>
      <c r="AM433" s="4" t="s">
        <v>1831</v>
      </c>
      <c r="AN433" s="4" t="s">
        <v>1239</v>
      </c>
      <c r="AO433" s="4" t="s">
        <v>1831</v>
      </c>
      <c r="AR433" s="4" t="s">
        <v>1831</v>
      </c>
      <c r="AS433" s="4" t="s">
        <v>1831</v>
      </c>
      <c r="AT433" s="4" t="s">
        <v>1831</v>
      </c>
      <c r="AU433" s="4" t="s">
        <v>1831</v>
      </c>
      <c r="AV433" s="4" t="s">
        <v>1831</v>
      </c>
      <c r="AW433" s="4" t="s">
        <v>1831</v>
      </c>
      <c r="AX433" s="4" t="s">
        <v>1831</v>
      </c>
      <c r="AY433" s="4" t="s">
        <v>1831</v>
      </c>
      <c r="AZ433" s="4" t="s">
        <v>1831</v>
      </c>
      <c r="BA433" s="4" t="s">
        <v>1831</v>
      </c>
      <c r="BB433" s="4" t="s">
        <v>1831</v>
      </c>
      <c r="BC433" s="53">
        <v>1.2695059999999999E-2</v>
      </c>
      <c r="BD433" s="53">
        <v>3.6855199999999998E-2</v>
      </c>
      <c r="BE433" s="53">
        <v>196.29022800000001</v>
      </c>
      <c r="BF433" s="53">
        <v>7.2152202299999999</v>
      </c>
      <c r="BG433" s="53">
        <v>0.37649979</v>
      </c>
      <c r="BH433" s="4">
        <v>38.476907099999998</v>
      </c>
      <c r="BI433" s="4">
        <v>7.0913096800000002</v>
      </c>
      <c r="BJ433" s="53">
        <v>13.132173099999999</v>
      </c>
      <c r="BK433" s="53">
        <v>2.8464300000000001E-3</v>
      </c>
      <c r="BL433" s="53">
        <v>21356</v>
      </c>
    </row>
    <row r="434" spans="1:64" hidden="1" x14ac:dyDescent="0.3">
      <c r="A434" s="5" t="s">
        <v>607</v>
      </c>
      <c r="B434" s="5">
        <v>69</v>
      </c>
      <c r="C434" s="5">
        <v>69</v>
      </c>
      <c r="D434" s="5">
        <v>434</v>
      </c>
      <c r="E434" s="5" t="s">
        <v>1429</v>
      </c>
      <c r="F434" s="6">
        <v>40676</v>
      </c>
      <c r="G434" s="94">
        <v>13</v>
      </c>
      <c r="H434" s="94">
        <v>5</v>
      </c>
      <c r="I434" s="94">
        <v>2011</v>
      </c>
      <c r="J434" s="5">
        <v>41.890999999999998</v>
      </c>
      <c r="K434" s="5">
        <v>3.4020000000000001</v>
      </c>
      <c r="L434" s="5">
        <v>484</v>
      </c>
      <c r="M434" s="5" t="s">
        <v>2049</v>
      </c>
      <c r="N434" s="4" t="s">
        <v>1425</v>
      </c>
      <c r="P434" s="5" t="s">
        <v>1929</v>
      </c>
      <c r="Q434" s="90" t="s">
        <v>946</v>
      </c>
      <c r="R434" s="5" t="s">
        <v>946</v>
      </c>
      <c r="S434" s="5"/>
      <c r="T434" s="5" t="s">
        <v>2085</v>
      </c>
      <c r="U434" s="5" t="s">
        <v>1418</v>
      </c>
      <c r="V434" s="5" t="s">
        <v>992</v>
      </c>
      <c r="W434" s="5" t="s">
        <v>1222</v>
      </c>
      <c r="X434" s="5" t="s">
        <v>1222</v>
      </c>
      <c r="Y434" s="5" t="b">
        <v>1</v>
      </c>
      <c r="Z434" s="5"/>
      <c r="AE434" s="53">
        <v>499.739014</v>
      </c>
      <c r="AJ434" s="4" t="s">
        <v>1831</v>
      </c>
      <c r="AK434" s="4" t="s">
        <v>1831</v>
      </c>
      <c r="AL434" s="4" t="s">
        <v>1831</v>
      </c>
      <c r="AM434" s="4" t="s">
        <v>1831</v>
      </c>
      <c r="AN434" s="4" t="s">
        <v>1239</v>
      </c>
      <c r="AO434" s="4" t="s">
        <v>1831</v>
      </c>
      <c r="AR434" s="4" t="s">
        <v>1831</v>
      </c>
      <c r="AS434" s="4" t="s">
        <v>1831</v>
      </c>
      <c r="AT434" s="4" t="s">
        <v>1831</v>
      </c>
      <c r="AU434" s="4" t="s">
        <v>1831</v>
      </c>
      <c r="AV434" s="4" t="s">
        <v>1831</v>
      </c>
      <c r="AW434" s="4" t="s">
        <v>1831</v>
      </c>
      <c r="AX434" s="4" t="s">
        <v>1831</v>
      </c>
      <c r="AY434" s="4" t="s">
        <v>1831</v>
      </c>
      <c r="AZ434" s="4" t="s">
        <v>1831</v>
      </c>
      <c r="BA434" s="4" t="s">
        <v>1831</v>
      </c>
      <c r="BB434" s="4" t="s">
        <v>1831</v>
      </c>
      <c r="BC434" s="53">
        <v>1.122807E-2</v>
      </c>
      <c r="BD434" s="53">
        <v>3.8775900000000002E-2</v>
      </c>
      <c r="BE434" s="53">
        <v>196.15328</v>
      </c>
      <c r="BF434" s="53">
        <v>7.2805218800000002</v>
      </c>
      <c r="BG434" s="53">
        <v>0.37845986999999998</v>
      </c>
      <c r="BH434" s="4">
        <v>38.478017299999998</v>
      </c>
      <c r="BI434" s="4">
        <v>7.1987845200000002</v>
      </c>
      <c r="BJ434" s="53">
        <v>13.1292875</v>
      </c>
      <c r="BK434" s="53">
        <v>2.8236200000000002E-3</v>
      </c>
      <c r="BL434" s="53">
        <v>22697.099600000001</v>
      </c>
    </row>
    <row r="435" spans="1:64" hidden="1" x14ac:dyDescent="0.3">
      <c r="A435" s="5" t="s">
        <v>607</v>
      </c>
      <c r="B435" s="5">
        <v>69</v>
      </c>
      <c r="C435" s="5">
        <v>69</v>
      </c>
      <c r="D435" s="5">
        <v>435</v>
      </c>
      <c r="E435" s="5" t="s">
        <v>1430</v>
      </c>
      <c r="F435" s="6">
        <v>40828</v>
      </c>
      <c r="G435" s="94">
        <v>12</v>
      </c>
      <c r="H435" s="94">
        <v>10</v>
      </c>
      <c r="I435" s="94">
        <v>2011</v>
      </c>
      <c r="J435" s="5">
        <v>41.850999999999999</v>
      </c>
      <c r="K435" s="5">
        <v>3.2909999999999999</v>
      </c>
      <c r="L435" s="5">
        <v>463</v>
      </c>
      <c r="M435" s="5" t="s">
        <v>2049</v>
      </c>
      <c r="N435" s="4" t="s">
        <v>1425</v>
      </c>
      <c r="P435" s="5" t="s">
        <v>1929</v>
      </c>
      <c r="Q435" s="90" t="s">
        <v>868</v>
      </c>
      <c r="R435" s="5" t="s">
        <v>868</v>
      </c>
      <c r="S435" s="5"/>
      <c r="T435" s="5" t="s">
        <v>2086</v>
      </c>
      <c r="U435" s="5" t="s">
        <v>1418</v>
      </c>
      <c r="V435" s="5" t="s">
        <v>992</v>
      </c>
      <c r="W435" s="5" t="s">
        <v>1222</v>
      </c>
      <c r="X435" s="5" t="s">
        <v>1222</v>
      </c>
      <c r="Y435" s="5" t="b">
        <v>1</v>
      </c>
      <c r="Z435" s="5"/>
      <c r="AE435" s="53">
        <v>628.20098900000005</v>
      </c>
      <c r="AJ435" s="4" t="s">
        <v>1831</v>
      </c>
      <c r="AK435" s="4" t="s">
        <v>1831</v>
      </c>
      <c r="AL435" s="4" t="s">
        <v>1831</v>
      </c>
      <c r="AM435" s="4" t="s">
        <v>1831</v>
      </c>
      <c r="AN435" s="4" t="s">
        <v>1239</v>
      </c>
      <c r="AO435" s="4" t="s">
        <v>1831</v>
      </c>
      <c r="AR435" s="4" t="s">
        <v>1831</v>
      </c>
      <c r="AS435" s="4" t="s">
        <v>1831</v>
      </c>
      <c r="AT435" s="4" t="s">
        <v>1831</v>
      </c>
      <c r="AU435" s="4" t="s">
        <v>1831</v>
      </c>
      <c r="AV435" s="4" t="s">
        <v>1831</v>
      </c>
      <c r="AW435" s="4" t="s">
        <v>1831</v>
      </c>
      <c r="AX435" s="4" t="s">
        <v>1831</v>
      </c>
      <c r="AY435" s="4" t="s">
        <v>1831</v>
      </c>
      <c r="AZ435" s="4" t="s">
        <v>1831</v>
      </c>
      <c r="BA435" s="4" t="s">
        <v>1831</v>
      </c>
      <c r="BB435" s="4" t="s">
        <v>1831</v>
      </c>
      <c r="BC435" s="53">
        <v>6.5422620000000001E-2</v>
      </c>
      <c r="BD435" s="53">
        <v>4.7784600000000003E-2</v>
      </c>
      <c r="BE435" s="53">
        <v>221.53340299999999</v>
      </c>
      <c r="BF435" s="53">
        <v>2.6790652399999999</v>
      </c>
      <c r="BG435" s="53">
        <v>0.19758688999999999</v>
      </c>
      <c r="BH435" s="4">
        <v>38.489130799999998</v>
      </c>
      <c r="BI435" s="4">
        <v>2.8525415700000001</v>
      </c>
      <c r="BJ435" s="53">
        <v>13.4072873</v>
      </c>
      <c r="BK435" s="53">
        <v>3.1619E-3</v>
      </c>
      <c r="BL435" s="53">
        <v>13383</v>
      </c>
    </row>
    <row r="436" spans="1:64" hidden="1" x14ac:dyDescent="0.3">
      <c r="A436" s="5" t="s">
        <v>607</v>
      </c>
      <c r="B436" s="5">
        <v>69</v>
      </c>
      <c r="C436" s="5">
        <v>69</v>
      </c>
      <c r="D436" s="5">
        <v>436</v>
      </c>
      <c r="E436" s="5" t="s">
        <v>1431</v>
      </c>
      <c r="F436" s="6">
        <v>40676</v>
      </c>
      <c r="G436" s="94">
        <v>13</v>
      </c>
      <c r="H436" s="94">
        <v>5</v>
      </c>
      <c r="I436" s="94">
        <v>2011</v>
      </c>
      <c r="J436" s="5">
        <v>41.834000000000003</v>
      </c>
      <c r="K436" s="5">
        <v>3.3180000000000001</v>
      </c>
      <c r="L436" s="5">
        <v>503</v>
      </c>
      <c r="M436" s="5" t="s">
        <v>2049</v>
      </c>
      <c r="N436" s="4" t="s">
        <v>1425</v>
      </c>
      <c r="P436" s="5" t="s">
        <v>1929</v>
      </c>
      <c r="Q436" s="90" t="s">
        <v>946</v>
      </c>
      <c r="R436" s="5" t="s">
        <v>946</v>
      </c>
      <c r="S436" s="5"/>
      <c r="T436" s="5" t="s">
        <v>2087</v>
      </c>
      <c r="U436" s="5" t="s">
        <v>1418</v>
      </c>
      <c r="V436" s="5" t="s">
        <v>992</v>
      </c>
      <c r="W436" s="5" t="s">
        <v>1222</v>
      </c>
      <c r="X436" s="5" t="s">
        <v>1222</v>
      </c>
      <c r="Y436" s="5" t="b">
        <v>1</v>
      </c>
      <c r="Z436" s="5"/>
      <c r="AE436" s="53">
        <v>563.84802300000001</v>
      </c>
      <c r="AJ436" s="4" t="s">
        <v>1831</v>
      </c>
      <c r="AK436" s="4" t="s">
        <v>1831</v>
      </c>
      <c r="AL436" s="4" t="s">
        <v>1831</v>
      </c>
      <c r="AM436" s="4" t="s">
        <v>1831</v>
      </c>
      <c r="AN436" s="4" t="s">
        <v>1239</v>
      </c>
      <c r="AO436" s="4" t="s">
        <v>1831</v>
      </c>
      <c r="AR436" s="4" t="s">
        <v>1831</v>
      </c>
      <c r="AS436" s="4" t="s">
        <v>1831</v>
      </c>
      <c r="AT436" s="4" t="s">
        <v>1831</v>
      </c>
      <c r="AU436" s="4" t="s">
        <v>1831</v>
      </c>
      <c r="AV436" s="4" t="s">
        <v>1831</v>
      </c>
      <c r="AW436" s="4" t="s">
        <v>1831</v>
      </c>
      <c r="AX436" s="4" t="s">
        <v>1831</v>
      </c>
      <c r="AY436" s="4" t="s">
        <v>1831</v>
      </c>
      <c r="AZ436" s="4" t="s">
        <v>1831</v>
      </c>
      <c r="BA436" s="4" t="s">
        <v>1831</v>
      </c>
      <c r="BB436" s="4" t="s">
        <v>1831</v>
      </c>
      <c r="BC436" s="53">
        <v>7.5098899999999996E-2</v>
      </c>
      <c r="BD436" s="53">
        <v>4.6679499999999999E-2</v>
      </c>
      <c r="BE436" s="53">
        <v>220.95466300000001</v>
      </c>
      <c r="BF436" s="53">
        <v>3.2039941999999999</v>
      </c>
      <c r="BG436" s="53">
        <v>0.21499656</v>
      </c>
      <c r="BH436" s="4">
        <v>38.468919999999997</v>
      </c>
      <c r="BI436" s="4">
        <v>3.5634054700000002</v>
      </c>
      <c r="BJ436" s="53">
        <v>13.380335000000001</v>
      </c>
      <c r="BK436" s="53">
        <v>3.1398300000000001E-3</v>
      </c>
      <c r="BL436" s="53">
        <v>15548.5996</v>
      </c>
    </row>
    <row r="437" spans="1:64" hidden="1" x14ac:dyDescent="0.3">
      <c r="A437" s="5" t="s">
        <v>607</v>
      </c>
      <c r="B437" s="5">
        <v>69</v>
      </c>
      <c r="C437" s="5">
        <v>69</v>
      </c>
      <c r="D437" s="5">
        <v>437</v>
      </c>
      <c r="E437" s="5" t="s">
        <v>1432</v>
      </c>
      <c r="F437" s="6">
        <v>40828</v>
      </c>
      <c r="G437" s="94">
        <v>12</v>
      </c>
      <c r="H437" s="94">
        <v>10</v>
      </c>
      <c r="I437" s="94">
        <v>2011</v>
      </c>
      <c r="J437" s="5">
        <v>41.814999999999998</v>
      </c>
      <c r="K437" s="5">
        <v>3.343</v>
      </c>
      <c r="L437" s="5">
        <v>457</v>
      </c>
      <c r="M437" s="5" t="s">
        <v>2049</v>
      </c>
      <c r="N437" s="4" t="s">
        <v>1425</v>
      </c>
      <c r="P437" s="5" t="s">
        <v>1929</v>
      </c>
      <c r="Q437" s="90" t="s">
        <v>868</v>
      </c>
      <c r="R437" s="5" t="s">
        <v>868</v>
      </c>
      <c r="S437" s="5"/>
      <c r="T437" s="5" t="s">
        <v>2088</v>
      </c>
      <c r="U437" s="5" t="s">
        <v>1174</v>
      </c>
      <c r="V437" s="5" t="s">
        <v>992</v>
      </c>
      <c r="W437" s="5"/>
      <c r="X437" s="5"/>
      <c r="Y437" s="5" t="b">
        <v>0</v>
      </c>
      <c r="Z437" s="5"/>
      <c r="AE437" s="53">
        <v>430.733002</v>
      </c>
      <c r="AJ437" s="4" t="s">
        <v>1831</v>
      </c>
      <c r="AK437" s="4" t="s">
        <v>1831</v>
      </c>
      <c r="AL437" s="4" t="s">
        <v>1831</v>
      </c>
      <c r="AM437" s="4" t="s">
        <v>1831</v>
      </c>
      <c r="AN437" s="4" t="s">
        <v>1831</v>
      </c>
      <c r="AO437" s="4" t="s">
        <v>1831</v>
      </c>
      <c r="AR437" s="4" t="s">
        <v>1831</v>
      </c>
      <c r="AS437" s="4" t="s">
        <v>1831</v>
      </c>
      <c r="AT437" s="4">
        <v>1</v>
      </c>
      <c r="AU437" s="4" t="s">
        <v>1831</v>
      </c>
      <c r="AV437" s="4" t="s">
        <v>1831</v>
      </c>
      <c r="AW437" s="4">
        <v>0.74</v>
      </c>
      <c r="AX437" s="4" t="s">
        <v>1831</v>
      </c>
      <c r="AY437" s="4" t="s">
        <v>1831</v>
      </c>
      <c r="AZ437" s="4" t="s">
        <v>1831</v>
      </c>
      <c r="BA437" s="4" t="s">
        <v>1831</v>
      </c>
      <c r="BB437" s="4" t="s">
        <v>1831</v>
      </c>
      <c r="BC437" s="53">
        <v>8.1254430000000002E-2</v>
      </c>
      <c r="BD437" s="53">
        <v>4.95494E-2</v>
      </c>
      <c r="BE437" s="53">
        <v>223.17186000000001</v>
      </c>
      <c r="BF437" s="53">
        <v>3.07358061</v>
      </c>
      <c r="BG437" s="53">
        <v>0.20863652999999999</v>
      </c>
      <c r="BH437" s="4">
        <v>38.456004999999998</v>
      </c>
      <c r="BI437" s="4">
        <v>3.5492497699999999</v>
      </c>
      <c r="BJ437" s="53">
        <v>13.382801499999999</v>
      </c>
      <c r="BK437" s="53">
        <v>3.1448600000000002E-3</v>
      </c>
      <c r="BL437" s="53">
        <v>17892.800800000001</v>
      </c>
    </row>
    <row r="438" spans="1:64" hidden="1" x14ac:dyDescent="0.3">
      <c r="A438" s="5" t="s">
        <v>607</v>
      </c>
      <c r="B438" s="5">
        <v>69</v>
      </c>
      <c r="C438" s="5">
        <v>69</v>
      </c>
      <c r="D438" s="5">
        <v>438</v>
      </c>
      <c r="E438" s="5" t="s">
        <v>1433</v>
      </c>
      <c r="F438" s="6">
        <v>40828</v>
      </c>
      <c r="G438" s="94">
        <v>12</v>
      </c>
      <c r="H438" s="94">
        <v>10</v>
      </c>
      <c r="I438" s="94">
        <v>2011</v>
      </c>
      <c r="J438" s="5">
        <v>41.81</v>
      </c>
      <c r="K438" s="5">
        <v>3.3650000000000002</v>
      </c>
      <c r="L438" s="5">
        <v>453</v>
      </c>
      <c r="M438" s="5" t="s">
        <v>2049</v>
      </c>
      <c r="N438" s="4" t="s">
        <v>1425</v>
      </c>
      <c r="P438" s="5" t="s">
        <v>1929</v>
      </c>
      <c r="Q438" s="90" t="s">
        <v>868</v>
      </c>
      <c r="R438" s="5" t="s">
        <v>868</v>
      </c>
      <c r="S438" s="5"/>
      <c r="T438" s="5" t="s">
        <v>2088</v>
      </c>
      <c r="U438" s="5" t="s">
        <v>1174</v>
      </c>
      <c r="V438" s="5" t="s">
        <v>992</v>
      </c>
      <c r="W438" s="5"/>
      <c r="X438" s="5"/>
      <c r="Y438" s="5" t="b">
        <v>0</v>
      </c>
      <c r="Z438" s="5"/>
      <c r="AE438" s="53">
        <v>0</v>
      </c>
      <c r="AJ438" s="4" t="s">
        <v>1831</v>
      </c>
      <c r="AK438" s="4" t="s">
        <v>1831</v>
      </c>
      <c r="AL438" s="4" t="s">
        <v>1831</v>
      </c>
      <c r="AM438" s="4" t="s">
        <v>1831</v>
      </c>
      <c r="AN438" s="4" t="s">
        <v>1831</v>
      </c>
      <c r="AO438" s="4" t="s">
        <v>1831</v>
      </c>
      <c r="AR438" s="4" t="s">
        <v>1831</v>
      </c>
      <c r="AS438" s="4" t="s">
        <v>1831</v>
      </c>
      <c r="AT438" s="4">
        <v>0.66</v>
      </c>
      <c r="AU438" s="4" t="s">
        <v>1831</v>
      </c>
      <c r="AV438" s="4" t="s">
        <v>1831</v>
      </c>
      <c r="AW438" s="4">
        <v>0.51</v>
      </c>
      <c r="AX438" s="4" t="s">
        <v>1831</v>
      </c>
      <c r="AY438" s="4" t="s">
        <v>1831</v>
      </c>
      <c r="AZ438" s="4" t="s">
        <v>1831</v>
      </c>
      <c r="BA438" s="4" t="s">
        <v>1831</v>
      </c>
      <c r="BB438" s="4" t="s">
        <v>1831</v>
      </c>
      <c r="BC438" s="53">
        <v>6.8267069999999999E-2</v>
      </c>
      <c r="BD438" s="53">
        <v>5.2375199999999997E-2</v>
      </c>
      <c r="BE438" s="53">
        <v>221.474346</v>
      </c>
      <c r="BF438" s="53">
        <v>3.2911810099999999</v>
      </c>
      <c r="BG438" s="53">
        <v>0.21910815</v>
      </c>
      <c r="BH438" s="4">
        <v>38.456657399999997</v>
      </c>
      <c r="BI438" s="4">
        <v>3.6636570499999999</v>
      </c>
      <c r="BJ438" s="53">
        <v>13.3557424</v>
      </c>
      <c r="BK438" s="53">
        <v>3.1232600000000001E-3</v>
      </c>
      <c r="BL438" s="53">
        <v>19796.199199999999</v>
      </c>
    </row>
    <row r="439" spans="1:64" hidden="1" x14ac:dyDescent="0.3">
      <c r="A439" s="5" t="s">
        <v>607</v>
      </c>
      <c r="B439" s="5">
        <v>69</v>
      </c>
      <c r="C439" s="5">
        <v>69</v>
      </c>
      <c r="D439" s="5">
        <v>439</v>
      </c>
      <c r="E439" s="5" t="s">
        <v>1434</v>
      </c>
      <c r="F439" s="6">
        <v>40676</v>
      </c>
      <c r="G439" s="94">
        <v>13</v>
      </c>
      <c r="H439" s="94">
        <v>5</v>
      </c>
      <c r="I439" s="94">
        <v>2011</v>
      </c>
      <c r="J439" s="5">
        <v>41.807000000000002</v>
      </c>
      <c r="K439" s="5">
        <v>3.387</v>
      </c>
      <c r="L439" s="5">
        <v>472</v>
      </c>
      <c r="M439" s="5" t="s">
        <v>2049</v>
      </c>
      <c r="N439" s="4" t="s">
        <v>1425</v>
      </c>
      <c r="P439" s="5" t="s">
        <v>1929</v>
      </c>
      <c r="Q439" s="90" t="s">
        <v>946</v>
      </c>
      <c r="R439" s="5" t="s">
        <v>946</v>
      </c>
      <c r="S439" s="5"/>
      <c r="T439" s="5" t="s">
        <v>2089</v>
      </c>
      <c r="U439" s="5" t="s">
        <v>1174</v>
      </c>
      <c r="V439" s="5" t="s">
        <v>992</v>
      </c>
      <c r="W439" s="5"/>
      <c r="X439" s="5"/>
      <c r="Y439" s="5" t="b">
        <v>0</v>
      </c>
      <c r="Z439" s="5"/>
      <c r="AA439" s="4" t="s">
        <v>1831</v>
      </c>
      <c r="AB439" s="4" t="s">
        <v>1831</v>
      </c>
      <c r="AC439" s="4" t="s">
        <v>1831</v>
      </c>
      <c r="AD439" s="4" t="s">
        <v>1831</v>
      </c>
      <c r="AE439" s="53">
        <v>0</v>
      </c>
      <c r="AJ439" s="4" t="s">
        <v>1831</v>
      </c>
      <c r="AK439" s="4" t="s">
        <v>1831</v>
      </c>
      <c r="AL439" s="4" t="s">
        <v>1831</v>
      </c>
      <c r="AM439" s="4" t="s">
        <v>1831</v>
      </c>
      <c r="AN439" s="4" t="s">
        <v>1831</v>
      </c>
      <c r="AO439" s="4" t="s">
        <v>1831</v>
      </c>
      <c r="AR439" s="4" t="s">
        <v>1831</v>
      </c>
      <c r="AS439" s="4" t="s">
        <v>1831</v>
      </c>
      <c r="AT439" s="4">
        <v>0.35</v>
      </c>
      <c r="AU439" s="4" t="s">
        <v>1831</v>
      </c>
      <c r="AV439" s="4" t="s">
        <v>1831</v>
      </c>
      <c r="AW439" s="4">
        <v>0.26</v>
      </c>
      <c r="AX439" s="4" t="s">
        <v>1831</v>
      </c>
      <c r="AY439" s="4" t="s">
        <v>1831</v>
      </c>
      <c r="AZ439" s="4" t="s">
        <v>1831</v>
      </c>
      <c r="BA439" s="4" t="s">
        <v>1831</v>
      </c>
      <c r="BB439" s="4" t="s">
        <v>1831</v>
      </c>
      <c r="BC439" s="53">
        <v>5.3960790000000002E-2</v>
      </c>
      <c r="BD439" s="53">
        <v>5.0356400000000003E-2</v>
      </c>
      <c r="BE439" s="53">
        <v>216.96491700000001</v>
      </c>
      <c r="BF439" s="53">
        <v>4.0296769499999998</v>
      </c>
      <c r="BG439" s="53">
        <v>0.24946514</v>
      </c>
      <c r="BH439" s="4">
        <v>38.4596576</v>
      </c>
      <c r="BI439" s="4">
        <v>4.3047807799999998</v>
      </c>
      <c r="BJ439" s="53">
        <v>13.308627700000001</v>
      </c>
      <c r="BK439" s="53">
        <v>3.07304E-3</v>
      </c>
      <c r="BL439" s="53">
        <v>21657.599600000001</v>
      </c>
    </row>
    <row r="440" spans="1:64" hidden="1" x14ac:dyDescent="0.3">
      <c r="A440" s="5" t="s">
        <v>607</v>
      </c>
      <c r="B440" s="5">
        <v>69</v>
      </c>
      <c r="C440" s="5">
        <v>69</v>
      </c>
      <c r="D440" s="5">
        <v>440</v>
      </c>
      <c r="E440" s="5" t="s">
        <v>1435</v>
      </c>
      <c r="F440" s="6">
        <v>40828</v>
      </c>
      <c r="G440" s="94">
        <v>12</v>
      </c>
      <c r="H440" s="94">
        <v>10</v>
      </c>
      <c r="I440" s="94">
        <v>2011</v>
      </c>
      <c r="J440" s="5">
        <v>41.793999999999997</v>
      </c>
      <c r="K440" s="5">
        <v>3.407</v>
      </c>
      <c r="L440" s="5">
        <v>498</v>
      </c>
      <c r="M440" s="5" t="s">
        <v>2049</v>
      </c>
      <c r="N440" s="4" t="s">
        <v>1425</v>
      </c>
      <c r="P440" s="5" t="s">
        <v>1929</v>
      </c>
      <c r="Q440" s="90" t="s">
        <v>868</v>
      </c>
      <c r="R440" s="5" t="s">
        <v>868</v>
      </c>
      <c r="S440" s="5"/>
      <c r="T440" s="5" t="s">
        <v>2088</v>
      </c>
      <c r="U440" s="5" t="s">
        <v>1174</v>
      </c>
      <c r="V440" s="5" t="s">
        <v>992</v>
      </c>
      <c r="W440" s="5"/>
      <c r="X440" s="5"/>
      <c r="Y440" s="5" t="b">
        <v>0</v>
      </c>
      <c r="Z440" s="5"/>
      <c r="AA440" s="4" t="s">
        <v>1831</v>
      </c>
      <c r="AB440" s="4" t="s">
        <v>1831</v>
      </c>
      <c r="AC440" s="4" t="s">
        <v>1831</v>
      </c>
      <c r="AD440" s="4" t="s">
        <v>1831</v>
      </c>
      <c r="AE440" s="53">
        <v>0</v>
      </c>
      <c r="AJ440" s="4" t="s">
        <v>1831</v>
      </c>
      <c r="AK440" s="4" t="s">
        <v>1831</v>
      </c>
      <c r="AL440" s="4" t="s">
        <v>1831</v>
      </c>
      <c r="AM440" s="4" t="s">
        <v>1831</v>
      </c>
      <c r="AN440" s="4" t="s">
        <v>1831</v>
      </c>
      <c r="AO440" s="4" t="s">
        <v>1831</v>
      </c>
      <c r="AR440" s="4" t="s">
        <v>1831</v>
      </c>
      <c r="AS440" s="4" t="s">
        <v>1831</v>
      </c>
      <c r="AT440" s="4">
        <v>0.5</v>
      </c>
      <c r="AU440" s="4" t="s">
        <v>1831</v>
      </c>
      <c r="AV440" s="4" t="s">
        <v>1831</v>
      </c>
      <c r="AW440" s="4">
        <v>0.39</v>
      </c>
      <c r="AX440" s="4" t="s">
        <v>1831</v>
      </c>
      <c r="AY440" s="4" t="s">
        <v>1831</v>
      </c>
      <c r="AZ440" s="4" t="s">
        <v>1831</v>
      </c>
      <c r="BA440" s="4" t="s">
        <v>1831</v>
      </c>
      <c r="BB440" s="4" t="s">
        <v>1831</v>
      </c>
      <c r="BC440" s="53">
        <v>4.6872259999999999E-2</v>
      </c>
      <c r="BD440" s="53">
        <v>4.5255700000000003E-2</v>
      </c>
      <c r="BE440" s="53">
        <v>213.50075200000001</v>
      </c>
      <c r="BF440" s="53">
        <v>4.66994694</v>
      </c>
      <c r="BG440" s="53">
        <v>0.27487340999999998</v>
      </c>
      <c r="BH440" s="4">
        <v>38.461670400000003</v>
      </c>
      <c r="BI440" s="4">
        <v>4.9185105099999999</v>
      </c>
      <c r="BJ440" s="53">
        <v>13.275324400000001</v>
      </c>
      <c r="BK440" s="53">
        <v>3.0301500000000001E-3</v>
      </c>
      <c r="BL440" s="53">
        <v>23594.699199999999</v>
      </c>
    </row>
    <row r="441" spans="1:64" hidden="1" x14ac:dyDescent="0.3">
      <c r="A441" s="5" t="s">
        <v>603</v>
      </c>
      <c r="B441" s="5">
        <v>70</v>
      </c>
      <c r="C441" s="5">
        <v>70</v>
      </c>
      <c r="D441" s="5">
        <v>441</v>
      </c>
      <c r="E441" s="5" t="s">
        <v>1325</v>
      </c>
      <c r="F441" s="6">
        <v>37605</v>
      </c>
      <c r="G441" s="94">
        <v>15</v>
      </c>
      <c r="H441" s="94">
        <v>12</v>
      </c>
      <c r="I441" s="94">
        <v>2002</v>
      </c>
      <c r="J441" s="5">
        <v>40.443899999999999</v>
      </c>
      <c r="K441" s="5">
        <v>0.69479999999999997</v>
      </c>
      <c r="L441" s="5">
        <v>47</v>
      </c>
      <c r="M441" s="5" t="s">
        <v>2049</v>
      </c>
      <c r="N441" s="4" t="s">
        <v>844</v>
      </c>
      <c r="P441" s="5" t="s">
        <v>1929</v>
      </c>
      <c r="Q441" s="5" t="s">
        <v>945</v>
      </c>
      <c r="R441" s="5" t="s">
        <v>945</v>
      </c>
      <c r="S441" s="5"/>
      <c r="T441" s="5" t="s">
        <v>2076</v>
      </c>
      <c r="U441" s="5" t="s">
        <v>1418</v>
      </c>
      <c r="V441" s="5" t="s">
        <v>992</v>
      </c>
      <c r="W441" s="5" t="s">
        <v>1222</v>
      </c>
      <c r="X441" s="5" t="s">
        <v>1222</v>
      </c>
      <c r="Y441" s="5" t="b">
        <v>1</v>
      </c>
      <c r="Z441" s="5"/>
      <c r="AE441" s="53">
        <v>247.66999799999999</v>
      </c>
      <c r="AJ441" s="4" t="s">
        <v>1831</v>
      </c>
      <c r="AK441" s="4" t="s">
        <v>1831</v>
      </c>
      <c r="AL441" s="4" t="s">
        <v>1831</v>
      </c>
      <c r="AM441" s="4" t="s">
        <v>1831</v>
      </c>
      <c r="AN441" s="4" t="s">
        <v>1239</v>
      </c>
      <c r="AO441" s="4" t="s">
        <v>1831</v>
      </c>
      <c r="AR441" s="4">
        <v>2.5</v>
      </c>
      <c r="AS441" s="4">
        <v>400</v>
      </c>
      <c r="AT441" s="4" t="s">
        <v>1831</v>
      </c>
      <c r="AU441" s="4" t="s">
        <v>1831</v>
      </c>
      <c r="AV441" s="4" t="s">
        <v>1831</v>
      </c>
      <c r="AW441" s="4" t="s">
        <v>1831</v>
      </c>
      <c r="AX441" s="4" t="s">
        <v>1831</v>
      </c>
      <c r="AY441" s="4" t="s">
        <v>1831</v>
      </c>
      <c r="AZ441" s="4" t="s">
        <v>1831</v>
      </c>
      <c r="BA441" s="4" t="s">
        <v>1831</v>
      </c>
      <c r="BB441" s="4" t="s">
        <v>1831</v>
      </c>
      <c r="BC441" s="53">
        <v>0.29499600999999998</v>
      </c>
      <c r="BD441" s="53">
        <v>4.0660000000000002E-2</v>
      </c>
      <c r="BE441" s="53">
        <v>247.757812</v>
      </c>
      <c r="BF441" s="53">
        <v>0.24949018000000001</v>
      </c>
      <c r="BG441" s="53">
        <v>8.2124069999999993E-2</v>
      </c>
      <c r="BH441" s="4">
        <v>38.137909399999998</v>
      </c>
      <c r="BI441" s="4">
        <v>2.0706832300000002</v>
      </c>
      <c r="BJ441" s="53">
        <v>15.072104599999999</v>
      </c>
      <c r="BK441" s="53">
        <v>1.1272799999999999E-2</v>
      </c>
      <c r="BL441" s="53">
        <v>19191.699199999999</v>
      </c>
    </row>
    <row r="442" spans="1:64" hidden="1" x14ac:dyDescent="0.3">
      <c r="A442" s="5" t="s">
        <v>603</v>
      </c>
      <c r="B442" s="5">
        <v>70</v>
      </c>
      <c r="C442" s="5">
        <v>70</v>
      </c>
      <c r="D442" s="5">
        <v>442</v>
      </c>
      <c r="E442" s="5" t="s">
        <v>1325</v>
      </c>
      <c r="F442" s="6">
        <v>37800</v>
      </c>
      <c r="G442" s="94">
        <v>28</v>
      </c>
      <c r="H442" s="94">
        <v>6</v>
      </c>
      <c r="I442" s="94">
        <v>2003</v>
      </c>
      <c r="J442" s="5">
        <v>40.443899999999999</v>
      </c>
      <c r="K442" s="5">
        <v>0.69479999999999997</v>
      </c>
      <c r="L442" s="5">
        <v>47</v>
      </c>
      <c r="M442" s="5" t="s">
        <v>2049</v>
      </c>
      <c r="N442" s="4" t="s">
        <v>844</v>
      </c>
      <c r="P442" s="5" t="s">
        <v>1929</v>
      </c>
      <c r="Q442" s="5" t="s">
        <v>845</v>
      </c>
      <c r="R442" s="5" t="s">
        <v>845</v>
      </c>
      <c r="S442" s="5"/>
      <c r="T442" s="5" t="s">
        <v>2077</v>
      </c>
      <c r="U442" s="5" t="s">
        <v>1418</v>
      </c>
      <c r="V442" s="5" t="s">
        <v>992</v>
      </c>
      <c r="W442" s="5" t="s">
        <v>1222</v>
      </c>
      <c r="X442" s="5" t="s">
        <v>1222</v>
      </c>
      <c r="Y442" s="5" t="b">
        <v>1</v>
      </c>
      <c r="Z442" s="5"/>
      <c r="AE442" s="53">
        <v>247.66999799999999</v>
      </c>
      <c r="AJ442" s="4" t="s">
        <v>1831</v>
      </c>
      <c r="AK442" s="4" t="s">
        <v>1831</v>
      </c>
      <c r="AL442" s="4" t="s">
        <v>1831</v>
      </c>
      <c r="AM442" s="4" t="s">
        <v>1831</v>
      </c>
      <c r="AN442" s="4" t="s">
        <v>1239</v>
      </c>
      <c r="AO442" s="4" t="s">
        <v>1831</v>
      </c>
      <c r="AR442" s="4">
        <v>0.5</v>
      </c>
      <c r="AS442" s="4">
        <v>80</v>
      </c>
      <c r="AT442" s="4" t="s">
        <v>1831</v>
      </c>
      <c r="AU442" s="4" t="s">
        <v>1831</v>
      </c>
      <c r="AV442" s="4" t="s">
        <v>1831</v>
      </c>
      <c r="AW442" s="4" t="s">
        <v>1831</v>
      </c>
      <c r="AX442" s="4" t="s">
        <v>1831</v>
      </c>
      <c r="AY442" s="4" t="s">
        <v>1831</v>
      </c>
      <c r="AZ442" s="4" t="s">
        <v>1831</v>
      </c>
      <c r="BA442" s="4" t="s">
        <v>1831</v>
      </c>
      <c r="BB442" s="4" t="s">
        <v>1831</v>
      </c>
      <c r="BC442" s="53">
        <v>0.29499600999999998</v>
      </c>
      <c r="BD442" s="53">
        <v>4.0660000000000002E-2</v>
      </c>
      <c r="BE442" s="53">
        <v>247.757812</v>
      </c>
      <c r="BF442" s="53">
        <v>0.24949018000000001</v>
      </c>
      <c r="BG442" s="53">
        <v>8.2124069999999993E-2</v>
      </c>
      <c r="BH442" s="4">
        <v>38.137909399999998</v>
      </c>
      <c r="BI442" s="4">
        <v>2.0706832300000002</v>
      </c>
      <c r="BJ442" s="53">
        <v>15.072104599999999</v>
      </c>
      <c r="BK442" s="53">
        <v>1.1272799999999999E-2</v>
      </c>
      <c r="BL442" s="53">
        <v>19191.699199999999</v>
      </c>
    </row>
    <row r="443" spans="1:64" hidden="1" x14ac:dyDescent="0.3">
      <c r="A443" s="5" t="s">
        <v>603</v>
      </c>
      <c r="B443" s="5">
        <v>70</v>
      </c>
      <c r="C443" s="5">
        <v>70</v>
      </c>
      <c r="D443" s="5">
        <v>443</v>
      </c>
      <c r="E443" s="5" t="s">
        <v>1325</v>
      </c>
      <c r="F443" s="6">
        <v>37817</v>
      </c>
      <c r="G443" s="94">
        <v>15</v>
      </c>
      <c r="H443" s="94">
        <v>7</v>
      </c>
      <c r="I443" s="94">
        <v>2003</v>
      </c>
      <c r="J443" s="5">
        <v>40.443899999999999</v>
      </c>
      <c r="K443" s="5">
        <v>0.69479999999999997</v>
      </c>
      <c r="L443" s="5">
        <v>47</v>
      </c>
      <c r="M443" s="5" t="s">
        <v>2049</v>
      </c>
      <c r="N443" s="4" t="s">
        <v>844</v>
      </c>
      <c r="P443" s="5" t="s">
        <v>1929</v>
      </c>
      <c r="Q443" s="5" t="s">
        <v>845</v>
      </c>
      <c r="R443" s="5" t="s">
        <v>845</v>
      </c>
      <c r="S443" s="5"/>
      <c r="T443" s="5" t="s">
        <v>2077</v>
      </c>
      <c r="U443" s="5" t="s">
        <v>1418</v>
      </c>
      <c r="V443" s="5" t="s">
        <v>992</v>
      </c>
      <c r="W443" s="5" t="s">
        <v>1222</v>
      </c>
      <c r="X443" s="5" t="s">
        <v>1222</v>
      </c>
      <c r="Y443" s="5" t="b">
        <v>1</v>
      </c>
      <c r="Z443" s="5" t="s">
        <v>1473</v>
      </c>
      <c r="AE443" s="53">
        <v>247.66999799999999</v>
      </c>
      <c r="AJ443" s="4" t="s">
        <v>1831</v>
      </c>
      <c r="AK443" s="4" t="s">
        <v>1831</v>
      </c>
      <c r="AL443" s="4" t="s">
        <v>1831</v>
      </c>
      <c r="AM443" s="4" t="s">
        <v>1831</v>
      </c>
      <c r="AN443" s="4">
        <v>15</v>
      </c>
      <c r="AO443" s="4" t="s">
        <v>1499</v>
      </c>
      <c r="AR443" s="4">
        <v>0.5</v>
      </c>
      <c r="AS443" s="4">
        <v>80</v>
      </c>
      <c r="AT443" s="4" t="s">
        <v>1831</v>
      </c>
      <c r="AU443" s="4" t="s">
        <v>1831</v>
      </c>
      <c r="AV443" s="4" t="s">
        <v>1831</v>
      </c>
      <c r="AW443" s="4" t="s">
        <v>1831</v>
      </c>
      <c r="AX443" s="4" t="s">
        <v>1831</v>
      </c>
      <c r="AY443" s="4" t="s">
        <v>1831</v>
      </c>
      <c r="AZ443" s="4" t="s">
        <v>1831</v>
      </c>
      <c r="BA443" s="4" t="s">
        <v>1831</v>
      </c>
      <c r="BB443" s="4" t="s">
        <v>1831</v>
      </c>
      <c r="BC443" s="53">
        <v>0.29499600999999998</v>
      </c>
      <c r="BD443" s="53">
        <v>4.0660000000000002E-2</v>
      </c>
      <c r="BE443" s="53">
        <v>247.757812</v>
      </c>
      <c r="BF443" s="53">
        <v>0.24949018000000001</v>
      </c>
      <c r="BG443" s="53">
        <v>8.2124069999999993E-2</v>
      </c>
      <c r="BH443" s="4">
        <v>38.137909399999998</v>
      </c>
      <c r="BI443" s="4">
        <v>2.0706832300000002</v>
      </c>
      <c r="BJ443" s="53">
        <v>15.072104599999999</v>
      </c>
      <c r="BK443" s="53">
        <v>1.1272799999999999E-2</v>
      </c>
      <c r="BL443" s="53">
        <v>19191.699199999999</v>
      </c>
    </row>
    <row r="444" spans="1:64" hidden="1" x14ac:dyDescent="0.3">
      <c r="A444" s="5" t="s">
        <v>603</v>
      </c>
      <c r="B444" s="5">
        <v>70</v>
      </c>
      <c r="C444" s="5">
        <v>70</v>
      </c>
      <c r="D444" s="5">
        <v>444</v>
      </c>
      <c r="E444" s="5" t="s">
        <v>1325</v>
      </c>
      <c r="F444" s="6">
        <v>37831</v>
      </c>
      <c r="G444" s="94">
        <v>29</v>
      </c>
      <c r="H444" s="94">
        <v>7</v>
      </c>
      <c r="I444" s="94">
        <v>2003</v>
      </c>
      <c r="J444" s="5">
        <v>40.443899999999999</v>
      </c>
      <c r="K444" s="5">
        <v>0.69479999999999997</v>
      </c>
      <c r="L444" s="5">
        <v>47</v>
      </c>
      <c r="M444" s="5" t="s">
        <v>2049</v>
      </c>
      <c r="N444" s="4" t="s">
        <v>844</v>
      </c>
      <c r="P444" s="5" t="s">
        <v>1929</v>
      </c>
      <c r="Q444" s="5" t="s">
        <v>845</v>
      </c>
      <c r="R444" s="5" t="s">
        <v>845</v>
      </c>
      <c r="S444" s="5"/>
      <c r="T444" s="5" t="s">
        <v>2077</v>
      </c>
      <c r="U444" s="5" t="s">
        <v>1418</v>
      </c>
      <c r="V444" s="5" t="s">
        <v>992</v>
      </c>
      <c r="W444" s="5" t="s">
        <v>1222</v>
      </c>
      <c r="X444" s="5" t="s">
        <v>1222</v>
      </c>
      <c r="Y444" s="5" t="b">
        <v>1</v>
      </c>
      <c r="Z444" s="5" t="s">
        <v>1473</v>
      </c>
      <c r="AE444" s="53">
        <v>247.66999799999999</v>
      </c>
      <c r="AJ444" s="4" t="s">
        <v>1831</v>
      </c>
      <c r="AK444" s="4" t="s">
        <v>1831</v>
      </c>
      <c r="AL444" s="4" t="s">
        <v>1831</v>
      </c>
      <c r="AM444" s="4" t="s">
        <v>1831</v>
      </c>
      <c r="AN444" s="4">
        <v>29</v>
      </c>
      <c r="AO444" s="4" t="s">
        <v>1499</v>
      </c>
      <c r="AR444" s="4">
        <v>0.5</v>
      </c>
      <c r="AS444" s="4">
        <v>80</v>
      </c>
      <c r="AT444" s="4" t="s">
        <v>1831</v>
      </c>
      <c r="AU444" s="4" t="s">
        <v>1831</v>
      </c>
      <c r="AV444" s="4" t="s">
        <v>1831</v>
      </c>
      <c r="AW444" s="4" t="s">
        <v>1831</v>
      </c>
      <c r="AX444" s="4" t="s">
        <v>1831</v>
      </c>
      <c r="AY444" s="4" t="s">
        <v>1831</v>
      </c>
      <c r="AZ444" s="4" t="s">
        <v>1831</v>
      </c>
      <c r="BA444" s="4" t="s">
        <v>1831</v>
      </c>
      <c r="BB444" s="4" t="s">
        <v>1831</v>
      </c>
      <c r="BC444" s="53">
        <v>0.29499600999999998</v>
      </c>
      <c r="BD444" s="53">
        <v>4.0660000000000002E-2</v>
      </c>
      <c r="BE444" s="53">
        <v>247.757812</v>
      </c>
      <c r="BF444" s="53">
        <v>0.24949018000000001</v>
      </c>
      <c r="BG444" s="53">
        <v>8.2124069999999993E-2</v>
      </c>
      <c r="BH444" s="4">
        <v>38.137909399999998</v>
      </c>
      <c r="BI444" s="4">
        <v>2.0706832300000002</v>
      </c>
      <c r="BJ444" s="53">
        <v>15.072104599999999</v>
      </c>
      <c r="BK444" s="53">
        <v>1.1272799999999999E-2</v>
      </c>
      <c r="BL444" s="53">
        <v>19191.699199999999</v>
      </c>
    </row>
    <row r="445" spans="1:64" hidden="1" x14ac:dyDescent="0.3">
      <c r="A445" s="5" t="s">
        <v>603</v>
      </c>
      <c r="B445" s="5">
        <v>70</v>
      </c>
      <c r="C445" s="5">
        <v>70</v>
      </c>
      <c r="D445" s="5">
        <v>445</v>
      </c>
      <c r="E445" s="5" t="s">
        <v>1325</v>
      </c>
      <c r="F445" s="6">
        <v>37854</v>
      </c>
      <c r="G445" s="94">
        <v>21</v>
      </c>
      <c r="H445" s="94">
        <v>8</v>
      </c>
      <c r="I445" s="94">
        <v>2003</v>
      </c>
      <c r="J445" s="5">
        <v>40.443899999999999</v>
      </c>
      <c r="K445" s="5">
        <v>0.69479999999999997</v>
      </c>
      <c r="L445" s="5">
        <v>47</v>
      </c>
      <c r="M445" s="5" t="s">
        <v>2049</v>
      </c>
      <c r="N445" s="4" t="s">
        <v>844</v>
      </c>
      <c r="P445" s="5" t="s">
        <v>1929</v>
      </c>
      <c r="Q445" s="5" t="s">
        <v>845</v>
      </c>
      <c r="R445" s="5" t="s">
        <v>845</v>
      </c>
      <c r="S445" s="5"/>
      <c r="T445" s="5" t="s">
        <v>2077</v>
      </c>
      <c r="U445" s="5" t="s">
        <v>1418</v>
      </c>
      <c r="V445" s="5" t="s">
        <v>992</v>
      </c>
      <c r="W445" s="5" t="s">
        <v>1222</v>
      </c>
      <c r="X445" s="5" t="s">
        <v>1222</v>
      </c>
      <c r="Y445" s="5" t="b">
        <v>1</v>
      </c>
      <c r="Z445" s="5" t="s">
        <v>1473</v>
      </c>
      <c r="AE445" s="53">
        <v>247.66999799999999</v>
      </c>
      <c r="AJ445" s="4" t="s">
        <v>1831</v>
      </c>
      <c r="AK445" s="4" t="s">
        <v>1831</v>
      </c>
      <c r="AL445" s="4" t="s">
        <v>1831</v>
      </c>
      <c r="AM445" s="4" t="s">
        <v>1831</v>
      </c>
      <c r="AN445" s="4">
        <v>52</v>
      </c>
      <c r="AO445" s="4" t="s">
        <v>1499</v>
      </c>
      <c r="AR445" s="4">
        <v>0.5</v>
      </c>
      <c r="AS445" s="4">
        <v>80</v>
      </c>
      <c r="AT445" s="4" t="s">
        <v>1831</v>
      </c>
      <c r="AU445" s="4" t="s">
        <v>1831</v>
      </c>
      <c r="AV445" s="4" t="s">
        <v>1831</v>
      </c>
      <c r="AW445" s="4" t="s">
        <v>1831</v>
      </c>
      <c r="AX445" s="4" t="s">
        <v>1831</v>
      </c>
      <c r="AY445" s="4" t="s">
        <v>1831</v>
      </c>
      <c r="AZ445" s="4" t="s">
        <v>1831</v>
      </c>
      <c r="BA445" s="4" t="s">
        <v>1831</v>
      </c>
      <c r="BB445" s="4" t="s">
        <v>1831</v>
      </c>
      <c r="BC445" s="53">
        <v>0.29499600999999998</v>
      </c>
      <c r="BD445" s="53">
        <v>4.0660000000000002E-2</v>
      </c>
      <c r="BE445" s="53">
        <v>247.757812</v>
      </c>
      <c r="BF445" s="53">
        <v>0.24949018000000001</v>
      </c>
      <c r="BG445" s="53">
        <v>8.2124069999999993E-2</v>
      </c>
      <c r="BH445" s="4">
        <v>38.137909399999998</v>
      </c>
      <c r="BI445" s="4">
        <v>2.0706832300000002</v>
      </c>
      <c r="BJ445" s="53">
        <v>15.072104599999999</v>
      </c>
      <c r="BK445" s="53">
        <v>1.1272799999999999E-2</v>
      </c>
      <c r="BL445" s="53">
        <v>19191.699199999999</v>
      </c>
    </row>
    <row r="446" spans="1:64" hidden="1" x14ac:dyDescent="0.3">
      <c r="A446" s="5" t="s">
        <v>603</v>
      </c>
      <c r="B446" s="5">
        <v>70</v>
      </c>
      <c r="C446" s="5">
        <v>70</v>
      </c>
      <c r="D446" s="5">
        <v>446</v>
      </c>
      <c r="E446" s="5" t="s">
        <v>1325</v>
      </c>
      <c r="F446" s="6">
        <v>37890</v>
      </c>
      <c r="G446" s="94">
        <v>26</v>
      </c>
      <c r="H446" s="94">
        <v>9</v>
      </c>
      <c r="I446" s="94">
        <v>2003</v>
      </c>
      <c r="J446" s="5">
        <v>40.443899999999999</v>
      </c>
      <c r="K446" s="5">
        <v>0.69479999999999997</v>
      </c>
      <c r="L446" s="5">
        <v>47</v>
      </c>
      <c r="M446" s="5" t="s">
        <v>2049</v>
      </c>
      <c r="N446" s="4" t="s">
        <v>844</v>
      </c>
      <c r="P446" s="5" t="s">
        <v>1929</v>
      </c>
      <c r="Q446" s="90" t="s">
        <v>868</v>
      </c>
      <c r="R446" s="5" t="s">
        <v>868</v>
      </c>
      <c r="S446" s="5"/>
      <c r="T446" s="5" t="s">
        <v>2078</v>
      </c>
      <c r="U446" s="5" t="s">
        <v>1418</v>
      </c>
      <c r="V446" s="5" t="s">
        <v>992</v>
      </c>
      <c r="W446" s="5" t="s">
        <v>1222</v>
      </c>
      <c r="X446" s="5" t="s">
        <v>1222</v>
      </c>
      <c r="Y446" s="5" t="b">
        <v>1</v>
      </c>
      <c r="Z446" s="5"/>
      <c r="AE446" s="53">
        <v>247.66999799999999</v>
      </c>
      <c r="AJ446" s="4" t="s">
        <v>1831</v>
      </c>
      <c r="AK446" s="4" t="s">
        <v>1831</v>
      </c>
      <c r="AL446" s="4" t="s">
        <v>1831</v>
      </c>
      <c r="AM446" s="4" t="s">
        <v>1831</v>
      </c>
      <c r="AN446" s="4" t="s">
        <v>1239</v>
      </c>
      <c r="AO446" s="4" t="s">
        <v>1831</v>
      </c>
      <c r="AR446" s="4">
        <v>2.5</v>
      </c>
      <c r="AS446" s="4">
        <v>80</v>
      </c>
      <c r="AT446" s="4" t="s">
        <v>1831</v>
      </c>
      <c r="AU446" s="4" t="s">
        <v>1831</v>
      </c>
      <c r="AV446" s="4" t="s">
        <v>1831</v>
      </c>
      <c r="AW446" s="4" t="s">
        <v>1831</v>
      </c>
      <c r="AX446" s="4" t="s">
        <v>1831</v>
      </c>
      <c r="AY446" s="4" t="s">
        <v>1831</v>
      </c>
      <c r="AZ446" s="4" t="s">
        <v>1831</v>
      </c>
      <c r="BA446" s="4" t="s">
        <v>1831</v>
      </c>
      <c r="BB446" s="4" t="s">
        <v>1831</v>
      </c>
      <c r="BC446" s="53">
        <v>0.29499600999999998</v>
      </c>
      <c r="BD446" s="53">
        <v>4.0660000000000002E-2</v>
      </c>
      <c r="BE446" s="53">
        <v>247.757812</v>
      </c>
      <c r="BF446" s="53">
        <v>0.24949018000000001</v>
      </c>
      <c r="BG446" s="53">
        <v>8.2124069999999993E-2</v>
      </c>
      <c r="BH446" s="4">
        <v>38.137909399999998</v>
      </c>
      <c r="BI446" s="4">
        <v>2.0706832300000002</v>
      </c>
      <c r="BJ446" s="53">
        <v>15.072104599999999</v>
      </c>
      <c r="BK446" s="53">
        <v>1.1272799999999999E-2</v>
      </c>
      <c r="BL446" s="53">
        <v>19191.699199999999</v>
      </c>
    </row>
    <row r="447" spans="1:64" hidden="1" x14ac:dyDescent="0.3">
      <c r="A447" s="5" t="s">
        <v>603</v>
      </c>
      <c r="B447" s="5">
        <v>70</v>
      </c>
      <c r="C447" s="5">
        <v>70</v>
      </c>
      <c r="D447" s="5">
        <v>447</v>
      </c>
      <c r="E447" s="5" t="s">
        <v>1325</v>
      </c>
      <c r="F447" s="6">
        <v>37938</v>
      </c>
      <c r="G447" s="94">
        <v>13</v>
      </c>
      <c r="H447" s="94">
        <v>11</v>
      </c>
      <c r="I447" s="94">
        <v>2003</v>
      </c>
      <c r="J447" s="5">
        <v>40.443899999999999</v>
      </c>
      <c r="K447" s="5">
        <v>0.69479999999999997</v>
      </c>
      <c r="L447" s="5">
        <v>47</v>
      </c>
      <c r="M447" s="5" t="s">
        <v>2049</v>
      </c>
      <c r="N447" s="4" t="s">
        <v>844</v>
      </c>
      <c r="P447" s="5" t="s">
        <v>1929</v>
      </c>
      <c r="Q447" s="90" t="s">
        <v>868</v>
      </c>
      <c r="R447" s="5" t="s">
        <v>868</v>
      </c>
      <c r="S447" s="5"/>
      <c r="T447" s="5" t="s">
        <v>2078</v>
      </c>
      <c r="U447" s="5" t="s">
        <v>1418</v>
      </c>
      <c r="V447" s="5" t="s">
        <v>992</v>
      </c>
      <c r="W447" s="5" t="s">
        <v>1222</v>
      </c>
      <c r="X447" s="5" t="s">
        <v>1222</v>
      </c>
      <c r="Y447" s="5" t="b">
        <v>1</v>
      </c>
      <c r="Z447" s="5"/>
      <c r="AE447" s="53">
        <v>247.66999799999999</v>
      </c>
      <c r="AJ447" s="4" t="s">
        <v>1831</v>
      </c>
      <c r="AK447" s="4" t="s">
        <v>1831</v>
      </c>
      <c r="AL447" s="4" t="s">
        <v>1831</v>
      </c>
      <c r="AM447" s="4" t="s">
        <v>1831</v>
      </c>
      <c r="AN447" s="4" t="s">
        <v>1239</v>
      </c>
      <c r="AO447" s="4" t="s">
        <v>1831</v>
      </c>
      <c r="AR447" s="4">
        <v>2.5</v>
      </c>
      <c r="AS447" s="4">
        <v>1000</v>
      </c>
      <c r="AT447" s="4" t="s">
        <v>1831</v>
      </c>
      <c r="AU447" s="4" t="s">
        <v>1831</v>
      </c>
      <c r="AV447" s="4" t="s">
        <v>1831</v>
      </c>
      <c r="AW447" s="4" t="s">
        <v>1831</v>
      </c>
      <c r="AX447" s="4" t="s">
        <v>1831</v>
      </c>
      <c r="AY447" s="4" t="s">
        <v>1831</v>
      </c>
      <c r="AZ447" s="4" t="s">
        <v>1831</v>
      </c>
      <c r="BA447" s="4" t="s">
        <v>1831</v>
      </c>
      <c r="BB447" s="4" t="s">
        <v>1831</v>
      </c>
      <c r="BC447" s="53">
        <v>0.29499600999999998</v>
      </c>
      <c r="BD447" s="53">
        <v>4.0660000000000002E-2</v>
      </c>
      <c r="BE447" s="53">
        <v>247.757812</v>
      </c>
      <c r="BF447" s="53">
        <v>0.24949018000000001</v>
      </c>
      <c r="BG447" s="53">
        <v>8.2124069999999993E-2</v>
      </c>
      <c r="BH447" s="4">
        <v>38.137909399999998</v>
      </c>
      <c r="BI447" s="4">
        <v>2.0706832300000002</v>
      </c>
      <c r="BJ447" s="53">
        <v>15.072104599999999</v>
      </c>
      <c r="BK447" s="53">
        <v>1.1272799999999999E-2</v>
      </c>
      <c r="BL447" s="53">
        <v>19191.699199999999</v>
      </c>
    </row>
    <row r="448" spans="1:64" hidden="1" x14ac:dyDescent="0.3">
      <c r="A448" s="5" t="s">
        <v>603</v>
      </c>
      <c r="B448" s="5">
        <v>70</v>
      </c>
      <c r="C448" s="5">
        <v>70</v>
      </c>
      <c r="D448" s="5">
        <v>448</v>
      </c>
      <c r="E448" s="5" t="s">
        <v>1326</v>
      </c>
      <c r="F448" s="6">
        <v>37605</v>
      </c>
      <c r="G448" s="94">
        <v>15</v>
      </c>
      <c r="H448" s="94">
        <v>12</v>
      </c>
      <c r="I448" s="94">
        <v>2002</v>
      </c>
      <c r="J448" s="5">
        <v>40.384799999999998</v>
      </c>
      <c r="K448" s="5">
        <v>0.70730000000000004</v>
      </c>
      <c r="L448" s="5">
        <v>61</v>
      </c>
      <c r="M448" s="5" t="s">
        <v>2049</v>
      </c>
      <c r="N448" s="4" t="s">
        <v>844</v>
      </c>
      <c r="P448" s="5" t="s">
        <v>1929</v>
      </c>
      <c r="Q448" s="5" t="s">
        <v>945</v>
      </c>
      <c r="R448" s="5" t="s">
        <v>945</v>
      </c>
      <c r="T448" s="5" t="s">
        <v>2079</v>
      </c>
      <c r="U448" s="5" t="s">
        <v>1174</v>
      </c>
      <c r="V448" s="5" t="s">
        <v>992</v>
      </c>
      <c r="W448" s="5"/>
      <c r="X448" s="5"/>
      <c r="Y448" s="5" t="b">
        <v>0</v>
      </c>
      <c r="Z448" s="5" t="s">
        <v>1475</v>
      </c>
      <c r="AA448" s="4" t="s">
        <v>1831</v>
      </c>
      <c r="AB448" s="4" t="s">
        <v>1831</v>
      </c>
      <c r="AC448" s="4" t="s">
        <v>1831</v>
      </c>
      <c r="AD448" s="4" t="s">
        <v>1831</v>
      </c>
      <c r="AE448" s="53">
        <v>0</v>
      </c>
      <c r="AJ448" s="4" t="s">
        <v>1831</v>
      </c>
      <c r="AK448" s="4" t="s">
        <v>1831</v>
      </c>
      <c r="AL448" s="4" t="s">
        <v>1831</v>
      </c>
      <c r="AM448" s="4" t="s">
        <v>1831</v>
      </c>
      <c r="AN448" s="4" t="s">
        <v>1831</v>
      </c>
      <c r="AO448" s="4" t="s">
        <v>1831</v>
      </c>
      <c r="AR448" s="4">
        <v>2.5</v>
      </c>
      <c r="AS448" s="4">
        <v>400</v>
      </c>
      <c r="AT448" s="4" t="s">
        <v>1831</v>
      </c>
      <c r="AU448" s="4" t="s">
        <v>1831</v>
      </c>
      <c r="AV448" s="4" t="s">
        <v>1831</v>
      </c>
      <c r="AW448" s="4" t="s">
        <v>1831</v>
      </c>
      <c r="AX448" s="4" t="s">
        <v>1831</v>
      </c>
      <c r="AY448" s="4" t="s">
        <v>1831</v>
      </c>
      <c r="AZ448" s="4" t="s">
        <v>1831</v>
      </c>
      <c r="BA448" s="4" t="s">
        <v>1831</v>
      </c>
      <c r="BB448" s="4" t="s">
        <v>1831</v>
      </c>
      <c r="BC448" s="53">
        <v>0.35767074999999998</v>
      </c>
      <c r="BD448" s="53">
        <v>4.6542899999999998E-2</v>
      </c>
      <c r="BE448" s="53">
        <v>242.155461</v>
      </c>
      <c r="BF448" s="53">
        <v>0.52620014000000004</v>
      </c>
      <c r="BG448" s="53">
        <v>0.11837325999999999</v>
      </c>
      <c r="BH448" s="4">
        <v>38.190407499999999</v>
      </c>
      <c r="BI448" s="4">
        <v>2.26519738</v>
      </c>
      <c r="BJ448" s="53">
        <v>14.5738573</v>
      </c>
      <c r="BK448" s="53">
        <v>8.3766599999999993E-3</v>
      </c>
      <c r="BL448" s="53">
        <v>25539.800800000001</v>
      </c>
    </row>
    <row r="449" spans="1:64" hidden="1" x14ac:dyDescent="0.3">
      <c r="A449" s="5" t="s">
        <v>603</v>
      </c>
      <c r="B449" s="5">
        <v>70</v>
      </c>
      <c r="C449" s="5">
        <v>70</v>
      </c>
      <c r="D449" s="5">
        <v>449</v>
      </c>
      <c r="E449" s="5" t="s">
        <v>1326</v>
      </c>
      <c r="F449" s="6">
        <v>37800</v>
      </c>
      <c r="G449" s="94">
        <v>28</v>
      </c>
      <c r="H449" s="94">
        <v>6</v>
      </c>
      <c r="I449" s="94">
        <v>2003</v>
      </c>
      <c r="J449" s="5">
        <v>40.384799999999998</v>
      </c>
      <c r="K449" s="5">
        <v>0.70730000000000004</v>
      </c>
      <c r="L449" s="5">
        <v>61</v>
      </c>
      <c r="M449" s="5" t="s">
        <v>2049</v>
      </c>
      <c r="N449" s="4" t="s">
        <v>844</v>
      </c>
      <c r="P449" s="5" t="s">
        <v>1929</v>
      </c>
      <c r="Q449" s="5" t="s">
        <v>845</v>
      </c>
      <c r="R449" s="5" t="s">
        <v>845</v>
      </c>
      <c r="T449" s="5" t="s">
        <v>2080</v>
      </c>
      <c r="U449" s="5" t="s">
        <v>1174</v>
      </c>
      <c r="V449" s="5" t="s">
        <v>992</v>
      </c>
      <c r="W449" s="5"/>
      <c r="X449" s="5"/>
      <c r="Y449" s="5" t="b">
        <v>0</v>
      </c>
      <c r="Z449" s="5" t="s">
        <v>1475</v>
      </c>
      <c r="AA449" s="4" t="s">
        <v>1831</v>
      </c>
      <c r="AB449" s="4" t="s">
        <v>1831</v>
      </c>
      <c r="AC449" s="4" t="s">
        <v>1831</v>
      </c>
      <c r="AD449" s="4" t="s">
        <v>1831</v>
      </c>
      <c r="AE449" s="53">
        <v>0</v>
      </c>
      <c r="AJ449" s="4" t="s">
        <v>1831</v>
      </c>
      <c r="AK449" s="4" t="s">
        <v>1831</v>
      </c>
      <c r="AL449" s="4" t="s">
        <v>1831</v>
      </c>
      <c r="AM449" s="4" t="s">
        <v>1831</v>
      </c>
      <c r="AN449" s="4" t="s">
        <v>1831</v>
      </c>
      <c r="AO449" s="4" t="s">
        <v>1831</v>
      </c>
      <c r="AR449" s="4">
        <v>0.5</v>
      </c>
      <c r="AS449" s="4">
        <v>80</v>
      </c>
      <c r="AT449" s="4" t="s">
        <v>1831</v>
      </c>
      <c r="AU449" s="4" t="s">
        <v>1831</v>
      </c>
      <c r="AV449" s="4" t="s">
        <v>1831</v>
      </c>
      <c r="AW449" s="4" t="s">
        <v>1831</v>
      </c>
      <c r="AX449" s="4" t="s">
        <v>1831</v>
      </c>
      <c r="AY449" s="4" t="s">
        <v>1831</v>
      </c>
      <c r="AZ449" s="4" t="s">
        <v>1831</v>
      </c>
      <c r="BA449" s="4" t="s">
        <v>1831</v>
      </c>
      <c r="BB449" s="4" t="s">
        <v>1831</v>
      </c>
      <c r="BC449" s="53">
        <v>0.35767074999999998</v>
      </c>
      <c r="BD449" s="53">
        <v>4.6542899999999998E-2</v>
      </c>
      <c r="BE449" s="53">
        <v>242.155461</v>
      </c>
      <c r="BF449" s="53">
        <v>0.52620014000000004</v>
      </c>
      <c r="BG449" s="53">
        <v>0.11837325999999999</v>
      </c>
      <c r="BH449" s="4">
        <v>38.190407499999999</v>
      </c>
      <c r="BI449" s="4">
        <v>2.26519738</v>
      </c>
      <c r="BJ449" s="53">
        <v>14.5738573</v>
      </c>
      <c r="BK449" s="53">
        <v>8.3766599999999993E-3</v>
      </c>
      <c r="BL449" s="53">
        <v>25539.800800000001</v>
      </c>
    </row>
    <row r="450" spans="1:64" hidden="1" x14ac:dyDescent="0.3">
      <c r="A450" s="5" t="s">
        <v>603</v>
      </c>
      <c r="B450" s="5">
        <v>70</v>
      </c>
      <c r="C450" s="5">
        <v>70</v>
      </c>
      <c r="D450" s="5">
        <v>450</v>
      </c>
      <c r="E450" s="5" t="s">
        <v>1326</v>
      </c>
      <c r="F450" s="6">
        <v>37817</v>
      </c>
      <c r="G450" s="94">
        <v>15</v>
      </c>
      <c r="H450" s="94">
        <v>7</v>
      </c>
      <c r="I450" s="94">
        <v>2003</v>
      </c>
      <c r="J450" s="5">
        <v>40.384799999999998</v>
      </c>
      <c r="K450" s="5">
        <v>0.70730000000000004</v>
      </c>
      <c r="L450" s="5">
        <v>61</v>
      </c>
      <c r="M450" s="5" t="s">
        <v>2049</v>
      </c>
      <c r="N450" s="4" t="s">
        <v>844</v>
      </c>
      <c r="P450" s="5" t="s">
        <v>1929</v>
      </c>
      <c r="Q450" s="5" t="s">
        <v>845</v>
      </c>
      <c r="R450" s="5" t="s">
        <v>845</v>
      </c>
      <c r="T450" s="5" t="s">
        <v>2080</v>
      </c>
      <c r="U450" s="5" t="s">
        <v>1174</v>
      </c>
      <c r="V450" s="5" t="s">
        <v>992</v>
      </c>
      <c r="W450" s="5"/>
      <c r="X450" s="5"/>
      <c r="Y450" s="5" t="b">
        <v>0</v>
      </c>
      <c r="Z450" s="5" t="s">
        <v>1475</v>
      </c>
      <c r="AA450" s="4" t="s">
        <v>1831</v>
      </c>
      <c r="AB450" s="4" t="s">
        <v>1831</v>
      </c>
      <c r="AC450" s="4" t="s">
        <v>1831</v>
      </c>
      <c r="AD450" s="4" t="s">
        <v>1831</v>
      </c>
      <c r="AE450" s="53">
        <v>0</v>
      </c>
      <c r="AJ450" s="4" t="s">
        <v>1831</v>
      </c>
      <c r="AK450" s="4" t="s">
        <v>1831</v>
      </c>
      <c r="AL450" s="4" t="s">
        <v>1831</v>
      </c>
      <c r="AM450" s="4" t="s">
        <v>1831</v>
      </c>
      <c r="AN450" s="4" t="s">
        <v>1831</v>
      </c>
      <c r="AO450" s="4" t="s">
        <v>1831</v>
      </c>
      <c r="AR450" s="4">
        <v>0.5</v>
      </c>
      <c r="AS450" s="4">
        <v>80</v>
      </c>
      <c r="AT450" s="4" t="s">
        <v>1831</v>
      </c>
      <c r="AU450" s="4" t="s">
        <v>1831</v>
      </c>
      <c r="AV450" s="4" t="s">
        <v>1831</v>
      </c>
      <c r="AW450" s="4" t="s">
        <v>1831</v>
      </c>
      <c r="AX450" s="4" t="s">
        <v>1831</v>
      </c>
      <c r="AY450" s="4" t="s">
        <v>1831</v>
      </c>
      <c r="AZ450" s="4" t="s">
        <v>1831</v>
      </c>
      <c r="BA450" s="4" t="s">
        <v>1831</v>
      </c>
      <c r="BB450" s="4" t="s">
        <v>1831</v>
      </c>
      <c r="BC450" s="53">
        <v>0.35767074999999998</v>
      </c>
      <c r="BD450" s="53">
        <v>4.6542899999999998E-2</v>
      </c>
      <c r="BE450" s="53">
        <v>242.155461</v>
      </c>
      <c r="BF450" s="53">
        <v>0.52620014000000004</v>
      </c>
      <c r="BG450" s="53">
        <v>0.11837325999999999</v>
      </c>
      <c r="BH450" s="4">
        <v>38.190407499999999</v>
      </c>
      <c r="BI450" s="4">
        <v>2.26519738</v>
      </c>
      <c r="BJ450" s="53">
        <v>14.5738573</v>
      </c>
      <c r="BK450" s="53">
        <v>8.3766599999999993E-3</v>
      </c>
      <c r="BL450" s="53">
        <v>25539.800800000001</v>
      </c>
    </row>
    <row r="451" spans="1:64" hidden="1" x14ac:dyDescent="0.3">
      <c r="A451" s="5" t="s">
        <v>603</v>
      </c>
      <c r="B451" s="5">
        <v>70</v>
      </c>
      <c r="C451" s="5">
        <v>70</v>
      </c>
      <c r="D451" s="5">
        <v>451</v>
      </c>
      <c r="E451" s="5" t="s">
        <v>1326</v>
      </c>
      <c r="F451" s="6">
        <v>37831</v>
      </c>
      <c r="G451" s="94">
        <v>29</v>
      </c>
      <c r="H451" s="94">
        <v>7</v>
      </c>
      <c r="I451" s="94">
        <v>2003</v>
      </c>
      <c r="J451" s="5">
        <v>40.384799999999998</v>
      </c>
      <c r="K451" s="5">
        <v>0.70730000000000004</v>
      </c>
      <c r="L451" s="5">
        <v>61</v>
      </c>
      <c r="M451" s="5" t="s">
        <v>2049</v>
      </c>
      <c r="N451" s="4" t="s">
        <v>844</v>
      </c>
      <c r="P451" s="5" t="s">
        <v>1929</v>
      </c>
      <c r="Q451" s="5" t="s">
        <v>845</v>
      </c>
      <c r="R451" s="5" t="s">
        <v>845</v>
      </c>
      <c r="T451" s="5" t="s">
        <v>2080</v>
      </c>
      <c r="U451" s="5" t="s">
        <v>1174</v>
      </c>
      <c r="V451" s="5" t="s">
        <v>992</v>
      </c>
      <c r="W451" s="5"/>
      <c r="X451" s="5"/>
      <c r="Y451" s="5" t="b">
        <v>0</v>
      </c>
      <c r="Z451" s="5" t="s">
        <v>1475</v>
      </c>
      <c r="AA451" s="4" t="s">
        <v>1831</v>
      </c>
      <c r="AB451" s="4" t="s">
        <v>1831</v>
      </c>
      <c r="AC451" s="4" t="s">
        <v>1831</v>
      </c>
      <c r="AD451" s="4" t="s">
        <v>1831</v>
      </c>
      <c r="AE451" s="53">
        <v>0</v>
      </c>
      <c r="AJ451" s="4" t="s">
        <v>1831</v>
      </c>
      <c r="AK451" s="4" t="s">
        <v>1831</v>
      </c>
      <c r="AL451" s="4" t="s">
        <v>1831</v>
      </c>
      <c r="AM451" s="4" t="s">
        <v>1831</v>
      </c>
      <c r="AN451" s="4" t="s">
        <v>1831</v>
      </c>
      <c r="AO451" s="4" t="s">
        <v>1831</v>
      </c>
      <c r="AR451" s="4">
        <v>0.5</v>
      </c>
      <c r="AS451" s="4">
        <v>80</v>
      </c>
      <c r="AT451" s="4" t="s">
        <v>1831</v>
      </c>
      <c r="AU451" s="4" t="s">
        <v>1831</v>
      </c>
      <c r="AV451" s="4" t="s">
        <v>1831</v>
      </c>
      <c r="AW451" s="4" t="s">
        <v>1831</v>
      </c>
      <c r="AX451" s="4" t="s">
        <v>1831</v>
      </c>
      <c r="AY451" s="4" t="s">
        <v>1831</v>
      </c>
      <c r="AZ451" s="4" t="s">
        <v>1831</v>
      </c>
      <c r="BA451" s="4" t="s">
        <v>1831</v>
      </c>
      <c r="BB451" s="4" t="s">
        <v>1831</v>
      </c>
      <c r="BC451" s="53">
        <v>0.35767074999999998</v>
      </c>
      <c r="BD451" s="53">
        <v>4.6542899999999998E-2</v>
      </c>
      <c r="BE451" s="53">
        <v>242.155461</v>
      </c>
      <c r="BF451" s="53">
        <v>0.52620014000000004</v>
      </c>
      <c r="BG451" s="53">
        <v>0.11837325999999999</v>
      </c>
      <c r="BH451" s="4">
        <v>38.190407499999999</v>
      </c>
      <c r="BI451" s="4">
        <v>2.26519738</v>
      </c>
      <c r="BJ451" s="53">
        <v>14.5738573</v>
      </c>
      <c r="BK451" s="53">
        <v>8.3766599999999993E-3</v>
      </c>
      <c r="BL451" s="53">
        <v>25539.800800000001</v>
      </c>
    </row>
    <row r="452" spans="1:64" hidden="1" x14ac:dyDescent="0.3">
      <c r="A452" s="5" t="s">
        <v>603</v>
      </c>
      <c r="B452" s="5">
        <v>70</v>
      </c>
      <c r="C452" s="5">
        <v>70</v>
      </c>
      <c r="D452" s="5">
        <v>452</v>
      </c>
      <c r="E452" s="5" t="s">
        <v>1326</v>
      </c>
      <c r="F452" s="6">
        <v>37854</v>
      </c>
      <c r="G452" s="94">
        <v>21</v>
      </c>
      <c r="H452" s="94">
        <v>8</v>
      </c>
      <c r="I452" s="94">
        <v>2003</v>
      </c>
      <c r="J452" s="5">
        <v>40.384799999999998</v>
      </c>
      <c r="K452" s="5">
        <v>0.70730000000000004</v>
      </c>
      <c r="L452" s="5">
        <v>61</v>
      </c>
      <c r="M452" s="5" t="s">
        <v>2049</v>
      </c>
      <c r="N452" s="4" t="s">
        <v>844</v>
      </c>
      <c r="P452" s="5" t="s">
        <v>1929</v>
      </c>
      <c r="Q452" s="5" t="s">
        <v>845</v>
      </c>
      <c r="R452" s="5" t="s">
        <v>845</v>
      </c>
      <c r="T452" s="5" t="s">
        <v>2080</v>
      </c>
      <c r="U452" s="5" t="s">
        <v>1174</v>
      </c>
      <c r="V452" s="5" t="s">
        <v>992</v>
      </c>
      <c r="W452" s="5"/>
      <c r="X452" s="5"/>
      <c r="Y452" s="5" t="b">
        <v>0</v>
      </c>
      <c r="Z452" s="5" t="s">
        <v>1475</v>
      </c>
      <c r="AA452" s="4" t="s">
        <v>1831</v>
      </c>
      <c r="AB452" s="4" t="s">
        <v>1831</v>
      </c>
      <c r="AC452" s="4" t="s">
        <v>1831</v>
      </c>
      <c r="AD452" s="4" t="s">
        <v>1831</v>
      </c>
      <c r="AE452" s="53">
        <v>0</v>
      </c>
      <c r="AJ452" s="4" t="s">
        <v>1831</v>
      </c>
      <c r="AK452" s="4" t="s">
        <v>1831</v>
      </c>
      <c r="AL452" s="4" t="s">
        <v>1831</v>
      </c>
      <c r="AM452" s="4" t="s">
        <v>1831</v>
      </c>
      <c r="AN452" s="4" t="s">
        <v>1831</v>
      </c>
      <c r="AO452" s="4" t="s">
        <v>1831</v>
      </c>
      <c r="AR452" s="4">
        <v>0.5</v>
      </c>
      <c r="AS452" s="4">
        <v>80</v>
      </c>
      <c r="AT452" s="4" t="s">
        <v>1831</v>
      </c>
      <c r="AU452" s="4" t="s">
        <v>1831</v>
      </c>
      <c r="AV452" s="4" t="s">
        <v>1831</v>
      </c>
      <c r="AW452" s="4" t="s">
        <v>1831</v>
      </c>
      <c r="AX452" s="4" t="s">
        <v>1831</v>
      </c>
      <c r="AY452" s="4" t="s">
        <v>1831</v>
      </c>
      <c r="AZ452" s="4" t="s">
        <v>1831</v>
      </c>
      <c r="BA452" s="4" t="s">
        <v>1831</v>
      </c>
      <c r="BB452" s="4" t="s">
        <v>1831</v>
      </c>
      <c r="BC452" s="53">
        <v>0.35767074999999998</v>
      </c>
      <c r="BD452" s="53">
        <v>4.6542899999999998E-2</v>
      </c>
      <c r="BE452" s="53">
        <v>242.155461</v>
      </c>
      <c r="BF452" s="53">
        <v>0.52620014000000004</v>
      </c>
      <c r="BG452" s="53">
        <v>0.11837325999999999</v>
      </c>
      <c r="BH452" s="4">
        <v>38.190407499999999</v>
      </c>
      <c r="BI452" s="4">
        <v>2.26519738</v>
      </c>
      <c r="BJ452" s="53">
        <v>14.5738573</v>
      </c>
      <c r="BK452" s="53">
        <v>8.3766599999999993E-3</v>
      </c>
      <c r="BL452" s="53">
        <v>25539.800800000001</v>
      </c>
    </row>
    <row r="453" spans="1:64" hidden="1" x14ac:dyDescent="0.3">
      <c r="A453" s="5" t="s">
        <v>603</v>
      </c>
      <c r="B453" s="5">
        <v>70</v>
      </c>
      <c r="C453" s="5">
        <v>70</v>
      </c>
      <c r="D453" s="5">
        <v>453</v>
      </c>
      <c r="E453" s="5" t="s">
        <v>1326</v>
      </c>
      <c r="F453" s="6">
        <v>37890</v>
      </c>
      <c r="G453" s="94">
        <v>26</v>
      </c>
      <c r="H453" s="94">
        <v>9</v>
      </c>
      <c r="I453" s="94">
        <v>2003</v>
      </c>
      <c r="J453" s="5">
        <v>40.384799999999998</v>
      </c>
      <c r="K453" s="5">
        <v>0.70730000000000004</v>
      </c>
      <c r="L453" s="5">
        <v>61</v>
      </c>
      <c r="M453" s="5" t="s">
        <v>2049</v>
      </c>
      <c r="N453" s="4" t="s">
        <v>844</v>
      </c>
      <c r="P453" s="5" t="s">
        <v>1929</v>
      </c>
      <c r="Q453" s="90" t="s">
        <v>868</v>
      </c>
      <c r="R453" s="5" t="s">
        <v>868</v>
      </c>
      <c r="T453" s="5" t="s">
        <v>2081</v>
      </c>
      <c r="U453" s="5" t="s">
        <v>1174</v>
      </c>
      <c r="V453" s="5" t="s">
        <v>992</v>
      </c>
      <c r="W453" s="5"/>
      <c r="X453" s="5"/>
      <c r="Y453" s="5" t="b">
        <v>0</v>
      </c>
      <c r="Z453" s="5" t="s">
        <v>1475</v>
      </c>
      <c r="AA453" s="4" t="s">
        <v>1831</v>
      </c>
      <c r="AB453" s="4" t="s">
        <v>1831</v>
      </c>
      <c r="AC453" s="4" t="s">
        <v>1831</v>
      </c>
      <c r="AD453" s="4" t="s">
        <v>1831</v>
      </c>
      <c r="AE453" s="53">
        <v>0</v>
      </c>
      <c r="AJ453" s="4" t="s">
        <v>1831</v>
      </c>
      <c r="AK453" s="4" t="s">
        <v>1831</v>
      </c>
      <c r="AL453" s="4" t="s">
        <v>1831</v>
      </c>
      <c r="AM453" s="4" t="s">
        <v>1831</v>
      </c>
      <c r="AN453" s="4" t="s">
        <v>1831</v>
      </c>
      <c r="AO453" s="4" t="s">
        <v>1831</v>
      </c>
      <c r="AR453" s="4">
        <v>2.5</v>
      </c>
      <c r="AS453" s="4">
        <v>80</v>
      </c>
      <c r="AT453" s="4" t="s">
        <v>1831</v>
      </c>
      <c r="AU453" s="4" t="s">
        <v>1831</v>
      </c>
      <c r="AV453" s="4" t="s">
        <v>1831</v>
      </c>
      <c r="AW453" s="4" t="s">
        <v>1831</v>
      </c>
      <c r="AX453" s="4" t="s">
        <v>1831</v>
      </c>
      <c r="AY453" s="4" t="s">
        <v>1831</v>
      </c>
      <c r="AZ453" s="4" t="s">
        <v>1831</v>
      </c>
      <c r="BA453" s="4" t="s">
        <v>1831</v>
      </c>
      <c r="BB453" s="4" t="s">
        <v>1831</v>
      </c>
      <c r="BC453" s="53">
        <v>0.35767074999999998</v>
      </c>
      <c r="BD453" s="53">
        <v>4.6542899999999998E-2</v>
      </c>
      <c r="BE453" s="53">
        <v>242.155461</v>
      </c>
      <c r="BF453" s="53">
        <v>0.52620014000000004</v>
      </c>
      <c r="BG453" s="53">
        <v>0.11837325999999999</v>
      </c>
      <c r="BH453" s="4">
        <v>38.190407499999999</v>
      </c>
      <c r="BI453" s="4">
        <v>2.26519738</v>
      </c>
      <c r="BJ453" s="53">
        <v>14.5738573</v>
      </c>
      <c r="BK453" s="53">
        <v>8.3766599999999993E-3</v>
      </c>
      <c r="BL453" s="53">
        <v>25539.800800000001</v>
      </c>
    </row>
    <row r="454" spans="1:64" hidden="1" x14ac:dyDescent="0.3">
      <c r="A454" s="5" t="s">
        <v>603</v>
      </c>
      <c r="B454" s="5">
        <v>70</v>
      </c>
      <c r="C454" s="5">
        <v>70</v>
      </c>
      <c r="D454" s="5">
        <v>454</v>
      </c>
      <c r="E454" s="5" t="s">
        <v>1326</v>
      </c>
      <c r="F454" s="6">
        <v>37938</v>
      </c>
      <c r="G454" s="94">
        <v>13</v>
      </c>
      <c r="H454" s="94">
        <v>11</v>
      </c>
      <c r="I454" s="94">
        <v>2003</v>
      </c>
      <c r="J454" s="5">
        <v>40.384799999999998</v>
      </c>
      <c r="K454" s="5">
        <v>0.70730000000000004</v>
      </c>
      <c r="L454" s="5">
        <v>61</v>
      </c>
      <c r="M454" s="5" t="s">
        <v>2049</v>
      </c>
      <c r="N454" s="4" t="s">
        <v>844</v>
      </c>
      <c r="P454" s="5" t="s">
        <v>1929</v>
      </c>
      <c r="Q454" s="90" t="s">
        <v>868</v>
      </c>
      <c r="R454" s="5" t="s">
        <v>868</v>
      </c>
      <c r="T454" s="5" t="s">
        <v>2081</v>
      </c>
      <c r="U454" s="5" t="s">
        <v>1174</v>
      </c>
      <c r="V454" s="5" t="s">
        <v>992</v>
      </c>
      <c r="W454" s="5"/>
      <c r="X454" s="5"/>
      <c r="Y454" s="5" t="b">
        <v>0</v>
      </c>
      <c r="Z454" s="5" t="s">
        <v>1475</v>
      </c>
      <c r="AA454" s="4" t="s">
        <v>1831</v>
      </c>
      <c r="AB454" s="4" t="s">
        <v>1831</v>
      </c>
      <c r="AC454" s="4" t="s">
        <v>1831</v>
      </c>
      <c r="AD454" s="4" t="s">
        <v>1831</v>
      </c>
      <c r="AE454" s="53">
        <v>0</v>
      </c>
      <c r="AJ454" s="4" t="s">
        <v>1831</v>
      </c>
      <c r="AK454" s="4" t="s">
        <v>1831</v>
      </c>
      <c r="AL454" s="4" t="s">
        <v>1831</v>
      </c>
      <c r="AM454" s="4" t="s">
        <v>1831</v>
      </c>
      <c r="AN454" s="4" t="s">
        <v>1831</v>
      </c>
      <c r="AO454" s="4" t="s">
        <v>1831</v>
      </c>
      <c r="AR454" s="4">
        <v>2.5</v>
      </c>
      <c r="AS454" s="4">
        <v>1000</v>
      </c>
      <c r="AT454" s="4" t="s">
        <v>1831</v>
      </c>
      <c r="AU454" s="4" t="s">
        <v>1831</v>
      </c>
      <c r="AV454" s="4" t="s">
        <v>1831</v>
      </c>
      <c r="AW454" s="4" t="s">
        <v>1831</v>
      </c>
      <c r="AX454" s="4" t="s">
        <v>1831</v>
      </c>
      <c r="AY454" s="4" t="s">
        <v>1831</v>
      </c>
      <c r="AZ454" s="4" t="s">
        <v>1831</v>
      </c>
      <c r="BA454" s="4" t="s">
        <v>1831</v>
      </c>
      <c r="BB454" s="4" t="s">
        <v>1831</v>
      </c>
      <c r="BC454" s="53">
        <v>0.35767074999999998</v>
      </c>
      <c r="BD454" s="53">
        <v>4.6542899999999998E-2</v>
      </c>
      <c r="BE454" s="53">
        <v>242.155461</v>
      </c>
      <c r="BF454" s="53">
        <v>0.52620014000000004</v>
      </c>
      <c r="BG454" s="53">
        <v>0.11837325999999999</v>
      </c>
      <c r="BH454" s="4">
        <v>38.190407499999999</v>
      </c>
      <c r="BI454" s="4">
        <v>2.26519738</v>
      </c>
      <c r="BJ454" s="53">
        <v>14.5738573</v>
      </c>
      <c r="BK454" s="53">
        <v>8.3766599999999993E-3</v>
      </c>
      <c r="BL454" s="53">
        <v>25539.800800000001</v>
      </c>
    </row>
    <row r="455" spans="1:64" hidden="1" x14ac:dyDescent="0.3">
      <c r="A455" s="5" t="s">
        <v>603</v>
      </c>
      <c r="B455" s="5">
        <v>70</v>
      </c>
      <c r="C455" s="5">
        <v>70</v>
      </c>
      <c r="D455" s="5">
        <v>455</v>
      </c>
      <c r="E455" s="5" t="s">
        <v>1325</v>
      </c>
      <c r="F455" s="5" t="s">
        <v>1479</v>
      </c>
      <c r="G455" s="94"/>
      <c r="H455" s="94"/>
      <c r="I455" s="94">
        <v>2003</v>
      </c>
      <c r="J455" s="5">
        <v>40.443899999999999</v>
      </c>
      <c r="K455" s="5">
        <v>0.69479999999999997</v>
      </c>
      <c r="L455" s="5">
        <v>47</v>
      </c>
      <c r="M455" s="5" t="s">
        <v>2049</v>
      </c>
      <c r="N455" s="4" t="s">
        <v>844</v>
      </c>
      <c r="P455" s="5" t="s">
        <v>1929</v>
      </c>
      <c r="Q455" s="5" t="s">
        <v>1478</v>
      </c>
      <c r="R455" s="5" t="s">
        <v>1478</v>
      </c>
      <c r="S455" s="5"/>
      <c r="T455" s="5">
        <v>455</v>
      </c>
      <c r="U455" s="5" t="s">
        <v>1418</v>
      </c>
      <c r="V455" s="5" t="s">
        <v>992</v>
      </c>
      <c r="W455" s="5" t="s">
        <v>1222</v>
      </c>
      <c r="X455" s="5" t="s">
        <v>1222</v>
      </c>
      <c r="Y455" s="5" t="b">
        <v>1</v>
      </c>
      <c r="Z455" s="5"/>
      <c r="AE455" s="53">
        <v>247.66999799999999</v>
      </c>
      <c r="AJ455" s="4" t="s">
        <v>1831</v>
      </c>
      <c r="AK455" s="4" t="s">
        <v>1831</v>
      </c>
      <c r="AL455" s="4" t="s">
        <v>1831</v>
      </c>
      <c r="AM455" s="4" t="s">
        <v>1831</v>
      </c>
      <c r="AN455" s="4" t="s">
        <v>1831</v>
      </c>
      <c r="AO455" s="4" t="s">
        <v>1831</v>
      </c>
      <c r="AR455" s="4" t="s">
        <v>1831</v>
      </c>
      <c r="AS455" s="4" t="s">
        <v>1831</v>
      </c>
      <c r="AT455" s="4" t="s">
        <v>1831</v>
      </c>
      <c r="AU455" s="4" t="s">
        <v>1831</v>
      </c>
      <c r="AV455" s="4" t="s">
        <v>1831</v>
      </c>
      <c r="AW455" s="4" t="s">
        <v>1831</v>
      </c>
      <c r="AX455" s="4" t="s">
        <v>1831</v>
      </c>
      <c r="AY455" s="4" t="s">
        <v>1831</v>
      </c>
      <c r="AZ455" s="4" t="s">
        <v>1831</v>
      </c>
      <c r="BA455" s="4" t="s">
        <v>1831</v>
      </c>
      <c r="BB455" s="4" t="s">
        <v>1831</v>
      </c>
      <c r="BC455" s="53">
        <v>0.29499600999999998</v>
      </c>
      <c r="BD455" s="53">
        <v>4.0660000000000002E-2</v>
      </c>
      <c r="BE455" s="53">
        <v>247.757812</v>
      </c>
      <c r="BF455" s="53">
        <v>0.24949018000000001</v>
      </c>
      <c r="BG455" s="53">
        <v>8.2124069999999993E-2</v>
      </c>
      <c r="BH455" s="4">
        <v>38.137909399999998</v>
      </c>
      <c r="BI455" s="4">
        <v>2.0706832300000002</v>
      </c>
      <c r="BJ455" s="53">
        <v>15.072104599999999</v>
      </c>
      <c r="BK455" s="53">
        <v>1.1272799999999999E-2</v>
      </c>
      <c r="BL455" s="53">
        <v>19191.699199999999</v>
      </c>
    </row>
    <row r="456" spans="1:64" hidden="1" x14ac:dyDescent="0.3">
      <c r="A456" s="5" t="s">
        <v>603</v>
      </c>
      <c r="B456" s="5">
        <v>70</v>
      </c>
      <c r="C456" s="5">
        <v>70</v>
      </c>
      <c r="D456" s="5">
        <v>456</v>
      </c>
      <c r="E456" s="5" t="s">
        <v>1326</v>
      </c>
      <c r="F456" s="5" t="s">
        <v>1479</v>
      </c>
      <c r="G456" s="94"/>
      <c r="H456" s="94"/>
      <c r="I456" s="94">
        <v>2003</v>
      </c>
      <c r="J456" s="5">
        <v>40.384799999999998</v>
      </c>
      <c r="K456" s="5">
        <v>0.70730000000000004</v>
      </c>
      <c r="L456" s="5">
        <v>61</v>
      </c>
      <c r="M456" s="5" t="s">
        <v>2049</v>
      </c>
      <c r="N456" s="4" t="s">
        <v>844</v>
      </c>
      <c r="P456" s="5" t="s">
        <v>1929</v>
      </c>
      <c r="Q456" s="5" t="s">
        <v>1478</v>
      </c>
      <c r="R456" s="5" t="s">
        <v>1478</v>
      </c>
      <c r="S456" s="5"/>
      <c r="T456" s="5">
        <v>456</v>
      </c>
      <c r="U456" s="5" t="s">
        <v>1174</v>
      </c>
      <c r="V456" s="5" t="s">
        <v>992</v>
      </c>
      <c r="W456" s="5"/>
      <c r="X456" s="5"/>
      <c r="Y456" s="5" t="b">
        <v>0</v>
      </c>
      <c r="Z456" s="5"/>
      <c r="AA456" s="4" t="s">
        <v>1831</v>
      </c>
      <c r="AB456" s="4" t="s">
        <v>1831</v>
      </c>
      <c r="AC456" s="4" t="s">
        <v>1831</v>
      </c>
      <c r="AD456" s="4" t="s">
        <v>1831</v>
      </c>
      <c r="AE456" s="53">
        <v>0</v>
      </c>
      <c r="AJ456" s="4" t="s">
        <v>1831</v>
      </c>
      <c r="AK456" s="4" t="s">
        <v>1831</v>
      </c>
      <c r="AL456" s="4" t="s">
        <v>1831</v>
      </c>
      <c r="AM456" s="4" t="s">
        <v>1831</v>
      </c>
      <c r="AN456" s="4" t="s">
        <v>1831</v>
      </c>
      <c r="AO456" s="4" t="s">
        <v>1831</v>
      </c>
      <c r="AR456" s="4" t="s">
        <v>1831</v>
      </c>
      <c r="AS456" s="4" t="s">
        <v>1831</v>
      </c>
      <c r="AT456" s="4" t="s">
        <v>1831</v>
      </c>
      <c r="AU456" s="4" t="s">
        <v>1831</v>
      </c>
      <c r="AV456" s="4" t="s">
        <v>1831</v>
      </c>
      <c r="AW456" s="4" t="s">
        <v>1831</v>
      </c>
      <c r="AX456" s="4" t="s">
        <v>1831</v>
      </c>
      <c r="AY456" s="4" t="s">
        <v>1831</v>
      </c>
      <c r="AZ456" s="4" t="s">
        <v>1831</v>
      </c>
      <c r="BA456" s="4" t="s">
        <v>1831</v>
      </c>
      <c r="BB456" s="4" t="s">
        <v>1831</v>
      </c>
      <c r="BC456" s="53">
        <v>0.35767074999999998</v>
      </c>
      <c r="BD456" s="53">
        <v>4.6542899999999998E-2</v>
      </c>
      <c r="BE456" s="53">
        <v>242.155461</v>
      </c>
      <c r="BF456" s="53">
        <v>0.52620014000000004</v>
      </c>
      <c r="BG456" s="53">
        <v>0.11837325999999999</v>
      </c>
      <c r="BH456" s="4">
        <v>38.190407499999999</v>
      </c>
      <c r="BI456" s="4">
        <v>2.26519738</v>
      </c>
      <c r="BJ456" s="53">
        <v>14.5738573</v>
      </c>
      <c r="BK456" s="53">
        <v>8.3766599999999993E-3</v>
      </c>
      <c r="BL456" s="53">
        <v>25539.800800000001</v>
      </c>
    </row>
    <row r="457" spans="1:64" hidden="1" x14ac:dyDescent="0.3">
      <c r="A457" s="5" t="s">
        <v>602</v>
      </c>
      <c r="B457" s="5">
        <v>71</v>
      </c>
      <c r="C457" s="5">
        <v>71</v>
      </c>
      <c r="D457" s="5">
        <v>457</v>
      </c>
      <c r="E457" s="5" t="s">
        <v>1481</v>
      </c>
      <c r="F457" s="6">
        <v>40664</v>
      </c>
      <c r="G457" s="94">
        <v>1</v>
      </c>
      <c r="H457" s="94">
        <v>5</v>
      </c>
      <c r="I457" s="94">
        <v>2011</v>
      </c>
      <c r="J457" s="5">
        <v>41.807499999999997</v>
      </c>
      <c r="K457" s="5">
        <v>3.3871666666666602</v>
      </c>
      <c r="L457" s="5">
        <v>472</v>
      </c>
      <c r="M457" s="5" t="s">
        <v>2049</v>
      </c>
      <c r="N457" s="4" t="s">
        <v>1425</v>
      </c>
      <c r="P457" s="5" t="s">
        <v>1929</v>
      </c>
      <c r="Q457" s="90" t="s">
        <v>946</v>
      </c>
      <c r="R457" s="42" t="s">
        <v>946</v>
      </c>
      <c r="S457" s="5" t="s">
        <v>1485</v>
      </c>
      <c r="T457" s="5">
        <v>457</v>
      </c>
      <c r="U457" s="5" t="s">
        <v>1174</v>
      </c>
      <c r="V457" s="5" t="s">
        <v>992</v>
      </c>
      <c r="W457" s="5"/>
      <c r="X457" s="5"/>
      <c r="Y457" s="5" t="b">
        <v>0</v>
      </c>
      <c r="Z457" s="5"/>
      <c r="AA457" s="4" t="s">
        <v>1831</v>
      </c>
      <c r="AB457" s="4" t="s">
        <v>1831</v>
      </c>
      <c r="AC457" s="4" t="s">
        <v>1831</v>
      </c>
      <c r="AD457" s="4" t="s">
        <v>1831</v>
      </c>
      <c r="AE457" s="53">
        <v>0</v>
      </c>
      <c r="AJ457" s="4" t="s">
        <v>1831</v>
      </c>
      <c r="AK457" s="4" t="s">
        <v>1831</v>
      </c>
      <c r="AL457" s="4" t="s">
        <v>1831</v>
      </c>
      <c r="AM457" s="4" t="s">
        <v>1831</v>
      </c>
      <c r="AN457" s="4" t="s">
        <v>1831</v>
      </c>
      <c r="AO457" s="4" t="s">
        <v>1831</v>
      </c>
      <c r="AR457" s="4" t="s">
        <v>1831</v>
      </c>
      <c r="AS457" s="4" t="s">
        <v>1831</v>
      </c>
      <c r="AT457" s="4" t="s">
        <v>1831</v>
      </c>
      <c r="AU457" s="4" t="s">
        <v>1831</v>
      </c>
      <c r="AV457" s="4" t="s">
        <v>1831</v>
      </c>
      <c r="AW457" s="4" t="s">
        <v>1831</v>
      </c>
      <c r="AX457" s="4" t="s">
        <v>1831</v>
      </c>
      <c r="AY457" s="4" t="s">
        <v>1831</v>
      </c>
      <c r="AZ457" s="4" t="s">
        <v>1831</v>
      </c>
      <c r="BA457" s="4" t="s">
        <v>1831</v>
      </c>
      <c r="BB457" s="4" t="s">
        <v>1831</v>
      </c>
      <c r="BC457" s="53">
        <v>5.3481529999999999E-2</v>
      </c>
      <c r="BD457" s="53">
        <v>5.0195900000000002E-2</v>
      </c>
      <c r="BE457" s="53">
        <v>216.71666400000001</v>
      </c>
      <c r="BF457" s="53">
        <v>4.0703634400000004</v>
      </c>
      <c r="BG457" s="53">
        <v>0.25108077000000001</v>
      </c>
      <c r="BH457" s="4">
        <v>38.459780299999998</v>
      </c>
      <c r="BI457" s="4">
        <v>4.3416859600000004</v>
      </c>
      <c r="BJ457" s="53">
        <v>13.3063898</v>
      </c>
      <c r="BK457" s="53">
        <v>3.0708200000000001E-3</v>
      </c>
      <c r="BL457" s="53">
        <v>21660.800800000001</v>
      </c>
    </row>
    <row r="458" spans="1:64" hidden="1" x14ac:dyDescent="0.3">
      <c r="A458" s="5" t="s">
        <v>602</v>
      </c>
      <c r="B458" s="5">
        <v>71</v>
      </c>
      <c r="C458" s="5">
        <v>71</v>
      </c>
      <c r="D458" s="5">
        <v>458</v>
      </c>
      <c r="E458" s="5" t="s">
        <v>1482</v>
      </c>
      <c r="F458" s="6">
        <v>40664</v>
      </c>
      <c r="G458" s="94">
        <v>1</v>
      </c>
      <c r="H458" s="94">
        <v>5</v>
      </c>
      <c r="I458" s="94">
        <v>2011</v>
      </c>
      <c r="J458" s="5">
        <v>41.834016699999999</v>
      </c>
      <c r="K458" s="5">
        <v>3.3178166666666602</v>
      </c>
      <c r="L458" s="5">
        <v>500</v>
      </c>
      <c r="M458" s="5" t="s">
        <v>2049</v>
      </c>
      <c r="N458" s="4" t="s">
        <v>1425</v>
      </c>
      <c r="P458" s="5" t="s">
        <v>1929</v>
      </c>
      <c r="Q458" s="90" t="s">
        <v>946</v>
      </c>
      <c r="R458" s="42" t="s">
        <v>946</v>
      </c>
      <c r="S458" s="5" t="s">
        <v>1485</v>
      </c>
      <c r="T458" s="5" t="s">
        <v>2018</v>
      </c>
      <c r="U458" s="5" t="s">
        <v>1418</v>
      </c>
      <c r="V458" s="5" t="s">
        <v>992</v>
      </c>
      <c r="W458" s="5" t="s">
        <v>1222</v>
      </c>
      <c r="X458" s="5" t="s">
        <v>1222</v>
      </c>
      <c r="Y458" s="5" t="b">
        <v>1</v>
      </c>
      <c r="Z458" s="5"/>
      <c r="AE458" s="53">
        <v>570.330017</v>
      </c>
      <c r="AJ458" s="4" t="s">
        <v>1831</v>
      </c>
      <c r="AK458" s="4" t="s">
        <v>1831</v>
      </c>
      <c r="AL458" s="4" t="s">
        <v>1831</v>
      </c>
      <c r="AM458" s="4" t="s">
        <v>1831</v>
      </c>
      <c r="AN458" s="4" t="s">
        <v>1239</v>
      </c>
      <c r="AO458" s="4" t="s">
        <v>1831</v>
      </c>
      <c r="AR458" s="4" t="s">
        <v>1831</v>
      </c>
      <c r="AS458" s="4" t="s">
        <v>1831</v>
      </c>
      <c r="AT458" s="4" t="s">
        <v>1831</v>
      </c>
      <c r="AU458" s="4" t="s">
        <v>1831</v>
      </c>
      <c r="AV458" s="4" t="s">
        <v>1831</v>
      </c>
      <c r="AW458" s="4" t="s">
        <v>1831</v>
      </c>
      <c r="AX458" s="4" t="s">
        <v>1831</v>
      </c>
      <c r="AY458" s="4" t="s">
        <v>1831</v>
      </c>
      <c r="AZ458" s="4" t="s">
        <v>1831</v>
      </c>
      <c r="BA458" s="4" t="s">
        <v>1831</v>
      </c>
      <c r="BB458" s="4" t="s">
        <v>1831</v>
      </c>
      <c r="BC458" s="53">
        <v>7.519083E-2</v>
      </c>
      <c r="BD458" s="53">
        <v>4.6679600000000002E-2</v>
      </c>
      <c r="BE458" s="53">
        <v>220.98705799999999</v>
      </c>
      <c r="BF458" s="53">
        <v>3.1981702699999999</v>
      </c>
      <c r="BG458" s="53">
        <v>0.21476261999999999</v>
      </c>
      <c r="BH458" s="4">
        <v>38.468950399999997</v>
      </c>
      <c r="BI458" s="4">
        <v>3.5581190299999998</v>
      </c>
      <c r="BJ458" s="53">
        <v>13.3807364</v>
      </c>
      <c r="BK458" s="53">
        <v>3.1401799999999998E-3</v>
      </c>
      <c r="BL458" s="53">
        <v>15533.299800000001</v>
      </c>
    </row>
    <row r="459" spans="1:64" hidden="1" x14ac:dyDescent="0.3">
      <c r="A459" s="5" t="s">
        <v>602</v>
      </c>
      <c r="B459" s="5">
        <v>71</v>
      </c>
      <c r="C459" s="5">
        <v>71</v>
      </c>
      <c r="D459" s="5">
        <v>459</v>
      </c>
      <c r="E459" s="5" t="s">
        <v>1483</v>
      </c>
      <c r="F459" s="6">
        <v>40664</v>
      </c>
      <c r="G459" s="94">
        <v>1</v>
      </c>
      <c r="H459" s="94">
        <v>5</v>
      </c>
      <c r="I459" s="94">
        <v>2011</v>
      </c>
      <c r="J459" s="5">
        <v>41.834016699999999</v>
      </c>
      <c r="K459" s="5">
        <v>3.3178166666666602</v>
      </c>
      <c r="L459" s="5">
        <v>500</v>
      </c>
      <c r="M459" s="5" t="s">
        <v>2049</v>
      </c>
      <c r="N459" s="4" t="s">
        <v>1425</v>
      </c>
      <c r="P459" s="5" t="s">
        <v>1929</v>
      </c>
      <c r="Q459" s="90" t="s">
        <v>946</v>
      </c>
      <c r="R459" s="19" t="s">
        <v>946</v>
      </c>
      <c r="S459" s="5" t="s">
        <v>1485</v>
      </c>
      <c r="T459" s="5" t="s">
        <v>2018</v>
      </c>
      <c r="U459" s="5" t="s">
        <v>1418</v>
      </c>
      <c r="V459" s="5" t="s">
        <v>992</v>
      </c>
      <c r="W459" s="5" t="s">
        <v>1222</v>
      </c>
      <c r="X459" s="5" t="s">
        <v>1222</v>
      </c>
      <c r="Y459" s="5" t="b">
        <v>1</v>
      </c>
      <c r="Z459" s="5"/>
      <c r="AE459" s="53">
        <v>570.330017</v>
      </c>
      <c r="AJ459" s="4" t="s">
        <v>1831</v>
      </c>
      <c r="AK459" s="4" t="s">
        <v>1831</v>
      </c>
      <c r="AL459" s="4" t="s">
        <v>1831</v>
      </c>
      <c r="AM459" s="4" t="s">
        <v>1831</v>
      </c>
      <c r="AN459" s="4" t="s">
        <v>1239</v>
      </c>
      <c r="AO459" s="4" t="s">
        <v>1831</v>
      </c>
      <c r="AR459" s="4" t="s">
        <v>1831</v>
      </c>
      <c r="AS459" s="4" t="s">
        <v>1831</v>
      </c>
      <c r="AT459" s="4" t="s">
        <v>1831</v>
      </c>
      <c r="AU459" s="4" t="s">
        <v>1831</v>
      </c>
      <c r="AV459" s="4" t="s">
        <v>1831</v>
      </c>
      <c r="AW459" s="4" t="s">
        <v>1831</v>
      </c>
      <c r="AX459" s="4" t="s">
        <v>1831</v>
      </c>
      <c r="AY459" s="4" t="s">
        <v>1831</v>
      </c>
      <c r="AZ459" s="4" t="s">
        <v>1831</v>
      </c>
      <c r="BA459" s="4" t="s">
        <v>1831</v>
      </c>
      <c r="BB459" s="4" t="s">
        <v>1831</v>
      </c>
      <c r="BC459" s="53">
        <v>7.519083E-2</v>
      </c>
      <c r="BD459" s="53">
        <v>4.6679600000000002E-2</v>
      </c>
      <c r="BE459" s="53">
        <v>220.98705799999999</v>
      </c>
      <c r="BF459" s="53">
        <v>3.1981702699999999</v>
      </c>
      <c r="BG459" s="53">
        <v>0.21476261999999999</v>
      </c>
      <c r="BH459" s="4">
        <v>38.468950399999997</v>
      </c>
      <c r="BI459" s="4">
        <v>3.5581190299999998</v>
      </c>
      <c r="BJ459" s="53">
        <v>13.3807364</v>
      </c>
      <c r="BK459" s="53">
        <v>3.1401799999999998E-3</v>
      </c>
      <c r="BL459" s="53">
        <v>15533.299800000001</v>
      </c>
    </row>
    <row r="460" spans="1:64" hidden="1" x14ac:dyDescent="0.3">
      <c r="A460" s="5" t="s">
        <v>602</v>
      </c>
      <c r="B460" s="5">
        <v>71</v>
      </c>
      <c r="C460" s="5">
        <v>71</v>
      </c>
      <c r="D460" s="5">
        <v>460</v>
      </c>
      <c r="E460" s="5" t="s">
        <v>1484</v>
      </c>
      <c r="F460" s="6">
        <v>40664</v>
      </c>
      <c r="G460" s="94">
        <v>1</v>
      </c>
      <c r="H460" s="94">
        <v>5</v>
      </c>
      <c r="I460" s="94">
        <v>2011</v>
      </c>
      <c r="J460" s="5">
        <v>41.890833299999997</v>
      </c>
      <c r="K460" s="5">
        <v>3.4016666666666602</v>
      </c>
      <c r="L460" s="5">
        <v>484</v>
      </c>
      <c r="M460" s="5" t="s">
        <v>2049</v>
      </c>
      <c r="N460" s="4" t="s">
        <v>1425</v>
      </c>
      <c r="P460" s="5" t="s">
        <v>1929</v>
      </c>
      <c r="Q460" s="90" t="s">
        <v>946</v>
      </c>
      <c r="R460" s="19" t="s">
        <v>946</v>
      </c>
      <c r="S460" s="5" t="s">
        <v>1485</v>
      </c>
      <c r="T460" s="5" t="s">
        <v>2018</v>
      </c>
      <c r="U460" s="5" t="s">
        <v>1418</v>
      </c>
      <c r="V460" s="5" t="s">
        <v>992</v>
      </c>
      <c r="W460" s="5" t="s">
        <v>1222</v>
      </c>
      <c r="X460" s="5" t="s">
        <v>1222</v>
      </c>
      <c r="Y460" s="5" t="b">
        <v>1</v>
      </c>
      <c r="Z460" s="5"/>
      <c r="AE460" s="53">
        <v>515.87097200000005</v>
      </c>
      <c r="AJ460" s="4" t="s">
        <v>1831</v>
      </c>
      <c r="AK460" s="4" t="s">
        <v>1831</v>
      </c>
      <c r="AL460" s="4" t="s">
        <v>1831</v>
      </c>
      <c r="AM460" s="4" t="s">
        <v>1831</v>
      </c>
      <c r="AN460" s="4" t="s">
        <v>1239</v>
      </c>
      <c r="AO460" s="4" t="s">
        <v>1831</v>
      </c>
      <c r="AR460" s="4" t="s">
        <v>1831</v>
      </c>
      <c r="AS460" s="4" t="s">
        <v>1831</v>
      </c>
      <c r="AT460" s="4" t="s">
        <v>1831</v>
      </c>
      <c r="AU460" s="4" t="s">
        <v>1831</v>
      </c>
      <c r="AV460" s="4" t="s">
        <v>1831</v>
      </c>
      <c r="AW460" s="4" t="s">
        <v>1831</v>
      </c>
      <c r="AX460" s="4" t="s">
        <v>1831</v>
      </c>
      <c r="AY460" s="4" t="s">
        <v>1831</v>
      </c>
      <c r="AZ460" s="4" t="s">
        <v>1831</v>
      </c>
      <c r="BA460" s="4" t="s">
        <v>1831</v>
      </c>
      <c r="BB460" s="4" t="s">
        <v>1831</v>
      </c>
      <c r="BC460" s="53">
        <v>1.1193399999999999E-2</v>
      </c>
      <c r="BD460" s="53">
        <v>3.8734900000000003E-2</v>
      </c>
      <c r="BE460" s="53">
        <v>196.11664300000001</v>
      </c>
      <c r="BF460" s="53">
        <v>7.2879480599999997</v>
      </c>
      <c r="BG460" s="53">
        <v>0.37876381999999997</v>
      </c>
      <c r="BH460" s="4">
        <v>38.477941600000001</v>
      </c>
      <c r="BI460" s="4">
        <v>7.2056395999999996</v>
      </c>
      <c r="BJ460" s="53">
        <v>13.1288898</v>
      </c>
      <c r="BK460" s="53">
        <v>2.8240800000000001E-3</v>
      </c>
      <c r="BL460" s="53">
        <v>22693</v>
      </c>
    </row>
    <row r="461" spans="1:64" hidden="1" x14ac:dyDescent="0.3">
      <c r="A461" s="5" t="s">
        <v>602</v>
      </c>
      <c r="B461" s="5">
        <v>71</v>
      </c>
      <c r="C461" s="5">
        <v>71</v>
      </c>
      <c r="D461" s="5">
        <v>461</v>
      </c>
      <c r="E461" s="5" t="s">
        <v>1496</v>
      </c>
      <c r="F461" s="6">
        <v>40664</v>
      </c>
      <c r="G461" s="94">
        <v>1</v>
      </c>
      <c r="H461" s="94">
        <v>5</v>
      </c>
      <c r="I461" s="94">
        <v>2011</v>
      </c>
      <c r="J461" s="5">
        <v>41.910716700000002</v>
      </c>
      <c r="K461" s="5">
        <v>3.2701666666666598</v>
      </c>
      <c r="L461" s="5">
        <v>500</v>
      </c>
      <c r="M461" s="5" t="s">
        <v>2049</v>
      </c>
      <c r="N461" s="4" t="s">
        <v>1425</v>
      </c>
      <c r="P461" s="5" t="s">
        <v>1929</v>
      </c>
      <c r="Q461" s="90" t="s">
        <v>946</v>
      </c>
      <c r="R461" s="19" t="s">
        <v>946</v>
      </c>
      <c r="S461" s="5" t="s">
        <v>1485</v>
      </c>
      <c r="T461" s="5">
        <v>461</v>
      </c>
      <c r="U461" s="5" t="s">
        <v>1174</v>
      </c>
      <c r="V461" s="5" t="s">
        <v>992</v>
      </c>
      <c r="W461" s="5"/>
      <c r="X461" s="5"/>
      <c r="Y461" s="5" t="b">
        <v>0</v>
      </c>
      <c r="Z461" s="5"/>
      <c r="AE461" s="53">
        <v>0</v>
      </c>
      <c r="AJ461" s="4" t="s">
        <v>1831</v>
      </c>
      <c r="AK461" s="4" t="s">
        <v>1831</v>
      </c>
      <c r="AL461" s="4" t="s">
        <v>1831</v>
      </c>
      <c r="AM461" s="4" t="s">
        <v>1831</v>
      </c>
      <c r="AN461" s="4" t="s">
        <v>1831</v>
      </c>
      <c r="AO461" s="4" t="s">
        <v>1831</v>
      </c>
      <c r="AR461" s="4" t="s">
        <v>1831</v>
      </c>
      <c r="AS461" s="4" t="s">
        <v>1831</v>
      </c>
      <c r="AT461" s="4" t="s">
        <v>1831</v>
      </c>
      <c r="AU461" s="4" t="s">
        <v>1831</v>
      </c>
      <c r="AV461" s="4" t="s">
        <v>1831</v>
      </c>
      <c r="AW461" s="4" t="s">
        <v>1831</v>
      </c>
      <c r="AX461" s="4" t="s">
        <v>1831</v>
      </c>
      <c r="AY461" s="4" t="s">
        <v>1831</v>
      </c>
      <c r="AZ461" s="4" t="s">
        <v>1831</v>
      </c>
      <c r="BA461" s="4" t="s">
        <v>1831</v>
      </c>
      <c r="BB461" s="4" t="s">
        <v>1831</v>
      </c>
      <c r="BC461" s="53">
        <v>8.8682689999999995E-2</v>
      </c>
      <c r="BD461" s="53">
        <v>5.2093100000000003E-2</v>
      </c>
      <c r="BE461" s="53">
        <v>225.00231400000001</v>
      </c>
      <c r="BF461" s="53">
        <v>2.4039428900000002</v>
      </c>
      <c r="BG461" s="53">
        <v>0.18062138</v>
      </c>
      <c r="BH461" s="4">
        <v>38.469986499999997</v>
      </c>
      <c r="BI461" s="4">
        <v>2.8127843800000001</v>
      </c>
      <c r="BJ461" s="53">
        <v>13.527810300000001</v>
      </c>
      <c r="BK461" s="53">
        <v>3.0316900000000001E-3</v>
      </c>
      <c r="BL461" s="53">
        <v>14165.5</v>
      </c>
    </row>
    <row r="462" spans="1:64" hidden="1" x14ac:dyDescent="0.3">
      <c r="A462" s="5" t="s">
        <v>602</v>
      </c>
      <c r="B462" s="5">
        <v>71</v>
      </c>
      <c r="C462" s="5">
        <v>71</v>
      </c>
      <c r="D462" s="5">
        <v>462</v>
      </c>
      <c r="E462" s="5" t="s">
        <v>1497</v>
      </c>
      <c r="F462" s="6">
        <v>40664</v>
      </c>
      <c r="G462" s="94">
        <v>1</v>
      </c>
      <c r="H462" s="94">
        <v>5</v>
      </c>
      <c r="I462" s="94">
        <v>2011</v>
      </c>
      <c r="J462" s="5">
        <v>41.878349999999998</v>
      </c>
      <c r="K462" s="5">
        <v>3.4990000000000001</v>
      </c>
      <c r="L462" s="5">
        <v>800</v>
      </c>
      <c r="M462" s="5" t="s">
        <v>2049</v>
      </c>
      <c r="N462" s="4" t="s">
        <v>1425</v>
      </c>
      <c r="P462" s="5" t="s">
        <v>1929</v>
      </c>
      <c r="Q462" s="90" t="s">
        <v>946</v>
      </c>
      <c r="R462" s="19" t="s">
        <v>946</v>
      </c>
      <c r="S462" s="5" t="s">
        <v>1485</v>
      </c>
      <c r="T462" s="5">
        <v>462</v>
      </c>
      <c r="U462" s="5" t="s">
        <v>1174</v>
      </c>
      <c r="V462" s="5" t="s">
        <v>992</v>
      </c>
      <c r="W462" s="5"/>
      <c r="X462" s="5"/>
      <c r="Y462" s="5" t="b">
        <v>0</v>
      </c>
      <c r="Z462" s="5"/>
      <c r="AE462" s="53">
        <v>94.4595032</v>
      </c>
      <c r="AJ462" s="4" t="s">
        <v>1831</v>
      </c>
      <c r="AK462" s="4" t="s">
        <v>1831</v>
      </c>
      <c r="AL462" s="4" t="s">
        <v>1831</v>
      </c>
      <c r="AM462" s="4" t="s">
        <v>1831</v>
      </c>
      <c r="AN462" s="4" t="s">
        <v>1831</v>
      </c>
      <c r="AO462" s="4" t="s">
        <v>1831</v>
      </c>
      <c r="AR462" s="4" t="s">
        <v>1831</v>
      </c>
      <c r="AS462" s="4" t="s">
        <v>1831</v>
      </c>
      <c r="AT462" s="4" t="s">
        <v>1831</v>
      </c>
      <c r="AU462" s="4" t="s">
        <v>1831</v>
      </c>
      <c r="AV462" s="4" t="s">
        <v>1831</v>
      </c>
      <c r="AW462" s="4" t="s">
        <v>1831</v>
      </c>
      <c r="AX462" s="4" t="s">
        <v>1831</v>
      </c>
      <c r="AY462" s="4" t="s">
        <v>1831</v>
      </c>
      <c r="AZ462" s="4" t="s">
        <v>1831</v>
      </c>
      <c r="BA462" s="4" t="s">
        <v>1831</v>
      </c>
      <c r="BB462" s="4" t="s">
        <v>1831</v>
      </c>
      <c r="BC462" s="53">
        <v>4.4420299999999996E-3</v>
      </c>
      <c r="BD462" s="53">
        <v>4.1282199999999998E-2</v>
      </c>
      <c r="BE462" s="53">
        <v>193.491196</v>
      </c>
      <c r="BF462" s="53">
        <v>8.4812445600000004</v>
      </c>
      <c r="BG462" s="53">
        <v>0.42430582999999999</v>
      </c>
      <c r="BH462" s="4">
        <v>38.468017099999997</v>
      </c>
      <c r="BI462" s="4">
        <v>8.7274768599999994</v>
      </c>
      <c r="BJ462" s="53">
        <v>13.078411600000001</v>
      </c>
      <c r="BK462" s="53">
        <v>2.7500300000000001E-3</v>
      </c>
      <c r="BL462" s="53">
        <v>29501.199199999999</v>
      </c>
    </row>
    <row r="463" spans="1:64" hidden="1" x14ac:dyDescent="0.3">
      <c r="A463" s="5" t="s">
        <v>602</v>
      </c>
      <c r="B463" s="5">
        <v>71</v>
      </c>
      <c r="C463" s="5">
        <v>71</v>
      </c>
      <c r="D463" s="5">
        <v>463</v>
      </c>
      <c r="E463" s="5" t="s">
        <v>1498</v>
      </c>
      <c r="F463" s="6">
        <v>40664</v>
      </c>
      <c r="G463" s="94">
        <v>1</v>
      </c>
      <c r="H463" s="94">
        <v>5</v>
      </c>
      <c r="I463" s="94">
        <v>2011</v>
      </c>
      <c r="J463" s="5">
        <v>41.789250000000003</v>
      </c>
      <c r="K463" s="5">
        <v>3.5640000000000001</v>
      </c>
      <c r="L463" s="5">
        <v>2000</v>
      </c>
      <c r="M463" s="5" t="s">
        <v>2049</v>
      </c>
      <c r="N463" s="4" t="s">
        <v>1425</v>
      </c>
      <c r="P463" s="5" t="s">
        <v>1929</v>
      </c>
      <c r="Q463" s="90" t="s">
        <v>946</v>
      </c>
      <c r="R463" s="19" t="s">
        <v>946</v>
      </c>
      <c r="S463" s="5" t="s">
        <v>1485</v>
      </c>
      <c r="T463" s="5">
        <v>463</v>
      </c>
      <c r="U463" s="5" t="s">
        <v>1174</v>
      </c>
      <c r="V463" s="5" t="s">
        <v>992</v>
      </c>
      <c r="W463" s="5"/>
      <c r="X463" s="5"/>
      <c r="Y463" s="5" t="b">
        <v>0</v>
      </c>
      <c r="Z463" s="5"/>
      <c r="AA463" s="4" t="s">
        <v>1831</v>
      </c>
      <c r="AB463" s="4" t="s">
        <v>1831</v>
      </c>
      <c r="AC463" s="4" t="s">
        <v>1831</v>
      </c>
      <c r="AD463" s="4" t="s">
        <v>1831</v>
      </c>
      <c r="AE463" s="53">
        <v>0</v>
      </c>
      <c r="AJ463" s="4" t="s">
        <v>1831</v>
      </c>
      <c r="AK463" s="4" t="s">
        <v>1831</v>
      </c>
      <c r="AL463" s="4" t="s">
        <v>1831</v>
      </c>
      <c r="AM463" s="4" t="s">
        <v>1831</v>
      </c>
      <c r="AN463" s="4" t="s">
        <v>1831</v>
      </c>
      <c r="AO463" s="4" t="s">
        <v>1831</v>
      </c>
      <c r="AR463" s="4" t="s">
        <v>1831</v>
      </c>
      <c r="AS463" s="4" t="s">
        <v>1831</v>
      </c>
      <c r="AT463" s="4" t="s">
        <v>1831</v>
      </c>
      <c r="AU463" s="4" t="s">
        <v>1831</v>
      </c>
      <c r="AV463" s="4" t="s">
        <v>1831</v>
      </c>
      <c r="AW463" s="4" t="s">
        <v>1831</v>
      </c>
      <c r="AX463" s="4" t="s">
        <v>1831</v>
      </c>
      <c r="AY463" s="4" t="s">
        <v>1831</v>
      </c>
      <c r="AZ463" s="4" t="s">
        <v>1831</v>
      </c>
      <c r="BA463" s="4" t="s">
        <v>1831</v>
      </c>
      <c r="BB463" s="4" t="s">
        <v>1831</v>
      </c>
      <c r="BC463" s="53">
        <v>4.36865E-3</v>
      </c>
      <c r="BD463" s="53">
        <v>4.6640899999999999E-2</v>
      </c>
      <c r="BE463" s="53">
        <v>193.28592599999999</v>
      </c>
      <c r="BF463" s="53">
        <v>8.6311053199999996</v>
      </c>
      <c r="BG463" s="53">
        <v>0.42912977000000002</v>
      </c>
      <c r="BH463" s="4">
        <v>38.457234</v>
      </c>
      <c r="BI463" s="4">
        <v>8.8882618699999991</v>
      </c>
      <c r="BJ463" s="53">
        <v>13.0733801</v>
      </c>
      <c r="BK463" s="53">
        <v>2.7332300000000001E-3</v>
      </c>
      <c r="BL463" s="53">
        <v>36498.101600000002</v>
      </c>
    </row>
    <row r="464" spans="1:64" hidden="1" x14ac:dyDescent="0.3">
      <c r="A464" s="42" t="s">
        <v>602</v>
      </c>
      <c r="B464" s="42">
        <v>79</v>
      </c>
      <c r="C464" s="42">
        <v>79</v>
      </c>
      <c r="D464" s="5">
        <v>430</v>
      </c>
      <c r="E464" s="5" t="s">
        <v>1424</v>
      </c>
      <c r="F464" s="6">
        <v>40828</v>
      </c>
      <c r="G464" s="94">
        <v>12</v>
      </c>
      <c r="H464" s="94">
        <v>10</v>
      </c>
      <c r="I464" s="94">
        <v>2011</v>
      </c>
      <c r="J464" s="5">
        <v>41.885300000000001</v>
      </c>
      <c r="K464" s="5">
        <v>3.3069999999999999</v>
      </c>
      <c r="L464" s="5">
        <v>475</v>
      </c>
      <c r="M464" s="5" t="s">
        <v>2049</v>
      </c>
      <c r="N464" s="4" t="s">
        <v>1425</v>
      </c>
      <c r="P464" s="5" t="s">
        <v>1929</v>
      </c>
      <c r="Q464" s="90" t="s">
        <v>868</v>
      </c>
      <c r="R464" s="42" t="s">
        <v>868</v>
      </c>
      <c r="S464" s="42" t="s">
        <v>1501</v>
      </c>
      <c r="T464" s="5" t="s">
        <v>2090</v>
      </c>
      <c r="U464" s="5" t="s">
        <v>1418</v>
      </c>
      <c r="V464" s="5" t="s">
        <v>992</v>
      </c>
      <c r="W464" s="5" t="s">
        <v>1222</v>
      </c>
      <c r="X464" s="5" t="s">
        <v>1222</v>
      </c>
      <c r="Y464" s="4" t="b">
        <v>1</v>
      </c>
      <c r="Z464" s="42" t="s">
        <v>1500</v>
      </c>
      <c r="AE464" s="53">
        <v>296.60699499999998</v>
      </c>
      <c r="AJ464" s="4" t="s">
        <v>1831</v>
      </c>
      <c r="AK464" s="4" t="s">
        <v>1831</v>
      </c>
      <c r="AL464" s="4" t="s">
        <v>1831</v>
      </c>
      <c r="AM464" s="4" t="s">
        <v>1831</v>
      </c>
      <c r="AN464" s="4" t="s">
        <v>1831</v>
      </c>
      <c r="AO464" s="4" t="s">
        <v>1831</v>
      </c>
      <c r="AR464" s="4" t="s">
        <v>1831</v>
      </c>
      <c r="AS464" s="4" t="s">
        <v>1831</v>
      </c>
      <c r="AT464" s="4" t="s">
        <v>1831</v>
      </c>
      <c r="AU464" s="4" t="s">
        <v>1831</v>
      </c>
      <c r="AV464" s="4" t="s">
        <v>1831</v>
      </c>
      <c r="AW464" s="4" t="s">
        <v>1831</v>
      </c>
      <c r="AX464" s="4" t="s">
        <v>1831</v>
      </c>
      <c r="AY464" s="4" t="s">
        <v>1831</v>
      </c>
      <c r="AZ464" s="4" t="s">
        <v>1831</v>
      </c>
      <c r="BA464" s="4" t="s">
        <v>1831</v>
      </c>
      <c r="BB464" s="4" t="s">
        <v>1831</v>
      </c>
      <c r="BC464" s="53">
        <v>2.348774E-2</v>
      </c>
      <c r="BD464" s="53">
        <v>4.6118100000000002E-2</v>
      </c>
      <c r="BE464" s="53">
        <v>211.07739699999999</v>
      </c>
      <c r="BF464" s="53">
        <v>4.0211980499999997</v>
      </c>
      <c r="BG464" s="53">
        <v>0.25582357999999999</v>
      </c>
      <c r="BH464" s="4">
        <v>38.506537199999997</v>
      </c>
      <c r="BI464" s="4">
        <v>3.7893706900000002</v>
      </c>
      <c r="BJ464" s="53">
        <v>13.3084039</v>
      </c>
      <c r="BK464" s="53">
        <v>3.0301199999999999E-3</v>
      </c>
      <c r="BL464" s="53">
        <v>15594.299800000001</v>
      </c>
    </row>
    <row r="465" spans="1:64" hidden="1" x14ac:dyDescent="0.3">
      <c r="A465" s="42" t="s">
        <v>602</v>
      </c>
      <c r="B465" s="42">
        <v>79</v>
      </c>
      <c r="C465" s="42">
        <v>79</v>
      </c>
      <c r="D465" s="5">
        <v>431</v>
      </c>
      <c r="E465" s="5" t="s">
        <v>1426</v>
      </c>
      <c r="F465" s="6">
        <v>40676</v>
      </c>
      <c r="G465" s="94">
        <v>13</v>
      </c>
      <c r="H465" s="94">
        <v>5</v>
      </c>
      <c r="I465" s="94">
        <v>2011</v>
      </c>
      <c r="J465" s="5">
        <v>41.886000000000003</v>
      </c>
      <c r="K465" s="5">
        <v>3.3321000000000001</v>
      </c>
      <c r="L465" s="5">
        <v>500</v>
      </c>
      <c r="M465" s="5" t="s">
        <v>2049</v>
      </c>
      <c r="N465" s="4" t="s">
        <v>1425</v>
      </c>
      <c r="P465" s="5" t="s">
        <v>1929</v>
      </c>
      <c r="Q465" s="90" t="s">
        <v>946</v>
      </c>
      <c r="R465" s="42" t="s">
        <v>946</v>
      </c>
      <c r="S465" s="42" t="s">
        <v>1501</v>
      </c>
      <c r="T465" s="5" t="s">
        <v>2091</v>
      </c>
      <c r="U465" s="5" t="s">
        <v>1418</v>
      </c>
      <c r="V465" s="5" t="s">
        <v>992</v>
      </c>
      <c r="W465" s="5" t="s">
        <v>1222</v>
      </c>
      <c r="X465" s="5" t="s">
        <v>1222</v>
      </c>
      <c r="Y465" s="4" t="b">
        <v>1</v>
      </c>
      <c r="Z465" s="42" t="s">
        <v>1500</v>
      </c>
      <c r="AE465" s="53">
        <v>151.59700000000001</v>
      </c>
      <c r="AJ465" s="4" t="s">
        <v>1831</v>
      </c>
      <c r="AK465" s="4" t="s">
        <v>1831</v>
      </c>
      <c r="AL465" s="4" t="s">
        <v>1831</v>
      </c>
      <c r="AM465" s="4" t="s">
        <v>1831</v>
      </c>
      <c r="AN465" s="4" t="s">
        <v>1831</v>
      </c>
      <c r="AO465" s="4" t="s">
        <v>1831</v>
      </c>
      <c r="AR465" s="4" t="s">
        <v>1831</v>
      </c>
      <c r="AS465" s="4" t="s">
        <v>1831</v>
      </c>
      <c r="AT465" s="4" t="s">
        <v>1831</v>
      </c>
      <c r="AU465" s="4" t="s">
        <v>1831</v>
      </c>
      <c r="AV465" s="4" t="s">
        <v>1831</v>
      </c>
      <c r="AW465" s="4" t="s">
        <v>1831</v>
      </c>
      <c r="AX465" s="4" t="s">
        <v>1831</v>
      </c>
      <c r="AY465" s="4" t="s">
        <v>1831</v>
      </c>
      <c r="AZ465" s="4" t="s">
        <v>1831</v>
      </c>
      <c r="BA465" s="4" t="s">
        <v>1831</v>
      </c>
      <c r="BB465" s="4" t="s">
        <v>1831</v>
      </c>
      <c r="BC465" s="53">
        <v>1.910506E-2</v>
      </c>
      <c r="BD465" s="53">
        <v>4.2460400000000002E-2</v>
      </c>
      <c r="BE465" s="53">
        <v>205.31003699999999</v>
      </c>
      <c r="BF465" s="53">
        <v>5.2510190699999999</v>
      </c>
      <c r="BG465" s="53">
        <v>0.30238248000000001</v>
      </c>
      <c r="BH465" s="4">
        <v>38.495234600000003</v>
      </c>
      <c r="BI465" s="4">
        <v>5.0534378100000001</v>
      </c>
      <c r="BJ465" s="53">
        <v>13.2403449</v>
      </c>
      <c r="BK465" s="53">
        <v>2.9627299999999998E-3</v>
      </c>
      <c r="BL465" s="53">
        <v>17598.5</v>
      </c>
    </row>
    <row r="466" spans="1:64" hidden="1" x14ac:dyDescent="0.3">
      <c r="A466" s="42" t="s">
        <v>602</v>
      </c>
      <c r="B466" s="42">
        <v>79</v>
      </c>
      <c r="C466" s="42">
        <v>79</v>
      </c>
      <c r="D466" s="5">
        <v>432</v>
      </c>
      <c r="E466" s="5" t="s">
        <v>1427</v>
      </c>
      <c r="F466" s="6">
        <v>40828</v>
      </c>
      <c r="G466" s="94">
        <v>12</v>
      </c>
      <c r="H466" s="94">
        <v>10</v>
      </c>
      <c r="I466" s="94">
        <v>2011</v>
      </c>
      <c r="J466" s="5">
        <v>41.890300000000003</v>
      </c>
      <c r="K466" s="5">
        <v>3.3494999999999999</v>
      </c>
      <c r="L466" s="5">
        <v>591</v>
      </c>
      <c r="M466" s="5" t="s">
        <v>2049</v>
      </c>
      <c r="N466" s="4" t="s">
        <v>1425</v>
      </c>
      <c r="P466" s="5" t="s">
        <v>1929</v>
      </c>
      <c r="Q466" s="90" t="s">
        <v>868</v>
      </c>
      <c r="R466" s="42" t="s">
        <v>868</v>
      </c>
      <c r="S466" s="42" t="s">
        <v>1501</v>
      </c>
      <c r="T466" s="5" t="s">
        <v>2090</v>
      </c>
      <c r="U466" s="5" t="s">
        <v>1418</v>
      </c>
      <c r="V466" s="5" t="s">
        <v>992</v>
      </c>
      <c r="W466" s="5" t="s">
        <v>1222</v>
      </c>
      <c r="X466" s="5" t="s">
        <v>1222</v>
      </c>
      <c r="Y466" s="4" t="b">
        <v>1</v>
      </c>
      <c r="Z466" s="42" t="s">
        <v>1500</v>
      </c>
      <c r="AE466" s="53">
        <v>277.56298800000002</v>
      </c>
      <c r="AJ466" s="4" t="s">
        <v>1831</v>
      </c>
      <c r="AK466" s="4" t="s">
        <v>1831</v>
      </c>
      <c r="AL466" s="4" t="s">
        <v>1831</v>
      </c>
      <c r="AM466" s="4" t="s">
        <v>1831</v>
      </c>
      <c r="AN466" s="4" t="s">
        <v>1831</v>
      </c>
      <c r="AO466" s="4" t="s">
        <v>1831</v>
      </c>
      <c r="AR466" s="4" t="s">
        <v>1831</v>
      </c>
      <c r="AS466" s="4" t="s">
        <v>1831</v>
      </c>
      <c r="AT466" s="4" t="s">
        <v>1831</v>
      </c>
      <c r="AU466" s="4" t="s">
        <v>1831</v>
      </c>
      <c r="AV466" s="4" t="s">
        <v>1831</v>
      </c>
      <c r="AW466" s="4" t="s">
        <v>1831</v>
      </c>
      <c r="AX466" s="4" t="s">
        <v>1831</v>
      </c>
      <c r="AY466" s="4" t="s">
        <v>1831</v>
      </c>
      <c r="AZ466" s="4" t="s">
        <v>1831</v>
      </c>
      <c r="BA466" s="4" t="s">
        <v>1831</v>
      </c>
      <c r="BB466" s="4" t="s">
        <v>1831</v>
      </c>
      <c r="BC466" s="53">
        <v>1.7837530000000001E-2</v>
      </c>
      <c r="BD466" s="53">
        <v>4.0327300000000003E-2</v>
      </c>
      <c r="BE466" s="53">
        <v>202.48748599999999</v>
      </c>
      <c r="BF466" s="53">
        <v>5.9067067199999999</v>
      </c>
      <c r="BG466" s="53">
        <v>0.32693137</v>
      </c>
      <c r="BH466" s="4">
        <v>38.488075199999997</v>
      </c>
      <c r="BI466" s="4">
        <v>5.7478243600000001</v>
      </c>
      <c r="BJ466" s="53">
        <v>13.204723100000001</v>
      </c>
      <c r="BK466" s="53">
        <v>2.9107500000000001E-3</v>
      </c>
      <c r="BL466" s="53">
        <v>19081.199199999999</v>
      </c>
    </row>
    <row r="467" spans="1:64" hidden="1" x14ac:dyDescent="0.3">
      <c r="A467" s="42" t="s">
        <v>602</v>
      </c>
      <c r="B467" s="42">
        <v>79</v>
      </c>
      <c r="C467" s="42">
        <v>79</v>
      </c>
      <c r="D467" s="5">
        <v>433</v>
      </c>
      <c r="E467" s="5" t="s">
        <v>1428</v>
      </c>
      <c r="F467" s="6">
        <v>40828</v>
      </c>
      <c r="G467" s="94">
        <v>12</v>
      </c>
      <c r="H467" s="94">
        <v>10</v>
      </c>
      <c r="I467" s="94">
        <v>2011</v>
      </c>
      <c r="J467" s="5">
        <v>41.889200000000002</v>
      </c>
      <c r="K467" s="5">
        <v>3.3784999999999998</v>
      </c>
      <c r="L467" s="5">
        <v>486</v>
      </c>
      <c r="M467" s="5" t="s">
        <v>2049</v>
      </c>
      <c r="N467" s="4" t="s">
        <v>1425</v>
      </c>
      <c r="P467" s="5" t="s">
        <v>1929</v>
      </c>
      <c r="Q467" s="90" t="s">
        <v>868</v>
      </c>
      <c r="R467" s="42" t="s">
        <v>868</v>
      </c>
      <c r="S467" s="42" t="s">
        <v>1501</v>
      </c>
      <c r="T467" s="5" t="s">
        <v>2092</v>
      </c>
      <c r="U467" s="5" t="s">
        <v>1418</v>
      </c>
      <c r="V467" s="5" t="s">
        <v>992</v>
      </c>
      <c r="W467" s="5" t="s">
        <v>1222</v>
      </c>
      <c r="X467" s="5" t="s">
        <v>1222</v>
      </c>
      <c r="Y467" s="4" t="b">
        <v>1</v>
      </c>
      <c r="Z467" s="42" t="s">
        <v>1500</v>
      </c>
      <c r="AE467" s="53">
        <v>654.03698699999995</v>
      </c>
      <c r="AJ467" s="4" t="s">
        <v>1831</v>
      </c>
      <c r="AK467" s="4" t="s">
        <v>1831</v>
      </c>
      <c r="AL467" s="4" t="s">
        <v>1831</v>
      </c>
      <c r="AM467" s="4" t="s">
        <v>1831</v>
      </c>
      <c r="AN467" s="4" t="s">
        <v>1831</v>
      </c>
      <c r="AO467" s="4" t="s">
        <v>1831</v>
      </c>
      <c r="AR467" s="4" t="s">
        <v>1831</v>
      </c>
      <c r="AS467" s="4" t="s">
        <v>1831</v>
      </c>
      <c r="AT467" s="4" t="s">
        <v>1831</v>
      </c>
      <c r="AU467" s="4" t="s">
        <v>1831</v>
      </c>
      <c r="AV467" s="4" t="s">
        <v>1831</v>
      </c>
      <c r="AW467" s="4" t="s">
        <v>1831</v>
      </c>
      <c r="AX467" s="4" t="s">
        <v>1831</v>
      </c>
      <c r="AY467" s="4" t="s">
        <v>1831</v>
      </c>
      <c r="AZ467" s="4" t="s">
        <v>1831</v>
      </c>
      <c r="BA467" s="4" t="s">
        <v>1831</v>
      </c>
      <c r="BB467" s="4" t="s">
        <v>1831</v>
      </c>
      <c r="BC467" s="53">
        <v>1.2695059999999999E-2</v>
      </c>
      <c r="BD467" s="53">
        <v>3.6855199999999998E-2</v>
      </c>
      <c r="BE467" s="53">
        <v>196.29022800000001</v>
      </c>
      <c r="BF467" s="53">
        <v>7.2152202299999999</v>
      </c>
      <c r="BG467" s="53">
        <v>0.37649979</v>
      </c>
      <c r="BH467" s="4">
        <v>38.476907099999998</v>
      </c>
      <c r="BI467" s="4">
        <v>7.0913096800000002</v>
      </c>
      <c r="BJ467" s="53">
        <v>13.132173099999999</v>
      </c>
      <c r="BK467" s="53">
        <v>2.8464300000000001E-3</v>
      </c>
      <c r="BL467" s="53">
        <v>21356</v>
      </c>
    </row>
    <row r="468" spans="1:64" hidden="1" x14ac:dyDescent="0.3">
      <c r="A468" s="42" t="s">
        <v>602</v>
      </c>
      <c r="B468" s="42">
        <v>79</v>
      </c>
      <c r="C468" s="42">
        <v>79</v>
      </c>
      <c r="D468" s="5">
        <v>434</v>
      </c>
      <c r="E468" s="5" t="s">
        <v>1429</v>
      </c>
      <c r="F468" s="6">
        <v>40675</v>
      </c>
      <c r="G468" s="94">
        <v>12</v>
      </c>
      <c r="H468" s="94">
        <v>5</v>
      </c>
      <c r="I468" s="94">
        <v>2011</v>
      </c>
      <c r="J468" s="5">
        <v>41.889000000000003</v>
      </c>
      <c r="K468" s="5">
        <v>3.4093</v>
      </c>
      <c r="L468" s="5">
        <v>556</v>
      </c>
      <c r="M468" s="5" t="s">
        <v>2049</v>
      </c>
      <c r="N468" s="4" t="s">
        <v>1425</v>
      </c>
      <c r="P468" s="5" t="s">
        <v>1929</v>
      </c>
      <c r="Q468" s="90" t="s">
        <v>946</v>
      </c>
      <c r="R468" s="42" t="s">
        <v>946</v>
      </c>
      <c r="S468" s="42" t="s">
        <v>1502</v>
      </c>
      <c r="T468" s="5" t="s">
        <v>2093</v>
      </c>
      <c r="U468" s="5" t="s">
        <v>1418</v>
      </c>
      <c r="V468" s="5" t="s">
        <v>992</v>
      </c>
      <c r="W468" s="5" t="s">
        <v>1222</v>
      </c>
      <c r="X468" s="5" t="s">
        <v>1222</v>
      </c>
      <c r="Y468" s="4" t="b">
        <v>1</v>
      </c>
      <c r="Z468" s="42" t="s">
        <v>1500</v>
      </c>
      <c r="AE468" s="53">
        <v>499.739014</v>
      </c>
      <c r="AJ468" s="4" t="s">
        <v>1831</v>
      </c>
      <c r="AK468" s="4" t="s">
        <v>1831</v>
      </c>
      <c r="AL468" s="4" t="s">
        <v>1831</v>
      </c>
      <c r="AM468" s="4" t="s">
        <v>1831</v>
      </c>
      <c r="AN468" s="4" t="s">
        <v>1831</v>
      </c>
      <c r="AO468" s="4" t="s">
        <v>1831</v>
      </c>
      <c r="AR468" s="4" t="s">
        <v>1831</v>
      </c>
      <c r="AS468" s="4" t="s">
        <v>1831</v>
      </c>
      <c r="AT468" s="4" t="s">
        <v>1831</v>
      </c>
      <c r="AU468" s="4" t="s">
        <v>1831</v>
      </c>
      <c r="AV468" s="4" t="s">
        <v>1831</v>
      </c>
      <c r="AW468" s="4" t="s">
        <v>1831</v>
      </c>
      <c r="AX468" s="4" t="s">
        <v>1831</v>
      </c>
      <c r="AY468" s="4" t="s">
        <v>1831</v>
      </c>
      <c r="AZ468" s="4" t="s">
        <v>1831</v>
      </c>
      <c r="BA468" s="4" t="s">
        <v>1831</v>
      </c>
      <c r="BB468" s="4" t="s">
        <v>1831</v>
      </c>
      <c r="BC468" s="53">
        <v>1.122807E-2</v>
      </c>
      <c r="BD468" s="53">
        <v>3.8775900000000002E-2</v>
      </c>
      <c r="BE468" s="53">
        <v>196.15328</v>
      </c>
      <c r="BF468" s="53">
        <v>7.2805218800000002</v>
      </c>
      <c r="BG468" s="53">
        <v>0.37845986999999998</v>
      </c>
      <c r="BH468" s="4">
        <v>38.478017299999998</v>
      </c>
      <c r="BI468" s="4">
        <v>7.1987845200000002</v>
      </c>
      <c r="BJ468" s="53">
        <v>13.1292875</v>
      </c>
      <c r="BK468" s="53">
        <v>2.8236200000000002E-3</v>
      </c>
      <c r="BL468" s="53">
        <v>22697.099600000001</v>
      </c>
    </row>
    <row r="469" spans="1:64" hidden="1" x14ac:dyDescent="0.3">
      <c r="A469" s="42" t="s">
        <v>602</v>
      </c>
      <c r="B469" s="42">
        <v>79</v>
      </c>
      <c r="C469" s="42">
        <v>79</v>
      </c>
      <c r="D469" s="5">
        <v>435</v>
      </c>
      <c r="E469" s="5" t="s">
        <v>1430</v>
      </c>
      <c r="F469" s="6">
        <v>40828</v>
      </c>
      <c r="G469" s="94">
        <v>12</v>
      </c>
      <c r="H469" s="94">
        <v>10</v>
      </c>
      <c r="I469" s="94">
        <v>2011</v>
      </c>
      <c r="J469" s="5">
        <v>41.851199999999999</v>
      </c>
      <c r="K469" s="5">
        <v>3.2911999999999999</v>
      </c>
      <c r="L469" s="5">
        <v>463</v>
      </c>
      <c r="M469" s="5" t="s">
        <v>2049</v>
      </c>
      <c r="N469" s="4" t="s">
        <v>1425</v>
      </c>
      <c r="P469" s="5" t="s">
        <v>1929</v>
      </c>
      <c r="Q469" s="90" t="s">
        <v>868</v>
      </c>
      <c r="R469" s="42" t="s">
        <v>868</v>
      </c>
      <c r="S469" s="42" t="s">
        <v>1501</v>
      </c>
      <c r="T469" s="5" t="s">
        <v>2094</v>
      </c>
      <c r="U469" s="5" t="s">
        <v>1418</v>
      </c>
      <c r="V469" s="5" t="s">
        <v>992</v>
      </c>
      <c r="W469" s="5" t="s">
        <v>1222</v>
      </c>
      <c r="X469" s="5" t="s">
        <v>1222</v>
      </c>
      <c r="Y469" s="4" t="b">
        <v>1</v>
      </c>
      <c r="Z469" s="42" t="s">
        <v>1500</v>
      </c>
      <c r="AE469" s="53">
        <v>628.20098900000005</v>
      </c>
      <c r="AJ469" s="4" t="s">
        <v>1831</v>
      </c>
      <c r="AK469" s="4" t="s">
        <v>1831</v>
      </c>
      <c r="AL469" s="4" t="s">
        <v>1831</v>
      </c>
      <c r="AM469" s="4" t="s">
        <v>1831</v>
      </c>
      <c r="AN469" s="4" t="s">
        <v>1831</v>
      </c>
      <c r="AO469" s="4" t="s">
        <v>1831</v>
      </c>
      <c r="AR469" s="4" t="s">
        <v>1831</v>
      </c>
      <c r="AS469" s="4" t="s">
        <v>1831</v>
      </c>
      <c r="AT469" s="4" t="s">
        <v>1831</v>
      </c>
      <c r="AU469" s="4" t="s">
        <v>1831</v>
      </c>
      <c r="AV469" s="4" t="s">
        <v>1831</v>
      </c>
      <c r="AW469" s="4" t="s">
        <v>1831</v>
      </c>
      <c r="AX469" s="4" t="s">
        <v>1831</v>
      </c>
      <c r="AY469" s="4" t="s">
        <v>1831</v>
      </c>
      <c r="AZ469" s="4" t="s">
        <v>1831</v>
      </c>
      <c r="BA469" s="4" t="s">
        <v>1831</v>
      </c>
      <c r="BB469" s="4" t="s">
        <v>1831</v>
      </c>
      <c r="BC469" s="53">
        <v>6.5422620000000001E-2</v>
      </c>
      <c r="BD469" s="53">
        <v>4.7784600000000003E-2</v>
      </c>
      <c r="BE469" s="53">
        <v>221.53340299999999</v>
      </c>
      <c r="BF469" s="53">
        <v>2.6790652399999999</v>
      </c>
      <c r="BG469" s="53">
        <v>0.19758688999999999</v>
      </c>
      <c r="BH469" s="4">
        <v>38.489130799999998</v>
      </c>
      <c r="BI469" s="4">
        <v>2.8525415700000001</v>
      </c>
      <c r="BJ469" s="53">
        <v>13.4072873</v>
      </c>
      <c r="BK469" s="53">
        <v>3.1619E-3</v>
      </c>
      <c r="BL469" s="53">
        <v>13383</v>
      </c>
    </row>
    <row r="470" spans="1:64" hidden="1" x14ac:dyDescent="0.3">
      <c r="A470" s="42" t="s">
        <v>602</v>
      </c>
      <c r="B470" s="42">
        <v>79</v>
      </c>
      <c r="C470" s="42">
        <v>79</v>
      </c>
      <c r="D470" s="5">
        <v>436</v>
      </c>
      <c r="E470" s="5" t="s">
        <v>1431</v>
      </c>
      <c r="F470" s="6">
        <v>40676</v>
      </c>
      <c r="G470" s="94">
        <v>13</v>
      </c>
      <c r="H470" s="94">
        <v>5</v>
      </c>
      <c r="I470" s="94">
        <v>2011</v>
      </c>
      <c r="J470" s="5">
        <v>41.834000000000003</v>
      </c>
      <c r="K470" s="5">
        <v>3.3178000000000001</v>
      </c>
      <c r="L470" s="5">
        <v>503</v>
      </c>
      <c r="M470" s="5" t="s">
        <v>2049</v>
      </c>
      <c r="N470" s="4" t="s">
        <v>1425</v>
      </c>
      <c r="P470" s="5" t="s">
        <v>1929</v>
      </c>
      <c r="Q470" s="90" t="s">
        <v>946</v>
      </c>
      <c r="R470" s="42" t="s">
        <v>946</v>
      </c>
      <c r="S470" s="42" t="s">
        <v>1501</v>
      </c>
      <c r="T470" s="5" t="s">
        <v>2095</v>
      </c>
      <c r="U470" s="5" t="s">
        <v>1418</v>
      </c>
      <c r="V470" s="5" t="s">
        <v>992</v>
      </c>
      <c r="W470" s="5" t="s">
        <v>1222</v>
      </c>
      <c r="X470" s="5" t="s">
        <v>1222</v>
      </c>
      <c r="Y470" s="4" t="b">
        <v>1</v>
      </c>
      <c r="Z470" s="42" t="s">
        <v>1500</v>
      </c>
      <c r="AE470" s="53">
        <v>563.84802300000001</v>
      </c>
      <c r="AJ470" s="4" t="s">
        <v>1831</v>
      </c>
      <c r="AK470" s="4" t="s">
        <v>1831</v>
      </c>
      <c r="AL470" s="4" t="s">
        <v>1831</v>
      </c>
      <c r="AM470" s="4" t="s">
        <v>1831</v>
      </c>
      <c r="AN470" s="4" t="s">
        <v>1831</v>
      </c>
      <c r="AO470" s="4" t="s">
        <v>1831</v>
      </c>
      <c r="AR470" s="4" t="s">
        <v>1831</v>
      </c>
      <c r="AS470" s="4" t="s">
        <v>1831</v>
      </c>
      <c r="AT470" s="4" t="s">
        <v>1831</v>
      </c>
      <c r="AU470" s="4" t="s">
        <v>1831</v>
      </c>
      <c r="AV470" s="4" t="s">
        <v>1831</v>
      </c>
      <c r="AW470" s="4" t="s">
        <v>1831</v>
      </c>
      <c r="AX470" s="4" t="s">
        <v>1831</v>
      </c>
      <c r="AY470" s="4" t="s">
        <v>1831</v>
      </c>
      <c r="AZ470" s="4" t="s">
        <v>1831</v>
      </c>
      <c r="BA470" s="4" t="s">
        <v>1831</v>
      </c>
      <c r="BB470" s="4" t="s">
        <v>1831</v>
      </c>
      <c r="BC470" s="53">
        <v>7.5098899999999996E-2</v>
      </c>
      <c r="BD470" s="53">
        <v>4.6679499999999999E-2</v>
      </c>
      <c r="BE470" s="53">
        <v>220.95466300000001</v>
      </c>
      <c r="BF470" s="53">
        <v>3.2039941999999999</v>
      </c>
      <c r="BG470" s="53">
        <v>0.21499656</v>
      </c>
      <c r="BH470" s="4">
        <v>38.468919999999997</v>
      </c>
      <c r="BI470" s="4">
        <v>3.5634054700000002</v>
      </c>
      <c r="BJ470" s="53">
        <v>13.380335000000001</v>
      </c>
      <c r="BK470" s="53">
        <v>3.1398300000000001E-3</v>
      </c>
      <c r="BL470" s="53">
        <v>15548.5996</v>
      </c>
    </row>
    <row r="471" spans="1:64" hidden="1" x14ac:dyDescent="0.3">
      <c r="A471" s="42" t="s">
        <v>602</v>
      </c>
      <c r="B471" s="42">
        <v>79</v>
      </c>
      <c r="C471" s="42">
        <v>79</v>
      </c>
      <c r="D471" s="5">
        <v>438</v>
      </c>
      <c r="E471" s="5" t="s">
        <v>1433</v>
      </c>
      <c r="F471" s="6">
        <v>40827</v>
      </c>
      <c r="G471" s="94">
        <v>11</v>
      </c>
      <c r="H471" s="94">
        <v>10</v>
      </c>
      <c r="I471" s="94">
        <v>2011</v>
      </c>
      <c r="J471" s="42">
        <v>41.810200000000002</v>
      </c>
      <c r="K471" s="42">
        <v>3.3652000000000002</v>
      </c>
      <c r="L471" s="42">
        <v>453</v>
      </c>
      <c r="M471" s="5" t="s">
        <v>2049</v>
      </c>
      <c r="N471" s="4" t="s">
        <v>1425</v>
      </c>
      <c r="P471" s="5" t="s">
        <v>1929</v>
      </c>
      <c r="Q471" s="90" t="s">
        <v>868</v>
      </c>
      <c r="R471" s="42" t="s">
        <v>868</v>
      </c>
      <c r="S471" s="42" t="s">
        <v>1501</v>
      </c>
      <c r="T471" s="5" t="s">
        <v>2096</v>
      </c>
      <c r="U471" s="5" t="s">
        <v>1174</v>
      </c>
      <c r="V471" s="5" t="s">
        <v>992</v>
      </c>
      <c r="W471" s="5"/>
      <c r="X471" s="5"/>
      <c r="Y471" s="42" t="b">
        <v>0</v>
      </c>
      <c r="Z471" s="42" t="s">
        <v>1500</v>
      </c>
      <c r="AE471" s="53">
        <v>0</v>
      </c>
      <c r="AJ471" s="4" t="s">
        <v>1831</v>
      </c>
      <c r="AK471" s="4" t="s">
        <v>1831</v>
      </c>
      <c r="AL471" s="4" t="s">
        <v>1831</v>
      </c>
      <c r="AM471" s="4" t="s">
        <v>1831</v>
      </c>
      <c r="AN471" s="4" t="s">
        <v>1831</v>
      </c>
      <c r="AO471" s="4" t="s">
        <v>1831</v>
      </c>
      <c r="AR471" s="4" t="s">
        <v>1831</v>
      </c>
      <c r="AS471" s="4" t="s">
        <v>1831</v>
      </c>
      <c r="AT471" s="4">
        <v>1</v>
      </c>
      <c r="AU471" s="4" t="s">
        <v>1831</v>
      </c>
      <c r="AV471" s="4" t="s">
        <v>1831</v>
      </c>
      <c r="AW471" s="4">
        <v>0.74</v>
      </c>
      <c r="AX471" s="4" t="s">
        <v>1831</v>
      </c>
      <c r="AY471" s="4" t="s">
        <v>1831</v>
      </c>
      <c r="AZ471" s="4" t="s">
        <v>1831</v>
      </c>
      <c r="BA471" s="4" t="s">
        <v>1831</v>
      </c>
      <c r="BB471" s="4" t="s">
        <v>1831</v>
      </c>
      <c r="BC471" s="53">
        <v>6.8267069999999999E-2</v>
      </c>
      <c r="BD471" s="53">
        <v>5.2375199999999997E-2</v>
      </c>
      <c r="BE471" s="53">
        <v>221.474346</v>
      </c>
      <c r="BF471" s="53">
        <v>3.2911810099999999</v>
      </c>
      <c r="BG471" s="53">
        <v>0.21910815</v>
      </c>
      <c r="BH471" s="4">
        <v>38.456657399999997</v>
      </c>
      <c r="BI471" s="4">
        <v>3.6636570499999999</v>
      </c>
      <c r="BJ471" s="53">
        <v>13.3557424</v>
      </c>
      <c r="BK471" s="53">
        <v>3.1232600000000001E-3</v>
      </c>
      <c r="BL471" s="53">
        <v>19796.199199999999</v>
      </c>
    </row>
    <row r="472" spans="1:64" hidden="1" x14ac:dyDescent="0.3">
      <c r="A472" s="42" t="s">
        <v>602</v>
      </c>
      <c r="B472" s="42">
        <v>79</v>
      </c>
      <c r="C472" s="42">
        <v>79</v>
      </c>
      <c r="D472" s="5">
        <v>437</v>
      </c>
      <c r="E472" s="5" t="s">
        <v>1432</v>
      </c>
      <c r="F472" s="6">
        <v>40828</v>
      </c>
      <c r="G472" s="94">
        <v>12</v>
      </c>
      <c r="H472" s="94">
        <v>10</v>
      </c>
      <c r="I472" s="94">
        <v>2011</v>
      </c>
      <c r="J472" s="5">
        <v>41.814999999999998</v>
      </c>
      <c r="K472" s="5">
        <v>3.3433000000000002</v>
      </c>
      <c r="L472" s="5">
        <v>457</v>
      </c>
      <c r="M472" s="5" t="s">
        <v>2049</v>
      </c>
      <c r="N472" s="4" t="s">
        <v>1425</v>
      </c>
      <c r="P472" s="5" t="s">
        <v>1929</v>
      </c>
      <c r="Q472" s="90" t="s">
        <v>868</v>
      </c>
      <c r="R472" s="42" t="s">
        <v>868</v>
      </c>
      <c r="S472" s="42" t="s">
        <v>1501</v>
      </c>
      <c r="T472" s="5" t="s">
        <v>2096</v>
      </c>
      <c r="U472" s="5" t="s">
        <v>1174</v>
      </c>
      <c r="V472" s="5" t="s">
        <v>992</v>
      </c>
      <c r="W472" s="5"/>
      <c r="X472" s="5"/>
      <c r="Y472" s="42" t="b">
        <v>0</v>
      </c>
      <c r="Z472" s="42" t="s">
        <v>1500</v>
      </c>
      <c r="AE472" s="53">
        <v>430.733002</v>
      </c>
      <c r="AJ472" s="4" t="s">
        <v>1831</v>
      </c>
      <c r="AK472" s="4" t="s">
        <v>1831</v>
      </c>
      <c r="AL472" s="4" t="s">
        <v>1831</v>
      </c>
      <c r="AM472" s="4" t="s">
        <v>1831</v>
      </c>
      <c r="AN472" s="4" t="s">
        <v>1831</v>
      </c>
      <c r="AO472" s="4" t="s">
        <v>1831</v>
      </c>
      <c r="AR472" s="4" t="s">
        <v>1831</v>
      </c>
      <c r="AS472" s="4" t="s">
        <v>1831</v>
      </c>
      <c r="AT472" s="4">
        <v>0.66</v>
      </c>
      <c r="AU472" s="4" t="s">
        <v>1831</v>
      </c>
      <c r="AV472" s="4" t="s">
        <v>1831</v>
      </c>
      <c r="AW472" s="4">
        <v>0.51</v>
      </c>
      <c r="AX472" s="4" t="s">
        <v>1831</v>
      </c>
      <c r="AY472" s="4" t="s">
        <v>1831</v>
      </c>
      <c r="AZ472" s="4" t="s">
        <v>1831</v>
      </c>
      <c r="BA472" s="4" t="s">
        <v>1831</v>
      </c>
      <c r="BB472" s="4" t="s">
        <v>1831</v>
      </c>
      <c r="BC472" s="53">
        <v>8.1254430000000002E-2</v>
      </c>
      <c r="BD472" s="53">
        <v>4.95494E-2</v>
      </c>
      <c r="BE472" s="53">
        <v>223.17186000000001</v>
      </c>
      <c r="BF472" s="53">
        <v>3.07358061</v>
      </c>
      <c r="BG472" s="53">
        <v>0.20863652999999999</v>
      </c>
      <c r="BH472" s="4">
        <v>38.456004999999998</v>
      </c>
      <c r="BI472" s="4">
        <v>3.5492497699999999</v>
      </c>
      <c r="BJ472" s="53">
        <v>13.382801499999999</v>
      </c>
      <c r="BK472" s="53">
        <v>3.1448600000000002E-3</v>
      </c>
      <c r="BL472" s="53">
        <v>17892.800800000001</v>
      </c>
    </row>
    <row r="473" spans="1:64" hidden="1" x14ac:dyDescent="0.3">
      <c r="A473" s="42" t="s">
        <v>602</v>
      </c>
      <c r="B473" s="42">
        <v>79</v>
      </c>
      <c r="C473" s="42">
        <v>79</v>
      </c>
      <c r="D473" s="5">
        <v>439</v>
      </c>
      <c r="E473" s="5" t="s">
        <v>1434</v>
      </c>
      <c r="F473" s="6">
        <v>40676</v>
      </c>
      <c r="G473" s="94">
        <v>13</v>
      </c>
      <c r="H473" s="94">
        <v>5</v>
      </c>
      <c r="I473" s="94">
        <v>2011</v>
      </c>
      <c r="J473" s="5">
        <v>41.807499999999997</v>
      </c>
      <c r="K473" s="5">
        <v>3.3872</v>
      </c>
      <c r="L473" s="5">
        <v>472</v>
      </c>
      <c r="M473" s="5" t="s">
        <v>2049</v>
      </c>
      <c r="N473" s="4" t="s">
        <v>1425</v>
      </c>
      <c r="P473" s="5" t="s">
        <v>1929</v>
      </c>
      <c r="Q473" s="90" t="s">
        <v>946</v>
      </c>
      <c r="R473" s="42" t="s">
        <v>946</v>
      </c>
      <c r="S473" s="42" t="s">
        <v>1501</v>
      </c>
      <c r="T473" s="5" t="s">
        <v>2097</v>
      </c>
      <c r="U473" s="5" t="s">
        <v>1174</v>
      </c>
      <c r="V473" s="5" t="s">
        <v>992</v>
      </c>
      <c r="W473" s="5"/>
      <c r="X473" s="5"/>
      <c r="Y473" s="42" t="b">
        <v>0</v>
      </c>
      <c r="Z473" s="42" t="s">
        <v>1500</v>
      </c>
      <c r="AA473" s="4" t="s">
        <v>1831</v>
      </c>
      <c r="AB473" s="4" t="s">
        <v>1831</v>
      </c>
      <c r="AC473" s="4" t="s">
        <v>1831</v>
      </c>
      <c r="AD473" s="4" t="s">
        <v>1831</v>
      </c>
      <c r="AE473" s="53">
        <v>0</v>
      </c>
      <c r="AJ473" s="4" t="s">
        <v>1831</v>
      </c>
      <c r="AK473" s="4" t="s">
        <v>1831</v>
      </c>
      <c r="AL473" s="4" t="s">
        <v>1831</v>
      </c>
      <c r="AM473" s="4" t="s">
        <v>1831</v>
      </c>
      <c r="AN473" s="4" t="s">
        <v>1831</v>
      </c>
      <c r="AO473" s="4" t="s">
        <v>1831</v>
      </c>
      <c r="AR473" s="4" t="s">
        <v>1831</v>
      </c>
      <c r="AS473" s="4" t="s">
        <v>1831</v>
      </c>
      <c r="AT473" s="4">
        <v>0.35</v>
      </c>
      <c r="AU473" s="4" t="s">
        <v>1831</v>
      </c>
      <c r="AV473" s="4" t="s">
        <v>1831</v>
      </c>
      <c r="AW473" s="4">
        <v>0.26</v>
      </c>
      <c r="AX473" s="4" t="s">
        <v>1831</v>
      </c>
      <c r="AY473" s="4" t="s">
        <v>1831</v>
      </c>
      <c r="AZ473" s="4" t="s">
        <v>1831</v>
      </c>
      <c r="BA473" s="4" t="s">
        <v>1831</v>
      </c>
      <c r="BB473" s="4" t="s">
        <v>1831</v>
      </c>
      <c r="BC473" s="53">
        <v>5.3960790000000002E-2</v>
      </c>
      <c r="BD473" s="53">
        <v>5.0356400000000003E-2</v>
      </c>
      <c r="BE473" s="53">
        <v>216.96491700000001</v>
      </c>
      <c r="BF473" s="53">
        <v>4.0296769499999998</v>
      </c>
      <c r="BG473" s="53">
        <v>0.24946514</v>
      </c>
      <c r="BH473" s="4">
        <v>38.4596576</v>
      </c>
      <c r="BI473" s="4">
        <v>4.3047807799999998</v>
      </c>
      <c r="BJ473" s="53">
        <v>13.308627700000001</v>
      </c>
      <c r="BK473" s="53">
        <v>3.07304E-3</v>
      </c>
      <c r="BL473" s="53">
        <v>21657.599600000001</v>
      </c>
    </row>
    <row r="474" spans="1:64" hidden="1" x14ac:dyDescent="0.3">
      <c r="A474" s="42" t="s">
        <v>602</v>
      </c>
      <c r="B474" s="42">
        <v>79</v>
      </c>
      <c r="C474" s="42">
        <v>79</v>
      </c>
      <c r="D474" s="5">
        <v>440</v>
      </c>
      <c r="E474" s="5" t="s">
        <v>1435</v>
      </c>
      <c r="F474" s="6">
        <v>40827</v>
      </c>
      <c r="G474" s="94">
        <v>11</v>
      </c>
      <c r="H474" s="94">
        <v>10</v>
      </c>
      <c r="I474" s="94">
        <v>2011</v>
      </c>
      <c r="J474" s="5">
        <v>41.794199999999996</v>
      </c>
      <c r="K474" s="5">
        <v>3.4075000000000002</v>
      </c>
      <c r="L474" s="5">
        <v>498</v>
      </c>
      <c r="M474" s="5" t="s">
        <v>2049</v>
      </c>
      <c r="N474" s="4" t="s">
        <v>1425</v>
      </c>
      <c r="P474" s="5" t="s">
        <v>1929</v>
      </c>
      <c r="Q474" s="90" t="s">
        <v>868</v>
      </c>
      <c r="R474" s="42" t="s">
        <v>868</v>
      </c>
      <c r="S474" s="42" t="s">
        <v>1501</v>
      </c>
      <c r="T474" s="5" t="s">
        <v>2096</v>
      </c>
      <c r="U474" s="5" t="s">
        <v>1174</v>
      </c>
      <c r="V474" s="5" t="s">
        <v>992</v>
      </c>
      <c r="W474" s="5"/>
      <c r="X474" s="5"/>
      <c r="Y474" s="42" t="b">
        <v>0</v>
      </c>
      <c r="Z474" s="42" t="s">
        <v>1500</v>
      </c>
      <c r="AA474" s="4" t="s">
        <v>1831</v>
      </c>
      <c r="AB474" s="4" t="s">
        <v>1831</v>
      </c>
      <c r="AC474" s="4" t="s">
        <v>1831</v>
      </c>
      <c r="AD474" s="4" t="s">
        <v>1831</v>
      </c>
      <c r="AE474" s="53">
        <v>0</v>
      </c>
      <c r="AJ474" s="4" t="s">
        <v>1831</v>
      </c>
      <c r="AK474" s="4" t="s">
        <v>1831</v>
      </c>
      <c r="AL474" s="4" t="s">
        <v>1831</v>
      </c>
      <c r="AM474" s="4" t="s">
        <v>1831</v>
      </c>
      <c r="AN474" s="4" t="s">
        <v>1831</v>
      </c>
      <c r="AO474" s="4" t="s">
        <v>1831</v>
      </c>
      <c r="AR474" s="4" t="s">
        <v>1831</v>
      </c>
      <c r="AS474" s="4" t="s">
        <v>1831</v>
      </c>
      <c r="AT474" s="4">
        <v>0.5</v>
      </c>
      <c r="AU474" s="4" t="s">
        <v>1831</v>
      </c>
      <c r="AV474" s="4" t="s">
        <v>1831</v>
      </c>
      <c r="AW474" s="4">
        <v>0.39</v>
      </c>
      <c r="AX474" s="4" t="s">
        <v>1831</v>
      </c>
      <c r="AY474" s="4" t="s">
        <v>1831</v>
      </c>
      <c r="AZ474" s="4" t="s">
        <v>1831</v>
      </c>
      <c r="BA474" s="4" t="s">
        <v>1831</v>
      </c>
      <c r="BB474" s="4" t="s">
        <v>1831</v>
      </c>
      <c r="BC474" s="53">
        <v>4.6872259999999999E-2</v>
      </c>
      <c r="BD474" s="53">
        <v>4.5255700000000003E-2</v>
      </c>
      <c r="BE474" s="53">
        <v>213.50075200000001</v>
      </c>
      <c r="BF474" s="53">
        <v>4.66994694</v>
      </c>
      <c r="BG474" s="53">
        <v>0.27487340999999998</v>
      </c>
      <c r="BH474" s="4">
        <v>38.461670400000003</v>
      </c>
      <c r="BI474" s="4">
        <v>4.9185105099999999</v>
      </c>
      <c r="BJ474" s="53">
        <v>13.275324400000001</v>
      </c>
      <c r="BK474" s="53">
        <v>3.0301500000000001E-3</v>
      </c>
      <c r="BL474" s="53">
        <v>23594.699199999999</v>
      </c>
    </row>
    <row r="475" spans="1:64" hidden="1" x14ac:dyDescent="0.3">
      <c r="A475" s="5" t="s">
        <v>602</v>
      </c>
      <c r="B475" s="5">
        <v>89</v>
      </c>
      <c r="C475" s="5">
        <v>89.1</v>
      </c>
      <c r="D475" s="5">
        <v>475</v>
      </c>
      <c r="E475" s="5" t="s">
        <v>1508</v>
      </c>
      <c r="F475" s="46" t="s">
        <v>1516</v>
      </c>
      <c r="G475" s="94">
        <v>1</v>
      </c>
      <c r="H475" s="94">
        <v>4</v>
      </c>
      <c r="I475" s="94">
        <v>2007</v>
      </c>
      <c r="J475" s="5">
        <v>-27.65</v>
      </c>
      <c r="K475" s="5">
        <v>14.6666663888888</v>
      </c>
      <c r="L475" s="5">
        <v>405</v>
      </c>
      <c r="M475" s="5" t="s">
        <v>963</v>
      </c>
      <c r="N475" s="4" t="s">
        <v>1521</v>
      </c>
      <c r="P475" s="5" t="s">
        <v>1929</v>
      </c>
      <c r="Q475" s="90" t="s">
        <v>868</v>
      </c>
      <c r="R475" s="5" t="s">
        <v>1517</v>
      </c>
      <c r="S475" s="5"/>
      <c r="T475" s="5">
        <v>475</v>
      </c>
      <c r="U475" s="5" t="s">
        <v>1418</v>
      </c>
      <c r="V475" s="5" t="s">
        <v>992</v>
      </c>
      <c r="W475" s="5" t="s">
        <v>1222</v>
      </c>
      <c r="X475" s="5" t="s">
        <v>1222</v>
      </c>
      <c r="Y475" s="4" t="b">
        <v>1</v>
      </c>
      <c r="Z475" s="5"/>
      <c r="AA475" s="4">
        <v>2.25</v>
      </c>
      <c r="AB475" s="4">
        <v>0.45000000000000018</v>
      </c>
      <c r="AC475" s="4" t="s">
        <v>1045</v>
      </c>
      <c r="AD475" s="4" t="s">
        <v>1519</v>
      </c>
      <c r="AE475" s="53">
        <v>17.056600599999999</v>
      </c>
      <c r="AF475" s="4">
        <v>2.25</v>
      </c>
      <c r="AH475" s="4" t="s">
        <v>1045</v>
      </c>
      <c r="AJ475" s="4" t="s">
        <v>1831</v>
      </c>
      <c r="AK475" s="4" t="s">
        <v>1831</v>
      </c>
      <c r="AL475" s="4" t="s">
        <v>1831</v>
      </c>
      <c r="AM475" s="4">
        <v>1.4</v>
      </c>
      <c r="AN475" s="4" t="s">
        <v>1831</v>
      </c>
      <c r="AO475" s="4" t="s">
        <v>1831</v>
      </c>
      <c r="AR475" s="4" t="s">
        <v>1831</v>
      </c>
      <c r="AS475" s="4" t="s">
        <v>1831</v>
      </c>
      <c r="AT475" s="4" t="s">
        <v>1831</v>
      </c>
      <c r="AU475" s="4" t="s">
        <v>1336</v>
      </c>
      <c r="AV475" s="4" t="s">
        <v>1831</v>
      </c>
      <c r="AW475" s="4" t="s">
        <v>1831</v>
      </c>
      <c r="AX475" s="4" t="s">
        <v>1831</v>
      </c>
      <c r="AY475" s="4" t="s">
        <v>1831</v>
      </c>
      <c r="AZ475" s="4" t="s">
        <v>1831</v>
      </c>
      <c r="BA475" s="4">
        <v>4.1559999999999997</v>
      </c>
      <c r="BB475" s="4" t="s">
        <v>1831</v>
      </c>
      <c r="BC475" s="53">
        <v>6.0698999999999996E-3</v>
      </c>
      <c r="BD475" s="53">
        <v>6.82778E-2</v>
      </c>
      <c r="BE475" s="53">
        <v>119.52884400000001</v>
      </c>
      <c r="BF475" s="53">
        <v>28.659197800000001</v>
      </c>
      <c r="BG475" s="53">
        <v>2.04907605</v>
      </c>
      <c r="BH475" s="4">
        <v>34.585009300000003</v>
      </c>
      <c r="BI475" s="4">
        <v>27.433277799999999</v>
      </c>
      <c r="BJ475" s="53">
        <v>8.4635805000000008</v>
      </c>
      <c r="BK475" s="53">
        <v>5.187464E-2</v>
      </c>
      <c r="BL475" s="53">
        <v>77567.101599999995</v>
      </c>
    </row>
    <row r="476" spans="1:64" hidden="1" x14ac:dyDescent="0.3">
      <c r="A476" s="5" t="s">
        <v>602</v>
      </c>
      <c r="B476" s="5">
        <v>89</v>
      </c>
      <c r="C476" s="5">
        <v>89.1</v>
      </c>
      <c r="D476" s="5">
        <v>476</v>
      </c>
      <c r="E476" s="5" t="s">
        <v>1509</v>
      </c>
      <c r="F476" s="46" t="s">
        <v>1516</v>
      </c>
      <c r="G476" s="94">
        <v>1</v>
      </c>
      <c r="H476" s="94">
        <v>4</v>
      </c>
      <c r="I476" s="94">
        <v>2007</v>
      </c>
      <c r="J476" s="5">
        <v>-27.783333299999999</v>
      </c>
      <c r="K476" s="5">
        <v>14.8333333333333</v>
      </c>
      <c r="L476" s="5">
        <v>435</v>
      </c>
      <c r="M476" s="5" t="s">
        <v>963</v>
      </c>
      <c r="N476" s="4" t="s">
        <v>1521</v>
      </c>
      <c r="P476" s="5" t="s">
        <v>1929</v>
      </c>
      <c r="Q476" s="90" t="s">
        <v>868</v>
      </c>
      <c r="R476" s="5" t="s">
        <v>1517</v>
      </c>
      <c r="S476" s="5"/>
      <c r="T476" s="5">
        <v>476</v>
      </c>
      <c r="U476" s="5" t="s">
        <v>1418</v>
      </c>
      <c r="V476" s="5" t="s">
        <v>992</v>
      </c>
      <c r="W476" s="5" t="s">
        <v>1222</v>
      </c>
      <c r="X476" s="5" t="s">
        <v>1222</v>
      </c>
      <c r="Y476" s="4" t="b">
        <v>1</v>
      </c>
      <c r="Z476" s="5"/>
      <c r="AA476" s="4">
        <v>0.54500000000000004</v>
      </c>
      <c r="AB476" s="4">
        <v>0.52500000000000002</v>
      </c>
      <c r="AC476" s="4" t="s">
        <v>1045</v>
      </c>
      <c r="AD476" s="4" t="s">
        <v>1519</v>
      </c>
      <c r="AE476" s="53">
        <v>24.3827</v>
      </c>
      <c r="AF476" s="4">
        <v>0.54500000000000004</v>
      </c>
      <c r="AH476" s="4" t="s">
        <v>1045</v>
      </c>
      <c r="AJ476" s="4" t="s">
        <v>1831</v>
      </c>
      <c r="AK476" s="4" t="s">
        <v>1831</v>
      </c>
      <c r="AL476" s="4" t="s">
        <v>1831</v>
      </c>
      <c r="AM476" s="4">
        <v>1.4</v>
      </c>
      <c r="AN476" s="4" t="s">
        <v>1831</v>
      </c>
      <c r="AO476" s="4" t="s">
        <v>1831</v>
      </c>
      <c r="AR476" s="4" t="s">
        <v>1831</v>
      </c>
      <c r="AS476" s="4" t="s">
        <v>1831</v>
      </c>
      <c r="AT476" s="4" t="s">
        <v>1831</v>
      </c>
      <c r="AU476" s="4" t="s">
        <v>1334</v>
      </c>
      <c r="AV476" s="4" t="s">
        <v>1831</v>
      </c>
      <c r="AW476" s="4" t="s">
        <v>1831</v>
      </c>
      <c r="AX476" s="4" t="s">
        <v>1831</v>
      </c>
      <c r="AY476" s="4" t="s">
        <v>1831</v>
      </c>
      <c r="AZ476" s="4" t="s">
        <v>1831</v>
      </c>
      <c r="BA476" s="4">
        <v>1.0109999999999999</v>
      </c>
      <c r="BB476" s="4" t="s">
        <v>1831</v>
      </c>
      <c r="BC476" s="53">
        <v>6.1548999999999996E-3</v>
      </c>
      <c r="BD476" s="53">
        <v>5.9009100000000002E-2</v>
      </c>
      <c r="BE476" s="53">
        <v>119.800381</v>
      </c>
      <c r="BF476" s="53">
        <v>28.580891999999999</v>
      </c>
      <c r="BG476" s="53">
        <v>2.0398475</v>
      </c>
      <c r="BH476" s="4">
        <v>34.6716835</v>
      </c>
      <c r="BI476" s="4">
        <v>27.1646921</v>
      </c>
      <c r="BJ476" s="53">
        <v>8.6738726499999999</v>
      </c>
      <c r="BK476" s="53">
        <v>5.4536000000000001E-2</v>
      </c>
      <c r="BL476" s="53">
        <v>75415.796900000001</v>
      </c>
    </row>
    <row r="477" spans="1:64" hidden="1" x14ac:dyDescent="0.3">
      <c r="A477" s="5" t="s">
        <v>602</v>
      </c>
      <c r="B477" s="5">
        <v>89</v>
      </c>
      <c r="C477" s="5">
        <v>89.2</v>
      </c>
      <c r="D477" s="5">
        <v>477</v>
      </c>
      <c r="E477" s="5" t="s">
        <v>1510</v>
      </c>
      <c r="F477" s="46" t="s">
        <v>1516</v>
      </c>
      <c r="G477" s="94">
        <v>1</v>
      </c>
      <c r="H477" s="94">
        <v>4</v>
      </c>
      <c r="I477" s="94">
        <v>2007</v>
      </c>
      <c r="J477" s="5">
        <v>-30.8</v>
      </c>
      <c r="K477" s="5">
        <v>15.216666666666599</v>
      </c>
      <c r="L477" s="5">
        <v>400</v>
      </c>
      <c r="M477" s="5" t="s">
        <v>963</v>
      </c>
      <c r="N477" s="4" t="s">
        <v>1521</v>
      </c>
      <c r="P477" s="5" t="s">
        <v>1929</v>
      </c>
      <c r="Q477" s="90" t="s">
        <v>868</v>
      </c>
      <c r="R477" s="5" t="s">
        <v>1517</v>
      </c>
      <c r="S477" s="5"/>
      <c r="T477" s="5">
        <v>477</v>
      </c>
      <c r="U477" s="5" t="s">
        <v>1418</v>
      </c>
      <c r="V477" s="5" t="s">
        <v>992</v>
      </c>
      <c r="W477" s="5" t="s">
        <v>1222</v>
      </c>
      <c r="X477" s="5" t="s">
        <v>1222</v>
      </c>
      <c r="Y477" s="4" t="b">
        <v>1</v>
      </c>
      <c r="Z477" s="5"/>
      <c r="AA477" s="4">
        <v>1.6</v>
      </c>
      <c r="AC477" s="4" t="s">
        <v>1045</v>
      </c>
      <c r="AD477" s="4" t="s">
        <v>1519</v>
      </c>
      <c r="AE477" s="53">
        <v>0</v>
      </c>
      <c r="AF477" s="4">
        <v>1.6</v>
      </c>
      <c r="AH477" s="4" t="s">
        <v>1045</v>
      </c>
      <c r="AJ477" s="4" t="s">
        <v>1831</v>
      </c>
      <c r="AK477" s="4" t="s">
        <v>1831</v>
      </c>
      <c r="AL477" s="4" t="s">
        <v>1831</v>
      </c>
      <c r="AM477" s="4">
        <v>2.8</v>
      </c>
      <c r="AN477" s="4" t="s">
        <v>1831</v>
      </c>
      <c r="AO477" s="4" t="s">
        <v>1831</v>
      </c>
      <c r="AR477" s="4" t="s">
        <v>1831</v>
      </c>
      <c r="AS477" s="4" t="s">
        <v>1831</v>
      </c>
      <c r="AT477" s="4" t="s">
        <v>1831</v>
      </c>
      <c r="AU477" s="4" t="s">
        <v>1336</v>
      </c>
      <c r="AV477" s="4" t="s">
        <v>1831</v>
      </c>
      <c r="AW477" s="4" t="s">
        <v>1831</v>
      </c>
      <c r="AX477" s="4" t="s">
        <v>1831</v>
      </c>
      <c r="AY477" s="4" t="s">
        <v>1831</v>
      </c>
      <c r="AZ477" s="4" t="s">
        <v>1831</v>
      </c>
      <c r="BA477" s="4">
        <v>2.9390000000000001</v>
      </c>
      <c r="BB477" s="4" t="s">
        <v>1831</v>
      </c>
      <c r="BC477" s="53">
        <v>4.7106200000000004E-3</v>
      </c>
      <c r="BD477" s="53">
        <v>8.0008999999999997E-2</v>
      </c>
      <c r="BE477" s="53">
        <v>189.41241299999999</v>
      </c>
      <c r="BF477" s="53">
        <v>31.377964899999998</v>
      </c>
      <c r="BG477" s="53">
        <v>2.1421401699999998</v>
      </c>
      <c r="BH477" s="4">
        <v>34.589588200000001</v>
      </c>
      <c r="BI477" s="4">
        <v>53.590211099999998</v>
      </c>
      <c r="BJ477" s="53">
        <v>3.03625737</v>
      </c>
      <c r="BK477" s="53">
        <v>9.3275800000000002E-3</v>
      </c>
      <c r="BL477" s="53">
        <v>218661</v>
      </c>
    </row>
    <row r="478" spans="1:64" hidden="1" x14ac:dyDescent="0.3">
      <c r="A478" s="5" t="s">
        <v>602</v>
      </c>
      <c r="B478" s="5">
        <v>89</v>
      </c>
      <c r="C478" s="5">
        <v>89.2</v>
      </c>
      <c r="D478" s="5">
        <v>478</v>
      </c>
      <c r="E478" s="5" t="s">
        <v>1511</v>
      </c>
      <c r="F478" s="46" t="s">
        <v>1516</v>
      </c>
      <c r="G478" s="94">
        <v>1</v>
      </c>
      <c r="H478" s="94">
        <v>4</v>
      </c>
      <c r="I478" s="94">
        <v>2007</v>
      </c>
      <c r="J478" s="5">
        <v>-30.8833333</v>
      </c>
      <c r="K478" s="5">
        <v>15.35</v>
      </c>
      <c r="L478" s="5">
        <v>350</v>
      </c>
      <c r="M478" s="5" t="s">
        <v>963</v>
      </c>
      <c r="N478" s="4" t="s">
        <v>1521</v>
      </c>
      <c r="P478" s="5" t="s">
        <v>1929</v>
      </c>
      <c r="Q478" s="90" t="s">
        <v>868</v>
      </c>
      <c r="R478" s="5" t="s">
        <v>1517</v>
      </c>
      <c r="S478" s="5"/>
      <c r="T478" s="5">
        <v>478</v>
      </c>
      <c r="U478" s="5" t="s">
        <v>1418</v>
      </c>
      <c r="V478" s="5" t="s">
        <v>992</v>
      </c>
      <c r="W478" s="5" t="s">
        <v>1222</v>
      </c>
      <c r="X478" s="5" t="s">
        <v>1222</v>
      </c>
      <c r="Y478" s="4" t="b">
        <v>1</v>
      </c>
      <c r="Z478" s="5"/>
      <c r="AA478" s="4">
        <v>0.17</v>
      </c>
      <c r="AC478" s="4" t="s">
        <v>1045</v>
      </c>
      <c r="AD478" s="4" t="s">
        <v>1519</v>
      </c>
      <c r="AE478" s="53">
        <v>0</v>
      </c>
      <c r="AF478" s="4">
        <v>0.17</v>
      </c>
      <c r="AH478" s="4" t="s">
        <v>1045</v>
      </c>
      <c r="AJ478" s="4" t="s">
        <v>1831</v>
      </c>
      <c r="AK478" s="4" t="s">
        <v>1831</v>
      </c>
      <c r="AL478" s="4" t="s">
        <v>1831</v>
      </c>
      <c r="AM478" s="4">
        <v>2.8</v>
      </c>
      <c r="AN478" s="4" t="s">
        <v>1831</v>
      </c>
      <c r="AO478" s="4" t="s">
        <v>1831</v>
      </c>
      <c r="AR478" s="4" t="s">
        <v>1831</v>
      </c>
      <c r="AS478" s="4" t="s">
        <v>1831</v>
      </c>
      <c r="AT478" s="4" t="s">
        <v>1831</v>
      </c>
      <c r="AU478" s="4" t="s">
        <v>1334</v>
      </c>
      <c r="AV478" s="4" t="s">
        <v>1831</v>
      </c>
      <c r="AW478" s="4" t="s">
        <v>1831</v>
      </c>
      <c r="AX478" s="4" t="s">
        <v>1831</v>
      </c>
      <c r="AY478" s="4" t="s">
        <v>1831</v>
      </c>
      <c r="AZ478" s="4" t="s">
        <v>1831</v>
      </c>
      <c r="BA478" s="4">
        <v>0.309</v>
      </c>
      <c r="BB478" s="4" t="s">
        <v>1831</v>
      </c>
      <c r="BC478" s="53">
        <v>5.2697000000000004E-3</v>
      </c>
      <c r="BD478" s="53">
        <v>0.105887</v>
      </c>
      <c r="BE478" s="53">
        <v>186.771749</v>
      </c>
      <c r="BF478" s="53">
        <v>31.7780931</v>
      </c>
      <c r="BG478" s="53">
        <v>2.1869779600000001</v>
      </c>
      <c r="BH478" s="4">
        <v>34.409517100000002</v>
      </c>
      <c r="BI478" s="4">
        <v>48.038436099999998</v>
      </c>
      <c r="BJ478" s="53">
        <v>3.5488143999999999</v>
      </c>
      <c r="BK478" s="53">
        <v>9.4652899999999995E-3</v>
      </c>
      <c r="BL478" s="53">
        <v>214507</v>
      </c>
    </row>
    <row r="479" spans="1:64" hidden="1" x14ac:dyDescent="0.3">
      <c r="A479" s="5" t="s">
        <v>602</v>
      </c>
      <c r="B479" s="5">
        <v>89</v>
      </c>
      <c r="C479" s="5">
        <v>89.3</v>
      </c>
      <c r="D479" s="5">
        <v>479</v>
      </c>
      <c r="E479" s="5" t="s">
        <v>1512</v>
      </c>
      <c r="F479" s="46" t="s">
        <v>1516</v>
      </c>
      <c r="G479" s="94">
        <v>1</v>
      </c>
      <c r="H479" s="94">
        <v>4</v>
      </c>
      <c r="I479" s="94">
        <v>2007</v>
      </c>
      <c r="J479" s="5">
        <v>-32.866666700000003</v>
      </c>
      <c r="K479" s="5">
        <v>16.7</v>
      </c>
      <c r="L479" s="5">
        <v>436</v>
      </c>
      <c r="M479" s="5" t="s">
        <v>963</v>
      </c>
      <c r="N479" s="4" t="s">
        <v>1521</v>
      </c>
      <c r="P479" s="5" t="s">
        <v>1929</v>
      </c>
      <c r="Q479" s="90" t="s">
        <v>868</v>
      </c>
      <c r="R479" s="5" t="s">
        <v>1517</v>
      </c>
      <c r="S479" s="5"/>
      <c r="T479" s="5">
        <v>479</v>
      </c>
      <c r="U479" s="5" t="s">
        <v>1418</v>
      </c>
      <c r="V479" s="5" t="s">
        <v>992</v>
      </c>
      <c r="W479" s="5" t="s">
        <v>1222</v>
      </c>
      <c r="X479" s="5" t="s">
        <v>1222</v>
      </c>
      <c r="Y479" s="4" t="b">
        <v>1</v>
      </c>
      <c r="Z479" s="5"/>
      <c r="AA479" s="4">
        <v>1.5</v>
      </c>
      <c r="AC479" s="4" t="s">
        <v>1045</v>
      </c>
      <c r="AD479" s="4" t="s">
        <v>1519</v>
      </c>
      <c r="AE479" s="53">
        <v>6.8676700999999998</v>
      </c>
      <c r="AF479" s="4">
        <v>1.5</v>
      </c>
      <c r="AH479" s="4" t="s">
        <v>1045</v>
      </c>
      <c r="AJ479" s="4" t="s">
        <v>1831</v>
      </c>
      <c r="AK479" s="4" t="s">
        <v>1831</v>
      </c>
      <c r="AL479" s="4" t="s">
        <v>1831</v>
      </c>
      <c r="AM479" s="4">
        <v>2.8</v>
      </c>
      <c r="AN479" s="4" t="s">
        <v>1831</v>
      </c>
      <c r="AO479" s="4" t="s">
        <v>1831</v>
      </c>
      <c r="AR479" s="4" t="s">
        <v>1831</v>
      </c>
      <c r="AS479" s="4" t="s">
        <v>1831</v>
      </c>
      <c r="AT479" s="4" t="s">
        <v>1831</v>
      </c>
      <c r="AU479" s="4" t="s">
        <v>1336</v>
      </c>
      <c r="AV479" s="4" t="s">
        <v>1831</v>
      </c>
      <c r="AW479" s="4" t="s">
        <v>1831</v>
      </c>
      <c r="AX479" s="4" t="s">
        <v>1831</v>
      </c>
      <c r="AY479" s="4" t="s">
        <v>1831</v>
      </c>
      <c r="AZ479" s="4" t="s">
        <v>1831</v>
      </c>
      <c r="BA479" s="4">
        <v>2.7949999999999999</v>
      </c>
      <c r="BB479" s="4" t="s">
        <v>1831</v>
      </c>
      <c r="BC479" s="53">
        <v>6.1284E-3</v>
      </c>
      <c r="BD479" s="53">
        <v>0.16608700000000001</v>
      </c>
      <c r="BE479" s="53">
        <v>199.79536100000001</v>
      </c>
      <c r="BF479" s="53">
        <v>28.6813982</v>
      </c>
      <c r="BG479" s="53">
        <v>1.99984132</v>
      </c>
      <c r="BH479" s="4">
        <v>34.374087000000003</v>
      </c>
      <c r="BI479" s="4">
        <v>39.915649999999999</v>
      </c>
      <c r="BJ479" s="53">
        <v>4.6166669000000002</v>
      </c>
      <c r="BK479" s="53">
        <v>1.6690529999999999E-2</v>
      </c>
      <c r="BL479" s="53">
        <v>117040</v>
      </c>
    </row>
    <row r="480" spans="1:64" hidden="1" x14ac:dyDescent="0.3">
      <c r="A480" s="5" t="s">
        <v>602</v>
      </c>
      <c r="B480" s="5">
        <v>89</v>
      </c>
      <c r="C480" s="5">
        <v>89.3</v>
      </c>
      <c r="D480" s="5">
        <v>480</v>
      </c>
      <c r="E480" s="5" t="s">
        <v>1513</v>
      </c>
      <c r="F480" s="46" t="s">
        <v>1516</v>
      </c>
      <c r="G480" s="94">
        <v>1</v>
      </c>
      <c r="H480" s="94">
        <v>4</v>
      </c>
      <c r="I480" s="94">
        <v>2007</v>
      </c>
      <c r="J480" s="5">
        <v>-32.950000000000003</v>
      </c>
      <c r="K480" s="5">
        <v>16.816666666666599</v>
      </c>
      <c r="L480" s="5">
        <v>412</v>
      </c>
      <c r="M480" s="5" t="s">
        <v>2049</v>
      </c>
      <c r="N480" s="4" t="s">
        <v>1521</v>
      </c>
      <c r="P480" s="5" t="s">
        <v>1929</v>
      </c>
      <c r="Q480" s="90" t="s">
        <v>868</v>
      </c>
      <c r="R480" s="5" t="s">
        <v>1517</v>
      </c>
      <c r="S480" s="5"/>
      <c r="T480" s="5">
        <v>480</v>
      </c>
      <c r="U480" s="5" t="s">
        <v>1418</v>
      </c>
      <c r="V480" s="5" t="s">
        <v>992</v>
      </c>
      <c r="W480" s="5" t="s">
        <v>1222</v>
      </c>
      <c r="X480" s="5" t="s">
        <v>1222</v>
      </c>
      <c r="Y480" s="4" t="b">
        <v>1</v>
      </c>
      <c r="Z480" s="5"/>
      <c r="AA480" s="4">
        <v>0.6</v>
      </c>
      <c r="AC480" s="4" t="s">
        <v>1045</v>
      </c>
      <c r="AD480" s="4" t="s">
        <v>1519</v>
      </c>
      <c r="AE480" s="53">
        <v>28.597400700000001</v>
      </c>
      <c r="AF480" s="4">
        <v>0.6</v>
      </c>
      <c r="AH480" s="4" t="s">
        <v>1045</v>
      </c>
      <c r="AJ480" s="4" t="s">
        <v>1831</v>
      </c>
      <c r="AK480" s="4" t="s">
        <v>1831</v>
      </c>
      <c r="AL480" s="4" t="s">
        <v>1831</v>
      </c>
      <c r="AM480" s="4">
        <v>2.8</v>
      </c>
      <c r="AN480" s="4" t="s">
        <v>1831</v>
      </c>
      <c r="AO480" s="4" t="s">
        <v>1831</v>
      </c>
      <c r="AR480" s="4" t="s">
        <v>1831</v>
      </c>
      <c r="AS480" s="4" t="s">
        <v>1831</v>
      </c>
      <c r="AT480" s="4" t="s">
        <v>1831</v>
      </c>
      <c r="AU480" s="4" t="s">
        <v>1334</v>
      </c>
      <c r="AV480" s="4" t="s">
        <v>1831</v>
      </c>
      <c r="AW480" s="4" t="s">
        <v>1831</v>
      </c>
      <c r="AX480" s="4" t="s">
        <v>1831</v>
      </c>
      <c r="AY480" s="4" t="s">
        <v>1831</v>
      </c>
      <c r="AZ480" s="4" t="s">
        <v>1831</v>
      </c>
      <c r="BA480" s="4">
        <v>1.155</v>
      </c>
      <c r="BB480" s="4" t="s">
        <v>1831</v>
      </c>
      <c r="BC480" s="53">
        <v>6.8786699999999999E-3</v>
      </c>
      <c r="BD480" s="53">
        <v>0.14755799999999999</v>
      </c>
      <c r="BE480" s="53">
        <v>204.894094</v>
      </c>
      <c r="BF480" s="53">
        <v>25.449732999999998</v>
      </c>
      <c r="BG480" s="53">
        <v>1.79367638</v>
      </c>
      <c r="BH480" s="4">
        <v>34.4192672</v>
      </c>
      <c r="BI480" s="4">
        <v>31.2209067</v>
      </c>
      <c r="BJ480" s="53">
        <v>6.3105114799999997</v>
      </c>
      <c r="BK480" s="53">
        <v>1.6956059999999998E-2</v>
      </c>
      <c r="BL480" s="53">
        <v>104828</v>
      </c>
    </row>
    <row r="481" spans="1:64" hidden="1" x14ac:dyDescent="0.3">
      <c r="A481" s="5" t="s">
        <v>602</v>
      </c>
      <c r="B481" s="5">
        <v>89</v>
      </c>
      <c r="C481" s="5">
        <v>89.4</v>
      </c>
      <c r="D481" s="5">
        <v>481</v>
      </c>
      <c r="E481" s="5" t="s">
        <v>1514</v>
      </c>
      <c r="F481" s="46" t="s">
        <v>1516</v>
      </c>
      <c r="G481" s="94">
        <v>1</v>
      </c>
      <c r="H481" s="94">
        <v>4</v>
      </c>
      <c r="I481" s="94">
        <v>2007</v>
      </c>
      <c r="J481" s="5">
        <v>-34.549999999999997</v>
      </c>
      <c r="K481" s="5">
        <v>18.0833333333333</v>
      </c>
      <c r="L481" s="5">
        <v>349</v>
      </c>
      <c r="M481" s="5" t="s">
        <v>963</v>
      </c>
      <c r="N481" s="4" t="s">
        <v>1521</v>
      </c>
      <c r="P481" s="5" t="s">
        <v>1929</v>
      </c>
      <c r="Q481" s="90" t="s">
        <v>868</v>
      </c>
      <c r="R481" s="5" t="s">
        <v>1517</v>
      </c>
      <c r="S481" s="5"/>
      <c r="T481" s="5">
        <v>481</v>
      </c>
      <c r="U481" s="5" t="s">
        <v>1418</v>
      </c>
      <c r="V481" s="5" t="s">
        <v>992</v>
      </c>
      <c r="W481" s="5" t="s">
        <v>1222</v>
      </c>
      <c r="X481" s="5" t="s">
        <v>1222</v>
      </c>
      <c r="Y481" s="4" t="b">
        <v>1</v>
      </c>
      <c r="Z481" s="5"/>
      <c r="AA481" s="4">
        <v>1.5</v>
      </c>
      <c r="AC481" s="4" t="s">
        <v>1045</v>
      </c>
      <c r="AD481" s="4" t="s">
        <v>1519</v>
      </c>
      <c r="AE481" s="53">
        <v>92.784400899999994</v>
      </c>
      <c r="AF481" s="4">
        <v>1.5</v>
      </c>
      <c r="AH481" s="4" t="s">
        <v>1045</v>
      </c>
      <c r="AJ481" s="4" t="s">
        <v>1831</v>
      </c>
      <c r="AK481" s="4" t="s">
        <v>1831</v>
      </c>
      <c r="AL481" s="4" t="s">
        <v>1831</v>
      </c>
      <c r="AM481" s="4">
        <v>2.8</v>
      </c>
      <c r="AN481" s="4" t="s">
        <v>1831</v>
      </c>
      <c r="AO481" s="4" t="s">
        <v>1831</v>
      </c>
      <c r="AR481" s="4" t="s">
        <v>1831</v>
      </c>
      <c r="AS481" s="4" t="s">
        <v>1831</v>
      </c>
      <c r="AT481" s="4" t="s">
        <v>1831</v>
      </c>
      <c r="AU481" s="4" t="s">
        <v>1336</v>
      </c>
      <c r="AV481" s="4" t="s">
        <v>1831</v>
      </c>
      <c r="AW481" s="4" t="s">
        <v>1831</v>
      </c>
      <c r="AX481" s="4" t="s">
        <v>1831</v>
      </c>
      <c r="AY481" s="4" t="s">
        <v>1831</v>
      </c>
      <c r="AZ481" s="4" t="s">
        <v>1831</v>
      </c>
      <c r="BA481" s="4">
        <v>2.7839999999999998</v>
      </c>
      <c r="BB481" s="4" t="s">
        <v>1831</v>
      </c>
      <c r="BC481" s="53">
        <v>9.5112500000000006E-3</v>
      </c>
      <c r="BD481" s="53">
        <v>0.113524</v>
      </c>
      <c r="BE481" s="53">
        <v>207.051174</v>
      </c>
      <c r="BF481" s="53">
        <v>20.560235299999999</v>
      </c>
      <c r="BG481" s="53">
        <v>1.48364305</v>
      </c>
      <c r="BH481" s="4">
        <v>34.785824499999997</v>
      </c>
      <c r="BI481" s="4">
        <v>21.8422789</v>
      </c>
      <c r="BJ481" s="53">
        <v>9.3669819499999996</v>
      </c>
      <c r="BK481" s="53">
        <v>2.1904650000000001E-2</v>
      </c>
      <c r="BL481" s="53">
        <v>48294.601600000002</v>
      </c>
    </row>
    <row r="482" spans="1:64" hidden="1" x14ac:dyDescent="0.3">
      <c r="A482" s="5" t="s">
        <v>602</v>
      </c>
      <c r="B482" s="5">
        <v>89</v>
      </c>
      <c r="C482" s="5">
        <v>89.4</v>
      </c>
      <c r="D482" s="5">
        <v>482</v>
      </c>
      <c r="E482" s="5" t="s">
        <v>1515</v>
      </c>
      <c r="F482" s="46" t="s">
        <v>1516</v>
      </c>
      <c r="G482" s="94">
        <v>1</v>
      </c>
      <c r="H482" s="94">
        <v>4</v>
      </c>
      <c r="I482" s="94">
        <v>2007</v>
      </c>
      <c r="J482" s="5">
        <v>-34.549999999999997</v>
      </c>
      <c r="K482" s="5">
        <v>18.183333333333302</v>
      </c>
      <c r="L482" s="5">
        <v>348</v>
      </c>
      <c r="M482" s="5" t="s">
        <v>963</v>
      </c>
      <c r="N482" s="4" t="s">
        <v>1521</v>
      </c>
      <c r="P482" s="5" t="s">
        <v>1929</v>
      </c>
      <c r="Q482" s="90" t="s">
        <v>868</v>
      </c>
      <c r="R482" s="5" t="s">
        <v>1517</v>
      </c>
      <c r="S482" s="5"/>
      <c r="T482" s="5">
        <v>482</v>
      </c>
      <c r="U482" s="5" t="s">
        <v>1418</v>
      </c>
      <c r="V482" s="5" t="s">
        <v>992</v>
      </c>
      <c r="W482" s="5" t="s">
        <v>1222</v>
      </c>
      <c r="X482" s="5" t="s">
        <v>1222</v>
      </c>
      <c r="Y482" s="4" t="b">
        <v>1</v>
      </c>
      <c r="Z482" s="5"/>
      <c r="AA482" s="4">
        <v>1.04</v>
      </c>
      <c r="AC482" s="4" t="s">
        <v>1045</v>
      </c>
      <c r="AD482" s="4" t="s">
        <v>1519</v>
      </c>
      <c r="AE482" s="53">
        <v>12.2229004</v>
      </c>
      <c r="AF482" s="4">
        <v>1.04</v>
      </c>
      <c r="AH482" s="4" t="s">
        <v>1045</v>
      </c>
      <c r="AJ482" s="4" t="s">
        <v>1831</v>
      </c>
      <c r="AK482" s="4" t="s">
        <v>1831</v>
      </c>
      <c r="AL482" s="4" t="s">
        <v>1831</v>
      </c>
      <c r="AM482" s="4">
        <v>2.8</v>
      </c>
      <c r="AN482" s="4" t="s">
        <v>1831</v>
      </c>
      <c r="AO482" s="4" t="s">
        <v>1831</v>
      </c>
      <c r="AR482" s="4" t="s">
        <v>1831</v>
      </c>
      <c r="AS482" s="4" t="s">
        <v>1831</v>
      </c>
      <c r="AT482" s="4" t="s">
        <v>1831</v>
      </c>
      <c r="AU482" s="4" t="s">
        <v>1334</v>
      </c>
      <c r="AV482" s="4" t="s">
        <v>1831</v>
      </c>
      <c r="AW482" s="4" t="s">
        <v>1831</v>
      </c>
      <c r="AX482" s="4" t="s">
        <v>1831</v>
      </c>
      <c r="AY482" s="4" t="s">
        <v>1831</v>
      </c>
      <c r="AZ482" s="4" t="s">
        <v>1831</v>
      </c>
      <c r="BA482" s="4">
        <v>1.9279999999999999</v>
      </c>
      <c r="BB482" s="4" t="s">
        <v>1831</v>
      </c>
      <c r="BC482" s="53">
        <v>9.0746300000000002E-3</v>
      </c>
      <c r="BD482" s="53">
        <v>0.101146</v>
      </c>
      <c r="BE482" s="53">
        <v>207.44692499999999</v>
      </c>
      <c r="BF482" s="53">
        <v>21.1467107</v>
      </c>
      <c r="BG482" s="53">
        <v>1.51946866</v>
      </c>
      <c r="BH482" s="4">
        <v>34.670644699999997</v>
      </c>
      <c r="BI482" s="4">
        <v>22.945971199999999</v>
      </c>
      <c r="BJ482" s="53">
        <v>8.9696383599999994</v>
      </c>
      <c r="BK482" s="53">
        <v>2.4277690000000001E-2</v>
      </c>
      <c r="BL482" s="53">
        <v>44486.699200000003</v>
      </c>
    </row>
    <row r="483" spans="1:64" hidden="1" x14ac:dyDescent="0.3">
      <c r="A483" s="5" t="s">
        <v>660</v>
      </c>
      <c r="B483" s="5">
        <v>96</v>
      </c>
      <c r="C483" s="5">
        <v>96</v>
      </c>
      <c r="D483" s="5">
        <v>483</v>
      </c>
      <c r="E483" s="5" t="s">
        <v>1525</v>
      </c>
      <c r="F483" s="6">
        <v>39173</v>
      </c>
      <c r="G483" s="94">
        <v>1</v>
      </c>
      <c r="H483" s="94">
        <v>4</v>
      </c>
      <c r="I483" s="94">
        <v>2007</v>
      </c>
      <c r="J483" s="5">
        <f t="shared" ref="J483:J498" si="3">22+14/60</f>
        <v>22.233333333333334</v>
      </c>
      <c r="K483" s="5">
        <f t="shared" ref="K483:K498" si="4">114+18/60</f>
        <v>114.3</v>
      </c>
      <c r="L483" s="4">
        <v>20</v>
      </c>
      <c r="M483" s="5" t="s">
        <v>2049</v>
      </c>
      <c r="N483" s="4" t="s">
        <v>1529</v>
      </c>
      <c r="P483" s="4" t="s">
        <v>2054</v>
      </c>
      <c r="Q483" s="5" t="s">
        <v>2234</v>
      </c>
      <c r="R483" s="5" t="s">
        <v>1537</v>
      </c>
      <c r="S483" s="5" t="s">
        <v>1530</v>
      </c>
      <c r="T483" s="5" t="s">
        <v>2008</v>
      </c>
      <c r="U483" s="5" t="s">
        <v>1174</v>
      </c>
      <c r="V483" s="5" t="s">
        <v>992</v>
      </c>
      <c r="W483" s="5"/>
      <c r="X483" s="5"/>
      <c r="Y483" s="4" t="b">
        <v>1</v>
      </c>
      <c r="Z483" s="5" t="s">
        <v>1881</v>
      </c>
      <c r="AA483" s="4" t="s">
        <v>1831</v>
      </c>
      <c r="AB483" s="4" t="s">
        <v>1831</v>
      </c>
      <c r="AC483" s="4" t="s">
        <v>1831</v>
      </c>
      <c r="AD483" s="4" t="s">
        <v>1831</v>
      </c>
      <c r="AE483" s="53">
        <v>0</v>
      </c>
      <c r="AJ483" s="4" t="s">
        <v>1831</v>
      </c>
      <c r="AK483" s="4" t="s">
        <v>1831</v>
      </c>
      <c r="AL483" s="4" t="s">
        <v>1831</v>
      </c>
      <c r="AM483" s="4" t="s">
        <v>1831</v>
      </c>
      <c r="AN483" s="4">
        <v>360</v>
      </c>
      <c r="AR483" s="4" t="s">
        <v>1831</v>
      </c>
      <c r="AS483" s="4" t="s">
        <v>1831</v>
      </c>
      <c r="AT483" s="4" t="s">
        <v>1831</v>
      </c>
      <c r="AU483" s="4" t="s">
        <v>1831</v>
      </c>
      <c r="AV483" s="4" t="s">
        <v>1831</v>
      </c>
      <c r="AW483" s="4" t="s">
        <v>1831</v>
      </c>
      <c r="AX483" s="4" t="s">
        <v>1831</v>
      </c>
      <c r="AY483" s="4" t="s">
        <v>1831</v>
      </c>
      <c r="AZ483" s="4" t="s">
        <v>1831</v>
      </c>
      <c r="BA483" s="4" t="s">
        <v>1831</v>
      </c>
      <c r="BB483" s="4" t="s">
        <v>1831</v>
      </c>
      <c r="BC483" s="53">
        <v>1.3593113699999999</v>
      </c>
      <c r="BD483" s="53">
        <v>0.25674400000000003</v>
      </c>
      <c r="BE483" s="53">
        <v>229.204589</v>
      </c>
      <c r="BF483" s="53">
        <v>5.9770490799999996</v>
      </c>
      <c r="BG483" s="53">
        <v>6.1436770000000002E-2</v>
      </c>
      <c r="BH483" s="4">
        <v>33.791165700000001</v>
      </c>
      <c r="BI483" s="4">
        <v>5.33967524</v>
      </c>
      <c r="BJ483" s="53">
        <v>25.027176999999998</v>
      </c>
      <c r="BK483" s="53">
        <v>9.3921850000000001E-2</v>
      </c>
      <c r="BL483" s="53">
        <v>1331.01001</v>
      </c>
    </row>
    <row r="484" spans="1:64" hidden="1" x14ac:dyDescent="0.3">
      <c r="A484" s="5" t="s">
        <v>660</v>
      </c>
      <c r="B484" s="5">
        <v>96</v>
      </c>
      <c r="C484" s="5">
        <v>96</v>
      </c>
      <c r="D484" s="5">
        <v>484</v>
      </c>
      <c r="E484" s="5" t="s">
        <v>1526</v>
      </c>
      <c r="F484" s="6">
        <v>39173</v>
      </c>
      <c r="G484" s="94">
        <v>1</v>
      </c>
      <c r="H484" s="94">
        <v>4</v>
      </c>
      <c r="I484" s="94">
        <v>2007</v>
      </c>
      <c r="J484" s="5">
        <f t="shared" si="3"/>
        <v>22.233333333333334</v>
      </c>
      <c r="K484" s="5">
        <f t="shared" si="4"/>
        <v>114.3</v>
      </c>
      <c r="L484" s="4">
        <v>20</v>
      </c>
      <c r="M484" s="5" t="s">
        <v>2049</v>
      </c>
      <c r="N484" s="4" t="s">
        <v>1529</v>
      </c>
      <c r="P484" s="4" t="s">
        <v>2054</v>
      </c>
      <c r="Q484" s="5" t="s">
        <v>2234</v>
      </c>
      <c r="R484" s="5" t="s">
        <v>1537</v>
      </c>
      <c r="S484" s="5" t="s">
        <v>1530</v>
      </c>
      <c r="T484" s="5" t="s">
        <v>2008</v>
      </c>
      <c r="U484" s="5" t="s">
        <v>1174</v>
      </c>
      <c r="V484" s="5" t="s">
        <v>992</v>
      </c>
      <c r="W484" s="5"/>
      <c r="X484" s="5"/>
      <c r="Y484" s="4" t="b">
        <v>1</v>
      </c>
      <c r="Z484" s="5" t="s">
        <v>1881</v>
      </c>
      <c r="AA484" s="4" t="s">
        <v>1831</v>
      </c>
      <c r="AB484" s="4" t="s">
        <v>1831</v>
      </c>
      <c r="AC484" s="4" t="s">
        <v>1831</v>
      </c>
      <c r="AD484" s="4" t="s">
        <v>1831</v>
      </c>
      <c r="AE484" s="53">
        <v>0</v>
      </c>
      <c r="AJ484" s="4" t="s">
        <v>1831</v>
      </c>
      <c r="AK484" s="4" t="s">
        <v>1831</v>
      </c>
      <c r="AL484" s="4" t="s">
        <v>1831</v>
      </c>
      <c r="AM484" s="4" t="s">
        <v>1831</v>
      </c>
      <c r="AN484" s="4">
        <v>360</v>
      </c>
      <c r="AR484" s="4" t="s">
        <v>1831</v>
      </c>
      <c r="AS484" s="4" t="s">
        <v>1831</v>
      </c>
      <c r="AT484" s="4" t="s">
        <v>1831</v>
      </c>
      <c r="AU484" s="4" t="s">
        <v>1831</v>
      </c>
      <c r="AV484" s="4" t="s">
        <v>1831</v>
      </c>
      <c r="AW484" s="4" t="s">
        <v>1831</v>
      </c>
      <c r="AX484" s="4" t="s">
        <v>1831</v>
      </c>
      <c r="AY484" s="4" t="s">
        <v>1831</v>
      </c>
      <c r="AZ484" s="4" t="s">
        <v>1831</v>
      </c>
      <c r="BA484" s="4" t="s">
        <v>1831</v>
      </c>
      <c r="BB484" s="4" t="s">
        <v>1831</v>
      </c>
      <c r="BC484" s="53">
        <v>1.3593113699999999</v>
      </c>
      <c r="BD484" s="53">
        <v>0.25674400000000003</v>
      </c>
      <c r="BE484" s="53">
        <v>229.204589</v>
      </c>
      <c r="BF484" s="53">
        <v>5.9770490799999996</v>
      </c>
      <c r="BG484" s="53">
        <v>6.1436770000000002E-2</v>
      </c>
      <c r="BH484" s="4">
        <v>33.791165700000001</v>
      </c>
      <c r="BI484" s="4">
        <v>5.33967524</v>
      </c>
      <c r="BJ484" s="53">
        <v>25.027176999999998</v>
      </c>
      <c r="BK484" s="53">
        <v>9.3921850000000001E-2</v>
      </c>
      <c r="BL484" s="53">
        <v>1331.01001</v>
      </c>
    </row>
    <row r="485" spans="1:64" hidden="1" x14ac:dyDescent="0.3">
      <c r="A485" s="5" t="s">
        <v>660</v>
      </c>
      <c r="B485" s="5">
        <v>96</v>
      </c>
      <c r="C485" s="5">
        <v>96</v>
      </c>
      <c r="D485" s="5">
        <v>485</v>
      </c>
      <c r="E485" s="5" t="s">
        <v>1527</v>
      </c>
      <c r="F485" s="6">
        <v>39173</v>
      </c>
      <c r="G485" s="94">
        <v>1</v>
      </c>
      <c r="H485" s="94">
        <v>4</v>
      </c>
      <c r="I485" s="94">
        <v>2007</v>
      </c>
      <c r="J485" s="5">
        <f t="shared" si="3"/>
        <v>22.233333333333334</v>
      </c>
      <c r="K485" s="5">
        <f t="shared" si="4"/>
        <v>114.3</v>
      </c>
      <c r="L485" s="4">
        <v>20</v>
      </c>
      <c r="M485" s="5" t="s">
        <v>2049</v>
      </c>
      <c r="N485" s="4" t="s">
        <v>1529</v>
      </c>
      <c r="P485" s="4" t="s">
        <v>2054</v>
      </c>
      <c r="Q485" s="5" t="s">
        <v>2234</v>
      </c>
      <c r="R485" s="5" t="s">
        <v>1537</v>
      </c>
      <c r="S485" s="5" t="s">
        <v>1530</v>
      </c>
      <c r="T485" s="5" t="s">
        <v>2009</v>
      </c>
      <c r="U485" s="5" t="s">
        <v>1418</v>
      </c>
      <c r="V485" s="5" t="s">
        <v>992</v>
      </c>
      <c r="W485" s="5" t="s">
        <v>1395</v>
      </c>
      <c r="X485" s="5" t="s">
        <v>1395</v>
      </c>
      <c r="Y485" s="4" t="b">
        <v>1</v>
      </c>
      <c r="Z485" s="5" t="s">
        <v>1881</v>
      </c>
      <c r="AA485" s="4" t="s">
        <v>1831</v>
      </c>
      <c r="AB485" s="4" t="s">
        <v>1831</v>
      </c>
      <c r="AC485" s="4" t="s">
        <v>1831</v>
      </c>
      <c r="AD485" s="4" t="s">
        <v>1831</v>
      </c>
      <c r="AE485" s="53">
        <v>0</v>
      </c>
      <c r="AJ485" s="4" t="s">
        <v>1831</v>
      </c>
      <c r="AK485" s="4" t="s">
        <v>1831</v>
      </c>
      <c r="AL485" s="4" t="s">
        <v>1831</v>
      </c>
      <c r="AM485" s="4" t="s">
        <v>1831</v>
      </c>
      <c r="AN485" s="4">
        <v>1</v>
      </c>
      <c r="AR485" s="4" t="s">
        <v>1831</v>
      </c>
      <c r="AS485" s="4" t="s">
        <v>1831</v>
      </c>
      <c r="AT485" s="4" t="s">
        <v>1831</v>
      </c>
      <c r="AU485" s="4" t="s">
        <v>1831</v>
      </c>
      <c r="AV485" s="4" t="s">
        <v>1831</v>
      </c>
      <c r="AW485" s="4" t="s">
        <v>1831</v>
      </c>
      <c r="AX485" s="4" t="s">
        <v>1831</v>
      </c>
      <c r="AY485" s="4" t="s">
        <v>1831</v>
      </c>
      <c r="AZ485" s="4" t="s">
        <v>1831</v>
      </c>
      <c r="BA485" s="4" t="s">
        <v>1831</v>
      </c>
      <c r="BB485" s="4" t="s">
        <v>1831</v>
      </c>
      <c r="BC485" s="53">
        <v>1.3593113699999999</v>
      </c>
      <c r="BD485" s="53">
        <v>0.25674400000000003</v>
      </c>
      <c r="BE485" s="53">
        <v>229.204589</v>
      </c>
      <c r="BF485" s="53">
        <v>5.9770490799999996</v>
      </c>
      <c r="BG485" s="53">
        <v>6.1436770000000002E-2</v>
      </c>
      <c r="BH485" s="4">
        <v>33.791165700000001</v>
      </c>
      <c r="BI485" s="4">
        <v>5.33967524</v>
      </c>
      <c r="BJ485" s="53">
        <v>25.027176999999998</v>
      </c>
      <c r="BK485" s="53">
        <v>9.3921850000000001E-2</v>
      </c>
      <c r="BL485" s="53">
        <v>1331.01001</v>
      </c>
    </row>
    <row r="486" spans="1:64" hidden="1" x14ac:dyDescent="0.3">
      <c r="A486" s="5" t="s">
        <v>660</v>
      </c>
      <c r="B486" s="5">
        <v>96</v>
      </c>
      <c r="C486" s="5">
        <v>96</v>
      </c>
      <c r="D486" s="5">
        <v>486</v>
      </c>
      <c r="E486" s="5" t="s">
        <v>1528</v>
      </c>
      <c r="F486" s="6">
        <v>39173</v>
      </c>
      <c r="G486" s="94">
        <v>1</v>
      </c>
      <c r="H486" s="94">
        <v>4</v>
      </c>
      <c r="I486" s="94">
        <v>2007</v>
      </c>
      <c r="J486" s="5">
        <f t="shared" si="3"/>
        <v>22.233333333333334</v>
      </c>
      <c r="K486" s="5">
        <f t="shared" si="4"/>
        <v>114.3</v>
      </c>
      <c r="L486" s="4">
        <v>20</v>
      </c>
      <c r="M486" s="5" t="s">
        <v>2049</v>
      </c>
      <c r="N486" s="4" t="s">
        <v>1529</v>
      </c>
      <c r="P486" s="4" t="s">
        <v>2054</v>
      </c>
      <c r="Q486" s="5" t="s">
        <v>2234</v>
      </c>
      <c r="R486" s="5" t="s">
        <v>1537</v>
      </c>
      <c r="S486" s="5" t="s">
        <v>1530</v>
      </c>
      <c r="T486" s="5" t="s">
        <v>2009</v>
      </c>
      <c r="U486" s="5" t="s">
        <v>1418</v>
      </c>
      <c r="V486" s="5" t="s">
        <v>992</v>
      </c>
      <c r="W486" s="5" t="s">
        <v>1395</v>
      </c>
      <c r="X486" s="5" t="s">
        <v>1395</v>
      </c>
      <c r="Y486" s="4" t="b">
        <v>1</v>
      </c>
      <c r="Z486" s="5" t="s">
        <v>1881</v>
      </c>
      <c r="AA486" s="4" t="s">
        <v>1831</v>
      </c>
      <c r="AB486" s="4" t="s">
        <v>1831</v>
      </c>
      <c r="AC486" s="4" t="s">
        <v>1831</v>
      </c>
      <c r="AD486" s="4" t="s">
        <v>1831</v>
      </c>
      <c r="AE486" s="53">
        <v>0</v>
      </c>
      <c r="AJ486" s="4" t="s">
        <v>1831</v>
      </c>
      <c r="AK486" s="4" t="s">
        <v>1831</v>
      </c>
      <c r="AL486" s="4" t="s">
        <v>1831</v>
      </c>
      <c r="AM486" s="4" t="s">
        <v>1831</v>
      </c>
      <c r="AN486" s="4">
        <v>1</v>
      </c>
      <c r="AR486" s="4" t="s">
        <v>1831</v>
      </c>
      <c r="AS486" s="4" t="s">
        <v>1831</v>
      </c>
      <c r="AT486" s="4" t="s">
        <v>1831</v>
      </c>
      <c r="AU486" s="4" t="s">
        <v>1831</v>
      </c>
      <c r="AV486" s="4" t="s">
        <v>1831</v>
      </c>
      <c r="AW486" s="4" t="s">
        <v>1831</v>
      </c>
      <c r="AX486" s="4" t="s">
        <v>1831</v>
      </c>
      <c r="AY486" s="4" t="s">
        <v>1831</v>
      </c>
      <c r="AZ486" s="4" t="s">
        <v>1831</v>
      </c>
      <c r="BA486" s="4" t="s">
        <v>1831</v>
      </c>
      <c r="BB486" s="4" t="s">
        <v>1831</v>
      </c>
      <c r="BC486" s="53">
        <v>1.3593113699999999</v>
      </c>
      <c r="BD486" s="53">
        <v>0.25674400000000003</v>
      </c>
      <c r="BE486" s="53">
        <v>229.204589</v>
      </c>
      <c r="BF486" s="53">
        <v>5.9770490799999996</v>
      </c>
      <c r="BG486" s="53">
        <v>6.1436770000000002E-2</v>
      </c>
      <c r="BH486" s="4">
        <v>33.791165700000001</v>
      </c>
      <c r="BI486" s="4">
        <v>5.33967524</v>
      </c>
      <c r="BJ486" s="53">
        <v>25.027176999999998</v>
      </c>
      <c r="BK486" s="53">
        <v>9.3921850000000001E-2</v>
      </c>
      <c r="BL486" s="53">
        <v>1331.01001</v>
      </c>
    </row>
    <row r="487" spans="1:64" hidden="1" x14ac:dyDescent="0.3">
      <c r="A487" s="5" t="s">
        <v>660</v>
      </c>
      <c r="B487" s="5">
        <v>96</v>
      </c>
      <c r="C487" s="5">
        <v>96</v>
      </c>
      <c r="D487" s="5">
        <v>487</v>
      </c>
      <c r="E487" s="5" t="s">
        <v>1525</v>
      </c>
      <c r="F487" s="6">
        <v>39264</v>
      </c>
      <c r="G487" s="94">
        <v>1</v>
      </c>
      <c r="H487" s="94">
        <v>7</v>
      </c>
      <c r="I487" s="94">
        <v>2007</v>
      </c>
      <c r="J487" s="5">
        <f t="shared" si="3"/>
        <v>22.233333333333334</v>
      </c>
      <c r="K487" s="5">
        <f t="shared" si="4"/>
        <v>114.3</v>
      </c>
      <c r="L487" s="4">
        <v>20</v>
      </c>
      <c r="M487" s="5" t="s">
        <v>2049</v>
      </c>
      <c r="N487" s="4" t="s">
        <v>1529</v>
      </c>
      <c r="P487" s="4" t="s">
        <v>2054</v>
      </c>
      <c r="Q487" s="5" t="s">
        <v>2235</v>
      </c>
      <c r="R487" s="5" t="s">
        <v>1538</v>
      </c>
      <c r="S487" s="5" t="s">
        <v>1530</v>
      </c>
      <c r="T487" s="5" t="s">
        <v>2010</v>
      </c>
      <c r="U487" s="5" t="s">
        <v>1174</v>
      </c>
      <c r="V487" s="5" t="s">
        <v>992</v>
      </c>
      <c r="W487" s="5"/>
      <c r="X487" s="5"/>
      <c r="Y487" s="4" t="b">
        <v>1</v>
      </c>
      <c r="Z487" s="5" t="s">
        <v>1881</v>
      </c>
      <c r="AA487" s="4" t="s">
        <v>1831</v>
      </c>
      <c r="AB487" s="4" t="s">
        <v>1831</v>
      </c>
      <c r="AC487" s="4" t="s">
        <v>1831</v>
      </c>
      <c r="AD487" s="4" t="s">
        <v>1831</v>
      </c>
      <c r="AE487" s="53">
        <v>0</v>
      </c>
      <c r="AJ487" s="4" t="s">
        <v>1831</v>
      </c>
      <c r="AK487" s="4" t="s">
        <v>1831</v>
      </c>
      <c r="AL487" s="4" t="s">
        <v>1831</v>
      </c>
      <c r="AM487" s="4" t="s">
        <v>1831</v>
      </c>
      <c r="AN487" s="4">
        <v>450</v>
      </c>
      <c r="AR487" s="4" t="s">
        <v>1831</v>
      </c>
      <c r="AS487" s="4" t="s">
        <v>1831</v>
      </c>
      <c r="AT487" s="4" t="s">
        <v>1831</v>
      </c>
      <c r="AU487" s="4" t="s">
        <v>1831</v>
      </c>
      <c r="AV487" s="4" t="s">
        <v>1831</v>
      </c>
      <c r="AW487" s="4" t="s">
        <v>1831</v>
      </c>
      <c r="AX487" s="4" t="s">
        <v>1831</v>
      </c>
      <c r="AY487" s="4" t="s">
        <v>1831</v>
      </c>
      <c r="AZ487" s="4" t="s">
        <v>1831</v>
      </c>
      <c r="BA487" s="4" t="s">
        <v>1831</v>
      </c>
      <c r="BB487" s="4" t="s">
        <v>1831</v>
      </c>
      <c r="BC487" s="53">
        <v>1.3593113699999999</v>
      </c>
      <c r="BD487" s="53">
        <v>0.25674400000000003</v>
      </c>
      <c r="BE487" s="53">
        <v>229.204589</v>
      </c>
      <c r="BF487" s="53">
        <v>5.9770490799999996</v>
      </c>
      <c r="BG487" s="53">
        <v>6.1436770000000002E-2</v>
      </c>
      <c r="BH487" s="4">
        <v>33.791165700000001</v>
      </c>
      <c r="BI487" s="4">
        <v>5.33967524</v>
      </c>
      <c r="BJ487" s="53">
        <v>25.027176999999998</v>
      </c>
      <c r="BK487" s="53">
        <v>9.3921850000000001E-2</v>
      </c>
      <c r="BL487" s="53">
        <v>1331.01001</v>
      </c>
    </row>
    <row r="488" spans="1:64" hidden="1" x14ac:dyDescent="0.3">
      <c r="A488" s="5" t="s">
        <v>660</v>
      </c>
      <c r="B488" s="5">
        <v>96</v>
      </c>
      <c r="C488" s="5">
        <v>96</v>
      </c>
      <c r="D488" s="5">
        <v>488</v>
      </c>
      <c r="E488" s="5" t="s">
        <v>1526</v>
      </c>
      <c r="F488" s="6">
        <v>39264</v>
      </c>
      <c r="G488" s="94">
        <v>1</v>
      </c>
      <c r="H488" s="94">
        <v>7</v>
      </c>
      <c r="I488" s="94">
        <v>2007</v>
      </c>
      <c r="J488" s="5">
        <f t="shared" si="3"/>
        <v>22.233333333333334</v>
      </c>
      <c r="K488" s="5">
        <f t="shared" si="4"/>
        <v>114.3</v>
      </c>
      <c r="L488" s="4">
        <v>20</v>
      </c>
      <c r="M488" s="5" t="s">
        <v>2049</v>
      </c>
      <c r="N488" s="4" t="s">
        <v>1529</v>
      </c>
      <c r="P488" s="4" t="s">
        <v>2054</v>
      </c>
      <c r="Q488" s="5" t="s">
        <v>2235</v>
      </c>
      <c r="R488" s="5" t="s">
        <v>1538</v>
      </c>
      <c r="S488" s="5" t="s">
        <v>1530</v>
      </c>
      <c r="T488" s="5" t="s">
        <v>2010</v>
      </c>
      <c r="U488" s="5" t="s">
        <v>1174</v>
      </c>
      <c r="V488" s="5" t="s">
        <v>992</v>
      </c>
      <c r="W488" s="5"/>
      <c r="X488" s="5"/>
      <c r="Y488" s="4" t="b">
        <v>1</v>
      </c>
      <c r="Z488" s="5" t="s">
        <v>1881</v>
      </c>
      <c r="AA488" s="4" t="s">
        <v>1831</v>
      </c>
      <c r="AB488" s="4" t="s">
        <v>1831</v>
      </c>
      <c r="AC488" s="4" t="s">
        <v>1831</v>
      </c>
      <c r="AD488" s="4" t="s">
        <v>1831</v>
      </c>
      <c r="AE488" s="53">
        <v>0</v>
      </c>
      <c r="AJ488" s="4" t="s">
        <v>1831</v>
      </c>
      <c r="AK488" s="4" t="s">
        <v>1831</v>
      </c>
      <c r="AL488" s="4" t="s">
        <v>1831</v>
      </c>
      <c r="AM488" s="4" t="s">
        <v>1831</v>
      </c>
      <c r="AN488" s="4">
        <v>450</v>
      </c>
      <c r="AR488" s="4" t="s">
        <v>1831</v>
      </c>
      <c r="AS488" s="4" t="s">
        <v>1831</v>
      </c>
      <c r="AT488" s="4" t="s">
        <v>1831</v>
      </c>
      <c r="AU488" s="4" t="s">
        <v>1831</v>
      </c>
      <c r="AV488" s="4" t="s">
        <v>1831</v>
      </c>
      <c r="AW488" s="4" t="s">
        <v>1831</v>
      </c>
      <c r="AX488" s="4" t="s">
        <v>1831</v>
      </c>
      <c r="AY488" s="4" t="s">
        <v>1831</v>
      </c>
      <c r="AZ488" s="4" t="s">
        <v>1831</v>
      </c>
      <c r="BA488" s="4" t="s">
        <v>1831</v>
      </c>
      <c r="BB488" s="4" t="s">
        <v>1831</v>
      </c>
      <c r="BC488" s="53">
        <v>1.3593113699999999</v>
      </c>
      <c r="BD488" s="53">
        <v>0.25674400000000003</v>
      </c>
      <c r="BE488" s="53">
        <v>229.204589</v>
      </c>
      <c r="BF488" s="53">
        <v>5.9770490799999996</v>
      </c>
      <c r="BG488" s="53">
        <v>6.1436770000000002E-2</v>
      </c>
      <c r="BH488" s="4">
        <v>33.791165700000001</v>
      </c>
      <c r="BI488" s="4">
        <v>5.33967524</v>
      </c>
      <c r="BJ488" s="53">
        <v>25.027176999999998</v>
      </c>
      <c r="BK488" s="53">
        <v>9.3921850000000001E-2</v>
      </c>
      <c r="BL488" s="53">
        <v>1331.01001</v>
      </c>
    </row>
    <row r="489" spans="1:64" hidden="1" x14ac:dyDescent="0.3">
      <c r="A489" s="5" t="s">
        <v>660</v>
      </c>
      <c r="B489" s="5">
        <v>96</v>
      </c>
      <c r="C489" s="5">
        <v>96</v>
      </c>
      <c r="D489" s="5">
        <v>489</v>
      </c>
      <c r="E489" s="5" t="s">
        <v>1527</v>
      </c>
      <c r="F489" s="6">
        <v>39264</v>
      </c>
      <c r="G489" s="94">
        <v>1</v>
      </c>
      <c r="H489" s="94">
        <v>7</v>
      </c>
      <c r="I489" s="94">
        <v>2007</v>
      </c>
      <c r="J489" s="5">
        <f t="shared" si="3"/>
        <v>22.233333333333334</v>
      </c>
      <c r="K489" s="5">
        <f t="shared" si="4"/>
        <v>114.3</v>
      </c>
      <c r="L489" s="4">
        <v>20</v>
      </c>
      <c r="M489" s="5" t="s">
        <v>2049</v>
      </c>
      <c r="N489" s="4" t="s">
        <v>1529</v>
      </c>
      <c r="P489" s="4" t="s">
        <v>2054</v>
      </c>
      <c r="Q489" s="5" t="s">
        <v>2235</v>
      </c>
      <c r="R489" s="5" t="s">
        <v>1538</v>
      </c>
      <c r="S489" s="5" t="s">
        <v>1530</v>
      </c>
      <c r="T489" s="5" t="s">
        <v>2011</v>
      </c>
      <c r="U489" s="5" t="s">
        <v>1418</v>
      </c>
      <c r="V489" s="5" t="s">
        <v>992</v>
      </c>
      <c r="W489" s="5" t="s">
        <v>1395</v>
      </c>
      <c r="X489" s="5" t="s">
        <v>1395</v>
      </c>
      <c r="Y489" s="4" t="b">
        <v>1</v>
      </c>
      <c r="Z489" s="5" t="s">
        <v>1881</v>
      </c>
      <c r="AA489" s="4" t="s">
        <v>1831</v>
      </c>
      <c r="AB489" s="4" t="s">
        <v>1831</v>
      </c>
      <c r="AC489" s="4" t="s">
        <v>1831</v>
      </c>
      <c r="AD489" s="4" t="s">
        <v>1831</v>
      </c>
      <c r="AE489" s="53">
        <v>0</v>
      </c>
      <c r="AJ489" s="4" t="s">
        <v>1831</v>
      </c>
      <c r="AK489" s="4" t="s">
        <v>1831</v>
      </c>
      <c r="AL489" s="4" t="s">
        <v>1831</v>
      </c>
      <c r="AM489" s="4" t="s">
        <v>1831</v>
      </c>
      <c r="AN489" s="4">
        <v>1</v>
      </c>
      <c r="AR489" s="4" t="s">
        <v>1831</v>
      </c>
      <c r="AS489" s="4" t="s">
        <v>1831</v>
      </c>
      <c r="AT489" s="4" t="s">
        <v>1831</v>
      </c>
      <c r="AU489" s="4" t="s">
        <v>1831</v>
      </c>
      <c r="AV489" s="4" t="s">
        <v>1831</v>
      </c>
      <c r="AW489" s="4" t="s">
        <v>1831</v>
      </c>
      <c r="AX489" s="4" t="s">
        <v>1831</v>
      </c>
      <c r="AY489" s="4" t="s">
        <v>1831</v>
      </c>
      <c r="AZ489" s="4" t="s">
        <v>1831</v>
      </c>
      <c r="BA489" s="4" t="s">
        <v>1831</v>
      </c>
      <c r="BB489" s="4" t="s">
        <v>1831</v>
      </c>
      <c r="BC489" s="53">
        <v>1.3593113699999999</v>
      </c>
      <c r="BD489" s="53">
        <v>0.25674400000000003</v>
      </c>
      <c r="BE489" s="53">
        <v>229.204589</v>
      </c>
      <c r="BF489" s="53">
        <v>5.9770490799999996</v>
      </c>
      <c r="BG489" s="53">
        <v>6.1436770000000002E-2</v>
      </c>
      <c r="BH489" s="4">
        <v>33.791165700000001</v>
      </c>
      <c r="BI489" s="4">
        <v>5.33967524</v>
      </c>
      <c r="BJ489" s="53">
        <v>25.027176999999998</v>
      </c>
      <c r="BK489" s="53">
        <v>9.3921850000000001E-2</v>
      </c>
      <c r="BL489" s="53">
        <v>1331.01001</v>
      </c>
    </row>
    <row r="490" spans="1:64" hidden="1" x14ac:dyDescent="0.3">
      <c r="A490" s="5" t="s">
        <v>660</v>
      </c>
      <c r="B490" s="5">
        <v>96</v>
      </c>
      <c r="C490" s="5">
        <v>96</v>
      </c>
      <c r="D490" s="5">
        <v>490</v>
      </c>
      <c r="E490" s="5" t="s">
        <v>1528</v>
      </c>
      <c r="F490" s="6">
        <v>39264</v>
      </c>
      <c r="G490" s="94">
        <v>1</v>
      </c>
      <c r="H490" s="94">
        <v>7</v>
      </c>
      <c r="I490" s="94">
        <v>2007</v>
      </c>
      <c r="J490" s="5">
        <f t="shared" si="3"/>
        <v>22.233333333333334</v>
      </c>
      <c r="K490" s="5">
        <f t="shared" si="4"/>
        <v>114.3</v>
      </c>
      <c r="L490" s="4">
        <v>20</v>
      </c>
      <c r="M490" s="5" t="s">
        <v>2049</v>
      </c>
      <c r="N490" s="4" t="s">
        <v>1529</v>
      </c>
      <c r="P490" s="4" t="s">
        <v>2054</v>
      </c>
      <c r="Q490" s="5" t="s">
        <v>2235</v>
      </c>
      <c r="R490" s="5" t="s">
        <v>1538</v>
      </c>
      <c r="S490" s="5" t="s">
        <v>1530</v>
      </c>
      <c r="T490" s="5" t="s">
        <v>2011</v>
      </c>
      <c r="U490" s="5" t="s">
        <v>1418</v>
      </c>
      <c r="V490" s="5" t="s">
        <v>992</v>
      </c>
      <c r="W490" s="5" t="s">
        <v>1395</v>
      </c>
      <c r="X490" s="5" t="s">
        <v>1395</v>
      </c>
      <c r="Y490" s="4" t="b">
        <v>1</v>
      </c>
      <c r="Z490" s="5" t="s">
        <v>1881</v>
      </c>
      <c r="AA490" s="4" t="s">
        <v>1831</v>
      </c>
      <c r="AB490" s="4" t="s">
        <v>1831</v>
      </c>
      <c r="AC490" s="4" t="s">
        <v>1831</v>
      </c>
      <c r="AD490" s="4" t="s">
        <v>1831</v>
      </c>
      <c r="AE490" s="53">
        <v>0</v>
      </c>
      <c r="AJ490" s="4" t="s">
        <v>1831</v>
      </c>
      <c r="AK490" s="4" t="s">
        <v>1831</v>
      </c>
      <c r="AL490" s="4" t="s">
        <v>1831</v>
      </c>
      <c r="AM490" s="4" t="s">
        <v>1831</v>
      </c>
      <c r="AN490" s="4">
        <v>1</v>
      </c>
      <c r="AR490" s="4" t="s">
        <v>1831</v>
      </c>
      <c r="AS490" s="4" t="s">
        <v>1831</v>
      </c>
      <c r="AT490" s="4" t="s">
        <v>1831</v>
      </c>
      <c r="AU490" s="4" t="s">
        <v>1831</v>
      </c>
      <c r="AV490" s="4" t="s">
        <v>1831</v>
      </c>
      <c r="AW490" s="4" t="s">
        <v>1831</v>
      </c>
      <c r="AX490" s="4" t="s">
        <v>1831</v>
      </c>
      <c r="AY490" s="4" t="s">
        <v>1831</v>
      </c>
      <c r="AZ490" s="4" t="s">
        <v>1831</v>
      </c>
      <c r="BA490" s="4" t="s">
        <v>1831</v>
      </c>
      <c r="BB490" s="4" t="s">
        <v>1831</v>
      </c>
      <c r="BC490" s="53">
        <v>1.3593113699999999</v>
      </c>
      <c r="BD490" s="53">
        <v>0.25674400000000003</v>
      </c>
      <c r="BE490" s="53">
        <v>229.204589</v>
      </c>
      <c r="BF490" s="53">
        <v>5.9770490799999996</v>
      </c>
      <c r="BG490" s="53">
        <v>6.1436770000000002E-2</v>
      </c>
      <c r="BH490" s="4">
        <v>33.791165700000001</v>
      </c>
      <c r="BI490" s="4">
        <v>5.33967524</v>
      </c>
      <c r="BJ490" s="53">
        <v>25.027176999999998</v>
      </c>
      <c r="BK490" s="53">
        <v>9.3921850000000001E-2</v>
      </c>
      <c r="BL490" s="53">
        <v>1331.01001</v>
      </c>
    </row>
    <row r="491" spans="1:64" hidden="1" x14ac:dyDescent="0.3">
      <c r="A491" s="5" t="s">
        <v>660</v>
      </c>
      <c r="B491" s="5">
        <v>96</v>
      </c>
      <c r="C491" s="5">
        <v>96</v>
      </c>
      <c r="D491" s="5">
        <v>491</v>
      </c>
      <c r="E491" s="5" t="s">
        <v>1525</v>
      </c>
      <c r="F491" s="6">
        <v>39356</v>
      </c>
      <c r="G491" s="94">
        <v>1</v>
      </c>
      <c r="H491" s="94">
        <v>10</v>
      </c>
      <c r="I491" s="94">
        <v>2007</v>
      </c>
      <c r="J491" s="5">
        <f t="shared" si="3"/>
        <v>22.233333333333334</v>
      </c>
      <c r="K491" s="5">
        <f t="shared" si="4"/>
        <v>114.3</v>
      </c>
      <c r="L491" s="4">
        <v>20</v>
      </c>
      <c r="M491" s="5" t="s">
        <v>2049</v>
      </c>
      <c r="N491" s="4" t="s">
        <v>1529</v>
      </c>
      <c r="P491" s="4" t="s">
        <v>2054</v>
      </c>
      <c r="Q491" s="5" t="s">
        <v>2235</v>
      </c>
      <c r="R491" s="5" t="s">
        <v>1538</v>
      </c>
      <c r="S491" s="5" t="s">
        <v>1530</v>
      </c>
      <c r="T491" s="5" t="s">
        <v>2012</v>
      </c>
      <c r="U491" s="5" t="s">
        <v>1174</v>
      </c>
      <c r="V491" s="5" t="s">
        <v>992</v>
      </c>
      <c r="W491" s="5"/>
      <c r="X491" s="5"/>
      <c r="Y491" s="4" t="b">
        <v>1</v>
      </c>
      <c r="Z491" s="5" t="s">
        <v>1881</v>
      </c>
      <c r="AA491" s="4" t="s">
        <v>1831</v>
      </c>
      <c r="AB491" s="4" t="s">
        <v>1831</v>
      </c>
      <c r="AC491" s="4" t="s">
        <v>1831</v>
      </c>
      <c r="AD491" s="4" t="s">
        <v>1831</v>
      </c>
      <c r="AE491" s="53">
        <v>0</v>
      </c>
      <c r="AJ491" s="4" t="s">
        <v>1831</v>
      </c>
      <c r="AK491" s="4" t="s">
        <v>1831</v>
      </c>
      <c r="AL491" s="4" t="s">
        <v>1831</v>
      </c>
      <c r="AM491" s="4" t="s">
        <v>1831</v>
      </c>
      <c r="AN491" s="4">
        <v>540</v>
      </c>
      <c r="AR491" s="4" t="s">
        <v>1831</v>
      </c>
      <c r="AS491" s="4" t="s">
        <v>1831</v>
      </c>
      <c r="AT491" s="4" t="s">
        <v>1831</v>
      </c>
      <c r="AU491" s="4" t="s">
        <v>1831</v>
      </c>
      <c r="AV491" s="4" t="s">
        <v>1831</v>
      </c>
      <c r="AW491" s="4" t="s">
        <v>1831</v>
      </c>
      <c r="AX491" s="4" t="s">
        <v>1831</v>
      </c>
      <c r="AY491" s="4" t="s">
        <v>1831</v>
      </c>
      <c r="AZ491" s="4" t="s">
        <v>1831</v>
      </c>
      <c r="BA491" s="4" t="s">
        <v>1831</v>
      </c>
      <c r="BB491" s="4" t="s">
        <v>1831</v>
      </c>
      <c r="BC491" s="53">
        <v>1.3593113699999999</v>
      </c>
      <c r="BD491" s="53">
        <v>0.25674400000000003</v>
      </c>
      <c r="BE491" s="53">
        <v>229.204589</v>
      </c>
      <c r="BF491" s="53">
        <v>5.9770490799999996</v>
      </c>
      <c r="BG491" s="53">
        <v>6.1436770000000002E-2</v>
      </c>
      <c r="BH491" s="4">
        <v>33.791165700000001</v>
      </c>
      <c r="BI491" s="4">
        <v>5.33967524</v>
      </c>
      <c r="BJ491" s="53">
        <v>25.027176999999998</v>
      </c>
      <c r="BK491" s="53">
        <v>9.3921850000000001E-2</v>
      </c>
      <c r="BL491" s="53">
        <v>1331.01001</v>
      </c>
    </row>
    <row r="492" spans="1:64" hidden="1" x14ac:dyDescent="0.3">
      <c r="A492" s="5" t="s">
        <v>660</v>
      </c>
      <c r="B492" s="5">
        <v>96</v>
      </c>
      <c r="C492" s="5">
        <v>96</v>
      </c>
      <c r="D492" s="5">
        <v>492</v>
      </c>
      <c r="E492" s="5" t="s">
        <v>1526</v>
      </c>
      <c r="F492" s="6">
        <v>39356</v>
      </c>
      <c r="G492" s="94">
        <v>1</v>
      </c>
      <c r="H492" s="94">
        <v>10</v>
      </c>
      <c r="I492" s="94">
        <v>2007</v>
      </c>
      <c r="J492" s="5">
        <f t="shared" si="3"/>
        <v>22.233333333333334</v>
      </c>
      <c r="K492" s="5">
        <f t="shared" si="4"/>
        <v>114.3</v>
      </c>
      <c r="L492" s="4">
        <v>20</v>
      </c>
      <c r="M492" s="5" t="s">
        <v>2049</v>
      </c>
      <c r="N492" s="4" t="s">
        <v>1529</v>
      </c>
      <c r="P492" s="4" t="s">
        <v>2054</v>
      </c>
      <c r="Q492" s="5" t="s">
        <v>2235</v>
      </c>
      <c r="R492" s="5" t="s">
        <v>1538</v>
      </c>
      <c r="S492" s="5" t="s">
        <v>1530</v>
      </c>
      <c r="T492" s="5" t="s">
        <v>2012</v>
      </c>
      <c r="U492" s="5" t="s">
        <v>1174</v>
      </c>
      <c r="V492" s="5" t="s">
        <v>992</v>
      </c>
      <c r="W492" s="5"/>
      <c r="X492" s="5"/>
      <c r="Y492" s="4" t="b">
        <v>1</v>
      </c>
      <c r="Z492" s="5" t="s">
        <v>1881</v>
      </c>
      <c r="AA492" s="4" t="s">
        <v>1831</v>
      </c>
      <c r="AB492" s="4" t="s">
        <v>1831</v>
      </c>
      <c r="AC492" s="4" t="s">
        <v>1831</v>
      </c>
      <c r="AD492" s="4" t="s">
        <v>1831</v>
      </c>
      <c r="AE492" s="53">
        <v>0</v>
      </c>
      <c r="AJ492" s="4" t="s">
        <v>1831</v>
      </c>
      <c r="AK492" s="4" t="s">
        <v>1831</v>
      </c>
      <c r="AL492" s="4" t="s">
        <v>1831</v>
      </c>
      <c r="AM492" s="4" t="s">
        <v>1831</v>
      </c>
      <c r="AN492" s="4">
        <v>540</v>
      </c>
      <c r="AR492" s="4" t="s">
        <v>1831</v>
      </c>
      <c r="AS492" s="4" t="s">
        <v>1831</v>
      </c>
      <c r="AT492" s="4" t="s">
        <v>1831</v>
      </c>
      <c r="AU492" s="4" t="s">
        <v>1831</v>
      </c>
      <c r="AV492" s="4" t="s">
        <v>1831</v>
      </c>
      <c r="AW492" s="4" t="s">
        <v>1831</v>
      </c>
      <c r="AX492" s="4" t="s">
        <v>1831</v>
      </c>
      <c r="AY492" s="4" t="s">
        <v>1831</v>
      </c>
      <c r="AZ492" s="4" t="s">
        <v>1831</v>
      </c>
      <c r="BA492" s="4" t="s">
        <v>1831</v>
      </c>
      <c r="BB492" s="4" t="s">
        <v>1831</v>
      </c>
      <c r="BC492" s="53">
        <v>1.3593113699999999</v>
      </c>
      <c r="BD492" s="53">
        <v>0.25674400000000003</v>
      </c>
      <c r="BE492" s="53">
        <v>229.204589</v>
      </c>
      <c r="BF492" s="53">
        <v>5.9770490799999996</v>
      </c>
      <c r="BG492" s="53">
        <v>6.1436770000000002E-2</v>
      </c>
      <c r="BH492" s="4">
        <v>33.791165700000001</v>
      </c>
      <c r="BI492" s="4">
        <v>5.33967524</v>
      </c>
      <c r="BJ492" s="53">
        <v>25.027176999999998</v>
      </c>
      <c r="BK492" s="53">
        <v>9.3921850000000001E-2</v>
      </c>
      <c r="BL492" s="53">
        <v>1331.01001</v>
      </c>
    </row>
    <row r="493" spans="1:64" hidden="1" x14ac:dyDescent="0.3">
      <c r="A493" s="5" t="s">
        <v>660</v>
      </c>
      <c r="B493" s="5">
        <v>96</v>
      </c>
      <c r="C493" s="5">
        <v>96</v>
      </c>
      <c r="D493" s="5">
        <v>493</v>
      </c>
      <c r="E493" s="5" t="s">
        <v>1527</v>
      </c>
      <c r="F493" s="6">
        <v>39356</v>
      </c>
      <c r="G493" s="94">
        <v>1</v>
      </c>
      <c r="H493" s="94">
        <v>10</v>
      </c>
      <c r="I493" s="94">
        <v>2007</v>
      </c>
      <c r="J493" s="5">
        <f t="shared" si="3"/>
        <v>22.233333333333334</v>
      </c>
      <c r="K493" s="5">
        <f t="shared" si="4"/>
        <v>114.3</v>
      </c>
      <c r="L493" s="4">
        <v>20</v>
      </c>
      <c r="M493" s="5" t="s">
        <v>2049</v>
      </c>
      <c r="N493" s="4" t="s">
        <v>1529</v>
      </c>
      <c r="P493" s="4" t="s">
        <v>2054</v>
      </c>
      <c r="Q493" s="5" t="s">
        <v>2235</v>
      </c>
      <c r="R493" s="5" t="s">
        <v>1538</v>
      </c>
      <c r="S493" s="5" t="s">
        <v>1530</v>
      </c>
      <c r="T493" s="5" t="s">
        <v>2013</v>
      </c>
      <c r="U493" s="5" t="s">
        <v>1418</v>
      </c>
      <c r="V493" s="5" t="s">
        <v>992</v>
      </c>
      <c r="W493" s="5" t="s">
        <v>1395</v>
      </c>
      <c r="X493" s="5" t="s">
        <v>1395</v>
      </c>
      <c r="Y493" s="4" t="b">
        <v>1</v>
      </c>
      <c r="Z493" s="5" t="s">
        <v>1881</v>
      </c>
      <c r="AA493" s="4" t="s">
        <v>1831</v>
      </c>
      <c r="AB493" s="4" t="s">
        <v>1831</v>
      </c>
      <c r="AC493" s="4" t="s">
        <v>1831</v>
      </c>
      <c r="AD493" s="4" t="s">
        <v>1831</v>
      </c>
      <c r="AE493" s="53">
        <v>0</v>
      </c>
      <c r="AJ493" s="4" t="s">
        <v>1831</v>
      </c>
      <c r="AK493" s="4" t="s">
        <v>1831</v>
      </c>
      <c r="AL493" s="4" t="s">
        <v>1831</v>
      </c>
      <c r="AM493" s="4" t="s">
        <v>1831</v>
      </c>
      <c r="AN493" s="4">
        <v>1</v>
      </c>
      <c r="AR493" s="4" t="s">
        <v>1831</v>
      </c>
      <c r="AS493" s="4" t="s">
        <v>1831</v>
      </c>
      <c r="AT493" s="4" t="s">
        <v>1831</v>
      </c>
      <c r="AU493" s="4" t="s">
        <v>1831</v>
      </c>
      <c r="AV493" s="4" t="s">
        <v>1831</v>
      </c>
      <c r="AW493" s="4" t="s">
        <v>1831</v>
      </c>
      <c r="AX493" s="4" t="s">
        <v>1831</v>
      </c>
      <c r="AY493" s="4" t="s">
        <v>1831</v>
      </c>
      <c r="AZ493" s="4" t="s">
        <v>1831</v>
      </c>
      <c r="BA493" s="4" t="s">
        <v>1831</v>
      </c>
      <c r="BB493" s="4" t="s">
        <v>1831</v>
      </c>
      <c r="BC493" s="53">
        <v>1.3593113699999999</v>
      </c>
      <c r="BD493" s="53">
        <v>0.25674400000000003</v>
      </c>
      <c r="BE493" s="53">
        <v>229.204589</v>
      </c>
      <c r="BF493" s="53">
        <v>5.9770490799999996</v>
      </c>
      <c r="BG493" s="53">
        <v>6.1436770000000002E-2</v>
      </c>
      <c r="BH493" s="4">
        <v>33.791165700000001</v>
      </c>
      <c r="BI493" s="4">
        <v>5.33967524</v>
      </c>
      <c r="BJ493" s="53">
        <v>25.027176999999998</v>
      </c>
      <c r="BK493" s="53">
        <v>9.3921850000000001E-2</v>
      </c>
      <c r="BL493" s="53">
        <v>1331.01001</v>
      </c>
    </row>
    <row r="494" spans="1:64" hidden="1" x14ac:dyDescent="0.3">
      <c r="A494" s="5" t="s">
        <v>660</v>
      </c>
      <c r="B494" s="5">
        <v>96</v>
      </c>
      <c r="C494" s="5">
        <v>96</v>
      </c>
      <c r="D494" s="5">
        <v>494</v>
      </c>
      <c r="E494" s="5" t="s">
        <v>1528</v>
      </c>
      <c r="F494" s="6">
        <v>39356</v>
      </c>
      <c r="G494" s="94">
        <v>1</v>
      </c>
      <c r="H494" s="94">
        <v>10</v>
      </c>
      <c r="I494" s="94">
        <v>2007</v>
      </c>
      <c r="J494" s="5">
        <f t="shared" si="3"/>
        <v>22.233333333333334</v>
      </c>
      <c r="K494" s="5">
        <f t="shared" si="4"/>
        <v>114.3</v>
      </c>
      <c r="L494" s="4">
        <v>20</v>
      </c>
      <c r="M494" s="5" t="s">
        <v>2049</v>
      </c>
      <c r="N494" s="4" t="s">
        <v>1529</v>
      </c>
      <c r="P494" s="4" t="s">
        <v>2054</v>
      </c>
      <c r="Q494" s="5" t="s">
        <v>2235</v>
      </c>
      <c r="R494" s="5" t="s">
        <v>1538</v>
      </c>
      <c r="S494" s="5" t="s">
        <v>1530</v>
      </c>
      <c r="T494" s="5" t="s">
        <v>2013</v>
      </c>
      <c r="U494" s="5" t="s">
        <v>1418</v>
      </c>
      <c r="V494" s="5" t="s">
        <v>992</v>
      </c>
      <c r="W494" s="5" t="s">
        <v>1395</v>
      </c>
      <c r="X494" s="5" t="s">
        <v>1395</v>
      </c>
      <c r="Y494" s="4" t="b">
        <v>1</v>
      </c>
      <c r="Z494" s="5" t="s">
        <v>1881</v>
      </c>
      <c r="AA494" s="4" t="s">
        <v>1831</v>
      </c>
      <c r="AB494" s="4" t="s">
        <v>1831</v>
      </c>
      <c r="AC494" s="4" t="s">
        <v>1831</v>
      </c>
      <c r="AD494" s="4" t="s">
        <v>1831</v>
      </c>
      <c r="AE494" s="53">
        <v>0</v>
      </c>
      <c r="AJ494" s="4" t="s">
        <v>1831</v>
      </c>
      <c r="AK494" s="4" t="s">
        <v>1831</v>
      </c>
      <c r="AL494" s="4" t="s">
        <v>1831</v>
      </c>
      <c r="AM494" s="4" t="s">
        <v>1831</v>
      </c>
      <c r="AN494" s="4">
        <v>1</v>
      </c>
      <c r="AR494" s="4" t="s">
        <v>1831</v>
      </c>
      <c r="AS494" s="4" t="s">
        <v>1831</v>
      </c>
      <c r="AT494" s="4" t="s">
        <v>1831</v>
      </c>
      <c r="AU494" s="4" t="s">
        <v>1831</v>
      </c>
      <c r="AV494" s="4" t="s">
        <v>1831</v>
      </c>
      <c r="AW494" s="4" t="s">
        <v>1831</v>
      </c>
      <c r="AX494" s="4" t="s">
        <v>1831</v>
      </c>
      <c r="AY494" s="4" t="s">
        <v>1831</v>
      </c>
      <c r="AZ494" s="4" t="s">
        <v>1831</v>
      </c>
      <c r="BA494" s="4" t="s">
        <v>1831</v>
      </c>
      <c r="BB494" s="4" t="s">
        <v>1831</v>
      </c>
      <c r="BC494" s="53">
        <v>1.3593113699999999</v>
      </c>
      <c r="BD494" s="53">
        <v>0.25674400000000003</v>
      </c>
      <c r="BE494" s="53">
        <v>229.204589</v>
      </c>
      <c r="BF494" s="53">
        <v>5.9770490799999996</v>
      </c>
      <c r="BG494" s="53">
        <v>6.1436770000000002E-2</v>
      </c>
      <c r="BH494" s="4">
        <v>33.791165700000001</v>
      </c>
      <c r="BI494" s="4">
        <v>5.33967524</v>
      </c>
      <c r="BJ494" s="53">
        <v>25.027176999999998</v>
      </c>
      <c r="BK494" s="53">
        <v>9.3921850000000001E-2</v>
      </c>
      <c r="BL494" s="53">
        <v>1331.01001</v>
      </c>
    </row>
    <row r="495" spans="1:64" hidden="1" x14ac:dyDescent="0.3">
      <c r="A495" s="5" t="s">
        <v>660</v>
      </c>
      <c r="B495" s="5">
        <v>96</v>
      </c>
      <c r="C495" s="5">
        <v>96</v>
      </c>
      <c r="D495" s="5">
        <v>495</v>
      </c>
      <c r="E495" s="5" t="s">
        <v>1525</v>
      </c>
      <c r="F495" s="6">
        <v>39448</v>
      </c>
      <c r="G495" s="94"/>
      <c r="H495" s="94"/>
      <c r="I495" s="94">
        <v>2008</v>
      </c>
      <c r="J495" s="5">
        <f t="shared" si="3"/>
        <v>22.233333333333334</v>
      </c>
      <c r="K495" s="5">
        <f t="shared" si="4"/>
        <v>114.3</v>
      </c>
      <c r="L495" s="4">
        <v>20</v>
      </c>
      <c r="M495" s="5" t="s">
        <v>2049</v>
      </c>
      <c r="N495" s="4" t="s">
        <v>1529</v>
      </c>
      <c r="P495" s="4" t="s">
        <v>2054</v>
      </c>
      <c r="Q495" s="5" t="s">
        <v>2234</v>
      </c>
      <c r="R495" s="5" t="s">
        <v>1537</v>
      </c>
      <c r="S495" s="5" t="s">
        <v>1530</v>
      </c>
      <c r="T495" s="5" t="s">
        <v>2014</v>
      </c>
      <c r="U495" s="5" t="s">
        <v>1174</v>
      </c>
      <c r="V495" s="5" t="s">
        <v>992</v>
      </c>
      <c r="W495" s="5"/>
      <c r="X495" s="5"/>
      <c r="Y495" s="4" t="b">
        <v>1</v>
      </c>
      <c r="Z495" s="5" t="s">
        <v>1881</v>
      </c>
      <c r="AA495" s="4" t="s">
        <v>1831</v>
      </c>
      <c r="AB495" s="4" t="s">
        <v>1831</v>
      </c>
      <c r="AC495" s="4" t="s">
        <v>1831</v>
      </c>
      <c r="AD495" s="4" t="s">
        <v>1831</v>
      </c>
      <c r="AE495" s="53">
        <v>0</v>
      </c>
      <c r="AJ495" s="4" t="s">
        <v>1831</v>
      </c>
      <c r="AK495" s="4" t="s">
        <v>1831</v>
      </c>
      <c r="AL495" s="4" t="s">
        <v>1831</v>
      </c>
      <c r="AM495" s="4" t="s">
        <v>1831</v>
      </c>
      <c r="AN495" s="4">
        <v>630</v>
      </c>
      <c r="AR495" s="4" t="s">
        <v>1831</v>
      </c>
      <c r="AS495" s="4" t="s">
        <v>1831</v>
      </c>
      <c r="AT495" s="4" t="s">
        <v>1831</v>
      </c>
      <c r="AU495" s="4" t="s">
        <v>1831</v>
      </c>
      <c r="AV495" s="4" t="s">
        <v>1831</v>
      </c>
      <c r="AW495" s="4" t="s">
        <v>1831</v>
      </c>
      <c r="AX495" s="4" t="s">
        <v>1831</v>
      </c>
      <c r="AY495" s="4" t="s">
        <v>1831</v>
      </c>
      <c r="AZ495" s="4" t="s">
        <v>1831</v>
      </c>
      <c r="BA495" s="4" t="s">
        <v>1831</v>
      </c>
      <c r="BB495" s="4" t="s">
        <v>1831</v>
      </c>
      <c r="BC495" s="53">
        <v>1.3593113699999999</v>
      </c>
      <c r="BD495" s="53">
        <v>0.25674400000000003</v>
      </c>
      <c r="BE495" s="53">
        <v>229.204589</v>
      </c>
      <c r="BF495" s="53">
        <v>5.9770490799999996</v>
      </c>
      <c r="BG495" s="53">
        <v>6.1436770000000002E-2</v>
      </c>
      <c r="BH495" s="4">
        <v>33.791165700000001</v>
      </c>
      <c r="BI495" s="4">
        <v>5.33967524</v>
      </c>
      <c r="BJ495" s="53">
        <v>25.027176999999998</v>
      </c>
      <c r="BK495" s="53">
        <v>9.3921850000000001E-2</v>
      </c>
      <c r="BL495" s="53">
        <v>1331.01001</v>
      </c>
    </row>
    <row r="496" spans="1:64" hidden="1" x14ac:dyDescent="0.3">
      <c r="A496" s="5" t="s">
        <v>660</v>
      </c>
      <c r="B496" s="5">
        <v>96</v>
      </c>
      <c r="C496" s="5">
        <v>96</v>
      </c>
      <c r="D496" s="5">
        <v>496</v>
      </c>
      <c r="E496" s="5" t="s">
        <v>1526</v>
      </c>
      <c r="F496" s="6">
        <v>39448</v>
      </c>
      <c r="G496" s="94"/>
      <c r="H496" s="94"/>
      <c r="I496" s="94">
        <v>2008</v>
      </c>
      <c r="J496" s="5">
        <f t="shared" si="3"/>
        <v>22.233333333333334</v>
      </c>
      <c r="K496" s="5">
        <f t="shared" si="4"/>
        <v>114.3</v>
      </c>
      <c r="L496" s="4">
        <v>20</v>
      </c>
      <c r="M496" s="5" t="s">
        <v>2049</v>
      </c>
      <c r="N496" s="4" t="s">
        <v>1529</v>
      </c>
      <c r="P496" s="4" t="s">
        <v>2054</v>
      </c>
      <c r="Q496" s="5" t="s">
        <v>2234</v>
      </c>
      <c r="R496" s="5" t="s">
        <v>1537</v>
      </c>
      <c r="S496" s="5" t="s">
        <v>1530</v>
      </c>
      <c r="T496" s="5" t="s">
        <v>2014</v>
      </c>
      <c r="U496" s="5" t="s">
        <v>1174</v>
      </c>
      <c r="V496" s="5" t="s">
        <v>992</v>
      </c>
      <c r="W496" s="5"/>
      <c r="X496" s="5"/>
      <c r="Y496" s="4" t="b">
        <v>1</v>
      </c>
      <c r="Z496" s="5" t="s">
        <v>1881</v>
      </c>
      <c r="AA496" s="4" t="s">
        <v>1831</v>
      </c>
      <c r="AB496" s="4" t="s">
        <v>1831</v>
      </c>
      <c r="AC496" s="4" t="s">
        <v>1831</v>
      </c>
      <c r="AD496" s="4" t="s">
        <v>1831</v>
      </c>
      <c r="AE496" s="53">
        <v>0</v>
      </c>
      <c r="AJ496" s="4" t="s">
        <v>1831</v>
      </c>
      <c r="AK496" s="4" t="s">
        <v>1831</v>
      </c>
      <c r="AL496" s="4" t="s">
        <v>1831</v>
      </c>
      <c r="AM496" s="4" t="s">
        <v>1831</v>
      </c>
      <c r="AN496" s="4">
        <v>630</v>
      </c>
      <c r="AR496" s="4" t="s">
        <v>1831</v>
      </c>
      <c r="AS496" s="4" t="s">
        <v>1831</v>
      </c>
      <c r="AT496" s="4" t="s">
        <v>1831</v>
      </c>
      <c r="AU496" s="4" t="s">
        <v>1831</v>
      </c>
      <c r="AV496" s="4" t="s">
        <v>1831</v>
      </c>
      <c r="AW496" s="4" t="s">
        <v>1831</v>
      </c>
      <c r="AX496" s="4" t="s">
        <v>1831</v>
      </c>
      <c r="AY496" s="4" t="s">
        <v>1831</v>
      </c>
      <c r="AZ496" s="4" t="s">
        <v>1831</v>
      </c>
      <c r="BA496" s="4" t="s">
        <v>1831</v>
      </c>
      <c r="BB496" s="4" t="s">
        <v>1831</v>
      </c>
      <c r="BC496" s="53">
        <v>1.3593113699999999</v>
      </c>
      <c r="BD496" s="53">
        <v>0.25674400000000003</v>
      </c>
      <c r="BE496" s="53">
        <v>229.204589</v>
      </c>
      <c r="BF496" s="53">
        <v>5.9770490799999996</v>
      </c>
      <c r="BG496" s="53">
        <v>6.1436770000000002E-2</v>
      </c>
      <c r="BH496" s="4">
        <v>33.791165700000001</v>
      </c>
      <c r="BI496" s="4">
        <v>5.33967524</v>
      </c>
      <c r="BJ496" s="53">
        <v>25.027176999999998</v>
      </c>
      <c r="BK496" s="53">
        <v>9.3921850000000001E-2</v>
      </c>
      <c r="BL496" s="53">
        <v>1331.01001</v>
      </c>
    </row>
    <row r="497" spans="1:64" hidden="1" x14ac:dyDescent="0.3">
      <c r="A497" s="5" t="s">
        <v>660</v>
      </c>
      <c r="B497" s="5">
        <v>96</v>
      </c>
      <c r="C497" s="5">
        <v>96</v>
      </c>
      <c r="D497" s="5">
        <v>497</v>
      </c>
      <c r="E497" s="5" t="s">
        <v>1527</v>
      </c>
      <c r="F497" s="6">
        <v>39448</v>
      </c>
      <c r="G497" s="94"/>
      <c r="H497" s="94"/>
      <c r="I497" s="94">
        <v>2008</v>
      </c>
      <c r="J497" s="5">
        <f t="shared" si="3"/>
        <v>22.233333333333334</v>
      </c>
      <c r="K497" s="5">
        <f t="shared" si="4"/>
        <v>114.3</v>
      </c>
      <c r="L497" s="5">
        <v>20</v>
      </c>
      <c r="M497" s="5" t="s">
        <v>2049</v>
      </c>
      <c r="N497" s="4" t="s">
        <v>1529</v>
      </c>
      <c r="P497" s="4" t="s">
        <v>2054</v>
      </c>
      <c r="Q497" s="5" t="s">
        <v>2234</v>
      </c>
      <c r="R497" s="5" t="s">
        <v>1537</v>
      </c>
      <c r="S497" s="5" t="s">
        <v>1530</v>
      </c>
      <c r="T497" s="5" t="s">
        <v>2015</v>
      </c>
      <c r="U497" s="5" t="s">
        <v>1418</v>
      </c>
      <c r="V497" s="5" t="s">
        <v>992</v>
      </c>
      <c r="W497" s="5" t="s">
        <v>1395</v>
      </c>
      <c r="X497" s="5" t="s">
        <v>1395</v>
      </c>
      <c r="Y497" s="4" t="b">
        <v>1</v>
      </c>
      <c r="Z497" s="5" t="s">
        <v>1881</v>
      </c>
      <c r="AA497" s="4" t="s">
        <v>1831</v>
      </c>
      <c r="AB497" s="4" t="s">
        <v>1831</v>
      </c>
      <c r="AC497" s="4" t="s">
        <v>1831</v>
      </c>
      <c r="AD497" s="4" t="s">
        <v>1831</v>
      </c>
      <c r="AE497" s="53">
        <v>0</v>
      </c>
      <c r="AJ497" s="4" t="s">
        <v>1831</v>
      </c>
      <c r="AK497" s="4" t="s">
        <v>1831</v>
      </c>
      <c r="AL497" s="4" t="s">
        <v>1831</v>
      </c>
      <c r="AM497" s="4" t="s">
        <v>1831</v>
      </c>
      <c r="AN497" s="4">
        <v>1</v>
      </c>
      <c r="AR497" s="4" t="s">
        <v>1831</v>
      </c>
      <c r="AS497" s="4" t="s">
        <v>1831</v>
      </c>
      <c r="AT497" s="4" t="s">
        <v>1831</v>
      </c>
      <c r="AU497" s="4" t="s">
        <v>1831</v>
      </c>
      <c r="AV497" s="4" t="s">
        <v>1831</v>
      </c>
      <c r="AW497" s="4" t="s">
        <v>1831</v>
      </c>
      <c r="AX497" s="4" t="s">
        <v>1831</v>
      </c>
      <c r="AY497" s="4" t="s">
        <v>1831</v>
      </c>
      <c r="AZ497" s="4" t="s">
        <v>1831</v>
      </c>
      <c r="BA497" s="4" t="s">
        <v>1831</v>
      </c>
      <c r="BB497" s="4" t="s">
        <v>1831</v>
      </c>
      <c r="BC497" s="53">
        <v>1.3593113699999999</v>
      </c>
      <c r="BD497" s="53">
        <v>0.25674400000000003</v>
      </c>
      <c r="BE497" s="53">
        <v>229.204589</v>
      </c>
      <c r="BF497" s="53">
        <v>5.9770490799999996</v>
      </c>
      <c r="BG497" s="53">
        <v>6.1436770000000002E-2</v>
      </c>
      <c r="BH497" s="4">
        <v>33.791165700000001</v>
      </c>
      <c r="BI497" s="4">
        <v>5.33967524</v>
      </c>
      <c r="BJ497" s="53">
        <v>25.027176999999998</v>
      </c>
      <c r="BK497" s="53">
        <v>9.3921850000000001E-2</v>
      </c>
      <c r="BL497" s="53">
        <v>1331.01001</v>
      </c>
    </row>
    <row r="498" spans="1:64" hidden="1" x14ac:dyDescent="0.3">
      <c r="A498" s="5" t="s">
        <v>660</v>
      </c>
      <c r="B498" s="5">
        <v>96</v>
      </c>
      <c r="C498" s="5">
        <v>96</v>
      </c>
      <c r="D498" s="5">
        <v>498</v>
      </c>
      <c r="E498" s="5" t="s">
        <v>1528</v>
      </c>
      <c r="F498" s="6">
        <v>39448</v>
      </c>
      <c r="G498" s="94"/>
      <c r="H498" s="94"/>
      <c r="I498" s="94">
        <v>2008</v>
      </c>
      <c r="J498" s="5">
        <f t="shared" si="3"/>
        <v>22.233333333333334</v>
      </c>
      <c r="K498" s="5">
        <f t="shared" si="4"/>
        <v>114.3</v>
      </c>
      <c r="L498" s="5">
        <v>20</v>
      </c>
      <c r="M498" s="5" t="s">
        <v>2049</v>
      </c>
      <c r="N498" s="4" t="s">
        <v>1529</v>
      </c>
      <c r="P498" s="4" t="s">
        <v>2054</v>
      </c>
      <c r="Q498" s="5" t="s">
        <v>2234</v>
      </c>
      <c r="R498" s="5" t="s">
        <v>1537</v>
      </c>
      <c r="S498" s="5" t="s">
        <v>1530</v>
      </c>
      <c r="T498" s="5" t="s">
        <v>2015</v>
      </c>
      <c r="U498" s="5" t="s">
        <v>1418</v>
      </c>
      <c r="V498" s="5" t="s">
        <v>992</v>
      </c>
      <c r="W498" s="5" t="s">
        <v>1395</v>
      </c>
      <c r="X498" s="5" t="s">
        <v>1395</v>
      </c>
      <c r="Y498" s="4" t="b">
        <v>1</v>
      </c>
      <c r="Z498" s="5" t="s">
        <v>1881</v>
      </c>
      <c r="AA498" s="4" t="s">
        <v>1831</v>
      </c>
      <c r="AB498" s="4" t="s">
        <v>1831</v>
      </c>
      <c r="AC498" s="4" t="s">
        <v>1831</v>
      </c>
      <c r="AD498" s="4" t="s">
        <v>1831</v>
      </c>
      <c r="AE498" s="53">
        <v>0</v>
      </c>
      <c r="AJ498" s="4" t="s">
        <v>1831</v>
      </c>
      <c r="AK498" s="4" t="s">
        <v>1831</v>
      </c>
      <c r="AL498" s="4" t="s">
        <v>1831</v>
      </c>
      <c r="AM498" s="4" t="s">
        <v>1831</v>
      </c>
      <c r="AN498" s="4">
        <v>1</v>
      </c>
      <c r="AR498" s="4" t="s">
        <v>1831</v>
      </c>
      <c r="AS498" s="4" t="s">
        <v>1831</v>
      </c>
      <c r="AT498" s="4" t="s">
        <v>1831</v>
      </c>
      <c r="AU498" s="4" t="s">
        <v>1831</v>
      </c>
      <c r="AV498" s="4" t="s">
        <v>1831</v>
      </c>
      <c r="AW498" s="4" t="s">
        <v>1831</v>
      </c>
      <c r="AX498" s="4" t="s">
        <v>1831</v>
      </c>
      <c r="AY498" s="4" t="s">
        <v>1831</v>
      </c>
      <c r="AZ498" s="4" t="s">
        <v>1831</v>
      </c>
      <c r="BA498" s="4" t="s">
        <v>1831</v>
      </c>
      <c r="BB498" s="4" t="s">
        <v>1831</v>
      </c>
      <c r="BC498" s="53">
        <v>1.3593113699999999</v>
      </c>
      <c r="BD498" s="53">
        <v>0.25674400000000003</v>
      </c>
      <c r="BE498" s="53">
        <v>229.204589</v>
      </c>
      <c r="BF498" s="53">
        <v>5.9770490799999996</v>
      </c>
      <c r="BG498" s="53">
        <v>6.1436770000000002E-2</v>
      </c>
      <c r="BH498" s="4">
        <v>33.791165700000001</v>
      </c>
      <c r="BI498" s="4">
        <v>5.33967524</v>
      </c>
      <c r="BJ498" s="53">
        <v>25.027176999999998</v>
      </c>
      <c r="BK498" s="53">
        <v>9.3921850000000001E-2</v>
      </c>
      <c r="BL498" s="53">
        <v>1331.01001</v>
      </c>
    </row>
    <row r="499" spans="1:64" hidden="1" x14ac:dyDescent="0.3">
      <c r="A499" s="4" t="s">
        <v>604</v>
      </c>
      <c r="B499" s="4">
        <v>100</v>
      </c>
      <c r="C499" s="4">
        <v>100</v>
      </c>
      <c r="D499" s="5">
        <v>499</v>
      </c>
      <c r="E499" s="4" t="s">
        <v>1539</v>
      </c>
      <c r="F499" s="41">
        <v>38596</v>
      </c>
      <c r="G499" s="94">
        <v>1</v>
      </c>
      <c r="H499" s="94">
        <v>9</v>
      </c>
      <c r="I499" s="94">
        <v>2005</v>
      </c>
      <c r="J499" s="4">
        <v>20.892222222222223</v>
      </c>
      <c r="K499" s="4">
        <v>70.333333333333329</v>
      </c>
      <c r="L499" s="4">
        <v>17.5</v>
      </c>
      <c r="M499" s="5" t="s">
        <v>2049</v>
      </c>
      <c r="N499" s="4" t="s">
        <v>844</v>
      </c>
      <c r="P499" s="4" t="s">
        <v>2054</v>
      </c>
      <c r="Q499" s="5" t="s">
        <v>2235</v>
      </c>
      <c r="R499" s="4" t="s">
        <v>1545</v>
      </c>
      <c r="T499" s="4" t="s">
        <v>2114</v>
      </c>
      <c r="U499" s="5" t="s">
        <v>1418</v>
      </c>
      <c r="V499" s="5" t="s">
        <v>991</v>
      </c>
      <c r="W499" s="5" t="s">
        <v>1222</v>
      </c>
      <c r="X499" s="5" t="s">
        <v>1222</v>
      </c>
      <c r="Y499" s="4" t="b">
        <v>1</v>
      </c>
      <c r="Z499" s="4" t="s">
        <v>1544</v>
      </c>
      <c r="AA499" s="4">
        <v>1</v>
      </c>
      <c r="AB499" s="4" t="s">
        <v>1831</v>
      </c>
      <c r="AC499" s="4" t="s">
        <v>1945</v>
      </c>
      <c r="AE499" s="53">
        <v>0</v>
      </c>
      <c r="AF499" s="4">
        <v>1</v>
      </c>
      <c r="AH499" s="4" t="s">
        <v>1938</v>
      </c>
      <c r="AJ499" s="4" t="s">
        <v>1831</v>
      </c>
      <c r="AK499" s="4" t="s">
        <v>1831</v>
      </c>
      <c r="AL499" s="4" t="s">
        <v>1831</v>
      </c>
      <c r="AM499" s="4" t="s">
        <v>1831</v>
      </c>
      <c r="AN499" s="4" t="s">
        <v>1831</v>
      </c>
      <c r="AO499" s="4" t="s">
        <v>1946</v>
      </c>
      <c r="AR499" s="4" t="s">
        <v>1831</v>
      </c>
      <c r="AS499" s="4" t="s">
        <v>1831</v>
      </c>
      <c r="AT499" s="4" t="s">
        <v>1831</v>
      </c>
      <c r="AU499" s="4" t="s">
        <v>1831</v>
      </c>
      <c r="AV499" s="4" t="s">
        <v>1831</v>
      </c>
      <c r="AW499" s="4" t="s">
        <v>1831</v>
      </c>
      <c r="AX499" s="4" t="s">
        <v>1831</v>
      </c>
      <c r="AY499" s="4" t="s">
        <v>1831</v>
      </c>
      <c r="AZ499" s="4" t="s">
        <v>1831</v>
      </c>
      <c r="BA499" s="4" t="s">
        <v>1831</v>
      </c>
      <c r="BB499" s="4" t="s">
        <v>1831</v>
      </c>
      <c r="BC499" s="53">
        <v>0.10654</v>
      </c>
      <c r="BD499" s="53">
        <v>0.17435400000000001</v>
      </c>
      <c r="BE499" s="53">
        <v>203.29437300000001</v>
      </c>
      <c r="BF499" s="53">
        <v>3.3240000000000001E-3</v>
      </c>
      <c r="BG499" s="53">
        <v>0.331872</v>
      </c>
      <c r="BH499" s="4">
        <v>36.265498999999998</v>
      </c>
      <c r="BI499" s="4">
        <v>2.1924359999999998</v>
      </c>
      <c r="BJ499" s="53">
        <v>27.211136</v>
      </c>
      <c r="BK499" s="53">
        <v>7.4209999999999996E-3</v>
      </c>
      <c r="BL499" s="53">
        <v>2770.4299299999998</v>
      </c>
    </row>
    <row r="500" spans="1:64" hidden="1" x14ac:dyDescent="0.3">
      <c r="A500" s="4" t="s">
        <v>604</v>
      </c>
      <c r="B500" s="4">
        <v>100</v>
      </c>
      <c r="C500" s="4">
        <v>100</v>
      </c>
      <c r="D500" s="5">
        <v>500</v>
      </c>
      <c r="E500" s="4" t="s">
        <v>1539</v>
      </c>
      <c r="F500" s="41">
        <v>38626</v>
      </c>
      <c r="G500" s="94">
        <v>1</v>
      </c>
      <c r="H500" s="94">
        <v>10</v>
      </c>
      <c r="I500" s="94">
        <v>2005</v>
      </c>
      <c r="J500" s="4">
        <v>20.892222222222223</v>
      </c>
      <c r="K500" s="4">
        <v>70.333333333333329</v>
      </c>
      <c r="L500" s="4">
        <v>17.5</v>
      </c>
      <c r="M500" s="5" t="s">
        <v>2049</v>
      </c>
      <c r="N500" s="4" t="s">
        <v>844</v>
      </c>
      <c r="P500" s="4" t="s">
        <v>2054</v>
      </c>
      <c r="Q500" s="5" t="s">
        <v>2235</v>
      </c>
      <c r="R500" s="4" t="s">
        <v>1545</v>
      </c>
      <c r="T500" s="4" t="s">
        <v>2114</v>
      </c>
      <c r="U500" s="5" t="s">
        <v>1418</v>
      </c>
      <c r="V500" s="5" t="s">
        <v>991</v>
      </c>
      <c r="W500" s="5" t="s">
        <v>1222</v>
      </c>
      <c r="X500" s="5" t="s">
        <v>1222</v>
      </c>
      <c r="Y500" s="4" t="b">
        <v>1</v>
      </c>
      <c r="Z500" s="4" t="s">
        <v>1544</v>
      </c>
      <c r="AA500" s="4">
        <v>1</v>
      </c>
      <c r="AB500" s="4" t="s">
        <v>1831</v>
      </c>
      <c r="AC500" s="4" t="s">
        <v>1945</v>
      </c>
      <c r="AE500" s="53">
        <v>0</v>
      </c>
      <c r="AF500" s="4">
        <v>1</v>
      </c>
      <c r="AH500" s="4" t="s">
        <v>1938</v>
      </c>
      <c r="AJ500" s="4" t="s">
        <v>1831</v>
      </c>
      <c r="AK500" s="4" t="s">
        <v>1831</v>
      </c>
      <c r="AL500" s="4" t="s">
        <v>1831</v>
      </c>
      <c r="AM500" s="4" t="s">
        <v>1831</v>
      </c>
      <c r="AN500" s="4" t="s">
        <v>1831</v>
      </c>
      <c r="AO500" s="4" t="s">
        <v>1946</v>
      </c>
      <c r="AR500" s="4" t="s">
        <v>1831</v>
      </c>
      <c r="AS500" s="4" t="s">
        <v>1831</v>
      </c>
      <c r="AT500" s="4" t="s">
        <v>1831</v>
      </c>
      <c r="AU500" s="4" t="s">
        <v>1831</v>
      </c>
      <c r="AV500" s="4" t="s">
        <v>1831</v>
      </c>
      <c r="AW500" s="4" t="s">
        <v>1831</v>
      </c>
      <c r="AX500" s="4" t="s">
        <v>1831</v>
      </c>
      <c r="AY500" s="4" t="s">
        <v>1831</v>
      </c>
      <c r="AZ500" s="4" t="s">
        <v>1831</v>
      </c>
      <c r="BA500" s="4" t="s">
        <v>1831</v>
      </c>
      <c r="BB500" s="4" t="s">
        <v>1831</v>
      </c>
      <c r="BC500" s="53">
        <v>0.10654</v>
      </c>
      <c r="BD500" s="53">
        <v>0.17435400000000001</v>
      </c>
      <c r="BE500" s="53">
        <v>203.29437300000001</v>
      </c>
      <c r="BF500" s="53">
        <v>3.3240000000000001E-3</v>
      </c>
      <c r="BG500" s="53">
        <v>0.331872</v>
      </c>
      <c r="BH500" s="4">
        <v>36.265498999999998</v>
      </c>
      <c r="BI500" s="4">
        <v>2.1924359999999998</v>
      </c>
      <c r="BJ500" s="53">
        <v>27.211136</v>
      </c>
      <c r="BK500" s="53">
        <v>7.4209999999999996E-3</v>
      </c>
      <c r="BL500" s="53">
        <v>2770.4299299999998</v>
      </c>
    </row>
    <row r="501" spans="1:64" hidden="1" x14ac:dyDescent="0.3">
      <c r="A501" s="4" t="s">
        <v>604</v>
      </c>
      <c r="B501" s="4">
        <v>100</v>
      </c>
      <c r="C501" s="4">
        <v>100</v>
      </c>
      <c r="D501" s="5">
        <v>501</v>
      </c>
      <c r="E501" s="4" t="s">
        <v>1539</v>
      </c>
      <c r="F501" s="41">
        <v>38657</v>
      </c>
      <c r="G501" s="94">
        <v>1</v>
      </c>
      <c r="H501" s="94">
        <v>11</v>
      </c>
      <c r="I501" s="94">
        <v>2005</v>
      </c>
      <c r="J501" s="4">
        <v>20.892222222222223</v>
      </c>
      <c r="K501" s="4">
        <v>70.333333333333329</v>
      </c>
      <c r="L501" s="4">
        <v>17.5</v>
      </c>
      <c r="M501" s="5" t="s">
        <v>2049</v>
      </c>
      <c r="N501" s="4" t="s">
        <v>844</v>
      </c>
      <c r="P501" s="4" t="s">
        <v>2054</v>
      </c>
      <c r="Q501" s="5" t="s">
        <v>2234</v>
      </c>
      <c r="R501" s="4" t="s">
        <v>1537</v>
      </c>
      <c r="T501" s="4" t="s">
        <v>2115</v>
      </c>
      <c r="U501" s="5" t="s">
        <v>1418</v>
      </c>
      <c r="V501" s="5" t="s">
        <v>991</v>
      </c>
      <c r="W501" s="5" t="s">
        <v>1222</v>
      </c>
      <c r="X501" s="5" t="s">
        <v>1222</v>
      </c>
      <c r="Y501" s="4" t="b">
        <v>1</v>
      </c>
      <c r="Z501" s="4" t="s">
        <v>1544</v>
      </c>
      <c r="AA501" s="4">
        <v>1</v>
      </c>
      <c r="AB501" s="4" t="s">
        <v>1831</v>
      </c>
      <c r="AC501" s="4" t="s">
        <v>1945</v>
      </c>
      <c r="AE501" s="53">
        <v>0</v>
      </c>
      <c r="AF501" s="4">
        <v>1</v>
      </c>
      <c r="AH501" s="4" t="s">
        <v>1938</v>
      </c>
      <c r="AJ501" s="4" t="s">
        <v>1831</v>
      </c>
      <c r="AK501" s="4" t="s">
        <v>1831</v>
      </c>
      <c r="AL501" s="4" t="s">
        <v>1831</v>
      </c>
      <c r="AM501" s="4" t="s">
        <v>1831</v>
      </c>
      <c r="AN501" s="4" t="s">
        <v>1831</v>
      </c>
      <c r="AO501" s="4" t="s">
        <v>1946</v>
      </c>
      <c r="AR501" s="4" t="s">
        <v>1831</v>
      </c>
      <c r="AS501" s="4" t="s">
        <v>1831</v>
      </c>
      <c r="AT501" s="4" t="s">
        <v>1831</v>
      </c>
      <c r="AU501" s="4" t="s">
        <v>1831</v>
      </c>
      <c r="AV501" s="4" t="s">
        <v>1831</v>
      </c>
      <c r="AW501" s="4" t="s">
        <v>1831</v>
      </c>
      <c r="AX501" s="4" t="s">
        <v>1831</v>
      </c>
      <c r="AY501" s="4" t="s">
        <v>1831</v>
      </c>
      <c r="AZ501" s="4" t="s">
        <v>1831</v>
      </c>
      <c r="BA501" s="4" t="s">
        <v>1831</v>
      </c>
      <c r="BB501" s="4" t="s">
        <v>1831</v>
      </c>
      <c r="BC501" s="53">
        <v>0.10654</v>
      </c>
      <c r="BD501" s="53">
        <v>0.17435400000000001</v>
      </c>
      <c r="BE501" s="53">
        <v>203.29437300000001</v>
      </c>
      <c r="BF501" s="53">
        <v>3.3240000000000001E-3</v>
      </c>
      <c r="BG501" s="53">
        <v>0.331872</v>
      </c>
      <c r="BH501" s="4">
        <v>36.265498999999998</v>
      </c>
      <c r="BI501" s="4">
        <v>2.1924359999999998</v>
      </c>
      <c r="BJ501" s="53">
        <v>27.211136</v>
      </c>
      <c r="BK501" s="53">
        <v>7.4209999999999996E-3</v>
      </c>
      <c r="BL501" s="53">
        <v>2770.4299299999998</v>
      </c>
    </row>
    <row r="502" spans="1:64" hidden="1" x14ac:dyDescent="0.3">
      <c r="A502" s="4" t="s">
        <v>604</v>
      </c>
      <c r="B502" s="4">
        <v>100</v>
      </c>
      <c r="C502" s="4">
        <v>100</v>
      </c>
      <c r="D502" s="5">
        <v>502</v>
      </c>
      <c r="E502" s="4" t="s">
        <v>1539</v>
      </c>
      <c r="F502" s="41">
        <v>38687</v>
      </c>
      <c r="G502" s="94">
        <v>1</v>
      </c>
      <c r="H502" s="94">
        <v>12</v>
      </c>
      <c r="I502" s="94">
        <v>2005</v>
      </c>
      <c r="J502" s="4">
        <v>20.892222222222223</v>
      </c>
      <c r="K502" s="4">
        <v>70.333333333333329</v>
      </c>
      <c r="L502" s="4">
        <v>17.5</v>
      </c>
      <c r="M502" s="5" t="s">
        <v>2049</v>
      </c>
      <c r="N502" s="4" t="s">
        <v>844</v>
      </c>
      <c r="P502" s="4" t="s">
        <v>2054</v>
      </c>
      <c r="Q502" s="5" t="s">
        <v>2234</v>
      </c>
      <c r="R502" s="4" t="s">
        <v>1537</v>
      </c>
      <c r="T502" s="4" t="s">
        <v>2115</v>
      </c>
      <c r="U502" s="5" t="s">
        <v>1418</v>
      </c>
      <c r="V502" s="5" t="s">
        <v>991</v>
      </c>
      <c r="W502" s="5" t="s">
        <v>1222</v>
      </c>
      <c r="X502" s="5" t="s">
        <v>1222</v>
      </c>
      <c r="Y502" s="4" t="b">
        <v>1</v>
      </c>
      <c r="Z502" s="4" t="s">
        <v>1544</v>
      </c>
      <c r="AA502" s="4">
        <v>1</v>
      </c>
      <c r="AB502" s="4" t="s">
        <v>1831</v>
      </c>
      <c r="AC502" s="4" t="s">
        <v>1945</v>
      </c>
      <c r="AE502" s="53">
        <v>0</v>
      </c>
      <c r="AF502" s="4">
        <v>1</v>
      </c>
      <c r="AH502" s="4" t="s">
        <v>1938</v>
      </c>
      <c r="AJ502" s="4" t="s">
        <v>1831</v>
      </c>
      <c r="AK502" s="4" t="s">
        <v>1831</v>
      </c>
      <c r="AL502" s="4" t="s">
        <v>1831</v>
      </c>
      <c r="AM502" s="4" t="s">
        <v>1831</v>
      </c>
      <c r="AN502" s="4" t="s">
        <v>1831</v>
      </c>
      <c r="AO502" s="4" t="s">
        <v>1946</v>
      </c>
      <c r="AR502" s="4" t="s">
        <v>1831</v>
      </c>
      <c r="AS502" s="4" t="s">
        <v>1831</v>
      </c>
      <c r="AT502" s="4" t="s">
        <v>1831</v>
      </c>
      <c r="AU502" s="4" t="s">
        <v>1831</v>
      </c>
      <c r="AV502" s="4" t="s">
        <v>1831</v>
      </c>
      <c r="AW502" s="4" t="s">
        <v>1831</v>
      </c>
      <c r="AX502" s="4" t="s">
        <v>1831</v>
      </c>
      <c r="AY502" s="4" t="s">
        <v>1831</v>
      </c>
      <c r="AZ502" s="4" t="s">
        <v>1831</v>
      </c>
      <c r="BA502" s="4" t="s">
        <v>1831</v>
      </c>
      <c r="BB502" s="4" t="s">
        <v>1831</v>
      </c>
      <c r="BC502" s="53">
        <v>0.10654</v>
      </c>
      <c r="BD502" s="53">
        <v>0.17435400000000001</v>
      </c>
      <c r="BE502" s="53">
        <v>203.29437300000001</v>
      </c>
      <c r="BF502" s="53">
        <v>3.3240000000000001E-3</v>
      </c>
      <c r="BG502" s="53">
        <v>0.331872</v>
      </c>
      <c r="BH502" s="4">
        <v>36.265498999999998</v>
      </c>
      <c r="BI502" s="4">
        <v>2.1924359999999998</v>
      </c>
      <c r="BJ502" s="53">
        <v>27.211136</v>
      </c>
      <c r="BK502" s="53">
        <v>7.4209999999999996E-3</v>
      </c>
      <c r="BL502" s="53">
        <v>2770.4299299999998</v>
      </c>
    </row>
    <row r="503" spans="1:64" hidden="1" x14ac:dyDescent="0.3">
      <c r="A503" s="4" t="s">
        <v>604</v>
      </c>
      <c r="B503" s="4">
        <v>100</v>
      </c>
      <c r="C503" s="4">
        <v>100</v>
      </c>
      <c r="D503" s="5">
        <v>503</v>
      </c>
      <c r="E503" s="4" t="s">
        <v>1539</v>
      </c>
      <c r="F503" s="41">
        <v>38718</v>
      </c>
      <c r="G503" s="94">
        <v>1</v>
      </c>
      <c r="H503" s="94">
        <v>1</v>
      </c>
      <c r="I503" s="94">
        <v>2006</v>
      </c>
      <c r="J503" s="4">
        <v>20.892222222222223</v>
      </c>
      <c r="K503" s="4">
        <v>70.333333333333329</v>
      </c>
      <c r="L503" s="4">
        <v>17.5</v>
      </c>
      <c r="M503" s="5" t="s">
        <v>2049</v>
      </c>
      <c r="N503" s="4" t="s">
        <v>844</v>
      </c>
      <c r="P503" s="4" t="s">
        <v>2054</v>
      </c>
      <c r="Q503" s="5" t="s">
        <v>2234</v>
      </c>
      <c r="R503" s="4" t="s">
        <v>1537</v>
      </c>
      <c r="T503" s="4" t="s">
        <v>2115</v>
      </c>
      <c r="U503" s="5" t="s">
        <v>1418</v>
      </c>
      <c r="V503" s="5" t="s">
        <v>991</v>
      </c>
      <c r="W503" s="5" t="s">
        <v>1222</v>
      </c>
      <c r="X503" s="5" t="s">
        <v>1222</v>
      </c>
      <c r="Y503" s="4" t="b">
        <v>1</v>
      </c>
      <c r="Z503" s="4" t="s">
        <v>1544</v>
      </c>
      <c r="AA503" s="4">
        <v>1</v>
      </c>
      <c r="AB503" s="4" t="s">
        <v>1831</v>
      </c>
      <c r="AC503" s="4" t="s">
        <v>1945</v>
      </c>
      <c r="AE503" s="53">
        <v>0</v>
      </c>
      <c r="AF503" s="4">
        <v>1</v>
      </c>
      <c r="AH503" s="4" t="s">
        <v>1938</v>
      </c>
      <c r="AJ503" s="4" t="s">
        <v>1831</v>
      </c>
      <c r="AK503" s="4" t="s">
        <v>1831</v>
      </c>
      <c r="AL503" s="4" t="s">
        <v>1831</v>
      </c>
      <c r="AM503" s="4" t="s">
        <v>1831</v>
      </c>
      <c r="AN503" s="4" t="s">
        <v>1831</v>
      </c>
      <c r="AO503" s="4" t="s">
        <v>1946</v>
      </c>
      <c r="AR503" s="4" t="s">
        <v>1831</v>
      </c>
      <c r="AS503" s="4" t="s">
        <v>1831</v>
      </c>
      <c r="AT503" s="4" t="s">
        <v>1831</v>
      </c>
      <c r="AU503" s="4" t="s">
        <v>1831</v>
      </c>
      <c r="AV503" s="4" t="s">
        <v>1831</v>
      </c>
      <c r="AW503" s="4" t="s">
        <v>1831</v>
      </c>
      <c r="AX503" s="4" t="s">
        <v>1831</v>
      </c>
      <c r="AY503" s="4" t="s">
        <v>1831</v>
      </c>
      <c r="AZ503" s="4" t="s">
        <v>1831</v>
      </c>
      <c r="BA503" s="4" t="s">
        <v>1831</v>
      </c>
      <c r="BB503" s="4" t="s">
        <v>1831</v>
      </c>
      <c r="BC503" s="53">
        <v>0.10654</v>
      </c>
      <c r="BD503" s="53">
        <v>0.17435400000000001</v>
      </c>
      <c r="BE503" s="53">
        <v>203.29437300000001</v>
      </c>
      <c r="BF503" s="53">
        <v>3.3240000000000001E-3</v>
      </c>
      <c r="BG503" s="53">
        <v>0.331872</v>
      </c>
      <c r="BH503" s="4">
        <v>36.265498999999998</v>
      </c>
      <c r="BI503" s="4">
        <v>2.1924359999999998</v>
      </c>
      <c r="BJ503" s="53">
        <v>27.211136</v>
      </c>
      <c r="BK503" s="53">
        <v>7.4209999999999996E-3</v>
      </c>
      <c r="BL503" s="53">
        <v>2770.4299299999998</v>
      </c>
    </row>
    <row r="504" spans="1:64" hidden="1" x14ac:dyDescent="0.3">
      <c r="A504" s="4" t="s">
        <v>604</v>
      </c>
      <c r="B504" s="4">
        <v>100</v>
      </c>
      <c r="C504" s="4">
        <v>100</v>
      </c>
      <c r="D504" s="5">
        <v>504</v>
      </c>
      <c r="E504" s="4" t="s">
        <v>1539</v>
      </c>
      <c r="F504" s="41">
        <v>38749</v>
      </c>
      <c r="G504" s="94">
        <v>1</v>
      </c>
      <c r="H504" s="94">
        <v>2</v>
      </c>
      <c r="I504" s="94">
        <v>2006</v>
      </c>
      <c r="J504" s="4">
        <v>20.892222222222223</v>
      </c>
      <c r="K504" s="4">
        <v>70.333333333333329</v>
      </c>
      <c r="L504" s="4">
        <v>17.5</v>
      </c>
      <c r="M504" s="5" t="s">
        <v>2049</v>
      </c>
      <c r="N504" s="4" t="s">
        <v>844</v>
      </c>
      <c r="P504" s="4" t="s">
        <v>2054</v>
      </c>
      <c r="Q504" s="5" t="s">
        <v>2234</v>
      </c>
      <c r="R504" s="4" t="s">
        <v>1537</v>
      </c>
      <c r="T504" s="4" t="s">
        <v>2115</v>
      </c>
      <c r="U504" s="5" t="s">
        <v>1418</v>
      </c>
      <c r="V504" s="5" t="s">
        <v>991</v>
      </c>
      <c r="W504" s="5" t="s">
        <v>1222</v>
      </c>
      <c r="X504" s="5" t="s">
        <v>1222</v>
      </c>
      <c r="Y504" s="4" t="b">
        <v>1</v>
      </c>
      <c r="Z504" s="4" t="s">
        <v>1544</v>
      </c>
      <c r="AA504" s="4">
        <v>1</v>
      </c>
      <c r="AB504" s="4" t="s">
        <v>1831</v>
      </c>
      <c r="AC504" s="4" t="s">
        <v>1945</v>
      </c>
      <c r="AE504" s="53">
        <v>0</v>
      </c>
      <c r="AF504" s="4">
        <v>1</v>
      </c>
      <c r="AH504" s="4" t="s">
        <v>1938</v>
      </c>
      <c r="AJ504" s="4" t="s">
        <v>1831</v>
      </c>
      <c r="AK504" s="4" t="s">
        <v>1831</v>
      </c>
      <c r="AL504" s="4" t="s">
        <v>1831</v>
      </c>
      <c r="AM504" s="4" t="s">
        <v>1831</v>
      </c>
      <c r="AN504" s="4" t="s">
        <v>1831</v>
      </c>
      <c r="AO504" s="4" t="s">
        <v>1946</v>
      </c>
      <c r="AR504" s="4" t="s">
        <v>1831</v>
      </c>
      <c r="AS504" s="4" t="s">
        <v>1831</v>
      </c>
      <c r="AT504" s="4" t="s">
        <v>1831</v>
      </c>
      <c r="AU504" s="4" t="s">
        <v>1831</v>
      </c>
      <c r="AV504" s="4" t="s">
        <v>1831</v>
      </c>
      <c r="AW504" s="4" t="s">
        <v>1831</v>
      </c>
      <c r="AX504" s="4" t="s">
        <v>1831</v>
      </c>
      <c r="AY504" s="4" t="s">
        <v>1831</v>
      </c>
      <c r="AZ504" s="4" t="s">
        <v>1831</v>
      </c>
      <c r="BA504" s="4" t="s">
        <v>1831</v>
      </c>
      <c r="BB504" s="4" t="s">
        <v>1831</v>
      </c>
      <c r="BC504" s="53">
        <v>0.10654</v>
      </c>
      <c r="BD504" s="53">
        <v>0.17435400000000001</v>
      </c>
      <c r="BE504" s="53">
        <v>203.29437300000001</v>
      </c>
      <c r="BF504" s="53">
        <v>3.3240000000000001E-3</v>
      </c>
      <c r="BG504" s="53">
        <v>0.331872</v>
      </c>
      <c r="BH504" s="4">
        <v>36.265498999999998</v>
      </c>
      <c r="BI504" s="4">
        <v>2.1924359999999998</v>
      </c>
      <c r="BJ504" s="53">
        <v>27.211136</v>
      </c>
      <c r="BK504" s="53">
        <v>7.4209999999999996E-3</v>
      </c>
      <c r="BL504" s="53">
        <v>2770.4299299999998</v>
      </c>
    </row>
    <row r="505" spans="1:64" hidden="1" x14ac:dyDescent="0.3">
      <c r="A505" s="4" t="s">
        <v>604</v>
      </c>
      <c r="B505" s="4">
        <v>100</v>
      </c>
      <c r="C505" s="4">
        <v>100</v>
      </c>
      <c r="D505" s="5">
        <v>505</v>
      </c>
      <c r="E505" s="4" t="s">
        <v>1539</v>
      </c>
      <c r="F505" s="41">
        <v>38777</v>
      </c>
      <c r="G505" s="94">
        <v>1</v>
      </c>
      <c r="H505" s="94">
        <v>3</v>
      </c>
      <c r="I505" s="94">
        <v>2006</v>
      </c>
      <c r="J505" s="4">
        <v>20.892222222222223</v>
      </c>
      <c r="K505" s="4">
        <v>70.333333333333329</v>
      </c>
      <c r="L505" s="4">
        <v>17.5</v>
      </c>
      <c r="M505" s="5" t="s">
        <v>2049</v>
      </c>
      <c r="N505" s="4" t="s">
        <v>844</v>
      </c>
      <c r="P505" s="4" t="s">
        <v>2054</v>
      </c>
      <c r="Q505" s="5" t="s">
        <v>2234</v>
      </c>
      <c r="R505" s="4" t="s">
        <v>1537</v>
      </c>
      <c r="T505" s="4" t="s">
        <v>2115</v>
      </c>
      <c r="U505" s="5" t="s">
        <v>1418</v>
      </c>
      <c r="V505" s="5" t="s">
        <v>991</v>
      </c>
      <c r="W505" s="5" t="s">
        <v>1222</v>
      </c>
      <c r="X505" s="5" t="s">
        <v>1222</v>
      </c>
      <c r="Y505" s="4" t="b">
        <v>1</v>
      </c>
      <c r="Z505" s="4" t="s">
        <v>1544</v>
      </c>
      <c r="AA505" s="4">
        <v>1</v>
      </c>
      <c r="AB505" s="4" t="s">
        <v>1831</v>
      </c>
      <c r="AC505" s="4" t="s">
        <v>1945</v>
      </c>
      <c r="AE505" s="53">
        <v>0</v>
      </c>
      <c r="AF505" s="4">
        <v>1</v>
      </c>
      <c r="AH505" s="4" t="s">
        <v>1938</v>
      </c>
      <c r="AJ505" s="4" t="s">
        <v>1831</v>
      </c>
      <c r="AK505" s="4" t="s">
        <v>1831</v>
      </c>
      <c r="AL505" s="4" t="s">
        <v>1831</v>
      </c>
      <c r="AM505" s="4" t="s">
        <v>1831</v>
      </c>
      <c r="AN505" s="4" t="s">
        <v>1831</v>
      </c>
      <c r="AO505" s="4" t="s">
        <v>1946</v>
      </c>
      <c r="AR505" s="4" t="s">
        <v>1831</v>
      </c>
      <c r="AS505" s="4" t="s">
        <v>1831</v>
      </c>
      <c r="AT505" s="4" t="s">
        <v>1831</v>
      </c>
      <c r="AU505" s="4" t="s">
        <v>1831</v>
      </c>
      <c r="AV505" s="4" t="s">
        <v>1831</v>
      </c>
      <c r="AW505" s="4" t="s">
        <v>1831</v>
      </c>
      <c r="AX505" s="4" t="s">
        <v>1831</v>
      </c>
      <c r="AY505" s="4" t="s">
        <v>1831</v>
      </c>
      <c r="AZ505" s="4" t="s">
        <v>1831</v>
      </c>
      <c r="BA505" s="4" t="s">
        <v>1831</v>
      </c>
      <c r="BB505" s="4" t="s">
        <v>1831</v>
      </c>
      <c r="BC505" s="53">
        <v>0.10654</v>
      </c>
      <c r="BD505" s="53">
        <v>0.17435400000000001</v>
      </c>
      <c r="BE505" s="53">
        <v>203.29437300000001</v>
      </c>
      <c r="BF505" s="53">
        <v>3.3240000000000001E-3</v>
      </c>
      <c r="BG505" s="53">
        <v>0.331872</v>
      </c>
      <c r="BH505" s="4">
        <v>36.265498999999998</v>
      </c>
      <c r="BI505" s="4">
        <v>2.1924359999999998</v>
      </c>
      <c r="BJ505" s="53">
        <v>27.211136</v>
      </c>
      <c r="BK505" s="53">
        <v>7.4209999999999996E-3</v>
      </c>
      <c r="BL505" s="53">
        <v>2770.4299299999998</v>
      </c>
    </row>
    <row r="506" spans="1:64" hidden="1" x14ac:dyDescent="0.3">
      <c r="A506" s="4" t="s">
        <v>604</v>
      </c>
      <c r="B506" s="4">
        <v>100</v>
      </c>
      <c r="C506" s="4">
        <v>100</v>
      </c>
      <c r="D506" s="5">
        <v>506</v>
      </c>
      <c r="E506" s="4" t="s">
        <v>1539</v>
      </c>
      <c r="F506" s="41">
        <v>38808</v>
      </c>
      <c r="G506" s="94">
        <v>1</v>
      </c>
      <c r="H506" s="94">
        <v>4</v>
      </c>
      <c r="I506" s="94">
        <v>2006</v>
      </c>
      <c r="J506" s="4">
        <v>20.892222222222223</v>
      </c>
      <c r="K506" s="4">
        <v>70.333333333333329</v>
      </c>
      <c r="L506" s="4">
        <v>17.5</v>
      </c>
      <c r="M506" s="5" t="s">
        <v>2049</v>
      </c>
      <c r="N506" s="4" t="s">
        <v>844</v>
      </c>
      <c r="P506" s="4" t="s">
        <v>2054</v>
      </c>
      <c r="Q506" s="5" t="s">
        <v>2234</v>
      </c>
      <c r="R506" s="4" t="s">
        <v>1537</v>
      </c>
      <c r="T506" s="4" t="s">
        <v>2115</v>
      </c>
      <c r="U506" s="5" t="s">
        <v>1418</v>
      </c>
      <c r="V506" s="5" t="s">
        <v>991</v>
      </c>
      <c r="W506" s="5" t="s">
        <v>1222</v>
      </c>
      <c r="X506" s="5" t="s">
        <v>1222</v>
      </c>
      <c r="Y506" s="4" t="b">
        <v>1</v>
      </c>
      <c r="Z506" s="4" t="s">
        <v>1544</v>
      </c>
      <c r="AA506" s="4">
        <v>1</v>
      </c>
      <c r="AB506" s="4" t="s">
        <v>1831</v>
      </c>
      <c r="AC506" s="4" t="s">
        <v>1945</v>
      </c>
      <c r="AE506" s="53">
        <v>0</v>
      </c>
      <c r="AF506" s="4">
        <v>1</v>
      </c>
      <c r="AH506" s="4" t="s">
        <v>1938</v>
      </c>
      <c r="AJ506" s="4" t="s">
        <v>1831</v>
      </c>
      <c r="AK506" s="4" t="s">
        <v>1831</v>
      </c>
      <c r="AL506" s="4" t="s">
        <v>1831</v>
      </c>
      <c r="AM506" s="4" t="s">
        <v>1831</v>
      </c>
      <c r="AN506" s="4" t="s">
        <v>1831</v>
      </c>
      <c r="AO506" s="4" t="s">
        <v>1946</v>
      </c>
      <c r="AR506" s="4" t="s">
        <v>1831</v>
      </c>
      <c r="AS506" s="4" t="s">
        <v>1831</v>
      </c>
      <c r="AT506" s="4" t="s">
        <v>1831</v>
      </c>
      <c r="AU506" s="4" t="s">
        <v>1831</v>
      </c>
      <c r="AV506" s="4" t="s">
        <v>1831</v>
      </c>
      <c r="AW506" s="4" t="s">
        <v>1831</v>
      </c>
      <c r="AX506" s="4" t="s">
        <v>1831</v>
      </c>
      <c r="AY506" s="4" t="s">
        <v>1831</v>
      </c>
      <c r="AZ506" s="4" t="s">
        <v>1831</v>
      </c>
      <c r="BA506" s="4" t="s">
        <v>1831</v>
      </c>
      <c r="BB506" s="4" t="s">
        <v>1831</v>
      </c>
      <c r="BC506" s="53">
        <v>0.10654</v>
      </c>
      <c r="BD506" s="53">
        <v>0.17435400000000001</v>
      </c>
      <c r="BE506" s="53">
        <v>203.29437300000001</v>
      </c>
      <c r="BF506" s="53">
        <v>3.3240000000000001E-3</v>
      </c>
      <c r="BG506" s="53">
        <v>0.331872</v>
      </c>
      <c r="BH506" s="4">
        <v>36.265498999999998</v>
      </c>
      <c r="BI506" s="4">
        <v>2.1924359999999998</v>
      </c>
      <c r="BJ506" s="53">
        <v>27.211136</v>
      </c>
      <c r="BK506" s="53">
        <v>7.4209999999999996E-3</v>
      </c>
      <c r="BL506" s="53">
        <v>2770.4299299999998</v>
      </c>
    </row>
    <row r="507" spans="1:64" hidden="1" x14ac:dyDescent="0.3">
      <c r="A507" s="4" t="s">
        <v>604</v>
      </c>
      <c r="B507" s="4">
        <v>100</v>
      </c>
      <c r="C507" s="4">
        <v>100</v>
      </c>
      <c r="D507" s="5">
        <v>507</v>
      </c>
      <c r="E507" s="4" t="s">
        <v>1539</v>
      </c>
      <c r="F507" s="41">
        <v>38838</v>
      </c>
      <c r="G507" s="94">
        <v>1</v>
      </c>
      <c r="H507" s="94">
        <v>5</v>
      </c>
      <c r="I507" s="94">
        <v>2006</v>
      </c>
      <c r="J507" s="4">
        <v>20.892222222222223</v>
      </c>
      <c r="K507" s="4">
        <v>70.333333333333329</v>
      </c>
      <c r="L507" s="4">
        <v>17.5</v>
      </c>
      <c r="M507" s="5" t="s">
        <v>2049</v>
      </c>
      <c r="N507" s="4" t="s">
        <v>844</v>
      </c>
      <c r="P507" s="4" t="s">
        <v>2054</v>
      </c>
      <c r="Q507" s="5" t="s">
        <v>2234</v>
      </c>
      <c r="R507" s="4" t="s">
        <v>1537</v>
      </c>
      <c r="T507" s="4" t="s">
        <v>2115</v>
      </c>
      <c r="U507" s="5" t="s">
        <v>1418</v>
      </c>
      <c r="V507" s="5" t="s">
        <v>991</v>
      </c>
      <c r="W507" s="5" t="s">
        <v>1222</v>
      </c>
      <c r="X507" s="5" t="s">
        <v>1222</v>
      </c>
      <c r="Y507" s="4" t="b">
        <v>1</v>
      </c>
      <c r="Z507" s="4" t="s">
        <v>1544</v>
      </c>
      <c r="AA507" s="4">
        <v>1</v>
      </c>
      <c r="AB507" s="4" t="s">
        <v>1831</v>
      </c>
      <c r="AC507" s="4" t="s">
        <v>1945</v>
      </c>
      <c r="AE507" s="53">
        <v>0</v>
      </c>
      <c r="AF507" s="4">
        <v>1</v>
      </c>
      <c r="AH507" s="4" t="s">
        <v>1938</v>
      </c>
      <c r="AJ507" s="4" t="s">
        <v>1831</v>
      </c>
      <c r="AK507" s="4" t="s">
        <v>1831</v>
      </c>
      <c r="AL507" s="4" t="s">
        <v>1831</v>
      </c>
      <c r="AM507" s="4" t="s">
        <v>1831</v>
      </c>
      <c r="AN507" s="4" t="s">
        <v>1831</v>
      </c>
      <c r="AO507" s="4" t="s">
        <v>1946</v>
      </c>
      <c r="AR507" s="4" t="s">
        <v>1831</v>
      </c>
      <c r="AS507" s="4" t="s">
        <v>1831</v>
      </c>
      <c r="AT507" s="4" t="s">
        <v>1831</v>
      </c>
      <c r="AU507" s="4" t="s">
        <v>1831</v>
      </c>
      <c r="AV507" s="4" t="s">
        <v>1831</v>
      </c>
      <c r="AW507" s="4" t="s">
        <v>1831</v>
      </c>
      <c r="AX507" s="4" t="s">
        <v>1831</v>
      </c>
      <c r="AY507" s="4" t="s">
        <v>1831</v>
      </c>
      <c r="AZ507" s="4" t="s">
        <v>1831</v>
      </c>
      <c r="BA507" s="4" t="s">
        <v>1831</v>
      </c>
      <c r="BB507" s="4" t="s">
        <v>1831</v>
      </c>
      <c r="BC507" s="53">
        <v>0.10654</v>
      </c>
      <c r="BD507" s="53">
        <v>0.17435400000000001</v>
      </c>
      <c r="BE507" s="53">
        <v>203.29437300000001</v>
      </c>
      <c r="BF507" s="53">
        <v>3.3240000000000001E-3</v>
      </c>
      <c r="BG507" s="53">
        <v>0.331872</v>
      </c>
      <c r="BH507" s="4">
        <v>36.265498999999998</v>
      </c>
      <c r="BI507" s="4">
        <v>2.1924359999999998</v>
      </c>
      <c r="BJ507" s="53">
        <v>27.211136</v>
      </c>
      <c r="BK507" s="53">
        <v>7.4209999999999996E-3</v>
      </c>
      <c r="BL507" s="53">
        <v>2770.4299299999998</v>
      </c>
    </row>
    <row r="508" spans="1:64" hidden="1" x14ac:dyDescent="0.3">
      <c r="A508" s="4" t="s">
        <v>604</v>
      </c>
      <c r="B508" s="4">
        <v>100</v>
      </c>
      <c r="C508" s="4">
        <v>100</v>
      </c>
      <c r="D508" s="5">
        <v>508</v>
      </c>
      <c r="E508" s="4" t="s">
        <v>1539</v>
      </c>
      <c r="F508" s="41">
        <v>38961</v>
      </c>
      <c r="G508" s="94">
        <v>1</v>
      </c>
      <c r="H508" s="94">
        <v>9</v>
      </c>
      <c r="I508" s="94">
        <v>2006</v>
      </c>
      <c r="J508" s="4">
        <v>20.892222222222223</v>
      </c>
      <c r="K508" s="4">
        <v>70.333333333333329</v>
      </c>
      <c r="L508" s="4">
        <v>17.5</v>
      </c>
      <c r="M508" s="5" t="s">
        <v>2049</v>
      </c>
      <c r="N508" s="4" t="s">
        <v>844</v>
      </c>
      <c r="P508" s="4" t="s">
        <v>2054</v>
      </c>
      <c r="Q508" s="5" t="s">
        <v>2235</v>
      </c>
      <c r="R508" s="4" t="s">
        <v>1545</v>
      </c>
      <c r="T508" s="4" t="s">
        <v>2114</v>
      </c>
      <c r="U508" s="5" t="s">
        <v>1418</v>
      </c>
      <c r="V508" s="5" t="s">
        <v>991</v>
      </c>
      <c r="W508" s="5" t="s">
        <v>1222</v>
      </c>
      <c r="X508" s="5" t="s">
        <v>1222</v>
      </c>
      <c r="Y508" s="4" t="b">
        <v>1</v>
      </c>
      <c r="Z508" s="4" t="s">
        <v>1544</v>
      </c>
      <c r="AA508" s="4">
        <v>1</v>
      </c>
      <c r="AB508" s="4" t="s">
        <v>1831</v>
      </c>
      <c r="AC508" s="4" t="s">
        <v>1945</v>
      </c>
      <c r="AE508" s="53">
        <v>0</v>
      </c>
      <c r="AF508" s="4">
        <v>1</v>
      </c>
      <c r="AH508" s="4" t="s">
        <v>1938</v>
      </c>
      <c r="AJ508" s="4" t="s">
        <v>1831</v>
      </c>
      <c r="AK508" s="4" t="s">
        <v>1831</v>
      </c>
      <c r="AL508" s="4" t="s">
        <v>1831</v>
      </c>
      <c r="AM508" s="4" t="s">
        <v>1831</v>
      </c>
      <c r="AN508" s="4" t="s">
        <v>1831</v>
      </c>
      <c r="AO508" s="4" t="s">
        <v>1946</v>
      </c>
      <c r="AR508" s="4" t="s">
        <v>1831</v>
      </c>
      <c r="AS508" s="4" t="s">
        <v>1831</v>
      </c>
      <c r="AT508" s="4" t="s">
        <v>1831</v>
      </c>
      <c r="AU508" s="4" t="s">
        <v>1831</v>
      </c>
      <c r="AV508" s="4" t="s">
        <v>1831</v>
      </c>
      <c r="AW508" s="4" t="s">
        <v>1831</v>
      </c>
      <c r="AX508" s="4" t="s">
        <v>1831</v>
      </c>
      <c r="AY508" s="4" t="s">
        <v>1831</v>
      </c>
      <c r="AZ508" s="4" t="s">
        <v>1831</v>
      </c>
      <c r="BA508" s="4" t="s">
        <v>1831</v>
      </c>
      <c r="BB508" s="4" t="s">
        <v>1831</v>
      </c>
      <c r="BC508" s="53">
        <v>0.10654</v>
      </c>
      <c r="BD508" s="53">
        <v>0.17435400000000001</v>
      </c>
      <c r="BE508" s="53">
        <v>203.29437300000001</v>
      </c>
      <c r="BF508" s="53">
        <v>3.3240000000000001E-3</v>
      </c>
      <c r="BG508" s="53">
        <v>0.331872</v>
      </c>
      <c r="BH508" s="4">
        <v>36.265498999999998</v>
      </c>
      <c r="BI508" s="4">
        <v>2.1924359999999998</v>
      </c>
      <c r="BJ508" s="53">
        <v>27.211136</v>
      </c>
      <c r="BK508" s="53">
        <v>7.4209999999999996E-3</v>
      </c>
      <c r="BL508" s="53">
        <v>2770.4299299999998</v>
      </c>
    </row>
    <row r="509" spans="1:64" hidden="1" x14ac:dyDescent="0.3">
      <c r="A509" s="4" t="s">
        <v>604</v>
      </c>
      <c r="B509" s="4">
        <v>100</v>
      </c>
      <c r="C509" s="4">
        <v>100</v>
      </c>
      <c r="D509" s="5">
        <v>509</v>
      </c>
      <c r="E509" s="4" t="s">
        <v>1539</v>
      </c>
      <c r="F509" s="41">
        <v>38991</v>
      </c>
      <c r="G509" s="94">
        <v>1</v>
      </c>
      <c r="H509" s="94">
        <v>10</v>
      </c>
      <c r="I509" s="94">
        <v>2006</v>
      </c>
      <c r="J509" s="4">
        <v>20.892222222222223</v>
      </c>
      <c r="K509" s="4">
        <v>70.333333333333329</v>
      </c>
      <c r="L509" s="4">
        <v>17.5</v>
      </c>
      <c r="M509" s="5" t="s">
        <v>2049</v>
      </c>
      <c r="N509" s="4" t="s">
        <v>844</v>
      </c>
      <c r="P509" s="4" t="s">
        <v>2054</v>
      </c>
      <c r="Q509" s="5" t="s">
        <v>2235</v>
      </c>
      <c r="R509" s="4" t="s">
        <v>1545</v>
      </c>
      <c r="T509" s="4" t="s">
        <v>2114</v>
      </c>
      <c r="U509" s="5" t="s">
        <v>1418</v>
      </c>
      <c r="V509" s="5" t="s">
        <v>991</v>
      </c>
      <c r="W509" s="5" t="s">
        <v>1222</v>
      </c>
      <c r="X509" s="5" t="s">
        <v>1222</v>
      </c>
      <c r="Y509" s="4" t="b">
        <v>1</v>
      </c>
      <c r="Z509" s="4" t="s">
        <v>1544</v>
      </c>
      <c r="AA509" s="4">
        <v>1</v>
      </c>
      <c r="AB509" s="4" t="s">
        <v>1831</v>
      </c>
      <c r="AC509" s="4" t="s">
        <v>1945</v>
      </c>
      <c r="AE509" s="53">
        <v>0</v>
      </c>
      <c r="AF509" s="4">
        <v>1</v>
      </c>
      <c r="AH509" s="4" t="s">
        <v>1938</v>
      </c>
      <c r="AJ509" s="4" t="s">
        <v>1831</v>
      </c>
      <c r="AK509" s="4" t="s">
        <v>1831</v>
      </c>
      <c r="AL509" s="4" t="s">
        <v>1831</v>
      </c>
      <c r="AM509" s="4" t="s">
        <v>1831</v>
      </c>
      <c r="AN509" s="4" t="s">
        <v>1831</v>
      </c>
      <c r="AO509" s="4" t="s">
        <v>1946</v>
      </c>
      <c r="AR509" s="4" t="s">
        <v>1831</v>
      </c>
      <c r="AS509" s="4" t="s">
        <v>1831</v>
      </c>
      <c r="AT509" s="4" t="s">
        <v>1831</v>
      </c>
      <c r="AU509" s="4" t="s">
        <v>1831</v>
      </c>
      <c r="AV509" s="4" t="s">
        <v>1831</v>
      </c>
      <c r="AW509" s="4" t="s">
        <v>1831</v>
      </c>
      <c r="AX509" s="4" t="s">
        <v>1831</v>
      </c>
      <c r="AY509" s="4" t="s">
        <v>1831</v>
      </c>
      <c r="AZ509" s="4" t="s">
        <v>1831</v>
      </c>
      <c r="BA509" s="4" t="s">
        <v>1831</v>
      </c>
      <c r="BB509" s="4" t="s">
        <v>1831</v>
      </c>
      <c r="BC509" s="53">
        <v>0.10654</v>
      </c>
      <c r="BD509" s="53">
        <v>0.17435400000000001</v>
      </c>
      <c r="BE509" s="53">
        <v>203.29437300000001</v>
      </c>
      <c r="BF509" s="53">
        <v>3.3240000000000001E-3</v>
      </c>
      <c r="BG509" s="53">
        <v>0.331872</v>
      </c>
      <c r="BH509" s="4">
        <v>36.265498999999998</v>
      </c>
      <c r="BI509" s="4">
        <v>2.1924359999999998</v>
      </c>
      <c r="BJ509" s="53">
        <v>27.211136</v>
      </c>
      <c r="BK509" s="53">
        <v>7.4209999999999996E-3</v>
      </c>
      <c r="BL509" s="53">
        <v>2770.4299299999998</v>
      </c>
    </row>
    <row r="510" spans="1:64" hidden="1" x14ac:dyDescent="0.3">
      <c r="A510" s="4" t="s">
        <v>604</v>
      </c>
      <c r="B510" s="4">
        <v>100</v>
      </c>
      <c r="C510" s="4">
        <v>100</v>
      </c>
      <c r="D510" s="5">
        <v>510</v>
      </c>
      <c r="E510" s="4" t="s">
        <v>1539</v>
      </c>
      <c r="F510" s="41">
        <v>39022</v>
      </c>
      <c r="G510" s="94">
        <v>1</v>
      </c>
      <c r="H510" s="94">
        <v>11</v>
      </c>
      <c r="I510" s="94">
        <v>2006</v>
      </c>
      <c r="J510" s="4">
        <v>20.892222222222223</v>
      </c>
      <c r="K510" s="4">
        <v>70.333333333333329</v>
      </c>
      <c r="L510" s="4">
        <v>17.5</v>
      </c>
      <c r="M510" s="5" t="s">
        <v>2049</v>
      </c>
      <c r="N510" s="4" t="s">
        <v>844</v>
      </c>
      <c r="P510" s="4" t="s">
        <v>2054</v>
      </c>
      <c r="Q510" s="5" t="s">
        <v>2234</v>
      </c>
      <c r="R510" s="4" t="s">
        <v>1537</v>
      </c>
      <c r="T510" s="4" t="s">
        <v>2115</v>
      </c>
      <c r="U510" s="5" t="s">
        <v>1418</v>
      </c>
      <c r="V510" s="5" t="s">
        <v>991</v>
      </c>
      <c r="W510" s="5" t="s">
        <v>1222</v>
      </c>
      <c r="X510" s="5" t="s">
        <v>1222</v>
      </c>
      <c r="Y510" s="4" t="b">
        <v>1</v>
      </c>
      <c r="Z510" s="4" t="s">
        <v>1544</v>
      </c>
      <c r="AA510" s="4">
        <v>1</v>
      </c>
      <c r="AB510" s="4" t="s">
        <v>1831</v>
      </c>
      <c r="AC510" s="4" t="s">
        <v>1945</v>
      </c>
      <c r="AE510" s="53">
        <v>0</v>
      </c>
      <c r="AF510" s="4">
        <v>1</v>
      </c>
      <c r="AH510" s="4" t="s">
        <v>1938</v>
      </c>
      <c r="AJ510" s="4" t="s">
        <v>1831</v>
      </c>
      <c r="AK510" s="4" t="s">
        <v>1831</v>
      </c>
      <c r="AL510" s="4" t="s">
        <v>1831</v>
      </c>
      <c r="AM510" s="4" t="s">
        <v>1831</v>
      </c>
      <c r="AN510" s="4" t="s">
        <v>1831</v>
      </c>
      <c r="AO510" s="4" t="s">
        <v>1946</v>
      </c>
      <c r="AR510" s="4" t="s">
        <v>1831</v>
      </c>
      <c r="AS510" s="4" t="s">
        <v>1831</v>
      </c>
      <c r="AT510" s="4" t="s">
        <v>1831</v>
      </c>
      <c r="AU510" s="4" t="s">
        <v>1831</v>
      </c>
      <c r="AV510" s="4" t="s">
        <v>1831</v>
      </c>
      <c r="AW510" s="4" t="s">
        <v>1831</v>
      </c>
      <c r="AX510" s="4" t="s">
        <v>1831</v>
      </c>
      <c r="AY510" s="4" t="s">
        <v>1831</v>
      </c>
      <c r="AZ510" s="4" t="s">
        <v>1831</v>
      </c>
      <c r="BA510" s="4" t="s">
        <v>1831</v>
      </c>
      <c r="BB510" s="4" t="s">
        <v>1831</v>
      </c>
      <c r="BC510" s="53">
        <v>0.10654</v>
      </c>
      <c r="BD510" s="53">
        <v>0.17435400000000001</v>
      </c>
      <c r="BE510" s="53">
        <v>203.29437300000001</v>
      </c>
      <c r="BF510" s="53">
        <v>3.3240000000000001E-3</v>
      </c>
      <c r="BG510" s="53">
        <v>0.331872</v>
      </c>
      <c r="BH510" s="4">
        <v>36.265498999999998</v>
      </c>
      <c r="BI510" s="4">
        <v>2.1924359999999998</v>
      </c>
      <c r="BJ510" s="53">
        <v>27.211136</v>
      </c>
      <c r="BK510" s="53">
        <v>7.4209999999999996E-3</v>
      </c>
      <c r="BL510" s="53">
        <v>2770.4299299999998</v>
      </c>
    </row>
    <row r="511" spans="1:64" hidden="1" x14ac:dyDescent="0.3">
      <c r="A511" s="4" t="s">
        <v>604</v>
      </c>
      <c r="B511" s="4">
        <v>100</v>
      </c>
      <c r="C511" s="4">
        <v>100</v>
      </c>
      <c r="D511" s="5">
        <v>511</v>
      </c>
      <c r="E511" s="4" t="s">
        <v>1539</v>
      </c>
      <c r="F511" s="41">
        <v>38596</v>
      </c>
      <c r="G511" s="94">
        <v>1</v>
      </c>
      <c r="H511" s="94">
        <v>9</v>
      </c>
      <c r="I511" s="94">
        <v>2005</v>
      </c>
      <c r="J511" s="4">
        <v>20.892222222222223</v>
      </c>
      <c r="K511" s="4">
        <v>70.333333333333329</v>
      </c>
      <c r="L511" s="4">
        <v>17.5</v>
      </c>
      <c r="M511" s="5" t="s">
        <v>2049</v>
      </c>
      <c r="N511" s="4" t="s">
        <v>844</v>
      </c>
      <c r="P511" s="4" t="s">
        <v>2054</v>
      </c>
      <c r="Q511" s="5" t="s">
        <v>2235</v>
      </c>
      <c r="R511" s="4" t="s">
        <v>1545</v>
      </c>
      <c r="T511" s="4" t="s">
        <v>2116</v>
      </c>
      <c r="U511" s="5" t="s">
        <v>1418</v>
      </c>
      <c r="V511" s="5" t="s">
        <v>992</v>
      </c>
      <c r="W511" s="5" t="s">
        <v>1222</v>
      </c>
      <c r="X511" s="5" t="s">
        <v>1222</v>
      </c>
      <c r="Y511" s="4" t="b">
        <v>1</v>
      </c>
      <c r="Z511" s="4" t="s">
        <v>1544</v>
      </c>
      <c r="AA511" s="4">
        <v>1</v>
      </c>
      <c r="AB511" s="4" t="s">
        <v>1831</v>
      </c>
      <c r="AC511" s="4" t="s">
        <v>1945</v>
      </c>
      <c r="AE511" s="53">
        <v>0</v>
      </c>
      <c r="AF511" s="4">
        <v>1</v>
      </c>
      <c r="AH511" s="4" t="s">
        <v>1938</v>
      </c>
      <c r="AJ511" s="4" t="s">
        <v>1831</v>
      </c>
      <c r="AK511" s="4" t="s">
        <v>1831</v>
      </c>
      <c r="AL511" s="4" t="s">
        <v>1831</v>
      </c>
      <c r="AM511" s="4" t="s">
        <v>1831</v>
      </c>
      <c r="AN511" s="4">
        <v>1</v>
      </c>
      <c r="AO511" s="4" t="s">
        <v>1946</v>
      </c>
      <c r="AR511" s="4" t="s">
        <v>1831</v>
      </c>
      <c r="AS511" s="4" t="s">
        <v>1831</v>
      </c>
      <c r="AT511" s="4" t="s">
        <v>1831</v>
      </c>
      <c r="AU511" s="4" t="s">
        <v>1831</v>
      </c>
      <c r="AV511" s="4" t="s">
        <v>1831</v>
      </c>
      <c r="AW511" s="4" t="s">
        <v>1831</v>
      </c>
      <c r="AX511" s="4" t="s">
        <v>1831</v>
      </c>
      <c r="AY511" s="4" t="s">
        <v>1831</v>
      </c>
      <c r="AZ511" s="4" t="s">
        <v>1831</v>
      </c>
      <c r="BA511" s="4" t="s">
        <v>1831</v>
      </c>
      <c r="BB511" s="4" t="s">
        <v>1831</v>
      </c>
      <c r="BC511" s="53">
        <v>0.10654</v>
      </c>
      <c r="BD511" s="53">
        <v>0.17435400000000001</v>
      </c>
      <c r="BE511" s="53">
        <v>203.29437300000001</v>
      </c>
      <c r="BF511" s="53">
        <v>3.3240000000000001E-3</v>
      </c>
      <c r="BG511" s="53">
        <v>0.331872</v>
      </c>
      <c r="BH511" s="4">
        <v>36.265498999999998</v>
      </c>
      <c r="BI511" s="4">
        <v>2.1924359999999998</v>
      </c>
      <c r="BJ511" s="53">
        <v>27.211136</v>
      </c>
      <c r="BK511" s="53">
        <v>7.4209999999999996E-3</v>
      </c>
      <c r="BL511" s="53">
        <v>2770.4299299999998</v>
      </c>
    </row>
    <row r="512" spans="1:64" hidden="1" x14ac:dyDescent="0.3">
      <c r="A512" s="4" t="s">
        <v>604</v>
      </c>
      <c r="B512" s="4">
        <v>100</v>
      </c>
      <c r="C512" s="4">
        <v>100</v>
      </c>
      <c r="D512" s="5">
        <v>512</v>
      </c>
      <c r="E512" s="4" t="s">
        <v>1539</v>
      </c>
      <c r="F512" s="41">
        <v>38626</v>
      </c>
      <c r="G512" s="94">
        <v>1</v>
      </c>
      <c r="H512" s="94">
        <v>10</v>
      </c>
      <c r="I512" s="94">
        <v>2005</v>
      </c>
      <c r="J512" s="4">
        <v>20.892222222222223</v>
      </c>
      <c r="K512" s="4">
        <v>70.333333333333329</v>
      </c>
      <c r="L512" s="4">
        <v>17.5</v>
      </c>
      <c r="M512" s="5" t="s">
        <v>2049</v>
      </c>
      <c r="N512" s="4" t="s">
        <v>844</v>
      </c>
      <c r="P512" s="4" t="s">
        <v>2054</v>
      </c>
      <c r="Q512" s="5" t="s">
        <v>2235</v>
      </c>
      <c r="R512" s="4" t="s">
        <v>1545</v>
      </c>
      <c r="T512" s="4" t="s">
        <v>2116</v>
      </c>
      <c r="U512" s="5" t="s">
        <v>1418</v>
      </c>
      <c r="V512" s="5" t="s">
        <v>992</v>
      </c>
      <c r="W512" s="5" t="s">
        <v>1222</v>
      </c>
      <c r="X512" s="5" t="s">
        <v>1222</v>
      </c>
      <c r="Y512" s="4" t="b">
        <v>1</v>
      </c>
      <c r="Z512" s="4" t="s">
        <v>1544</v>
      </c>
      <c r="AA512" s="4">
        <v>1</v>
      </c>
      <c r="AB512" s="4" t="s">
        <v>1831</v>
      </c>
      <c r="AC512" s="4" t="s">
        <v>1945</v>
      </c>
      <c r="AE512" s="53">
        <v>0</v>
      </c>
      <c r="AF512" s="4">
        <v>1</v>
      </c>
      <c r="AH512" s="4" t="s">
        <v>1938</v>
      </c>
      <c r="AJ512" s="4" t="s">
        <v>1831</v>
      </c>
      <c r="AK512" s="4" t="s">
        <v>1831</v>
      </c>
      <c r="AL512" s="4" t="s">
        <v>1831</v>
      </c>
      <c r="AM512" s="4" t="s">
        <v>1831</v>
      </c>
      <c r="AN512" s="4">
        <v>1</v>
      </c>
      <c r="AO512" s="4" t="s">
        <v>1946</v>
      </c>
      <c r="AR512" s="4" t="s">
        <v>1831</v>
      </c>
      <c r="AS512" s="4" t="s">
        <v>1831</v>
      </c>
      <c r="AT512" s="4" t="s">
        <v>1831</v>
      </c>
      <c r="AU512" s="4" t="s">
        <v>1831</v>
      </c>
      <c r="AV512" s="4" t="s">
        <v>1831</v>
      </c>
      <c r="AW512" s="4" t="s">
        <v>1831</v>
      </c>
      <c r="AX512" s="4" t="s">
        <v>1831</v>
      </c>
      <c r="AY512" s="4" t="s">
        <v>1831</v>
      </c>
      <c r="AZ512" s="4" t="s">
        <v>1831</v>
      </c>
      <c r="BA512" s="4" t="s">
        <v>1831</v>
      </c>
      <c r="BB512" s="4" t="s">
        <v>1831</v>
      </c>
      <c r="BC512" s="53">
        <v>0.10654</v>
      </c>
      <c r="BD512" s="53">
        <v>0.17435400000000001</v>
      </c>
      <c r="BE512" s="53">
        <v>203.29437300000001</v>
      </c>
      <c r="BF512" s="53">
        <v>3.3240000000000001E-3</v>
      </c>
      <c r="BG512" s="53">
        <v>0.331872</v>
      </c>
      <c r="BH512" s="4">
        <v>36.265498999999998</v>
      </c>
      <c r="BI512" s="4">
        <v>2.1924359999999998</v>
      </c>
      <c r="BJ512" s="53">
        <v>27.211136</v>
      </c>
      <c r="BK512" s="53">
        <v>7.4209999999999996E-3</v>
      </c>
      <c r="BL512" s="53">
        <v>2770.4299299999998</v>
      </c>
    </row>
    <row r="513" spans="1:64" hidden="1" x14ac:dyDescent="0.3">
      <c r="A513" s="4" t="s">
        <v>604</v>
      </c>
      <c r="B513" s="4">
        <v>100</v>
      </c>
      <c r="C513" s="4">
        <v>100</v>
      </c>
      <c r="D513" s="5">
        <v>513</v>
      </c>
      <c r="E513" s="4" t="s">
        <v>1539</v>
      </c>
      <c r="F513" s="41">
        <v>38657</v>
      </c>
      <c r="G513" s="94">
        <v>1</v>
      </c>
      <c r="H513" s="94">
        <v>11</v>
      </c>
      <c r="I513" s="94">
        <v>2005</v>
      </c>
      <c r="J513" s="4">
        <v>20.892222222222223</v>
      </c>
      <c r="K513" s="4">
        <v>70.333333333333329</v>
      </c>
      <c r="L513" s="4">
        <v>17.5</v>
      </c>
      <c r="M513" s="5" t="s">
        <v>2049</v>
      </c>
      <c r="N513" s="4" t="s">
        <v>844</v>
      </c>
      <c r="P513" s="4" t="s">
        <v>2054</v>
      </c>
      <c r="Q513" s="5" t="s">
        <v>2234</v>
      </c>
      <c r="R513" s="4" t="s">
        <v>1537</v>
      </c>
      <c r="T513" s="4" t="s">
        <v>2117</v>
      </c>
      <c r="U513" s="5" t="s">
        <v>1418</v>
      </c>
      <c r="V513" s="5" t="s">
        <v>992</v>
      </c>
      <c r="W513" s="5" t="s">
        <v>1222</v>
      </c>
      <c r="X513" s="5" t="s">
        <v>1222</v>
      </c>
      <c r="Y513" s="4" t="b">
        <v>1</v>
      </c>
      <c r="Z513" s="4" t="s">
        <v>1544</v>
      </c>
      <c r="AA513" s="4">
        <v>1</v>
      </c>
      <c r="AB513" s="4" t="s">
        <v>1831</v>
      </c>
      <c r="AC513" s="4" t="s">
        <v>1945</v>
      </c>
      <c r="AE513" s="53">
        <v>0</v>
      </c>
      <c r="AF513" s="4">
        <v>1</v>
      </c>
      <c r="AH513" s="4" t="s">
        <v>1938</v>
      </c>
      <c r="AJ513" s="4" t="s">
        <v>1831</v>
      </c>
      <c r="AK513" s="4" t="s">
        <v>1831</v>
      </c>
      <c r="AL513" s="4" t="s">
        <v>1831</v>
      </c>
      <c r="AM513" s="4" t="s">
        <v>1831</v>
      </c>
      <c r="AN513" s="4">
        <v>1</v>
      </c>
      <c r="AO513" s="4" t="s">
        <v>1946</v>
      </c>
      <c r="AR513" s="4" t="s">
        <v>1831</v>
      </c>
      <c r="AS513" s="4" t="s">
        <v>1831</v>
      </c>
      <c r="AT513" s="4" t="s">
        <v>1831</v>
      </c>
      <c r="AU513" s="4" t="s">
        <v>1831</v>
      </c>
      <c r="AV513" s="4" t="s">
        <v>1831</v>
      </c>
      <c r="AW513" s="4" t="s">
        <v>1831</v>
      </c>
      <c r="AX513" s="4" t="s">
        <v>1831</v>
      </c>
      <c r="AY513" s="4" t="s">
        <v>1831</v>
      </c>
      <c r="AZ513" s="4" t="s">
        <v>1831</v>
      </c>
      <c r="BA513" s="4" t="s">
        <v>1831</v>
      </c>
      <c r="BB513" s="4" t="s">
        <v>1831</v>
      </c>
      <c r="BC513" s="53">
        <v>0.10654</v>
      </c>
      <c r="BD513" s="53">
        <v>0.17435400000000001</v>
      </c>
      <c r="BE513" s="53">
        <v>203.29437300000001</v>
      </c>
      <c r="BF513" s="53">
        <v>3.3240000000000001E-3</v>
      </c>
      <c r="BG513" s="53">
        <v>0.331872</v>
      </c>
      <c r="BH513" s="4">
        <v>36.265498999999998</v>
      </c>
      <c r="BI513" s="4">
        <v>2.1924359999999998</v>
      </c>
      <c r="BJ513" s="53">
        <v>27.211136</v>
      </c>
      <c r="BK513" s="53">
        <v>7.4209999999999996E-3</v>
      </c>
      <c r="BL513" s="53">
        <v>2770.4299299999998</v>
      </c>
    </row>
    <row r="514" spans="1:64" hidden="1" x14ac:dyDescent="0.3">
      <c r="A514" s="4" t="s">
        <v>604</v>
      </c>
      <c r="B514" s="4">
        <v>100</v>
      </c>
      <c r="C514" s="4">
        <v>100</v>
      </c>
      <c r="D514" s="5">
        <v>514</v>
      </c>
      <c r="E514" s="4" t="s">
        <v>1539</v>
      </c>
      <c r="F514" s="41">
        <v>38687</v>
      </c>
      <c r="G514" s="94">
        <v>1</v>
      </c>
      <c r="H514" s="94">
        <v>12</v>
      </c>
      <c r="I514" s="94">
        <v>2005</v>
      </c>
      <c r="J514" s="4">
        <v>20.892222222222223</v>
      </c>
      <c r="K514" s="4">
        <v>70.333333333333329</v>
      </c>
      <c r="L514" s="4">
        <v>17.5</v>
      </c>
      <c r="M514" s="5" t="s">
        <v>2049</v>
      </c>
      <c r="N514" s="4" t="s">
        <v>844</v>
      </c>
      <c r="P514" s="4" t="s">
        <v>2054</v>
      </c>
      <c r="Q514" s="5" t="s">
        <v>2234</v>
      </c>
      <c r="R514" s="4" t="s">
        <v>1537</v>
      </c>
      <c r="T514" s="4" t="s">
        <v>2117</v>
      </c>
      <c r="U514" s="5" t="s">
        <v>1418</v>
      </c>
      <c r="V514" s="5" t="s">
        <v>992</v>
      </c>
      <c r="W514" s="5" t="s">
        <v>1222</v>
      </c>
      <c r="X514" s="5" t="s">
        <v>1222</v>
      </c>
      <c r="Y514" s="4" t="b">
        <v>1</v>
      </c>
      <c r="Z514" s="4" t="s">
        <v>1544</v>
      </c>
      <c r="AA514" s="4">
        <v>1</v>
      </c>
      <c r="AB514" s="4" t="s">
        <v>1831</v>
      </c>
      <c r="AC514" s="4" t="s">
        <v>1945</v>
      </c>
      <c r="AE514" s="53">
        <v>0</v>
      </c>
      <c r="AF514" s="4">
        <v>1</v>
      </c>
      <c r="AH514" s="4" t="s">
        <v>1938</v>
      </c>
      <c r="AJ514" s="4" t="s">
        <v>1831</v>
      </c>
      <c r="AK514" s="4" t="s">
        <v>1831</v>
      </c>
      <c r="AL514" s="4" t="s">
        <v>1831</v>
      </c>
      <c r="AM514" s="4" t="s">
        <v>1831</v>
      </c>
      <c r="AN514" s="4">
        <v>1</v>
      </c>
      <c r="AO514" s="4" t="s">
        <v>1946</v>
      </c>
      <c r="AR514" s="4" t="s">
        <v>1831</v>
      </c>
      <c r="AS514" s="4" t="s">
        <v>1831</v>
      </c>
      <c r="AT514" s="4" t="s">
        <v>1831</v>
      </c>
      <c r="AU514" s="4" t="s">
        <v>1831</v>
      </c>
      <c r="AV514" s="4" t="s">
        <v>1831</v>
      </c>
      <c r="AW514" s="4" t="s">
        <v>1831</v>
      </c>
      <c r="AX514" s="4" t="s">
        <v>1831</v>
      </c>
      <c r="AY514" s="4" t="s">
        <v>1831</v>
      </c>
      <c r="AZ514" s="4" t="s">
        <v>1831</v>
      </c>
      <c r="BA514" s="4" t="s">
        <v>1831</v>
      </c>
      <c r="BB514" s="4" t="s">
        <v>1831</v>
      </c>
      <c r="BC514" s="53">
        <v>0.10654</v>
      </c>
      <c r="BD514" s="53">
        <v>0.17435400000000001</v>
      </c>
      <c r="BE514" s="53">
        <v>203.29437300000001</v>
      </c>
      <c r="BF514" s="53">
        <v>3.3240000000000001E-3</v>
      </c>
      <c r="BG514" s="53">
        <v>0.331872</v>
      </c>
      <c r="BH514" s="4">
        <v>36.265498999999998</v>
      </c>
      <c r="BI514" s="4">
        <v>2.1924359999999998</v>
      </c>
      <c r="BJ514" s="53">
        <v>27.211136</v>
      </c>
      <c r="BK514" s="53">
        <v>7.4209999999999996E-3</v>
      </c>
      <c r="BL514" s="53">
        <v>2770.4299299999998</v>
      </c>
    </row>
    <row r="515" spans="1:64" hidden="1" x14ac:dyDescent="0.3">
      <c r="A515" s="4" t="s">
        <v>604</v>
      </c>
      <c r="B515" s="4">
        <v>100</v>
      </c>
      <c r="C515" s="4">
        <v>100</v>
      </c>
      <c r="D515" s="5">
        <v>515</v>
      </c>
      <c r="E515" s="4" t="s">
        <v>1539</v>
      </c>
      <c r="F515" s="41">
        <v>38718</v>
      </c>
      <c r="G515" s="94">
        <v>1</v>
      </c>
      <c r="H515" s="94">
        <v>1</v>
      </c>
      <c r="I515" s="94">
        <v>2006</v>
      </c>
      <c r="J515" s="4">
        <v>20.892222222222223</v>
      </c>
      <c r="K515" s="4">
        <v>70.333333333333329</v>
      </c>
      <c r="L515" s="4">
        <v>17.5</v>
      </c>
      <c r="M515" s="5" t="s">
        <v>2049</v>
      </c>
      <c r="N515" s="4" t="s">
        <v>844</v>
      </c>
      <c r="P515" s="4" t="s">
        <v>2054</v>
      </c>
      <c r="Q515" s="5" t="s">
        <v>2234</v>
      </c>
      <c r="R515" s="4" t="s">
        <v>1537</v>
      </c>
      <c r="T515" s="4" t="s">
        <v>2117</v>
      </c>
      <c r="U515" s="5" t="s">
        <v>1418</v>
      </c>
      <c r="V515" s="5" t="s">
        <v>992</v>
      </c>
      <c r="W515" s="5" t="s">
        <v>1222</v>
      </c>
      <c r="X515" s="5" t="s">
        <v>1222</v>
      </c>
      <c r="Y515" s="4" t="b">
        <v>1</v>
      </c>
      <c r="Z515" s="4" t="s">
        <v>1544</v>
      </c>
      <c r="AA515" s="4">
        <v>1</v>
      </c>
      <c r="AB515" s="4" t="s">
        <v>1831</v>
      </c>
      <c r="AC515" s="4" t="s">
        <v>1945</v>
      </c>
      <c r="AE515" s="53">
        <v>0</v>
      </c>
      <c r="AF515" s="4">
        <v>1</v>
      </c>
      <c r="AH515" s="4" t="s">
        <v>1938</v>
      </c>
      <c r="AJ515" s="4" t="s">
        <v>1831</v>
      </c>
      <c r="AK515" s="4" t="s">
        <v>1831</v>
      </c>
      <c r="AL515" s="4" t="s">
        <v>1831</v>
      </c>
      <c r="AM515" s="4" t="s">
        <v>1831</v>
      </c>
      <c r="AN515" s="4">
        <v>1</v>
      </c>
      <c r="AO515" s="4" t="s">
        <v>1946</v>
      </c>
      <c r="AR515" s="4" t="s">
        <v>1831</v>
      </c>
      <c r="AS515" s="4" t="s">
        <v>1831</v>
      </c>
      <c r="AT515" s="4" t="s">
        <v>1831</v>
      </c>
      <c r="AU515" s="4" t="s">
        <v>1831</v>
      </c>
      <c r="AV515" s="4" t="s">
        <v>1831</v>
      </c>
      <c r="AW515" s="4" t="s">
        <v>1831</v>
      </c>
      <c r="AX515" s="4" t="s">
        <v>1831</v>
      </c>
      <c r="AY515" s="4" t="s">
        <v>1831</v>
      </c>
      <c r="AZ515" s="4" t="s">
        <v>1831</v>
      </c>
      <c r="BA515" s="4" t="s">
        <v>1831</v>
      </c>
      <c r="BB515" s="4" t="s">
        <v>1831</v>
      </c>
      <c r="BC515" s="53">
        <v>0.10654</v>
      </c>
      <c r="BD515" s="53">
        <v>0.17435400000000001</v>
      </c>
      <c r="BE515" s="53">
        <v>203.29437300000001</v>
      </c>
      <c r="BF515" s="53">
        <v>3.3240000000000001E-3</v>
      </c>
      <c r="BG515" s="53">
        <v>0.331872</v>
      </c>
      <c r="BH515" s="4">
        <v>36.265498999999998</v>
      </c>
      <c r="BI515" s="4">
        <v>2.1924359999999998</v>
      </c>
      <c r="BJ515" s="53">
        <v>27.211136</v>
      </c>
      <c r="BK515" s="53">
        <v>7.4209999999999996E-3</v>
      </c>
      <c r="BL515" s="53">
        <v>2770.4299299999998</v>
      </c>
    </row>
    <row r="516" spans="1:64" hidden="1" x14ac:dyDescent="0.3">
      <c r="A516" s="4" t="s">
        <v>604</v>
      </c>
      <c r="B516" s="4">
        <v>100</v>
      </c>
      <c r="C516" s="4">
        <v>100</v>
      </c>
      <c r="D516" s="5">
        <v>516</v>
      </c>
      <c r="E516" s="4" t="s">
        <v>1539</v>
      </c>
      <c r="F516" s="41">
        <v>38749</v>
      </c>
      <c r="G516" s="94">
        <v>1</v>
      </c>
      <c r="H516" s="94">
        <v>2</v>
      </c>
      <c r="I516" s="94">
        <v>2006</v>
      </c>
      <c r="J516" s="4">
        <v>20.892222222222223</v>
      </c>
      <c r="K516" s="4">
        <v>70.333333333333329</v>
      </c>
      <c r="L516" s="4">
        <v>17.5</v>
      </c>
      <c r="M516" s="5" t="s">
        <v>2049</v>
      </c>
      <c r="N516" s="4" t="s">
        <v>844</v>
      </c>
      <c r="P516" s="4" t="s">
        <v>2054</v>
      </c>
      <c r="Q516" s="5" t="s">
        <v>2234</v>
      </c>
      <c r="R516" s="4" t="s">
        <v>1537</v>
      </c>
      <c r="T516" s="4" t="s">
        <v>2117</v>
      </c>
      <c r="U516" s="5" t="s">
        <v>1418</v>
      </c>
      <c r="V516" s="5" t="s">
        <v>992</v>
      </c>
      <c r="W516" s="5" t="s">
        <v>1222</v>
      </c>
      <c r="X516" s="5" t="s">
        <v>1222</v>
      </c>
      <c r="Y516" s="4" t="b">
        <v>1</v>
      </c>
      <c r="Z516" s="4" t="s">
        <v>1544</v>
      </c>
      <c r="AA516" s="4">
        <v>1</v>
      </c>
      <c r="AB516" s="4" t="s">
        <v>1831</v>
      </c>
      <c r="AC516" s="4" t="s">
        <v>1945</v>
      </c>
      <c r="AE516" s="53">
        <v>0</v>
      </c>
      <c r="AF516" s="4">
        <v>1</v>
      </c>
      <c r="AH516" s="4" t="s">
        <v>1938</v>
      </c>
      <c r="AJ516" s="4" t="s">
        <v>1831</v>
      </c>
      <c r="AK516" s="4" t="s">
        <v>1831</v>
      </c>
      <c r="AL516" s="4" t="s">
        <v>1831</v>
      </c>
      <c r="AM516" s="4" t="s">
        <v>1831</v>
      </c>
      <c r="AN516" s="4">
        <v>1</v>
      </c>
      <c r="AO516" s="4" t="s">
        <v>1946</v>
      </c>
      <c r="AR516" s="4" t="s">
        <v>1831</v>
      </c>
      <c r="AS516" s="4" t="s">
        <v>1831</v>
      </c>
      <c r="AT516" s="4" t="s">
        <v>1831</v>
      </c>
      <c r="AU516" s="4" t="s">
        <v>1831</v>
      </c>
      <c r="AV516" s="4" t="s">
        <v>1831</v>
      </c>
      <c r="AW516" s="4" t="s">
        <v>1831</v>
      </c>
      <c r="AX516" s="4" t="s">
        <v>1831</v>
      </c>
      <c r="AY516" s="4" t="s">
        <v>1831</v>
      </c>
      <c r="AZ516" s="4" t="s">
        <v>1831</v>
      </c>
      <c r="BA516" s="4" t="s">
        <v>1831</v>
      </c>
      <c r="BB516" s="4" t="s">
        <v>1831</v>
      </c>
      <c r="BC516" s="53">
        <v>0.10654</v>
      </c>
      <c r="BD516" s="53">
        <v>0.17435400000000001</v>
      </c>
      <c r="BE516" s="53">
        <v>203.29437300000001</v>
      </c>
      <c r="BF516" s="53">
        <v>3.3240000000000001E-3</v>
      </c>
      <c r="BG516" s="53">
        <v>0.331872</v>
      </c>
      <c r="BH516" s="4">
        <v>36.265498999999998</v>
      </c>
      <c r="BI516" s="4">
        <v>2.1924359999999998</v>
      </c>
      <c r="BJ516" s="53">
        <v>27.211136</v>
      </c>
      <c r="BK516" s="53">
        <v>7.4209999999999996E-3</v>
      </c>
      <c r="BL516" s="53">
        <v>2770.4299299999998</v>
      </c>
    </row>
    <row r="517" spans="1:64" hidden="1" x14ac:dyDescent="0.3">
      <c r="A517" s="4" t="s">
        <v>604</v>
      </c>
      <c r="B517" s="4">
        <v>100</v>
      </c>
      <c r="C517" s="4">
        <v>100</v>
      </c>
      <c r="D517" s="5">
        <v>517</v>
      </c>
      <c r="E517" s="4" t="s">
        <v>1539</v>
      </c>
      <c r="F517" s="41">
        <v>38777</v>
      </c>
      <c r="G517" s="94">
        <v>1</v>
      </c>
      <c r="H517" s="94">
        <v>3</v>
      </c>
      <c r="I517" s="94">
        <v>2006</v>
      </c>
      <c r="J517" s="4">
        <v>20.892222222222223</v>
      </c>
      <c r="K517" s="4">
        <v>70.333333333333329</v>
      </c>
      <c r="L517" s="4">
        <v>17.5</v>
      </c>
      <c r="M517" s="5" t="s">
        <v>2049</v>
      </c>
      <c r="N517" s="4" t="s">
        <v>844</v>
      </c>
      <c r="P517" s="4" t="s">
        <v>2054</v>
      </c>
      <c r="Q517" s="5" t="s">
        <v>2234</v>
      </c>
      <c r="R517" s="4" t="s">
        <v>1537</v>
      </c>
      <c r="T517" s="4" t="s">
        <v>2117</v>
      </c>
      <c r="U517" s="5" t="s">
        <v>1418</v>
      </c>
      <c r="V517" s="5" t="s">
        <v>992</v>
      </c>
      <c r="W517" s="5" t="s">
        <v>1222</v>
      </c>
      <c r="X517" s="5" t="s">
        <v>1222</v>
      </c>
      <c r="Y517" s="4" t="b">
        <v>1</v>
      </c>
      <c r="Z517" s="4" t="s">
        <v>1544</v>
      </c>
      <c r="AA517" s="4">
        <v>1</v>
      </c>
      <c r="AB517" s="4" t="s">
        <v>1831</v>
      </c>
      <c r="AC517" s="4" t="s">
        <v>1945</v>
      </c>
      <c r="AE517" s="53">
        <v>0</v>
      </c>
      <c r="AF517" s="4">
        <v>1</v>
      </c>
      <c r="AH517" s="4" t="s">
        <v>1938</v>
      </c>
      <c r="AJ517" s="4" t="s">
        <v>1831</v>
      </c>
      <c r="AK517" s="4" t="s">
        <v>1831</v>
      </c>
      <c r="AL517" s="4" t="s">
        <v>1831</v>
      </c>
      <c r="AM517" s="4" t="s">
        <v>1831</v>
      </c>
      <c r="AN517" s="4">
        <v>1</v>
      </c>
      <c r="AO517" s="4" t="s">
        <v>1946</v>
      </c>
      <c r="AR517" s="4" t="s">
        <v>1831</v>
      </c>
      <c r="AS517" s="4" t="s">
        <v>1831</v>
      </c>
      <c r="AT517" s="4" t="s">
        <v>1831</v>
      </c>
      <c r="AU517" s="4" t="s">
        <v>1831</v>
      </c>
      <c r="AV517" s="4" t="s">
        <v>1831</v>
      </c>
      <c r="AW517" s="4" t="s">
        <v>1831</v>
      </c>
      <c r="AX517" s="4" t="s">
        <v>1831</v>
      </c>
      <c r="AY517" s="4" t="s">
        <v>1831</v>
      </c>
      <c r="AZ517" s="4" t="s">
        <v>1831</v>
      </c>
      <c r="BA517" s="4" t="s">
        <v>1831</v>
      </c>
      <c r="BB517" s="4" t="s">
        <v>1831</v>
      </c>
      <c r="BC517" s="53">
        <v>0.10654</v>
      </c>
      <c r="BD517" s="53">
        <v>0.17435400000000001</v>
      </c>
      <c r="BE517" s="53">
        <v>203.29437300000001</v>
      </c>
      <c r="BF517" s="53">
        <v>3.3240000000000001E-3</v>
      </c>
      <c r="BG517" s="53">
        <v>0.331872</v>
      </c>
      <c r="BH517" s="4">
        <v>36.265498999999998</v>
      </c>
      <c r="BI517" s="4">
        <v>2.1924359999999998</v>
      </c>
      <c r="BJ517" s="53">
        <v>27.211136</v>
      </c>
      <c r="BK517" s="53">
        <v>7.4209999999999996E-3</v>
      </c>
      <c r="BL517" s="53">
        <v>2770.4299299999998</v>
      </c>
    </row>
    <row r="518" spans="1:64" hidden="1" x14ac:dyDescent="0.3">
      <c r="A518" s="4" t="s">
        <v>604</v>
      </c>
      <c r="B518" s="4">
        <v>100</v>
      </c>
      <c r="C518" s="4">
        <v>100</v>
      </c>
      <c r="D518" s="5">
        <v>518</v>
      </c>
      <c r="E518" s="4" t="s">
        <v>1539</v>
      </c>
      <c r="F518" s="41">
        <v>38808</v>
      </c>
      <c r="G518" s="94">
        <v>1</v>
      </c>
      <c r="H518" s="94">
        <v>4</v>
      </c>
      <c r="I518" s="94">
        <v>2006</v>
      </c>
      <c r="J518" s="4">
        <v>20.892222222222223</v>
      </c>
      <c r="K518" s="4">
        <v>70.333333333333329</v>
      </c>
      <c r="L518" s="4">
        <v>17.5</v>
      </c>
      <c r="M518" s="5" t="s">
        <v>2049</v>
      </c>
      <c r="N518" s="4" t="s">
        <v>844</v>
      </c>
      <c r="P518" s="4" t="s">
        <v>2054</v>
      </c>
      <c r="Q518" s="5" t="s">
        <v>2234</v>
      </c>
      <c r="R518" s="4" t="s">
        <v>1537</v>
      </c>
      <c r="T518" s="4" t="s">
        <v>2117</v>
      </c>
      <c r="U518" s="5" t="s">
        <v>1418</v>
      </c>
      <c r="V518" s="5" t="s">
        <v>992</v>
      </c>
      <c r="W518" s="5" t="s">
        <v>1222</v>
      </c>
      <c r="X518" s="5" t="s">
        <v>1222</v>
      </c>
      <c r="Y518" s="4" t="b">
        <v>1</v>
      </c>
      <c r="Z518" s="4" t="s">
        <v>1544</v>
      </c>
      <c r="AA518" s="4">
        <v>1</v>
      </c>
      <c r="AB518" s="4" t="s">
        <v>1831</v>
      </c>
      <c r="AC518" s="4" t="s">
        <v>1945</v>
      </c>
      <c r="AE518" s="53">
        <v>0</v>
      </c>
      <c r="AF518" s="4">
        <v>1</v>
      </c>
      <c r="AH518" s="4" t="s">
        <v>1938</v>
      </c>
      <c r="AJ518" s="4" t="s">
        <v>1831</v>
      </c>
      <c r="AK518" s="4" t="s">
        <v>1831</v>
      </c>
      <c r="AL518" s="4" t="s">
        <v>1831</v>
      </c>
      <c r="AM518" s="4" t="s">
        <v>1831</v>
      </c>
      <c r="AN518" s="4">
        <v>1</v>
      </c>
      <c r="AO518" s="4" t="s">
        <v>1946</v>
      </c>
      <c r="AR518" s="4" t="s">
        <v>1831</v>
      </c>
      <c r="AS518" s="4" t="s">
        <v>1831</v>
      </c>
      <c r="AT518" s="4" t="s">
        <v>1831</v>
      </c>
      <c r="AU518" s="4" t="s">
        <v>1831</v>
      </c>
      <c r="AV518" s="4" t="s">
        <v>1831</v>
      </c>
      <c r="AW518" s="4" t="s">
        <v>1831</v>
      </c>
      <c r="AX518" s="4" t="s">
        <v>1831</v>
      </c>
      <c r="AY518" s="4" t="s">
        <v>1831</v>
      </c>
      <c r="AZ518" s="4" t="s">
        <v>1831</v>
      </c>
      <c r="BA518" s="4" t="s">
        <v>1831</v>
      </c>
      <c r="BB518" s="4" t="s">
        <v>1831</v>
      </c>
      <c r="BC518" s="53">
        <v>0.10654</v>
      </c>
      <c r="BD518" s="53">
        <v>0.17435400000000001</v>
      </c>
      <c r="BE518" s="53">
        <v>203.29437300000001</v>
      </c>
      <c r="BF518" s="53">
        <v>3.3240000000000001E-3</v>
      </c>
      <c r="BG518" s="53">
        <v>0.331872</v>
      </c>
      <c r="BH518" s="4">
        <v>36.265498999999998</v>
      </c>
      <c r="BI518" s="4">
        <v>2.1924359999999998</v>
      </c>
      <c r="BJ518" s="53">
        <v>27.211136</v>
      </c>
      <c r="BK518" s="53">
        <v>7.4209999999999996E-3</v>
      </c>
      <c r="BL518" s="53">
        <v>2770.4299299999998</v>
      </c>
    </row>
    <row r="519" spans="1:64" hidden="1" x14ac:dyDescent="0.3">
      <c r="A519" s="4" t="s">
        <v>604</v>
      </c>
      <c r="B519" s="4">
        <v>100</v>
      </c>
      <c r="C519" s="4">
        <v>100</v>
      </c>
      <c r="D519" s="5">
        <v>519</v>
      </c>
      <c r="E519" s="4" t="s">
        <v>1539</v>
      </c>
      <c r="F519" s="41">
        <v>38838</v>
      </c>
      <c r="G519" s="94">
        <v>1</v>
      </c>
      <c r="H519" s="94">
        <v>5</v>
      </c>
      <c r="I519" s="94">
        <v>2006</v>
      </c>
      <c r="J519" s="4">
        <v>20.892222222222223</v>
      </c>
      <c r="K519" s="4">
        <v>70.333333333333329</v>
      </c>
      <c r="L519" s="4">
        <v>17.5</v>
      </c>
      <c r="M519" s="5" t="s">
        <v>2049</v>
      </c>
      <c r="N519" s="4" t="s">
        <v>844</v>
      </c>
      <c r="P519" s="4" t="s">
        <v>2054</v>
      </c>
      <c r="Q519" s="5" t="s">
        <v>2234</v>
      </c>
      <c r="R519" s="4" t="s">
        <v>1537</v>
      </c>
      <c r="T519" s="4" t="s">
        <v>2117</v>
      </c>
      <c r="U519" s="5" t="s">
        <v>1418</v>
      </c>
      <c r="V519" s="5" t="s">
        <v>992</v>
      </c>
      <c r="W519" s="5" t="s">
        <v>1222</v>
      </c>
      <c r="X519" s="5" t="s">
        <v>1222</v>
      </c>
      <c r="Y519" s="4" t="b">
        <v>1</v>
      </c>
      <c r="Z519" s="4" t="s">
        <v>1544</v>
      </c>
      <c r="AA519" s="4">
        <v>1</v>
      </c>
      <c r="AB519" s="4" t="s">
        <v>1831</v>
      </c>
      <c r="AC519" s="4" t="s">
        <v>1945</v>
      </c>
      <c r="AE519" s="53">
        <v>0</v>
      </c>
      <c r="AF519" s="4">
        <v>1</v>
      </c>
      <c r="AH519" s="4" t="s">
        <v>1938</v>
      </c>
      <c r="AJ519" s="4" t="s">
        <v>1831</v>
      </c>
      <c r="AK519" s="4" t="s">
        <v>1831</v>
      </c>
      <c r="AL519" s="4" t="s">
        <v>1831</v>
      </c>
      <c r="AM519" s="4" t="s">
        <v>1831</v>
      </c>
      <c r="AN519" s="4">
        <v>1</v>
      </c>
      <c r="AO519" s="4" t="s">
        <v>1946</v>
      </c>
      <c r="AR519" s="4" t="s">
        <v>1831</v>
      </c>
      <c r="AS519" s="4" t="s">
        <v>1831</v>
      </c>
      <c r="AT519" s="4" t="s">
        <v>1831</v>
      </c>
      <c r="AU519" s="4" t="s">
        <v>1831</v>
      </c>
      <c r="AV519" s="4" t="s">
        <v>1831</v>
      </c>
      <c r="AW519" s="4" t="s">
        <v>1831</v>
      </c>
      <c r="AX519" s="4" t="s">
        <v>1831</v>
      </c>
      <c r="AY519" s="4" t="s">
        <v>1831</v>
      </c>
      <c r="AZ519" s="4" t="s">
        <v>1831</v>
      </c>
      <c r="BA519" s="4" t="s">
        <v>1831</v>
      </c>
      <c r="BB519" s="4" t="s">
        <v>1831</v>
      </c>
      <c r="BC519" s="53">
        <v>0.10654</v>
      </c>
      <c r="BD519" s="53">
        <v>0.17435400000000001</v>
      </c>
      <c r="BE519" s="53">
        <v>203.29437300000001</v>
      </c>
      <c r="BF519" s="53">
        <v>3.3240000000000001E-3</v>
      </c>
      <c r="BG519" s="53">
        <v>0.331872</v>
      </c>
      <c r="BH519" s="4">
        <v>36.265498999999998</v>
      </c>
      <c r="BI519" s="4">
        <v>2.1924359999999998</v>
      </c>
      <c r="BJ519" s="53">
        <v>27.211136</v>
      </c>
      <c r="BK519" s="53">
        <v>7.4209999999999996E-3</v>
      </c>
      <c r="BL519" s="53">
        <v>2770.4299299999998</v>
      </c>
    </row>
    <row r="520" spans="1:64" hidden="1" x14ac:dyDescent="0.3">
      <c r="A520" s="4" t="s">
        <v>604</v>
      </c>
      <c r="B520" s="4">
        <v>100</v>
      </c>
      <c r="C520" s="4">
        <v>100</v>
      </c>
      <c r="D520" s="5">
        <v>520</v>
      </c>
      <c r="E520" s="4" t="s">
        <v>1539</v>
      </c>
      <c r="F520" s="41">
        <v>38961</v>
      </c>
      <c r="G520" s="94">
        <v>1</v>
      </c>
      <c r="H520" s="94">
        <v>9</v>
      </c>
      <c r="I520" s="94">
        <v>2006</v>
      </c>
      <c r="J520" s="4">
        <v>20.892222222222223</v>
      </c>
      <c r="K520" s="4">
        <v>70.333333333333329</v>
      </c>
      <c r="L520" s="4">
        <v>17.5</v>
      </c>
      <c r="M520" s="5" t="s">
        <v>2049</v>
      </c>
      <c r="N520" s="4" t="s">
        <v>844</v>
      </c>
      <c r="P520" s="4" t="s">
        <v>2054</v>
      </c>
      <c r="Q520" s="5" t="s">
        <v>2235</v>
      </c>
      <c r="R520" s="4" t="s">
        <v>1545</v>
      </c>
      <c r="T520" s="4" t="s">
        <v>2116</v>
      </c>
      <c r="U520" s="5" t="s">
        <v>1418</v>
      </c>
      <c r="V520" s="5" t="s">
        <v>992</v>
      </c>
      <c r="W520" s="5" t="s">
        <v>1222</v>
      </c>
      <c r="X520" s="5" t="s">
        <v>1222</v>
      </c>
      <c r="Y520" s="4" t="b">
        <v>1</v>
      </c>
      <c r="Z520" s="4" t="s">
        <v>1544</v>
      </c>
      <c r="AA520" s="4">
        <v>1</v>
      </c>
      <c r="AB520" s="4" t="s">
        <v>1831</v>
      </c>
      <c r="AC520" s="4" t="s">
        <v>1945</v>
      </c>
      <c r="AE520" s="53">
        <v>0</v>
      </c>
      <c r="AF520" s="4">
        <v>1</v>
      </c>
      <c r="AH520" s="4" t="s">
        <v>1938</v>
      </c>
      <c r="AJ520" s="4" t="s">
        <v>1831</v>
      </c>
      <c r="AK520" s="4" t="s">
        <v>1831</v>
      </c>
      <c r="AL520" s="4" t="s">
        <v>1831</v>
      </c>
      <c r="AM520" s="4" t="s">
        <v>1831</v>
      </c>
      <c r="AN520" s="4">
        <v>1</v>
      </c>
      <c r="AO520" s="4" t="s">
        <v>1946</v>
      </c>
      <c r="AR520" s="4" t="s">
        <v>1831</v>
      </c>
      <c r="AS520" s="4" t="s">
        <v>1831</v>
      </c>
      <c r="AT520" s="4" t="s">
        <v>1831</v>
      </c>
      <c r="AU520" s="4" t="s">
        <v>1831</v>
      </c>
      <c r="AV520" s="4" t="s">
        <v>1831</v>
      </c>
      <c r="AW520" s="4" t="s">
        <v>1831</v>
      </c>
      <c r="AX520" s="4" t="s">
        <v>1831</v>
      </c>
      <c r="AY520" s="4" t="s">
        <v>1831</v>
      </c>
      <c r="AZ520" s="4" t="s">
        <v>1831</v>
      </c>
      <c r="BA520" s="4" t="s">
        <v>1831</v>
      </c>
      <c r="BB520" s="4" t="s">
        <v>1831</v>
      </c>
      <c r="BC520" s="53">
        <v>0.10654</v>
      </c>
      <c r="BD520" s="53">
        <v>0.17435400000000001</v>
      </c>
      <c r="BE520" s="53">
        <v>203.29437300000001</v>
      </c>
      <c r="BF520" s="53">
        <v>3.3240000000000001E-3</v>
      </c>
      <c r="BG520" s="53">
        <v>0.331872</v>
      </c>
      <c r="BH520" s="4">
        <v>36.265498999999998</v>
      </c>
      <c r="BI520" s="4">
        <v>2.1924359999999998</v>
      </c>
      <c r="BJ520" s="53">
        <v>27.211136</v>
      </c>
      <c r="BK520" s="53">
        <v>7.4209999999999996E-3</v>
      </c>
      <c r="BL520" s="53">
        <v>2770.4299299999998</v>
      </c>
    </row>
    <row r="521" spans="1:64" hidden="1" x14ac:dyDescent="0.3">
      <c r="A521" s="4" t="s">
        <v>604</v>
      </c>
      <c r="B521" s="4">
        <v>100</v>
      </c>
      <c r="C521" s="4">
        <v>100</v>
      </c>
      <c r="D521" s="5">
        <v>521</v>
      </c>
      <c r="E521" s="4" t="s">
        <v>1539</v>
      </c>
      <c r="F521" s="41">
        <v>38991</v>
      </c>
      <c r="G521" s="94">
        <v>1</v>
      </c>
      <c r="H521" s="94">
        <v>10</v>
      </c>
      <c r="I521" s="94">
        <v>2006</v>
      </c>
      <c r="J521" s="4">
        <v>20.892222222222223</v>
      </c>
      <c r="K521" s="4">
        <v>70.333333333333329</v>
      </c>
      <c r="L521" s="4">
        <v>17.5</v>
      </c>
      <c r="M521" s="5" t="s">
        <v>2049</v>
      </c>
      <c r="N521" s="4" t="s">
        <v>844</v>
      </c>
      <c r="P521" s="4" t="s">
        <v>2054</v>
      </c>
      <c r="Q521" s="5" t="s">
        <v>2235</v>
      </c>
      <c r="R521" s="4" t="s">
        <v>1545</v>
      </c>
      <c r="T521" s="4" t="s">
        <v>2116</v>
      </c>
      <c r="U521" s="5" t="s">
        <v>1418</v>
      </c>
      <c r="V521" s="5" t="s">
        <v>992</v>
      </c>
      <c r="W521" s="5" t="s">
        <v>1222</v>
      </c>
      <c r="X521" s="5" t="s">
        <v>1222</v>
      </c>
      <c r="Y521" s="4" t="b">
        <v>1</v>
      </c>
      <c r="Z521" s="4" t="s">
        <v>1544</v>
      </c>
      <c r="AA521" s="4">
        <v>1</v>
      </c>
      <c r="AB521" s="4" t="s">
        <v>1831</v>
      </c>
      <c r="AC521" s="4" t="s">
        <v>1945</v>
      </c>
      <c r="AE521" s="53">
        <v>0</v>
      </c>
      <c r="AF521" s="4">
        <v>1</v>
      </c>
      <c r="AH521" s="4" t="s">
        <v>1938</v>
      </c>
      <c r="AJ521" s="4" t="s">
        <v>1831</v>
      </c>
      <c r="AK521" s="4" t="s">
        <v>1831</v>
      </c>
      <c r="AL521" s="4" t="s">
        <v>1831</v>
      </c>
      <c r="AM521" s="4" t="s">
        <v>1831</v>
      </c>
      <c r="AN521" s="4">
        <v>1</v>
      </c>
      <c r="AO521" s="4" t="s">
        <v>1946</v>
      </c>
      <c r="AR521" s="4" t="s">
        <v>1831</v>
      </c>
      <c r="AS521" s="4" t="s">
        <v>1831</v>
      </c>
      <c r="AT521" s="4" t="s">
        <v>1831</v>
      </c>
      <c r="AU521" s="4" t="s">
        <v>1831</v>
      </c>
      <c r="AV521" s="4" t="s">
        <v>1831</v>
      </c>
      <c r="AW521" s="4" t="s">
        <v>1831</v>
      </c>
      <c r="AX521" s="4" t="s">
        <v>1831</v>
      </c>
      <c r="AY521" s="4" t="s">
        <v>1831</v>
      </c>
      <c r="AZ521" s="4" t="s">
        <v>1831</v>
      </c>
      <c r="BA521" s="4" t="s">
        <v>1831</v>
      </c>
      <c r="BB521" s="4" t="s">
        <v>1831</v>
      </c>
      <c r="BC521" s="53">
        <v>0.10654</v>
      </c>
      <c r="BD521" s="53">
        <v>0.17435400000000001</v>
      </c>
      <c r="BE521" s="53">
        <v>203.29437300000001</v>
      </c>
      <c r="BF521" s="53">
        <v>3.3240000000000001E-3</v>
      </c>
      <c r="BG521" s="53">
        <v>0.331872</v>
      </c>
      <c r="BH521" s="4">
        <v>36.265498999999998</v>
      </c>
      <c r="BI521" s="4">
        <v>2.1924359999999998</v>
      </c>
      <c r="BJ521" s="53">
        <v>27.211136</v>
      </c>
      <c r="BK521" s="53">
        <v>7.4209999999999996E-3</v>
      </c>
      <c r="BL521" s="53">
        <v>2770.4299299999998</v>
      </c>
    </row>
    <row r="522" spans="1:64" hidden="1" x14ac:dyDescent="0.3">
      <c r="A522" s="4" t="s">
        <v>604</v>
      </c>
      <c r="B522" s="4">
        <v>100</v>
      </c>
      <c r="C522" s="4">
        <v>100</v>
      </c>
      <c r="D522" s="5">
        <v>522</v>
      </c>
      <c r="E522" s="4" t="s">
        <v>1539</v>
      </c>
      <c r="F522" s="41">
        <v>39022</v>
      </c>
      <c r="G522" s="94">
        <v>1</v>
      </c>
      <c r="H522" s="94">
        <v>11</v>
      </c>
      <c r="I522" s="94">
        <v>2006</v>
      </c>
      <c r="J522" s="4">
        <v>20.892222222222223</v>
      </c>
      <c r="K522" s="4">
        <v>70.333333333333329</v>
      </c>
      <c r="L522" s="4">
        <v>17.5</v>
      </c>
      <c r="M522" s="5" t="s">
        <v>2049</v>
      </c>
      <c r="N522" s="4" t="s">
        <v>844</v>
      </c>
      <c r="P522" s="4" t="s">
        <v>2054</v>
      </c>
      <c r="Q522" s="5" t="s">
        <v>2234</v>
      </c>
      <c r="R522" s="4" t="s">
        <v>1537</v>
      </c>
      <c r="T522" s="4" t="s">
        <v>2117</v>
      </c>
      <c r="U522" s="5" t="s">
        <v>1418</v>
      </c>
      <c r="V522" s="5" t="s">
        <v>992</v>
      </c>
      <c r="W522" s="5" t="s">
        <v>1222</v>
      </c>
      <c r="X522" s="5" t="s">
        <v>1222</v>
      </c>
      <c r="Y522" s="4" t="b">
        <v>1</v>
      </c>
      <c r="Z522" s="4" t="s">
        <v>1544</v>
      </c>
      <c r="AA522" s="4">
        <v>1</v>
      </c>
      <c r="AB522" s="4" t="s">
        <v>1831</v>
      </c>
      <c r="AC522" s="4" t="s">
        <v>1945</v>
      </c>
      <c r="AE522" s="53">
        <v>0</v>
      </c>
      <c r="AF522" s="4">
        <v>1</v>
      </c>
      <c r="AH522" s="4" t="s">
        <v>1938</v>
      </c>
      <c r="AJ522" s="4" t="s">
        <v>1831</v>
      </c>
      <c r="AK522" s="4" t="s">
        <v>1831</v>
      </c>
      <c r="AL522" s="4" t="s">
        <v>1831</v>
      </c>
      <c r="AM522" s="4" t="s">
        <v>1831</v>
      </c>
      <c r="AN522" s="4">
        <v>1</v>
      </c>
      <c r="AO522" s="4" t="s">
        <v>1946</v>
      </c>
      <c r="AR522" s="4" t="s">
        <v>1831</v>
      </c>
      <c r="AS522" s="4" t="s">
        <v>1831</v>
      </c>
      <c r="AT522" s="4" t="s">
        <v>1831</v>
      </c>
      <c r="AU522" s="4" t="s">
        <v>1831</v>
      </c>
      <c r="AV522" s="4" t="s">
        <v>1831</v>
      </c>
      <c r="AW522" s="4" t="s">
        <v>1831</v>
      </c>
      <c r="AX522" s="4" t="s">
        <v>1831</v>
      </c>
      <c r="AY522" s="4" t="s">
        <v>1831</v>
      </c>
      <c r="AZ522" s="4" t="s">
        <v>1831</v>
      </c>
      <c r="BA522" s="4" t="s">
        <v>1831</v>
      </c>
      <c r="BB522" s="4" t="s">
        <v>1831</v>
      </c>
      <c r="BC522" s="53">
        <v>0.10654</v>
      </c>
      <c r="BD522" s="53">
        <v>0.17435400000000001</v>
      </c>
      <c r="BE522" s="53">
        <v>203.29437300000001</v>
      </c>
      <c r="BF522" s="53">
        <v>3.3240000000000001E-3</v>
      </c>
      <c r="BG522" s="53">
        <v>0.331872</v>
      </c>
      <c r="BH522" s="4">
        <v>36.265498999999998</v>
      </c>
      <c r="BI522" s="4">
        <v>2.1924359999999998</v>
      </c>
      <c r="BJ522" s="53">
        <v>27.211136</v>
      </c>
      <c r="BK522" s="53">
        <v>7.4209999999999996E-3</v>
      </c>
      <c r="BL522" s="53">
        <v>2770.4299299999998</v>
      </c>
    </row>
    <row r="523" spans="1:64" hidden="1" x14ac:dyDescent="0.3">
      <c r="A523" s="4" t="s">
        <v>604</v>
      </c>
      <c r="B523" s="4">
        <v>100</v>
      </c>
      <c r="C523" s="4">
        <v>100</v>
      </c>
      <c r="D523" s="5">
        <v>523</v>
      </c>
      <c r="E523" s="4" t="s">
        <v>1540</v>
      </c>
      <c r="F523" s="41">
        <v>38596</v>
      </c>
      <c r="G523" s="94">
        <v>1</v>
      </c>
      <c r="H523" s="94">
        <v>9</v>
      </c>
      <c r="I523" s="94">
        <v>2005</v>
      </c>
      <c r="J523" s="4">
        <v>20.89</v>
      </c>
      <c r="K523" s="4">
        <v>70.339999999999989</v>
      </c>
      <c r="L523" s="4">
        <v>23</v>
      </c>
      <c r="M523" s="5" t="s">
        <v>2049</v>
      </c>
      <c r="N523" s="4" t="s">
        <v>844</v>
      </c>
      <c r="P523" s="4" t="s">
        <v>2054</v>
      </c>
      <c r="Q523" s="5" t="s">
        <v>2235</v>
      </c>
      <c r="R523" s="4" t="s">
        <v>1545</v>
      </c>
      <c r="T523" s="4" t="s">
        <v>2114</v>
      </c>
      <c r="U523" s="5" t="s">
        <v>1418</v>
      </c>
      <c r="V523" s="5" t="s">
        <v>991</v>
      </c>
      <c r="W523" s="5" t="s">
        <v>1222</v>
      </c>
      <c r="X523" s="5" t="s">
        <v>1222</v>
      </c>
      <c r="Y523" s="4" t="b">
        <v>1</v>
      </c>
      <c r="Z523" s="4" t="s">
        <v>1544</v>
      </c>
      <c r="AA523" s="4">
        <v>1</v>
      </c>
      <c r="AB523" s="4" t="s">
        <v>1831</v>
      </c>
      <c r="AC523" s="4" t="s">
        <v>1945</v>
      </c>
      <c r="AE523" s="53">
        <v>0</v>
      </c>
      <c r="AF523" s="4">
        <v>1</v>
      </c>
      <c r="AH523" s="4" t="s">
        <v>1938</v>
      </c>
      <c r="AJ523" s="4" t="s">
        <v>1831</v>
      </c>
      <c r="AK523" s="4" t="s">
        <v>1831</v>
      </c>
      <c r="AL523" s="4" t="s">
        <v>1831</v>
      </c>
      <c r="AM523" s="4" t="s">
        <v>1831</v>
      </c>
      <c r="AN523" s="4" t="s">
        <v>1831</v>
      </c>
      <c r="AO523" s="4" t="s">
        <v>1946</v>
      </c>
      <c r="AR523" s="4" t="s">
        <v>1831</v>
      </c>
      <c r="AS523" s="4" t="s">
        <v>1831</v>
      </c>
      <c r="AT523" s="4" t="s">
        <v>1831</v>
      </c>
      <c r="AU523" s="4" t="s">
        <v>1831</v>
      </c>
      <c r="AV523" s="4" t="s">
        <v>1831</v>
      </c>
      <c r="AW523" s="4" t="s">
        <v>1831</v>
      </c>
      <c r="AX523" s="4" t="s">
        <v>1831</v>
      </c>
      <c r="AY523" s="4" t="s">
        <v>1831</v>
      </c>
      <c r="AZ523" s="4" t="s">
        <v>1831</v>
      </c>
      <c r="BA523" s="4" t="s">
        <v>1831</v>
      </c>
      <c r="BB523" s="4" t="s">
        <v>1831</v>
      </c>
      <c r="BC523" s="53">
        <v>0.10654</v>
      </c>
      <c r="BD523" s="53">
        <v>0.17435400000000001</v>
      </c>
      <c r="BE523" s="53">
        <v>203.29437300000001</v>
      </c>
      <c r="BF523" s="53">
        <v>3.3240000000000001E-3</v>
      </c>
      <c r="BG523" s="53">
        <v>0.331872</v>
      </c>
      <c r="BH523" s="4">
        <v>36.265498999999998</v>
      </c>
      <c r="BI523" s="4">
        <v>2.1924359999999998</v>
      </c>
      <c r="BJ523" s="53">
        <v>27.211136</v>
      </c>
      <c r="BK523" s="53">
        <v>7.4209999999999996E-3</v>
      </c>
      <c r="BL523" s="53">
        <v>2770.4299299999998</v>
      </c>
    </row>
    <row r="524" spans="1:64" hidden="1" x14ac:dyDescent="0.3">
      <c r="A524" s="4" t="s">
        <v>604</v>
      </c>
      <c r="B524" s="4">
        <v>100</v>
      </c>
      <c r="C524" s="4">
        <v>100</v>
      </c>
      <c r="D524" s="5">
        <v>524</v>
      </c>
      <c r="E524" s="4" t="s">
        <v>1540</v>
      </c>
      <c r="F524" s="41">
        <v>38626</v>
      </c>
      <c r="G524" s="94">
        <v>1</v>
      </c>
      <c r="H524" s="94">
        <v>10</v>
      </c>
      <c r="I524" s="94">
        <v>2005</v>
      </c>
      <c r="J524" s="4">
        <v>20.89</v>
      </c>
      <c r="K524" s="4">
        <v>70.339999999999989</v>
      </c>
      <c r="L524" s="4">
        <v>23</v>
      </c>
      <c r="M524" s="5" t="s">
        <v>2049</v>
      </c>
      <c r="N524" s="4" t="s">
        <v>844</v>
      </c>
      <c r="P524" s="4" t="s">
        <v>2054</v>
      </c>
      <c r="Q524" s="5" t="s">
        <v>2235</v>
      </c>
      <c r="R524" s="4" t="s">
        <v>1545</v>
      </c>
      <c r="T524" s="4" t="s">
        <v>2114</v>
      </c>
      <c r="U524" s="5" t="s">
        <v>1418</v>
      </c>
      <c r="V524" s="5" t="s">
        <v>991</v>
      </c>
      <c r="W524" s="5" t="s">
        <v>1222</v>
      </c>
      <c r="X524" s="5" t="s">
        <v>1222</v>
      </c>
      <c r="Y524" s="4" t="b">
        <v>1</v>
      </c>
      <c r="Z524" s="4" t="s">
        <v>1544</v>
      </c>
      <c r="AA524" s="4">
        <v>1</v>
      </c>
      <c r="AB524" s="4" t="s">
        <v>1831</v>
      </c>
      <c r="AC524" s="4" t="s">
        <v>1945</v>
      </c>
      <c r="AE524" s="53">
        <v>0</v>
      </c>
      <c r="AF524" s="4">
        <v>1</v>
      </c>
      <c r="AH524" s="4" t="s">
        <v>1938</v>
      </c>
      <c r="AJ524" s="4" t="s">
        <v>1831</v>
      </c>
      <c r="AK524" s="4" t="s">
        <v>1831</v>
      </c>
      <c r="AL524" s="4" t="s">
        <v>1831</v>
      </c>
      <c r="AM524" s="4" t="s">
        <v>1831</v>
      </c>
      <c r="AN524" s="4" t="s">
        <v>1831</v>
      </c>
      <c r="AO524" s="4" t="s">
        <v>1946</v>
      </c>
      <c r="AR524" s="4" t="s">
        <v>1831</v>
      </c>
      <c r="AS524" s="4" t="s">
        <v>1831</v>
      </c>
      <c r="AT524" s="4" t="s">
        <v>1831</v>
      </c>
      <c r="AU524" s="4" t="s">
        <v>1831</v>
      </c>
      <c r="AV524" s="4" t="s">
        <v>1831</v>
      </c>
      <c r="AW524" s="4" t="s">
        <v>1831</v>
      </c>
      <c r="AX524" s="4" t="s">
        <v>1831</v>
      </c>
      <c r="AY524" s="4" t="s">
        <v>1831</v>
      </c>
      <c r="AZ524" s="4" t="s">
        <v>1831</v>
      </c>
      <c r="BA524" s="4" t="s">
        <v>1831</v>
      </c>
      <c r="BB524" s="4" t="s">
        <v>1831</v>
      </c>
      <c r="BC524" s="53">
        <v>0.10654</v>
      </c>
      <c r="BD524" s="53">
        <v>0.17435400000000001</v>
      </c>
      <c r="BE524" s="53">
        <v>203.29437300000001</v>
      </c>
      <c r="BF524" s="53">
        <v>3.3240000000000001E-3</v>
      </c>
      <c r="BG524" s="53">
        <v>0.331872</v>
      </c>
      <c r="BH524" s="4">
        <v>36.265498999999998</v>
      </c>
      <c r="BI524" s="4">
        <v>2.1924359999999998</v>
      </c>
      <c r="BJ524" s="53">
        <v>27.211136</v>
      </c>
      <c r="BK524" s="53">
        <v>7.4209999999999996E-3</v>
      </c>
      <c r="BL524" s="53">
        <v>2770.4299299999998</v>
      </c>
    </row>
    <row r="525" spans="1:64" hidden="1" x14ac:dyDescent="0.3">
      <c r="A525" s="4" t="s">
        <v>604</v>
      </c>
      <c r="B525" s="4">
        <v>100</v>
      </c>
      <c r="C525" s="4">
        <v>100</v>
      </c>
      <c r="D525" s="5">
        <v>525</v>
      </c>
      <c r="E525" s="4" t="s">
        <v>1540</v>
      </c>
      <c r="F525" s="41">
        <v>38657</v>
      </c>
      <c r="G525" s="94">
        <v>1</v>
      </c>
      <c r="H525" s="94">
        <v>11</v>
      </c>
      <c r="I525" s="94">
        <v>2005</v>
      </c>
      <c r="J525" s="4">
        <v>20.89</v>
      </c>
      <c r="K525" s="4">
        <v>70.339999999999989</v>
      </c>
      <c r="L525" s="4">
        <v>23</v>
      </c>
      <c r="M525" s="5" t="s">
        <v>2049</v>
      </c>
      <c r="N525" s="4" t="s">
        <v>844</v>
      </c>
      <c r="P525" s="4" t="s">
        <v>2054</v>
      </c>
      <c r="Q525" s="5" t="s">
        <v>2234</v>
      </c>
      <c r="R525" s="4" t="s">
        <v>1537</v>
      </c>
      <c r="T525" s="4" t="s">
        <v>2115</v>
      </c>
      <c r="U525" s="5" t="s">
        <v>1418</v>
      </c>
      <c r="V525" s="5" t="s">
        <v>991</v>
      </c>
      <c r="W525" s="5" t="s">
        <v>1222</v>
      </c>
      <c r="X525" s="5" t="s">
        <v>1222</v>
      </c>
      <c r="Y525" s="4" t="b">
        <v>1</v>
      </c>
      <c r="Z525" s="4" t="s">
        <v>1544</v>
      </c>
      <c r="AA525" s="4">
        <v>1</v>
      </c>
      <c r="AB525" s="4" t="s">
        <v>1831</v>
      </c>
      <c r="AC525" s="4" t="s">
        <v>1945</v>
      </c>
      <c r="AE525" s="53">
        <v>0</v>
      </c>
      <c r="AF525" s="4">
        <v>1</v>
      </c>
      <c r="AH525" s="4" t="s">
        <v>1938</v>
      </c>
      <c r="AJ525" s="4" t="s">
        <v>1831</v>
      </c>
      <c r="AK525" s="4" t="s">
        <v>1831</v>
      </c>
      <c r="AL525" s="4" t="s">
        <v>1831</v>
      </c>
      <c r="AM525" s="4" t="s">
        <v>1831</v>
      </c>
      <c r="AN525" s="4" t="s">
        <v>1831</v>
      </c>
      <c r="AO525" s="4" t="s">
        <v>1946</v>
      </c>
      <c r="AR525" s="4" t="s">
        <v>1831</v>
      </c>
      <c r="AS525" s="4" t="s">
        <v>1831</v>
      </c>
      <c r="AT525" s="4" t="s">
        <v>1831</v>
      </c>
      <c r="AU525" s="4" t="s">
        <v>1831</v>
      </c>
      <c r="AV525" s="4" t="s">
        <v>1831</v>
      </c>
      <c r="AW525" s="4" t="s">
        <v>1831</v>
      </c>
      <c r="AX525" s="4" t="s">
        <v>1831</v>
      </c>
      <c r="AY525" s="4" t="s">
        <v>1831</v>
      </c>
      <c r="AZ525" s="4" t="s">
        <v>1831</v>
      </c>
      <c r="BA525" s="4" t="s">
        <v>1831</v>
      </c>
      <c r="BB525" s="4" t="s">
        <v>1831</v>
      </c>
      <c r="BC525" s="53">
        <v>0.10654</v>
      </c>
      <c r="BD525" s="53">
        <v>0.17435400000000001</v>
      </c>
      <c r="BE525" s="53">
        <v>203.29437300000001</v>
      </c>
      <c r="BF525" s="53">
        <v>3.3240000000000001E-3</v>
      </c>
      <c r="BG525" s="53">
        <v>0.331872</v>
      </c>
      <c r="BH525" s="4">
        <v>36.265498999999998</v>
      </c>
      <c r="BI525" s="4">
        <v>2.1924359999999998</v>
      </c>
      <c r="BJ525" s="53">
        <v>27.211136</v>
      </c>
      <c r="BK525" s="53">
        <v>7.4209999999999996E-3</v>
      </c>
      <c r="BL525" s="53">
        <v>2770.4299299999998</v>
      </c>
    </row>
    <row r="526" spans="1:64" hidden="1" x14ac:dyDescent="0.3">
      <c r="A526" s="4" t="s">
        <v>604</v>
      </c>
      <c r="B526" s="4">
        <v>100</v>
      </c>
      <c r="C526" s="4">
        <v>100</v>
      </c>
      <c r="D526" s="5">
        <v>526</v>
      </c>
      <c r="E526" s="4" t="s">
        <v>1540</v>
      </c>
      <c r="F526" s="41">
        <v>38687</v>
      </c>
      <c r="G526" s="94">
        <v>1</v>
      </c>
      <c r="H526" s="94">
        <v>12</v>
      </c>
      <c r="I526" s="94">
        <v>2005</v>
      </c>
      <c r="J526" s="4">
        <v>20.89</v>
      </c>
      <c r="K526" s="4">
        <v>70.339999999999989</v>
      </c>
      <c r="L526" s="4">
        <v>23</v>
      </c>
      <c r="M526" s="5" t="s">
        <v>2049</v>
      </c>
      <c r="N526" s="4" t="s">
        <v>844</v>
      </c>
      <c r="P526" s="4" t="s">
        <v>2054</v>
      </c>
      <c r="Q526" s="5" t="s">
        <v>2234</v>
      </c>
      <c r="R526" s="4" t="s">
        <v>1537</v>
      </c>
      <c r="T526" s="4" t="s">
        <v>2115</v>
      </c>
      <c r="U526" s="5" t="s">
        <v>1418</v>
      </c>
      <c r="V526" s="5" t="s">
        <v>991</v>
      </c>
      <c r="W526" s="5" t="s">
        <v>1222</v>
      </c>
      <c r="X526" s="5" t="s">
        <v>1222</v>
      </c>
      <c r="Y526" s="4" t="b">
        <v>1</v>
      </c>
      <c r="Z526" s="4" t="s">
        <v>1544</v>
      </c>
      <c r="AA526" s="4">
        <v>1</v>
      </c>
      <c r="AB526" s="4" t="s">
        <v>1831</v>
      </c>
      <c r="AC526" s="4" t="s">
        <v>1945</v>
      </c>
      <c r="AE526" s="53">
        <v>0</v>
      </c>
      <c r="AF526" s="4">
        <v>1</v>
      </c>
      <c r="AH526" s="4" t="s">
        <v>1938</v>
      </c>
      <c r="AJ526" s="4" t="s">
        <v>1831</v>
      </c>
      <c r="AK526" s="4" t="s">
        <v>1831</v>
      </c>
      <c r="AL526" s="4" t="s">
        <v>1831</v>
      </c>
      <c r="AM526" s="4" t="s">
        <v>1831</v>
      </c>
      <c r="AN526" s="4" t="s">
        <v>1831</v>
      </c>
      <c r="AO526" s="4" t="s">
        <v>1946</v>
      </c>
      <c r="AR526" s="4" t="s">
        <v>1831</v>
      </c>
      <c r="AS526" s="4" t="s">
        <v>1831</v>
      </c>
      <c r="AT526" s="4" t="s">
        <v>1831</v>
      </c>
      <c r="AU526" s="4" t="s">
        <v>1831</v>
      </c>
      <c r="AV526" s="4" t="s">
        <v>1831</v>
      </c>
      <c r="AW526" s="4" t="s">
        <v>1831</v>
      </c>
      <c r="AX526" s="4" t="s">
        <v>1831</v>
      </c>
      <c r="AY526" s="4" t="s">
        <v>1831</v>
      </c>
      <c r="AZ526" s="4" t="s">
        <v>1831</v>
      </c>
      <c r="BA526" s="4" t="s">
        <v>1831</v>
      </c>
      <c r="BB526" s="4" t="s">
        <v>1831</v>
      </c>
      <c r="BC526" s="53">
        <v>0.10654</v>
      </c>
      <c r="BD526" s="53">
        <v>0.17435400000000001</v>
      </c>
      <c r="BE526" s="53">
        <v>203.29437300000001</v>
      </c>
      <c r="BF526" s="53">
        <v>3.3240000000000001E-3</v>
      </c>
      <c r="BG526" s="53">
        <v>0.331872</v>
      </c>
      <c r="BH526" s="4">
        <v>36.265498999999998</v>
      </c>
      <c r="BI526" s="4">
        <v>2.1924359999999998</v>
      </c>
      <c r="BJ526" s="53">
        <v>27.211136</v>
      </c>
      <c r="BK526" s="53">
        <v>7.4209999999999996E-3</v>
      </c>
      <c r="BL526" s="53">
        <v>2770.4299299999998</v>
      </c>
    </row>
    <row r="527" spans="1:64" hidden="1" x14ac:dyDescent="0.3">
      <c r="A527" s="4" t="s">
        <v>604</v>
      </c>
      <c r="B527" s="4">
        <v>100</v>
      </c>
      <c r="C527" s="4">
        <v>100</v>
      </c>
      <c r="D527" s="5">
        <v>527</v>
      </c>
      <c r="E527" s="4" t="s">
        <v>1540</v>
      </c>
      <c r="F527" s="41">
        <v>38718</v>
      </c>
      <c r="G527" s="94">
        <v>1</v>
      </c>
      <c r="H527" s="94">
        <v>1</v>
      </c>
      <c r="I527" s="94">
        <v>2006</v>
      </c>
      <c r="J527" s="4">
        <v>20.89</v>
      </c>
      <c r="K527" s="4">
        <v>70.339999999999989</v>
      </c>
      <c r="L527" s="4">
        <v>23</v>
      </c>
      <c r="M527" s="5" t="s">
        <v>2049</v>
      </c>
      <c r="N527" s="4" t="s">
        <v>844</v>
      </c>
      <c r="P527" s="4" t="s">
        <v>2054</v>
      </c>
      <c r="Q527" s="5" t="s">
        <v>2234</v>
      </c>
      <c r="R527" s="4" t="s">
        <v>1537</v>
      </c>
      <c r="T527" s="4" t="s">
        <v>2115</v>
      </c>
      <c r="U527" s="5" t="s">
        <v>1418</v>
      </c>
      <c r="V527" s="5" t="s">
        <v>991</v>
      </c>
      <c r="W527" s="5" t="s">
        <v>1222</v>
      </c>
      <c r="X527" s="5" t="s">
        <v>1222</v>
      </c>
      <c r="Y527" s="4" t="b">
        <v>1</v>
      </c>
      <c r="Z527" s="4" t="s">
        <v>1544</v>
      </c>
      <c r="AA527" s="4">
        <v>1</v>
      </c>
      <c r="AB527" s="4" t="s">
        <v>1831</v>
      </c>
      <c r="AC527" s="4" t="s">
        <v>1945</v>
      </c>
      <c r="AE527" s="53">
        <v>0</v>
      </c>
      <c r="AF527" s="4">
        <v>1</v>
      </c>
      <c r="AH527" s="4" t="s">
        <v>1938</v>
      </c>
      <c r="AJ527" s="4" t="s">
        <v>1831</v>
      </c>
      <c r="AK527" s="4" t="s">
        <v>1831</v>
      </c>
      <c r="AL527" s="4" t="s">
        <v>1831</v>
      </c>
      <c r="AM527" s="4" t="s">
        <v>1831</v>
      </c>
      <c r="AN527" s="4" t="s">
        <v>1831</v>
      </c>
      <c r="AO527" s="4" t="s">
        <v>1946</v>
      </c>
      <c r="AR527" s="4" t="s">
        <v>1831</v>
      </c>
      <c r="AS527" s="4" t="s">
        <v>1831</v>
      </c>
      <c r="AT527" s="4" t="s">
        <v>1831</v>
      </c>
      <c r="AU527" s="4" t="s">
        <v>1831</v>
      </c>
      <c r="AV527" s="4" t="s">
        <v>1831</v>
      </c>
      <c r="AW527" s="4" t="s">
        <v>1831</v>
      </c>
      <c r="AX527" s="4" t="s">
        <v>1831</v>
      </c>
      <c r="AY527" s="4" t="s">
        <v>1831</v>
      </c>
      <c r="AZ527" s="4" t="s">
        <v>1831</v>
      </c>
      <c r="BA527" s="4" t="s">
        <v>1831</v>
      </c>
      <c r="BB527" s="4" t="s">
        <v>1831</v>
      </c>
      <c r="BC527" s="53">
        <v>0.10654</v>
      </c>
      <c r="BD527" s="53">
        <v>0.17435400000000001</v>
      </c>
      <c r="BE527" s="53">
        <v>203.29437300000001</v>
      </c>
      <c r="BF527" s="53">
        <v>3.3240000000000001E-3</v>
      </c>
      <c r="BG527" s="53">
        <v>0.331872</v>
      </c>
      <c r="BH527" s="4">
        <v>36.265498999999998</v>
      </c>
      <c r="BI527" s="4">
        <v>2.1924359999999998</v>
      </c>
      <c r="BJ527" s="53">
        <v>27.211136</v>
      </c>
      <c r="BK527" s="53">
        <v>7.4209999999999996E-3</v>
      </c>
      <c r="BL527" s="53">
        <v>2770.4299299999998</v>
      </c>
    </row>
    <row r="528" spans="1:64" hidden="1" x14ac:dyDescent="0.3">
      <c r="A528" s="4" t="s">
        <v>604</v>
      </c>
      <c r="B528" s="4">
        <v>100</v>
      </c>
      <c r="C528" s="4">
        <v>100</v>
      </c>
      <c r="D528" s="5">
        <v>528</v>
      </c>
      <c r="E528" s="4" t="s">
        <v>1540</v>
      </c>
      <c r="F528" s="41">
        <v>38749</v>
      </c>
      <c r="G528" s="94">
        <v>1</v>
      </c>
      <c r="H528" s="94">
        <v>2</v>
      </c>
      <c r="I528" s="94">
        <v>2006</v>
      </c>
      <c r="J528" s="4">
        <v>20.89</v>
      </c>
      <c r="K528" s="4">
        <v>70.339999999999989</v>
      </c>
      <c r="L528" s="4">
        <v>23</v>
      </c>
      <c r="M528" s="5" t="s">
        <v>2049</v>
      </c>
      <c r="N528" s="4" t="s">
        <v>844</v>
      </c>
      <c r="P528" s="4" t="s">
        <v>2054</v>
      </c>
      <c r="Q528" s="5" t="s">
        <v>2234</v>
      </c>
      <c r="R528" s="4" t="s">
        <v>1537</v>
      </c>
      <c r="T528" s="4" t="s">
        <v>2115</v>
      </c>
      <c r="U528" s="5" t="s">
        <v>1418</v>
      </c>
      <c r="V528" s="5" t="s">
        <v>991</v>
      </c>
      <c r="W528" s="5" t="s">
        <v>1222</v>
      </c>
      <c r="X528" s="5" t="s">
        <v>1222</v>
      </c>
      <c r="Y528" s="4" t="b">
        <v>1</v>
      </c>
      <c r="Z528" s="4" t="s">
        <v>1544</v>
      </c>
      <c r="AA528" s="4">
        <v>1</v>
      </c>
      <c r="AB528" s="4" t="s">
        <v>1831</v>
      </c>
      <c r="AC528" s="4" t="s">
        <v>1945</v>
      </c>
      <c r="AE528" s="53">
        <v>0</v>
      </c>
      <c r="AF528" s="4">
        <v>1</v>
      </c>
      <c r="AH528" s="4" t="s">
        <v>1938</v>
      </c>
      <c r="AJ528" s="4" t="s">
        <v>1831</v>
      </c>
      <c r="AK528" s="4" t="s">
        <v>1831</v>
      </c>
      <c r="AL528" s="4" t="s">
        <v>1831</v>
      </c>
      <c r="AM528" s="4" t="s">
        <v>1831</v>
      </c>
      <c r="AN528" s="4" t="s">
        <v>1831</v>
      </c>
      <c r="AO528" s="4" t="s">
        <v>1946</v>
      </c>
      <c r="AR528" s="4" t="s">
        <v>1831</v>
      </c>
      <c r="AS528" s="4" t="s">
        <v>1831</v>
      </c>
      <c r="AT528" s="4" t="s">
        <v>1831</v>
      </c>
      <c r="AU528" s="4" t="s">
        <v>1831</v>
      </c>
      <c r="AV528" s="4" t="s">
        <v>1831</v>
      </c>
      <c r="AW528" s="4" t="s">
        <v>1831</v>
      </c>
      <c r="AX528" s="4" t="s">
        <v>1831</v>
      </c>
      <c r="AY528" s="4" t="s">
        <v>1831</v>
      </c>
      <c r="AZ528" s="4" t="s">
        <v>1831</v>
      </c>
      <c r="BA528" s="4" t="s">
        <v>1831</v>
      </c>
      <c r="BB528" s="4" t="s">
        <v>1831</v>
      </c>
      <c r="BC528" s="53">
        <v>0.10654</v>
      </c>
      <c r="BD528" s="53">
        <v>0.17435400000000001</v>
      </c>
      <c r="BE528" s="53">
        <v>203.29437300000001</v>
      </c>
      <c r="BF528" s="53">
        <v>3.3240000000000001E-3</v>
      </c>
      <c r="BG528" s="53">
        <v>0.331872</v>
      </c>
      <c r="BH528" s="4">
        <v>36.265498999999998</v>
      </c>
      <c r="BI528" s="4">
        <v>2.1924359999999998</v>
      </c>
      <c r="BJ528" s="53">
        <v>27.211136</v>
      </c>
      <c r="BK528" s="53">
        <v>7.4209999999999996E-3</v>
      </c>
      <c r="BL528" s="53">
        <v>2770.4299299999998</v>
      </c>
    </row>
    <row r="529" spans="1:64" hidden="1" x14ac:dyDescent="0.3">
      <c r="A529" s="4" t="s">
        <v>604</v>
      </c>
      <c r="B529" s="4">
        <v>100</v>
      </c>
      <c r="C529" s="4">
        <v>100</v>
      </c>
      <c r="D529" s="5">
        <v>529</v>
      </c>
      <c r="E529" s="4" t="s">
        <v>1540</v>
      </c>
      <c r="F529" s="41">
        <v>38777</v>
      </c>
      <c r="G529" s="94">
        <v>1</v>
      </c>
      <c r="H529" s="94">
        <v>3</v>
      </c>
      <c r="I529" s="94">
        <v>2006</v>
      </c>
      <c r="J529" s="4">
        <v>20.89</v>
      </c>
      <c r="K529" s="4">
        <v>70.339999999999989</v>
      </c>
      <c r="L529" s="4">
        <v>23</v>
      </c>
      <c r="M529" s="5" t="s">
        <v>2049</v>
      </c>
      <c r="N529" s="4" t="s">
        <v>844</v>
      </c>
      <c r="P529" s="4" t="s">
        <v>2054</v>
      </c>
      <c r="Q529" s="5" t="s">
        <v>2234</v>
      </c>
      <c r="R529" s="4" t="s">
        <v>1537</v>
      </c>
      <c r="T529" s="4" t="s">
        <v>2115</v>
      </c>
      <c r="U529" s="5" t="s">
        <v>1418</v>
      </c>
      <c r="V529" s="5" t="s">
        <v>991</v>
      </c>
      <c r="W529" s="5" t="s">
        <v>1222</v>
      </c>
      <c r="X529" s="5" t="s">
        <v>1222</v>
      </c>
      <c r="Y529" s="4" t="b">
        <v>1</v>
      </c>
      <c r="Z529" s="4" t="s">
        <v>1544</v>
      </c>
      <c r="AA529" s="4">
        <v>1</v>
      </c>
      <c r="AB529" s="4" t="s">
        <v>1831</v>
      </c>
      <c r="AC529" s="4" t="s">
        <v>1945</v>
      </c>
      <c r="AE529" s="53">
        <v>0</v>
      </c>
      <c r="AF529" s="4">
        <v>1</v>
      </c>
      <c r="AH529" s="4" t="s">
        <v>1938</v>
      </c>
      <c r="AJ529" s="4" t="s">
        <v>1831</v>
      </c>
      <c r="AK529" s="4" t="s">
        <v>1831</v>
      </c>
      <c r="AL529" s="4" t="s">
        <v>1831</v>
      </c>
      <c r="AM529" s="4" t="s">
        <v>1831</v>
      </c>
      <c r="AN529" s="4" t="s">
        <v>1831</v>
      </c>
      <c r="AO529" s="4" t="s">
        <v>1946</v>
      </c>
      <c r="AR529" s="4" t="s">
        <v>1831</v>
      </c>
      <c r="AS529" s="4" t="s">
        <v>1831</v>
      </c>
      <c r="AT529" s="4" t="s">
        <v>1831</v>
      </c>
      <c r="AU529" s="4" t="s">
        <v>1831</v>
      </c>
      <c r="AV529" s="4" t="s">
        <v>1831</v>
      </c>
      <c r="AW529" s="4" t="s">
        <v>1831</v>
      </c>
      <c r="AX529" s="4" t="s">
        <v>1831</v>
      </c>
      <c r="AY529" s="4" t="s">
        <v>1831</v>
      </c>
      <c r="AZ529" s="4" t="s">
        <v>1831</v>
      </c>
      <c r="BA529" s="4" t="s">
        <v>1831</v>
      </c>
      <c r="BB529" s="4" t="s">
        <v>1831</v>
      </c>
      <c r="BC529" s="53">
        <v>0.10654</v>
      </c>
      <c r="BD529" s="53">
        <v>0.17435400000000001</v>
      </c>
      <c r="BE529" s="53">
        <v>203.29437300000001</v>
      </c>
      <c r="BF529" s="53">
        <v>3.3240000000000001E-3</v>
      </c>
      <c r="BG529" s="53">
        <v>0.331872</v>
      </c>
      <c r="BH529" s="4">
        <v>36.265498999999998</v>
      </c>
      <c r="BI529" s="4">
        <v>2.1924359999999998</v>
      </c>
      <c r="BJ529" s="53">
        <v>27.211136</v>
      </c>
      <c r="BK529" s="53">
        <v>7.4209999999999996E-3</v>
      </c>
      <c r="BL529" s="53">
        <v>2770.4299299999998</v>
      </c>
    </row>
    <row r="530" spans="1:64" hidden="1" x14ac:dyDescent="0.3">
      <c r="A530" s="4" t="s">
        <v>604</v>
      </c>
      <c r="B530" s="4">
        <v>100</v>
      </c>
      <c r="C530" s="4">
        <v>100</v>
      </c>
      <c r="D530" s="5">
        <v>530</v>
      </c>
      <c r="E530" s="4" t="s">
        <v>1540</v>
      </c>
      <c r="F530" s="41">
        <v>38808</v>
      </c>
      <c r="G530" s="94">
        <v>1</v>
      </c>
      <c r="H530" s="94">
        <v>4</v>
      </c>
      <c r="I530" s="94">
        <v>2006</v>
      </c>
      <c r="J530" s="4">
        <v>20.89</v>
      </c>
      <c r="K530" s="4">
        <v>70.339999999999989</v>
      </c>
      <c r="L530" s="4">
        <v>23</v>
      </c>
      <c r="M530" s="5" t="s">
        <v>2049</v>
      </c>
      <c r="N530" s="4" t="s">
        <v>844</v>
      </c>
      <c r="P530" s="4" t="s">
        <v>2054</v>
      </c>
      <c r="Q530" s="5" t="s">
        <v>2234</v>
      </c>
      <c r="R530" s="4" t="s">
        <v>1537</v>
      </c>
      <c r="T530" s="4" t="s">
        <v>2115</v>
      </c>
      <c r="U530" s="5" t="s">
        <v>1418</v>
      </c>
      <c r="V530" s="5" t="s">
        <v>991</v>
      </c>
      <c r="W530" s="5" t="s">
        <v>1222</v>
      </c>
      <c r="X530" s="5" t="s">
        <v>1222</v>
      </c>
      <c r="Y530" s="4" t="b">
        <v>1</v>
      </c>
      <c r="Z530" s="4" t="s">
        <v>1544</v>
      </c>
      <c r="AA530" s="4">
        <v>1</v>
      </c>
      <c r="AB530" s="4" t="s">
        <v>1831</v>
      </c>
      <c r="AC530" s="4" t="s">
        <v>1945</v>
      </c>
      <c r="AE530" s="53">
        <v>0</v>
      </c>
      <c r="AF530" s="4">
        <v>1</v>
      </c>
      <c r="AH530" s="4" t="s">
        <v>1938</v>
      </c>
      <c r="AJ530" s="4" t="s">
        <v>1831</v>
      </c>
      <c r="AK530" s="4" t="s">
        <v>1831</v>
      </c>
      <c r="AL530" s="4" t="s">
        <v>1831</v>
      </c>
      <c r="AM530" s="4" t="s">
        <v>1831</v>
      </c>
      <c r="AN530" s="4" t="s">
        <v>1831</v>
      </c>
      <c r="AO530" s="4" t="s">
        <v>1946</v>
      </c>
      <c r="AR530" s="4" t="s">
        <v>1831</v>
      </c>
      <c r="AS530" s="4" t="s">
        <v>1831</v>
      </c>
      <c r="AT530" s="4" t="s">
        <v>1831</v>
      </c>
      <c r="AU530" s="4" t="s">
        <v>1831</v>
      </c>
      <c r="AV530" s="4" t="s">
        <v>1831</v>
      </c>
      <c r="AW530" s="4" t="s">
        <v>1831</v>
      </c>
      <c r="AX530" s="4" t="s">
        <v>1831</v>
      </c>
      <c r="AY530" s="4" t="s">
        <v>1831</v>
      </c>
      <c r="AZ530" s="4" t="s">
        <v>1831</v>
      </c>
      <c r="BA530" s="4" t="s">
        <v>1831</v>
      </c>
      <c r="BB530" s="4" t="s">
        <v>1831</v>
      </c>
      <c r="BC530" s="53">
        <v>0.10654</v>
      </c>
      <c r="BD530" s="53">
        <v>0.17435400000000001</v>
      </c>
      <c r="BE530" s="53">
        <v>203.29437300000001</v>
      </c>
      <c r="BF530" s="53">
        <v>3.3240000000000001E-3</v>
      </c>
      <c r="BG530" s="53">
        <v>0.331872</v>
      </c>
      <c r="BH530" s="4">
        <v>36.265498999999998</v>
      </c>
      <c r="BI530" s="4">
        <v>2.1924359999999998</v>
      </c>
      <c r="BJ530" s="53">
        <v>27.211136</v>
      </c>
      <c r="BK530" s="53">
        <v>7.4209999999999996E-3</v>
      </c>
      <c r="BL530" s="53">
        <v>2770.4299299999998</v>
      </c>
    </row>
    <row r="531" spans="1:64" hidden="1" x14ac:dyDescent="0.3">
      <c r="A531" s="4" t="s">
        <v>604</v>
      </c>
      <c r="B531" s="4">
        <v>100</v>
      </c>
      <c r="C531" s="4">
        <v>100</v>
      </c>
      <c r="D531" s="5">
        <v>531</v>
      </c>
      <c r="E531" s="4" t="s">
        <v>1540</v>
      </c>
      <c r="F531" s="41">
        <v>38838</v>
      </c>
      <c r="G531" s="94">
        <v>1</v>
      </c>
      <c r="H531" s="94">
        <v>5</v>
      </c>
      <c r="I531" s="94">
        <v>2006</v>
      </c>
      <c r="J531" s="4">
        <v>20.89</v>
      </c>
      <c r="K531" s="4">
        <v>70.339999999999989</v>
      </c>
      <c r="L531" s="4">
        <v>23</v>
      </c>
      <c r="M531" s="5" t="s">
        <v>2049</v>
      </c>
      <c r="N531" s="4" t="s">
        <v>844</v>
      </c>
      <c r="P531" s="4" t="s">
        <v>2054</v>
      </c>
      <c r="Q531" s="5" t="s">
        <v>2234</v>
      </c>
      <c r="R531" s="4" t="s">
        <v>1537</v>
      </c>
      <c r="T531" s="4" t="s">
        <v>2115</v>
      </c>
      <c r="U531" s="5" t="s">
        <v>1418</v>
      </c>
      <c r="V531" s="5" t="s">
        <v>991</v>
      </c>
      <c r="W531" s="5" t="s">
        <v>1222</v>
      </c>
      <c r="X531" s="5" t="s">
        <v>1222</v>
      </c>
      <c r="Y531" s="4" t="b">
        <v>1</v>
      </c>
      <c r="Z531" s="4" t="s">
        <v>1544</v>
      </c>
      <c r="AA531" s="4">
        <v>1</v>
      </c>
      <c r="AB531" s="4" t="s">
        <v>1831</v>
      </c>
      <c r="AC531" s="4" t="s">
        <v>1945</v>
      </c>
      <c r="AE531" s="53">
        <v>0</v>
      </c>
      <c r="AF531" s="4">
        <v>1</v>
      </c>
      <c r="AH531" s="4" t="s">
        <v>1938</v>
      </c>
      <c r="AJ531" s="4" t="s">
        <v>1831</v>
      </c>
      <c r="AK531" s="4" t="s">
        <v>1831</v>
      </c>
      <c r="AL531" s="4" t="s">
        <v>1831</v>
      </c>
      <c r="AM531" s="4" t="s">
        <v>1831</v>
      </c>
      <c r="AN531" s="4" t="s">
        <v>1831</v>
      </c>
      <c r="AO531" s="4" t="s">
        <v>1946</v>
      </c>
      <c r="AR531" s="4" t="s">
        <v>1831</v>
      </c>
      <c r="AS531" s="4" t="s">
        <v>1831</v>
      </c>
      <c r="AT531" s="4" t="s">
        <v>1831</v>
      </c>
      <c r="AU531" s="4" t="s">
        <v>1831</v>
      </c>
      <c r="AV531" s="4" t="s">
        <v>1831</v>
      </c>
      <c r="AW531" s="4" t="s">
        <v>1831</v>
      </c>
      <c r="AX531" s="4" t="s">
        <v>1831</v>
      </c>
      <c r="AY531" s="4" t="s">
        <v>1831</v>
      </c>
      <c r="AZ531" s="4" t="s">
        <v>1831</v>
      </c>
      <c r="BA531" s="4" t="s">
        <v>1831</v>
      </c>
      <c r="BB531" s="4" t="s">
        <v>1831</v>
      </c>
      <c r="BC531" s="53">
        <v>0.10654</v>
      </c>
      <c r="BD531" s="53">
        <v>0.17435400000000001</v>
      </c>
      <c r="BE531" s="53">
        <v>203.29437300000001</v>
      </c>
      <c r="BF531" s="53">
        <v>3.3240000000000001E-3</v>
      </c>
      <c r="BG531" s="53">
        <v>0.331872</v>
      </c>
      <c r="BH531" s="4">
        <v>36.265498999999998</v>
      </c>
      <c r="BI531" s="4">
        <v>2.1924359999999998</v>
      </c>
      <c r="BJ531" s="53">
        <v>27.211136</v>
      </c>
      <c r="BK531" s="53">
        <v>7.4209999999999996E-3</v>
      </c>
      <c r="BL531" s="53">
        <v>2770.4299299999998</v>
      </c>
    </row>
    <row r="532" spans="1:64" hidden="1" x14ac:dyDescent="0.3">
      <c r="A532" s="4" t="s">
        <v>604</v>
      </c>
      <c r="B532" s="4">
        <v>100</v>
      </c>
      <c r="C532" s="4">
        <v>100</v>
      </c>
      <c r="D532" s="5">
        <v>532</v>
      </c>
      <c r="E532" s="4" t="s">
        <v>1540</v>
      </c>
      <c r="F532" s="41">
        <v>38961</v>
      </c>
      <c r="G532" s="94">
        <v>1</v>
      </c>
      <c r="H532" s="94">
        <v>9</v>
      </c>
      <c r="I532" s="94">
        <v>2006</v>
      </c>
      <c r="J532" s="4">
        <v>20.89</v>
      </c>
      <c r="K532" s="4">
        <v>70.339999999999989</v>
      </c>
      <c r="L532" s="4">
        <v>23</v>
      </c>
      <c r="M532" s="5" t="s">
        <v>2049</v>
      </c>
      <c r="N532" s="4" t="s">
        <v>844</v>
      </c>
      <c r="P532" s="4" t="s">
        <v>2054</v>
      </c>
      <c r="Q532" s="5" t="s">
        <v>2235</v>
      </c>
      <c r="R532" s="4" t="s">
        <v>1545</v>
      </c>
      <c r="T532" s="4" t="s">
        <v>2114</v>
      </c>
      <c r="U532" s="5" t="s">
        <v>1418</v>
      </c>
      <c r="V532" s="5" t="s">
        <v>991</v>
      </c>
      <c r="W532" s="5" t="s">
        <v>1222</v>
      </c>
      <c r="X532" s="5" t="s">
        <v>1222</v>
      </c>
      <c r="Y532" s="4" t="b">
        <v>1</v>
      </c>
      <c r="Z532" s="4" t="s">
        <v>1544</v>
      </c>
      <c r="AA532" s="4">
        <v>1</v>
      </c>
      <c r="AB532" s="4" t="s">
        <v>1831</v>
      </c>
      <c r="AC532" s="4" t="s">
        <v>1945</v>
      </c>
      <c r="AE532" s="53">
        <v>0</v>
      </c>
      <c r="AF532" s="4">
        <v>1</v>
      </c>
      <c r="AH532" s="4" t="s">
        <v>1938</v>
      </c>
      <c r="AJ532" s="4" t="s">
        <v>1831</v>
      </c>
      <c r="AK532" s="4" t="s">
        <v>1831</v>
      </c>
      <c r="AL532" s="4" t="s">
        <v>1831</v>
      </c>
      <c r="AM532" s="4" t="s">
        <v>1831</v>
      </c>
      <c r="AN532" s="4" t="s">
        <v>1831</v>
      </c>
      <c r="AO532" s="4" t="s">
        <v>1946</v>
      </c>
      <c r="AR532" s="4" t="s">
        <v>1831</v>
      </c>
      <c r="AS532" s="4" t="s">
        <v>1831</v>
      </c>
      <c r="AT532" s="4" t="s">
        <v>1831</v>
      </c>
      <c r="AU532" s="4" t="s">
        <v>1831</v>
      </c>
      <c r="AV532" s="4" t="s">
        <v>1831</v>
      </c>
      <c r="AW532" s="4" t="s">
        <v>1831</v>
      </c>
      <c r="AX532" s="4" t="s">
        <v>1831</v>
      </c>
      <c r="AY532" s="4" t="s">
        <v>1831</v>
      </c>
      <c r="AZ532" s="4" t="s">
        <v>1831</v>
      </c>
      <c r="BA532" s="4" t="s">
        <v>1831</v>
      </c>
      <c r="BB532" s="4" t="s">
        <v>1831</v>
      </c>
      <c r="BC532" s="53">
        <v>0.10654</v>
      </c>
      <c r="BD532" s="53">
        <v>0.17435400000000001</v>
      </c>
      <c r="BE532" s="53">
        <v>203.29437300000001</v>
      </c>
      <c r="BF532" s="53">
        <v>3.3240000000000001E-3</v>
      </c>
      <c r="BG532" s="53">
        <v>0.331872</v>
      </c>
      <c r="BH532" s="4">
        <v>36.265498999999998</v>
      </c>
      <c r="BI532" s="4">
        <v>2.1924359999999998</v>
      </c>
      <c r="BJ532" s="53">
        <v>27.211136</v>
      </c>
      <c r="BK532" s="53">
        <v>7.4209999999999996E-3</v>
      </c>
      <c r="BL532" s="53">
        <v>2770.4299299999998</v>
      </c>
    </row>
    <row r="533" spans="1:64" hidden="1" x14ac:dyDescent="0.3">
      <c r="A533" s="4" t="s">
        <v>604</v>
      </c>
      <c r="B533" s="4">
        <v>100</v>
      </c>
      <c r="C533" s="4">
        <v>100</v>
      </c>
      <c r="D533" s="5">
        <v>533</v>
      </c>
      <c r="E533" s="4" t="s">
        <v>1540</v>
      </c>
      <c r="F533" s="41">
        <v>38991</v>
      </c>
      <c r="G533" s="94">
        <v>1</v>
      </c>
      <c r="H533" s="94">
        <v>10</v>
      </c>
      <c r="I533" s="94">
        <v>2006</v>
      </c>
      <c r="J533" s="4">
        <v>20.89</v>
      </c>
      <c r="K533" s="4">
        <v>70.339999999999989</v>
      </c>
      <c r="L533" s="4">
        <v>23</v>
      </c>
      <c r="M533" s="5" t="s">
        <v>2049</v>
      </c>
      <c r="N533" s="4" t="s">
        <v>844</v>
      </c>
      <c r="P533" s="4" t="s">
        <v>2054</v>
      </c>
      <c r="Q533" s="5" t="s">
        <v>2235</v>
      </c>
      <c r="R533" s="4" t="s">
        <v>1545</v>
      </c>
      <c r="T533" s="4" t="s">
        <v>2114</v>
      </c>
      <c r="U533" s="5" t="s">
        <v>1418</v>
      </c>
      <c r="V533" s="5" t="s">
        <v>991</v>
      </c>
      <c r="W533" s="5" t="s">
        <v>1222</v>
      </c>
      <c r="X533" s="5" t="s">
        <v>1222</v>
      </c>
      <c r="Y533" s="4" t="b">
        <v>1</v>
      </c>
      <c r="Z533" s="4" t="s">
        <v>1544</v>
      </c>
      <c r="AA533" s="4">
        <v>1</v>
      </c>
      <c r="AB533" s="4" t="s">
        <v>1831</v>
      </c>
      <c r="AC533" s="4" t="s">
        <v>1945</v>
      </c>
      <c r="AE533" s="53">
        <v>0</v>
      </c>
      <c r="AF533" s="4">
        <v>1</v>
      </c>
      <c r="AH533" s="4" t="s">
        <v>1938</v>
      </c>
      <c r="AJ533" s="4" t="s">
        <v>1831</v>
      </c>
      <c r="AK533" s="4" t="s">
        <v>1831</v>
      </c>
      <c r="AL533" s="4" t="s">
        <v>1831</v>
      </c>
      <c r="AM533" s="4" t="s">
        <v>1831</v>
      </c>
      <c r="AN533" s="4" t="s">
        <v>1831</v>
      </c>
      <c r="AO533" s="4" t="s">
        <v>1946</v>
      </c>
      <c r="AR533" s="4" t="s">
        <v>1831</v>
      </c>
      <c r="AS533" s="4" t="s">
        <v>1831</v>
      </c>
      <c r="AT533" s="4" t="s">
        <v>1831</v>
      </c>
      <c r="AU533" s="4" t="s">
        <v>1831</v>
      </c>
      <c r="AV533" s="4" t="s">
        <v>1831</v>
      </c>
      <c r="AW533" s="4" t="s">
        <v>1831</v>
      </c>
      <c r="AX533" s="4" t="s">
        <v>1831</v>
      </c>
      <c r="AY533" s="4" t="s">
        <v>1831</v>
      </c>
      <c r="AZ533" s="4" t="s">
        <v>1831</v>
      </c>
      <c r="BA533" s="4" t="s">
        <v>1831</v>
      </c>
      <c r="BB533" s="4" t="s">
        <v>1831</v>
      </c>
      <c r="BC533" s="53">
        <v>0.10654</v>
      </c>
      <c r="BD533" s="53">
        <v>0.17435400000000001</v>
      </c>
      <c r="BE533" s="53">
        <v>203.29437300000001</v>
      </c>
      <c r="BF533" s="53">
        <v>3.3240000000000001E-3</v>
      </c>
      <c r="BG533" s="53">
        <v>0.331872</v>
      </c>
      <c r="BH533" s="4">
        <v>36.265498999999998</v>
      </c>
      <c r="BI533" s="4">
        <v>2.1924359999999998</v>
      </c>
      <c r="BJ533" s="53">
        <v>27.211136</v>
      </c>
      <c r="BK533" s="53">
        <v>7.4209999999999996E-3</v>
      </c>
      <c r="BL533" s="53">
        <v>2770.4299299999998</v>
      </c>
    </row>
    <row r="534" spans="1:64" hidden="1" x14ac:dyDescent="0.3">
      <c r="A534" s="4" t="s">
        <v>604</v>
      </c>
      <c r="B534" s="4">
        <v>100</v>
      </c>
      <c r="C534" s="4">
        <v>100</v>
      </c>
      <c r="D534" s="5">
        <v>534</v>
      </c>
      <c r="E534" s="4" t="s">
        <v>1540</v>
      </c>
      <c r="F534" s="41">
        <v>39022</v>
      </c>
      <c r="G534" s="94">
        <v>1</v>
      </c>
      <c r="H534" s="94">
        <v>11</v>
      </c>
      <c r="I534" s="94">
        <v>2006</v>
      </c>
      <c r="J534" s="4">
        <v>20.89</v>
      </c>
      <c r="K534" s="4">
        <v>70.339999999999989</v>
      </c>
      <c r="L534" s="4">
        <v>23</v>
      </c>
      <c r="M534" s="5" t="s">
        <v>2049</v>
      </c>
      <c r="N534" s="4" t="s">
        <v>844</v>
      </c>
      <c r="P534" s="4" t="s">
        <v>2054</v>
      </c>
      <c r="Q534" s="5" t="s">
        <v>2234</v>
      </c>
      <c r="R534" s="4" t="s">
        <v>1537</v>
      </c>
      <c r="T534" s="4" t="s">
        <v>2115</v>
      </c>
      <c r="U534" s="5" t="s">
        <v>1418</v>
      </c>
      <c r="V534" s="5" t="s">
        <v>991</v>
      </c>
      <c r="W534" s="5" t="s">
        <v>1222</v>
      </c>
      <c r="X534" s="5" t="s">
        <v>1222</v>
      </c>
      <c r="Y534" s="4" t="b">
        <v>1</v>
      </c>
      <c r="Z534" s="4" t="s">
        <v>1544</v>
      </c>
      <c r="AA534" s="4">
        <v>1</v>
      </c>
      <c r="AB534" s="4" t="s">
        <v>1831</v>
      </c>
      <c r="AC534" s="4" t="s">
        <v>1945</v>
      </c>
      <c r="AE534" s="53">
        <v>0</v>
      </c>
      <c r="AF534" s="4">
        <v>1</v>
      </c>
      <c r="AH534" s="4" t="s">
        <v>1938</v>
      </c>
      <c r="AJ534" s="4" t="s">
        <v>1831</v>
      </c>
      <c r="AK534" s="4" t="s">
        <v>1831</v>
      </c>
      <c r="AL534" s="4" t="s">
        <v>1831</v>
      </c>
      <c r="AM534" s="4" t="s">
        <v>1831</v>
      </c>
      <c r="AN534" s="4" t="s">
        <v>1831</v>
      </c>
      <c r="AO534" s="4" t="s">
        <v>1946</v>
      </c>
      <c r="AR534" s="4" t="s">
        <v>1831</v>
      </c>
      <c r="AS534" s="4" t="s">
        <v>1831</v>
      </c>
      <c r="AT534" s="4" t="s">
        <v>1831</v>
      </c>
      <c r="AU534" s="4" t="s">
        <v>1831</v>
      </c>
      <c r="AV534" s="4" t="s">
        <v>1831</v>
      </c>
      <c r="AW534" s="4" t="s">
        <v>1831</v>
      </c>
      <c r="AX534" s="4" t="s">
        <v>1831</v>
      </c>
      <c r="AY534" s="4" t="s">
        <v>1831</v>
      </c>
      <c r="AZ534" s="4" t="s">
        <v>1831</v>
      </c>
      <c r="BA534" s="4" t="s">
        <v>1831</v>
      </c>
      <c r="BB534" s="4" t="s">
        <v>1831</v>
      </c>
      <c r="BC534" s="53">
        <v>0.10654</v>
      </c>
      <c r="BD534" s="53">
        <v>0.17435400000000001</v>
      </c>
      <c r="BE534" s="53">
        <v>203.29437300000001</v>
      </c>
      <c r="BF534" s="53">
        <v>3.3240000000000001E-3</v>
      </c>
      <c r="BG534" s="53">
        <v>0.331872</v>
      </c>
      <c r="BH534" s="4">
        <v>36.265498999999998</v>
      </c>
      <c r="BI534" s="4">
        <v>2.1924359999999998</v>
      </c>
      <c r="BJ534" s="53">
        <v>27.211136</v>
      </c>
      <c r="BK534" s="53">
        <v>7.4209999999999996E-3</v>
      </c>
      <c r="BL534" s="53">
        <v>2770.4299299999998</v>
      </c>
    </row>
    <row r="535" spans="1:64" hidden="1" x14ac:dyDescent="0.3">
      <c r="A535" s="4" t="s">
        <v>604</v>
      </c>
      <c r="B535" s="4">
        <v>100</v>
      </c>
      <c r="C535" s="4">
        <v>100</v>
      </c>
      <c r="D535" s="5">
        <v>535</v>
      </c>
      <c r="E535" s="4" t="s">
        <v>1540</v>
      </c>
      <c r="F535" s="41">
        <v>38596</v>
      </c>
      <c r="G535" s="94">
        <v>1</v>
      </c>
      <c r="H535" s="94">
        <v>9</v>
      </c>
      <c r="I535" s="94">
        <v>2005</v>
      </c>
      <c r="J535" s="4">
        <v>20.89</v>
      </c>
      <c r="K535" s="4">
        <v>70.339999999999989</v>
      </c>
      <c r="L535" s="4">
        <v>23</v>
      </c>
      <c r="M535" s="5" t="s">
        <v>2049</v>
      </c>
      <c r="N535" s="4" t="s">
        <v>844</v>
      </c>
      <c r="P535" s="4" t="s">
        <v>2054</v>
      </c>
      <c r="Q535" s="5" t="s">
        <v>2235</v>
      </c>
      <c r="R535" s="4" t="s">
        <v>1545</v>
      </c>
      <c r="T535" s="4" t="s">
        <v>2116</v>
      </c>
      <c r="U535" s="5" t="s">
        <v>1418</v>
      </c>
      <c r="V535" s="5" t="s">
        <v>992</v>
      </c>
      <c r="W535" s="5" t="s">
        <v>1222</v>
      </c>
      <c r="X535" s="5" t="s">
        <v>1222</v>
      </c>
      <c r="Y535" s="4" t="b">
        <v>1</v>
      </c>
      <c r="Z535" s="4" t="s">
        <v>1544</v>
      </c>
      <c r="AA535" s="4">
        <v>1</v>
      </c>
      <c r="AB535" s="4" t="s">
        <v>1831</v>
      </c>
      <c r="AC535" s="4" t="s">
        <v>1945</v>
      </c>
      <c r="AE535" s="53">
        <v>0</v>
      </c>
      <c r="AF535" s="4">
        <v>1</v>
      </c>
      <c r="AH535" s="4" t="s">
        <v>1938</v>
      </c>
      <c r="AJ535" s="4" t="s">
        <v>1831</v>
      </c>
      <c r="AK535" s="4" t="s">
        <v>1831</v>
      </c>
      <c r="AL535" s="4" t="s">
        <v>1831</v>
      </c>
      <c r="AM535" s="4" t="s">
        <v>1831</v>
      </c>
      <c r="AN535" s="4">
        <v>1</v>
      </c>
      <c r="AO535" s="4" t="s">
        <v>1946</v>
      </c>
      <c r="AR535" s="4" t="s">
        <v>1831</v>
      </c>
      <c r="AS535" s="4" t="s">
        <v>1831</v>
      </c>
      <c r="AT535" s="4" t="s">
        <v>1831</v>
      </c>
      <c r="AU535" s="4" t="s">
        <v>1831</v>
      </c>
      <c r="AV535" s="4" t="s">
        <v>1831</v>
      </c>
      <c r="AW535" s="4" t="s">
        <v>1831</v>
      </c>
      <c r="AX535" s="4" t="s">
        <v>1831</v>
      </c>
      <c r="AY535" s="4" t="s">
        <v>1831</v>
      </c>
      <c r="AZ535" s="4" t="s">
        <v>1831</v>
      </c>
      <c r="BA535" s="4" t="s">
        <v>1831</v>
      </c>
      <c r="BB535" s="4" t="s">
        <v>1831</v>
      </c>
      <c r="BC535" s="53">
        <v>0.10654</v>
      </c>
      <c r="BD535" s="53">
        <v>0.17435400000000001</v>
      </c>
      <c r="BE535" s="53">
        <v>203.29437300000001</v>
      </c>
      <c r="BF535" s="53">
        <v>3.3240000000000001E-3</v>
      </c>
      <c r="BG535" s="53">
        <v>0.331872</v>
      </c>
      <c r="BH535" s="4">
        <v>36.265498999999998</v>
      </c>
      <c r="BI535" s="4">
        <v>2.1924359999999998</v>
      </c>
      <c r="BJ535" s="53">
        <v>27.211136</v>
      </c>
      <c r="BK535" s="53">
        <v>7.4209999999999996E-3</v>
      </c>
      <c r="BL535" s="53">
        <v>2770.4299299999998</v>
      </c>
    </row>
    <row r="536" spans="1:64" hidden="1" x14ac:dyDescent="0.3">
      <c r="A536" s="4" t="s">
        <v>604</v>
      </c>
      <c r="B536" s="4">
        <v>100</v>
      </c>
      <c r="C536" s="4">
        <v>100</v>
      </c>
      <c r="D536" s="5">
        <v>536</v>
      </c>
      <c r="E536" s="4" t="s">
        <v>1540</v>
      </c>
      <c r="F536" s="41">
        <v>38626</v>
      </c>
      <c r="G536" s="94">
        <v>1</v>
      </c>
      <c r="H536" s="94">
        <v>10</v>
      </c>
      <c r="I536" s="94">
        <v>2005</v>
      </c>
      <c r="J536" s="4">
        <v>20.89</v>
      </c>
      <c r="K536" s="4">
        <v>70.339999999999989</v>
      </c>
      <c r="L536" s="4">
        <v>23</v>
      </c>
      <c r="M536" s="5" t="s">
        <v>2049</v>
      </c>
      <c r="N536" s="4" t="s">
        <v>844</v>
      </c>
      <c r="P536" s="4" t="s">
        <v>2054</v>
      </c>
      <c r="Q536" s="5" t="s">
        <v>2235</v>
      </c>
      <c r="R536" s="4" t="s">
        <v>1545</v>
      </c>
      <c r="T536" s="4" t="s">
        <v>2116</v>
      </c>
      <c r="U536" s="5" t="s">
        <v>1418</v>
      </c>
      <c r="V536" s="5" t="s">
        <v>992</v>
      </c>
      <c r="W536" s="5" t="s">
        <v>1222</v>
      </c>
      <c r="X536" s="5" t="s">
        <v>1222</v>
      </c>
      <c r="Y536" s="4" t="b">
        <v>1</v>
      </c>
      <c r="Z536" s="4" t="s">
        <v>1544</v>
      </c>
      <c r="AA536" s="4">
        <v>1</v>
      </c>
      <c r="AB536" s="4" t="s">
        <v>1831</v>
      </c>
      <c r="AC536" s="4" t="s">
        <v>1945</v>
      </c>
      <c r="AE536" s="53">
        <v>0</v>
      </c>
      <c r="AF536" s="4">
        <v>1</v>
      </c>
      <c r="AH536" s="4" t="s">
        <v>1938</v>
      </c>
      <c r="AJ536" s="4" t="s">
        <v>1831</v>
      </c>
      <c r="AK536" s="4" t="s">
        <v>1831</v>
      </c>
      <c r="AL536" s="4" t="s">
        <v>1831</v>
      </c>
      <c r="AM536" s="4" t="s">
        <v>1831</v>
      </c>
      <c r="AN536" s="4">
        <v>1</v>
      </c>
      <c r="AO536" s="4" t="s">
        <v>1946</v>
      </c>
      <c r="AR536" s="4" t="s">
        <v>1831</v>
      </c>
      <c r="AS536" s="4" t="s">
        <v>1831</v>
      </c>
      <c r="AT536" s="4" t="s">
        <v>1831</v>
      </c>
      <c r="AU536" s="4" t="s">
        <v>1831</v>
      </c>
      <c r="AV536" s="4" t="s">
        <v>1831</v>
      </c>
      <c r="AW536" s="4" t="s">
        <v>1831</v>
      </c>
      <c r="AX536" s="4" t="s">
        <v>1831</v>
      </c>
      <c r="AY536" s="4" t="s">
        <v>1831</v>
      </c>
      <c r="AZ536" s="4" t="s">
        <v>1831</v>
      </c>
      <c r="BA536" s="4" t="s">
        <v>1831</v>
      </c>
      <c r="BB536" s="4" t="s">
        <v>1831</v>
      </c>
      <c r="BC536" s="53">
        <v>0.10654</v>
      </c>
      <c r="BD536" s="53">
        <v>0.17435400000000001</v>
      </c>
      <c r="BE536" s="53">
        <v>203.29437300000001</v>
      </c>
      <c r="BF536" s="53">
        <v>3.3240000000000001E-3</v>
      </c>
      <c r="BG536" s="53">
        <v>0.331872</v>
      </c>
      <c r="BH536" s="4">
        <v>36.265498999999998</v>
      </c>
      <c r="BI536" s="4">
        <v>2.1924359999999998</v>
      </c>
      <c r="BJ536" s="53">
        <v>27.211136</v>
      </c>
      <c r="BK536" s="53">
        <v>7.4209999999999996E-3</v>
      </c>
      <c r="BL536" s="53">
        <v>2770.4299299999998</v>
      </c>
    </row>
    <row r="537" spans="1:64" hidden="1" x14ac:dyDescent="0.3">
      <c r="A537" s="4" t="s">
        <v>604</v>
      </c>
      <c r="B537" s="4">
        <v>100</v>
      </c>
      <c r="C537" s="4">
        <v>100</v>
      </c>
      <c r="D537" s="5">
        <v>537</v>
      </c>
      <c r="E537" s="4" t="s">
        <v>1540</v>
      </c>
      <c r="F537" s="41">
        <v>38657</v>
      </c>
      <c r="G537" s="94">
        <v>1</v>
      </c>
      <c r="H537" s="94">
        <v>11</v>
      </c>
      <c r="I537" s="94">
        <v>2005</v>
      </c>
      <c r="J537" s="4">
        <v>20.89</v>
      </c>
      <c r="K537" s="4">
        <v>70.339999999999989</v>
      </c>
      <c r="L537" s="4">
        <v>23</v>
      </c>
      <c r="M537" s="5" t="s">
        <v>2049</v>
      </c>
      <c r="N537" s="4" t="s">
        <v>844</v>
      </c>
      <c r="P537" s="4" t="s">
        <v>2054</v>
      </c>
      <c r="Q537" s="5" t="s">
        <v>2234</v>
      </c>
      <c r="R537" s="4" t="s">
        <v>1537</v>
      </c>
      <c r="T537" s="4" t="s">
        <v>2117</v>
      </c>
      <c r="U537" s="5" t="s">
        <v>1418</v>
      </c>
      <c r="V537" s="5" t="s">
        <v>992</v>
      </c>
      <c r="W537" s="5" t="s">
        <v>1222</v>
      </c>
      <c r="X537" s="5" t="s">
        <v>1222</v>
      </c>
      <c r="Y537" s="4" t="b">
        <v>1</v>
      </c>
      <c r="Z537" s="4" t="s">
        <v>1544</v>
      </c>
      <c r="AA537" s="4">
        <v>1</v>
      </c>
      <c r="AB537" s="4" t="s">
        <v>1831</v>
      </c>
      <c r="AC537" s="4" t="s">
        <v>1945</v>
      </c>
      <c r="AE537" s="53">
        <v>0</v>
      </c>
      <c r="AF537" s="4">
        <v>1</v>
      </c>
      <c r="AH537" s="4" t="s">
        <v>1938</v>
      </c>
      <c r="AJ537" s="4" t="s">
        <v>1831</v>
      </c>
      <c r="AK537" s="4" t="s">
        <v>1831</v>
      </c>
      <c r="AL537" s="4" t="s">
        <v>1831</v>
      </c>
      <c r="AM537" s="4" t="s">
        <v>1831</v>
      </c>
      <c r="AN537" s="4">
        <v>1</v>
      </c>
      <c r="AO537" s="4" t="s">
        <v>1946</v>
      </c>
      <c r="AR537" s="4" t="s">
        <v>1831</v>
      </c>
      <c r="AS537" s="4" t="s">
        <v>1831</v>
      </c>
      <c r="AT537" s="4" t="s">
        <v>1831</v>
      </c>
      <c r="AU537" s="4" t="s">
        <v>1831</v>
      </c>
      <c r="AV537" s="4" t="s">
        <v>1831</v>
      </c>
      <c r="AW537" s="4" t="s">
        <v>1831</v>
      </c>
      <c r="AX537" s="4" t="s">
        <v>1831</v>
      </c>
      <c r="AY537" s="4" t="s">
        <v>1831</v>
      </c>
      <c r="AZ537" s="4" t="s">
        <v>1831</v>
      </c>
      <c r="BA537" s="4" t="s">
        <v>1831</v>
      </c>
      <c r="BB537" s="4" t="s">
        <v>1831</v>
      </c>
      <c r="BC537" s="53">
        <v>0.10654</v>
      </c>
      <c r="BD537" s="53">
        <v>0.17435400000000001</v>
      </c>
      <c r="BE537" s="53">
        <v>203.29437300000001</v>
      </c>
      <c r="BF537" s="53">
        <v>3.3240000000000001E-3</v>
      </c>
      <c r="BG537" s="53">
        <v>0.331872</v>
      </c>
      <c r="BH537" s="4">
        <v>36.265498999999998</v>
      </c>
      <c r="BI537" s="4">
        <v>2.1924359999999998</v>
      </c>
      <c r="BJ537" s="53">
        <v>27.211136</v>
      </c>
      <c r="BK537" s="53">
        <v>7.4209999999999996E-3</v>
      </c>
      <c r="BL537" s="53">
        <v>2770.4299299999998</v>
      </c>
    </row>
    <row r="538" spans="1:64" hidden="1" x14ac:dyDescent="0.3">
      <c r="A538" s="4" t="s">
        <v>604</v>
      </c>
      <c r="B538" s="4">
        <v>100</v>
      </c>
      <c r="C538" s="4">
        <v>100</v>
      </c>
      <c r="D538" s="5">
        <v>538</v>
      </c>
      <c r="E538" s="4" t="s">
        <v>1540</v>
      </c>
      <c r="F538" s="41">
        <v>38687</v>
      </c>
      <c r="G538" s="94">
        <v>1</v>
      </c>
      <c r="H538" s="94">
        <v>12</v>
      </c>
      <c r="I538" s="94">
        <v>2005</v>
      </c>
      <c r="J538" s="4">
        <v>20.89</v>
      </c>
      <c r="K538" s="4">
        <v>70.339999999999989</v>
      </c>
      <c r="L538" s="4">
        <v>23</v>
      </c>
      <c r="M538" s="5" t="s">
        <v>2049</v>
      </c>
      <c r="N538" s="4" t="s">
        <v>844</v>
      </c>
      <c r="P538" s="4" t="s">
        <v>2054</v>
      </c>
      <c r="Q538" s="5" t="s">
        <v>2234</v>
      </c>
      <c r="R538" s="4" t="s">
        <v>1537</v>
      </c>
      <c r="T538" s="4" t="s">
        <v>2117</v>
      </c>
      <c r="U538" s="5" t="s">
        <v>1418</v>
      </c>
      <c r="V538" s="5" t="s">
        <v>992</v>
      </c>
      <c r="W538" s="5" t="s">
        <v>1222</v>
      </c>
      <c r="X538" s="5" t="s">
        <v>1222</v>
      </c>
      <c r="Y538" s="4" t="b">
        <v>1</v>
      </c>
      <c r="Z538" s="4" t="s">
        <v>1544</v>
      </c>
      <c r="AA538" s="4">
        <v>1</v>
      </c>
      <c r="AB538" s="4" t="s">
        <v>1831</v>
      </c>
      <c r="AC538" s="4" t="s">
        <v>1945</v>
      </c>
      <c r="AE538" s="53">
        <v>0</v>
      </c>
      <c r="AF538" s="4">
        <v>1</v>
      </c>
      <c r="AH538" s="4" t="s">
        <v>1938</v>
      </c>
      <c r="AJ538" s="4" t="s">
        <v>1831</v>
      </c>
      <c r="AK538" s="4" t="s">
        <v>1831</v>
      </c>
      <c r="AL538" s="4" t="s">
        <v>1831</v>
      </c>
      <c r="AM538" s="4" t="s">
        <v>1831</v>
      </c>
      <c r="AN538" s="4">
        <v>1</v>
      </c>
      <c r="AO538" s="4" t="s">
        <v>1946</v>
      </c>
      <c r="AR538" s="4" t="s">
        <v>1831</v>
      </c>
      <c r="AS538" s="4" t="s">
        <v>1831</v>
      </c>
      <c r="AT538" s="4" t="s">
        <v>1831</v>
      </c>
      <c r="AU538" s="4" t="s">
        <v>1831</v>
      </c>
      <c r="AV538" s="4" t="s">
        <v>1831</v>
      </c>
      <c r="AW538" s="4" t="s">
        <v>1831</v>
      </c>
      <c r="AX538" s="4" t="s">
        <v>1831</v>
      </c>
      <c r="AY538" s="4" t="s">
        <v>1831</v>
      </c>
      <c r="AZ538" s="4" t="s">
        <v>1831</v>
      </c>
      <c r="BA538" s="4" t="s">
        <v>1831</v>
      </c>
      <c r="BB538" s="4" t="s">
        <v>1831</v>
      </c>
      <c r="BC538" s="53">
        <v>0.10654</v>
      </c>
      <c r="BD538" s="53">
        <v>0.17435400000000001</v>
      </c>
      <c r="BE538" s="53">
        <v>203.29437300000001</v>
      </c>
      <c r="BF538" s="53">
        <v>3.3240000000000001E-3</v>
      </c>
      <c r="BG538" s="53">
        <v>0.331872</v>
      </c>
      <c r="BH538" s="4">
        <v>36.265498999999998</v>
      </c>
      <c r="BI538" s="4">
        <v>2.1924359999999998</v>
      </c>
      <c r="BJ538" s="53">
        <v>27.211136</v>
      </c>
      <c r="BK538" s="53">
        <v>7.4209999999999996E-3</v>
      </c>
      <c r="BL538" s="53">
        <v>2770.4299299999998</v>
      </c>
    </row>
    <row r="539" spans="1:64" hidden="1" x14ac:dyDescent="0.3">
      <c r="A539" s="4" t="s">
        <v>604</v>
      </c>
      <c r="B539" s="4">
        <v>100</v>
      </c>
      <c r="C539" s="4">
        <v>100</v>
      </c>
      <c r="D539" s="5">
        <v>539</v>
      </c>
      <c r="E539" s="4" t="s">
        <v>1540</v>
      </c>
      <c r="F539" s="41">
        <v>38718</v>
      </c>
      <c r="G539" s="94">
        <v>1</v>
      </c>
      <c r="H539" s="94">
        <v>1</v>
      </c>
      <c r="I539" s="94">
        <v>2006</v>
      </c>
      <c r="J539" s="4">
        <v>20.89</v>
      </c>
      <c r="K539" s="4">
        <v>70.339999999999989</v>
      </c>
      <c r="L539" s="4">
        <v>23</v>
      </c>
      <c r="M539" s="5" t="s">
        <v>2049</v>
      </c>
      <c r="N539" s="4" t="s">
        <v>844</v>
      </c>
      <c r="P539" s="4" t="s">
        <v>2054</v>
      </c>
      <c r="Q539" s="5" t="s">
        <v>2234</v>
      </c>
      <c r="R539" s="4" t="s">
        <v>1537</v>
      </c>
      <c r="T539" s="4" t="s">
        <v>2117</v>
      </c>
      <c r="U539" s="5" t="s">
        <v>1418</v>
      </c>
      <c r="V539" s="5" t="s">
        <v>992</v>
      </c>
      <c r="W539" s="5" t="s">
        <v>1222</v>
      </c>
      <c r="X539" s="5" t="s">
        <v>1222</v>
      </c>
      <c r="Y539" s="4" t="b">
        <v>1</v>
      </c>
      <c r="Z539" s="4" t="s">
        <v>1544</v>
      </c>
      <c r="AA539" s="4">
        <v>1</v>
      </c>
      <c r="AB539" s="4" t="s">
        <v>1831</v>
      </c>
      <c r="AC539" s="4" t="s">
        <v>1945</v>
      </c>
      <c r="AE539" s="53">
        <v>0</v>
      </c>
      <c r="AF539" s="4">
        <v>1</v>
      </c>
      <c r="AH539" s="4" t="s">
        <v>1938</v>
      </c>
      <c r="AJ539" s="4" t="s">
        <v>1831</v>
      </c>
      <c r="AK539" s="4" t="s">
        <v>1831</v>
      </c>
      <c r="AL539" s="4" t="s">
        <v>1831</v>
      </c>
      <c r="AM539" s="4" t="s">
        <v>1831</v>
      </c>
      <c r="AN539" s="4">
        <v>1</v>
      </c>
      <c r="AO539" s="4" t="s">
        <v>1946</v>
      </c>
      <c r="AR539" s="4" t="s">
        <v>1831</v>
      </c>
      <c r="AS539" s="4" t="s">
        <v>1831</v>
      </c>
      <c r="AT539" s="4" t="s">
        <v>1831</v>
      </c>
      <c r="AU539" s="4" t="s">
        <v>1831</v>
      </c>
      <c r="AV539" s="4" t="s">
        <v>1831</v>
      </c>
      <c r="AW539" s="4" t="s">
        <v>1831</v>
      </c>
      <c r="AX539" s="4" t="s">
        <v>1831</v>
      </c>
      <c r="AY539" s="4" t="s">
        <v>1831</v>
      </c>
      <c r="AZ539" s="4" t="s">
        <v>1831</v>
      </c>
      <c r="BA539" s="4" t="s">
        <v>1831</v>
      </c>
      <c r="BB539" s="4" t="s">
        <v>1831</v>
      </c>
      <c r="BC539" s="53">
        <v>0.10654</v>
      </c>
      <c r="BD539" s="53">
        <v>0.17435400000000001</v>
      </c>
      <c r="BE539" s="53">
        <v>203.29437300000001</v>
      </c>
      <c r="BF539" s="53">
        <v>3.3240000000000001E-3</v>
      </c>
      <c r="BG539" s="53">
        <v>0.331872</v>
      </c>
      <c r="BH539" s="4">
        <v>36.265498999999998</v>
      </c>
      <c r="BI539" s="4">
        <v>2.1924359999999998</v>
      </c>
      <c r="BJ539" s="53">
        <v>27.211136</v>
      </c>
      <c r="BK539" s="53">
        <v>7.4209999999999996E-3</v>
      </c>
      <c r="BL539" s="53">
        <v>2770.4299299999998</v>
      </c>
    </row>
    <row r="540" spans="1:64" hidden="1" x14ac:dyDescent="0.3">
      <c r="A540" s="4" t="s">
        <v>604</v>
      </c>
      <c r="B540" s="4">
        <v>100</v>
      </c>
      <c r="C540" s="4">
        <v>100</v>
      </c>
      <c r="D540" s="5">
        <v>540</v>
      </c>
      <c r="E540" s="4" t="s">
        <v>1540</v>
      </c>
      <c r="F540" s="41">
        <v>38749</v>
      </c>
      <c r="G540" s="94">
        <v>1</v>
      </c>
      <c r="H540" s="94">
        <v>2</v>
      </c>
      <c r="I540" s="94">
        <v>2006</v>
      </c>
      <c r="J540" s="4">
        <v>20.89</v>
      </c>
      <c r="K540" s="4">
        <v>70.339999999999989</v>
      </c>
      <c r="L540" s="4">
        <v>23</v>
      </c>
      <c r="M540" s="5" t="s">
        <v>2049</v>
      </c>
      <c r="N540" s="4" t="s">
        <v>844</v>
      </c>
      <c r="P540" s="4" t="s">
        <v>2054</v>
      </c>
      <c r="Q540" s="5" t="s">
        <v>2234</v>
      </c>
      <c r="R540" s="4" t="s">
        <v>1537</v>
      </c>
      <c r="T540" s="4" t="s">
        <v>2117</v>
      </c>
      <c r="U540" s="5" t="s">
        <v>1418</v>
      </c>
      <c r="V540" s="5" t="s">
        <v>992</v>
      </c>
      <c r="W540" s="5" t="s">
        <v>1222</v>
      </c>
      <c r="X540" s="5" t="s">
        <v>1222</v>
      </c>
      <c r="Y540" s="4" t="b">
        <v>1</v>
      </c>
      <c r="Z540" s="4" t="s">
        <v>1544</v>
      </c>
      <c r="AA540" s="4">
        <v>1</v>
      </c>
      <c r="AB540" s="4" t="s">
        <v>1831</v>
      </c>
      <c r="AC540" s="4" t="s">
        <v>1945</v>
      </c>
      <c r="AE540" s="53">
        <v>0</v>
      </c>
      <c r="AF540" s="4">
        <v>1</v>
      </c>
      <c r="AH540" s="4" t="s">
        <v>1938</v>
      </c>
      <c r="AJ540" s="4" t="s">
        <v>1831</v>
      </c>
      <c r="AK540" s="4" t="s">
        <v>1831</v>
      </c>
      <c r="AL540" s="4" t="s">
        <v>1831</v>
      </c>
      <c r="AM540" s="4" t="s">
        <v>1831</v>
      </c>
      <c r="AN540" s="4">
        <v>1</v>
      </c>
      <c r="AO540" s="4" t="s">
        <v>1946</v>
      </c>
      <c r="AR540" s="4" t="s">
        <v>1831</v>
      </c>
      <c r="AS540" s="4" t="s">
        <v>1831</v>
      </c>
      <c r="AT540" s="4" t="s">
        <v>1831</v>
      </c>
      <c r="AU540" s="4" t="s">
        <v>1831</v>
      </c>
      <c r="AV540" s="4" t="s">
        <v>1831</v>
      </c>
      <c r="AW540" s="4" t="s">
        <v>1831</v>
      </c>
      <c r="AX540" s="4" t="s">
        <v>1831</v>
      </c>
      <c r="AY540" s="4" t="s">
        <v>1831</v>
      </c>
      <c r="AZ540" s="4" t="s">
        <v>1831</v>
      </c>
      <c r="BA540" s="4" t="s">
        <v>1831</v>
      </c>
      <c r="BB540" s="4" t="s">
        <v>1831</v>
      </c>
      <c r="BC540" s="53">
        <v>0.10654</v>
      </c>
      <c r="BD540" s="53">
        <v>0.17435400000000001</v>
      </c>
      <c r="BE540" s="53">
        <v>203.29437300000001</v>
      </c>
      <c r="BF540" s="53">
        <v>3.3240000000000001E-3</v>
      </c>
      <c r="BG540" s="53">
        <v>0.331872</v>
      </c>
      <c r="BH540" s="4">
        <v>36.265498999999998</v>
      </c>
      <c r="BI540" s="4">
        <v>2.1924359999999998</v>
      </c>
      <c r="BJ540" s="53">
        <v>27.211136</v>
      </c>
      <c r="BK540" s="53">
        <v>7.4209999999999996E-3</v>
      </c>
      <c r="BL540" s="53">
        <v>2770.4299299999998</v>
      </c>
    </row>
    <row r="541" spans="1:64" hidden="1" x14ac:dyDescent="0.3">
      <c r="A541" s="4" t="s">
        <v>604</v>
      </c>
      <c r="B541" s="4">
        <v>100</v>
      </c>
      <c r="C541" s="4">
        <v>100</v>
      </c>
      <c r="D541" s="5">
        <v>541</v>
      </c>
      <c r="E541" s="4" t="s">
        <v>1540</v>
      </c>
      <c r="F541" s="41">
        <v>38777</v>
      </c>
      <c r="G541" s="94">
        <v>1</v>
      </c>
      <c r="H541" s="94">
        <v>3</v>
      </c>
      <c r="I541" s="94">
        <v>2006</v>
      </c>
      <c r="J541" s="4">
        <v>20.89</v>
      </c>
      <c r="K541" s="4">
        <v>70.339999999999989</v>
      </c>
      <c r="L541" s="4">
        <v>23</v>
      </c>
      <c r="M541" s="5" t="s">
        <v>2049</v>
      </c>
      <c r="N541" s="4" t="s">
        <v>844</v>
      </c>
      <c r="P541" s="4" t="s">
        <v>2054</v>
      </c>
      <c r="Q541" s="5" t="s">
        <v>2234</v>
      </c>
      <c r="R541" s="4" t="s">
        <v>1537</v>
      </c>
      <c r="T541" s="4" t="s">
        <v>2117</v>
      </c>
      <c r="U541" s="5" t="s">
        <v>1418</v>
      </c>
      <c r="V541" s="5" t="s">
        <v>992</v>
      </c>
      <c r="W541" s="5" t="s">
        <v>1222</v>
      </c>
      <c r="X541" s="5" t="s">
        <v>1222</v>
      </c>
      <c r="Y541" s="4" t="b">
        <v>1</v>
      </c>
      <c r="Z541" s="4" t="s">
        <v>1544</v>
      </c>
      <c r="AA541" s="4">
        <v>1</v>
      </c>
      <c r="AB541" s="4" t="s">
        <v>1831</v>
      </c>
      <c r="AC541" s="4" t="s">
        <v>1945</v>
      </c>
      <c r="AE541" s="53">
        <v>0</v>
      </c>
      <c r="AF541" s="4">
        <v>1</v>
      </c>
      <c r="AH541" s="4" t="s">
        <v>1938</v>
      </c>
      <c r="AJ541" s="4" t="s">
        <v>1831</v>
      </c>
      <c r="AK541" s="4" t="s">
        <v>1831</v>
      </c>
      <c r="AL541" s="4" t="s">
        <v>1831</v>
      </c>
      <c r="AM541" s="4" t="s">
        <v>1831</v>
      </c>
      <c r="AN541" s="4">
        <v>1</v>
      </c>
      <c r="AO541" s="4" t="s">
        <v>1946</v>
      </c>
      <c r="AR541" s="4" t="s">
        <v>1831</v>
      </c>
      <c r="AS541" s="4" t="s">
        <v>1831</v>
      </c>
      <c r="AT541" s="4" t="s">
        <v>1831</v>
      </c>
      <c r="AU541" s="4" t="s">
        <v>1831</v>
      </c>
      <c r="AV541" s="4" t="s">
        <v>1831</v>
      </c>
      <c r="AW541" s="4" t="s">
        <v>1831</v>
      </c>
      <c r="AX541" s="4" t="s">
        <v>1831</v>
      </c>
      <c r="AY541" s="4" t="s">
        <v>1831</v>
      </c>
      <c r="AZ541" s="4" t="s">
        <v>1831</v>
      </c>
      <c r="BA541" s="4" t="s">
        <v>1831</v>
      </c>
      <c r="BB541" s="4" t="s">
        <v>1831</v>
      </c>
      <c r="BC541" s="53">
        <v>0.10654</v>
      </c>
      <c r="BD541" s="53">
        <v>0.17435400000000001</v>
      </c>
      <c r="BE541" s="53">
        <v>203.29437300000001</v>
      </c>
      <c r="BF541" s="53">
        <v>3.3240000000000001E-3</v>
      </c>
      <c r="BG541" s="53">
        <v>0.331872</v>
      </c>
      <c r="BH541" s="4">
        <v>36.265498999999998</v>
      </c>
      <c r="BI541" s="4">
        <v>2.1924359999999998</v>
      </c>
      <c r="BJ541" s="53">
        <v>27.211136</v>
      </c>
      <c r="BK541" s="53">
        <v>7.4209999999999996E-3</v>
      </c>
      <c r="BL541" s="53">
        <v>2770.4299299999998</v>
      </c>
    </row>
    <row r="542" spans="1:64" hidden="1" x14ac:dyDescent="0.3">
      <c r="A542" s="4" t="s">
        <v>604</v>
      </c>
      <c r="B542" s="4">
        <v>100</v>
      </c>
      <c r="C542" s="4">
        <v>100</v>
      </c>
      <c r="D542" s="5">
        <v>542</v>
      </c>
      <c r="E542" s="4" t="s">
        <v>1540</v>
      </c>
      <c r="F542" s="41">
        <v>38808</v>
      </c>
      <c r="G542" s="94">
        <v>1</v>
      </c>
      <c r="H542" s="94">
        <v>4</v>
      </c>
      <c r="I542" s="94">
        <v>2006</v>
      </c>
      <c r="J542" s="4">
        <v>20.89</v>
      </c>
      <c r="K542" s="4">
        <v>70.339999999999989</v>
      </c>
      <c r="L542" s="4">
        <v>23</v>
      </c>
      <c r="M542" s="5" t="s">
        <v>2049</v>
      </c>
      <c r="N542" s="4" t="s">
        <v>844</v>
      </c>
      <c r="P542" s="4" t="s">
        <v>2054</v>
      </c>
      <c r="Q542" s="5" t="s">
        <v>2234</v>
      </c>
      <c r="R542" s="4" t="s">
        <v>1537</v>
      </c>
      <c r="T542" s="4" t="s">
        <v>2117</v>
      </c>
      <c r="U542" s="5" t="s">
        <v>1418</v>
      </c>
      <c r="V542" s="5" t="s">
        <v>992</v>
      </c>
      <c r="W542" s="5" t="s">
        <v>1222</v>
      </c>
      <c r="X542" s="5" t="s">
        <v>1222</v>
      </c>
      <c r="Y542" s="4" t="b">
        <v>1</v>
      </c>
      <c r="Z542" s="4" t="s">
        <v>1544</v>
      </c>
      <c r="AA542" s="4">
        <v>1</v>
      </c>
      <c r="AB542" s="4" t="s">
        <v>1831</v>
      </c>
      <c r="AC542" s="4" t="s">
        <v>1945</v>
      </c>
      <c r="AE542" s="53">
        <v>0</v>
      </c>
      <c r="AF542" s="4">
        <v>1</v>
      </c>
      <c r="AH542" s="4" t="s">
        <v>1938</v>
      </c>
      <c r="AJ542" s="4" t="s">
        <v>1831</v>
      </c>
      <c r="AK542" s="4" t="s">
        <v>1831</v>
      </c>
      <c r="AL542" s="4" t="s">
        <v>1831</v>
      </c>
      <c r="AM542" s="4" t="s">
        <v>1831</v>
      </c>
      <c r="AN542" s="4">
        <v>1</v>
      </c>
      <c r="AO542" s="4" t="s">
        <v>1946</v>
      </c>
      <c r="AR542" s="4" t="s">
        <v>1831</v>
      </c>
      <c r="AS542" s="4" t="s">
        <v>1831</v>
      </c>
      <c r="AT542" s="4" t="s">
        <v>1831</v>
      </c>
      <c r="AU542" s="4" t="s">
        <v>1831</v>
      </c>
      <c r="AV542" s="4" t="s">
        <v>1831</v>
      </c>
      <c r="AW542" s="4" t="s">
        <v>1831</v>
      </c>
      <c r="AX542" s="4" t="s">
        <v>1831</v>
      </c>
      <c r="AY542" s="4" t="s">
        <v>1831</v>
      </c>
      <c r="AZ542" s="4" t="s">
        <v>1831</v>
      </c>
      <c r="BA542" s="4" t="s">
        <v>1831</v>
      </c>
      <c r="BB542" s="4" t="s">
        <v>1831</v>
      </c>
      <c r="BC542" s="53">
        <v>0.10654</v>
      </c>
      <c r="BD542" s="53">
        <v>0.17435400000000001</v>
      </c>
      <c r="BE542" s="53">
        <v>203.29437300000001</v>
      </c>
      <c r="BF542" s="53">
        <v>3.3240000000000001E-3</v>
      </c>
      <c r="BG542" s="53">
        <v>0.331872</v>
      </c>
      <c r="BH542" s="4">
        <v>36.265498999999998</v>
      </c>
      <c r="BI542" s="4">
        <v>2.1924359999999998</v>
      </c>
      <c r="BJ542" s="53">
        <v>27.211136</v>
      </c>
      <c r="BK542" s="53">
        <v>7.4209999999999996E-3</v>
      </c>
      <c r="BL542" s="53">
        <v>2770.4299299999998</v>
      </c>
    </row>
    <row r="543" spans="1:64" hidden="1" x14ac:dyDescent="0.3">
      <c r="A543" s="4" t="s">
        <v>604</v>
      </c>
      <c r="B543" s="4">
        <v>100</v>
      </c>
      <c r="C543" s="4">
        <v>100</v>
      </c>
      <c r="D543" s="5">
        <v>543</v>
      </c>
      <c r="E543" s="4" t="s">
        <v>1540</v>
      </c>
      <c r="F543" s="41">
        <v>38838</v>
      </c>
      <c r="G543" s="94">
        <v>1</v>
      </c>
      <c r="H543" s="94">
        <v>5</v>
      </c>
      <c r="I543" s="94">
        <v>2006</v>
      </c>
      <c r="J543" s="4">
        <v>20.89</v>
      </c>
      <c r="K543" s="4">
        <v>70.339999999999989</v>
      </c>
      <c r="L543" s="4">
        <v>23</v>
      </c>
      <c r="M543" s="5" t="s">
        <v>2049</v>
      </c>
      <c r="N543" s="4" t="s">
        <v>844</v>
      </c>
      <c r="P543" s="4" t="s">
        <v>2054</v>
      </c>
      <c r="Q543" s="5" t="s">
        <v>2234</v>
      </c>
      <c r="R543" s="4" t="s">
        <v>1537</v>
      </c>
      <c r="T543" s="4" t="s">
        <v>2117</v>
      </c>
      <c r="U543" s="5" t="s">
        <v>1418</v>
      </c>
      <c r="V543" s="5" t="s">
        <v>992</v>
      </c>
      <c r="W543" s="5" t="s">
        <v>1222</v>
      </c>
      <c r="X543" s="5" t="s">
        <v>1222</v>
      </c>
      <c r="Y543" s="4" t="b">
        <v>1</v>
      </c>
      <c r="Z543" s="4" t="s">
        <v>1544</v>
      </c>
      <c r="AA543" s="4">
        <v>1</v>
      </c>
      <c r="AB543" s="4" t="s">
        <v>1831</v>
      </c>
      <c r="AC543" s="4" t="s">
        <v>1945</v>
      </c>
      <c r="AE543" s="53">
        <v>0</v>
      </c>
      <c r="AF543" s="4">
        <v>1</v>
      </c>
      <c r="AH543" s="4" t="s">
        <v>1938</v>
      </c>
      <c r="AJ543" s="4" t="s">
        <v>1831</v>
      </c>
      <c r="AK543" s="4" t="s">
        <v>1831</v>
      </c>
      <c r="AL543" s="4" t="s">
        <v>1831</v>
      </c>
      <c r="AM543" s="4" t="s">
        <v>1831</v>
      </c>
      <c r="AN543" s="4">
        <v>1</v>
      </c>
      <c r="AO543" s="4" t="s">
        <v>1946</v>
      </c>
      <c r="AR543" s="4" t="s">
        <v>1831</v>
      </c>
      <c r="AS543" s="4" t="s">
        <v>1831</v>
      </c>
      <c r="AT543" s="4" t="s">
        <v>1831</v>
      </c>
      <c r="AU543" s="4" t="s">
        <v>1831</v>
      </c>
      <c r="AV543" s="4" t="s">
        <v>1831</v>
      </c>
      <c r="AW543" s="4" t="s">
        <v>1831</v>
      </c>
      <c r="AX543" s="4" t="s">
        <v>1831</v>
      </c>
      <c r="AY543" s="4" t="s">
        <v>1831</v>
      </c>
      <c r="AZ543" s="4" t="s">
        <v>1831</v>
      </c>
      <c r="BA543" s="4" t="s">
        <v>1831</v>
      </c>
      <c r="BB543" s="4" t="s">
        <v>1831</v>
      </c>
      <c r="BC543" s="53">
        <v>0.10654</v>
      </c>
      <c r="BD543" s="53">
        <v>0.17435400000000001</v>
      </c>
      <c r="BE543" s="53">
        <v>203.29437300000001</v>
      </c>
      <c r="BF543" s="53">
        <v>3.3240000000000001E-3</v>
      </c>
      <c r="BG543" s="53">
        <v>0.331872</v>
      </c>
      <c r="BH543" s="4">
        <v>36.265498999999998</v>
      </c>
      <c r="BI543" s="4">
        <v>2.1924359999999998</v>
      </c>
      <c r="BJ543" s="53">
        <v>27.211136</v>
      </c>
      <c r="BK543" s="53">
        <v>7.4209999999999996E-3</v>
      </c>
      <c r="BL543" s="53">
        <v>2770.4299299999998</v>
      </c>
    </row>
    <row r="544" spans="1:64" hidden="1" x14ac:dyDescent="0.3">
      <c r="A544" s="4" t="s">
        <v>604</v>
      </c>
      <c r="B544" s="4">
        <v>100</v>
      </c>
      <c r="C544" s="4">
        <v>100</v>
      </c>
      <c r="D544" s="5">
        <v>544</v>
      </c>
      <c r="E544" s="4" t="s">
        <v>1540</v>
      </c>
      <c r="F544" s="41">
        <v>38961</v>
      </c>
      <c r="G544" s="94">
        <v>1</v>
      </c>
      <c r="H544" s="94">
        <v>9</v>
      </c>
      <c r="I544" s="94">
        <v>2006</v>
      </c>
      <c r="J544" s="4">
        <v>20.89</v>
      </c>
      <c r="K544" s="4">
        <v>70.339999999999989</v>
      </c>
      <c r="L544" s="4">
        <v>23</v>
      </c>
      <c r="M544" s="5" t="s">
        <v>2049</v>
      </c>
      <c r="N544" s="4" t="s">
        <v>844</v>
      </c>
      <c r="P544" s="4" t="s">
        <v>2054</v>
      </c>
      <c r="Q544" s="5" t="s">
        <v>2235</v>
      </c>
      <c r="R544" s="4" t="s">
        <v>1545</v>
      </c>
      <c r="T544" s="4" t="s">
        <v>2116</v>
      </c>
      <c r="U544" s="5" t="s">
        <v>1418</v>
      </c>
      <c r="V544" s="5" t="s">
        <v>992</v>
      </c>
      <c r="W544" s="5" t="s">
        <v>1222</v>
      </c>
      <c r="X544" s="5" t="s">
        <v>1222</v>
      </c>
      <c r="Y544" s="4" t="b">
        <v>1</v>
      </c>
      <c r="Z544" s="4" t="s">
        <v>1544</v>
      </c>
      <c r="AA544" s="4">
        <v>1</v>
      </c>
      <c r="AB544" s="4" t="s">
        <v>1831</v>
      </c>
      <c r="AC544" s="4" t="s">
        <v>1945</v>
      </c>
      <c r="AE544" s="53">
        <v>0</v>
      </c>
      <c r="AF544" s="4">
        <v>1</v>
      </c>
      <c r="AH544" s="4" t="s">
        <v>1938</v>
      </c>
      <c r="AJ544" s="4" t="s">
        <v>1831</v>
      </c>
      <c r="AK544" s="4" t="s">
        <v>1831</v>
      </c>
      <c r="AL544" s="4" t="s">
        <v>1831</v>
      </c>
      <c r="AM544" s="4" t="s">
        <v>1831</v>
      </c>
      <c r="AN544" s="4">
        <v>1</v>
      </c>
      <c r="AO544" s="4" t="s">
        <v>1946</v>
      </c>
      <c r="AR544" s="4" t="s">
        <v>1831</v>
      </c>
      <c r="AS544" s="4" t="s">
        <v>1831</v>
      </c>
      <c r="AT544" s="4" t="s">
        <v>1831</v>
      </c>
      <c r="AU544" s="4" t="s">
        <v>1831</v>
      </c>
      <c r="AV544" s="4" t="s">
        <v>1831</v>
      </c>
      <c r="AW544" s="4" t="s">
        <v>1831</v>
      </c>
      <c r="AX544" s="4" t="s">
        <v>1831</v>
      </c>
      <c r="AY544" s="4" t="s">
        <v>1831</v>
      </c>
      <c r="AZ544" s="4" t="s">
        <v>1831</v>
      </c>
      <c r="BA544" s="4" t="s">
        <v>1831</v>
      </c>
      <c r="BB544" s="4" t="s">
        <v>1831</v>
      </c>
      <c r="BC544" s="53">
        <v>0.10654</v>
      </c>
      <c r="BD544" s="53">
        <v>0.17435400000000001</v>
      </c>
      <c r="BE544" s="53">
        <v>203.29437300000001</v>
      </c>
      <c r="BF544" s="53">
        <v>3.3240000000000001E-3</v>
      </c>
      <c r="BG544" s="53">
        <v>0.331872</v>
      </c>
      <c r="BH544" s="4">
        <v>36.265498999999998</v>
      </c>
      <c r="BI544" s="4">
        <v>2.1924359999999998</v>
      </c>
      <c r="BJ544" s="53">
        <v>27.211136</v>
      </c>
      <c r="BK544" s="53">
        <v>7.4209999999999996E-3</v>
      </c>
      <c r="BL544" s="53">
        <v>2770.4299299999998</v>
      </c>
    </row>
    <row r="545" spans="1:64" hidden="1" x14ac:dyDescent="0.3">
      <c r="A545" s="4" t="s">
        <v>604</v>
      </c>
      <c r="B545" s="4">
        <v>100</v>
      </c>
      <c r="C545" s="4">
        <v>100</v>
      </c>
      <c r="D545" s="5">
        <v>545</v>
      </c>
      <c r="E545" s="4" t="s">
        <v>1540</v>
      </c>
      <c r="F545" s="41">
        <v>38991</v>
      </c>
      <c r="G545" s="94">
        <v>1</v>
      </c>
      <c r="H545" s="94">
        <v>10</v>
      </c>
      <c r="I545" s="94">
        <v>2006</v>
      </c>
      <c r="J545" s="4">
        <v>20.89</v>
      </c>
      <c r="K545" s="4">
        <v>70.339999999999989</v>
      </c>
      <c r="L545" s="4">
        <v>23</v>
      </c>
      <c r="M545" s="5" t="s">
        <v>2049</v>
      </c>
      <c r="N545" s="4" t="s">
        <v>844</v>
      </c>
      <c r="P545" s="4" t="s">
        <v>2054</v>
      </c>
      <c r="Q545" s="5" t="s">
        <v>2235</v>
      </c>
      <c r="R545" s="4" t="s">
        <v>1545</v>
      </c>
      <c r="T545" s="4" t="s">
        <v>2116</v>
      </c>
      <c r="U545" s="5" t="s">
        <v>1418</v>
      </c>
      <c r="V545" s="5" t="s">
        <v>992</v>
      </c>
      <c r="W545" s="5" t="s">
        <v>1222</v>
      </c>
      <c r="X545" s="5" t="s">
        <v>1222</v>
      </c>
      <c r="Y545" s="4" t="b">
        <v>1</v>
      </c>
      <c r="Z545" s="4" t="s">
        <v>1544</v>
      </c>
      <c r="AA545" s="4">
        <v>1</v>
      </c>
      <c r="AB545" s="4" t="s">
        <v>1831</v>
      </c>
      <c r="AC545" s="4" t="s">
        <v>1945</v>
      </c>
      <c r="AE545" s="53">
        <v>0</v>
      </c>
      <c r="AF545" s="4">
        <v>1</v>
      </c>
      <c r="AH545" s="4" t="s">
        <v>1938</v>
      </c>
      <c r="AJ545" s="4" t="s">
        <v>1831</v>
      </c>
      <c r="AK545" s="4" t="s">
        <v>1831</v>
      </c>
      <c r="AL545" s="4" t="s">
        <v>1831</v>
      </c>
      <c r="AM545" s="4" t="s">
        <v>1831</v>
      </c>
      <c r="AN545" s="4">
        <v>1</v>
      </c>
      <c r="AO545" s="4" t="s">
        <v>1946</v>
      </c>
      <c r="AR545" s="4" t="s">
        <v>1831</v>
      </c>
      <c r="AS545" s="4" t="s">
        <v>1831</v>
      </c>
      <c r="AT545" s="4" t="s">
        <v>1831</v>
      </c>
      <c r="AU545" s="4" t="s">
        <v>1831</v>
      </c>
      <c r="AV545" s="4" t="s">
        <v>1831</v>
      </c>
      <c r="AW545" s="4" t="s">
        <v>1831</v>
      </c>
      <c r="AX545" s="4" t="s">
        <v>1831</v>
      </c>
      <c r="AY545" s="4" t="s">
        <v>1831</v>
      </c>
      <c r="AZ545" s="4" t="s">
        <v>1831</v>
      </c>
      <c r="BA545" s="4" t="s">
        <v>1831</v>
      </c>
      <c r="BB545" s="4" t="s">
        <v>1831</v>
      </c>
      <c r="BC545" s="53">
        <v>0.10654</v>
      </c>
      <c r="BD545" s="53">
        <v>0.17435400000000001</v>
      </c>
      <c r="BE545" s="53">
        <v>203.29437300000001</v>
      </c>
      <c r="BF545" s="53">
        <v>3.3240000000000001E-3</v>
      </c>
      <c r="BG545" s="53">
        <v>0.331872</v>
      </c>
      <c r="BH545" s="4">
        <v>36.265498999999998</v>
      </c>
      <c r="BI545" s="4">
        <v>2.1924359999999998</v>
      </c>
      <c r="BJ545" s="53">
        <v>27.211136</v>
      </c>
      <c r="BK545" s="53">
        <v>7.4209999999999996E-3</v>
      </c>
      <c r="BL545" s="53">
        <v>2770.4299299999998</v>
      </c>
    </row>
    <row r="546" spans="1:64" hidden="1" x14ac:dyDescent="0.3">
      <c r="A546" s="4" t="s">
        <v>604</v>
      </c>
      <c r="B546" s="4">
        <v>100</v>
      </c>
      <c r="C546" s="4">
        <v>100</v>
      </c>
      <c r="D546" s="5">
        <v>546</v>
      </c>
      <c r="E546" s="4" t="s">
        <v>1540</v>
      </c>
      <c r="F546" s="41">
        <v>39022</v>
      </c>
      <c r="G546" s="94">
        <v>1</v>
      </c>
      <c r="H546" s="94">
        <v>11</v>
      </c>
      <c r="I546" s="94">
        <v>2006</v>
      </c>
      <c r="J546" s="4">
        <v>20.89</v>
      </c>
      <c r="K546" s="4">
        <v>70.339999999999989</v>
      </c>
      <c r="L546" s="4">
        <v>23</v>
      </c>
      <c r="M546" s="5" t="s">
        <v>2049</v>
      </c>
      <c r="N546" s="4" t="s">
        <v>844</v>
      </c>
      <c r="P546" s="4" t="s">
        <v>2054</v>
      </c>
      <c r="Q546" s="5" t="s">
        <v>2234</v>
      </c>
      <c r="R546" s="4" t="s">
        <v>1537</v>
      </c>
      <c r="T546" s="4" t="s">
        <v>2117</v>
      </c>
      <c r="U546" s="5" t="s">
        <v>1418</v>
      </c>
      <c r="V546" s="5" t="s">
        <v>992</v>
      </c>
      <c r="W546" s="5" t="s">
        <v>1222</v>
      </c>
      <c r="X546" s="5" t="s">
        <v>1222</v>
      </c>
      <c r="Y546" s="4" t="b">
        <v>1</v>
      </c>
      <c r="Z546" s="4" t="s">
        <v>1544</v>
      </c>
      <c r="AA546" s="4">
        <v>1</v>
      </c>
      <c r="AB546" s="4" t="s">
        <v>1831</v>
      </c>
      <c r="AC546" s="4" t="s">
        <v>1945</v>
      </c>
      <c r="AE546" s="53">
        <v>0</v>
      </c>
      <c r="AF546" s="4">
        <v>1</v>
      </c>
      <c r="AH546" s="4" t="s">
        <v>1938</v>
      </c>
      <c r="AJ546" s="4" t="s">
        <v>1831</v>
      </c>
      <c r="AK546" s="4" t="s">
        <v>1831</v>
      </c>
      <c r="AL546" s="4" t="s">
        <v>1831</v>
      </c>
      <c r="AM546" s="4" t="s">
        <v>1831</v>
      </c>
      <c r="AN546" s="4">
        <v>1</v>
      </c>
      <c r="AO546" s="4" t="s">
        <v>1946</v>
      </c>
      <c r="AR546" s="4" t="s">
        <v>1831</v>
      </c>
      <c r="AS546" s="4" t="s">
        <v>1831</v>
      </c>
      <c r="AT546" s="4" t="s">
        <v>1831</v>
      </c>
      <c r="AU546" s="4" t="s">
        <v>1831</v>
      </c>
      <c r="AV546" s="4" t="s">
        <v>1831</v>
      </c>
      <c r="AW546" s="4" t="s">
        <v>1831</v>
      </c>
      <c r="AX546" s="4" t="s">
        <v>1831</v>
      </c>
      <c r="AY546" s="4" t="s">
        <v>1831</v>
      </c>
      <c r="AZ546" s="4" t="s">
        <v>1831</v>
      </c>
      <c r="BA546" s="4" t="s">
        <v>1831</v>
      </c>
      <c r="BB546" s="4" t="s">
        <v>1831</v>
      </c>
      <c r="BC546" s="53">
        <v>0.10654</v>
      </c>
      <c r="BD546" s="53">
        <v>0.17435400000000001</v>
      </c>
      <c r="BE546" s="53">
        <v>203.29437300000001</v>
      </c>
      <c r="BF546" s="53">
        <v>3.3240000000000001E-3</v>
      </c>
      <c r="BG546" s="53">
        <v>0.331872</v>
      </c>
      <c r="BH546" s="4">
        <v>36.265498999999998</v>
      </c>
      <c r="BI546" s="4">
        <v>2.1924359999999998</v>
      </c>
      <c r="BJ546" s="53">
        <v>27.211136</v>
      </c>
      <c r="BK546" s="53">
        <v>7.4209999999999996E-3</v>
      </c>
      <c r="BL546" s="53">
        <v>2770.4299299999998</v>
      </c>
    </row>
    <row r="547" spans="1:64" hidden="1" x14ac:dyDescent="0.3">
      <c r="A547" s="4" t="s">
        <v>604</v>
      </c>
      <c r="B547" s="4">
        <v>100</v>
      </c>
      <c r="C547" s="4">
        <v>100</v>
      </c>
      <c r="D547" s="5">
        <v>547</v>
      </c>
      <c r="E547" s="4" t="s">
        <v>1541</v>
      </c>
      <c r="F547" s="41">
        <v>38596</v>
      </c>
      <c r="G547" s="94">
        <v>1</v>
      </c>
      <c r="H547" s="94">
        <v>9</v>
      </c>
      <c r="I547" s="94">
        <v>2005</v>
      </c>
      <c r="J547" s="4">
        <v>20.868333333333332</v>
      </c>
      <c r="K547" s="4">
        <v>70.3</v>
      </c>
      <c r="L547" s="4">
        <v>28</v>
      </c>
      <c r="M547" s="5" t="s">
        <v>2049</v>
      </c>
      <c r="N547" s="4" t="s">
        <v>844</v>
      </c>
      <c r="P547" s="4" t="s">
        <v>2054</v>
      </c>
      <c r="Q547" s="5" t="s">
        <v>2235</v>
      </c>
      <c r="R547" s="4" t="s">
        <v>1545</v>
      </c>
      <c r="T547" s="4" t="s">
        <v>2114</v>
      </c>
      <c r="U547" s="5" t="s">
        <v>1418</v>
      </c>
      <c r="V547" s="5" t="s">
        <v>991</v>
      </c>
      <c r="W547" s="5" t="s">
        <v>1222</v>
      </c>
      <c r="X547" s="5" t="s">
        <v>1222</v>
      </c>
      <c r="Y547" s="4" t="b">
        <v>1</v>
      </c>
      <c r="Z547" s="4" t="s">
        <v>1544</v>
      </c>
      <c r="AA547" s="4">
        <v>1</v>
      </c>
      <c r="AB547" s="4" t="s">
        <v>1831</v>
      </c>
      <c r="AC547" s="4" t="s">
        <v>1945</v>
      </c>
      <c r="AE547" s="53">
        <v>0</v>
      </c>
      <c r="AF547" s="4">
        <v>1</v>
      </c>
      <c r="AH547" s="4" t="s">
        <v>1938</v>
      </c>
      <c r="AJ547" s="4" t="s">
        <v>1831</v>
      </c>
      <c r="AK547" s="4" t="s">
        <v>1831</v>
      </c>
      <c r="AL547" s="4" t="s">
        <v>1831</v>
      </c>
      <c r="AM547" s="4" t="s">
        <v>1831</v>
      </c>
      <c r="AN547" s="4" t="s">
        <v>1831</v>
      </c>
      <c r="AO547" s="4" t="s">
        <v>1946</v>
      </c>
      <c r="AR547" s="4" t="s">
        <v>1831</v>
      </c>
      <c r="AS547" s="4" t="s">
        <v>1831</v>
      </c>
      <c r="AT547" s="4" t="s">
        <v>1831</v>
      </c>
      <c r="AU547" s="4" t="s">
        <v>1831</v>
      </c>
      <c r="AV547" s="4" t="s">
        <v>1831</v>
      </c>
      <c r="AW547" s="4" t="s">
        <v>1831</v>
      </c>
      <c r="AX547" s="4" t="s">
        <v>1831</v>
      </c>
      <c r="AY547" s="4" t="s">
        <v>1831</v>
      </c>
      <c r="AZ547" s="4" t="s">
        <v>1831</v>
      </c>
      <c r="BA547" s="4" t="s">
        <v>1831</v>
      </c>
      <c r="BB547" s="4" t="s">
        <v>1831</v>
      </c>
      <c r="BC547" s="53">
        <v>0.13020319999999999</v>
      </c>
      <c r="BD547" s="53">
        <v>0.12867300000000001</v>
      </c>
      <c r="BE547" s="53">
        <v>204.470607</v>
      </c>
      <c r="BF547" s="53">
        <v>2.03623E-3</v>
      </c>
      <c r="BG547" s="53">
        <v>0.36110125999999998</v>
      </c>
      <c r="BH547" s="4">
        <v>36.304169799999997</v>
      </c>
      <c r="BI547" s="4">
        <v>2.1144708200000002</v>
      </c>
      <c r="BJ547" s="53">
        <v>26.920115299999999</v>
      </c>
      <c r="BK547" s="53">
        <v>6.9660399999999997E-3</v>
      </c>
      <c r="BL547" s="53">
        <v>6864.0400399999999</v>
      </c>
    </row>
    <row r="548" spans="1:64" hidden="1" x14ac:dyDescent="0.3">
      <c r="A548" s="4" t="s">
        <v>604</v>
      </c>
      <c r="B548" s="4">
        <v>100</v>
      </c>
      <c r="C548" s="4">
        <v>100</v>
      </c>
      <c r="D548" s="5">
        <v>548</v>
      </c>
      <c r="E548" s="4" t="s">
        <v>1541</v>
      </c>
      <c r="F548" s="41">
        <v>38626</v>
      </c>
      <c r="G548" s="94">
        <v>1</v>
      </c>
      <c r="H548" s="94">
        <v>10</v>
      </c>
      <c r="I548" s="94">
        <v>2005</v>
      </c>
      <c r="J548" s="4">
        <v>20.868333333333332</v>
      </c>
      <c r="K548" s="4">
        <v>70.3</v>
      </c>
      <c r="L548" s="4">
        <v>28</v>
      </c>
      <c r="M548" s="5" t="s">
        <v>2049</v>
      </c>
      <c r="N548" s="4" t="s">
        <v>844</v>
      </c>
      <c r="P548" s="4" t="s">
        <v>2054</v>
      </c>
      <c r="Q548" s="5" t="s">
        <v>2235</v>
      </c>
      <c r="R548" s="4" t="s">
        <v>1545</v>
      </c>
      <c r="T548" s="4" t="s">
        <v>2114</v>
      </c>
      <c r="U548" s="5" t="s">
        <v>1418</v>
      </c>
      <c r="V548" s="5" t="s">
        <v>991</v>
      </c>
      <c r="W548" s="5" t="s">
        <v>1222</v>
      </c>
      <c r="X548" s="5" t="s">
        <v>1222</v>
      </c>
      <c r="Y548" s="4" t="b">
        <v>1</v>
      </c>
      <c r="Z548" s="4" t="s">
        <v>1544</v>
      </c>
      <c r="AA548" s="4">
        <v>1</v>
      </c>
      <c r="AB548" s="4" t="s">
        <v>1831</v>
      </c>
      <c r="AC548" s="4" t="s">
        <v>1945</v>
      </c>
      <c r="AE548" s="53">
        <v>0</v>
      </c>
      <c r="AF548" s="4">
        <v>1</v>
      </c>
      <c r="AH548" s="4" t="s">
        <v>1938</v>
      </c>
      <c r="AJ548" s="4" t="s">
        <v>1831</v>
      </c>
      <c r="AK548" s="4" t="s">
        <v>1831</v>
      </c>
      <c r="AL548" s="4" t="s">
        <v>1831</v>
      </c>
      <c r="AM548" s="4" t="s">
        <v>1831</v>
      </c>
      <c r="AN548" s="4" t="s">
        <v>1831</v>
      </c>
      <c r="AO548" s="4" t="s">
        <v>1946</v>
      </c>
      <c r="AR548" s="4" t="s">
        <v>1831</v>
      </c>
      <c r="AS548" s="4" t="s">
        <v>1831</v>
      </c>
      <c r="AT548" s="4" t="s">
        <v>1831</v>
      </c>
      <c r="AU548" s="4" t="s">
        <v>1831</v>
      </c>
      <c r="AV548" s="4" t="s">
        <v>1831</v>
      </c>
      <c r="AW548" s="4" t="s">
        <v>1831</v>
      </c>
      <c r="AX548" s="4" t="s">
        <v>1831</v>
      </c>
      <c r="AY548" s="4" t="s">
        <v>1831</v>
      </c>
      <c r="AZ548" s="4" t="s">
        <v>1831</v>
      </c>
      <c r="BA548" s="4" t="s">
        <v>1831</v>
      </c>
      <c r="BB548" s="4" t="s">
        <v>1831</v>
      </c>
      <c r="BC548" s="53">
        <v>0.13020319999999999</v>
      </c>
      <c r="BD548" s="53">
        <v>0.12867300000000001</v>
      </c>
      <c r="BE548" s="53">
        <v>204.470607</v>
      </c>
      <c r="BF548" s="53">
        <v>2.03623E-3</v>
      </c>
      <c r="BG548" s="53">
        <v>0.36110125999999998</v>
      </c>
      <c r="BH548" s="4">
        <v>36.304169799999997</v>
      </c>
      <c r="BI548" s="4">
        <v>2.1144708200000002</v>
      </c>
      <c r="BJ548" s="53">
        <v>26.920115299999999</v>
      </c>
      <c r="BK548" s="53">
        <v>6.9660399999999997E-3</v>
      </c>
      <c r="BL548" s="53">
        <v>6864.0400399999999</v>
      </c>
    </row>
    <row r="549" spans="1:64" hidden="1" x14ac:dyDescent="0.3">
      <c r="A549" s="4" t="s">
        <v>604</v>
      </c>
      <c r="B549" s="4">
        <v>100</v>
      </c>
      <c r="C549" s="4">
        <v>100</v>
      </c>
      <c r="D549" s="5">
        <v>549</v>
      </c>
      <c r="E549" s="4" t="s">
        <v>1541</v>
      </c>
      <c r="F549" s="41">
        <v>38657</v>
      </c>
      <c r="G549" s="94">
        <v>1</v>
      </c>
      <c r="H549" s="94">
        <v>11</v>
      </c>
      <c r="I549" s="94">
        <v>2005</v>
      </c>
      <c r="J549" s="4">
        <v>20.868333333333332</v>
      </c>
      <c r="K549" s="4">
        <v>70.3</v>
      </c>
      <c r="L549" s="4">
        <v>28</v>
      </c>
      <c r="M549" s="5" t="s">
        <v>2049</v>
      </c>
      <c r="N549" s="4" t="s">
        <v>844</v>
      </c>
      <c r="P549" s="4" t="s">
        <v>2054</v>
      </c>
      <c r="Q549" s="5" t="s">
        <v>2234</v>
      </c>
      <c r="R549" s="4" t="s">
        <v>1537</v>
      </c>
      <c r="T549" s="4" t="s">
        <v>2115</v>
      </c>
      <c r="U549" s="5" t="s">
        <v>1418</v>
      </c>
      <c r="V549" s="5" t="s">
        <v>991</v>
      </c>
      <c r="W549" s="5" t="s">
        <v>1222</v>
      </c>
      <c r="X549" s="5" t="s">
        <v>1222</v>
      </c>
      <c r="Y549" s="4" t="b">
        <v>1</v>
      </c>
      <c r="Z549" s="4" t="s">
        <v>1544</v>
      </c>
      <c r="AA549" s="4">
        <v>1</v>
      </c>
      <c r="AB549" s="4" t="s">
        <v>1831</v>
      </c>
      <c r="AC549" s="4" t="s">
        <v>1945</v>
      </c>
      <c r="AE549" s="53">
        <v>0</v>
      </c>
      <c r="AF549" s="4">
        <v>1</v>
      </c>
      <c r="AH549" s="4" t="s">
        <v>1938</v>
      </c>
      <c r="AJ549" s="4" t="s">
        <v>1831</v>
      </c>
      <c r="AK549" s="4" t="s">
        <v>1831</v>
      </c>
      <c r="AL549" s="4" t="s">
        <v>1831</v>
      </c>
      <c r="AM549" s="4" t="s">
        <v>1831</v>
      </c>
      <c r="AN549" s="4" t="s">
        <v>1831</v>
      </c>
      <c r="AO549" s="4" t="s">
        <v>1946</v>
      </c>
      <c r="AR549" s="4" t="s">
        <v>1831</v>
      </c>
      <c r="AS549" s="4" t="s">
        <v>1831</v>
      </c>
      <c r="AT549" s="4" t="s">
        <v>1831</v>
      </c>
      <c r="AU549" s="4" t="s">
        <v>1831</v>
      </c>
      <c r="AV549" s="4" t="s">
        <v>1831</v>
      </c>
      <c r="AW549" s="4" t="s">
        <v>1831</v>
      </c>
      <c r="AX549" s="4" t="s">
        <v>1831</v>
      </c>
      <c r="AY549" s="4" t="s">
        <v>1831</v>
      </c>
      <c r="AZ549" s="4" t="s">
        <v>1831</v>
      </c>
      <c r="BA549" s="4" t="s">
        <v>1831</v>
      </c>
      <c r="BB549" s="4" t="s">
        <v>1831</v>
      </c>
      <c r="BC549" s="53">
        <v>0.13020319999999999</v>
      </c>
      <c r="BD549" s="53">
        <v>0.12867300000000001</v>
      </c>
      <c r="BE549" s="53">
        <v>204.470607</v>
      </c>
      <c r="BF549" s="53">
        <v>2.03623E-3</v>
      </c>
      <c r="BG549" s="53">
        <v>0.36110125999999998</v>
      </c>
      <c r="BH549" s="4">
        <v>36.304169799999997</v>
      </c>
      <c r="BI549" s="4">
        <v>2.1144708200000002</v>
      </c>
      <c r="BJ549" s="53">
        <v>26.920115299999999</v>
      </c>
      <c r="BK549" s="53">
        <v>6.9660399999999997E-3</v>
      </c>
      <c r="BL549" s="53">
        <v>6864.0400399999999</v>
      </c>
    </row>
    <row r="550" spans="1:64" hidden="1" x14ac:dyDescent="0.3">
      <c r="A550" s="4" t="s">
        <v>604</v>
      </c>
      <c r="B550" s="4">
        <v>100</v>
      </c>
      <c r="C550" s="4">
        <v>100</v>
      </c>
      <c r="D550" s="5">
        <v>550</v>
      </c>
      <c r="E550" s="4" t="s">
        <v>1541</v>
      </c>
      <c r="F550" s="41">
        <v>38687</v>
      </c>
      <c r="G550" s="94">
        <v>1</v>
      </c>
      <c r="H550" s="94">
        <v>12</v>
      </c>
      <c r="I550" s="94">
        <v>2005</v>
      </c>
      <c r="J550" s="4">
        <v>20.868333333333332</v>
      </c>
      <c r="K550" s="4">
        <v>70.3</v>
      </c>
      <c r="L550" s="4">
        <v>28</v>
      </c>
      <c r="M550" s="5" t="s">
        <v>2049</v>
      </c>
      <c r="N550" s="4" t="s">
        <v>844</v>
      </c>
      <c r="P550" s="4" t="s">
        <v>2054</v>
      </c>
      <c r="Q550" s="5" t="s">
        <v>2234</v>
      </c>
      <c r="R550" s="4" t="s">
        <v>1537</v>
      </c>
      <c r="T550" s="4" t="s">
        <v>2115</v>
      </c>
      <c r="U550" s="5" t="s">
        <v>1418</v>
      </c>
      <c r="V550" s="5" t="s">
        <v>991</v>
      </c>
      <c r="W550" s="5" t="s">
        <v>1222</v>
      </c>
      <c r="X550" s="5" t="s">
        <v>1222</v>
      </c>
      <c r="Y550" s="4" t="b">
        <v>1</v>
      </c>
      <c r="Z550" s="4" t="s">
        <v>1544</v>
      </c>
      <c r="AA550" s="4">
        <v>1</v>
      </c>
      <c r="AB550" s="4" t="s">
        <v>1831</v>
      </c>
      <c r="AC550" s="4" t="s">
        <v>1945</v>
      </c>
      <c r="AE550" s="53">
        <v>0</v>
      </c>
      <c r="AF550" s="4">
        <v>1</v>
      </c>
      <c r="AH550" s="4" t="s">
        <v>1938</v>
      </c>
      <c r="AJ550" s="4" t="s">
        <v>1831</v>
      </c>
      <c r="AK550" s="4" t="s">
        <v>1831</v>
      </c>
      <c r="AL550" s="4" t="s">
        <v>1831</v>
      </c>
      <c r="AM550" s="4" t="s">
        <v>1831</v>
      </c>
      <c r="AN550" s="4" t="s">
        <v>1831</v>
      </c>
      <c r="AO550" s="4" t="s">
        <v>1946</v>
      </c>
      <c r="AR550" s="4" t="s">
        <v>1831</v>
      </c>
      <c r="AS550" s="4" t="s">
        <v>1831</v>
      </c>
      <c r="AT550" s="4" t="s">
        <v>1831</v>
      </c>
      <c r="AU550" s="4" t="s">
        <v>1831</v>
      </c>
      <c r="AV550" s="4" t="s">
        <v>1831</v>
      </c>
      <c r="AW550" s="4" t="s">
        <v>1831</v>
      </c>
      <c r="AX550" s="4" t="s">
        <v>1831</v>
      </c>
      <c r="AY550" s="4" t="s">
        <v>1831</v>
      </c>
      <c r="AZ550" s="4" t="s">
        <v>1831</v>
      </c>
      <c r="BA550" s="4" t="s">
        <v>1831</v>
      </c>
      <c r="BB550" s="4" t="s">
        <v>1831</v>
      </c>
      <c r="BC550" s="53">
        <v>0.13020319999999999</v>
      </c>
      <c r="BD550" s="53">
        <v>0.12867300000000001</v>
      </c>
      <c r="BE550" s="53">
        <v>204.470607</v>
      </c>
      <c r="BF550" s="53">
        <v>2.03623E-3</v>
      </c>
      <c r="BG550" s="53">
        <v>0.36110125999999998</v>
      </c>
      <c r="BH550" s="4">
        <v>36.304169799999997</v>
      </c>
      <c r="BI550" s="4">
        <v>2.1144708200000002</v>
      </c>
      <c r="BJ550" s="53">
        <v>26.920115299999999</v>
      </c>
      <c r="BK550" s="53">
        <v>6.9660399999999997E-3</v>
      </c>
      <c r="BL550" s="53">
        <v>6864.0400399999999</v>
      </c>
    </row>
    <row r="551" spans="1:64" hidden="1" x14ac:dyDescent="0.3">
      <c r="A551" s="4" t="s">
        <v>604</v>
      </c>
      <c r="B551" s="4">
        <v>100</v>
      </c>
      <c r="C551" s="4">
        <v>100</v>
      </c>
      <c r="D551" s="5">
        <v>551</v>
      </c>
      <c r="E551" s="4" t="s">
        <v>1541</v>
      </c>
      <c r="F551" s="41">
        <v>38718</v>
      </c>
      <c r="G551" s="94">
        <v>1</v>
      </c>
      <c r="H551" s="94">
        <v>1</v>
      </c>
      <c r="I551" s="94">
        <v>2006</v>
      </c>
      <c r="J551" s="4">
        <v>20.868333333333332</v>
      </c>
      <c r="K551" s="4">
        <v>70.3</v>
      </c>
      <c r="L551" s="4">
        <v>28</v>
      </c>
      <c r="M551" s="5" t="s">
        <v>2049</v>
      </c>
      <c r="N551" s="4" t="s">
        <v>844</v>
      </c>
      <c r="P551" s="4" t="s">
        <v>2054</v>
      </c>
      <c r="Q551" s="5" t="s">
        <v>2234</v>
      </c>
      <c r="R551" s="4" t="s">
        <v>1537</v>
      </c>
      <c r="T551" s="4" t="s">
        <v>2115</v>
      </c>
      <c r="U551" s="5" t="s">
        <v>1418</v>
      </c>
      <c r="V551" s="5" t="s">
        <v>991</v>
      </c>
      <c r="W551" s="5" t="s">
        <v>1222</v>
      </c>
      <c r="X551" s="5" t="s">
        <v>1222</v>
      </c>
      <c r="Y551" s="4" t="b">
        <v>1</v>
      </c>
      <c r="Z551" s="4" t="s">
        <v>1544</v>
      </c>
      <c r="AA551" s="4">
        <v>1</v>
      </c>
      <c r="AB551" s="4" t="s">
        <v>1831</v>
      </c>
      <c r="AC551" s="4" t="s">
        <v>1945</v>
      </c>
      <c r="AE551" s="53">
        <v>0</v>
      </c>
      <c r="AF551" s="4">
        <v>1</v>
      </c>
      <c r="AH551" s="4" t="s">
        <v>1938</v>
      </c>
      <c r="AJ551" s="4" t="s">
        <v>1831</v>
      </c>
      <c r="AK551" s="4" t="s">
        <v>1831</v>
      </c>
      <c r="AL551" s="4" t="s">
        <v>1831</v>
      </c>
      <c r="AM551" s="4" t="s">
        <v>1831</v>
      </c>
      <c r="AN551" s="4" t="s">
        <v>1831</v>
      </c>
      <c r="AO551" s="4" t="s">
        <v>1946</v>
      </c>
      <c r="AR551" s="4" t="s">
        <v>1831</v>
      </c>
      <c r="AS551" s="4" t="s">
        <v>1831</v>
      </c>
      <c r="AT551" s="4" t="s">
        <v>1831</v>
      </c>
      <c r="AU551" s="4" t="s">
        <v>1831</v>
      </c>
      <c r="AV551" s="4" t="s">
        <v>1831</v>
      </c>
      <c r="AW551" s="4" t="s">
        <v>1831</v>
      </c>
      <c r="AX551" s="4" t="s">
        <v>1831</v>
      </c>
      <c r="AY551" s="4" t="s">
        <v>1831</v>
      </c>
      <c r="AZ551" s="4" t="s">
        <v>1831</v>
      </c>
      <c r="BA551" s="4" t="s">
        <v>1831</v>
      </c>
      <c r="BB551" s="4" t="s">
        <v>1831</v>
      </c>
      <c r="BC551" s="53">
        <v>0.13020319999999999</v>
      </c>
      <c r="BD551" s="53">
        <v>0.12867300000000001</v>
      </c>
      <c r="BE551" s="53">
        <v>204.470607</v>
      </c>
      <c r="BF551" s="53">
        <v>2.03623E-3</v>
      </c>
      <c r="BG551" s="53">
        <v>0.36110125999999998</v>
      </c>
      <c r="BH551" s="4">
        <v>36.304169799999997</v>
      </c>
      <c r="BI551" s="4">
        <v>2.1144708200000002</v>
      </c>
      <c r="BJ551" s="53">
        <v>26.920115299999999</v>
      </c>
      <c r="BK551" s="53">
        <v>6.9660399999999997E-3</v>
      </c>
      <c r="BL551" s="53">
        <v>6864.0400399999999</v>
      </c>
    </row>
    <row r="552" spans="1:64" hidden="1" x14ac:dyDescent="0.3">
      <c r="A552" s="4" t="s">
        <v>604</v>
      </c>
      <c r="B552" s="4">
        <v>100</v>
      </c>
      <c r="C552" s="4">
        <v>100</v>
      </c>
      <c r="D552" s="5">
        <v>552</v>
      </c>
      <c r="E552" s="4" t="s">
        <v>1541</v>
      </c>
      <c r="F552" s="41">
        <v>38749</v>
      </c>
      <c r="G552" s="94">
        <v>1</v>
      </c>
      <c r="H552" s="94">
        <v>2</v>
      </c>
      <c r="I552" s="94">
        <v>2006</v>
      </c>
      <c r="J552" s="4">
        <v>20.868333333333332</v>
      </c>
      <c r="K552" s="4">
        <v>70.3</v>
      </c>
      <c r="L552" s="4">
        <v>28</v>
      </c>
      <c r="M552" s="5" t="s">
        <v>2049</v>
      </c>
      <c r="N552" s="4" t="s">
        <v>844</v>
      </c>
      <c r="P552" s="4" t="s">
        <v>2054</v>
      </c>
      <c r="Q552" s="5" t="s">
        <v>2234</v>
      </c>
      <c r="R552" s="4" t="s">
        <v>1537</v>
      </c>
      <c r="T552" s="4" t="s">
        <v>2115</v>
      </c>
      <c r="U552" s="5" t="s">
        <v>1418</v>
      </c>
      <c r="V552" s="5" t="s">
        <v>991</v>
      </c>
      <c r="W552" s="5" t="s">
        <v>1222</v>
      </c>
      <c r="X552" s="5" t="s">
        <v>1222</v>
      </c>
      <c r="Y552" s="4" t="b">
        <v>1</v>
      </c>
      <c r="Z552" s="4" t="s">
        <v>1544</v>
      </c>
      <c r="AA552" s="4">
        <v>1</v>
      </c>
      <c r="AB552" s="4" t="s">
        <v>1831</v>
      </c>
      <c r="AC552" s="4" t="s">
        <v>1945</v>
      </c>
      <c r="AE552" s="53">
        <v>0</v>
      </c>
      <c r="AF552" s="4">
        <v>1</v>
      </c>
      <c r="AH552" s="4" t="s">
        <v>1938</v>
      </c>
      <c r="AJ552" s="4" t="s">
        <v>1831</v>
      </c>
      <c r="AK552" s="4" t="s">
        <v>1831</v>
      </c>
      <c r="AL552" s="4" t="s">
        <v>1831</v>
      </c>
      <c r="AM552" s="4" t="s">
        <v>1831</v>
      </c>
      <c r="AN552" s="4" t="s">
        <v>1831</v>
      </c>
      <c r="AO552" s="4" t="s">
        <v>1946</v>
      </c>
      <c r="AR552" s="4" t="s">
        <v>1831</v>
      </c>
      <c r="AS552" s="4" t="s">
        <v>1831</v>
      </c>
      <c r="AT552" s="4" t="s">
        <v>1831</v>
      </c>
      <c r="AU552" s="4" t="s">
        <v>1831</v>
      </c>
      <c r="AV552" s="4" t="s">
        <v>1831</v>
      </c>
      <c r="AW552" s="4" t="s">
        <v>1831</v>
      </c>
      <c r="AX552" s="4" t="s">
        <v>1831</v>
      </c>
      <c r="AY552" s="4" t="s">
        <v>1831</v>
      </c>
      <c r="AZ552" s="4" t="s">
        <v>1831</v>
      </c>
      <c r="BA552" s="4" t="s">
        <v>1831</v>
      </c>
      <c r="BB552" s="4" t="s">
        <v>1831</v>
      </c>
      <c r="BC552" s="53">
        <v>0.13020319999999999</v>
      </c>
      <c r="BD552" s="53">
        <v>0.12867300000000001</v>
      </c>
      <c r="BE552" s="53">
        <v>204.470607</v>
      </c>
      <c r="BF552" s="53">
        <v>2.03623E-3</v>
      </c>
      <c r="BG552" s="53">
        <v>0.36110125999999998</v>
      </c>
      <c r="BH552" s="4">
        <v>36.304169799999997</v>
      </c>
      <c r="BI552" s="4">
        <v>2.1144708200000002</v>
      </c>
      <c r="BJ552" s="53">
        <v>26.920115299999999</v>
      </c>
      <c r="BK552" s="53">
        <v>6.9660399999999997E-3</v>
      </c>
      <c r="BL552" s="53">
        <v>6864.0400399999999</v>
      </c>
    </row>
    <row r="553" spans="1:64" hidden="1" x14ac:dyDescent="0.3">
      <c r="A553" s="4" t="s">
        <v>604</v>
      </c>
      <c r="B553" s="4">
        <v>100</v>
      </c>
      <c r="C553" s="4">
        <v>100</v>
      </c>
      <c r="D553" s="5">
        <v>553</v>
      </c>
      <c r="E553" s="4" t="s">
        <v>1541</v>
      </c>
      <c r="F553" s="41">
        <v>38777</v>
      </c>
      <c r="G553" s="94">
        <v>1</v>
      </c>
      <c r="H553" s="94">
        <v>3</v>
      </c>
      <c r="I553" s="94">
        <v>2006</v>
      </c>
      <c r="J553" s="4">
        <v>20.868333333333332</v>
      </c>
      <c r="K553" s="4">
        <v>70.3</v>
      </c>
      <c r="L553" s="4">
        <v>28</v>
      </c>
      <c r="M553" s="5" t="s">
        <v>2049</v>
      </c>
      <c r="N553" s="4" t="s">
        <v>844</v>
      </c>
      <c r="P553" s="4" t="s">
        <v>2054</v>
      </c>
      <c r="Q553" s="5" t="s">
        <v>2234</v>
      </c>
      <c r="R553" s="4" t="s">
        <v>1537</v>
      </c>
      <c r="T553" s="4" t="s">
        <v>2115</v>
      </c>
      <c r="U553" s="5" t="s">
        <v>1418</v>
      </c>
      <c r="V553" s="5" t="s">
        <v>991</v>
      </c>
      <c r="W553" s="5" t="s">
        <v>1222</v>
      </c>
      <c r="X553" s="5" t="s">
        <v>1222</v>
      </c>
      <c r="Y553" s="4" t="b">
        <v>1</v>
      </c>
      <c r="Z553" s="4" t="s">
        <v>1544</v>
      </c>
      <c r="AA553" s="4">
        <v>1</v>
      </c>
      <c r="AB553" s="4" t="s">
        <v>1831</v>
      </c>
      <c r="AC553" s="4" t="s">
        <v>1945</v>
      </c>
      <c r="AE553" s="53">
        <v>0</v>
      </c>
      <c r="AF553" s="4">
        <v>1</v>
      </c>
      <c r="AH553" s="4" t="s">
        <v>1938</v>
      </c>
      <c r="AJ553" s="4" t="s">
        <v>1831</v>
      </c>
      <c r="AK553" s="4" t="s">
        <v>1831</v>
      </c>
      <c r="AL553" s="4" t="s">
        <v>1831</v>
      </c>
      <c r="AM553" s="4" t="s">
        <v>1831</v>
      </c>
      <c r="AN553" s="4" t="s">
        <v>1831</v>
      </c>
      <c r="AO553" s="4" t="s">
        <v>1946</v>
      </c>
      <c r="AR553" s="4" t="s">
        <v>1831</v>
      </c>
      <c r="AS553" s="4" t="s">
        <v>1831</v>
      </c>
      <c r="AT553" s="4" t="s">
        <v>1831</v>
      </c>
      <c r="AU553" s="4" t="s">
        <v>1831</v>
      </c>
      <c r="AV553" s="4" t="s">
        <v>1831</v>
      </c>
      <c r="AW553" s="4" t="s">
        <v>1831</v>
      </c>
      <c r="AX553" s="4" t="s">
        <v>1831</v>
      </c>
      <c r="AY553" s="4" t="s">
        <v>1831</v>
      </c>
      <c r="AZ553" s="4" t="s">
        <v>1831</v>
      </c>
      <c r="BA553" s="4" t="s">
        <v>1831</v>
      </c>
      <c r="BB553" s="4" t="s">
        <v>1831</v>
      </c>
      <c r="BC553" s="53">
        <v>0.13020319999999999</v>
      </c>
      <c r="BD553" s="53">
        <v>0.12867300000000001</v>
      </c>
      <c r="BE553" s="53">
        <v>204.470607</v>
      </c>
      <c r="BF553" s="53">
        <v>2.03623E-3</v>
      </c>
      <c r="BG553" s="53">
        <v>0.36110125999999998</v>
      </c>
      <c r="BH553" s="4">
        <v>36.304169799999997</v>
      </c>
      <c r="BI553" s="4">
        <v>2.1144708200000002</v>
      </c>
      <c r="BJ553" s="53">
        <v>26.920115299999999</v>
      </c>
      <c r="BK553" s="53">
        <v>6.9660399999999997E-3</v>
      </c>
      <c r="BL553" s="53">
        <v>6864.0400399999999</v>
      </c>
    </row>
    <row r="554" spans="1:64" hidden="1" x14ac:dyDescent="0.3">
      <c r="A554" s="4" t="s">
        <v>604</v>
      </c>
      <c r="B554" s="4">
        <v>100</v>
      </c>
      <c r="C554" s="4">
        <v>100</v>
      </c>
      <c r="D554" s="5">
        <v>554</v>
      </c>
      <c r="E554" s="4" t="s">
        <v>1541</v>
      </c>
      <c r="F554" s="41">
        <v>38808</v>
      </c>
      <c r="G554" s="94">
        <v>1</v>
      </c>
      <c r="H554" s="94">
        <v>4</v>
      </c>
      <c r="I554" s="94">
        <v>2006</v>
      </c>
      <c r="J554" s="4">
        <v>20.868333333333332</v>
      </c>
      <c r="K554" s="4">
        <v>70.3</v>
      </c>
      <c r="L554" s="4">
        <v>28</v>
      </c>
      <c r="M554" s="5" t="s">
        <v>2049</v>
      </c>
      <c r="N554" s="4" t="s">
        <v>844</v>
      </c>
      <c r="P554" s="4" t="s">
        <v>2054</v>
      </c>
      <c r="Q554" s="5" t="s">
        <v>2234</v>
      </c>
      <c r="R554" s="4" t="s">
        <v>1537</v>
      </c>
      <c r="T554" s="4" t="s">
        <v>2115</v>
      </c>
      <c r="U554" s="5" t="s">
        <v>1418</v>
      </c>
      <c r="V554" s="5" t="s">
        <v>991</v>
      </c>
      <c r="W554" s="5" t="s">
        <v>1222</v>
      </c>
      <c r="X554" s="5" t="s">
        <v>1222</v>
      </c>
      <c r="Y554" s="4" t="b">
        <v>1</v>
      </c>
      <c r="Z554" s="4" t="s">
        <v>1544</v>
      </c>
      <c r="AA554" s="4">
        <v>1</v>
      </c>
      <c r="AB554" s="4" t="s">
        <v>1831</v>
      </c>
      <c r="AC554" s="4" t="s">
        <v>1945</v>
      </c>
      <c r="AE554" s="53">
        <v>0</v>
      </c>
      <c r="AF554" s="4">
        <v>1</v>
      </c>
      <c r="AH554" s="4" t="s">
        <v>1938</v>
      </c>
      <c r="AJ554" s="4" t="s">
        <v>1831</v>
      </c>
      <c r="AK554" s="4" t="s">
        <v>1831</v>
      </c>
      <c r="AL554" s="4" t="s">
        <v>1831</v>
      </c>
      <c r="AM554" s="4" t="s">
        <v>1831</v>
      </c>
      <c r="AN554" s="4" t="s">
        <v>1831</v>
      </c>
      <c r="AO554" s="4" t="s">
        <v>1946</v>
      </c>
      <c r="AR554" s="4" t="s">
        <v>1831</v>
      </c>
      <c r="AS554" s="4" t="s">
        <v>1831</v>
      </c>
      <c r="AT554" s="4" t="s">
        <v>1831</v>
      </c>
      <c r="AU554" s="4" t="s">
        <v>1831</v>
      </c>
      <c r="AV554" s="4" t="s">
        <v>1831</v>
      </c>
      <c r="AW554" s="4" t="s">
        <v>1831</v>
      </c>
      <c r="AX554" s="4" t="s">
        <v>1831</v>
      </c>
      <c r="AY554" s="4" t="s">
        <v>1831</v>
      </c>
      <c r="AZ554" s="4" t="s">
        <v>1831</v>
      </c>
      <c r="BA554" s="4" t="s">
        <v>1831</v>
      </c>
      <c r="BB554" s="4" t="s">
        <v>1831</v>
      </c>
      <c r="BC554" s="53">
        <v>0.13020319999999999</v>
      </c>
      <c r="BD554" s="53">
        <v>0.12867300000000001</v>
      </c>
      <c r="BE554" s="53">
        <v>204.470607</v>
      </c>
      <c r="BF554" s="53">
        <v>2.03623E-3</v>
      </c>
      <c r="BG554" s="53">
        <v>0.36110125999999998</v>
      </c>
      <c r="BH554" s="4">
        <v>36.304169799999997</v>
      </c>
      <c r="BI554" s="4">
        <v>2.1144708200000002</v>
      </c>
      <c r="BJ554" s="53">
        <v>26.920115299999999</v>
      </c>
      <c r="BK554" s="53">
        <v>6.9660399999999997E-3</v>
      </c>
      <c r="BL554" s="53">
        <v>6864.0400399999999</v>
      </c>
    </row>
    <row r="555" spans="1:64" hidden="1" x14ac:dyDescent="0.3">
      <c r="A555" s="4" t="s">
        <v>604</v>
      </c>
      <c r="B555" s="4">
        <v>100</v>
      </c>
      <c r="C555" s="4">
        <v>100</v>
      </c>
      <c r="D555" s="5">
        <v>555</v>
      </c>
      <c r="E555" s="4" t="s">
        <v>1541</v>
      </c>
      <c r="F555" s="41">
        <v>38838</v>
      </c>
      <c r="G555" s="94">
        <v>1</v>
      </c>
      <c r="H555" s="94">
        <v>5</v>
      </c>
      <c r="I555" s="94">
        <v>2006</v>
      </c>
      <c r="J555" s="4">
        <v>20.868333333333332</v>
      </c>
      <c r="K555" s="4">
        <v>70.3</v>
      </c>
      <c r="L555" s="4">
        <v>28</v>
      </c>
      <c r="M555" s="5" t="s">
        <v>2049</v>
      </c>
      <c r="N555" s="4" t="s">
        <v>844</v>
      </c>
      <c r="P555" s="4" t="s">
        <v>2054</v>
      </c>
      <c r="Q555" s="5" t="s">
        <v>2234</v>
      </c>
      <c r="R555" s="4" t="s">
        <v>1537</v>
      </c>
      <c r="T555" s="4" t="s">
        <v>2115</v>
      </c>
      <c r="U555" s="5" t="s">
        <v>1418</v>
      </c>
      <c r="V555" s="5" t="s">
        <v>991</v>
      </c>
      <c r="W555" s="5" t="s">
        <v>1222</v>
      </c>
      <c r="X555" s="5" t="s">
        <v>1222</v>
      </c>
      <c r="Y555" s="4" t="b">
        <v>1</v>
      </c>
      <c r="Z555" s="4" t="s">
        <v>1544</v>
      </c>
      <c r="AA555" s="4">
        <v>1</v>
      </c>
      <c r="AB555" s="4" t="s">
        <v>1831</v>
      </c>
      <c r="AC555" s="4" t="s">
        <v>1945</v>
      </c>
      <c r="AE555" s="53">
        <v>0</v>
      </c>
      <c r="AF555" s="4">
        <v>1</v>
      </c>
      <c r="AH555" s="4" t="s">
        <v>1938</v>
      </c>
      <c r="AJ555" s="4" t="s">
        <v>1831</v>
      </c>
      <c r="AK555" s="4" t="s">
        <v>1831</v>
      </c>
      <c r="AL555" s="4" t="s">
        <v>1831</v>
      </c>
      <c r="AM555" s="4" t="s">
        <v>1831</v>
      </c>
      <c r="AN555" s="4" t="s">
        <v>1831</v>
      </c>
      <c r="AO555" s="4" t="s">
        <v>1946</v>
      </c>
      <c r="AR555" s="4" t="s">
        <v>1831</v>
      </c>
      <c r="AS555" s="4" t="s">
        <v>1831</v>
      </c>
      <c r="AT555" s="4" t="s">
        <v>1831</v>
      </c>
      <c r="AU555" s="4" t="s">
        <v>1831</v>
      </c>
      <c r="AV555" s="4" t="s">
        <v>1831</v>
      </c>
      <c r="AW555" s="4" t="s">
        <v>1831</v>
      </c>
      <c r="AX555" s="4" t="s">
        <v>1831</v>
      </c>
      <c r="AY555" s="4" t="s">
        <v>1831</v>
      </c>
      <c r="AZ555" s="4" t="s">
        <v>1831</v>
      </c>
      <c r="BA555" s="4" t="s">
        <v>1831</v>
      </c>
      <c r="BB555" s="4" t="s">
        <v>1831</v>
      </c>
      <c r="BC555" s="53">
        <v>0.13020319999999999</v>
      </c>
      <c r="BD555" s="53">
        <v>0.12867300000000001</v>
      </c>
      <c r="BE555" s="53">
        <v>204.470607</v>
      </c>
      <c r="BF555" s="53">
        <v>2.03623E-3</v>
      </c>
      <c r="BG555" s="53">
        <v>0.36110125999999998</v>
      </c>
      <c r="BH555" s="4">
        <v>36.304169799999997</v>
      </c>
      <c r="BI555" s="4">
        <v>2.1144708200000002</v>
      </c>
      <c r="BJ555" s="53">
        <v>26.920115299999999</v>
      </c>
      <c r="BK555" s="53">
        <v>6.9660399999999997E-3</v>
      </c>
      <c r="BL555" s="53">
        <v>6864.0400399999999</v>
      </c>
    </row>
    <row r="556" spans="1:64" hidden="1" x14ac:dyDescent="0.3">
      <c r="A556" s="4" t="s">
        <v>604</v>
      </c>
      <c r="B556" s="4">
        <v>100</v>
      </c>
      <c r="C556" s="4">
        <v>100</v>
      </c>
      <c r="D556" s="5">
        <v>556</v>
      </c>
      <c r="E556" s="4" t="s">
        <v>1541</v>
      </c>
      <c r="F556" s="41">
        <v>38961</v>
      </c>
      <c r="G556" s="94">
        <v>1</v>
      </c>
      <c r="H556" s="94">
        <v>9</v>
      </c>
      <c r="I556" s="94">
        <v>2006</v>
      </c>
      <c r="J556" s="4">
        <v>20.868333333333332</v>
      </c>
      <c r="K556" s="4">
        <v>70.3</v>
      </c>
      <c r="L556" s="4">
        <v>28</v>
      </c>
      <c r="M556" s="5" t="s">
        <v>2049</v>
      </c>
      <c r="N556" s="4" t="s">
        <v>844</v>
      </c>
      <c r="P556" s="4" t="s">
        <v>2054</v>
      </c>
      <c r="Q556" s="5" t="s">
        <v>2235</v>
      </c>
      <c r="R556" s="4" t="s">
        <v>1545</v>
      </c>
      <c r="T556" s="4" t="s">
        <v>2114</v>
      </c>
      <c r="U556" s="5" t="s">
        <v>1418</v>
      </c>
      <c r="V556" s="5" t="s">
        <v>991</v>
      </c>
      <c r="W556" s="5" t="s">
        <v>1222</v>
      </c>
      <c r="X556" s="5" t="s">
        <v>1222</v>
      </c>
      <c r="Y556" s="4" t="b">
        <v>1</v>
      </c>
      <c r="Z556" s="4" t="s">
        <v>1544</v>
      </c>
      <c r="AA556" s="4">
        <v>1</v>
      </c>
      <c r="AB556" s="4" t="s">
        <v>1831</v>
      </c>
      <c r="AC556" s="4" t="s">
        <v>1945</v>
      </c>
      <c r="AE556" s="53">
        <v>0</v>
      </c>
      <c r="AF556" s="4">
        <v>1</v>
      </c>
      <c r="AH556" s="4" t="s">
        <v>1938</v>
      </c>
      <c r="AJ556" s="4" t="s">
        <v>1831</v>
      </c>
      <c r="AK556" s="4" t="s">
        <v>1831</v>
      </c>
      <c r="AL556" s="4" t="s">
        <v>1831</v>
      </c>
      <c r="AM556" s="4" t="s">
        <v>1831</v>
      </c>
      <c r="AN556" s="4" t="s">
        <v>1831</v>
      </c>
      <c r="AO556" s="4" t="s">
        <v>1946</v>
      </c>
      <c r="AR556" s="4" t="s">
        <v>1831</v>
      </c>
      <c r="AS556" s="4" t="s">
        <v>1831</v>
      </c>
      <c r="AT556" s="4" t="s">
        <v>1831</v>
      </c>
      <c r="AU556" s="4" t="s">
        <v>1831</v>
      </c>
      <c r="AV556" s="4" t="s">
        <v>1831</v>
      </c>
      <c r="AW556" s="4" t="s">
        <v>1831</v>
      </c>
      <c r="AX556" s="4" t="s">
        <v>1831</v>
      </c>
      <c r="AY556" s="4" t="s">
        <v>1831</v>
      </c>
      <c r="AZ556" s="4" t="s">
        <v>1831</v>
      </c>
      <c r="BA556" s="4" t="s">
        <v>1831</v>
      </c>
      <c r="BB556" s="4" t="s">
        <v>1831</v>
      </c>
      <c r="BC556" s="53">
        <v>0.13020319999999999</v>
      </c>
      <c r="BD556" s="53">
        <v>0.12867300000000001</v>
      </c>
      <c r="BE556" s="53">
        <v>204.470607</v>
      </c>
      <c r="BF556" s="53">
        <v>2.03623E-3</v>
      </c>
      <c r="BG556" s="53">
        <v>0.36110125999999998</v>
      </c>
      <c r="BH556" s="4">
        <v>36.304169799999997</v>
      </c>
      <c r="BI556" s="4">
        <v>2.1144708200000002</v>
      </c>
      <c r="BJ556" s="53">
        <v>26.920115299999999</v>
      </c>
      <c r="BK556" s="53">
        <v>6.9660399999999997E-3</v>
      </c>
      <c r="BL556" s="53">
        <v>6864.0400399999999</v>
      </c>
    </row>
    <row r="557" spans="1:64" hidden="1" x14ac:dyDescent="0.3">
      <c r="A557" s="4" t="s">
        <v>604</v>
      </c>
      <c r="B557" s="4">
        <v>100</v>
      </c>
      <c r="C557" s="4">
        <v>100</v>
      </c>
      <c r="D557" s="5">
        <v>557</v>
      </c>
      <c r="E557" s="4" t="s">
        <v>1541</v>
      </c>
      <c r="F557" s="41">
        <v>38991</v>
      </c>
      <c r="G557" s="94">
        <v>1</v>
      </c>
      <c r="H557" s="94">
        <v>10</v>
      </c>
      <c r="I557" s="94">
        <v>2006</v>
      </c>
      <c r="J557" s="4">
        <v>20.868333333333332</v>
      </c>
      <c r="K557" s="4">
        <v>70.3</v>
      </c>
      <c r="L557" s="4">
        <v>28</v>
      </c>
      <c r="M557" s="5" t="s">
        <v>2049</v>
      </c>
      <c r="N557" s="4" t="s">
        <v>844</v>
      </c>
      <c r="P557" s="4" t="s">
        <v>2054</v>
      </c>
      <c r="Q557" s="5" t="s">
        <v>2235</v>
      </c>
      <c r="R557" s="4" t="s">
        <v>1545</v>
      </c>
      <c r="T557" s="4" t="s">
        <v>2114</v>
      </c>
      <c r="U557" s="5" t="s">
        <v>1418</v>
      </c>
      <c r="V557" s="5" t="s">
        <v>991</v>
      </c>
      <c r="W557" s="5" t="s">
        <v>1222</v>
      </c>
      <c r="X557" s="5" t="s">
        <v>1222</v>
      </c>
      <c r="Y557" s="4" t="b">
        <v>1</v>
      </c>
      <c r="Z557" s="4" t="s">
        <v>1544</v>
      </c>
      <c r="AA557" s="4">
        <v>1</v>
      </c>
      <c r="AB557" s="4" t="s">
        <v>1831</v>
      </c>
      <c r="AC557" s="4" t="s">
        <v>1945</v>
      </c>
      <c r="AE557" s="53">
        <v>0</v>
      </c>
      <c r="AF557" s="4">
        <v>1</v>
      </c>
      <c r="AH557" s="4" t="s">
        <v>1938</v>
      </c>
      <c r="AJ557" s="4" t="s">
        <v>1831</v>
      </c>
      <c r="AK557" s="4" t="s">
        <v>1831</v>
      </c>
      <c r="AL557" s="4" t="s">
        <v>1831</v>
      </c>
      <c r="AM557" s="4" t="s">
        <v>1831</v>
      </c>
      <c r="AN557" s="4" t="s">
        <v>1831</v>
      </c>
      <c r="AO557" s="4" t="s">
        <v>1946</v>
      </c>
      <c r="AR557" s="4" t="s">
        <v>1831</v>
      </c>
      <c r="AS557" s="4" t="s">
        <v>1831</v>
      </c>
      <c r="AT557" s="4" t="s">
        <v>1831</v>
      </c>
      <c r="AU557" s="4" t="s">
        <v>1831</v>
      </c>
      <c r="AV557" s="4" t="s">
        <v>1831</v>
      </c>
      <c r="AW557" s="4" t="s">
        <v>1831</v>
      </c>
      <c r="AX557" s="4" t="s">
        <v>1831</v>
      </c>
      <c r="AY557" s="4" t="s">
        <v>1831</v>
      </c>
      <c r="AZ557" s="4" t="s">
        <v>1831</v>
      </c>
      <c r="BA557" s="4" t="s">
        <v>1831</v>
      </c>
      <c r="BB557" s="4" t="s">
        <v>1831</v>
      </c>
      <c r="BC557" s="53">
        <v>0.13020319999999999</v>
      </c>
      <c r="BD557" s="53">
        <v>0.12867300000000001</v>
      </c>
      <c r="BE557" s="53">
        <v>204.470607</v>
      </c>
      <c r="BF557" s="53">
        <v>2.03623E-3</v>
      </c>
      <c r="BG557" s="53">
        <v>0.36110125999999998</v>
      </c>
      <c r="BH557" s="4">
        <v>36.304169799999997</v>
      </c>
      <c r="BI557" s="4">
        <v>2.1144708200000002</v>
      </c>
      <c r="BJ557" s="53">
        <v>26.920115299999999</v>
      </c>
      <c r="BK557" s="53">
        <v>6.9660399999999997E-3</v>
      </c>
      <c r="BL557" s="53">
        <v>6864.0400399999999</v>
      </c>
    </row>
    <row r="558" spans="1:64" hidden="1" x14ac:dyDescent="0.3">
      <c r="A558" s="4" t="s">
        <v>604</v>
      </c>
      <c r="B558" s="4">
        <v>100</v>
      </c>
      <c r="C558" s="4">
        <v>100</v>
      </c>
      <c r="D558" s="5">
        <v>558</v>
      </c>
      <c r="E558" s="4" t="s">
        <v>1541</v>
      </c>
      <c r="F558" s="41">
        <v>39022</v>
      </c>
      <c r="G558" s="94">
        <v>1</v>
      </c>
      <c r="H558" s="94">
        <v>11</v>
      </c>
      <c r="I558" s="94">
        <v>2006</v>
      </c>
      <c r="J558" s="4">
        <v>20.868333333333332</v>
      </c>
      <c r="K558" s="4">
        <v>70.3</v>
      </c>
      <c r="L558" s="4">
        <v>28</v>
      </c>
      <c r="M558" s="5" t="s">
        <v>2049</v>
      </c>
      <c r="N558" s="4" t="s">
        <v>844</v>
      </c>
      <c r="P558" s="4" t="s">
        <v>2054</v>
      </c>
      <c r="Q558" s="5" t="s">
        <v>2234</v>
      </c>
      <c r="R558" s="4" t="s">
        <v>1537</v>
      </c>
      <c r="T558" s="4" t="s">
        <v>2115</v>
      </c>
      <c r="U558" s="5" t="s">
        <v>1418</v>
      </c>
      <c r="V558" s="5" t="s">
        <v>991</v>
      </c>
      <c r="W558" s="5" t="s">
        <v>1222</v>
      </c>
      <c r="X558" s="5" t="s">
        <v>1222</v>
      </c>
      <c r="Y558" s="4" t="b">
        <v>1</v>
      </c>
      <c r="Z558" s="4" t="s">
        <v>1544</v>
      </c>
      <c r="AA558" s="4">
        <v>1</v>
      </c>
      <c r="AB558" s="4" t="s">
        <v>1831</v>
      </c>
      <c r="AC558" s="4" t="s">
        <v>1945</v>
      </c>
      <c r="AE558" s="53">
        <v>0</v>
      </c>
      <c r="AF558" s="4">
        <v>1</v>
      </c>
      <c r="AH558" s="4" t="s">
        <v>1938</v>
      </c>
      <c r="AJ558" s="4" t="s">
        <v>1831</v>
      </c>
      <c r="AK558" s="4" t="s">
        <v>1831</v>
      </c>
      <c r="AL558" s="4" t="s">
        <v>1831</v>
      </c>
      <c r="AM558" s="4" t="s">
        <v>1831</v>
      </c>
      <c r="AN558" s="4" t="s">
        <v>1831</v>
      </c>
      <c r="AO558" s="4" t="s">
        <v>1946</v>
      </c>
      <c r="AR558" s="4" t="s">
        <v>1831</v>
      </c>
      <c r="AS558" s="4" t="s">
        <v>1831</v>
      </c>
      <c r="AT558" s="4" t="s">
        <v>1831</v>
      </c>
      <c r="AU558" s="4" t="s">
        <v>1831</v>
      </c>
      <c r="AV558" s="4" t="s">
        <v>1831</v>
      </c>
      <c r="AW558" s="4" t="s">
        <v>1831</v>
      </c>
      <c r="AX558" s="4" t="s">
        <v>1831</v>
      </c>
      <c r="AY558" s="4" t="s">
        <v>1831</v>
      </c>
      <c r="AZ558" s="4" t="s">
        <v>1831</v>
      </c>
      <c r="BA558" s="4" t="s">
        <v>1831</v>
      </c>
      <c r="BB558" s="4" t="s">
        <v>1831</v>
      </c>
      <c r="BC558" s="53">
        <v>0.13020319999999999</v>
      </c>
      <c r="BD558" s="53">
        <v>0.12867300000000001</v>
      </c>
      <c r="BE558" s="53">
        <v>204.470607</v>
      </c>
      <c r="BF558" s="53">
        <v>2.03623E-3</v>
      </c>
      <c r="BG558" s="53">
        <v>0.36110125999999998</v>
      </c>
      <c r="BH558" s="4">
        <v>36.304169799999997</v>
      </c>
      <c r="BI558" s="4">
        <v>2.1144708200000002</v>
      </c>
      <c r="BJ558" s="53">
        <v>26.920115299999999</v>
      </c>
      <c r="BK558" s="53">
        <v>6.9660399999999997E-3</v>
      </c>
      <c r="BL558" s="53">
        <v>6864.0400399999999</v>
      </c>
    </row>
    <row r="559" spans="1:64" hidden="1" x14ac:dyDescent="0.3">
      <c r="A559" s="4" t="s">
        <v>604</v>
      </c>
      <c r="B559" s="4">
        <v>100</v>
      </c>
      <c r="C559" s="4">
        <v>100</v>
      </c>
      <c r="D559" s="5">
        <v>559</v>
      </c>
      <c r="E559" s="4" t="s">
        <v>1541</v>
      </c>
      <c r="F559" s="41">
        <v>38596</v>
      </c>
      <c r="G559" s="94">
        <v>1</v>
      </c>
      <c r="H559" s="94">
        <v>9</v>
      </c>
      <c r="I559" s="94">
        <v>2005</v>
      </c>
      <c r="J559" s="4">
        <v>20.868333333333332</v>
      </c>
      <c r="K559" s="4">
        <v>70.3</v>
      </c>
      <c r="L559" s="4">
        <v>28</v>
      </c>
      <c r="M559" s="5" t="s">
        <v>2049</v>
      </c>
      <c r="N559" s="4" t="s">
        <v>844</v>
      </c>
      <c r="P559" s="4" t="s">
        <v>2054</v>
      </c>
      <c r="Q559" s="5" t="s">
        <v>2235</v>
      </c>
      <c r="R559" s="4" t="s">
        <v>1545</v>
      </c>
      <c r="T559" s="4" t="s">
        <v>2116</v>
      </c>
      <c r="U559" s="5" t="s">
        <v>1418</v>
      </c>
      <c r="V559" s="5" t="s">
        <v>992</v>
      </c>
      <c r="W559" s="5" t="s">
        <v>1222</v>
      </c>
      <c r="X559" s="5" t="s">
        <v>1222</v>
      </c>
      <c r="Y559" s="4" t="b">
        <v>1</v>
      </c>
      <c r="Z559" s="4" t="s">
        <v>1544</v>
      </c>
      <c r="AA559" s="4">
        <v>1</v>
      </c>
      <c r="AB559" s="4" t="s">
        <v>1831</v>
      </c>
      <c r="AC559" s="4" t="s">
        <v>1945</v>
      </c>
      <c r="AE559" s="53">
        <v>0</v>
      </c>
      <c r="AF559" s="4">
        <v>1</v>
      </c>
      <c r="AH559" s="4" t="s">
        <v>1938</v>
      </c>
      <c r="AJ559" s="4" t="s">
        <v>1831</v>
      </c>
      <c r="AK559" s="4" t="s">
        <v>1831</v>
      </c>
      <c r="AL559" s="4" t="s">
        <v>1831</v>
      </c>
      <c r="AM559" s="4" t="s">
        <v>1831</v>
      </c>
      <c r="AN559" s="4">
        <v>1</v>
      </c>
      <c r="AO559" s="4" t="s">
        <v>1946</v>
      </c>
      <c r="AR559" s="4" t="s">
        <v>1831</v>
      </c>
      <c r="AS559" s="4" t="s">
        <v>1831</v>
      </c>
      <c r="AT559" s="4" t="s">
        <v>1831</v>
      </c>
      <c r="AU559" s="4" t="s">
        <v>1831</v>
      </c>
      <c r="AV559" s="4" t="s">
        <v>1831</v>
      </c>
      <c r="AW559" s="4" t="s">
        <v>1831</v>
      </c>
      <c r="AX559" s="4" t="s">
        <v>1831</v>
      </c>
      <c r="AY559" s="4" t="s">
        <v>1831</v>
      </c>
      <c r="AZ559" s="4" t="s">
        <v>1831</v>
      </c>
      <c r="BA559" s="4" t="s">
        <v>1831</v>
      </c>
      <c r="BB559" s="4" t="s">
        <v>1831</v>
      </c>
      <c r="BC559" s="53">
        <v>0.13020319999999999</v>
      </c>
      <c r="BD559" s="53">
        <v>0.12867300000000001</v>
      </c>
      <c r="BE559" s="53">
        <v>204.470607</v>
      </c>
      <c r="BF559" s="53">
        <v>2.03623E-3</v>
      </c>
      <c r="BG559" s="53">
        <v>0.36110125999999998</v>
      </c>
      <c r="BH559" s="4">
        <v>36.304169799999997</v>
      </c>
      <c r="BI559" s="4">
        <v>2.1144708200000002</v>
      </c>
      <c r="BJ559" s="53">
        <v>26.920115299999999</v>
      </c>
      <c r="BK559" s="53">
        <v>6.9660399999999997E-3</v>
      </c>
      <c r="BL559" s="53">
        <v>6864.0400399999999</v>
      </c>
    </row>
    <row r="560" spans="1:64" hidden="1" x14ac:dyDescent="0.3">
      <c r="A560" s="4" t="s">
        <v>604</v>
      </c>
      <c r="B560" s="4">
        <v>100</v>
      </c>
      <c r="C560" s="4">
        <v>100</v>
      </c>
      <c r="D560" s="5">
        <v>560</v>
      </c>
      <c r="E560" s="4" t="s">
        <v>1541</v>
      </c>
      <c r="F560" s="41">
        <v>38626</v>
      </c>
      <c r="G560" s="94">
        <v>1</v>
      </c>
      <c r="H560" s="94">
        <v>10</v>
      </c>
      <c r="I560" s="94">
        <v>2005</v>
      </c>
      <c r="J560" s="4">
        <v>20.868333333333332</v>
      </c>
      <c r="K560" s="4">
        <v>70.3</v>
      </c>
      <c r="L560" s="4">
        <v>28</v>
      </c>
      <c r="M560" s="5" t="s">
        <v>2049</v>
      </c>
      <c r="N560" s="4" t="s">
        <v>844</v>
      </c>
      <c r="P560" s="4" t="s">
        <v>2054</v>
      </c>
      <c r="Q560" s="5" t="s">
        <v>2235</v>
      </c>
      <c r="R560" s="4" t="s">
        <v>1545</v>
      </c>
      <c r="T560" s="4" t="s">
        <v>2116</v>
      </c>
      <c r="U560" s="5" t="s">
        <v>1418</v>
      </c>
      <c r="V560" s="5" t="s">
        <v>992</v>
      </c>
      <c r="W560" s="5" t="s">
        <v>1222</v>
      </c>
      <c r="X560" s="5" t="s">
        <v>1222</v>
      </c>
      <c r="Y560" s="4" t="b">
        <v>1</v>
      </c>
      <c r="Z560" s="4" t="s">
        <v>1544</v>
      </c>
      <c r="AA560" s="4">
        <v>1</v>
      </c>
      <c r="AB560" s="4" t="s">
        <v>1831</v>
      </c>
      <c r="AC560" s="4" t="s">
        <v>1945</v>
      </c>
      <c r="AE560" s="53">
        <v>0</v>
      </c>
      <c r="AF560" s="4">
        <v>1</v>
      </c>
      <c r="AH560" s="4" t="s">
        <v>1938</v>
      </c>
      <c r="AJ560" s="4" t="s">
        <v>1831</v>
      </c>
      <c r="AK560" s="4" t="s">
        <v>1831</v>
      </c>
      <c r="AL560" s="4" t="s">
        <v>1831</v>
      </c>
      <c r="AM560" s="4" t="s">
        <v>1831</v>
      </c>
      <c r="AN560" s="4">
        <v>1</v>
      </c>
      <c r="AO560" s="4" t="s">
        <v>1946</v>
      </c>
      <c r="AR560" s="4" t="s">
        <v>1831</v>
      </c>
      <c r="AS560" s="4" t="s">
        <v>1831</v>
      </c>
      <c r="AT560" s="4" t="s">
        <v>1831</v>
      </c>
      <c r="AU560" s="4" t="s">
        <v>1831</v>
      </c>
      <c r="AV560" s="4" t="s">
        <v>1831</v>
      </c>
      <c r="AW560" s="4" t="s">
        <v>1831</v>
      </c>
      <c r="AX560" s="4" t="s">
        <v>1831</v>
      </c>
      <c r="AY560" s="4" t="s">
        <v>1831</v>
      </c>
      <c r="AZ560" s="4" t="s">
        <v>1831</v>
      </c>
      <c r="BA560" s="4" t="s">
        <v>1831</v>
      </c>
      <c r="BB560" s="4" t="s">
        <v>1831</v>
      </c>
      <c r="BC560" s="53">
        <v>0.13020319999999999</v>
      </c>
      <c r="BD560" s="53">
        <v>0.12867300000000001</v>
      </c>
      <c r="BE560" s="53">
        <v>204.470607</v>
      </c>
      <c r="BF560" s="53">
        <v>2.03623E-3</v>
      </c>
      <c r="BG560" s="53">
        <v>0.36110125999999998</v>
      </c>
      <c r="BH560" s="4">
        <v>36.304169799999997</v>
      </c>
      <c r="BI560" s="4">
        <v>2.1144708200000002</v>
      </c>
      <c r="BJ560" s="53">
        <v>26.920115299999999</v>
      </c>
      <c r="BK560" s="53">
        <v>6.9660399999999997E-3</v>
      </c>
      <c r="BL560" s="53">
        <v>6864.0400399999999</v>
      </c>
    </row>
    <row r="561" spans="1:64" hidden="1" x14ac:dyDescent="0.3">
      <c r="A561" s="4" t="s">
        <v>604</v>
      </c>
      <c r="B561" s="4">
        <v>100</v>
      </c>
      <c r="C561" s="4">
        <v>100</v>
      </c>
      <c r="D561" s="5">
        <v>561</v>
      </c>
      <c r="E561" s="4" t="s">
        <v>1541</v>
      </c>
      <c r="F561" s="41">
        <v>38657</v>
      </c>
      <c r="G561" s="94">
        <v>1</v>
      </c>
      <c r="H561" s="94">
        <v>11</v>
      </c>
      <c r="I561" s="94">
        <v>2005</v>
      </c>
      <c r="J561" s="4">
        <v>20.868333333333332</v>
      </c>
      <c r="K561" s="4">
        <v>70.3</v>
      </c>
      <c r="L561" s="4">
        <v>28</v>
      </c>
      <c r="M561" s="5" t="s">
        <v>2049</v>
      </c>
      <c r="N561" s="4" t="s">
        <v>844</v>
      </c>
      <c r="P561" s="4" t="s">
        <v>2054</v>
      </c>
      <c r="Q561" s="5" t="s">
        <v>2234</v>
      </c>
      <c r="R561" s="4" t="s">
        <v>1537</v>
      </c>
      <c r="T561" s="4" t="s">
        <v>2117</v>
      </c>
      <c r="U561" s="5" t="s">
        <v>1418</v>
      </c>
      <c r="V561" s="5" t="s">
        <v>992</v>
      </c>
      <c r="W561" s="5" t="s">
        <v>1222</v>
      </c>
      <c r="X561" s="5" t="s">
        <v>1222</v>
      </c>
      <c r="Y561" s="4" t="b">
        <v>1</v>
      </c>
      <c r="Z561" s="4" t="s">
        <v>1544</v>
      </c>
      <c r="AA561" s="4">
        <v>1</v>
      </c>
      <c r="AB561" s="4" t="s">
        <v>1831</v>
      </c>
      <c r="AC561" s="4" t="s">
        <v>1945</v>
      </c>
      <c r="AE561" s="53">
        <v>0</v>
      </c>
      <c r="AF561" s="4">
        <v>1</v>
      </c>
      <c r="AH561" s="4" t="s">
        <v>1938</v>
      </c>
      <c r="AJ561" s="4" t="s">
        <v>1831</v>
      </c>
      <c r="AK561" s="4" t="s">
        <v>1831</v>
      </c>
      <c r="AL561" s="4" t="s">
        <v>1831</v>
      </c>
      <c r="AM561" s="4" t="s">
        <v>1831</v>
      </c>
      <c r="AN561" s="4">
        <v>1</v>
      </c>
      <c r="AO561" s="4" t="s">
        <v>1946</v>
      </c>
      <c r="AR561" s="4" t="s">
        <v>1831</v>
      </c>
      <c r="AS561" s="4" t="s">
        <v>1831</v>
      </c>
      <c r="AT561" s="4" t="s">
        <v>1831</v>
      </c>
      <c r="AU561" s="4" t="s">
        <v>1831</v>
      </c>
      <c r="AV561" s="4" t="s">
        <v>1831</v>
      </c>
      <c r="AW561" s="4" t="s">
        <v>1831</v>
      </c>
      <c r="AX561" s="4" t="s">
        <v>1831</v>
      </c>
      <c r="AY561" s="4" t="s">
        <v>1831</v>
      </c>
      <c r="AZ561" s="4" t="s">
        <v>1831</v>
      </c>
      <c r="BA561" s="4" t="s">
        <v>1831</v>
      </c>
      <c r="BB561" s="4" t="s">
        <v>1831</v>
      </c>
      <c r="BC561" s="53">
        <v>0.13020319999999999</v>
      </c>
      <c r="BD561" s="53">
        <v>0.12867300000000001</v>
      </c>
      <c r="BE561" s="53">
        <v>204.470607</v>
      </c>
      <c r="BF561" s="53">
        <v>2.03623E-3</v>
      </c>
      <c r="BG561" s="53">
        <v>0.36110125999999998</v>
      </c>
      <c r="BH561" s="4">
        <v>36.304169799999997</v>
      </c>
      <c r="BI561" s="4">
        <v>2.1144708200000002</v>
      </c>
      <c r="BJ561" s="53">
        <v>26.920115299999999</v>
      </c>
      <c r="BK561" s="53">
        <v>6.9660399999999997E-3</v>
      </c>
      <c r="BL561" s="53">
        <v>6864.0400399999999</v>
      </c>
    </row>
    <row r="562" spans="1:64" hidden="1" x14ac:dyDescent="0.3">
      <c r="A562" s="4" t="s">
        <v>604</v>
      </c>
      <c r="B562" s="4">
        <v>100</v>
      </c>
      <c r="C562" s="4">
        <v>100</v>
      </c>
      <c r="D562" s="5">
        <v>562</v>
      </c>
      <c r="E562" s="4" t="s">
        <v>1541</v>
      </c>
      <c r="F562" s="41">
        <v>38687</v>
      </c>
      <c r="G562" s="94">
        <v>1</v>
      </c>
      <c r="H562" s="94">
        <v>12</v>
      </c>
      <c r="I562" s="94">
        <v>2005</v>
      </c>
      <c r="J562" s="4">
        <v>20.868333333333332</v>
      </c>
      <c r="K562" s="4">
        <v>70.3</v>
      </c>
      <c r="L562" s="4">
        <v>28</v>
      </c>
      <c r="M562" s="5" t="s">
        <v>2049</v>
      </c>
      <c r="N562" s="4" t="s">
        <v>844</v>
      </c>
      <c r="P562" s="4" t="s">
        <v>2054</v>
      </c>
      <c r="Q562" s="5" t="s">
        <v>2234</v>
      </c>
      <c r="R562" s="4" t="s">
        <v>1537</v>
      </c>
      <c r="T562" s="4" t="s">
        <v>2117</v>
      </c>
      <c r="U562" s="5" t="s">
        <v>1418</v>
      </c>
      <c r="V562" s="5" t="s">
        <v>992</v>
      </c>
      <c r="W562" s="5" t="s">
        <v>1222</v>
      </c>
      <c r="X562" s="5" t="s">
        <v>1222</v>
      </c>
      <c r="Y562" s="4" t="b">
        <v>1</v>
      </c>
      <c r="Z562" s="4" t="s">
        <v>1544</v>
      </c>
      <c r="AA562" s="4">
        <v>1</v>
      </c>
      <c r="AB562" s="4" t="s">
        <v>1831</v>
      </c>
      <c r="AC562" s="4" t="s">
        <v>1945</v>
      </c>
      <c r="AE562" s="53">
        <v>0</v>
      </c>
      <c r="AF562" s="4">
        <v>1</v>
      </c>
      <c r="AH562" s="4" t="s">
        <v>1938</v>
      </c>
      <c r="AJ562" s="4" t="s">
        <v>1831</v>
      </c>
      <c r="AK562" s="4" t="s">
        <v>1831</v>
      </c>
      <c r="AL562" s="4" t="s">
        <v>1831</v>
      </c>
      <c r="AM562" s="4" t="s">
        <v>1831</v>
      </c>
      <c r="AN562" s="4">
        <v>1</v>
      </c>
      <c r="AO562" s="4" t="s">
        <v>1946</v>
      </c>
      <c r="AR562" s="4" t="s">
        <v>1831</v>
      </c>
      <c r="AS562" s="4" t="s">
        <v>1831</v>
      </c>
      <c r="AT562" s="4" t="s">
        <v>1831</v>
      </c>
      <c r="AU562" s="4" t="s">
        <v>1831</v>
      </c>
      <c r="AV562" s="4" t="s">
        <v>1831</v>
      </c>
      <c r="AW562" s="4" t="s">
        <v>1831</v>
      </c>
      <c r="AX562" s="4" t="s">
        <v>1831</v>
      </c>
      <c r="AY562" s="4" t="s">
        <v>1831</v>
      </c>
      <c r="AZ562" s="4" t="s">
        <v>1831</v>
      </c>
      <c r="BA562" s="4" t="s">
        <v>1831</v>
      </c>
      <c r="BB562" s="4" t="s">
        <v>1831</v>
      </c>
      <c r="BC562" s="53">
        <v>0.13020319999999999</v>
      </c>
      <c r="BD562" s="53">
        <v>0.12867300000000001</v>
      </c>
      <c r="BE562" s="53">
        <v>204.470607</v>
      </c>
      <c r="BF562" s="53">
        <v>2.03623E-3</v>
      </c>
      <c r="BG562" s="53">
        <v>0.36110125999999998</v>
      </c>
      <c r="BH562" s="4">
        <v>36.304169799999997</v>
      </c>
      <c r="BI562" s="4">
        <v>2.1144708200000002</v>
      </c>
      <c r="BJ562" s="53">
        <v>26.920115299999999</v>
      </c>
      <c r="BK562" s="53">
        <v>6.9660399999999997E-3</v>
      </c>
      <c r="BL562" s="53">
        <v>6864.0400399999999</v>
      </c>
    </row>
    <row r="563" spans="1:64" hidden="1" x14ac:dyDescent="0.3">
      <c r="A563" s="4" t="s">
        <v>604</v>
      </c>
      <c r="B563" s="4">
        <v>100</v>
      </c>
      <c r="C563" s="4">
        <v>100</v>
      </c>
      <c r="D563" s="5">
        <v>563</v>
      </c>
      <c r="E563" s="4" t="s">
        <v>1541</v>
      </c>
      <c r="F563" s="41">
        <v>38718</v>
      </c>
      <c r="G563" s="94">
        <v>1</v>
      </c>
      <c r="H563" s="94">
        <v>1</v>
      </c>
      <c r="I563" s="94">
        <v>2006</v>
      </c>
      <c r="J563" s="4">
        <v>20.868333333333332</v>
      </c>
      <c r="K563" s="4">
        <v>70.3</v>
      </c>
      <c r="L563" s="4">
        <v>28</v>
      </c>
      <c r="M563" s="5" t="s">
        <v>2049</v>
      </c>
      <c r="N563" s="4" t="s">
        <v>844</v>
      </c>
      <c r="P563" s="4" t="s">
        <v>2054</v>
      </c>
      <c r="Q563" s="5" t="s">
        <v>2234</v>
      </c>
      <c r="R563" s="4" t="s">
        <v>1537</v>
      </c>
      <c r="T563" s="4" t="s">
        <v>2117</v>
      </c>
      <c r="U563" s="5" t="s">
        <v>1418</v>
      </c>
      <c r="V563" s="5" t="s">
        <v>992</v>
      </c>
      <c r="W563" s="5" t="s">
        <v>1222</v>
      </c>
      <c r="X563" s="5" t="s">
        <v>1222</v>
      </c>
      <c r="Y563" s="4" t="b">
        <v>1</v>
      </c>
      <c r="Z563" s="4" t="s">
        <v>1544</v>
      </c>
      <c r="AA563" s="4">
        <v>1</v>
      </c>
      <c r="AB563" s="4" t="s">
        <v>1831</v>
      </c>
      <c r="AC563" s="4" t="s">
        <v>1945</v>
      </c>
      <c r="AE563" s="53">
        <v>0</v>
      </c>
      <c r="AF563" s="4">
        <v>1</v>
      </c>
      <c r="AH563" s="4" t="s">
        <v>1938</v>
      </c>
      <c r="AJ563" s="4" t="s">
        <v>1831</v>
      </c>
      <c r="AK563" s="4" t="s">
        <v>1831</v>
      </c>
      <c r="AL563" s="4" t="s">
        <v>1831</v>
      </c>
      <c r="AM563" s="4" t="s">
        <v>1831</v>
      </c>
      <c r="AN563" s="4">
        <v>1</v>
      </c>
      <c r="AO563" s="4" t="s">
        <v>1946</v>
      </c>
      <c r="AR563" s="4" t="s">
        <v>1831</v>
      </c>
      <c r="AS563" s="4" t="s">
        <v>1831</v>
      </c>
      <c r="AT563" s="4" t="s">
        <v>1831</v>
      </c>
      <c r="AU563" s="4" t="s">
        <v>1831</v>
      </c>
      <c r="AV563" s="4" t="s">
        <v>1831</v>
      </c>
      <c r="AW563" s="4" t="s">
        <v>1831</v>
      </c>
      <c r="AX563" s="4" t="s">
        <v>1831</v>
      </c>
      <c r="AY563" s="4" t="s">
        <v>1831</v>
      </c>
      <c r="AZ563" s="4" t="s">
        <v>1831</v>
      </c>
      <c r="BA563" s="4" t="s">
        <v>1831</v>
      </c>
      <c r="BB563" s="4" t="s">
        <v>1831</v>
      </c>
      <c r="BC563" s="53">
        <v>0.13020319999999999</v>
      </c>
      <c r="BD563" s="53">
        <v>0.12867300000000001</v>
      </c>
      <c r="BE563" s="53">
        <v>204.470607</v>
      </c>
      <c r="BF563" s="53">
        <v>2.03623E-3</v>
      </c>
      <c r="BG563" s="53">
        <v>0.36110125999999998</v>
      </c>
      <c r="BH563" s="4">
        <v>36.304169799999997</v>
      </c>
      <c r="BI563" s="4">
        <v>2.1144708200000002</v>
      </c>
      <c r="BJ563" s="53">
        <v>26.920115299999999</v>
      </c>
      <c r="BK563" s="53">
        <v>6.9660399999999997E-3</v>
      </c>
      <c r="BL563" s="53">
        <v>6864.0400399999999</v>
      </c>
    </row>
    <row r="564" spans="1:64" hidden="1" x14ac:dyDescent="0.3">
      <c r="A564" s="4" t="s">
        <v>604</v>
      </c>
      <c r="B564" s="4">
        <v>100</v>
      </c>
      <c r="C564" s="4">
        <v>100</v>
      </c>
      <c r="D564" s="5">
        <v>564</v>
      </c>
      <c r="E564" s="4" t="s">
        <v>1541</v>
      </c>
      <c r="F564" s="41">
        <v>38749</v>
      </c>
      <c r="G564" s="94">
        <v>1</v>
      </c>
      <c r="H564" s="94">
        <v>2</v>
      </c>
      <c r="I564" s="94">
        <v>2006</v>
      </c>
      <c r="J564" s="4">
        <v>20.868333333333332</v>
      </c>
      <c r="K564" s="4">
        <v>70.3</v>
      </c>
      <c r="L564" s="4">
        <v>28</v>
      </c>
      <c r="M564" s="5" t="s">
        <v>2049</v>
      </c>
      <c r="N564" s="4" t="s">
        <v>844</v>
      </c>
      <c r="P564" s="4" t="s">
        <v>2054</v>
      </c>
      <c r="Q564" s="5" t="s">
        <v>2234</v>
      </c>
      <c r="R564" s="4" t="s">
        <v>1537</v>
      </c>
      <c r="T564" s="4" t="s">
        <v>2117</v>
      </c>
      <c r="U564" s="5" t="s">
        <v>1418</v>
      </c>
      <c r="V564" s="5" t="s">
        <v>992</v>
      </c>
      <c r="W564" s="5" t="s">
        <v>1222</v>
      </c>
      <c r="X564" s="5" t="s">
        <v>1222</v>
      </c>
      <c r="Y564" s="4" t="b">
        <v>1</v>
      </c>
      <c r="Z564" s="4" t="s">
        <v>1544</v>
      </c>
      <c r="AA564" s="4">
        <v>1</v>
      </c>
      <c r="AB564" s="4" t="s">
        <v>1831</v>
      </c>
      <c r="AC564" s="4" t="s">
        <v>1945</v>
      </c>
      <c r="AE564" s="53">
        <v>0</v>
      </c>
      <c r="AF564" s="4">
        <v>1</v>
      </c>
      <c r="AH564" s="4" t="s">
        <v>1938</v>
      </c>
      <c r="AJ564" s="4" t="s">
        <v>1831</v>
      </c>
      <c r="AK564" s="4" t="s">
        <v>1831</v>
      </c>
      <c r="AL564" s="4" t="s">
        <v>1831</v>
      </c>
      <c r="AM564" s="4" t="s">
        <v>1831</v>
      </c>
      <c r="AN564" s="4">
        <v>1</v>
      </c>
      <c r="AO564" s="4" t="s">
        <v>1946</v>
      </c>
      <c r="AR564" s="4" t="s">
        <v>1831</v>
      </c>
      <c r="AS564" s="4" t="s">
        <v>1831</v>
      </c>
      <c r="AT564" s="4" t="s">
        <v>1831</v>
      </c>
      <c r="AU564" s="4" t="s">
        <v>1831</v>
      </c>
      <c r="AV564" s="4" t="s">
        <v>1831</v>
      </c>
      <c r="AW564" s="4" t="s">
        <v>1831</v>
      </c>
      <c r="AX564" s="4" t="s">
        <v>1831</v>
      </c>
      <c r="AY564" s="4" t="s">
        <v>1831</v>
      </c>
      <c r="AZ564" s="4" t="s">
        <v>1831</v>
      </c>
      <c r="BA564" s="4" t="s">
        <v>1831</v>
      </c>
      <c r="BB564" s="4" t="s">
        <v>1831</v>
      </c>
      <c r="BC564" s="53">
        <v>0.13020319999999999</v>
      </c>
      <c r="BD564" s="53">
        <v>0.12867300000000001</v>
      </c>
      <c r="BE564" s="53">
        <v>204.470607</v>
      </c>
      <c r="BF564" s="53">
        <v>2.03623E-3</v>
      </c>
      <c r="BG564" s="53">
        <v>0.36110125999999998</v>
      </c>
      <c r="BH564" s="4">
        <v>36.304169799999997</v>
      </c>
      <c r="BI564" s="4">
        <v>2.1144708200000002</v>
      </c>
      <c r="BJ564" s="53">
        <v>26.920115299999999</v>
      </c>
      <c r="BK564" s="53">
        <v>6.9660399999999997E-3</v>
      </c>
      <c r="BL564" s="53">
        <v>6864.0400399999999</v>
      </c>
    </row>
    <row r="565" spans="1:64" hidden="1" x14ac:dyDescent="0.3">
      <c r="A565" s="4" t="s">
        <v>604</v>
      </c>
      <c r="B565" s="4">
        <v>100</v>
      </c>
      <c r="C565" s="4">
        <v>100</v>
      </c>
      <c r="D565" s="5">
        <v>565</v>
      </c>
      <c r="E565" s="4" t="s">
        <v>1541</v>
      </c>
      <c r="F565" s="41">
        <v>38777</v>
      </c>
      <c r="G565" s="94">
        <v>1</v>
      </c>
      <c r="H565" s="94">
        <v>3</v>
      </c>
      <c r="I565" s="94">
        <v>2006</v>
      </c>
      <c r="J565" s="4">
        <v>20.868333333333332</v>
      </c>
      <c r="K565" s="4">
        <v>70.3</v>
      </c>
      <c r="L565" s="4">
        <v>28</v>
      </c>
      <c r="M565" s="5" t="s">
        <v>2049</v>
      </c>
      <c r="N565" s="4" t="s">
        <v>844</v>
      </c>
      <c r="P565" s="4" t="s">
        <v>2054</v>
      </c>
      <c r="Q565" s="5" t="s">
        <v>2234</v>
      </c>
      <c r="R565" s="4" t="s">
        <v>1537</v>
      </c>
      <c r="T565" s="4" t="s">
        <v>2117</v>
      </c>
      <c r="U565" s="5" t="s">
        <v>1418</v>
      </c>
      <c r="V565" s="5" t="s">
        <v>992</v>
      </c>
      <c r="W565" s="5" t="s">
        <v>1222</v>
      </c>
      <c r="X565" s="5" t="s">
        <v>1222</v>
      </c>
      <c r="Y565" s="4" t="b">
        <v>1</v>
      </c>
      <c r="Z565" s="4" t="s">
        <v>1544</v>
      </c>
      <c r="AA565" s="4">
        <v>1</v>
      </c>
      <c r="AB565" s="4" t="s">
        <v>1831</v>
      </c>
      <c r="AC565" s="4" t="s">
        <v>1945</v>
      </c>
      <c r="AE565" s="53">
        <v>0</v>
      </c>
      <c r="AF565" s="4">
        <v>1</v>
      </c>
      <c r="AH565" s="4" t="s">
        <v>1938</v>
      </c>
      <c r="AJ565" s="4" t="s">
        <v>1831</v>
      </c>
      <c r="AK565" s="4" t="s">
        <v>1831</v>
      </c>
      <c r="AL565" s="4" t="s">
        <v>1831</v>
      </c>
      <c r="AM565" s="4" t="s">
        <v>1831</v>
      </c>
      <c r="AN565" s="4">
        <v>1</v>
      </c>
      <c r="AO565" s="4" t="s">
        <v>1946</v>
      </c>
      <c r="AR565" s="4" t="s">
        <v>1831</v>
      </c>
      <c r="AS565" s="4" t="s">
        <v>1831</v>
      </c>
      <c r="AT565" s="4" t="s">
        <v>1831</v>
      </c>
      <c r="AU565" s="4" t="s">
        <v>1831</v>
      </c>
      <c r="AV565" s="4" t="s">
        <v>1831</v>
      </c>
      <c r="AW565" s="4" t="s">
        <v>1831</v>
      </c>
      <c r="AX565" s="4" t="s">
        <v>1831</v>
      </c>
      <c r="AY565" s="4" t="s">
        <v>1831</v>
      </c>
      <c r="AZ565" s="4" t="s">
        <v>1831</v>
      </c>
      <c r="BA565" s="4" t="s">
        <v>1831</v>
      </c>
      <c r="BB565" s="4" t="s">
        <v>1831</v>
      </c>
      <c r="BC565" s="53">
        <v>0.13020319999999999</v>
      </c>
      <c r="BD565" s="53">
        <v>0.12867300000000001</v>
      </c>
      <c r="BE565" s="53">
        <v>204.470607</v>
      </c>
      <c r="BF565" s="53">
        <v>2.03623E-3</v>
      </c>
      <c r="BG565" s="53">
        <v>0.36110125999999998</v>
      </c>
      <c r="BH565" s="4">
        <v>36.304169799999997</v>
      </c>
      <c r="BI565" s="4">
        <v>2.1144708200000002</v>
      </c>
      <c r="BJ565" s="53">
        <v>26.920115299999999</v>
      </c>
      <c r="BK565" s="53">
        <v>6.9660399999999997E-3</v>
      </c>
      <c r="BL565" s="53">
        <v>6864.0400399999999</v>
      </c>
    </row>
    <row r="566" spans="1:64" hidden="1" x14ac:dyDescent="0.3">
      <c r="A566" s="4" t="s">
        <v>604</v>
      </c>
      <c r="B566" s="4">
        <v>100</v>
      </c>
      <c r="C566" s="4">
        <v>100</v>
      </c>
      <c r="D566" s="5">
        <v>566</v>
      </c>
      <c r="E566" s="4" t="s">
        <v>1541</v>
      </c>
      <c r="F566" s="41">
        <v>38808</v>
      </c>
      <c r="G566" s="94">
        <v>1</v>
      </c>
      <c r="H566" s="94">
        <v>4</v>
      </c>
      <c r="I566" s="94">
        <v>2006</v>
      </c>
      <c r="J566" s="4">
        <v>20.868333333333332</v>
      </c>
      <c r="K566" s="4">
        <v>70.3</v>
      </c>
      <c r="L566" s="4">
        <v>28</v>
      </c>
      <c r="M566" s="5" t="s">
        <v>2049</v>
      </c>
      <c r="N566" s="4" t="s">
        <v>844</v>
      </c>
      <c r="P566" s="4" t="s">
        <v>2054</v>
      </c>
      <c r="Q566" s="5" t="s">
        <v>2234</v>
      </c>
      <c r="R566" s="4" t="s">
        <v>1537</v>
      </c>
      <c r="T566" s="4" t="s">
        <v>2117</v>
      </c>
      <c r="U566" s="5" t="s">
        <v>1418</v>
      </c>
      <c r="V566" s="5" t="s">
        <v>992</v>
      </c>
      <c r="W566" s="5" t="s">
        <v>1222</v>
      </c>
      <c r="X566" s="5" t="s">
        <v>1222</v>
      </c>
      <c r="Y566" s="4" t="b">
        <v>1</v>
      </c>
      <c r="Z566" s="4" t="s">
        <v>1544</v>
      </c>
      <c r="AA566" s="4">
        <v>1</v>
      </c>
      <c r="AB566" s="4" t="s">
        <v>1831</v>
      </c>
      <c r="AC566" s="4" t="s">
        <v>1945</v>
      </c>
      <c r="AE566" s="53">
        <v>0</v>
      </c>
      <c r="AF566" s="4">
        <v>1</v>
      </c>
      <c r="AH566" s="4" t="s">
        <v>1938</v>
      </c>
      <c r="AJ566" s="4" t="s">
        <v>1831</v>
      </c>
      <c r="AK566" s="4" t="s">
        <v>1831</v>
      </c>
      <c r="AL566" s="4" t="s">
        <v>1831</v>
      </c>
      <c r="AM566" s="4" t="s">
        <v>1831</v>
      </c>
      <c r="AN566" s="4">
        <v>1</v>
      </c>
      <c r="AO566" s="4" t="s">
        <v>1946</v>
      </c>
      <c r="AR566" s="4" t="s">
        <v>1831</v>
      </c>
      <c r="AS566" s="4" t="s">
        <v>1831</v>
      </c>
      <c r="AT566" s="4" t="s">
        <v>1831</v>
      </c>
      <c r="AU566" s="4" t="s">
        <v>1831</v>
      </c>
      <c r="AV566" s="4" t="s">
        <v>1831</v>
      </c>
      <c r="AW566" s="4" t="s">
        <v>1831</v>
      </c>
      <c r="AX566" s="4" t="s">
        <v>1831</v>
      </c>
      <c r="AY566" s="4" t="s">
        <v>1831</v>
      </c>
      <c r="AZ566" s="4" t="s">
        <v>1831</v>
      </c>
      <c r="BA566" s="4" t="s">
        <v>1831</v>
      </c>
      <c r="BB566" s="4" t="s">
        <v>1831</v>
      </c>
      <c r="BC566" s="53">
        <v>0.13020319999999999</v>
      </c>
      <c r="BD566" s="53">
        <v>0.12867300000000001</v>
      </c>
      <c r="BE566" s="53">
        <v>204.470607</v>
      </c>
      <c r="BF566" s="53">
        <v>2.03623E-3</v>
      </c>
      <c r="BG566" s="53">
        <v>0.36110125999999998</v>
      </c>
      <c r="BH566" s="4">
        <v>36.304169799999997</v>
      </c>
      <c r="BI566" s="4">
        <v>2.1144708200000002</v>
      </c>
      <c r="BJ566" s="53">
        <v>26.920115299999999</v>
      </c>
      <c r="BK566" s="53">
        <v>6.9660399999999997E-3</v>
      </c>
      <c r="BL566" s="53">
        <v>6864.0400399999999</v>
      </c>
    </row>
    <row r="567" spans="1:64" hidden="1" x14ac:dyDescent="0.3">
      <c r="A567" s="4" t="s">
        <v>604</v>
      </c>
      <c r="B567" s="4">
        <v>100</v>
      </c>
      <c r="C567" s="4">
        <v>100</v>
      </c>
      <c r="D567" s="5">
        <v>567</v>
      </c>
      <c r="E567" s="4" t="s">
        <v>1541</v>
      </c>
      <c r="F567" s="41">
        <v>38838</v>
      </c>
      <c r="G567" s="94">
        <v>1</v>
      </c>
      <c r="H567" s="94">
        <v>5</v>
      </c>
      <c r="I567" s="94">
        <v>2006</v>
      </c>
      <c r="J567" s="4">
        <v>20.868333333333332</v>
      </c>
      <c r="K567" s="4">
        <v>70.3</v>
      </c>
      <c r="L567" s="4">
        <v>28</v>
      </c>
      <c r="M567" s="5" t="s">
        <v>2049</v>
      </c>
      <c r="N567" s="4" t="s">
        <v>844</v>
      </c>
      <c r="P567" s="4" t="s">
        <v>2054</v>
      </c>
      <c r="Q567" s="5" t="s">
        <v>2234</v>
      </c>
      <c r="R567" s="4" t="s">
        <v>1537</v>
      </c>
      <c r="T567" s="4" t="s">
        <v>2117</v>
      </c>
      <c r="U567" s="5" t="s">
        <v>1418</v>
      </c>
      <c r="V567" s="5" t="s">
        <v>992</v>
      </c>
      <c r="W567" s="5" t="s">
        <v>1222</v>
      </c>
      <c r="X567" s="5" t="s">
        <v>1222</v>
      </c>
      <c r="Y567" s="4" t="b">
        <v>1</v>
      </c>
      <c r="Z567" s="4" t="s">
        <v>1544</v>
      </c>
      <c r="AA567" s="4">
        <v>1</v>
      </c>
      <c r="AB567" s="4" t="s">
        <v>1831</v>
      </c>
      <c r="AC567" s="4" t="s">
        <v>1945</v>
      </c>
      <c r="AE567" s="53">
        <v>0</v>
      </c>
      <c r="AF567" s="4">
        <v>1</v>
      </c>
      <c r="AH567" s="4" t="s">
        <v>1938</v>
      </c>
      <c r="AJ567" s="4" t="s">
        <v>1831</v>
      </c>
      <c r="AK567" s="4" t="s">
        <v>1831</v>
      </c>
      <c r="AL567" s="4" t="s">
        <v>1831</v>
      </c>
      <c r="AM567" s="4" t="s">
        <v>1831</v>
      </c>
      <c r="AN567" s="4">
        <v>1</v>
      </c>
      <c r="AO567" s="4" t="s">
        <v>1946</v>
      </c>
      <c r="AR567" s="4" t="s">
        <v>1831</v>
      </c>
      <c r="AS567" s="4" t="s">
        <v>1831</v>
      </c>
      <c r="AT567" s="4" t="s">
        <v>1831</v>
      </c>
      <c r="AU567" s="4" t="s">
        <v>1831</v>
      </c>
      <c r="AV567" s="4" t="s">
        <v>1831</v>
      </c>
      <c r="AW567" s="4" t="s">
        <v>1831</v>
      </c>
      <c r="AX567" s="4" t="s">
        <v>1831</v>
      </c>
      <c r="AY567" s="4" t="s">
        <v>1831</v>
      </c>
      <c r="AZ567" s="4" t="s">
        <v>1831</v>
      </c>
      <c r="BA567" s="4" t="s">
        <v>1831</v>
      </c>
      <c r="BB567" s="4" t="s">
        <v>1831</v>
      </c>
      <c r="BC567" s="53">
        <v>0.13020319999999999</v>
      </c>
      <c r="BD567" s="53">
        <v>0.12867300000000001</v>
      </c>
      <c r="BE567" s="53">
        <v>204.470607</v>
      </c>
      <c r="BF567" s="53">
        <v>2.03623E-3</v>
      </c>
      <c r="BG567" s="53">
        <v>0.36110125999999998</v>
      </c>
      <c r="BH567" s="4">
        <v>36.304169799999997</v>
      </c>
      <c r="BI567" s="4">
        <v>2.1144708200000002</v>
      </c>
      <c r="BJ567" s="53">
        <v>26.920115299999999</v>
      </c>
      <c r="BK567" s="53">
        <v>6.9660399999999997E-3</v>
      </c>
      <c r="BL567" s="53">
        <v>6864.0400399999999</v>
      </c>
    </row>
    <row r="568" spans="1:64" hidden="1" x14ac:dyDescent="0.3">
      <c r="A568" s="4" t="s">
        <v>604</v>
      </c>
      <c r="B568" s="4">
        <v>100</v>
      </c>
      <c r="C568" s="4">
        <v>100</v>
      </c>
      <c r="D568" s="5">
        <v>568</v>
      </c>
      <c r="E568" s="4" t="s">
        <v>1541</v>
      </c>
      <c r="F568" s="41">
        <v>38961</v>
      </c>
      <c r="G568" s="94">
        <v>1</v>
      </c>
      <c r="H568" s="94">
        <v>9</v>
      </c>
      <c r="I568" s="94">
        <v>2006</v>
      </c>
      <c r="J568" s="4">
        <v>20.868333333333332</v>
      </c>
      <c r="K568" s="4">
        <v>70.3</v>
      </c>
      <c r="L568" s="4">
        <v>28</v>
      </c>
      <c r="M568" s="5" t="s">
        <v>2049</v>
      </c>
      <c r="N568" s="4" t="s">
        <v>844</v>
      </c>
      <c r="P568" s="4" t="s">
        <v>2054</v>
      </c>
      <c r="Q568" s="5" t="s">
        <v>2235</v>
      </c>
      <c r="R568" s="4" t="s">
        <v>1545</v>
      </c>
      <c r="T568" s="4" t="s">
        <v>2116</v>
      </c>
      <c r="U568" s="5" t="s">
        <v>1418</v>
      </c>
      <c r="V568" s="5" t="s">
        <v>992</v>
      </c>
      <c r="W568" s="5" t="s">
        <v>1222</v>
      </c>
      <c r="X568" s="5" t="s">
        <v>1222</v>
      </c>
      <c r="Y568" s="4" t="b">
        <v>1</v>
      </c>
      <c r="Z568" s="4" t="s">
        <v>1544</v>
      </c>
      <c r="AA568" s="4">
        <v>1</v>
      </c>
      <c r="AB568" s="4" t="s">
        <v>1831</v>
      </c>
      <c r="AC568" s="4" t="s">
        <v>1945</v>
      </c>
      <c r="AE568" s="53">
        <v>0</v>
      </c>
      <c r="AF568" s="4">
        <v>1</v>
      </c>
      <c r="AH568" s="4" t="s">
        <v>1938</v>
      </c>
      <c r="AJ568" s="4" t="s">
        <v>1831</v>
      </c>
      <c r="AK568" s="4" t="s">
        <v>1831</v>
      </c>
      <c r="AL568" s="4" t="s">
        <v>1831</v>
      </c>
      <c r="AM568" s="4" t="s">
        <v>1831</v>
      </c>
      <c r="AN568" s="4">
        <v>1</v>
      </c>
      <c r="AO568" s="4" t="s">
        <v>1946</v>
      </c>
      <c r="AR568" s="4" t="s">
        <v>1831</v>
      </c>
      <c r="AS568" s="4" t="s">
        <v>1831</v>
      </c>
      <c r="AT568" s="4" t="s">
        <v>1831</v>
      </c>
      <c r="AU568" s="4" t="s">
        <v>1831</v>
      </c>
      <c r="AV568" s="4" t="s">
        <v>1831</v>
      </c>
      <c r="AW568" s="4" t="s">
        <v>1831</v>
      </c>
      <c r="AX568" s="4" t="s">
        <v>1831</v>
      </c>
      <c r="AY568" s="4" t="s">
        <v>1831</v>
      </c>
      <c r="AZ568" s="4" t="s">
        <v>1831</v>
      </c>
      <c r="BA568" s="4" t="s">
        <v>1831</v>
      </c>
      <c r="BB568" s="4" t="s">
        <v>1831</v>
      </c>
      <c r="BC568" s="53">
        <v>0.13020319999999999</v>
      </c>
      <c r="BD568" s="53">
        <v>0.12867300000000001</v>
      </c>
      <c r="BE568" s="53">
        <v>204.470607</v>
      </c>
      <c r="BF568" s="53">
        <v>2.03623E-3</v>
      </c>
      <c r="BG568" s="53">
        <v>0.36110125999999998</v>
      </c>
      <c r="BH568" s="4">
        <v>36.304169799999997</v>
      </c>
      <c r="BI568" s="4">
        <v>2.1144708200000002</v>
      </c>
      <c r="BJ568" s="53">
        <v>26.920115299999999</v>
      </c>
      <c r="BK568" s="53">
        <v>6.9660399999999997E-3</v>
      </c>
      <c r="BL568" s="53">
        <v>6864.0400399999999</v>
      </c>
    </row>
    <row r="569" spans="1:64" hidden="1" x14ac:dyDescent="0.3">
      <c r="A569" s="4" t="s">
        <v>604</v>
      </c>
      <c r="B569" s="4">
        <v>100</v>
      </c>
      <c r="C569" s="4">
        <v>100</v>
      </c>
      <c r="D569" s="5">
        <v>569</v>
      </c>
      <c r="E569" s="4" t="s">
        <v>1541</v>
      </c>
      <c r="F569" s="41">
        <v>38991</v>
      </c>
      <c r="G569" s="94">
        <v>1</v>
      </c>
      <c r="H569" s="94">
        <v>10</v>
      </c>
      <c r="I569" s="94">
        <v>2006</v>
      </c>
      <c r="J569" s="4">
        <v>20.868333333333332</v>
      </c>
      <c r="K569" s="4">
        <v>70.3</v>
      </c>
      <c r="L569" s="4">
        <v>28</v>
      </c>
      <c r="M569" s="5" t="s">
        <v>2049</v>
      </c>
      <c r="N569" s="4" t="s">
        <v>844</v>
      </c>
      <c r="P569" s="4" t="s">
        <v>2054</v>
      </c>
      <c r="Q569" s="5" t="s">
        <v>2235</v>
      </c>
      <c r="R569" s="4" t="s">
        <v>1545</v>
      </c>
      <c r="T569" s="4" t="s">
        <v>2116</v>
      </c>
      <c r="U569" s="5" t="s">
        <v>1418</v>
      </c>
      <c r="V569" s="5" t="s">
        <v>992</v>
      </c>
      <c r="W569" s="5" t="s">
        <v>1222</v>
      </c>
      <c r="X569" s="5" t="s">
        <v>1222</v>
      </c>
      <c r="Y569" s="4" t="b">
        <v>1</v>
      </c>
      <c r="Z569" s="4" t="s">
        <v>1544</v>
      </c>
      <c r="AA569" s="4">
        <v>1</v>
      </c>
      <c r="AB569" s="4" t="s">
        <v>1831</v>
      </c>
      <c r="AC569" s="4" t="s">
        <v>1945</v>
      </c>
      <c r="AE569" s="53">
        <v>0</v>
      </c>
      <c r="AF569" s="4">
        <v>1</v>
      </c>
      <c r="AH569" s="4" t="s">
        <v>1938</v>
      </c>
      <c r="AJ569" s="4" t="s">
        <v>1831</v>
      </c>
      <c r="AK569" s="4" t="s">
        <v>1831</v>
      </c>
      <c r="AL569" s="4" t="s">
        <v>1831</v>
      </c>
      <c r="AM569" s="4" t="s">
        <v>1831</v>
      </c>
      <c r="AN569" s="4">
        <v>1</v>
      </c>
      <c r="AO569" s="4" t="s">
        <v>1946</v>
      </c>
      <c r="AR569" s="4" t="s">
        <v>1831</v>
      </c>
      <c r="AS569" s="4" t="s">
        <v>1831</v>
      </c>
      <c r="AT569" s="4" t="s">
        <v>1831</v>
      </c>
      <c r="AU569" s="4" t="s">
        <v>1831</v>
      </c>
      <c r="AV569" s="4" t="s">
        <v>1831</v>
      </c>
      <c r="AW569" s="4" t="s">
        <v>1831</v>
      </c>
      <c r="AX569" s="4" t="s">
        <v>1831</v>
      </c>
      <c r="AY569" s="4" t="s">
        <v>1831</v>
      </c>
      <c r="AZ569" s="4" t="s">
        <v>1831</v>
      </c>
      <c r="BA569" s="4" t="s">
        <v>1831</v>
      </c>
      <c r="BB569" s="4" t="s">
        <v>1831</v>
      </c>
      <c r="BC569" s="53">
        <v>0.13020319999999999</v>
      </c>
      <c r="BD569" s="53">
        <v>0.12867300000000001</v>
      </c>
      <c r="BE569" s="53">
        <v>204.470607</v>
      </c>
      <c r="BF569" s="53">
        <v>2.03623E-3</v>
      </c>
      <c r="BG569" s="53">
        <v>0.36110125999999998</v>
      </c>
      <c r="BH569" s="4">
        <v>36.304169799999997</v>
      </c>
      <c r="BI569" s="4">
        <v>2.1144708200000002</v>
      </c>
      <c r="BJ569" s="53">
        <v>26.920115299999999</v>
      </c>
      <c r="BK569" s="53">
        <v>6.9660399999999997E-3</v>
      </c>
      <c r="BL569" s="53">
        <v>6864.0400399999999</v>
      </c>
    </row>
    <row r="570" spans="1:64" hidden="1" x14ac:dyDescent="0.3">
      <c r="A570" s="4" t="s">
        <v>604</v>
      </c>
      <c r="B570" s="4">
        <v>100</v>
      </c>
      <c r="C570" s="4">
        <v>100</v>
      </c>
      <c r="D570" s="5">
        <v>570</v>
      </c>
      <c r="E570" s="4" t="s">
        <v>1541</v>
      </c>
      <c r="F570" s="41">
        <v>39022</v>
      </c>
      <c r="G570" s="94">
        <v>1</v>
      </c>
      <c r="H570" s="94">
        <v>11</v>
      </c>
      <c r="I570" s="94">
        <v>2006</v>
      </c>
      <c r="J570" s="4">
        <v>20.868333333333332</v>
      </c>
      <c r="K570" s="4">
        <v>70.3</v>
      </c>
      <c r="L570" s="4">
        <v>28</v>
      </c>
      <c r="M570" s="5" t="s">
        <v>2049</v>
      </c>
      <c r="N570" s="4" t="s">
        <v>844</v>
      </c>
      <c r="P570" s="4" t="s">
        <v>2054</v>
      </c>
      <c r="Q570" s="5" t="s">
        <v>2234</v>
      </c>
      <c r="R570" s="4" t="s">
        <v>1537</v>
      </c>
      <c r="T570" s="4" t="s">
        <v>2117</v>
      </c>
      <c r="U570" s="5" t="s">
        <v>1418</v>
      </c>
      <c r="V570" s="5" t="s">
        <v>992</v>
      </c>
      <c r="W570" s="5" t="s">
        <v>1222</v>
      </c>
      <c r="X570" s="5" t="s">
        <v>1222</v>
      </c>
      <c r="Y570" s="4" t="b">
        <v>1</v>
      </c>
      <c r="Z570" s="4" t="s">
        <v>1544</v>
      </c>
      <c r="AA570" s="4">
        <v>1</v>
      </c>
      <c r="AB570" s="4" t="s">
        <v>1831</v>
      </c>
      <c r="AC570" s="4" t="s">
        <v>1945</v>
      </c>
      <c r="AE570" s="53">
        <v>0</v>
      </c>
      <c r="AF570" s="4">
        <v>1</v>
      </c>
      <c r="AH570" s="4" t="s">
        <v>1938</v>
      </c>
      <c r="AJ570" s="4" t="s">
        <v>1831</v>
      </c>
      <c r="AK570" s="4" t="s">
        <v>1831</v>
      </c>
      <c r="AL570" s="4" t="s">
        <v>1831</v>
      </c>
      <c r="AM570" s="4" t="s">
        <v>1831</v>
      </c>
      <c r="AN570" s="4">
        <v>1</v>
      </c>
      <c r="AO570" s="4" t="s">
        <v>1946</v>
      </c>
      <c r="AR570" s="4" t="s">
        <v>1831</v>
      </c>
      <c r="AS570" s="4" t="s">
        <v>1831</v>
      </c>
      <c r="AT570" s="4" t="s">
        <v>1831</v>
      </c>
      <c r="AU570" s="4" t="s">
        <v>1831</v>
      </c>
      <c r="AV570" s="4" t="s">
        <v>1831</v>
      </c>
      <c r="AW570" s="4" t="s">
        <v>1831</v>
      </c>
      <c r="AX570" s="4" t="s">
        <v>1831</v>
      </c>
      <c r="AY570" s="4" t="s">
        <v>1831</v>
      </c>
      <c r="AZ570" s="4" t="s">
        <v>1831</v>
      </c>
      <c r="BA570" s="4" t="s">
        <v>1831</v>
      </c>
      <c r="BB570" s="4" t="s">
        <v>1831</v>
      </c>
      <c r="BC570" s="53">
        <v>0.13020319999999999</v>
      </c>
      <c r="BD570" s="53">
        <v>0.12867300000000001</v>
      </c>
      <c r="BE570" s="53">
        <v>204.470607</v>
      </c>
      <c r="BF570" s="53">
        <v>2.03623E-3</v>
      </c>
      <c r="BG570" s="53">
        <v>0.36110125999999998</v>
      </c>
      <c r="BH570" s="4">
        <v>36.304169799999997</v>
      </c>
      <c r="BI570" s="4">
        <v>2.1144708200000002</v>
      </c>
      <c r="BJ570" s="53">
        <v>26.920115299999999</v>
      </c>
      <c r="BK570" s="53">
        <v>6.9660399999999997E-3</v>
      </c>
      <c r="BL570" s="53">
        <v>6864.0400399999999</v>
      </c>
    </row>
    <row r="571" spans="1:64" hidden="1" x14ac:dyDescent="0.3">
      <c r="A571" s="4" t="s">
        <v>604</v>
      </c>
      <c r="B571" s="4">
        <v>100</v>
      </c>
      <c r="C571" s="4">
        <v>100</v>
      </c>
      <c r="D571" s="5">
        <v>571</v>
      </c>
      <c r="E571" s="4" t="s">
        <v>1542</v>
      </c>
      <c r="F571" s="41">
        <v>38596</v>
      </c>
      <c r="G571" s="94">
        <v>1</v>
      </c>
      <c r="H571" s="94">
        <v>9</v>
      </c>
      <c r="I571" s="94">
        <v>2005</v>
      </c>
      <c r="J571" s="4">
        <v>20.866666666666667</v>
      </c>
      <c r="K571" s="4">
        <v>70.3</v>
      </c>
      <c r="L571" s="4">
        <v>33</v>
      </c>
      <c r="M571" s="5" t="s">
        <v>2049</v>
      </c>
      <c r="N571" s="4" t="s">
        <v>844</v>
      </c>
      <c r="P571" s="4" t="s">
        <v>2054</v>
      </c>
      <c r="Q571" s="5" t="s">
        <v>2235</v>
      </c>
      <c r="R571" s="4" t="s">
        <v>1545</v>
      </c>
      <c r="T571" s="4" t="s">
        <v>2114</v>
      </c>
      <c r="U571" s="5" t="s">
        <v>1418</v>
      </c>
      <c r="V571" s="5" t="s">
        <v>991</v>
      </c>
      <c r="W571" s="5" t="s">
        <v>1222</v>
      </c>
      <c r="X571" s="5" t="s">
        <v>1222</v>
      </c>
      <c r="Y571" s="4" t="b">
        <v>1</v>
      </c>
      <c r="Z571" s="4" t="s">
        <v>1544</v>
      </c>
      <c r="AA571" s="4">
        <v>1</v>
      </c>
      <c r="AB571" s="4" t="s">
        <v>1831</v>
      </c>
      <c r="AC571" s="4" t="s">
        <v>1945</v>
      </c>
      <c r="AE571" s="53">
        <v>0</v>
      </c>
      <c r="AF571" s="4">
        <v>1</v>
      </c>
      <c r="AH571" s="4" t="s">
        <v>1938</v>
      </c>
      <c r="AJ571" s="4" t="s">
        <v>1831</v>
      </c>
      <c r="AK571" s="4" t="s">
        <v>1831</v>
      </c>
      <c r="AL571" s="4" t="s">
        <v>1831</v>
      </c>
      <c r="AM571" s="4" t="s">
        <v>1831</v>
      </c>
      <c r="AN571" s="4" t="s">
        <v>1831</v>
      </c>
      <c r="AO571" s="4" t="s">
        <v>1946</v>
      </c>
      <c r="AR571" s="4" t="s">
        <v>1831</v>
      </c>
      <c r="AS571" s="4" t="s">
        <v>1831</v>
      </c>
      <c r="AT571" s="4" t="s">
        <v>1831</v>
      </c>
      <c r="AU571" s="4" t="s">
        <v>1831</v>
      </c>
      <c r="AV571" s="4" t="s">
        <v>1831</v>
      </c>
      <c r="AW571" s="4" t="s">
        <v>1831</v>
      </c>
      <c r="AX571" s="4" t="s">
        <v>1831</v>
      </c>
      <c r="AY571" s="4" t="s">
        <v>1831</v>
      </c>
      <c r="AZ571" s="4" t="s">
        <v>1831</v>
      </c>
      <c r="BA571" s="4" t="s">
        <v>1831</v>
      </c>
      <c r="BB571" s="4" t="s">
        <v>1831</v>
      </c>
      <c r="BC571" s="53">
        <v>0.13064813</v>
      </c>
      <c r="BD571" s="53">
        <v>0.128159</v>
      </c>
      <c r="BE571" s="53">
        <v>204.48618999999999</v>
      </c>
      <c r="BF571" s="53">
        <v>2.0684399999999999E-3</v>
      </c>
      <c r="BG571" s="53">
        <v>0.36133569999999998</v>
      </c>
      <c r="BH571" s="4">
        <v>36.3036581</v>
      </c>
      <c r="BI571" s="4">
        <v>2.11388088</v>
      </c>
      <c r="BJ571" s="53">
        <v>26.915538099999999</v>
      </c>
      <c r="BK571" s="53">
        <v>6.9636699999999999E-3</v>
      </c>
      <c r="BL571" s="53">
        <v>7010.4599600000001</v>
      </c>
    </row>
    <row r="572" spans="1:64" hidden="1" x14ac:dyDescent="0.3">
      <c r="A572" s="4" t="s">
        <v>604</v>
      </c>
      <c r="B572" s="4">
        <v>100</v>
      </c>
      <c r="C572" s="4">
        <v>100</v>
      </c>
      <c r="D572" s="5">
        <v>572</v>
      </c>
      <c r="E572" s="4" t="s">
        <v>1542</v>
      </c>
      <c r="F572" s="41">
        <v>38626</v>
      </c>
      <c r="G572" s="94">
        <v>1</v>
      </c>
      <c r="H572" s="94">
        <v>10</v>
      </c>
      <c r="I572" s="94">
        <v>2005</v>
      </c>
      <c r="J572" s="4">
        <v>20.866666666666667</v>
      </c>
      <c r="K572" s="4">
        <v>70.3</v>
      </c>
      <c r="L572" s="4">
        <v>33</v>
      </c>
      <c r="M572" s="5" t="s">
        <v>2049</v>
      </c>
      <c r="N572" s="4" t="s">
        <v>844</v>
      </c>
      <c r="P572" s="4" t="s">
        <v>2054</v>
      </c>
      <c r="Q572" s="5" t="s">
        <v>2235</v>
      </c>
      <c r="R572" s="4" t="s">
        <v>1545</v>
      </c>
      <c r="T572" s="4" t="s">
        <v>2114</v>
      </c>
      <c r="U572" s="5" t="s">
        <v>1418</v>
      </c>
      <c r="V572" s="5" t="s">
        <v>991</v>
      </c>
      <c r="W572" s="5" t="s">
        <v>1222</v>
      </c>
      <c r="X572" s="5" t="s">
        <v>1222</v>
      </c>
      <c r="Y572" s="4" t="b">
        <v>1</v>
      </c>
      <c r="Z572" s="4" t="s">
        <v>1544</v>
      </c>
      <c r="AA572" s="4">
        <v>1</v>
      </c>
      <c r="AB572" s="4" t="s">
        <v>1831</v>
      </c>
      <c r="AC572" s="4" t="s">
        <v>1945</v>
      </c>
      <c r="AE572" s="53">
        <v>0</v>
      </c>
      <c r="AF572" s="4">
        <v>1</v>
      </c>
      <c r="AH572" s="4" t="s">
        <v>1938</v>
      </c>
      <c r="AJ572" s="4" t="s">
        <v>1831</v>
      </c>
      <c r="AK572" s="4" t="s">
        <v>1831</v>
      </c>
      <c r="AL572" s="4" t="s">
        <v>1831</v>
      </c>
      <c r="AM572" s="4" t="s">
        <v>1831</v>
      </c>
      <c r="AN572" s="4" t="s">
        <v>1831</v>
      </c>
      <c r="AO572" s="4" t="s">
        <v>1946</v>
      </c>
      <c r="AR572" s="4" t="s">
        <v>1831</v>
      </c>
      <c r="AS572" s="4" t="s">
        <v>1831</v>
      </c>
      <c r="AT572" s="4" t="s">
        <v>1831</v>
      </c>
      <c r="AU572" s="4" t="s">
        <v>1831</v>
      </c>
      <c r="AV572" s="4" t="s">
        <v>1831</v>
      </c>
      <c r="AW572" s="4" t="s">
        <v>1831</v>
      </c>
      <c r="AX572" s="4" t="s">
        <v>1831</v>
      </c>
      <c r="AY572" s="4" t="s">
        <v>1831</v>
      </c>
      <c r="AZ572" s="4" t="s">
        <v>1831</v>
      </c>
      <c r="BA572" s="4" t="s">
        <v>1831</v>
      </c>
      <c r="BB572" s="4" t="s">
        <v>1831</v>
      </c>
      <c r="BC572" s="53">
        <v>0.13064813</v>
      </c>
      <c r="BD572" s="53">
        <v>0.128159</v>
      </c>
      <c r="BE572" s="53">
        <v>204.48618999999999</v>
      </c>
      <c r="BF572" s="53">
        <v>2.0684399999999999E-3</v>
      </c>
      <c r="BG572" s="53">
        <v>0.36133569999999998</v>
      </c>
      <c r="BH572" s="4">
        <v>36.3036581</v>
      </c>
      <c r="BI572" s="4">
        <v>2.11388088</v>
      </c>
      <c r="BJ572" s="53">
        <v>26.915538099999999</v>
      </c>
      <c r="BK572" s="53">
        <v>6.9636699999999999E-3</v>
      </c>
      <c r="BL572" s="53">
        <v>7010.4599600000001</v>
      </c>
    </row>
    <row r="573" spans="1:64" hidden="1" x14ac:dyDescent="0.3">
      <c r="A573" s="4" t="s">
        <v>604</v>
      </c>
      <c r="B573" s="4">
        <v>100</v>
      </c>
      <c r="C573" s="4">
        <v>100</v>
      </c>
      <c r="D573" s="5">
        <v>573</v>
      </c>
      <c r="E573" s="4" t="s">
        <v>1542</v>
      </c>
      <c r="F573" s="41">
        <v>38657</v>
      </c>
      <c r="G573" s="94">
        <v>1</v>
      </c>
      <c r="H573" s="94">
        <v>11</v>
      </c>
      <c r="I573" s="94">
        <v>2005</v>
      </c>
      <c r="J573" s="4">
        <v>20.866666666666667</v>
      </c>
      <c r="K573" s="4">
        <v>70.3</v>
      </c>
      <c r="L573" s="4">
        <v>33</v>
      </c>
      <c r="M573" s="5" t="s">
        <v>2049</v>
      </c>
      <c r="N573" s="4" t="s">
        <v>844</v>
      </c>
      <c r="P573" s="4" t="s">
        <v>2054</v>
      </c>
      <c r="Q573" s="5" t="s">
        <v>2234</v>
      </c>
      <c r="R573" s="4" t="s">
        <v>1537</v>
      </c>
      <c r="T573" s="4" t="s">
        <v>2115</v>
      </c>
      <c r="U573" s="5" t="s">
        <v>1418</v>
      </c>
      <c r="V573" s="5" t="s">
        <v>991</v>
      </c>
      <c r="W573" s="5" t="s">
        <v>1222</v>
      </c>
      <c r="X573" s="5" t="s">
        <v>1222</v>
      </c>
      <c r="Y573" s="4" t="b">
        <v>1</v>
      </c>
      <c r="Z573" s="4" t="s">
        <v>1544</v>
      </c>
      <c r="AA573" s="4">
        <v>1</v>
      </c>
      <c r="AB573" s="4" t="s">
        <v>1831</v>
      </c>
      <c r="AC573" s="4" t="s">
        <v>1945</v>
      </c>
      <c r="AE573" s="53">
        <v>0</v>
      </c>
      <c r="AF573" s="4">
        <v>1</v>
      </c>
      <c r="AH573" s="4" t="s">
        <v>1938</v>
      </c>
      <c r="AJ573" s="4" t="s">
        <v>1831</v>
      </c>
      <c r="AK573" s="4" t="s">
        <v>1831</v>
      </c>
      <c r="AL573" s="4" t="s">
        <v>1831</v>
      </c>
      <c r="AM573" s="4" t="s">
        <v>1831</v>
      </c>
      <c r="AN573" s="4" t="s">
        <v>1831</v>
      </c>
      <c r="AO573" s="4" t="s">
        <v>1946</v>
      </c>
      <c r="AR573" s="4" t="s">
        <v>1831</v>
      </c>
      <c r="AS573" s="4" t="s">
        <v>1831</v>
      </c>
      <c r="AT573" s="4" t="s">
        <v>1831</v>
      </c>
      <c r="AU573" s="4" t="s">
        <v>1831</v>
      </c>
      <c r="AV573" s="4" t="s">
        <v>1831</v>
      </c>
      <c r="AW573" s="4" t="s">
        <v>1831</v>
      </c>
      <c r="AX573" s="4" t="s">
        <v>1831</v>
      </c>
      <c r="AY573" s="4" t="s">
        <v>1831</v>
      </c>
      <c r="AZ573" s="4" t="s">
        <v>1831</v>
      </c>
      <c r="BA573" s="4" t="s">
        <v>1831</v>
      </c>
      <c r="BB573" s="4" t="s">
        <v>1831</v>
      </c>
      <c r="BC573" s="53">
        <v>0.13064813</v>
      </c>
      <c r="BD573" s="53">
        <v>0.128159</v>
      </c>
      <c r="BE573" s="53">
        <v>204.48618999999999</v>
      </c>
      <c r="BF573" s="53">
        <v>2.0684399999999999E-3</v>
      </c>
      <c r="BG573" s="53">
        <v>0.36133569999999998</v>
      </c>
      <c r="BH573" s="4">
        <v>36.3036581</v>
      </c>
      <c r="BI573" s="4">
        <v>2.11388088</v>
      </c>
      <c r="BJ573" s="53">
        <v>26.915538099999999</v>
      </c>
      <c r="BK573" s="53">
        <v>6.9636699999999999E-3</v>
      </c>
      <c r="BL573" s="53">
        <v>7010.4599600000001</v>
      </c>
    </row>
    <row r="574" spans="1:64" hidden="1" x14ac:dyDescent="0.3">
      <c r="A574" s="4" t="s">
        <v>604</v>
      </c>
      <c r="B574" s="4">
        <v>100</v>
      </c>
      <c r="C574" s="4">
        <v>100</v>
      </c>
      <c r="D574" s="5">
        <v>574</v>
      </c>
      <c r="E574" s="4" t="s">
        <v>1542</v>
      </c>
      <c r="F574" s="41">
        <v>38687</v>
      </c>
      <c r="G574" s="94">
        <v>1</v>
      </c>
      <c r="H574" s="94">
        <v>12</v>
      </c>
      <c r="I574" s="94">
        <v>2005</v>
      </c>
      <c r="J574" s="4">
        <v>20.866666666666667</v>
      </c>
      <c r="K574" s="4">
        <v>70.3</v>
      </c>
      <c r="L574" s="4">
        <v>33</v>
      </c>
      <c r="M574" s="5" t="s">
        <v>2049</v>
      </c>
      <c r="N574" s="4" t="s">
        <v>844</v>
      </c>
      <c r="P574" s="4" t="s">
        <v>2054</v>
      </c>
      <c r="Q574" s="5" t="s">
        <v>2234</v>
      </c>
      <c r="R574" s="4" t="s">
        <v>1537</v>
      </c>
      <c r="T574" s="4" t="s">
        <v>2115</v>
      </c>
      <c r="U574" s="5" t="s">
        <v>1418</v>
      </c>
      <c r="V574" s="5" t="s">
        <v>991</v>
      </c>
      <c r="W574" s="5" t="s">
        <v>1222</v>
      </c>
      <c r="X574" s="5" t="s">
        <v>1222</v>
      </c>
      <c r="Y574" s="4" t="b">
        <v>1</v>
      </c>
      <c r="Z574" s="4" t="s">
        <v>1544</v>
      </c>
      <c r="AA574" s="4">
        <v>1</v>
      </c>
      <c r="AB574" s="4" t="s">
        <v>1831</v>
      </c>
      <c r="AC574" s="4" t="s">
        <v>1945</v>
      </c>
      <c r="AE574" s="53">
        <v>0</v>
      </c>
      <c r="AF574" s="4">
        <v>1</v>
      </c>
      <c r="AH574" s="4" t="s">
        <v>1938</v>
      </c>
      <c r="AJ574" s="4" t="s">
        <v>1831</v>
      </c>
      <c r="AK574" s="4" t="s">
        <v>1831</v>
      </c>
      <c r="AL574" s="4" t="s">
        <v>1831</v>
      </c>
      <c r="AM574" s="4" t="s">
        <v>1831</v>
      </c>
      <c r="AN574" s="4" t="s">
        <v>1831</v>
      </c>
      <c r="AO574" s="4" t="s">
        <v>1946</v>
      </c>
      <c r="AR574" s="4" t="s">
        <v>1831</v>
      </c>
      <c r="AS574" s="4" t="s">
        <v>1831</v>
      </c>
      <c r="AT574" s="4" t="s">
        <v>1831</v>
      </c>
      <c r="AU574" s="4" t="s">
        <v>1831</v>
      </c>
      <c r="AV574" s="4" t="s">
        <v>1831</v>
      </c>
      <c r="AW574" s="4" t="s">
        <v>1831</v>
      </c>
      <c r="AX574" s="4" t="s">
        <v>1831</v>
      </c>
      <c r="AY574" s="4" t="s">
        <v>1831</v>
      </c>
      <c r="AZ574" s="4" t="s">
        <v>1831</v>
      </c>
      <c r="BA574" s="4" t="s">
        <v>1831</v>
      </c>
      <c r="BB574" s="4" t="s">
        <v>1831</v>
      </c>
      <c r="BC574" s="53">
        <v>0.13064813</v>
      </c>
      <c r="BD574" s="53">
        <v>0.128159</v>
      </c>
      <c r="BE574" s="53">
        <v>204.48618999999999</v>
      </c>
      <c r="BF574" s="53">
        <v>2.0684399999999999E-3</v>
      </c>
      <c r="BG574" s="53">
        <v>0.36133569999999998</v>
      </c>
      <c r="BH574" s="4">
        <v>36.3036581</v>
      </c>
      <c r="BI574" s="4">
        <v>2.11388088</v>
      </c>
      <c r="BJ574" s="53">
        <v>26.915538099999999</v>
      </c>
      <c r="BK574" s="53">
        <v>6.9636699999999999E-3</v>
      </c>
      <c r="BL574" s="53">
        <v>7010.4599600000001</v>
      </c>
    </row>
    <row r="575" spans="1:64" hidden="1" x14ac:dyDescent="0.3">
      <c r="A575" s="4" t="s">
        <v>604</v>
      </c>
      <c r="B575" s="4">
        <v>100</v>
      </c>
      <c r="C575" s="4">
        <v>100</v>
      </c>
      <c r="D575" s="5">
        <v>575</v>
      </c>
      <c r="E575" s="4" t="s">
        <v>1542</v>
      </c>
      <c r="F575" s="41">
        <v>38718</v>
      </c>
      <c r="G575" s="94">
        <v>1</v>
      </c>
      <c r="H575" s="94">
        <v>1</v>
      </c>
      <c r="I575" s="94">
        <v>2006</v>
      </c>
      <c r="J575" s="4">
        <v>20.866666666666667</v>
      </c>
      <c r="K575" s="4">
        <v>70.3</v>
      </c>
      <c r="L575" s="4">
        <v>33</v>
      </c>
      <c r="M575" s="5" t="s">
        <v>2049</v>
      </c>
      <c r="N575" s="4" t="s">
        <v>844</v>
      </c>
      <c r="P575" s="4" t="s">
        <v>2054</v>
      </c>
      <c r="Q575" s="5" t="s">
        <v>2234</v>
      </c>
      <c r="R575" s="4" t="s">
        <v>1537</v>
      </c>
      <c r="T575" s="4" t="s">
        <v>2115</v>
      </c>
      <c r="U575" s="5" t="s">
        <v>1418</v>
      </c>
      <c r="V575" s="5" t="s">
        <v>991</v>
      </c>
      <c r="W575" s="5" t="s">
        <v>1222</v>
      </c>
      <c r="X575" s="5" t="s">
        <v>1222</v>
      </c>
      <c r="Y575" s="4" t="b">
        <v>1</v>
      </c>
      <c r="Z575" s="4" t="s">
        <v>1544</v>
      </c>
      <c r="AA575" s="4">
        <v>1</v>
      </c>
      <c r="AB575" s="4" t="s">
        <v>1831</v>
      </c>
      <c r="AC575" s="4" t="s">
        <v>1945</v>
      </c>
      <c r="AE575" s="53">
        <v>0</v>
      </c>
      <c r="AF575" s="4">
        <v>1</v>
      </c>
      <c r="AH575" s="4" t="s">
        <v>1938</v>
      </c>
      <c r="AJ575" s="4" t="s">
        <v>1831</v>
      </c>
      <c r="AK575" s="4" t="s">
        <v>1831</v>
      </c>
      <c r="AL575" s="4" t="s">
        <v>1831</v>
      </c>
      <c r="AM575" s="4" t="s">
        <v>1831</v>
      </c>
      <c r="AN575" s="4" t="s">
        <v>1831</v>
      </c>
      <c r="AO575" s="4" t="s">
        <v>1946</v>
      </c>
      <c r="AR575" s="4" t="s">
        <v>1831</v>
      </c>
      <c r="AS575" s="4" t="s">
        <v>1831</v>
      </c>
      <c r="AT575" s="4" t="s">
        <v>1831</v>
      </c>
      <c r="AU575" s="4" t="s">
        <v>1831</v>
      </c>
      <c r="AV575" s="4" t="s">
        <v>1831</v>
      </c>
      <c r="AW575" s="4" t="s">
        <v>1831</v>
      </c>
      <c r="AX575" s="4" t="s">
        <v>1831</v>
      </c>
      <c r="AY575" s="4" t="s">
        <v>1831</v>
      </c>
      <c r="AZ575" s="4" t="s">
        <v>1831</v>
      </c>
      <c r="BA575" s="4" t="s">
        <v>1831</v>
      </c>
      <c r="BB575" s="4" t="s">
        <v>1831</v>
      </c>
      <c r="BC575" s="53">
        <v>0.13064813</v>
      </c>
      <c r="BD575" s="53">
        <v>0.128159</v>
      </c>
      <c r="BE575" s="53">
        <v>204.48618999999999</v>
      </c>
      <c r="BF575" s="53">
        <v>2.0684399999999999E-3</v>
      </c>
      <c r="BG575" s="53">
        <v>0.36133569999999998</v>
      </c>
      <c r="BH575" s="4">
        <v>36.3036581</v>
      </c>
      <c r="BI575" s="4">
        <v>2.11388088</v>
      </c>
      <c r="BJ575" s="53">
        <v>26.915538099999999</v>
      </c>
      <c r="BK575" s="53">
        <v>6.9636699999999999E-3</v>
      </c>
      <c r="BL575" s="53">
        <v>7010.4599600000001</v>
      </c>
    </row>
    <row r="576" spans="1:64" hidden="1" x14ac:dyDescent="0.3">
      <c r="A576" s="4" t="s">
        <v>604</v>
      </c>
      <c r="B576" s="4">
        <v>100</v>
      </c>
      <c r="C576" s="4">
        <v>100</v>
      </c>
      <c r="D576" s="5">
        <v>576</v>
      </c>
      <c r="E576" s="4" t="s">
        <v>1542</v>
      </c>
      <c r="F576" s="41">
        <v>38749</v>
      </c>
      <c r="G576" s="94">
        <v>1</v>
      </c>
      <c r="H576" s="94">
        <v>2</v>
      </c>
      <c r="I576" s="94">
        <v>2006</v>
      </c>
      <c r="J576" s="4">
        <v>20.866666666666667</v>
      </c>
      <c r="K576" s="4">
        <v>70.3</v>
      </c>
      <c r="L576" s="4">
        <v>33</v>
      </c>
      <c r="M576" s="5" t="s">
        <v>2049</v>
      </c>
      <c r="N576" s="4" t="s">
        <v>844</v>
      </c>
      <c r="P576" s="4" t="s">
        <v>2054</v>
      </c>
      <c r="Q576" s="5" t="s">
        <v>2234</v>
      </c>
      <c r="R576" s="4" t="s">
        <v>1537</v>
      </c>
      <c r="T576" s="4" t="s">
        <v>2115</v>
      </c>
      <c r="U576" s="5" t="s">
        <v>1418</v>
      </c>
      <c r="V576" s="5" t="s">
        <v>991</v>
      </c>
      <c r="W576" s="5" t="s">
        <v>1222</v>
      </c>
      <c r="X576" s="5" t="s">
        <v>1222</v>
      </c>
      <c r="Y576" s="4" t="b">
        <v>1</v>
      </c>
      <c r="Z576" s="4" t="s">
        <v>1544</v>
      </c>
      <c r="AA576" s="4">
        <v>1</v>
      </c>
      <c r="AB576" s="4" t="s">
        <v>1831</v>
      </c>
      <c r="AC576" s="4" t="s">
        <v>1945</v>
      </c>
      <c r="AE576" s="53">
        <v>0</v>
      </c>
      <c r="AF576" s="4">
        <v>1</v>
      </c>
      <c r="AH576" s="4" t="s">
        <v>1938</v>
      </c>
      <c r="AJ576" s="4" t="s">
        <v>1831</v>
      </c>
      <c r="AK576" s="4" t="s">
        <v>1831</v>
      </c>
      <c r="AL576" s="4" t="s">
        <v>1831</v>
      </c>
      <c r="AM576" s="4" t="s">
        <v>1831</v>
      </c>
      <c r="AN576" s="4" t="s">
        <v>1831</v>
      </c>
      <c r="AO576" s="4" t="s">
        <v>1946</v>
      </c>
      <c r="AR576" s="4" t="s">
        <v>1831</v>
      </c>
      <c r="AS576" s="4" t="s">
        <v>1831</v>
      </c>
      <c r="AT576" s="4" t="s">
        <v>1831</v>
      </c>
      <c r="AU576" s="4" t="s">
        <v>1831</v>
      </c>
      <c r="AV576" s="4" t="s">
        <v>1831</v>
      </c>
      <c r="AW576" s="4" t="s">
        <v>1831</v>
      </c>
      <c r="AX576" s="4" t="s">
        <v>1831</v>
      </c>
      <c r="AY576" s="4" t="s">
        <v>1831</v>
      </c>
      <c r="AZ576" s="4" t="s">
        <v>1831</v>
      </c>
      <c r="BA576" s="4" t="s">
        <v>1831</v>
      </c>
      <c r="BB576" s="4" t="s">
        <v>1831</v>
      </c>
      <c r="BC576" s="53">
        <v>0.13064813</v>
      </c>
      <c r="BD576" s="53">
        <v>0.128159</v>
      </c>
      <c r="BE576" s="53">
        <v>204.48618999999999</v>
      </c>
      <c r="BF576" s="53">
        <v>2.0684399999999999E-3</v>
      </c>
      <c r="BG576" s="53">
        <v>0.36133569999999998</v>
      </c>
      <c r="BH576" s="4">
        <v>36.3036581</v>
      </c>
      <c r="BI576" s="4">
        <v>2.11388088</v>
      </c>
      <c r="BJ576" s="53">
        <v>26.915538099999999</v>
      </c>
      <c r="BK576" s="53">
        <v>6.9636699999999999E-3</v>
      </c>
      <c r="BL576" s="53">
        <v>7010.4599600000001</v>
      </c>
    </row>
    <row r="577" spans="1:64" hidden="1" x14ac:dyDescent="0.3">
      <c r="A577" s="4" t="s">
        <v>604</v>
      </c>
      <c r="B577" s="4">
        <v>100</v>
      </c>
      <c r="C577" s="4">
        <v>100</v>
      </c>
      <c r="D577" s="5">
        <v>577</v>
      </c>
      <c r="E577" s="4" t="s">
        <v>1542</v>
      </c>
      <c r="F577" s="41">
        <v>38777</v>
      </c>
      <c r="G577" s="94">
        <v>1</v>
      </c>
      <c r="H577" s="94">
        <v>3</v>
      </c>
      <c r="I577" s="94">
        <v>2006</v>
      </c>
      <c r="J577" s="4">
        <v>20.866666666666667</v>
      </c>
      <c r="K577" s="4">
        <v>70.3</v>
      </c>
      <c r="L577" s="4">
        <v>33</v>
      </c>
      <c r="M577" s="5" t="s">
        <v>2049</v>
      </c>
      <c r="N577" s="4" t="s">
        <v>844</v>
      </c>
      <c r="P577" s="4" t="s">
        <v>2054</v>
      </c>
      <c r="Q577" s="5" t="s">
        <v>2234</v>
      </c>
      <c r="R577" s="4" t="s">
        <v>1537</v>
      </c>
      <c r="T577" s="4" t="s">
        <v>2115</v>
      </c>
      <c r="U577" s="5" t="s">
        <v>1418</v>
      </c>
      <c r="V577" s="5" t="s">
        <v>991</v>
      </c>
      <c r="W577" s="5" t="s">
        <v>1222</v>
      </c>
      <c r="X577" s="5" t="s">
        <v>1222</v>
      </c>
      <c r="Y577" s="4" t="b">
        <v>1</v>
      </c>
      <c r="Z577" s="4" t="s">
        <v>1544</v>
      </c>
      <c r="AA577" s="4">
        <v>1</v>
      </c>
      <c r="AB577" s="4" t="s">
        <v>1831</v>
      </c>
      <c r="AC577" s="4" t="s">
        <v>1945</v>
      </c>
      <c r="AE577" s="53">
        <v>0</v>
      </c>
      <c r="AF577" s="4">
        <v>1</v>
      </c>
      <c r="AH577" s="4" t="s">
        <v>1938</v>
      </c>
      <c r="AJ577" s="4" t="s">
        <v>1831</v>
      </c>
      <c r="AK577" s="4" t="s">
        <v>1831</v>
      </c>
      <c r="AL577" s="4" t="s">
        <v>1831</v>
      </c>
      <c r="AM577" s="4" t="s">
        <v>1831</v>
      </c>
      <c r="AN577" s="4" t="s">
        <v>1831</v>
      </c>
      <c r="AO577" s="4" t="s">
        <v>1946</v>
      </c>
      <c r="AR577" s="4" t="s">
        <v>1831</v>
      </c>
      <c r="AS577" s="4" t="s">
        <v>1831</v>
      </c>
      <c r="AT577" s="4" t="s">
        <v>1831</v>
      </c>
      <c r="AU577" s="4" t="s">
        <v>1831</v>
      </c>
      <c r="AV577" s="4" t="s">
        <v>1831</v>
      </c>
      <c r="AW577" s="4" t="s">
        <v>1831</v>
      </c>
      <c r="AX577" s="4" t="s">
        <v>1831</v>
      </c>
      <c r="AY577" s="4" t="s">
        <v>1831</v>
      </c>
      <c r="AZ577" s="4" t="s">
        <v>1831</v>
      </c>
      <c r="BA577" s="4" t="s">
        <v>1831</v>
      </c>
      <c r="BB577" s="4" t="s">
        <v>1831</v>
      </c>
      <c r="BC577" s="53">
        <v>0.13064813</v>
      </c>
      <c r="BD577" s="53">
        <v>0.128159</v>
      </c>
      <c r="BE577" s="53">
        <v>204.48618999999999</v>
      </c>
      <c r="BF577" s="53">
        <v>2.0684399999999999E-3</v>
      </c>
      <c r="BG577" s="53">
        <v>0.36133569999999998</v>
      </c>
      <c r="BH577" s="4">
        <v>36.3036581</v>
      </c>
      <c r="BI577" s="4">
        <v>2.11388088</v>
      </c>
      <c r="BJ577" s="53">
        <v>26.915538099999999</v>
      </c>
      <c r="BK577" s="53">
        <v>6.9636699999999999E-3</v>
      </c>
      <c r="BL577" s="53">
        <v>7010.4599600000001</v>
      </c>
    </row>
    <row r="578" spans="1:64" hidden="1" x14ac:dyDescent="0.3">
      <c r="A578" s="4" t="s">
        <v>604</v>
      </c>
      <c r="B578" s="4">
        <v>100</v>
      </c>
      <c r="C578" s="4">
        <v>100</v>
      </c>
      <c r="D578" s="5">
        <v>578</v>
      </c>
      <c r="E578" s="4" t="s">
        <v>1542</v>
      </c>
      <c r="F578" s="41">
        <v>38808</v>
      </c>
      <c r="G578" s="94">
        <v>1</v>
      </c>
      <c r="H578" s="94">
        <v>4</v>
      </c>
      <c r="I578" s="94">
        <v>2006</v>
      </c>
      <c r="J578" s="4">
        <v>20.866666666666667</v>
      </c>
      <c r="K578" s="4">
        <v>70.3</v>
      </c>
      <c r="L578" s="4">
        <v>33</v>
      </c>
      <c r="M578" s="5" t="s">
        <v>2049</v>
      </c>
      <c r="N578" s="4" t="s">
        <v>844</v>
      </c>
      <c r="P578" s="4" t="s">
        <v>2054</v>
      </c>
      <c r="Q578" s="5" t="s">
        <v>2234</v>
      </c>
      <c r="R578" s="4" t="s">
        <v>1537</v>
      </c>
      <c r="T578" s="4" t="s">
        <v>2115</v>
      </c>
      <c r="U578" s="5" t="s">
        <v>1418</v>
      </c>
      <c r="V578" s="5" t="s">
        <v>991</v>
      </c>
      <c r="W578" s="5" t="s">
        <v>1222</v>
      </c>
      <c r="X578" s="5" t="s">
        <v>1222</v>
      </c>
      <c r="Y578" s="4" t="b">
        <v>1</v>
      </c>
      <c r="Z578" s="4" t="s">
        <v>1544</v>
      </c>
      <c r="AA578" s="4">
        <v>1</v>
      </c>
      <c r="AB578" s="4" t="s">
        <v>1831</v>
      </c>
      <c r="AC578" s="4" t="s">
        <v>1945</v>
      </c>
      <c r="AE578" s="53">
        <v>0</v>
      </c>
      <c r="AF578" s="4">
        <v>1</v>
      </c>
      <c r="AH578" s="4" t="s">
        <v>1938</v>
      </c>
      <c r="AJ578" s="4" t="s">
        <v>1831</v>
      </c>
      <c r="AK578" s="4" t="s">
        <v>1831</v>
      </c>
      <c r="AL578" s="4" t="s">
        <v>1831</v>
      </c>
      <c r="AM578" s="4" t="s">
        <v>1831</v>
      </c>
      <c r="AN578" s="4" t="s">
        <v>1831</v>
      </c>
      <c r="AO578" s="4" t="s">
        <v>1946</v>
      </c>
      <c r="AR578" s="4" t="s">
        <v>1831</v>
      </c>
      <c r="AS578" s="4" t="s">
        <v>1831</v>
      </c>
      <c r="AT578" s="4" t="s">
        <v>1831</v>
      </c>
      <c r="AU578" s="4" t="s">
        <v>1831</v>
      </c>
      <c r="AV578" s="4" t="s">
        <v>1831</v>
      </c>
      <c r="AW578" s="4" t="s">
        <v>1831</v>
      </c>
      <c r="AX578" s="4" t="s">
        <v>1831</v>
      </c>
      <c r="AY578" s="4" t="s">
        <v>1831</v>
      </c>
      <c r="AZ578" s="4" t="s">
        <v>1831</v>
      </c>
      <c r="BA578" s="4" t="s">
        <v>1831</v>
      </c>
      <c r="BB578" s="4" t="s">
        <v>1831</v>
      </c>
      <c r="BC578" s="53">
        <v>0.13064813</v>
      </c>
      <c r="BD578" s="53">
        <v>0.128159</v>
      </c>
      <c r="BE578" s="53">
        <v>204.48618999999999</v>
      </c>
      <c r="BF578" s="53">
        <v>2.0684399999999999E-3</v>
      </c>
      <c r="BG578" s="53">
        <v>0.36133569999999998</v>
      </c>
      <c r="BH578" s="4">
        <v>36.3036581</v>
      </c>
      <c r="BI578" s="4">
        <v>2.11388088</v>
      </c>
      <c r="BJ578" s="53">
        <v>26.915538099999999</v>
      </c>
      <c r="BK578" s="53">
        <v>6.9636699999999999E-3</v>
      </c>
      <c r="BL578" s="53">
        <v>7010.4599600000001</v>
      </c>
    </row>
    <row r="579" spans="1:64" hidden="1" x14ac:dyDescent="0.3">
      <c r="A579" s="4" t="s">
        <v>604</v>
      </c>
      <c r="B579" s="4">
        <v>100</v>
      </c>
      <c r="C579" s="4">
        <v>100</v>
      </c>
      <c r="D579" s="5">
        <v>579</v>
      </c>
      <c r="E579" s="4" t="s">
        <v>1542</v>
      </c>
      <c r="F579" s="41">
        <v>38838</v>
      </c>
      <c r="G579" s="94">
        <v>1</v>
      </c>
      <c r="H579" s="94">
        <v>5</v>
      </c>
      <c r="I579" s="94">
        <v>2006</v>
      </c>
      <c r="J579" s="4">
        <v>20.866666666666667</v>
      </c>
      <c r="K579" s="4">
        <v>70.3</v>
      </c>
      <c r="L579" s="4">
        <v>33</v>
      </c>
      <c r="M579" s="5" t="s">
        <v>2049</v>
      </c>
      <c r="N579" s="4" t="s">
        <v>844</v>
      </c>
      <c r="P579" s="4" t="s">
        <v>2054</v>
      </c>
      <c r="Q579" s="5" t="s">
        <v>2234</v>
      </c>
      <c r="R579" s="4" t="s">
        <v>1537</v>
      </c>
      <c r="T579" s="4" t="s">
        <v>2115</v>
      </c>
      <c r="U579" s="5" t="s">
        <v>1418</v>
      </c>
      <c r="V579" s="5" t="s">
        <v>991</v>
      </c>
      <c r="W579" s="5" t="s">
        <v>1222</v>
      </c>
      <c r="X579" s="5" t="s">
        <v>1222</v>
      </c>
      <c r="Y579" s="4" t="b">
        <v>1</v>
      </c>
      <c r="Z579" s="4" t="s">
        <v>1544</v>
      </c>
      <c r="AA579" s="4">
        <v>1</v>
      </c>
      <c r="AB579" s="4" t="s">
        <v>1831</v>
      </c>
      <c r="AC579" s="4" t="s">
        <v>1945</v>
      </c>
      <c r="AE579" s="53">
        <v>0</v>
      </c>
      <c r="AF579" s="4">
        <v>1</v>
      </c>
      <c r="AH579" s="4" t="s">
        <v>1938</v>
      </c>
      <c r="AJ579" s="4" t="s">
        <v>1831</v>
      </c>
      <c r="AK579" s="4" t="s">
        <v>1831</v>
      </c>
      <c r="AL579" s="4" t="s">
        <v>1831</v>
      </c>
      <c r="AM579" s="4" t="s">
        <v>1831</v>
      </c>
      <c r="AN579" s="4" t="s">
        <v>1831</v>
      </c>
      <c r="AO579" s="4" t="s">
        <v>1946</v>
      </c>
      <c r="AR579" s="4" t="s">
        <v>1831</v>
      </c>
      <c r="AS579" s="4" t="s">
        <v>1831</v>
      </c>
      <c r="AT579" s="4" t="s">
        <v>1831</v>
      </c>
      <c r="AU579" s="4" t="s">
        <v>1831</v>
      </c>
      <c r="AV579" s="4" t="s">
        <v>1831</v>
      </c>
      <c r="AW579" s="4" t="s">
        <v>1831</v>
      </c>
      <c r="AX579" s="4" t="s">
        <v>1831</v>
      </c>
      <c r="AY579" s="4" t="s">
        <v>1831</v>
      </c>
      <c r="AZ579" s="4" t="s">
        <v>1831</v>
      </c>
      <c r="BA579" s="4" t="s">
        <v>1831</v>
      </c>
      <c r="BB579" s="4" t="s">
        <v>1831</v>
      </c>
      <c r="BC579" s="53">
        <v>0.13064813</v>
      </c>
      <c r="BD579" s="53">
        <v>0.128159</v>
      </c>
      <c r="BE579" s="53">
        <v>204.48618999999999</v>
      </c>
      <c r="BF579" s="53">
        <v>2.0684399999999999E-3</v>
      </c>
      <c r="BG579" s="53">
        <v>0.36133569999999998</v>
      </c>
      <c r="BH579" s="4">
        <v>36.3036581</v>
      </c>
      <c r="BI579" s="4">
        <v>2.11388088</v>
      </c>
      <c r="BJ579" s="53">
        <v>26.915538099999999</v>
      </c>
      <c r="BK579" s="53">
        <v>6.9636699999999999E-3</v>
      </c>
      <c r="BL579" s="53">
        <v>7010.4599600000001</v>
      </c>
    </row>
    <row r="580" spans="1:64" hidden="1" x14ac:dyDescent="0.3">
      <c r="A580" s="4" t="s">
        <v>604</v>
      </c>
      <c r="B580" s="4">
        <v>100</v>
      </c>
      <c r="C580" s="4">
        <v>100</v>
      </c>
      <c r="D580" s="5">
        <v>580</v>
      </c>
      <c r="E580" s="4" t="s">
        <v>1542</v>
      </c>
      <c r="F580" s="41">
        <v>38961</v>
      </c>
      <c r="G580" s="94">
        <v>1</v>
      </c>
      <c r="H580" s="94">
        <v>9</v>
      </c>
      <c r="I580" s="94">
        <v>2006</v>
      </c>
      <c r="J580" s="4">
        <v>20.866666666666667</v>
      </c>
      <c r="K580" s="4">
        <v>70.3</v>
      </c>
      <c r="L580" s="4">
        <v>33</v>
      </c>
      <c r="M580" s="5" t="s">
        <v>2049</v>
      </c>
      <c r="N580" s="4" t="s">
        <v>844</v>
      </c>
      <c r="P580" s="4" t="s">
        <v>2054</v>
      </c>
      <c r="Q580" s="5" t="s">
        <v>2235</v>
      </c>
      <c r="R580" s="4" t="s">
        <v>1545</v>
      </c>
      <c r="T580" s="4" t="s">
        <v>2114</v>
      </c>
      <c r="U580" s="5" t="s">
        <v>1418</v>
      </c>
      <c r="V580" s="5" t="s">
        <v>991</v>
      </c>
      <c r="W580" s="5" t="s">
        <v>1222</v>
      </c>
      <c r="X580" s="5" t="s">
        <v>1222</v>
      </c>
      <c r="Y580" s="4" t="b">
        <v>1</v>
      </c>
      <c r="Z580" s="4" t="s">
        <v>1544</v>
      </c>
      <c r="AA580" s="4">
        <v>1</v>
      </c>
      <c r="AB580" s="4" t="s">
        <v>1831</v>
      </c>
      <c r="AC580" s="4" t="s">
        <v>1945</v>
      </c>
      <c r="AE580" s="53">
        <v>0</v>
      </c>
      <c r="AF580" s="4">
        <v>1</v>
      </c>
      <c r="AH580" s="4" t="s">
        <v>1938</v>
      </c>
      <c r="AJ580" s="4" t="s">
        <v>1831</v>
      </c>
      <c r="AK580" s="4" t="s">
        <v>1831</v>
      </c>
      <c r="AL580" s="4" t="s">
        <v>1831</v>
      </c>
      <c r="AM580" s="4" t="s">
        <v>1831</v>
      </c>
      <c r="AN580" s="4" t="s">
        <v>1831</v>
      </c>
      <c r="AO580" s="4" t="s">
        <v>1946</v>
      </c>
      <c r="AR580" s="4" t="s">
        <v>1831</v>
      </c>
      <c r="AS580" s="4" t="s">
        <v>1831</v>
      </c>
      <c r="AT580" s="4" t="s">
        <v>1831</v>
      </c>
      <c r="AU580" s="4" t="s">
        <v>1831</v>
      </c>
      <c r="AV580" s="4" t="s">
        <v>1831</v>
      </c>
      <c r="AW580" s="4" t="s">
        <v>1831</v>
      </c>
      <c r="AX580" s="4" t="s">
        <v>1831</v>
      </c>
      <c r="AY580" s="4" t="s">
        <v>1831</v>
      </c>
      <c r="AZ580" s="4" t="s">
        <v>1831</v>
      </c>
      <c r="BA580" s="4" t="s">
        <v>1831</v>
      </c>
      <c r="BB580" s="4" t="s">
        <v>1831</v>
      </c>
      <c r="BC580" s="53">
        <v>0.13064813</v>
      </c>
      <c r="BD580" s="53">
        <v>0.128159</v>
      </c>
      <c r="BE580" s="53">
        <v>204.48618999999999</v>
      </c>
      <c r="BF580" s="53">
        <v>2.0684399999999999E-3</v>
      </c>
      <c r="BG580" s="53">
        <v>0.36133569999999998</v>
      </c>
      <c r="BH580" s="4">
        <v>36.3036581</v>
      </c>
      <c r="BI580" s="4">
        <v>2.11388088</v>
      </c>
      <c r="BJ580" s="53">
        <v>26.915538099999999</v>
      </c>
      <c r="BK580" s="53">
        <v>6.9636699999999999E-3</v>
      </c>
      <c r="BL580" s="53">
        <v>7010.4599600000001</v>
      </c>
    </row>
    <row r="581" spans="1:64" hidden="1" x14ac:dyDescent="0.3">
      <c r="A581" s="4" t="s">
        <v>604</v>
      </c>
      <c r="B581" s="4">
        <v>100</v>
      </c>
      <c r="C581" s="4">
        <v>100</v>
      </c>
      <c r="D581" s="5">
        <v>581</v>
      </c>
      <c r="E581" s="4" t="s">
        <v>1542</v>
      </c>
      <c r="F581" s="41">
        <v>38991</v>
      </c>
      <c r="G581" s="94">
        <v>1</v>
      </c>
      <c r="H581" s="94">
        <v>10</v>
      </c>
      <c r="I581" s="94">
        <v>2006</v>
      </c>
      <c r="J581" s="4">
        <v>20.866666666666667</v>
      </c>
      <c r="K581" s="4">
        <v>70.3</v>
      </c>
      <c r="L581" s="4">
        <v>33</v>
      </c>
      <c r="M581" s="5" t="s">
        <v>2049</v>
      </c>
      <c r="N581" s="4" t="s">
        <v>844</v>
      </c>
      <c r="P581" s="4" t="s">
        <v>2054</v>
      </c>
      <c r="Q581" s="5" t="s">
        <v>2235</v>
      </c>
      <c r="R581" s="4" t="s">
        <v>1545</v>
      </c>
      <c r="T581" s="4" t="s">
        <v>2114</v>
      </c>
      <c r="U581" s="5" t="s">
        <v>1418</v>
      </c>
      <c r="V581" s="5" t="s">
        <v>991</v>
      </c>
      <c r="W581" s="5" t="s">
        <v>1222</v>
      </c>
      <c r="X581" s="5" t="s">
        <v>1222</v>
      </c>
      <c r="Y581" s="4" t="b">
        <v>1</v>
      </c>
      <c r="Z581" s="4" t="s">
        <v>1544</v>
      </c>
      <c r="AA581" s="4">
        <v>1</v>
      </c>
      <c r="AB581" s="4" t="s">
        <v>1831</v>
      </c>
      <c r="AC581" s="4" t="s">
        <v>1945</v>
      </c>
      <c r="AE581" s="53">
        <v>0</v>
      </c>
      <c r="AF581" s="4">
        <v>1</v>
      </c>
      <c r="AH581" s="4" t="s">
        <v>1938</v>
      </c>
      <c r="AJ581" s="4" t="s">
        <v>1831</v>
      </c>
      <c r="AK581" s="4" t="s">
        <v>1831</v>
      </c>
      <c r="AL581" s="4" t="s">
        <v>1831</v>
      </c>
      <c r="AM581" s="4" t="s">
        <v>1831</v>
      </c>
      <c r="AN581" s="4" t="s">
        <v>1831</v>
      </c>
      <c r="AO581" s="4" t="s">
        <v>1946</v>
      </c>
      <c r="AR581" s="4" t="s">
        <v>1831</v>
      </c>
      <c r="AS581" s="4" t="s">
        <v>1831</v>
      </c>
      <c r="AT581" s="4" t="s">
        <v>1831</v>
      </c>
      <c r="AU581" s="4" t="s">
        <v>1831</v>
      </c>
      <c r="AV581" s="4" t="s">
        <v>1831</v>
      </c>
      <c r="AW581" s="4" t="s">
        <v>1831</v>
      </c>
      <c r="AX581" s="4" t="s">
        <v>1831</v>
      </c>
      <c r="AY581" s="4" t="s">
        <v>1831</v>
      </c>
      <c r="AZ581" s="4" t="s">
        <v>1831</v>
      </c>
      <c r="BA581" s="4" t="s">
        <v>1831</v>
      </c>
      <c r="BB581" s="4" t="s">
        <v>1831</v>
      </c>
      <c r="BC581" s="53">
        <v>0.13064813</v>
      </c>
      <c r="BD581" s="53">
        <v>0.128159</v>
      </c>
      <c r="BE581" s="53">
        <v>204.48618999999999</v>
      </c>
      <c r="BF581" s="53">
        <v>2.0684399999999999E-3</v>
      </c>
      <c r="BG581" s="53">
        <v>0.36133569999999998</v>
      </c>
      <c r="BH581" s="4">
        <v>36.3036581</v>
      </c>
      <c r="BI581" s="4">
        <v>2.11388088</v>
      </c>
      <c r="BJ581" s="53">
        <v>26.915538099999999</v>
      </c>
      <c r="BK581" s="53">
        <v>6.9636699999999999E-3</v>
      </c>
      <c r="BL581" s="53">
        <v>7010.4599600000001</v>
      </c>
    </row>
    <row r="582" spans="1:64" hidden="1" x14ac:dyDescent="0.3">
      <c r="A582" s="4" t="s">
        <v>604</v>
      </c>
      <c r="B582" s="4">
        <v>100</v>
      </c>
      <c r="C582" s="4">
        <v>100</v>
      </c>
      <c r="D582" s="5">
        <v>582</v>
      </c>
      <c r="E582" s="4" t="s">
        <v>1542</v>
      </c>
      <c r="F582" s="41">
        <v>39022</v>
      </c>
      <c r="G582" s="94">
        <v>1</v>
      </c>
      <c r="H582" s="94">
        <v>11</v>
      </c>
      <c r="I582" s="94">
        <v>2006</v>
      </c>
      <c r="J582" s="4">
        <v>20.866666666666667</v>
      </c>
      <c r="K582" s="4">
        <v>70.3</v>
      </c>
      <c r="L582" s="4">
        <v>33</v>
      </c>
      <c r="M582" s="5" t="s">
        <v>2049</v>
      </c>
      <c r="N582" s="4" t="s">
        <v>844</v>
      </c>
      <c r="P582" s="4" t="s">
        <v>2054</v>
      </c>
      <c r="Q582" s="5" t="s">
        <v>2234</v>
      </c>
      <c r="R582" s="4" t="s">
        <v>1537</v>
      </c>
      <c r="T582" s="4" t="s">
        <v>2115</v>
      </c>
      <c r="U582" s="5" t="s">
        <v>1418</v>
      </c>
      <c r="V582" s="5" t="s">
        <v>991</v>
      </c>
      <c r="W582" s="5" t="s">
        <v>1222</v>
      </c>
      <c r="X582" s="5" t="s">
        <v>1222</v>
      </c>
      <c r="Y582" s="4" t="b">
        <v>1</v>
      </c>
      <c r="Z582" s="4" t="s">
        <v>1544</v>
      </c>
      <c r="AA582" s="4">
        <v>1</v>
      </c>
      <c r="AB582" s="4" t="s">
        <v>1831</v>
      </c>
      <c r="AC582" s="4" t="s">
        <v>1945</v>
      </c>
      <c r="AE582" s="53">
        <v>0</v>
      </c>
      <c r="AF582" s="4">
        <v>1</v>
      </c>
      <c r="AH582" s="4" t="s">
        <v>1938</v>
      </c>
      <c r="AJ582" s="4" t="s">
        <v>1831</v>
      </c>
      <c r="AK582" s="4" t="s">
        <v>1831</v>
      </c>
      <c r="AL582" s="4" t="s">
        <v>1831</v>
      </c>
      <c r="AM582" s="4" t="s">
        <v>1831</v>
      </c>
      <c r="AN582" s="4" t="s">
        <v>1831</v>
      </c>
      <c r="AO582" s="4" t="s">
        <v>1946</v>
      </c>
      <c r="AR582" s="4" t="s">
        <v>1831</v>
      </c>
      <c r="AS582" s="4" t="s">
        <v>1831</v>
      </c>
      <c r="AT582" s="4" t="s">
        <v>1831</v>
      </c>
      <c r="AU582" s="4" t="s">
        <v>1831</v>
      </c>
      <c r="AV582" s="4" t="s">
        <v>1831</v>
      </c>
      <c r="AW582" s="4" t="s">
        <v>1831</v>
      </c>
      <c r="AX582" s="4" t="s">
        <v>1831</v>
      </c>
      <c r="AY582" s="4" t="s">
        <v>1831</v>
      </c>
      <c r="AZ582" s="4" t="s">
        <v>1831</v>
      </c>
      <c r="BA582" s="4" t="s">
        <v>1831</v>
      </c>
      <c r="BB582" s="4" t="s">
        <v>1831</v>
      </c>
      <c r="BC582" s="53">
        <v>0.13064813</v>
      </c>
      <c r="BD582" s="53">
        <v>0.128159</v>
      </c>
      <c r="BE582" s="53">
        <v>204.48618999999999</v>
      </c>
      <c r="BF582" s="53">
        <v>2.0684399999999999E-3</v>
      </c>
      <c r="BG582" s="53">
        <v>0.36133569999999998</v>
      </c>
      <c r="BH582" s="4">
        <v>36.3036581</v>
      </c>
      <c r="BI582" s="4">
        <v>2.11388088</v>
      </c>
      <c r="BJ582" s="53">
        <v>26.915538099999999</v>
      </c>
      <c r="BK582" s="53">
        <v>6.9636699999999999E-3</v>
      </c>
      <c r="BL582" s="53">
        <v>7010.4599600000001</v>
      </c>
    </row>
    <row r="583" spans="1:64" hidden="1" x14ac:dyDescent="0.3">
      <c r="A583" s="4" t="s">
        <v>604</v>
      </c>
      <c r="B583" s="4">
        <v>100</v>
      </c>
      <c r="C583" s="4">
        <v>100</v>
      </c>
      <c r="D583" s="5">
        <v>583</v>
      </c>
      <c r="E583" s="4" t="s">
        <v>1542</v>
      </c>
      <c r="F583" s="41">
        <v>38596</v>
      </c>
      <c r="G583" s="94">
        <v>1</v>
      </c>
      <c r="H583" s="94">
        <v>9</v>
      </c>
      <c r="I583" s="94">
        <v>2005</v>
      </c>
      <c r="J583" s="4">
        <v>20.866666666666667</v>
      </c>
      <c r="K583" s="4">
        <v>70.3</v>
      </c>
      <c r="L583" s="4">
        <v>33</v>
      </c>
      <c r="M583" s="5" t="s">
        <v>2049</v>
      </c>
      <c r="N583" s="4" t="s">
        <v>844</v>
      </c>
      <c r="P583" s="4" t="s">
        <v>2054</v>
      </c>
      <c r="Q583" s="5" t="s">
        <v>2235</v>
      </c>
      <c r="R583" s="4" t="s">
        <v>1545</v>
      </c>
      <c r="T583" s="4" t="s">
        <v>2116</v>
      </c>
      <c r="U583" s="5" t="s">
        <v>1418</v>
      </c>
      <c r="V583" s="5" t="s">
        <v>992</v>
      </c>
      <c r="W583" s="5" t="s">
        <v>1222</v>
      </c>
      <c r="X583" s="5" t="s">
        <v>1222</v>
      </c>
      <c r="Y583" s="4" t="b">
        <v>1</v>
      </c>
      <c r="Z583" s="4" t="s">
        <v>1544</v>
      </c>
      <c r="AA583" s="4">
        <v>1</v>
      </c>
      <c r="AB583" s="4" t="s">
        <v>1831</v>
      </c>
      <c r="AC583" s="4" t="s">
        <v>1945</v>
      </c>
      <c r="AE583" s="53">
        <v>0</v>
      </c>
      <c r="AF583" s="4">
        <v>1</v>
      </c>
      <c r="AH583" s="4" t="s">
        <v>1938</v>
      </c>
      <c r="AJ583" s="4" t="s">
        <v>1831</v>
      </c>
      <c r="AK583" s="4" t="s">
        <v>1831</v>
      </c>
      <c r="AL583" s="4" t="s">
        <v>1831</v>
      </c>
      <c r="AM583" s="4" t="s">
        <v>1831</v>
      </c>
      <c r="AN583" s="4">
        <v>1</v>
      </c>
      <c r="AO583" s="4" t="s">
        <v>1946</v>
      </c>
      <c r="AR583" s="4" t="s">
        <v>1831</v>
      </c>
      <c r="AS583" s="4" t="s">
        <v>1831</v>
      </c>
      <c r="AT583" s="4" t="s">
        <v>1831</v>
      </c>
      <c r="AU583" s="4" t="s">
        <v>1831</v>
      </c>
      <c r="AV583" s="4" t="s">
        <v>1831</v>
      </c>
      <c r="AW583" s="4" t="s">
        <v>1831</v>
      </c>
      <c r="AX583" s="4" t="s">
        <v>1831</v>
      </c>
      <c r="AY583" s="4" t="s">
        <v>1831</v>
      </c>
      <c r="AZ583" s="4" t="s">
        <v>1831</v>
      </c>
      <c r="BA583" s="4" t="s">
        <v>1831</v>
      </c>
      <c r="BB583" s="4" t="s">
        <v>1831</v>
      </c>
      <c r="BC583" s="53">
        <v>0.13064813</v>
      </c>
      <c r="BD583" s="53">
        <v>0.128159</v>
      </c>
      <c r="BE583" s="53">
        <v>204.48618999999999</v>
      </c>
      <c r="BF583" s="53">
        <v>2.0684399999999999E-3</v>
      </c>
      <c r="BG583" s="53">
        <v>0.36133569999999998</v>
      </c>
      <c r="BH583" s="4">
        <v>36.3036581</v>
      </c>
      <c r="BI583" s="4">
        <v>2.11388088</v>
      </c>
      <c r="BJ583" s="53">
        <v>26.915538099999999</v>
      </c>
      <c r="BK583" s="53">
        <v>6.9636699999999999E-3</v>
      </c>
      <c r="BL583" s="53">
        <v>7010.4599600000001</v>
      </c>
    </row>
    <row r="584" spans="1:64" hidden="1" x14ac:dyDescent="0.3">
      <c r="A584" s="4" t="s">
        <v>604</v>
      </c>
      <c r="B584" s="4">
        <v>100</v>
      </c>
      <c r="C584" s="4">
        <v>100</v>
      </c>
      <c r="D584" s="5">
        <v>584</v>
      </c>
      <c r="E584" s="4" t="s">
        <v>1542</v>
      </c>
      <c r="F584" s="41">
        <v>38626</v>
      </c>
      <c r="G584" s="94">
        <v>1</v>
      </c>
      <c r="H584" s="94">
        <v>10</v>
      </c>
      <c r="I584" s="94">
        <v>2005</v>
      </c>
      <c r="J584" s="4">
        <v>20.866666666666667</v>
      </c>
      <c r="K584" s="4">
        <v>70.3</v>
      </c>
      <c r="L584" s="4">
        <v>33</v>
      </c>
      <c r="M584" s="5" t="s">
        <v>2049</v>
      </c>
      <c r="N584" s="4" t="s">
        <v>844</v>
      </c>
      <c r="P584" s="4" t="s">
        <v>2054</v>
      </c>
      <c r="Q584" s="5" t="s">
        <v>2235</v>
      </c>
      <c r="R584" s="4" t="s">
        <v>1545</v>
      </c>
      <c r="T584" s="4" t="s">
        <v>2116</v>
      </c>
      <c r="U584" s="5" t="s">
        <v>1418</v>
      </c>
      <c r="V584" s="5" t="s">
        <v>992</v>
      </c>
      <c r="W584" s="5" t="s">
        <v>1222</v>
      </c>
      <c r="X584" s="5" t="s">
        <v>1222</v>
      </c>
      <c r="Y584" s="4" t="b">
        <v>1</v>
      </c>
      <c r="Z584" s="4" t="s">
        <v>1544</v>
      </c>
      <c r="AA584" s="4">
        <v>1</v>
      </c>
      <c r="AB584" s="4" t="s">
        <v>1831</v>
      </c>
      <c r="AC584" s="4" t="s">
        <v>1945</v>
      </c>
      <c r="AE584" s="53">
        <v>0</v>
      </c>
      <c r="AF584" s="4">
        <v>1</v>
      </c>
      <c r="AH584" s="4" t="s">
        <v>1938</v>
      </c>
      <c r="AJ584" s="4" t="s">
        <v>1831</v>
      </c>
      <c r="AK584" s="4" t="s">
        <v>1831</v>
      </c>
      <c r="AL584" s="4" t="s">
        <v>1831</v>
      </c>
      <c r="AM584" s="4" t="s">
        <v>1831</v>
      </c>
      <c r="AN584" s="4">
        <v>1</v>
      </c>
      <c r="AO584" s="4" t="s">
        <v>1946</v>
      </c>
      <c r="AR584" s="4" t="s">
        <v>1831</v>
      </c>
      <c r="AS584" s="4" t="s">
        <v>1831</v>
      </c>
      <c r="AT584" s="4" t="s">
        <v>1831</v>
      </c>
      <c r="AU584" s="4" t="s">
        <v>1831</v>
      </c>
      <c r="AV584" s="4" t="s">
        <v>1831</v>
      </c>
      <c r="AW584" s="4" t="s">
        <v>1831</v>
      </c>
      <c r="AX584" s="4" t="s">
        <v>1831</v>
      </c>
      <c r="AY584" s="4" t="s">
        <v>1831</v>
      </c>
      <c r="AZ584" s="4" t="s">
        <v>1831</v>
      </c>
      <c r="BA584" s="4" t="s">
        <v>1831</v>
      </c>
      <c r="BB584" s="4" t="s">
        <v>1831</v>
      </c>
      <c r="BC584" s="53">
        <v>0.13064813</v>
      </c>
      <c r="BD584" s="53">
        <v>0.128159</v>
      </c>
      <c r="BE584" s="53">
        <v>204.48618999999999</v>
      </c>
      <c r="BF584" s="53">
        <v>2.0684399999999999E-3</v>
      </c>
      <c r="BG584" s="53">
        <v>0.36133569999999998</v>
      </c>
      <c r="BH584" s="4">
        <v>36.3036581</v>
      </c>
      <c r="BI584" s="4">
        <v>2.11388088</v>
      </c>
      <c r="BJ584" s="53">
        <v>26.915538099999999</v>
      </c>
      <c r="BK584" s="53">
        <v>6.9636699999999999E-3</v>
      </c>
      <c r="BL584" s="53">
        <v>7010.4599600000001</v>
      </c>
    </row>
    <row r="585" spans="1:64" hidden="1" x14ac:dyDescent="0.3">
      <c r="A585" s="4" t="s">
        <v>604</v>
      </c>
      <c r="B585" s="4">
        <v>100</v>
      </c>
      <c r="C585" s="4">
        <v>100</v>
      </c>
      <c r="D585" s="5">
        <v>585</v>
      </c>
      <c r="E585" s="4" t="s">
        <v>1542</v>
      </c>
      <c r="F585" s="41">
        <v>38657</v>
      </c>
      <c r="G585" s="94">
        <v>1</v>
      </c>
      <c r="H585" s="94">
        <v>11</v>
      </c>
      <c r="I585" s="94">
        <v>2005</v>
      </c>
      <c r="J585" s="4">
        <v>20.866666666666667</v>
      </c>
      <c r="K585" s="4">
        <v>70.3</v>
      </c>
      <c r="L585" s="4">
        <v>33</v>
      </c>
      <c r="M585" s="5" t="s">
        <v>2049</v>
      </c>
      <c r="N585" s="4" t="s">
        <v>844</v>
      </c>
      <c r="P585" s="4" t="s">
        <v>2054</v>
      </c>
      <c r="Q585" s="5" t="s">
        <v>2234</v>
      </c>
      <c r="R585" s="4" t="s">
        <v>1537</v>
      </c>
      <c r="T585" s="4" t="s">
        <v>2117</v>
      </c>
      <c r="U585" s="5" t="s">
        <v>1418</v>
      </c>
      <c r="V585" s="5" t="s">
        <v>992</v>
      </c>
      <c r="W585" s="5" t="s">
        <v>1222</v>
      </c>
      <c r="X585" s="5" t="s">
        <v>1222</v>
      </c>
      <c r="Y585" s="4" t="b">
        <v>1</v>
      </c>
      <c r="Z585" s="4" t="s">
        <v>1544</v>
      </c>
      <c r="AA585" s="4">
        <v>1</v>
      </c>
      <c r="AB585" s="4" t="s">
        <v>1831</v>
      </c>
      <c r="AC585" s="4" t="s">
        <v>1945</v>
      </c>
      <c r="AE585" s="53">
        <v>0</v>
      </c>
      <c r="AF585" s="4">
        <v>1</v>
      </c>
      <c r="AH585" s="4" t="s">
        <v>1938</v>
      </c>
      <c r="AJ585" s="4" t="s">
        <v>1831</v>
      </c>
      <c r="AK585" s="4" t="s">
        <v>1831</v>
      </c>
      <c r="AL585" s="4" t="s">
        <v>1831</v>
      </c>
      <c r="AM585" s="4" t="s">
        <v>1831</v>
      </c>
      <c r="AN585" s="4">
        <v>1</v>
      </c>
      <c r="AO585" s="4" t="s">
        <v>1946</v>
      </c>
      <c r="AR585" s="4" t="s">
        <v>1831</v>
      </c>
      <c r="AS585" s="4" t="s">
        <v>1831</v>
      </c>
      <c r="AT585" s="4" t="s">
        <v>1831</v>
      </c>
      <c r="AU585" s="4" t="s">
        <v>1831</v>
      </c>
      <c r="AV585" s="4" t="s">
        <v>1831</v>
      </c>
      <c r="AW585" s="4" t="s">
        <v>1831</v>
      </c>
      <c r="AX585" s="4" t="s">
        <v>1831</v>
      </c>
      <c r="AY585" s="4" t="s">
        <v>1831</v>
      </c>
      <c r="AZ585" s="4" t="s">
        <v>1831</v>
      </c>
      <c r="BA585" s="4" t="s">
        <v>1831</v>
      </c>
      <c r="BB585" s="4" t="s">
        <v>1831</v>
      </c>
      <c r="BC585" s="53">
        <v>0.13064813</v>
      </c>
      <c r="BD585" s="53">
        <v>0.128159</v>
      </c>
      <c r="BE585" s="53">
        <v>204.48618999999999</v>
      </c>
      <c r="BF585" s="53">
        <v>2.0684399999999999E-3</v>
      </c>
      <c r="BG585" s="53">
        <v>0.36133569999999998</v>
      </c>
      <c r="BH585" s="4">
        <v>36.3036581</v>
      </c>
      <c r="BI585" s="4">
        <v>2.11388088</v>
      </c>
      <c r="BJ585" s="53">
        <v>26.915538099999999</v>
      </c>
      <c r="BK585" s="53">
        <v>6.9636699999999999E-3</v>
      </c>
      <c r="BL585" s="53">
        <v>7010.4599600000001</v>
      </c>
    </row>
    <row r="586" spans="1:64" hidden="1" x14ac:dyDescent="0.3">
      <c r="A586" s="4" t="s">
        <v>604</v>
      </c>
      <c r="B586" s="4">
        <v>100</v>
      </c>
      <c r="C586" s="4">
        <v>100</v>
      </c>
      <c r="D586" s="5">
        <v>586</v>
      </c>
      <c r="E586" s="4" t="s">
        <v>1542</v>
      </c>
      <c r="F586" s="41">
        <v>38687</v>
      </c>
      <c r="G586" s="94">
        <v>1</v>
      </c>
      <c r="H586" s="94">
        <v>12</v>
      </c>
      <c r="I586" s="94">
        <v>2005</v>
      </c>
      <c r="J586" s="4">
        <v>20.866666666666667</v>
      </c>
      <c r="K586" s="4">
        <v>70.3</v>
      </c>
      <c r="L586" s="4">
        <v>33</v>
      </c>
      <c r="M586" s="5" t="s">
        <v>2049</v>
      </c>
      <c r="N586" s="4" t="s">
        <v>844</v>
      </c>
      <c r="P586" s="4" t="s">
        <v>2054</v>
      </c>
      <c r="Q586" s="5" t="s">
        <v>2234</v>
      </c>
      <c r="R586" s="4" t="s">
        <v>1537</v>
      </c>
      <c r="T586" s="4" t="s">
        <v>2117</v>
      </c>
      <c r="U586" s="5" t="s">
        <v>1418</v>
      </c>
      <c r="V586" s="5" t="s">
        <v>992</v>
      </c>
      <c r="W586" s="5" t="s">
        <v>1222</v>
      </c>
      <c r="X586" s="5" t="s">
        <v>1222</v>
      </c>
      <c r="Y586" s="4" t="b">
        <v>1</v>
      </c>
      <c r="Z586" s="4" t="s">
        <v>1544</v>
      </c>
      <c r="AA586" s="4">
        <v>1</v>
      </c>
      <c r="AB586" s="4" t="s">
        <v>1831</v>
      </c>
      <c r="AC586" s="4" t="s">
        <v>1945</v>
      </c>
      <c r="AE586" s="53">
        <v>0</v>
      </c>
      <c r="AF586" s="4">
        <v>1</v>
      </c>
      <c r="AH586" s="4" t="s">
        <v>1938</v>
      </c>
      <c r="AJ586" s="4" t="s">
        <v>1831</v>
      </c>
      <c r="AK586" s="4" t="s">
        <v>1831</v>
      </c>
      <c r="AL586" s="4" t="s">
        <v>1831</v>
      </c>
      <c r="AM586" s="4" t="s">
        <v>1831</v>
      </c>
      <c r="AN586" s="4">
        <v>1</v>
      </c>
      <c r="AO586" s="4" t="s">
        <v>1946</v>
      </c>
      <c r="AR586" s="4" t="s">
        <v>1831</v>
      </c>
      <c r="AS586" s="4" t="s">
        <v>1831</v>
      </c>
      <c r="AT586" s="4" t="s">
        <v>1831</v>
      </c>
      <c r="AU586" s="4" t="s">
        <v>1831</v>
      </c>
      <c r="AV586" s="4" t="s">
        <v>1831</v>
      </c>
      <c r="AW586" s="4" t="s">
        <v>1831</v>
      </c>
      <c r="AX586" s="4" t="s">
        <v>1831</v>
      </c>
      <c r="AY586" s="4" t="s">
        <v>1831</v>
      </c>
      <c r="AZ586" s="4" t="s">
        <v>1831</v>
      </c>
      <c r="BA586" s="4" t="s">
        <v>1831</v>
      </c>
      <c r="BB586" s="4" t="s">
        <v>1831</v>
      </c>
      <c r="BC586" s="53">
        <v>0.13064813</v>
      </c>
      <c r="BD586" s="53">
        <v>0.128159</v>
      </c>
      <c r="BE586" s="53">
        <v>204.48618999999999</v>
      </c>
      <c r="BF586" s="53">
        <v>2.0684399999999999E-3</v>
      </c>
      <c r="BG586" s="53">
        <v>0.36133569999999998</v>
      </c>
      <c r="BH586" s="4">
        <v>36.3036581</v>
      </c>
      <c r="BI586" s="4">
        <v>2.11388088</v>
      </c>
      <c r="BJ586" s="53">
        <v>26.915538099999999</v>
      </c>
      <c r="BK586" s="53">
        <v>6.9636699999999999E-3</v>
      </c>
      <c r="BL586" s="53">
        <v>7010.4599600000001</v>
      </c>
    </row>
    <row r="587" spans="1:64" hidden="1" x14ac:dyDescent="0.3">
      <c r="A587" s="4" t="s">
        <v>604</v>
      </c>
      <c r="B587" s="4">
        <v>100</v>
      </c>
      <c r="C587" s="4">
        <v>100</v>
      </c>
      <c r="D587" s="5">
        <v>587</v>
      </c>
      <c r="E587" s="4" t="s">
        <v>1542</v>
      </c>
      <c r="F587" s="41">
        <v>38718</v>
      </c>
      <c r="G587" s="94">
        <v>1</v>
      </c>
      <c r="H587" s="94">
        <v>1</v>
      </c>
      <c r="I587" s="94">
        <v>2006</v>
      </c>
      <c r="J587" s="4">
        <v>20.866666666666667</v>
      </c>
      <c r="K587" s="4">
        <v>70.3</v>
      </c>
      <c r="L587" s="4">
        <v>33</v>
      </c>
      <c r="M587" s="5" t="s">
        <v>2049</v>
      </c>
      <c r="N587" s="4" t="s">
        <v>844</v>
      </c>
      <c r="P587" s="4" t="s">
        <v>2054</v>
      </c>
      <c r="Q587" s="5" t="s">
        <v>2234</v>
      </c>
      <c r="R587" s="4" t="s">
        <v>1537</v>
      </c>
      <c r="T587" s="4" t="s">
        <v>2117</v>
      </c>
      <c r="U587" s="5" t="s">
        <v>1418</v>
      </c>
      <c r="V587" s="5" t="s">
        <v>992</v>
      </c>
      <c r="W587" s="5" t="s">
        <v>1222</v>
      </c>
      <c r="X587" s="5" t="s">
        <v>1222</v>
      </c>
      <c r="Y587" s="4" t="b">
        <v>1</v>
      </c>
      <c r="Z587" s="4" t="s">
        <v>1544</v>
      </c>
      <c r="AA587" s="4">
        <v>1</v>
      </c>
      <c r="AB587" s="4" t="s">
        <v>1831</v>
      </c>
      <c r="AC587" s="4" t="s">
        <v>1945</v>
      </c>
      <c r="AE587" s="53">
        <v>0</v>
      </c>
      <c r="AF587" s="4">
        <v>1</v>
      </c>
      <c r="AH587" s="4" t="s">
        <v>1938</v>
      </c>
      <c r="AJ587" s="4" t="s">
        <v>1831</v>
      </c>
      <c r="AK587" s="4" t="s">
        <v>1831</v>
      </c>
      <c r="AL587" s="4" t="s">
        <v>1831</v>
      </c>
      <c r="AM587" s="4" t="s">
        <v>1831</v>
      </c>
      <c r="AN587" s="4">
        <v>1</v>
      </c>
      <c r="AO587" s="4" t="s">
        <v>1946</v>
      </c>
      <c r="AR587" s="4" t="s">
        <v>1831</v>
      </c>
      <c r="AS587" s="4" t="s">
        <v>1831</v>
      </c>
      <c r="AT587" s="4" t="s">
        <v>1831</v>
      </c>
      <c r="AU587" s="4" t="s">
        <v>1831</v>
      </c>
      <c r="AV587" s="4" t="s">
        <v>1831</v>
      </c>
      <c r="AW587" s="4" t="s">
        <v>1831</v>
      </c>
      <c r="AX587" s="4" t="s">
        <v>1831</v>
      </c>
      <c r="AY587" s="4" t="s">
        <v>1831</v>
      </c>
      <c r="AZ587" s="4" t="s">
        <v>1831</v>
      </c>
      <c r="BA587" s="4" t="s">
        <v>1831</v>
      </c>
      <c r="BB587" s="4" t="s">
        <v>1831</v>
      </c>
      <c r="BC587" s="53">
        <v>0.13064813</v>
      </c>
      <c r="BD587" s="53">
        <v>0.128159</v>
      </c>
      <c r="BE587" s="53">
        <v>204.48618999999999</v>
      </c>
      <c r="BF587" s="53">
        <v>2.0684399999999999E-3</v>
      </c>
      <c r="BG587" s="53">
        <v>0.36133569999999998</v>
      </c>
      <c r="BH587" s="4">
        <v>36.3036581</v>
      </c>
      <c r="BI587" s="4">
        <v>2.11388088</v>
      </c>
      <c r="BJ587" s="53">
        <v>26.915538099999999</v>
      </c>
      <c r="BK587" s="53">
        <v>6.9636699999999999E-3</v>
      </c>
      <c r="BL587" s="53">
        <v>7010.4599600000001</v>
      </c>
    </row>
    <row r="588" spans="1:64" hidden="1" x14ac:dyDescent="0.3">
      <c r="A588" s="4" t="s">
        <v>604</v>
      </c>
      <c r="B588" s="4">
        <v>100</v>
      </c>
      <c r="C588" s="4">
        <v>100</v>
      </c>
      <c r="D588" s="5">
        <v>588</v>
      </c>
      <c r="E588" s="4" t="s">
        <v>1542</v>
      </c>
      <c r="F588" s="41">
        <v>38749</v>
      </c>
      <c r="G588" s="94">
        <v>1</v>
      </c>
      <c r="H588" s="94">
        <v>2</v>
      </c>
      <c r="I588" s="94">
        <v>2006</v>
      </c>
      <c r="J588" s="4">
        <v>20.866666666666667</v>
      </c>
      <c r="K588" s="4">
        <v>70.3</v>
      </c>
      <c r="L588" s="4">
        <v>33</v>
      </c>
      <c r="M588" s="5" t="s">
        <v>2049</v>
      </c>
      <c r="N588" s="4" t="s">
        <v>844</v>
      </c>
      <c r="P588" s="4" t="s">
        <v>2054</v>
      </c>
      <c r="Q588" s="5" t="s">
        <v>2234</v>
      </c>
      <c r="R588" s="4" t="s">
        <v>1537</v>
      </c>
      <c r="T588" s="4" t="s">
        <v>2117</v>
      </c>
      <c r="U588" s="5" t="s">
        <v>1418</v>
      </c>
      <c r="V588" s="5" t="s">
        <v>992</v>
      </c>
      <c r="W588" s="5" t="s">
        <v>1222</v>
      </c>
      <c r="X588" s="5" t="s">
        <v>1222</v>
      </c>
      <c r="Y588" s="4" t="b">
        <v>1</v>
      </c>
      <c r="Z588" s="4" t="s">
        <v>1544</v>
      </c>
      <c r="AA588" s="4">
        <v>1</v>
      </c>
      <c r="AB588" s="4" t="s">
        <v>1831</v>
      </c>
      <c r="AC588" s="4" t="s">
        <v>1945</v>
      </c>
      <c r="AE588" s="53">
        <v>0</v>
      </c>
      <c r="AF588" s="4">
        <v>1</v>
      </c>
      <c r="AH588" s="4" t="s">
        <v>1938</v>
      </c>
      <c r="AJ588" s="4" t="s">
        <v>1831</v>
      </c>
      <c r="AK588" s="4" t="s">
        <v>1831</v>
      </c>
      <c r="AL588" s="4" t="s">
        <v>1831</v>
      </c>
      <c r="AM588" s="4" t="s">
        <v>1831</v>
      </c>
      <c r="AN588" s="4">
        <v>1</v>
      </c>
      <c r="AO588" s="4" t="s">
        <v>1946</v>
      </c>
      <c r="AR588" s="4" t="s">
        <v>1831</v>
      </c>
      <c r="AS588" s="4" t="s">
        <v>1831</v>
      </c>
      <c r="AT588" s="4" t="s">
        <v>1831</v>
      </c>
      <c r="AU588" s="4" t="s">
        <v>1831</v>
      </c>
      <c r="AV588" s="4" t="s">
        <v>1831</v>
      </c>
      <c r="AW588" s="4" t="s">
        <v>1831</v>
      </c>
      <c r="AX588" s="4" t="s">
        <v>1831</v>
      </c>
      <c r="AY588" s="4" t="s">
        <v>1831</v>
      </c>
      <c r="AZ588" s="4" t="s">
        <v>1831</v>
      </c>
      <c r="BA588" s="4" t="s">
        <v>1831</v>
      </c>
      <c r="BB588" s="4" t="s">
        <v>1831</v>
      </c>
      <c r="BC588" s="53">
        <v>0.13064813</v>
      </c>
      <c r="BD588" s="53">
        <v>0.128159</v>
      </c>
      <c r="BE588" s="53">
        <v>204.48618999999999</v>
      </c>
      <c r="BF588" s="53">
        <v>2.0684399999999999E-3</v>
      </c>
      <c r="BG588" s="53">
        <v>0.36133569999999998</v>
      </c>
      <c r="BH588" s="4">
        <v>36.3036581</v>
      </c>
      <c r="BI588" s="4">
        <v>2.11388088</v>
      </c>
      <c r="BJ588" s="53">
        <v>26.915538099999999</v>
      </c>
      <c r="BK588" s="53">
        <v>6.9636699999999999E-3</v>
      </c>
      <c r="BL588" s="53">
        <v>7010.4599600000001</v>
      </c>
    </row>
    <row r="589" spans="1:64" hidden="1" x14ac:dyDescent="0.3">
      <c r="A589" s="4" t="s">
        <v>604</v>
      </c>
      <c r="B589" s="4">
        <v>100</v>
      </c>
      <c r="C589" s="4">
        <v>100</v>
      </c>
      <c r="D589" s="5">
        <v>589</v>
      </c>
      <c r="E589" s="4" t="s">
        <v>1542</v>
      </c>
      <c r="F589" s="41">
        <v>38777</v>
      </c>
      <c r="G589" s="94">
        <v>1</v>
      </c>
      <c r="H589" s="94">
        <v>3</v>
      </c>
      <c r="I589" s="94">
        <v>2006</v>
      </c>
      <c r="J589" s="4">
        <v>20.866666666666667</v>
      </c>
      <c r="K589" s="4">
        <v>70.3</v>
      </c>
      <c r="L589" s="4">
        <v>33</v>
      </c>
      <c r="M589" s="5" t="s">
        <v>2049</v>
      </c>
      <c r="N589" s="4" t="s">
        <v>844</v>
      </c>
      <c r="P589" s="4" t="s">
        <v>2054</v>
      </c>
      <c r="Q589" s="5" t="s">
        <v>2234</v>
      </c>
      <c r="R589" s="4" t="s">
        <v>1537</v>
      </c>
      <c r="T589" s="4" t="s">
        <v>2117</v>
      </c>
      <c r="U589" s="5" t="s">
        <v>1418</v>
      </c>
      <c r="V589" s="5" t="s">
        <v>992</v>
      </c>
      <c r="W589" s="5" t="s">
        <v>1222</v>
      </c>
      <c r="X589" s="5" t="s">
        <v>1222</v>
      </c>
      <c r="Y589" s="4" t="b">
        <v>1</v>
      </c>
      <c r="Z589" s="4" t="s">
        <v>1544</v>
      </c>
      <c r="AA589" s="4">
        <v>1</v>
      </c>
      <c r="AB589" s="4" t="s">
        <v>1831</v>
      </c>
      <c r="AC589" s="4" t="s">
        <v>1945</v>
      </c>
      <c r="AE589" s="53">
        <v>0</v>
      </c>
      <c r="AF589" s="4">
        <v>1</v>
      </c>
      <c r="AH589" s="4" t="s">
        <v>1938</v>
      </c>
      <c r="AJ589" s="4" t="s">
        <v>1831</v>
      </c>
      <c r="AK589" s="4" t="s">
        <v>1831</v>
      </c>
      <c r="AL589" s="4" t="s">
        <v>1831</v>
      </c>
      <c r="AM589" s="4" t="s">
        <v>1831</v>
      </c>
      <c r="AN589" s="4">
        <v>1</v>
      </c>
      <c r="AO589" s="4" t="s">
        <v>1946</v>
      </c>
      <c r="AR589" s="4" t="s">
        <v>1831</v>
      </c>
      <c r="AS589" s="4" t="s">
        <v>1831</v>
      </c>
      <c r="AT589" s="4" t="s">
        <v>1831</v>
      </c>
      <c r="AU589" s="4" t="s">
        <v>1831</v>
      </c>
      <c r="AV589" s="4" t="s">
        <v>1831</v>
      </c>
      <c r="AW589" s="4" t="s">
        <v>1831</v>
      </c>
      <c r="AX589" s="4" t="s">
        <v>1831</v>
      </c>
      <c r="AY589" s="4" t="s">
        <v>1831</v>
      </c>
      <c r="AZ589" s="4" t="s">
        <v>1831</v>
      </c>
      <c r="BA589" s="4" t="s">
        <v>1831</v>
      </c>
      <c r="BB589" s="4" t="s">
        <v>1831</v>
      </c>
      <c r="BC589" s="53">
        <v>0.13064813</v>
      </c>
      <c r="BD589" s="53">
        <v>0.128159</v>
      </c>
      <c r="BE589" s="53">
        <v>204.48618999999999</v>
      </c>
      <c r="BF589" s="53">
        <v>2.0684399999999999E-3</v>
      </c>
      <c r="BG589" s="53">
        <v>0.36133569999999998</v>
      </c>
      <c r="BH589" s="4">
        <v>36.3036581</v>
      </c>
      <c r="BI589" s="4">
        <v>2.11388088</v>
      </c>
      <c r="BJ589" s="53">
        <v>26.915538099999999</v>
      </c>
      <c r="BK589" s="53">
        <v>6.9636699999999999E-3</v>
      </c>
      <c r="BL589" s="53">
        <v>7010.4599600000001</v>
      </c>
    </row>
    <row r="590" spans="1:64" hidden="1" x14ac:dyDescent="0.3">
      <c r="A590" s="4" t="s">
        <v>604</v>
      </c>
      <c r="B590" s="4">
        <v>100</v>
      </c>
      <c r="C590" s="4">
        <v>100</v>
      </c>
      <c r="D590" s="5">
        <v>590</v>
      </c>
      <c r="E590" s="4" t="s">
        <v>1542</v>
      </c>
      <c r="F590" s="41">
        <v>38808</v>
      </c>
      <c r="G590" s="94">
        <v>1</v>
      </c>
      <c r="H590" s="94">
        <v>4</v>
      </c>
      <c r="I590" s="94">
        <v>2006</v>
      </c>
      <c r="J590" s="4">
        <v>20.866666666666667</v>
      </c>
      <c r="K590" s="4">
        <v>70.3</v>
      </c>
      <c r="L590" s="4">
        <v>33</v>
      </c>
      <c r="M590" s="5" t="s">
        <v>2049</v>
      </c>
      <c r="N590" s="4" t="s">
        <v>844</v>
      </c>
      <c r="P590" s="4" t="s">
        <v>2054</v>
      </c>
      <c r="Q590" s="5" t="s">
        <v>2234</v>
      </c>
      <c r="R590" s="4" t="s">
        <v>1537</v>
      </c>
      <c r="T590" s="4" t="s">
        <v>2117</v>
      </c>
      <c r="U590" s="5" t="s">
        <v>1418</v>
      </c>
      <c r="V590" s="5" t="s">
        <v>992</v>
      </c>
      <c r="W590" s="5" t="s">
        <v>1222</v>
      </c>
      <c r="X590" s="5" t="s">
        <v>1222</v>
      </c>
      <c r="Y590" s="4" t="b">
        <v>1</v>
      </c>
      <c r="Z590" s="4" t="s">
        <v>1544</v>
      </c>
      <c r="AA590" s="4">
        <v>1</v>
      </c>
      <c r="AB590" s="4" t="s">
        <v>1831</v>
      </c>
      <c r="AC590" s="4" t="s">
        <v>1945</v>
      </c>
      <c r="AE590" s="53">
        <v>0</v>
      </c>
      <c r="AF590" s="4">
        <v>1</v>
      </c>
      <c r="AH590" s="4" t="s">
        <v>1938</v>
      </c>
      <c r="AJ590" s="4" t="s">
        <v>1831</v>
      </c>
      <c r="AK590" s="4" t="s">
        <v>1831</v>
      </c>
      <c r="AL590" s="4" t="s">
        <v>1831</v>
      </c>
      <c r="AM590" s="4" t="s">
        <v>1831</v>
      </c>
      <c r="AN590" s="4">
        <v>1</v>
      </c>
      <c r="AO590" s="4" t="s">
        <v>1946</v>
      </c>
      <c r="AR590" s="4" t="s">
        <v>1831</v>
      </c>
      <c r="AS590" s="4" t="s">
        <v>1831</v>
      </c>
      <c r="AT590" s="4" t="s">
        <v>1831</v>
      </c>
      <c r="AU590" s="4" t="s">
        <v>1831</v>
      </c>
      <c r="AV590" s="4" t="s">
        <v>1831</v>
      </c>
      <c r="AW590" s="4" t="s">
        <v>1831</v>
      </c>
      <c r="AX590" s="4" t="s">
        <v>1831</v>
      </c>
      <c r="AY590" s="4" t="s">
        <v>1831</v>
      </c>
      <c r="AZ590" s="4" t="s">
        <v>1831</v>
      </c>
      <c r="BA590" s="4" t="s">
        <v>1831</v>
      </c>
      <c r="BB590" s="4" t="s">
        <v>1831</v>
      </c>
      <c r="BC590" s="53">
        <v>0.13064813</v>
      </c>
      <c r="BD590" s="53">
        <v>0.128159</v>
      </c>
      <c r="BE590" s="53">
        <v>204.48618999999999</v>
      </c>
      <c r="BF590" s="53">
        <v>2.0684399999999999E-3</v>
      </c>
      <c r="BG590" s="53">
        <v>0.36133569999999998</v>
      </c>
      <c r="BH590" s="4">
        <v>36.3036581</v>
      </c>
      <c r="BI590" s="4">
        <v>2.11388088</v>
      </c>
      <c r="BJ590" s="53">
        <v>26.915538099999999</v>
      </c>
      <c r="BK590" s="53">
        <v>6.9636699999999999E-3</v>
      </c>
      <c r="BL590" s="53">
        <v>7010.4599600000001</v>
      </c>
    </row>
    <row r="591" spans="1:64" hidden="1" x14ac:dyDescent="0.3">
      <c r="A591" s="4" t="s">
        <v>604</v>
      </c>
      <c r="B591" s="4">
        <v>100</v>
      </c>
      <c r="C591" s="4">
        <v>100</v>
      </c>
      <c r="D591" s="5">
        <v>591</v>
      </c>
      <c r="E591" s="4" t="s">
        <v>1542</v>
      </c>
      <c r="F591" s="41">
        <v>38838</v>
      </c>
      <c r="G591" s="94">
        <v>1</v>
      </c>
      <c r="H591" s="94">
        <v>5</v>
      </c>
      <c r="I591" s="94">
        <v>2006</v>
      </c>
      <c r="J591" s="4">
        <v>20.866666666666667</v>
      </c>
      <c r="K591" s="4">
        <v>70.3</v>
      </c>
      <c r="L591" s="4">
        <v>33</v>
      </c>
      <c r="M591" s="5" t="s">
        <v>2049</v>
      </c>
      <c r="N591" s="4" t="s">
        <v>844</v>
      </c>
      <c r="P591" s="4" t="s">
        <v>2054</v>
      </c>
      <c r="Q591" s="5" t="s">
        <v>2234</v>
      </c>
      <c r="R591" s="4" t="s">
        <v>1537</v>
      </c>
      <c r="T591" s="4" t="s">
        <v>2117</v>
      </c>
      <c r="U591" s="5" t="s">
        <v>1418</v>
      </c>
      <c r="V591" s="5" t="s">
        <v>992</v>
      </c>
      <c r="W591" s="5" t="s">
        <v>1222</v>
      </c>
      <c r="X591" s="5" t="s">
        <v>1222</v>
      </c>
      <c r="Y591" s="4" t="b">
        <v>1</v>
      </c>
      <c r="Z591" s="4" t="s">
        <v>1544</v>
      </c>
      <c r="AA591" s="4">
        <v>1</v>
      </c>
      <c r="AB591" s="4" t="s">
        <v>1831</v>
      </c>
      <c r="AC591" s="4" t="s">
        <v>1945</v>
      </c>
      <c r="AE591" s="53">
        <v>0</v>
      </c>
      <c r="AF591" s="4">
        <v>1</v>
      </c>
      <c r="AH591" s="4" t="s">
        <v>1938</v>
      </c>
      <c r="AJ591" s="4" t="s">
        <v>1831</v>
      </c>
      <c r="AK591" s="4" t="s">
        <v>1831</v>
      </c>
      <c r="AL591" s="4" t="s">
        <v>1831</v>
      </c>
      <c r="AM591" s="4" t="s">
        <v>1831</v>
      </c>
      <c r="AN591" s="4">
        <v>1</v>
      </c>
      <c r="AO591" s="4" t="s">
        <v>1946</v>
      </c>
      <c r="AR591" s="4" t="s">
        <v>1831</v>
      </c>
      <c r="AS591" s="4" t="s">
        <v>1831</v>
      </c>
      <c r="AT591" s="4" t="s">
        <v>1831</v>
      </c>
      <c r="AU591" s="4" t="s">
        <v>1831</v>
      </c>
      <c r="AV591" s="4" t="s">
        <v>1831</v>
      </c>
      <c r="AW591" s="4" t="s">
        <v>1831</v>
      </c>
      <c r="AX591" s="4" t="s">
        <v>1831</v>
      </c>
      <c r="AY591" s="4" t="s">
        <v>1831</v>
      </c>
      <c r="AZ591" s="4" t="s">
        <v>1831</v>
      </c>
      <c r="BA591" s="4" t="s">
        <v>1831</v>
      </c>
      <c r="BB591" s="4" t="s">
        <v>1831</v>
      </c>
      <c r="BC591" s="53">
        <v>0.13064813</v>
      </c>
      <c r="BD591" s="53">
        <v>0.128159</v>
      </c>
      <c r="BE591" s="53">
        <v>204.48618999999999</v>
      </c>
      <c r="BF591" s="53">
        <v>2.0684399999999999E-3</v>
      </c>
      <c r="BG591" s="53">
        <v>0.36133569999999998</v>
      </c>
      <c r="BH591" s="4">
        <v>36.3036581</v>
      </c>
      <c r="BI591" s="4">
        <v>2.11388088</v>
      </c>
      <c r="BJ591" s="53">
        <v>26.915538099999999</v>
      </c>
      <c r="BK591" s="53">
        <v>6.9636699999999999E-3</v>
      </c>
      <c r="BL591" s="53">
        <v>7010.4599600000001</v>
      </c>
    </row>
    <row r="592" spans="1:64" hidden="1" x14ac:dyDescent="0.3">
      <c r="A592" s="4" t="s">
        <v>604</v>
      </c>
      <c r="B592" s="4">
        <v>100</v>
      </c>
      <c r="C592" s="4">
        <v>100</v>
      </c>
      <c r="D592" s="5">
        <v>592</v>
      </c>
      <c r="E592" s="4" t="s">
        <v>1542</v>
      </c>
      <c r="F592" s="41">
        <v>38961</v>
      </c>
      <c r="G592" s="94">
        <v>1</v>
      </c>
      <c r="H592" s="94">
        <v>9</v>
      </c>
      <c r="I592" s="94">
        <v>2006</v>
      </c>
      <c r="J592" s="4">
        <v>20.866666666666667</v>
      </c>
      <c r="K592" s="4">
        <v>70.3</v>
      </c>
      <c r="L592" s="4">
        <v>33</v>
      </c>
      <c r="M592" s="5" t="s">
        <v>2049</v>
      </c>
      <c r="N592" s="4" t="s">
        <v>844</v>
      </c>
      <c r="P592" s="4" t="s">
        <v>2054</v>
      </c>
      <c r="Q592" s="5" t="s">
        <v>2235</v>
      </c>
      <c r="R592" s="4" t="s">
        <v>1545</v>
      </c>
      <c r="T592" s="4" t="s">
        <v>2116</v>
      </c>
      <c r="U592" s="5" t="s">
        <v>1418</v>
      </c>
      <c r="V592" s="5" t="s">
        <v>992</v>
      </c>
      <c r="W592" s="5" t="s">
        <v>1222</v>
      </c>
      <c r="X592" s="5" t="s">
        <v>1222</v>
      </c>
      <c r="Y592" s="4" t="b">
        <v>1</v>
      </c>
      <c r="Z592" s="4" t="s">
        <v>1544</v>
      </c>
      <c r="AA592" s="4">
        <v>1</v>
      </c>
      <c r="AB592" s="4" t="s">
        <v>1831</v>
      </c>
      <c r="AC592" s="4" t="s">
        <v>1945</v>
      </c>
      <c r="AE592" s="53">
        <v>0</v>
      </c>
      <c r="AF592" s="4">
        <v>1</v>
      </c>
      <c r="AH592" s="4" t="s">
        <v>1938</v>
      </c>
      <c r="AJ592" s="4" t="s">
        <v>1831</v>
      </c>
      <c r="AK592" s="4" t="s">
        <v>1831</v>
      </c>
      <c r="AL592" s="4" t="s">
        <v>1831</v>
      </c>
      <c r="AM592" s="4" t="s">
        <v>1831</v>
      </c>
      <c r="AN592" s="4">
        <v>1</v>
      </c>
      <c r="AO592" s="4" t="s">
        <v>1946</v>
      </c>
      <c r="AR592" s="4" t="s">
        <v>1831</v>
      </c>
      <c r="AS592" s="4" t="s">
        <v>1831</v>
      </c>
      <c r="AT592" s="4" t="s">
        <v>1831</v>
      </c>
      <c r="AU592" s="4" t="s">
        <v>1831</v>
      </c>
      <c r="AV592" s="4" t="s">
        <v>1831</v>
      </c>
      <c r="AW592" s="4" t="s">
        <v>1831</v>
      </c>
      <c r="AX592" s="4" t="s">
        <v>1831</v>
      </c>
      <c r="AY592" s="4" t="s">
        <v>1831</v>
      </c>
      <c r="AZ592" s="4" t="s">
        <v>1831</v>
      </c>
      <c r="BA592" s="4" t="s">
        <v>1831</v>
      </c>
      <c r="BB592" s="4" t="s">
        <v>1831</v>
      </c>
      <c r="BC592" s="53">
        <v>0.13064813</v>
      </c>
      <c r="BD592" s="53">
        <v>0.128159</v>
      </c>
      <c r="BE592" s="53">
        <v>204.48618999999999</v>
      </c>
      <c r="BF592" s="53">
        <v>2.0684399999999999E-3</v>
      </c>
      <c r="BG592" s="53">
        <v>0.36133569999999998</v>
      </c>
      <c r="BH592" s="4">
        <v>36.3036581</v>
      </c>
      <c r="BI592" s="4">
        <v>2.11388088</v>
      </c>
      <c r="BJ592" s="53">
        <v>26.915538099999999</v>
      </c>
      <c r="BK592" s="53">
        <v>6.9636699999999999E-3</v>
      </c>
      <c r="BL592" s="53">
        <v>7010.4599600000001</v>
      </c>
    </row>
    <row r="593" spans="1:64" hidden="1" x14ac:dyDescent="0.3">
      <c r="A593" s="4" t="s">
        <v>604</v>
      </c>
      <c r="B593" s="4">
        <v>100</v>
      </c>
      <c r="C593" s="4">
        <v>100</v>
      </c>
      <c r="D593" s="5">
        <v>593</v>
      </c>
      <c r="E593" s="4" t="s">
        <v>1542</v>
      </c>
      <c r="F593" s="41">
        <v>38991</v>
      </c>
      <c r="G593" s="94">
        <v>1</v>
      </c>
      <c r="H593" s="94">
        <v>10</v>
      </c>
      <c r="I593" s="94">
        <v>2006</v>
      </c>
      <c r="J593" s="4">
        <v>20.866666666666667</v>
      </c>
      <c r="K593" s="4">
        <v>70.3</v>
      </c>
      <c r="L593" s="4">
        <v>33</v>
      </c>
      <c r="M593" s="5" t="s">
        <v>2049</v>
      </c>
      <c r="N593" s="4" t="s">
        <v>844</v>
      </c>
      <c r="P593" s="4" t="s">
        <v>2054</v>
      </c>
      <c r="Q593" s="5" t="s">
        <v>2235</v>
      </c>
      <c r="R593" s="4" t="s">
        <v>1545</v>
      </c>
      <c r="T593" s="4" t="s">
        <v>2116</v>
      </c>
      <c r="U593" s="5" t="s">
        <v>1418</v>
      </c>
      <c r="V593" s="5" t="s">
        <v>992</v>
      </c>
      <c r="W593" s="5" t="s">
        <v>1222</v>
      </c>
      <c r="X593" s="5" t="s">
        <v>1222</v>
      </c>
      <c r="Y593" s="4" t="b">
        <v>1</v>
      </c>
      <c r="Z593" s="4" t="s">
        <v>1544</v>
      </c>
      <c r="AA593" s="4">
        <v>1</v>
      </c>
      <c r="AB593" s="4" t="s">
        <v>1831</v>
      </c>
      <c r="AC593" s="4" t="s">
        <v>1945</v>
      </c>
      <c r="AE593" s="53">
        <v>0</v>
      </c>
      <c r="AF593" s="4">
        <v>1</v>
      </c>
      <c r="AH593" s="4" t="s">
        <v>1938</v>
      </c>
      <c r="AJ593" s="4" t="s">
        <v>1831</v>
      </c>
      <c r="AK593" s="4" t="s">
        <v>1831</v>
      </c>
      <c r="AL593" s="4" t="s">
        <v>1831</v>
      </c>
      <c r="AM593" s="4" t="s">
        <v>1831</v>
      </c>
      <c r="AN593" s="4">
        <v>1</v>
      </c>
      <c r="AO593" s="4" t="s">
        <v>1946</v>
      </c>
      <c r="AR593" s="4" t="s">
        <v>1831</v>
      </c>
      <c r="AS593" s="4" t="s">
        <v>1831</v>
      </c>
      <c r="AT593" s="4" t="s">
        <v>1831</v>
      </c>
      <c r="AU593" s="4" t="s">
        <v>1831</v>
      </c>
      <c r="AV593" s="4" t="s">
        <v>1831</v>
      </c>
      <c r="AW593" s="4" t="s">
        <v>1831</v>
      </c>
      <c r="AX593" s="4" t="s">
        <v>1831</v>
      </c>
      <c r="AY593" s="4" t="s">
        <v>1831</v>
      </c>
      <c r="AZ593" s="4" t="s">
        <v>1831</v>
      </c>
      <c r="BA593" s="4" t="s">
        <v>1831</v>
      </c>
      <c r="BB593" s="4" t="s">
        <v>1831</v>
      </c>
      <c r="BC593" s="53">
        <v>0.13064813</v>
      </c>
      <c r="BD593" s="53">
        <v>0.128159</v>
      </c>
      <c r="BE593" s="53">
        <v>204.48618999999999</v>
      </c>
      <c r="BF593" s="53">
        <v>2.0684399999999999E-3</v>
      </c>
      <c r="BG593" s="53">
        <v>0.36133569999999998</v>
      </c>
      <c r="BH593" s="4">
        <v>36.3036581</v>
      </c>
      <c r="BI593" s="4">
        <v>2.11388088</v>
      </c>
      <c r="BJ593" s="53">
        <v>26.915538099999999</v>
      </c>
      <c r="BK593" s="53">
        <v>6.9636699999999999E-3</v>
      </c>
      <c r="BL593" s="53">
        <v>7010.4599600000001</v>
      </c>
    </row>
    <row r="594" spans="1:64" hidden="1" x14ac:dyDescent="0.3">
      <c r="A594" s="4" t="s">
        <v>604</v>
      </c>
      <c r="B594" s="4">
        <v>100</v>
      </c>
      <c r="C594" s="4">
        <v>100</v>
      </c>
      <c r="D594" s="5">
        <v>594</v>
      </c>
      <c r="E594" s="4" t="s">
        <v>1542</v>
      </c>
      <c r="F594" s="41">
        <v>39022</v>
      </c>
      <c r="G594" s="94">
        <v>1</v>
      </c>
      <c r="H594" s="94">
        <v>11</v>
      </c>
      <c r="I594" s="94">
        <v>2006</v>
      </c>
      <c r="J594" s="4">
        <v>20.866666666666667</v>
      </c>
      <c r="K594" s="4">
        <v>70.3</v>
      </c>
      <c r="L594" s="4">
        <v>33</v>
      </c>
      <c r="M594" s="5" t="s">
        <v>2049</v>
      </c>
      <c r="N594" s="4" t="s">
        <v>844</v>
      </c>
      <c r="P594" s="4" t="s">
        <v>2054</v>
      </c>
      <c r="Q594" s="5" t="s">
        <v>2234</v>
      </c>
      <c r="R594" s="4" t="s">
        <v>1537</v>
      </c>
      <c r="T594" s="4" t="s">
        <v>2117</v>
      </c>
      <c r="U594" s="5" t="s">
        <v>1418</v>
      </c>
      <c r="V594" s="5" t="s">
        <v>992</v>
      </c>
      <c r="W594" s="5" t="s">
        <v>1222</v>
      </c>
      <c r="X594" s="5" t="s">
        <v>1222</v>
      </c>
      <c r="Y594" s="4" t="b">
        <v>1</v>
      </c>
      <c r="Z594" s="4" t="s">
        <v>1544</v>
      </c>
      <c r="AA594" s="4">
        <v>1</v>
      </c>
      <c r="AB594" s="4" t="s">
        <v>1831</v>
      </c>
      <c r="AC594" s="4" t="s">
        <v>1945</v>
      </c>
      <c r="AE594" s="53">
        <v>0</v>
      </c>
      <c r="AF594" s="4">
        <v>1</v>
      </c>
      <c r="AH594" s="4" t="s">
        <v>1938</v>
      </c>
      <c r="AJ594" s="4" t="s">
        <v>1831</v>
      </c>
      <c r="AK594" s="4" t="s">
        <v>1831</v>
      </c>
      <c r="AL594" s="4" t="s">
        <v>1831</v>
      </c>
      <c r="AM594" s="4" t="s">
        <v>1831</v>
      </c>
      <c r="AN594" s="4">
        <v>1</v>
      </c>
      <c r="AO594" s="4" t="s">
        <v>1946</v>
      </c>
      <c r="AR594" s="4" t="s">
        <v>1831</v>
      </c>
      <c r="AS594" s="4" t="s">
        <v>1831</v>
      </c>
      <c r="AT594" s="4" t="s">
        <v>1831</v>
      </c>
      <c r="AU594" s="4" t="s">
        <v>1831</v>
      </c>
      <c r="AV594" s="4" t="s">
        <v>1831</v>
      </c>
      <c r="AW594" s="4" t="s">
        <v>1831</v>
      </c>
      <c r="AX594" s="4" t="s">
        <v>1831</v>
      </c>
      <c r="AY594" s="4" t="s">
        <v>1831</v>
      </c>
      <c r="AZ594" s="4" t="s">
        <v>1831</v>
      </c>
      <c r="BA594" s="4" t="s">
        <v>1831</v>
      </c>
      <c r="BB594" s="4" t="s">
        <v>1831</v>
      </c>
      <c r="BC594" s="53">
        <v>0.13064813</v>
      </c>
      <c r="BD594" s="53">
        <v>0.128159</v>
      </c>
      <c r="BE594" s="53">
        <v>204.48618999999999</v>
      </c>
      <c r="BF594" s="53">
        <v>2.0684399999999999E-3</v>
      </c>
      <c r="BG594" s="53">
        <v>0.36133569999999998</v>
      </c>
      <c r="BH594" s="4">
        <v>36.3036581</v>
      </c>
      <c r="BI594" s="4">
        <v>2.11388088</v>
      </c>
      <c r="BJ594" s="53">
        <v>26.915538099999999</v>
      </c>
      <c r="BK594" s="53">
        <v>6.9636699999999999E-3</v>
      </c>
      <c r="BL594" s="53">
        <v>7010.4599600000001</v>
      </c>
    </row>
    <row r="595" spans="1:64" hidden="1" x14ac:dyDescent="0.3">
      <c r="A595" s="4" t="s">
        <v>604</v>
      </c>
      <c r="B595" s="4">
        <v>100</v>
      </c>
      <c r="C595" s="4">
        <v>100</v>
      </c>
      <c r="D595" s="5">
        <v>595</v>
      </c>
      <c r="E595" s="4" t="s">
        <v>1543</v>
      </c>
      <c r="F595" s="41">
        <v>38596</v>
      </c>
      <c r="G595" s="94">
        <v>1</v>
      </c>
      <c r="H595" s="94">
        <v>9</v>
      </c>
      <c r="I595" s="94">
        <v>2005</v>
      </c>
      <c r="J595" s="4">
        <v>20.808888888888891</v>
      </c>
      <c r="K595" s="4">
        <v>70.266666666666666</v>
      </c>
      <c r="L595" s="4">
        <v>38</v>
      </c>
      <c r="M595" s="5" t="s">
        <v>2049</v>
      </c>
      <c r="N595" s="4" t="s">
        <v>844</v>
      </c>
      <c r="P595" s="4" t="s">
        <v>2054</v>
      </c>
      <c r="Q595" s="5" t="s">
        <v>2235</v>
      </c>
      <c r="R595" s="4" t="s">
        <v>1545</v>
      </c>
      <c r="T595" s="4" t="s">
        <v>2114</v>
      </c>
      <c r="U595" s="5" t="s">
        <v>1418</v>
      </c>
      <c r="V595" s="5" t="s">
        <v>991</v>
      </c>
      <c r="W595" s="5" t="s">
        <v>1222</v>
      </c>
      <c r="X595" s="5" t="s">
        <v>1222</v>
      </c>
      <c r="Y595" s="4" t="b">
        <v>1</v>
      </c>
      <c r="Z595" s="4" t="s">
        <v>1544</v>
      </c>
      <c r="AA595" s="4">
        <v>1</v>
      </c>
      <c r="AB595" s="4" t="s">
        <v>1831</v>
      </c>
      <c r="AC595" s="4" t="s">
        <v>1945</v>
      </c>
      <c r="AE595" s="53">
        <v>0</v>
      </c>
      <c r="AF595" s="4">
        <v>1</v>
      </c>
      <c r="AH595" s="4" t="s">
        <v>1938</v>
      </c>
      <c r="AJ595" s="4" t="s">
        <v>1831</v>
      </c>
      <c r="AK595" s="4" t="s">
        <v>1831</v>
      </c>
      <c r="AL595" s="4" t="s">
        <v>1831</v>
      </c>
      <c r="AM595" s="4" t="s">
        <v>1831</v>
      </c>
      <c r="AN595" s="4" t="s">
        <v>1831</v>
      </c>
      <c r="AO595" s="4" t="s">
        <v>1946</v>
      </c>
      <c r="AR595" s="4" t="s">
        <v>1831</v>
      </c>
      <c r="AS595" s="4" t="s">
        <v>1831</v>
      </c>
      <c r="AT595" s="4" t="s">
        <v>1831</v>
      </c>
      <c r="AU595" s="4" t="s">
        <v>1831</v>
      </c>
      <c r="AV595" s="4" t="s">
        <v>1831</v>
      </c>
      <c r="AW595" s="4" t="s">
        <v>1831</v>
      </c>
      <c r="AX595" s="4" t="s">
        <v>1831</v>
      </c>
      <c r="AY595" s="4" t="s">
        <v>1831</v>
      </c>
      <c r="AZ595" s="4" t="s">
        <v>1831</v>
      </c>
      <c r="BA595" s="4" t="s">
        <v>1831</v>
      </c>
      <c r="BB595" s="4" t="s">
        <v>1831</v>
      </c>
      <c r="BC595" s="53">
        <v>0.14827641</v>
      </c>
      <c r="BD595" s="53">
        <v>0.10344</v>
      </c>
      <c r="BE595" s="53">
        <v>205.283514</v>
      </c>
      <c r="BF595" s="53">
        <v>4.6125999999999997E-3</v>
      </c>
      <c r="BG595" s="53">
        <v>0.37315988999999999</v>
      </c>
      <c r="BH595" s="4">
        <v>36.294249200000003</v>
      </c>
      <c r="BI595" s="4">
        <v>2.07910818</v>
      </c>
      <c r="BJ595" s="53">
        <v>26.669881100000001</v>
      </c>
      <c r="BK595" s="53">
        <v>6.6154899999999999E-3</v>
      </c>
      <c r="BL595" s="53">
        <v>14255.799800000001</v>
      </c>
    </row>
    <row r="596" spans="1:64" hidden="1" x14ac:dyDescent="0.3">
      <c r="A596" s="4" t="s">
        <v>604</v>
      </c>
      <c r="B596" s="4">
        <v>100</v>
      </c>
      <c r="C596" s="4">
        <v>100</v>
      </c>
      <c r="D596" s="5">
        <v>596</v>
      </c>
      <c r="E596" s="4" t="s">
        <v>1543</v>
      </c>
      <c r="F596" s="41">
        <v>38626</v>
      </c>
      <c r="G596" s="94">
        <v>1</v>
      </c>
      <c r="H596" s="94">
        <v>10</v>
      </c>
      <c r="I596" s="94">
        <v>2005</v>
      </c>
      <c r="J596" s="4">
        <v>20.808888888888891</v>
      </c>
      <c r="K596" s="4">
        <v>70.266666666666666</v>
      </c>
      <c r="L596" s="4">
        <v>38</v>
      </c>
      <c r="M596" s="5" t="s">
        <v>2049</v>
      </c>
      <c r="N596" s="4" t="s">
        <v>844</v>
      </c>
      <c r="P596" s="4" t="s">
        <v>2054</v>
      </c>
      <c r="Q596" s="5" t="s">
        <v>2235</v>
      </c>
      <c r="R596" s="4" t="s">
        <v>1545</v>
      </c>
      <c r="T596" s="4" t="s">
        <v>2114</v>
      </c>
      <c r="U596" s="5" t="s">
        <v>1418</v>
      </c>
      <c r="V596" s="5" t="s">
        <v>991</v>
      </c>
      <c r="W596" s="5" t="s">
        <v>1222</v>
      </c>
      <c r="X596" s="5" t="s">
        <v>1222</v>
      </c>
      <c r="Y596" s="4" t="b">
        <v>1</v>
      </c>
      <c r="Z596" s="4" t="s">
        <v>1544</v>
      </c>
      <c r="AA596" s="4">
        <v>1</v>
      </c>
      <c r="AB596" s="4" t="s">
        <v>1831</v>
      </c>
      <c r="AC596" s="4" t="s">
        <v>1945</v>
      </c>
      <c r="AE596" s="53">
        <v>0</v>
      </c>
      <c r="AF596" s="4">
        <v>1</v>
      </c>
      <c r="AH596" s="4" t="s">
        <v>1938</v>
      </c>
      <c r="AJ596" s="4" t="s">
        <v>1831</v>
      </c>
      <c r="AK596" s="4" t="s">
        <v>1831</v>
      </c>
      <c r="AL596" s="4" t="s">
        <v>1831</v>
      </c>
      <c r="AM596" s="4" t="s">
        <v>1831</v>
      </c>
      <c r="AN596" s="4" t="s">
        <v>1831</v>
      </c>
      <c r="AO596" s="4" t="s">
        <v>1946</v>
      </c>
      <c r="AR596" s="4" t="s">
        <v>1831</v>
      </c>
      <c r="AS596" s="4" t="s">
        <v>1831</v>
      </c>
      <c r="AT596" s="4" t="s">
        <v>1831</v>
      </c>
      <c r="AU596" s="4" t="s">
        <v>1831</v>
      </c>
      <c r="AV596" s="4" t="s">
        <v>1831</v>
      </c>
      <c r="AW596" s="4" t="s">
        <v>1831</v>
      </c>
      <c r="AX596" s="4" t="s">
        <v>1831</v>
      </c>
      <c r="AY596" s="4" t="s">
        <v>1831</v>
      </c>
      <c r="AZ596" s="4" t="s">
        <v>1831</v>
      </c>
      <c r="BA596" s="4" t="s">
        <v>1831</v>
      </c>
      <c r="BB596" s="4" t="s">
        <v>1831</v>
      </c>
      <c r="BC596" s="53">
        <v>0.14827641</v>
      </c>
      <c r="BD596" s="53">
        <v>0.10344</v>
      </c>
      <c r="BE596" s="53">
        <v>205.283514</v>
      </c>
      <c r="BF596" s="53">
        <v>4.6125999999999997E-3</v>
      </c>
      <c r="BG596" s="53">
        <v>0.37315988999999999</v>
      </c>
      <c r="BH596" s="4">
        <v>36.294249200000003</v>
      </c>
      <c r="BI596" s="4">
        <v>2.07910818</v>
      </c>
      <c r="BJ596" s="53">
        <v>26.669881100000001</v>
      </c>
      <c r="BK596" s="53">
        <v>6.6154899999999999E-3</v>
      </c>
      <c r="BL596" s="53">
        <v>14255.799800000001</v>
      </c>
    </row>
    <row r="597" spans="1:64" hidden="1" x14ac:dyDescent="0.3">
      <c r="A597" s="4" t="s">
        <v>604</v>
      </c>
      <c r="B597" s="4">
        <v>100</v>
      </c>
      <c r="C597" s="4">
        <v>100</v>
      </c>
      <c r="D597" s="5">
        <v>597</v>
      </c>
      <c r="E597" s="4" t="s">
        <v>1543</v>
      </c>
      <c r="F597" s="41">
        <v>38657</v>
      </c>
      <c r="G597" s="94">
        <v>1</v>
      </c>
      <c r="H597" s="94">
        <v>11</v>
      </c>
      <c r="I597" s="94">
        <v>2005</v>
      </c>
      <c r="J597" s="4">
        <v>20.808888888888891</v>
      </c>
      <c r="K597" s="4">
        <v>70.266666666666666</v>
      </c>
      <c r="L597" s="4">
        <v>38</v>
      </c>
      <c r="M597" s="5" t="s">
        <v>2049</v>
      </c>
      <c r="N597" s="4" t="s">
        <v>844</v>
      </c>
      <c r="P597" s="4" t="s">
        <v>2054</v>
      </c>
      <c r="Q597" s="5" t="s">
        <v>2234</v>
      </c>
      <c r="R597" s="4" t="s">
        <v>1537</v>
      </c>
      <c r="T597" s="4" t="s">
        <v>2115</v>
      </c>
      <c r="U597" s="5" t="s">
        <v>1418</v>
      </c>
      <c r="V597" s="5" t="s">
        <v>991</v>
      </c>
      <c r="W597" s="5" t="s">
        <v>1222</v>
      </c>
      <c r="X597" s="5" t="s">
        <v>1222</v>
      </c>
      <c r="Y597" s="4" t="b">
        <v>1</v>
      </c>
      <c r="Z597" s="4" t="s">
        <v>1544</v>
      </c>
      <c r="AA597" s="4">
        <v>1</v>
      </c>
      <c r="AB597" s="4" t="s">
        <v>1831</v>
      </c>
      <c r="AC597" s="4" t="s">
        <v>1945</v>
      </c>
      <c r="AE597" s="53">
        <v>0</v>
      </c>
      <c r="AF597" s="4">
        <v>1</v>
      </c>
      <c r="AH597" s="4" t="s">
        <v>1938</v>
      </c>
      <c r="AJ597" s="4" t="s">
        <v>1831</v>
      </c>
      <c r="AK597" s="4" t="s">
        <v>1831</v>
      </c>
      <c r="AL597" s="4" t="s">
        <v>1831</v>
      </c>
      <c r="AM597" s="4" t="s">
        <v>1831</v>
      </c>
      <c r="AN597" s="4" t="s">
        <v>1831</v>
      </c>
      <c r="AO597" s="4" t="s">
        <v>1946</v>
      </c>
      <c r="AR597" s="4" t="s">
        <v>1831</v>
      </c>
      <c r="AS597" s="4" t="s">
        <v>1831</v>
      </c>
      <c r="AT597" s="4" t="s">
        <v>1831</v>
      </c>
      <c r="AU597" s="4" t="s">
        <v>1831</v>
      </c>
      <c r="AV597" s="4" t="s">
        <v>1831</v>
      </c>
      <c r="AW597" s="4" t="s">
        <v>1831</v>
      </c>
      <c r="AX597" s="4" t="s">
        <v>1831</v>
      </c>
      <c r="AY597" s="4" t="s">
        <v>1831</v>
      </c>
      <c r="AZ597" s="4" t="s">
        <v>1831</v>
      </c>
      <c r="BA597" s="4" t="s">
        <v>1831</v>
      </c>
      <c r="BB597" s="4" t="s">
        <v>1831</v>
      </c>
      <c r="BC597" s="53">
        <v>0.14827641</v>
      </c>
      <c r="BD597" s="53">
        <v>0.10344</v>
      </c>
      <c r="BE597" s="53">
        <v>205.283514</v>
      </c>
      <c r="BF597" s="53">
        <v>4.6125999999999997E-3</v>
      </c>
      <c r="BG597" s="53">
        <v>0.37315988999999999</v>
      </c>
      <c r="BH597" s="4">
        <v>36.294249200000003</v>
      </c>
      <c r="BI597" s="4">
        <v>2.07910818</v>
      </c>
      <c r="BJ597" s="53">
        <v>26.669881100000001</v>
      </c>
      <c r="BK597" s="53">
        <v>6.6154899999999999E-3</v>
      </c>
      <c r="BL597" s="53">
        <v>14255.799800000001</v>
      </c>
    </row>
    <row r="598" spans="1:64" hidden="1" x14ac:dyDescent="0.3">
      <c r="A598" s="4" t="s">
        <v>604</v>
      </c>
      <c r="B598" s="4">
        <v>100</v>
      </c>
      <c r="C598" s="4">
        <v>100</v>
      </c>
      <c r="D598" s="5">
        <v>598</v>
      </c>
      <c r="E598" s="4" t="s">
        <v>1543</v>
      </c>
      <c r="F598" s="41">
        <v>38687</v>
      </c>
      <c r="G598" s="94">
        <v>1</v>
      </c>
      <c r="H598" s="94">
        <v>12</v>
      </c>
      <c r="I598" s="94">
        <v>2005</v>
      </c>
      <c r="J598" s="4">
        <v>20.808888888888891</v>
      </c>
      <c r="K598" s="4">
        <v>70.266666666666666</v>
      </c>
      <c r="L598" s="4">
        <v>38</v>
      </c>
      <c r="M598" s="5" t="s">
        <v>2049</v>
      </c>
      <c r="N598" s="4" t="s">
        <v>844</v>
      </c>
      <c r="P598" s="4" t="s">
        <v>2054</v>
      </c>
      <c r="Q598" s="5" t="s">
        <v>2234</v>
      </c>
      <c r="R598" s="4" t="s">
        <v>1537</v>
      </c>
      <c r="T598" s="4" t="s">
        <v>2115</v>
      </c>
      <c r="U598" s="5" t="s">
        <v>1418</v>
      </c>
      <c r="V598" s="5" t="s">
        <v>991</v>
      </c>
      <c r="W598" s="5" t="s">
        <v>1222</v>
      </c>
      <c r="X598" s="5" t="s">
        <v>1222</v>
      </c>
      <c r="Y598" s="4" t="b">
        <v>1</v>
      </c>
      <c r="Z598" s="4" t="s">
        <v>1544</v>
      </c>
      <c r="AA598" s="4">
        <v>1</v>
      </c>
      <c r="AB598" s="4" t="s">
        <v>1831</v>
      </c>
      <c r="AC598" s="4" t="s">
        <v>1945</v>
      </c>
      <c r="AE598" s="53">
        <v>0</v>
      </c>
      <c r="AF598" s="4">
        <v>1</v>
      </c>
      <c r="AH598" s="4" t="s">
        <v>1938</v>
      </c>
      <c r="AJ598" s="4" t="s">
        <v>1831</v>
      </c>
      <c r="AK598" s="4" t="s">
        <v>1831</v>
      </c>
      <c r="AL598" s="4" t="s">
        <v>1831</v>
      </c>
      <c r="AM598" s="4" t="s">
        <v>1831</v>
      </c>
      <c r="AN598" s="4" t="s">
        <v>1831</v>
      </c>
      <c r="AO598" s="4" t="s">
        <v>1946</v>
      </c>
      <c r="AR598" s="4" t="s">
        <v>1831</v>
      </c>
      <c r="AS598" s="4" t="s">
        <v>1831</v>
      </c>
      <c r="AT598" s="4" t="s">
        <v>1831</v>
      </c>
      <c r="AU598" s="4" t="s">
        <v>1831</v>
      </c>
      <c r="AV598" s="4" t="s">
        <v>1831</v>
      </c>
      <c r="AW598" s="4" t="s">
        <v>1831</v>
      </c>
      <c r="AX598" s="4" t="s">
        <v>1831</v>
      </c>
      <c r="AY598" s="4" t="s">
        <v>1831</v>
      </c>
      <c r="AZ598" s="4" t="s">
        <v>1831</v>
      </c>
      <c r="BA598" s="4" t="s">
        <v>1831</v>
      </c>
      <c r="BB598" s="4" t="s">
        <v>1831</v>
      </c>
      <c r="BC598" s="53">
        <v>0.14827641</v>
      </c>
      <c r="BD598" s="53">
        <v>0.10344</v>
      </c>
      <c r="BE598" s="53">
        <v>205.283514</v>
      </c>
      <c r="BF598" s="53">
        <v>4.6125999999999997E-3</v>
      </c>
      <c r="BG598" s="53">
        <v>0.37315988999999999</v>
      </c>
      <c r="BH598" s="4">
        <v>36.294249200000003</v>
      </c>
      <c r="BI598" s="4">
        <v>2.07910818</v>
      </c>
      <c r="BJ598" s="53">
        <v>26.669881100000001</v>
      </c>
      <c r="BK598" s="53">
        <v>6.6154899999999999E-3</v>
      </c>
      <c r="BL598" s="53">
        <v>14255.799800000001</v>
      </c>
    </row>
    <row r="599" spans="1:64" hidden="1" x14ac:dyDescent="0.3">
      <c r="A599" s="4" t="s">
        <v>604</v>
      </c>
      <c r="B599" s="4">
        <v>100</v>
      </c>
      <c r="C599" s="4">
        <v>100</v>
      </c>
      <c r="D599" s="5">
        <v>599</v>
      </c>
      <c r="E599" s="4" t="s">
        <v>1543</v>
      </c>
      <c r="F599" s="41">
        <v>38718</v>
      </c>
      <c r="G599" s="94">
        <v>1</v>
      </c>
      <c r="H599" s="94">
        <v>1</v>
      </c>
      <c r="I599" s="94">
        <v>2006</v>
      </c>
      <c r="J599" s="4">
        <v>20.808888888888891</v>
      </c>
      <c r="K599" s="4">
        <v>70.266666666666666</v>
      </c>
      <c r="L599" s="4">
        <v>38</v>
      </c>
      <c r="M599" s="5" t="s">
        <v>2049</v>
      </c>
      <c r="N599" s="4" t="s">
        <v>844</v>
      </c>
      <c r="P599" s="4" t="s">
        <v>2054</v>
      </c>
      <c r="Q599" s="5" t="s">
        <v>2234</v>
      </c>
      <c r="R599" s="4" t="s">
        <v>1537</v>
      </c>
      <c r="T599" s="4" t="s">
        <v>2115</v>
      </c>
      <c r="U599" s="5" t="s">
        <v>1418</v>
      </c>
      <c r="V599" s="5" t="s">
        <v>991</v>
      </c>
      <c r="W599" s="5" t="s">
        <v>1222</v>
      </c>
      <c r="X599" s="5" t="s">
        <v>1222</v>
      </c>
      <c r="Y599" s="4" t="b">
        <v>1</v>
      </c>
      <c r="Z599" s="4" t="s">
        <v>1544</v>
      </c>
      <c r="AA599" s="4">
        <v>1</v>
      </c>
      <c r="AB599" s="4" t="s">
        <v>1831</v>
      </c>
      <c r="AC599" s="4" t="s">
        <v>1945</v>
      </c>
      <c r="AE599" s="53">
        <v>0</v>
      </c>
      <c r="AF599" s="4">
        <v>1</v>
      </c>
      <c r="AH599" s="4" t="s">
        <v>1938</v>
      </c>
      <c r="AJ599" s="4" t="s">
        <v>1831</v>
      </c>
      <c r="AK599" s="4" t="s">
        <v>1831</v>
      </c>
      <c r="AL599" s="4" t="s">
        <v>1831</v>
      </c>
      <c r="AM599" s="4" t="s">
        <v>1831</v>
      </c>
      <c r="AN599" s="4" t="s">
        <v>1831</v>
      </c>
      <c r="AO599" s="4" t="s">
        <v>1946</v>
      </c>
      <c r="AR599" s="4" t="s">
        <v>1831</v>
      </c>
      <c r="AS599" s="4" t="s">
        <v>1831</v>
      </c>
      <c r="AT599" s="4" t="s">
        <v>1831</v>
      </c>
      <c r="AU599" s="4" t="s">
        <v>1831</v>
      </c>
      <c r="AV599" s="4" t="s">
        <v>1831</v>
      </c>
      <c r="AW599" s="4" t="s">
        <v>1831</v>
      </c>
      <c r="AX599" s="4" t="s">
        <v>1831</v>
      </c>
      <c r="AY599" s="4" t="s">
        <v>1831</v>
      </c>
      <c r="AZ599" s="4" t="s">
        <v>1831</v>
      </c>
      <c r="BA599" s="4" t="s">
        <v>1831</v>
      </c>
      <c r="BB599" s="4" t="s">
        <v>1831</v>
      </c>
      <c r="BC599" s="53">
        <v>0.14827641</v>
      </c>
      <c r="BD599" s="53">
        <v>0.10344</v>
      </c>
      <c r="BE599" s="53">
        <v>205.283514</v>
      </c>
      <c r="BF599" s="53">
        <v>4.6125999999999997E-3</v>
      </c>
      <c r="BG599" s="53">
        <v>0.37315988999999999</v>
      </c>
      <c r="BH599" s="4">
        <v>36.294249200000003</v>
      </c>
      <c r="BI599" s="4">
        <v>2.07910818</v>
      </c>
      <c r="BJ599" s="53">
        <v>26.669881100000001</v>
      </c>
      <c r="BK599" s="53">
        <v>6.6154899999999999E-3</v>
      </c>
      <c r="BL599" s="53">
        <v>14255.799800000001</v>
      </c>
    </row>
    <row r="600" spans="1:64" hidden="1" x14ac:dyDescent="0.3">
      <c r="A600" s="4" t="s">
        <v>604</v>
      </c>
      <c r="B600" s="4">
        <v>100</v>
      </c>
      <c r="C600" s="4">
        <v>100</v>
      </c>
      <c r="D600" s="5">
        <v>600</v>
      </c>
      <c r="E600" s="4" t="s">
        <v>1543</v>
      </c>
      <c r="F600" s="41">
        <v>38749</v>
      </c>
      <c r="G600" s="94">
        <v>1</v>
      </c>
      <c r="H600" s="94">
        <v>2</v>
      </c>
      <c r="I600" s="94">
        <v>2006</v>
      </c>
      <c r="J600" s="4">
        <v>20.808888888888891</v>
      </c>
      <c r="K600" s="4">
        <v>70.266666666666666</v>
      </c>
      <c r="L600" s="4">
        <v>38</v>
      </c>
      <c r="M600" s="5" t="s">
        <v>2049</v>
      </c>
      <c r="N600" s="4" t="s">
        <v>844</v>
      </c>
      <c r="P600" s="4" t="s">
        <v>2054</v>
      </c>
      <c r="Q600" s="5" t="s">
        <v>2234</v>
      </c>
      <c r="R600" s="4" t="s">
        <v>1537</v>
      </c>
      <c r="T600" s="4" t="s">
        <v>2115</v>
      </c>
      <c r="U600" s="5" t="s">
        <v>1418</v>
      </c>
      <c r="V600" s="5" t="s">
        <v>991</v>
      </c>
      <c r="W600" s="5" t="s">
        <v>1222</v>
      </c>
      <c r="X600" s="5" t="s">
        <v>1222</v>
      </c>
      <c r="Y600" s="4" t="b">
        <v>1</v>
      </c>
      <c r="Z600" s="4" t="s">
        <v>1544</v>
      </c>
      <c r="AA600" s="4">
        <v>1</v>
      </c>
      <c r="AB600" s="4" t="s">
        <v>1831</v>
      </c>
      <c r="AC600" s="4" t="s">
        <v>1945</v>
      </c>
      <c r="AE600" s="53">
        <v>0</v>
      </c>
      <c r="AF600" s="4">
        <v>1</v>
      </c>
      <c r="AH600" s="4" t="s">
        <v>1938</v>
      </c>
      <c r="AJ600" s="4" t="s">
        <v>1831</v>
      </c>
      <c r="AK600" s="4" t="s">
        <v>1831</v>
      </c>
      <c r="AL600" s="4" t="s">
        <v>1831</v>
      </c>
      <c r="AM600" s="4" t="s">
        <v>1831</v>
      </c>
      <c r="AN600" s="4" t="s">
        <v>1831</v>
      </c>
      <c r="AO600" s="4" t="s">
        <v>1946</v>
      </c>
      <c r="AR600" s="4" t="s">
        <v>1831</v>
      </c>
      <c r="AS600" s="4" t="s">
        <v>1831</v>
      </c>
      <c r="AT600" s="4" t="s">
        <v>1831</v>
      </c>
      <c r="AU600" s="4" t="s">
        <v>1831</v>
      </c>
      <c r="AV600" s="4" t="s">
        <v>1831</v>
      </c>
      <c r="AW600" s="4" t="s">
        <v>1831</v>
      </c>
      <c r="AX600" s="4" t="s">
        <v>1831</v>
      </c>
      <c r="AY600" s="4" t="s">
        <v>1831</v>
      </c>
      <c r="AZ600" s="4" t="s">
        <v>1831</v>
      </c>
      <c r="BA600" s="4" t="s">
        <v>1831</v>
      </c>
      <c r="BB600" s="4" t="s">
        <v>1831</v>
      </c>
      <c r="BC600" s="53">
        <v>0.14827641</v>
      </c>
      <c r="BD600" s="53">
        <v>0.10344</v>
      </c>
      <c r="BE600" s="53">
        <v>205.283514</v>
      </c>
      <c r="BF600" s="53">
        <v>4.6125999999999997E-3</v>
      </c>
      <c r="BG600" s="53">
        <v>0.37315988999999999</v>
      </c>
      <c r="BH600" s="4">
        <v>36.294249200000003</v>
      </c>
      <c r="BI600" s="4">
        <v>2.07910818</v>
      </c>
      <c r="BJ600" s="53">
        <v>26.669881100000001</v>
      </c>
      <c r="BK600" s="53">
        <v>6.6154899999999999E-3</v>
      </c>
      <c r="BL600" s="53">
        <v>14255.799800000001</v>
      </c>
    </row>
    <row r="601" spans="1:64" hidden="1" x14ac:dyDescent="0.3">
      <c r="A601" s="4" t="s">
        <v>604</v>
      </c>
      <c r="B601" s="4">
        <v>100</v>
      </c>
      <c r="C601" s="4">
        <v>100</v>
      </c>
      <c r="D601" s="5">
        <v>601</v>
      </c>
      <c r="E601" s="4" t="s">
        <v>1543</v>
      </c>
      <c r="F601" s="41">
        <v>38777</v>
      </c>
      <c r="G601" s="94">
        <v>1</v>
      </c>
      <c r="H601" s="94">
        <v>3</v>
      </c>
      <c r="I601" s="94">
        <v>2006</v>
      </c>
      <c r="J601" s="4">
        <v>20.808888888888891</v>
      </c>
      <c r="K601" s="4">
        <v>70.266666666666666</v>
      </c>
      <c r="L601" s="4">
        <v>38</v>
      </c>
      <c r="M601" s="5" t="s">
        <v>2049</v>
      </c>
      <c r="N601" s="4" t="s">
        <v>844</v>
      </c>
      <c r="P601" s="4" t="s">
        <v>2054</v>
      </c>
      <c r="Q601" s="5" t="s">
        <v>2234</v>
      </c>
      <c r="R601" s="4" t="s">
        <v>1537</v>
      </c>
      <c r="T601" s="4" t="s">
        <v>2115</v>
      </c>
      <c r="U601" s="5" t="s">
        <v>1418</v>
      </c>
      <c r="V601" s="5" t="s">
        <v>991</v>
      </c>
      <c r="W601" s="5" t="s">
        <v>1222</v>
      </c>
      <c r="X601" s="5" t="s">
        <v>1222</v>
      </c>
      <c r="Y601" s="4" t="b">
        <v>1</v>
      </c>
      <c r="Z601" s="4" t="s">
        <v>1544</v>
      </c>
      <c r="AA601" s="4">
        <v>1</v>
      </c>
      <c r="AB601" s="4" t="s">
        <v>1831</v>
      </c>
      <c r="AC601" s="4" t="s">
        <v>1945</v>
      </c>
      <c r="AE601" s="53">
        <v>0</v>
      </c>
      <c r="AF601" s="4">
        <v>1</v>
      </c>
      <c r="AH601" s="4" t="s">
        <v>1938</v>
      </c>
      <c r="AJ601" s="4" t="s">
        <v>1831</v>
      </c>
      <c r="AK601" s="4" t="s">
        <v>1831</v>
      </c>
      <c r="AL601" s="4" t="s">
        <v>1831</v>
      </c>
      <c r="AM601" s="4" t="s">
        <v>1831</v>
      </c>
      <c r="AN601" s="4" t="s">
        <v>1831</v>
      </c>
      <c r="AO601" s="4" t="s">
        <v>1946</v>
      </c>
      <c r="AR601" s="4" t="s">
        <v>1831</v>
      </c>
      <c r="AS601" s="4" t="s">
        <v>1831</v>
      </c>
      <c r="AT601" s="4" t="s">
        <v>1831</v>
      </c>
      <c r="AU601" s="4" t="s">
        <v>1831</v>
      </c>
      <c r="AV601" s="4" t="s">
        <v>1831</v>
      </c>
      <c r="AW601" s="4" t="s">
        <v>1831</v>
      </c>
      <c r="AX601" s="4" t="s">
        <v>1831</v>
      </c>
      <c r="AY601" s="4" t="s">
        <v>1831</v>
      </c>
      <c r="AZ601" s="4" t="s">
        <v>1831</v>
      </c>
      <c r="BA601" s="4" t="s">
        <v>1831</v>
      </c>
      <c r="BB601" s="4" t="s">
        <v>1831</v>
      </c>
      <c r="BC601" s="53">
        <v>0.14827641</v>
      </c>
      <c r="BD601" s="53">
        <v>0.10344</v>
      </c>
      <c r="BE601" s="53">
        <v>205.283514</v>
      </c>
      <c r="BF601" s="53">
        <v>4.6125999999999997E-3</v>
      </c>
      <c r="BG601" s="53">
        <v>0.37315988999999999</v>
      </c>
      <c r="BH601" s="4">
        <v>36.294249200000003</v>
      </c>
      <c r="BI601" s="4">
        <v>2.07910818</v>
      </c>
      <c r="BJ601" s="53">
        <v>26.669881100000001</v>
      </c>
      <c r="BK601" s="53">
        <v>6.6154899999999999E-3</v>
      </c>
      <c r="BL601" s="53">
        <v>14255.799800000001</v>
      </c>
    </row>
    <row r="602" spans="1:64" hidden="1" x14ac:dyDescent="0.3">
      <c r="A602" s="4" t="s">
        <v>604</v>
      </c>
      <c r="B602" s="4">
        <v>100</v>
      </c>
      <c r="C602" s="4">
        <v>100</v>
      </c>
      <c r="D602" s="5">
        <v>602</v>
      </c>
      <c r="E602" s="4" t="s">
        <v>1543</v>
      </c>
      <c r="F602" s="41">
        <v>38808</v>
      </c>
      <c r="G602" s="94">
        <v>1</v>
      </c>
      <c r="H602" s="94">
        <v>4</v>
      </c>
      <c r="I602" s="94">
        <v>2006</v>
      </c>
      <c r="J602" s="4">
        <v>20.808888888888891</v>
      </c>
      <c r="K602" s="4">
        <v>70.266666666666666</v>
      </c>
      <c r="L602" s="4">
        <v>38</v>
      </c>
      <c r="M602" s="5" t="s">
        <v>2049</v>
      </c>
      <c r="N602" s="4" t="s">
        <v>844</v>
      </c>
      <c r="P602" s="4" t="s">
        <v>2054</v>
      </c>
      <c r="Q602" s="5" t="s">
        <v>2234</v>
      </c>
      <c r="R602" s="4" t="s">
        <v>1537</v>
      </c>
      <c r="T602" s="4" t="s">
        <v>2115</v>
      </c>
      <c r="U602" s="5" t="s">
        <v>1418</v>
      </c>
      <c r="V602" s="5" t="s">
        <v>991</v>
      </c>
      <c r="W602" s="5" t="s">
        <v>1222</v>
      </c>
      <c r="X602" s="5" t="s">
        <v>1222</v>
      </c>
      <c r="Y602" s="4" t="b">
        <v>1</v>
      </c>
      <c r="Z602" s="4" t="s">
        <v>1544</v>
      </c>
      <c r="AA602" s="4">
        <v>1</v>
      </c>
      <c r="AB602" s="4" t="s">
        <v>1831</v>
      </c>
      <c r="AC602" s="4" t="s">
        <v>1945</v>
      </c>
      <c r="AE602" s="53">
        <v>0</v>
      </c>
      <c r="AF602" s="4">
        <v>1</v>
      </c>
      <c r="AH602" s="4" t="s">
        <v>1938</v>
      </c>
      <c r="AJ602" s="4" t="s">
        <v>1831</v>
      </c>
      <c r="AK602" s="4" t="s">
        <v>1831</v>
      </c>
      <c r="AL602" s="4" t="s">
        <v>1831</v>
      </c>
      <c r="AM602" s="4" t="s">
        <v>1831</v>
      </c>
      <c r="AN602" s="4" t="s">
        <v>1831</v>
      </c>
      <c r="AO602" s="4" t="s">
        <v>1946</v>
      </c>
      <c r="AR602" s="4" t="s">
        <v>1831</v>
      </c>
      <c r="AS602" s="4" t="s">
        <v>1831</v>
      </c>
      <c r="AT602" s="4" t="s">
        <v>1831</v>
      </c>
      <c r="AU602" s="4" t="s">
        <v>1831</v>
      </c>
      <c r="AV602" s="4" t="s">
        <v>1831</v>
      </c>
      <c r="AW602" s="4" t="s">
        <v>1831</v>
      </c>
      <c r="AX602" s="4" t="s">
        <v>1831</v>
      </c>
      <c r="AY602" s="4" t="s">
        <v>1831</v>
      </c>
      <c r="AZ602" s="4" t="s">
        <v>1831</v>
      </c>
      <c r="BA602" s="4" t="s">
        <v>1831</v>
      </c>
      <c r="BB602" s="4" t="s">
        <v>1831</v>
      </c>
      <c r="BC602" s="53">
        <v>0.14827641</v>
      </c>
      <c r="BD602" s="53">
        <v>0.10344</v>
      </c>
      <c r="BE602" s="53">
        <v>205.283514</v>
      </c>
      <c r="BF602" s="53">
        <v>4.6125999999999997E-3</v>
      </c>
      <c r="BG602" s="53">
        <v>0.37315988999999999</v>
      </c>
      <c r="BH602" s="4">
        <v>36.294249200000003</v>
      </c>
      <c r="BI602" s="4">
        <v>2.07910818</v>
      </c>
      <c r="BJ602" s="53">
        <v>26.669881100000001</v>
      </c>
      <c r="BK602" s="53">
        <v>6.6154899999999999E-3</v>
      </c>
      <c r="BL602" s="53">
        <v>14255.799800000001</v>
      </c>
    </row>
    <row r="603" spans="1:64" hidden="1" x14ac:dyDescent="0.3">
      <c r="A603" s="4" t="s">
        <v>604</v>
      </c>
      <c r="B603" s="4">
        <v>100</v>
      </c>
      <c r="C603" s="4">
        <v>100</v>
      </c>
      <c r="D603" s="5">
        <v>603</v>
      </c>
      <c r="E603" s="4" t="s">
        <v>1543</v>
      </c>
      <c r="F603" s="41">
        <v>38838</v>
      </c>
      <c r="G603" s="94">
        <v>1</v>
      </c>
      <c r="H603" s="94">
        <v>5</v>
      </c>
      <c r="I603" s="94">
        <v>2006</v>
      </c>
      <c r="J603" s="4">
        <v>20.808888888888891</v>
      </c>
      <c r="K603" s="4">
        <v>70.266666666666666</v>
      </c>
      <c r="L603" s="4">
        <v>38</v>
      </c>
      <c r="M603" s="5" t="s">
        <v>2049</v>
      </c>
      <c r="N603" s="4" t="s">
        <v>844</v>
      </c>
      <c r="P603" s="4" t="s">
        <v>2054</v>
      </c>
      <c r="Q603" s="5" t="s">
        <v>2234</v>
      </c>
      <c r="R603" s="4" t="s">
        <v>1537</v>
      </c>
      <c r="T603" s="4" t="s">
        <v>2115</v>
      </c>
      <c r="U603" s="5" t="s">
        <v>1418</v>
      </c>
      <c r="V603" s="5" t="s">
        <v>991</v>
      </c>
      <c r="W603" s="5" t="s">
        <v>1222</v>
      </c>
      <c r="X603" s="5" t="s">
        <v>1222</v>
      </c>
      <c r="Y603" s="4" t="b">
        <v>1</v>
      </c>
      <c r="Z603" s="4" t="s">
        <v>1544</v>
      </c>
      <c r="AA603" s="4">
        <v>1</v>
      </c>
      <c r="AB603" s="4" t="s">
        <v>1831</v>
      </c>
      <c r="AC603" s="4" t="s">
        <v>1945</v>
      </c>
      <c r="AE603" s="53">
        <v>0</v>
      </c>
      <c r="AF603" s="4">
        <v>1</v>
      </c>
      <c r="AH603" s="4" t="s">
        <v>1938</v>
      </c>
      <c r="AJ603" s="4" t="s">
        <v>1831</v>
      </c>
      <c r="AK603" s="4" t="s">
        <v>1831</v>
      </c>
      <c r="AL603" s="4" t="s">
        <v>1831</v>
      </c>
      <c r="AM603" s="4" t="s">
        <v>1831</v>
      </c>
      <c r="AN603" s="4" t="s">
        <v>1831</v>
      </c>
      <c r="AO603" s="4" t="s">
        <v>1946</v>
      </c>
      <c r="AR603" s="4" t="s">
        <v>1831</v>
      </c>
      <c r="AS603" s="4" t="s">
        <v>1831</v>
      </c>
      <c r="AT603" s="4" t="s">
        <v>1831</v>
      </c>
      <c r="AU603" s="4" t="s">
        <v>1831</v>
      </c>
      <c r="AV603" s="4" t="s">
        <v>1831</v>
      </c>
      <c r="AW603" s="4" t="s">
        <v>1831</v>
      </c>
      <c r="AX603" s="4" t="s">
        <v>1831</v>
      </c>
      <c r="AY603" s="4" t="s">
        <v>1831</v>
      </c>
      <c r="AZ603" s="4" t="s">
        <v>1831</v>
      </c>
      <c r="BA603" s="4" t="s">
        <v>1831</v>
      </c>
      <c r="BB603" s="4" t="s">
        <v>1831</v>
      </c>
      <c r="BC603" s="53">
        <v>0.14827641</v>
      </c>
      <c r="BD603" s="53">
        <v>0.10344</v>
      </c>
      <c r="BE603" s="53">
        <v>205.283514</v>
      </c>
      <c r="BF603" s="53">
        <v>4.6125999999999997E-3</v>
      </c>
      <c r="BG603" s="53">
        <v>0.37315988999999999</v>
      </c>
      <c r="BH603" s="4">
        <v>36.294249200000003</v>
      </c>
      <c r="BI603" s="4">
        <v>2.07910818</v>
      </c>
      <c r="BJ603" s="53">
        <v>26.669881100000001</v>
      </c>
      <c r="BK603" s="53">
        <v>6.6154899999999999E-3</v>
      </c>
      <c r="BL603" s="53">
        <v>14255.799800000001</v>
      </c>
    </row>
    <row r="604" spans="1:64" hidden="1" x14ac:dyDescent="0.3">
      <c r="A604" s="4" t="s">
        <v>604</v>
      </c>
      <c r="B604" s="4">
        <v>100</v>
      </c>
      <c r="C604" s="4">
        <v>100</v>
      </c>
      <c r="D604" s="5">
        <v>604</v>
      </c>
      <c r="E604" s="4" t="s">
        <v>1543</v>
      </c>
      <c r="F604" s="41">
        <v>38961</v>
      </c>
      <c r="G604" s="94">
        <v>1</v>
      </c>
      <c r="H604" s="94">
        <v>9</v>
      </c>
      <c r="I604" s="94">
        <v>2006</v>
      </c>
      <c r="J604" s="4">
        <v>20.808888888888891</v>
      </c>
      <c r="K604" s="4">
        <v>70.266666666666666</v>
      </c>
      <c r="L604" s="4">
        <v>38</v>
      </c>
      <c r="M604" s="5" t="s">
        <v>2049</v>
      </c>
      <c r="N604" s="4" t="s">
        <v>844</v>
      </c>
      <c r="P604" s="4" t="s">
        <v>2054</v>
      </c>
      <c r="Q604" s="5" t="s">
        <v>2235</v>
      </c>
      <c r="R604" s="4" t="s">
        <v>1545</v>
      </c>
      <c r="T604" s="4" t="s">
        <v>2114</v>
      </c>
      <c r="U604" s="5" t="s">
        <v>1418</v>
      </c>
      <c r="V604" s="5" t="s">
        <v>991</v>
      </c>
      <c r="W604" s="5" t="s">
        <v>1222</v>
      </c>
      <c r="X604" s="5" t="s">
        <v>1222</v>
      </c>
      <c r="Y604" s="4" t="b">
        <v>1</v>
      </c>
      <c r="Z604" s="4" t="s">
        <v>1544</v>
      </c>
      <c r="AA604" s="4">
        <v>1</v>
      </c>
      <c r="AB604" s="4" t="s">
        <v>1831</v>
      </c>
      <c r="AC604" s="4" t="s">
        <v>1945</v>
      </c>
      <c r="AE604" s="53">
        <v>0</v>
      </c>
      <c r="AF604" s="4">
        <v>1</v>
      </c>
      <c r="AH604" s="4" t="s">
        <v>1938</v>
      </c>
      <c r="AJ604" s="4" t="s">
        <v>1831</v>
      </c>
      <c r="AK604" s="4" t="s">
        <v>1831</v>
      </c>
      <c r="AL604" s="4" t="s">
        <v>1831</v>
      </c>
      <c r="AM604" s="4" t="s">
        <v>1831</v>
      </c>
      <c r="AN604" s="4" t="s">
        <v>1831</v>
      </c>
      <c r="AO604" s="4" t="s">
        <v>1946</v>
      </c>
      <c r="AR604" s="4" t="s">
        <v>1831</v>
      </c>
      <c r="AS604" s="4" t="s">
        <v>1831</v>
      </c>
      <c r="AT604" s="4" t="s">
        <v>1831</v>
      </c>
      <c r="AU604" s="4" t="s">
        <v>1831</v>
      </c>
      <c r="AV604" s="4" t="s">
        <v>1831</v>
      </c>
      <c r="AW604" s="4" t="s">
        <v>1831</v>
      </c>
      <c r="AX604" s="4" t="s">
        <v>1831</v>
      </c>
      <c r="AY604" s="4" t="s">
        <v>1831</v>
      </c>
      <c r="AZ604" s="4" t="s">
        <v>1831</v>
      </c>
      <c r="BA604" s="4" t="s">
        <v>1831</v>
      </c>
      <c r="BB604" s="4" t="s">
        <v>1831</v>
      </c>
      <c r="BC604" s="53">
        <v>0.14827641</v>
      </c>
      <c r="BD604" s="53">
        <v>0.10344</v>
      </c>
      <c r="BE604" s="53">
        <v>205.283514</v>
      </c>
      <c r="BF604" s="53">
        <v>4.6125999999999997E-3</v>
      </c>
      <c r="BG604" s="53">
        <v>0.37315988999999999</v>
      </c>
      <c r="BH604" s="4">
        <v>36.294249200000003</v>
      </c>
      <c r="BI604" s="4">
        <v>2.07910818</v>
      </c>
      <c r="BJ604" s="53">
        <v>26.669881100000001</v>
      </c>
      <c r="BK604" s="53">
        <v>6.6154899999999999E-3</v>
      </c>
      <c r="BL604" s="53">
        <v>14255.799800000001</v>
      </c>
    </row>
    <row r="605" spans="1:64" hidden="1" x14ac:dyDescent="0.3">
      <c r="A605" s="4" t="s">
        <v>604</v>
      </c>
      <c r="B605" s="4">
        <v>100</v>
      </c>
      <c r="C605" s="4">
        <v>100</v>
      </c>
      <c r="D605" s="5">
        <v>605</v>
      </c>
      <c r="E605" s="4" t="s">
        <v>1543</v>
      </c>
      <c r="F605" s="41">
        <v>38991</v>
      </c>
      <c r="G605" s="94">
        <v>1</v>
      </c>
      <c r="H605" s="94">
        <v>10</v>
      </c>
      <c r="I605" s="94">
        <v>2006</v>
      </c>
      <c r="J605" s="4">
        <v>20.808888888888891</v>
      </c>
      <c r="K605" s="4">
        <v>70.266666666666666</v>
      </c>
      <c r="L605" s="4">
        <v>38</v>
      </c>
      <c r="M605" s="5" t="s">
        <v>2049</v>
      </c>
      <c r="N605" s="4" t="s">
        <v>844</v>
      </c>
      <c r="P605" s="4" t="s">
        <v>2054</v>
      </c>
      <c r="Q605" s="5" t="s">
        <v>2235</v>
      </c>
      <c r="R605" s="4" t="s">
        <v>1545</v>
      </c>
      <c r="T605" s="4" t="s">
        <v>2114</v>
      </c>
      <c r="U605" s="5" t="s">
        <v>1418</v>
      </c>
      <c r="V605" s="5" t="s">
        <v>991</v>
      </c>
      <c r="W605" s="5" t="s">
        <v>1222</v>
      </c>
      <c r="X605" s="5" t="s">
        <v>1222</v>
      </c>
      <c r="Y605" s="4" t="b">
        <v>1</v>
      </c>
      <c r="Z605" s="4" t="s">
        <v>1544</v>
      </c>
      <c r="AA605" s="4">
        <v>1</v>
      </c>
      <c r="AB605" s="4" t="s">
        <v>1831</v>
      </c>
      <c r="AC605" s="4" t="s">
        <v>1945</v>
      </c>
      <c r="AE605" s="53">
        <v>0</v>
      </c>
      <c r="AF605" s="4">
        <v>1</v>
      </c>
      <c r="AH605" s="4" t="s">
        <v>1938</v>
      </c>
      <c r="AJ605" s="4" t="s">
        <v>1831</v>
      </c>
      <c r="AK605" s="4" t="s">
        <v>1831</v>
      </c>
      <c r="AL605" s="4" t="s">
        <v>1831</v>
      </c>
      <c r="AM605" s="4" t="s">
        <v>1831</v>
      </c>
      <c r="AN605" s="4" t="s">
        <v>1831</v>
      </c>
      <c r="AO605" s="4" t="s">
        <v>1946</v>
      </c>
      <c r="AR605" s="4" t="s">
        <v>1831</v>
      </c>
      <c r="AS605" s="4" t="s">
        <v>1831</v>
      </c>
      <c r="AT605" s="4" t="s">
        <v>1831</v>
      </c>
      <c r="AU605" s="4" t="s">
        <v>1831</v>
      </c>
      <c r="AV605" s="4" t="s">
        <v>1831</v>
      </c>
      <c r="AW605" s="4" t="s">
        <v>1831</v>
      </c>
      <c r="AX605" s="4" t="s">
        <v>1831</v>
      </c>
      <c r="AY605" s="4" t="s">
        <v>1831</v>
      </c>
      <c r="AZ605" s="4" t="s">
        <v>1831</v>
      </c>
      <c r="BA605" s="4" t="s">
        <v>1831</v>
      </c>
      <c r="BB605" s="4" t="s">
        <v>1831</v>
      </c>
      <c r="BC605" s="53">
        <v>0.14827641</v>
      </c>
      <c r="BD605" s="53">
        <v>0.10344</v>
      </c>
      <c r="BE605" s="53">
        <v>205.283514</v>
      </c>
      <c r="BF605" s="53">
        <v>4.6125999999999997E-3</v>
      </c>
      <c r="BG605" s="53">
        <v>0.37315988999999999</v>
      </c>
      <c r="BH605" s="4">
        <v>36.294249200000003</v>
      </c>
      <c r="BI605" s="4">
        <v>2.07910818</v>
      </c>
      <c r="BJ605" s="53">
        <v>26.669881100000001</v>
      </c>
      <c r="BK605" s="53">
        <v>6.6154899999999999E-3</v>
      </c>
      <c r="BL605" s="53">
        <v>14255.799800000001</v>
      </c>
    </row>
    <row r="606" spans="1:64" hidden="1" x14ac:dyDescent="0.3">
      <c r="A606" s="4" t="s">
        <v>604</v>
      </c>
      <c r="B606" s="4">
        <v>100</v>
      </c>
      <c r="C606" s="4">
        <v>100</v>
      </c>
      <c r="D606" s="5">
        <v>606</v>
      </c>
      <c r="E606" s="4" t="s">
        <v>1543</v>
      </c>
      <c r="F606" s="41">
        <v>39022</v>
      </c>
      <c r="G606" s="94">
        <v>1</v>
      </c>
      <c r="H606" s="94">
        <v>11</v>
      </c>
      <c r="I606" s="94">
        <v>2006</v>
      </c>
      <c r="J606" s="4">
        <v>20.808888888888891</v>
      </c>
      <c r="K606" s="4">
        <v>70.266666666666666</v>
      </c>
      <c r="L606" s="4">
        <v>38</v>
      </c>
      <c r="M606" s="5" t="s">
        <v>2049</v>
      </c>
      <c r="N606" s="4" t="s">
        <v>844</v>
      </c>
      <c r="P606" s="4" t="s">
        <v>2054</v>
      </c>
      <c r="Q606" s="5" t="s">
        <v>2234</v>
      </c>
      <c r="R606" s="4" t="s">
        <v>1537</v>
      </c>
      <c r="T606" s="4" t="s">
        <v>2115</v>
      </c>
      <c r="U606" s="5" t="s">
        <v>1418</v>
      </c>
      <c r="V606" s="5" t="s">
        <v>991</v>
      </c>
      <c r="W606" s="5" t="s">
        <v>1222</v>
      </c>
      <c r="X606" s="5" t="s">
        <v>1222</v>
      </c>
      <c r="Y606" s="4" t="b">
        <v>1</v>
      </c>
      <c r="Z606" s="4" t="s">
        <v>1544</v>
      </c>
      <c r="AA606" s="4">
        <v>1</v>
      </c>
      <c r="AB606" s="4" t="s">
        <v>1831</v>
      </c>
      <c r="AC606" s="4" t="s">
        <v>1945</v>
      </c>
      <c r="AE606" s="53">
        <v>0</v>
      </c>
      <c r="AF606" s="4">
        <v>1</v>
      </c>
      <c r="AH606" s="4" t="s">
        <v>1938</v>
      </c>
      <c r="AJ606" s="4" t="s">
        <v>1831</v>
      </c>
      <c r="AK606" s="4" t="s">
        <v>1831</v>
      </c>
      <c r="AL606" s="4" t="s">
        <v>1831</v>
      </c>
      <c r="AM606" s="4" t="s">
        <v>1831</v>
      </c>
      <c r="AN606" s="4" t="s">
        <v>1831</v>
      </c>
      <c r="AO606" s="4" t="s">
        <v>1946</v>
      </c>
      <c r="AR606" s="4" t="s">
        <v>1831</v>
      </c>
      <c r="AS606" s="4" t="s">
        <v>1831</v>
      </c>
      <c r="AT606" s="4" t="s">
        <v>1831</v>
      </c>
      <c r="AU606" s="4" t="s">
        <v>1831</v>
      </c>
      <c r="AV606" s="4" t="s">
        <v>1831</v>
      </c>
      <c r="AW606" s="4" t="s">
        <v>1831</v>
      </c>
      <c r="AX606" s="4" t="s">
        <v>1831</v>
      </c>
      <c r="AY606" s="4" t="s">
        <v>1831</v>
      </c>
      <c r="AZ606" s="4" t="s">
        <v>1831</v>
      </c>
      <c r="BA606" s="4" t="s">
        <v>1831</v>
      </c>
      <c r="BB606" s="4" t="s">
        <v>1831</v>
      </c>
      <c r="BC606" s="53">
        <v>0.14827641</v>
      </c>
      <c r="BD606" s="53">
        <v>0.10344</v>
      </c>
      <c r="BE606" s="53">
        <v>205.283514</v>
      </c>
      <c r="BF606" s="53">
        <v>4.6125999999999997E-3</v>
      </c>
      <c r="BG606" s="53">
        <v>0.37315988999999999</v>
      </c>
      <c r="BH606" s="4">
        <v>36.294249200000003</v>
      </c>
      <c r="BI606" s="4">
        <v>2.07910818</v>
      </c>
      <c r="BJ606" s="53">
        <v>26.669881100000001</v>
      </c>
      <c r="BK606" s="53">
        <v>6.6154899999999999E-3</v>
      </c>
      <c r="BL606" s="53">
        <v>14255.799800000001</v>
      </c>
    </row>
    <row r="607" spans="1:64" hidden="1" x14ac:dyDescent="0.3">
      <c r="A607" s="4" t="s">
        <v>604</v>
      </c>
      <c r="B607" s="4">
        <v>100</v>
      </c>
      <c r="C607" s="4">
        <v>100</v>
      </c>
      <c r="D607" s="5">
        <v>607</v>
      </c>
      <c r="E607" s="4" t="s">
        <v>1543</v>
      </c>
      <c r="F607" s="41">
        <v>38596</v>
      </c>
      <c r="G607" s="94">
        <v>1</v>
      </c>
      <c r="H607" s="94">
        <v>9</v>
      </c>
      <c r="I607" s="94">
        <v>2005</v>
      </c>
      <c r="J607" s="4">
        <v>20.808888888888891</v>
      </c>
      <c r="K607" s="4">
        <v>70.266666666666666</v>
      </c>
      <c r="L607" s="4">
        <v>38</v>
      </c>
      <c r="M607" s="5" t="s">
        <v>2049</v>
      </c>
      <c r="N607" s="4" t="s">
        <v>844</v>
      </c>
      <c r="P607" s="4" t="s">
        <v>2054</v>
      </c>
      <c r="Q607" s="5" t="s">
        <v>2235</v>
      </c>
      <c r="R607" s="4" t="s">
        <v>1545</v>
      </c>
      <c r="T607" s="4" t="s">
        <v>2116</v>
      </c>
      <c r="U607" s="5" t="s">
        <v>1418</v>
      </c>
      <c r="V607" s="5" t="s">
        <v>992</v>
      </c>
      <c r="W607" s="5" t="s">
        <v>1222</v>
      </c>
      <c r="X607" s="5" t="s">
        <v>1222</v>
      </c>
      <c r="Y607" s="4" t="b">
        <v>1</v>
      </c>
      <c r="Z607" s="4" t="s">
        <v>1544</v>
      </c>
      <c r="AA607" s="4">
        <v>1</v>
      </c>
      <c r="AB607" s="4" t="s">
        <v>1831</v>
      </c>
      <c r="AC607" s="4" t="s">
        <v>1945</v>
      </c>
      <c r="AE607" s="53">
        <v>0</v>
      </c>
      <c r="AF607" s="4">
        <v>1</v>
      </c>
      <c r="AH607" s="4" t="s">
        <v>1938</v>
      </c>
      <c r="AJ607" s="4" t="s">
        <v>1831</v>
      </c>
      <c r="AK607" s="4" t="s">
        <v>1831</v>
      </c>
      <c r="AL607" s="4" t="s">
        <v>1831</v>
      </c>
      <c r="AM607" s="4" t="s">
        <v>1831</v>
      </c>
      <c r="AN607" s="4">
        <v>1</v>
      </c>
      <c r="AO607" s="4" t="s">
        <v>1946</v>
      </c>
      <c r="AR607" s="4" t="s">
        <v>1831</v>
      </c>
      <c r="AS607" s="4" t="s">
        <v>1831</v>
      </c>
      <c r="AT607" s="4" t="s">
        <v>1831</v>
      </c>
      <c r="AU607" s="4" t="s">
        <v>1831</v>
      </c>
      <c r="AV607" s="4" t="s">
        <v>1831</v>
      </c>
      <c r="AW607" s="4" t="s">
        <v>1831</v>
      </c>
      <c r="AX607" s="4" t="s">
        <v>1831</v>
      </c>
      <c r="AY607" s="4" t="s">
        <v>1831</v>
      </c>
      <c r="AZ607" s="4" t="s">
        <v>1831</v>
      </c>
      <c r="BA607" s="4" t="s">
        <v>1831</v>
      </c>
      <c r="BB607" s="4" t="s">
        <v>1831</v>
      </c>
      <c r="BC607" s="53">
        <v>0.14827641</v>
      </c>
      <c r="BD607" s="53">
        <v>0.10344</v>
      </c>
      <c r="BE607" s="53">
        <v>205.283514</v>
      </c>
      <c r="BF607" s="53">
        <v>4.6125999999999997E-3</v>
      </c>
      <c r="BG607" s="53">
        <v>0.37315988999999999</v>
      </c>
      <c r="BH607" s="4">
        <v>36.294249200000003</v>
      </c>
      <c r="BI607" s="4">
        <v>2.07910818</v>
      </c>
      <c r="BJ607" s="53">
        <v>26.669881100000001</v>
      </c>
      <c r="BK607" s="53">
        <v>6.6154899999999999E-3</v>
      </c>
      <c r="BL607" s="53">
        <v>14255.799800000001</v>
      </c>
    </row>
    <row r="608" spans="1:64" hidden="1" x14ac:dyDescent="0.3">
      <c r="A608" s="4" t="s">
        <v>604</v>
      </c>
      <c r="B608" s="4">
        <v>100</v>
      </c>
      <c r="C608" s="4">
        <v>100</v>
      </c>
      <c r="D608" s="5">
        <v>608</v>
      </c>
      <c r="E608" s="4" t="s">
        <v>1543</v>
      </c>
      <c r="F608" s="41">
        <v>38626</v>
      </c>
      <c r="G608" s="94">
        <v>1</v>
      </c>
      <c r="H608" s="94">
        <v>10</v>
      </c>
      <c r="I608" s="94">
        <v>2005</v>
      </c>
      <c r="J608" s="4">
        <v>20.808888888888891</v>
      </c>
      <c r="K608" s="4">
        <v>70.266666666666666</v>
      </c>
      <c r="L608" s="4">
        <v>38</v>
      </c>
      <c r="M608" s="5" t="s">
        <v>2049</v>
      </c>
      <c r="N608" s="4" t="s">
        <v>844</v>
      </c>
      <c r="P608" s="4" t="s">
        <v>2054</v>
      </c>
      <c r="Q608" s="5" t="s">
        <v>2235</v>
      </c>
      <c r="R608" s="4" t="s">
        <v>1545</v>
      </c>
      <c r="T608" s="4" t="s">
        <v>2116</v>
      </c>
      <c r="U608" s="5" t="s">
        <v>1418</v>
      </c>
      <c r="V608" s="5" t="s">
        <v>992</v>
      </c>
      <c r="W608" s="5" t="s">
        <v>1222</v>
      </c>
      <c r="X608" s="5" t="s">
        <v>1222</v>
      </c>
      <c r="Y608" s="4" t="b">
        <v>1</v>
      </c>
      <c r="Z608" s="4" t="s">
        <v>1544</v>
      </c>
      <c r="AA608" s="4">
        <v>1</v>
      </c>
      <c r="AB608" s="4" t="s">
        <v>1831</v>
      </c>
      <c r="AC608" s="4" t="s">
        <v>1945</v>
      </c>
      <c r="AE608" s="53">
        <v>0</v>
      </c>
      <c r="AF608" s="4">
        <v>1</v>
      </c>
      <c r="AH608" s="4" t="s">
        <v>1938</v>
      </c>
      <c r="AJ608" s="4" t="s">
        <v>1831</v>
      </c>
      <c r="AK608" s="4" t="s">
        <v>1831</v>
      </c>
      <c r="AL608" s="4" t="s">
        <v>1831</v>
      </c>
      <c r="AM608" s="4" t="s">
        <v>1831</v>
      </c>
      <c r="AN608" s="4">
        <v>1</v>
      </c>
      <c r="AO608" s="4" t="s">
        <v>1946</v>
      </c>
      <c r="AR608" s="4" t="s">
        <v>1831</v>
      </c>
      <c r="AS608" s="4" t="s">
        <v>1831</v>
      </c>
      <c r="AT608" s="4" t="s">
        <v>1831</v>
      </c>
      <c r="AU608" s="4" t="s">
        <v>1831</v>
      </c>
      <c r="AV608" s="4" t="s">
        <v>1831</v>
      </c>
      <c r="AW608" s="4" t="s">
        <v>1831</v>
      </c>
      <c r="AX608" s="4" t="s">
        <v>1831</v>
      </c>
      <c r="AY608" s="4" t="s">
        <v>1831</v>
      </c>
      <c r="AZ608" s="4" t="s">
        <v>1831</v>
      </c>
      <c r="BA608" s="4" t="s">
        <v>1831</v>
      </c>
      <c r="BB608" s="4" t="s">
        <v>1831</v>
      </c>
      <c r="BC608" s="53">
        <v>0.14827641</v>
      </c>
      <c r="BD608" s="53">
        <v>0.10344</v>
      </c>
      <c r="BE608" s="53">
        <v>205.283514</v>
      </c>
      <c r="BF608" s="53">
        <v>4.6125999999999997E-3</v>
      </c>
      <c r="BG608" s="53">
        <v>0.37315988999999999</v>
      </c>
      <c r="BH608" s="4">
        <v>36.294249200000003</v>
      </c>
      <c r="BI608" s="4">
        <v>2.07910818</v>
      </c>
      <c r="BJ608" s="53">
        <v>26.669881100000001</v>
      </c>
      <c r="BK608" s="53">
        <v>6.6154899999999999E-3</v>
      </c>
      <c r="BL608" s="53">
        <v>14255.799800000001</v>
      </c>
    </row>
    <row r="609" spans="1:64" hidden="1" x14ac:dyDescent="0.3">
      <c r="A609" s="4" t="s">
        <v>604</v>
      </c>
      <c r="B609" s="4">
        <v>100</v>
      </c>
      <c r="C609" s="4">
        <v>100</v>
      </c>
      <c r="D609" s="5">
        <v>609</v>
      </c>
      <c r="E609" s="4" t="s">
        <v>1543</v>
      </c>
      <c r="F609" s="41">
        <v>38657</v>
      </c>
      <c r="G609" s="94">
        <v>1</v>
      </c>
      <c r="H609" s="94">
        <v>11</v>
      </c>
      <c r="I609" s="94">
        <v>2005</v>
      </c>
      <c r="J609" s="4">
        <v>20.808888888888891</v>
      </c>
      <c r="K609" s="4">
        <v>70.266666666666666</v>
      </c>
      <c r="L609" s="4">
        <v>38</v>
      </c>
      <c r="M609" s="5" t="s">
        <v>2049</v>
      </c>
      <c r="N609" s="4" t="s">
        <v>844</v>
      </c>
      <c r="P609" s="4" t="s">
        <v>2054</v>
      </c>
      <c r="Q609" s="5" t="s">
        <v>2234</v>
      </c>
      <c r="R609" s="4" t="s">
        <v>1537</v>
      </c>
      <c r="T609" s="4" t="s">
        <v>2117</v>
      </c>
      <c r="U609" s="5" t="s">
        <v>1418</v>
      </c>
      <c r="V609" s="5" t="s">
        <v>992</v>
      </c>
      <c r="W609" s="5" t="s">
        <v>1222</v>
      </c>
      <c r="X609" s="5" t="s">
        <v>1222</v>
      </c>
      <c r="Y609" s="4" t="b">
        <v>1</v>
      </c>
      <c r="Z609" s="4" t="s">
        <v>1544</v>
      </c>
      <c r="AA609" s="4">
        <v>1</v>
      </c>
      <c r="AB609" s="4" t="s">
        <v>1831</v>
      </c>
      <c r="AC609" s="4" t="s">
        <v>1945</v>
      </c>
      <c r="AE609" s="53">
        <v>0</v>
      </c>
      <c r="AF609" s="4">
        <v>1</v>
      </c>
      <c r="AH609" s="4" t="s">
        <v>1938</v>
      </c>
      <c r="AJ609" s="4" t="s">
        <v>1831</v>
      </c>
      <c r="AK609" s="4" t="s">
        <v>1831</v>
      </c>
      <c r="AL609" s="4" t="s">
        <v>1831</v>
      </c>
      <c r="AM609" s="4" t="s">
        <v>1831</v>
      </c>
      <c r="AN609" s="4">
        <v>1</v>
      </c>
      <c r="AO609" s="4" t="s">
        <v>1946</v>
      </c>
      <c r="AR609" s="4" t="s">
        <v>1831</v>
      </c>
      <c r="AS609" s="4" t="s">
        <v>1831</v>
      </c>
      <c r="AT609" s="4" t="s">
        <v>1831</v>
      </c>
      <c r="AU609" s="4" t="s">
        <v>1831</v>
      </c>
      <c r="AV609" s="4" t="s">
        <v>1831</v>
      </c>
      <c r="AW609" s="4" t="s">
        <v>1831</v>
      </c>
      <c r="AX609" s="4" t="s">
        <v>1831</v>
      </c>
      <c r="AY609" s="4" t="s">
        <v>1831</v>
      </c>
      <c r="AZ609" s="4" t="s">
        <v>1831</v>
      </c>
      <c r="BA609" s="4" t="s">
        <v>1831</v>
      </c>
      <c r="BB609" s="4" t="s">
        <v>1831</v>
      </c>
      <c r="BC609" s="53">
        <v>0.14827641</v>
      </c>
      <c r="BD609" s="53">
        <v>0.10344</v>
      </c>
      <c r="BE609" s="53">
        <v>205.283514</v>
      </c>
      <c r="BF609" s="53">
        <v>4.6125999999999997E-3</v>
      </c>
      <c r="BG609" s="53">
        <v>0.37315988999999999</v>
      </c>
      <c r="BH609" s="4">
        <v>36.294249200000003</v>
      </c>
      <c r="BI609" s="4">
        <v>2.07910818</v>
      </c>
      <c r="BJ609" s="53">
        <v>26.669881100000001</v>
      </c>
      <c r="BK609" s="53">
        <v>6.6154899999999999E-3</v>
      </c>
      <c r="BL609" s="53">
        <v>14255.799800000001</v>
      </c>
    </row>
    <row r="610" spans="1:64" hidden="1" x14ac:dyDescent="0.3">
      <c r="A610" s="4" t="s">
        <v>604</v>
      </c>
      <c r="B610" s="4">
        <v>100</v>
      </c>
      <c r="C610" s="4">
        <v>100</v>
      </c>
      <c r="D610" s="5">
        <v>610</v>
      </c>
      <c r="E610" s="4" t="s">
        <v>1543</v>
      </c>
      <c r="F610" s="41">
        <v>38687</v>
      </c>
      <c r="G610" s="94">
        <v>1</v>
      </c>
      <c r="H610" s="94">
        <v>12</v>
      </c>
      <c r="I610" s="94">
        <v>2005</v>
      </c>
      <c r="J610" s="4">
        <v>20.808888888888891</v>
      </c>
      <c r="K610" s="4">
        <v>70.266666666666666</v>
      </c>
      <c r="L610" s="4">
        <v>38</v>
      </c>
      <c r="M610" s="5" t="s">
        <v>2049</v>
      </c>
      <c r="N610" s="4" t="s">
        <v>844</v>
      </c>
      <c r="P610" s="4" t="s">
        <v>2054</v>
      </c>
      <c r="Q610" s="5" t="s">
        <v>2234</v>
      </c>
      <c r="R610" s="4" t="s">
        <v>1537</v>
      </c>
      <c r="T610" s="4" t="s">
        <v>2117</v>
      </c>
      <c r="U610" s="5" t="s">
        <v>1418</v>
      </c>
      <c r="V610" s="5" t="s">
        <v>992</v>
      </c>
      <c r="W610" s="5" t="s">
        <v>1222</v>
      </c>
      <c r="X610" s="5" t="s">
        <v>1222</v>
      </c>
      <c r="Y610" s="4" t="b">
        <v>1</v>
      </c>
      <c r="Z610" s="4" t="s">
        <v>1544</v>
      </c>
      <c r="AA610" s="4">
        <v>1</v>
      </c>
      <c r="AB610" s="4" t="s">
        <v>1831</v>
      </c>
      <c r="AC610" s="4" t="s">
        <v>1945</v>
      </c>
      <c r="AE610" s="53">
        <v>0</v>
      </c>
      <c r="AF610" s="4">
        <v>1</v>
      </c>
      <c r="AH610" s="4" t="s">
        <v>1938</v>
      </c>
      <c r="AJ610" s="4" t="s">
        <v>1831</v>
      </c>
      <c r="AK610" s="4" t="s">
        <v>1831</v>
      </c>
      <c r="AL610" s="4" t="s">
        <v>1831</v>
      </c>
      <c r="AM610" s="4" t="s">
        <v>1831</v>
      </c>
      <c r="AN610" s="4">
        <v>1</v>
      </c>
      <c r="AO610" s="4" t="s">
        <v>1946</v>
      </c>
      <c r="AR610" s="4" t="s">
        <v>1831</v>
      </c>
      <c r="AS610" s="4" t="s">
        <v>1831</v>
      </c>
      <c r="AT610" s="4" t="s">
        <v>1831</v>
      </c>
      <c r="AU610" s="4" t="s">
        <v>1831</v>
      </c>
      <c r="AV610" s="4" t="s">
        <v>1831</v>
      </c>
      <c r="AW610" s="4" t="s">
        <v>1831</v>
      </c>
      <c r="AX610" s="4" t="s">
        <v>1831</v>
      </c>
      <c r="AY610" s="4" t="s">
        <v>1831</v>
      </c>
      <c r="AZ610" s="4" t="s">
        <v>1831</v>
      </c>
      <c r="BA610" s="4" t="s">
        <v>1831</v>
      </c>
      <c r="BB610" s="4" t="s">
        <v>1831</v>
      </c>
      <c r="BC610" s="53">
        <v>0.14827641</v>
      </c>
      <c r="BD610" s="53">
        <v>0.10344</v>
      </c>
      <c r="BE610" s="53">
        <v>205.283514</v>
      </c>
      <c r="BF610" s="53">
        <v>4.6125999999999997E-3</v>
      </c>
      <c r="BG610" s="53">
        <v>0.37315988999999999</v>
      </c>
      <c r="BH610" s="4">
        <v>36.294249200000003</v>
      </c>
      <c r="BI610" s="4">
        <v>2.07910818</v>
      </c>
      <c r="BJ610" s="53">
        <v>26.669881100000001</v>
      </c>
      <c r="BK610" s="53">
        <v>6.6154899999999999E-3</v>
      </c>
      <c r="BL610" s="53">
        <v>14255.799800000001</v>
      </c>
    </row>
    <row r="611" spans="1:64" hidden="1" x14ac:dyDescent="0.3">
      <c r="A611" s="4" t="s">
        <v>604</v>
      </c>
      <c r="B611" s="4">
        <v>100</v>
      </c>
      <c r="C611" s="4">
        <v>100</v>
      </c>
      <c r="D611" s="5">
        <v>611</v>
      </c>
      <c r="E611" s="4" t="s">
        <v>1543</v>
      </c>
      <c r="F611" s="41">
        <v>38718</v>
      </c>
      <c r="G611" s="94">
        <v>1</v>
      </c>
      <c r="H611" s="94">
        <v>1</v>
      </c>
      <c r="I611" s="94">
        <v>2006</v>
      </c>
      <c r="J611" s="4">
        <v>20.808888888888891</v>
      </c>
      <c r="K611" s="4">
        <v>70.266666666666666</v>
      </c>
      <c r="L611" s="4">
        <v>38</v>
      </c>
      <c r="M611" s="5" t="s">
        <v>2049</v>
      </c>
      <c r="N611" s="4" t="s">
        <v>844</v>
      </c>
      <c r="P611" s="4" t="s">
        <v>2054</v>
      </c>
      <c r="Q611" s="5" t="s">
        <v>2234</v>
      </c>
      <c r="R611" s="4" t="s">
        <v>1537</v>
      </c>
      <c r="T611" s="4" t="s">
        <v>2117</v>
      </c>
      <c r="U611" s="5" t="s">
        <v>1418</v>
      </c>
      <c r="V611" s="5" t="s">
        <v>992</v>
      </c>
      <c r="W611" s="5" t="s">
        <v>1222</v>
      </c>
      <c r="X611" s="5" t="s">
        <v>1222</v>
      </c>
      <c r="Y611" s="4" t="b">
        <v>1</v>
      </c>
      <c r="Z611" s="4" t="s">
        <v>1544</v>
      </c>
      <c r="AA611" s="4">
        <v>1</v>
      </c>
      <c r="AB611" s="4" t="s">
        <v>1831</v>
      </c>
      <c r="AC611" s="4" t="s">
        <v>1945</v>
      </c>
      <c r="AE611" s="53">
        <v>0</v>
      </c>
      <c r="AF611" s="4">
        <v>1</v>
      </c>
      <c r="AH611" s="4" t="s">
        <v>1938</v>
      </c>
      <c r="AJ611" s="4" t="s">
        <v>1831</v>
      </c>
      <c r="AK611" s="4" t="s">
        <v>1831</v>
      </c>
      <c r="AL611" s="4" t="s">
        <v>1831</v>
      </c>
      <c r="AM611" s="4" t="s">
        <v>1831</v>
      </c>
      <c r="AN611" s="4">
        <v>1</v>
      </c>
      <c r="AO611" s="4" t="s">
        <v>1946</v>
      </c>
      <c r="AR611" s="4" t="s">
        <v>1831</v>
      </c>
      <c r="AS611" s="4" t="s">
        <v>1831</v>
      </c>
      <c r="AT611" s="4" t="s">
        <v>1831</v>
      </c>
      <c r="AU611" s="4" t="s">
        <v>1831</v>
      </c>
      <c r="AV611" s="4" t="s">
        <v>1831</v>
      </c>
      <c r="AW611" s="4" t="s">
        <v>1831</v>
      </c>
      <c r="AX611" s="4" t="s">
        <v>1831</v>
      </c>
      <c r="AY611" s="4" t="s">
        <v>1831</v>
      </c>
      <c r="AZ611" s="4" t="s">
        <v>1831</v>
      </c>
      <c r="BA611" s="4" t="s">
        <v>1831</v>
      </c>
      <c r="BB611" s="4" t="s">
        <v>1831</v>
      </c>
      <c r="BC611" s="53">
        <v>0.14827641</v>
      </c>
      <c r="BD611" s="53">
        <v>0.10344</v>
      </c>
      <c r="BE611" s="53">
        <v>205.283514</v>
      </c>
      <c r="BF611" s="53">
        <v>4.6125999999999997E-3</v>
      </c>
      <c r="BG611" s="53">
        <v>0.37315988999999999</v>
      </c>
      <c r="BH611" s="4">
        <v>36.294249200000003</v>
      </c>
      <c r="BI611" s="4">
        <v>2.07910818</v>
      </c>
      <c r="BJ611" s="53">
        <v>26.669881100000001</v>
      </c>
      <c r="BK611" s="53">
        <v>6.6154899999999999E-3</v>
      </c>
      <c r="BL611" s="53">
        <v>14255.799800000001</v>
      </c>
    </row>
    <row r="612" spans="1:64" hidden="1" x14ac:dyDescent="0.3">
      <c r="A612" s="4" t="s">
        <v>604</v>
      </c>
      <c r="B612" s="4">
        <v>100</v>
      </c>
      <c r="C612" s="4">
        <v>100</v>
      </c>
      <c r="D612" s="5">
        <v>612</v>
      </c>
      <c r="E612" s="4" t="s">
        <v>1543</v>
      </c>
      <c r="F612" s="41">
        <v>38749</v>
      </c>
      <c r="G612" s="94">
        <v>1</v>
      </c>
      <c r="H612" s="94">
        <v>2</v>
      </c>
      <c r="I612" s="94">
        <v>2006</v>
      </c>
      <c r="J612" s="4">
        <v>20.808888888888891</v>
      </c>
      <c r="K612" s="4">
        <v>70.266666666666666</v>
      </c>
      <c r="L612" s="4">
        <v>38</v>
      </c>
      <c r="M612" s="5" t="s">
        <v>2049</v>
      </c>
      <c r="N612" s="4" t="s">
        <v>844</v>
      </c>
      <c r="P612" s="4" t="s">
        <v>2054</v>
      </c>
      <c r="Q612" s="5" t="s">
        <v>2234</v>
      </c>
      <c r="R612" s="4" t="s">
        <v>1537</v>
      </c>
      <c r="T612" s="4" t="s">
        <v>2117</v>
      </c>
      <c r="U612" s="5" t="s">
        <v>1418</v>
      </c>
      <c r="V612" s="5" t="s">
        <v>992</v>
      </c>
      <c r="W612" s="5" t="s">
        <v>1222</v>
      </c>
      <c r="X612" s="5" t="s">
        <v>1222</v>
      </c>
      <c r="Y612" s="4" t="b">
        <v>1</v>
      </c>
      <c r="Z612" s="4" t="s">
        <v>1544</v>
      </c>
      <c r="AA612" s="4">
        <v>1</v>
      </c>
      <c r="AB612" s="4" t="s">
        <v>1831</v>
      </c>
      <c r="AC612" s="4" t="s">
        <v>1945</v>
      </c>
      <c r="AE612" s="53">
        <v>0</v>
      </c>
      <c r="AF612" s="4">
        <v>1</v>
      </c>
      <c r="AH612" s="4" t="s">
        <v>1938</v>
      </c>
      <c r="AJ612" s="4" t="s">
        <v>1831</v>
      </c>
      <c r="AK612" s="4" t="s">
        <v>1831</v>
      </c>
      <c r="AL612" s="4" t="s">
        <v>1831</v>
      </c>
      <c r="AM612" s="4" t="s">
        <v>1831</v>
      </c>
      <c r="AN612" s="4">
        <v>1</v>
      </c>
      <c r="AO612" s="4" t="s">
        <v>1946</v>
      </c>
      <c r="AR612" s="4" t="s">
        <v>1831</v>
      </c>
      <c r="AS612" s="4" t="s">
        <v>1831</v>
      </c>
      <c r="AT612" s="4" t="s">
        <v>1831</v>
      </c>
      <c r="AU612" s="4" t="s">
        <v>1831</v>
      </c>
      <c r="AV612" s="4" t="s">
        <v>1831</v>
      </c>
      <c r="AW612" s="4" t="s">
        <v>1831</v>
      </c>
      <c r="AX612" s="4" t="s">
        <v>1831</v>
      </c>
      <c r="AY612" s="4" t="s">
        <v>1831</v>
      </c>
      <c r="AZ612" s="4" t="s">
        <v>1831</v>
      </c>
      <c r="BA612" s="4" t="s">
        <v>1831</v>
      </c>
      <c r="BB612" s="4" t="s">
        <v>1831</v>
      </c>
      <c r="BC612" s="53">
        <v>0.14827641</v>
      </c>
      <c r="BD612" s="53">
        <v>0.10344</v>
      </c>
      <c r="BE612" s="53">
        <v>205.283514</v>
      </c>
      <c r="BF612" s="53">
        <v>4.6125999999999997E-3</v>
      </c>
      <c r="BG612" s="53">
        <v>0.37315988999999999</v>
      </c>
      <c r="BH612" s="4">
        <v>36.294249200000003</v>
      </c>
      <c r="BI612" s="4">
        <v>2.07910818</v>
      </c>
      <c r="BJ612" s="53">
        <v>26.669881100000001</v>
      </c>
      <c r="BK612" s="53">
        <v>6.6154899999999999E-3</v>
      </c>
      <c r="BL612" s="53">
        <v>14255.799800000001</v>
      </c>
    </row>
    <row r="613" spans="1:64" hidden="1" x14ac:dyDescent="0.3">
      <c r="A613" s="4" t="s">
        <v>604</v>
      </c>
      <c r="B613" s="4">
        <v>100</v>
      </c>
      <c r="C613" s="4">
        <v>100</v>
      </c>
      <c r="D613" s="5">
        <v>613</v>
      </c>
      <c r="E613" s="4" t="s">
        <v>1543</v>
      </c>
      <c r="F613" s="41">
        <v>38777</v>
      </c>
      <c r="G613" s="94">
        <v>1</v>
      </c>
      <c r="H613" s="94">
        <v>3</v>
      </c>
      <c r="I613" s="94">
        <v>2006</v>
      </c>
      <c r="J613" s="4">
        <v>20.808888888888891</v>
      </c>
      <c r="K613" s="4">
        <v>70.266666666666666</v>
      </c>
      <c r="L613" s="4">
        <v>38</v>
      </c>
      <c r="M613" s="5" t="s">
        <v>2049</v>
      </c>
      <c r="N613" s="4" t="s">
        <v>844</v>
      </c>
      <c r="P613" s="4" t="s">
        <v>2054</v>
      </c>
      <c r="Q613" s="5" t="s">
        <v>2234</v>
      </c>
      <c r="R613" s="4" t="s">
        <v>1537</v>
      </c>
      <c r="T613" s="4" t="s">
        <v>2117</v>
      </c>
      <c r="U613" s="5" t="s">
        <v>1418</v>
      </c>
      <c r="V613" s="5" t="s">
        <v>992</v>
      </c>
      <c r="W613" s="5" t="s">
        <v>1222</v>
      </c>
      <c r="X613" s="5" t="s">
        <v>1222</v>
      </c>
      <c r="Y613" s="4" t="b">
        <v>1</v>
      </c>
      <c r="Z613" s="4" t="s">
        <v>1544</v>
      </c>
      <c r="AA613" s="4">
        <v>1</v>
      </c>
      <c r="AB613" s="4" t="s">
        <v>1831</v>
      </c>
      <c r="AC613" s="4" t="s">
        <v>1945</v>
      </c>
      <c r="AE613" s="53">
        <v>0</v>
      </c>
      <c r="AF613" s="4">
        <v>1</v>
      </c>
      <c r="AH613" s="4" t="s">
        <v>1938</v>
      </c>
      <c r="AJ613" s="4" t="s">
        <v>1831</v>
      </c>
      <c r="AK613" s="4" t="s">
        <v>1831</v>
      </c>
      <c r="AL613" s="4" t="s">
        <v>1831</v>
      </c>
      <c r="AM613" s="4" t="s">
        <v>1831</v>
      </c>
      <c r="AN613" s="4">
        <v>1</v>
      </c>
      <c r="AO613" s="4" t="s">
        <v>1946</v>
      </c>
      <c r="AR613" s="4" t="s">
        <v>1831</v>
      </c>
      <c r="AS613" s="4" t="s">
        <v>1831</v>
      </c>
      <c r="AT613" s="4" t="s">
        <v>1831</v>
      </c>
      <c r="AU613" s="4" t="s">
        <v>1831</v>
      </c>
      <c r="AV613" s="4" t="s">
        <v>1831</v>
      </c>
      <c r="AW613" s="4" t="s">
        <v>1831</v>
      </c>
      <c r="AX613" s="4" t="s">
        <v>1831</v>
      </c>
      <c r="AY613" s="4" t="s">
        <v>1831</v>
      </c>
      <c r="AZ613" s="4" t="s">
        <v>1831</v>
      </c>
      <c r="BA613" s="4" t="s">
        <v>1831</v>
      </c>
      <c r="BB613" s="4" t="s">
        <v>1831</v>
      </c>
      <c r="BC613" s="53">
        <v>0.14827641</v>
      </c>
      <c r="BD613" s="53">
        <v>0.10344</v>
      </c>
      <c r="BE613" s="53">
        <v>205.283514</v>
      </c>
      <c r="BF613" s="53">
        <v>4.6125999999999997E-3</v>
      </c>
      <c r="BG613" s="53">
        <v>0.37315988999999999</v>
      </c>
      <c r="BH613" s="4">
        <v>36.294249200000003</v>
      </c>
      <c r="BI613" s="4">
        <v>2.07910818</v>
      </c>
      <c r="BJ613" s="53">
        <v>26.669881100000001</v>
      </c>
      <c r="BK613" s="53">
        <v>6.6154899999999999E-3</v>
      </c>
      <c r="BL613" s="53">
        <v>14255.799800000001</v>
      </c>
    </row>
    <row r="614" spans="1:64" hidden="1" x14ac:dyDescent="0.3">
      <c r="A614" s="4" t="s">
        <v>604</v>
      </c>
      <c r="B614" s="4">
        <v>100</v>
      </c>
      <c r="C614" s="4">
        <v>100</v>
      </c>
      <c r="D614" s="5">
        <v>614</v>
      </c>
      <c r="E614" s="4" t="s">
        <v>1543</v>
      </c>
      <c r="F614" s="41">
        <v>38808</v>
      </c>
      <c r="G614" s="94">
        <v>1</v>
      </c>
      <c r="H614" s="94">
        <v>4</v>
      </c>
      <c r="I614" s="94">
        <v>2006</v>
      </c>
      <c r="J614" s="4">
        <v>20.808888888888891</v>
      </c>
      <c r="K614" s="4">
        <v>70.266666666666666</v>
      </c>
      <c r="L614" s="4">
        <v>38</v>
      </c>
      <c r="M614" s="5" t="s">
        <v>2049</v>
      </c>
      <c r="N614" s="4" t="s">
        <v>844</v>
      </c>
      <c r="P614" s="4" t="s">
        <v>2054</v>
      </c>
      <c r="Q614" s="5" t="s">
        <v>2234</v>
      </c>
      <c r="R614" s="4" t="s">
        <v>1537</v>
      </c>
      <c r="T614" s="4" t="s">
        <v>2117</v>
      </c>
      <c r="U614" s="5" t="s">
        <v>1418</v>
      </c>
      <c r="V614" s="5" t="s">
        <v>992</v>
      </c>
      <c r="W614" s="5" t="s">
        <v>1222</v>
      </c>
      <c r="X614" s="5" t="s">
        <v>1222</v>
      </c>
      <c r="Y614" s="4" t="b">
        <v>1</v>
      </c>
      <c r="Z614" s="4" t="s">
        <v>1544</v>
      </c>
      <c r="AA614" s="4">
        <v>1</v>
      </c>
      <c r="AB614" s="4" t="s">
        <v>1831</v>
      </c>
      <c r="AC614" s="4" t="s">
        <v>1945</v>
      </c>
      <c r="AE614" s="53">
        <v>0</v>
      </c>
      <c r="AF614" s="4">
        <v>1</v>
      </c>
      <c r="AH614" s="4" t="s">
        <v>1938</v>
      </c>
      <c r="AJ614" s="4" t="s">
        <v>1831</v>
      </c>
      <c r="AK614" s="4" t="s">
        <v>1831</v>
      </c>
      <c r="AL614" s="4" t="s">
        <v>1831</v>
      </c>
      <c r="AM614" s="4" t="s">
        <v>1831</v>
      </c>
      <c r="AN614" s="4">
        <v>1</v>
      </c>
      <c r="AO614" s="4" t="s">
        <v>1946</v>
      </c>
      <c r="AR614" s="4" t="s">
        <v>1831</v>
      </c>
      <c r="AS614" s="4" t="s">
        <v>1831</v>
      </c>
      <c r="AT614" s="4" t="s">
        <v>1831</v>
      </c>
      <c r="AU614" s="4" t="s">
        <v>1831</v>
      </c>
      <c r="AV614" s="4" t="s">
        <v>1831</v>
      </c>
      <c r="AW614" s="4" t="s">
        <v>1831</v>
      </c>
      <c r="AX614" s="4" t="s">
        <v>1831</v>
      </c>
      <c r="AY614" s="4" t="s">
        <v>1831</v>
      </c>
      <c r="AZ614" s="4" t="s">
        <v>1831</v>
      </c>
      <c r="BA614" s="4" t="s">
        <v>1831</v>
      </c>
      <c r="BB614" s="4" t="s">
        <v>1831</v>
      </c>
      <c r="BC614" s="53">
        <v>0.14827641</v>
      </c>
      <c r="BD614" s="53">
        <v>0.10344</v>
      </c>
      <c r="BE614" s="53">
        <v>205.283514</v>
      </c>
      <c r="BF614" s="53">
        <v>4.6125999999999997E-3</v>
      </c>
      <c r="BG614" s="53">
        <v>0.37315988999999999</v>
      </c>
      <c r="BH614" s="4">
        <v>36.294249200000003</v>
      </c>
      <c r="BI614" s="4">
        <v>2.07910818</v>
      </c>
      <c r="BJ614" s="53">
        <v>26.669881100000001</v>
      </c>
      <c r="BK614" s="53">
        <v>6.6154899999999999E-3</v>
      </c>
      <c r="BL614" s="53">
        <v>14255.799800000001</v>
      </c>
    </row>
    <row r="615" spans="1:64" hidden="1" x14ac:dyDescent="0.3">
      <c r="A615" s="4" t="s">
        <v>604</v>
      </c>
      <c r="B615" s="4">
        <v>100</v>
      </c>
      <c r="C615" s="4">
        <v>100</v>
      </c>
      <c r="D615" s="5">
        <v>615</v>
      </c>
      <c r="E615" s="4" t="s">
        <v>1543</v>
      </c>
      <c r="F615" s="41">
        <v>38838</v>
      </c>
      <c r="G615" s="94">
        <v>1</v>
      </c>
      <c r="H615" s="94">
        <v>5</v>
      </c>
      <c r="I615" s="94">
        <v>2006</v>
      </c>
      <c r="J615" s="4">
        <v>20.808888888888891</v>
      </c>
      <c r="K615" s="4">
        <v>70.266666666666666</v>
      </c>
      <c r="L615" s="4">
        <v>38</v>
      </c>
      <c r="M615" s="5" t="s">
        <v>2049</v>
      </c>
      <c r="N615" s="4" t="s">
        <v>844</v>
      </c>
      <c r="P615" s="4" t="s">
        <v>2054</v>
      </c>
      <c r="Q615" s="5" t="s">
        <v>2234</v>
      </c>
      <c r="R615" s="4" t="s">
        <v>1537</v>
      </c>
      <c r="T615" s="4" t="s">
        <v>2117</v>
      </c>
      <c r="U615" s="5" t="s">
        <v>1418</v>
      </c>
      <c r="V615" s="5" t="s">
        <v>992</v>
      </c>
      <c r="W615" s="5" t="s">
        <v>1222</v>
      </c>
      <c r="X615" s="5" t="s">
        <v>1222</v>
      </c>
      <c r="Y615" s="4" t="b">
        <v>1</v>
      </c>
      <c r="Z615" s="4" t="s">
        <v>1544</v>
      </c>
      <c r="AA615" s="4">
        <v>1</v>
      </c>
      <c r="AB615" s="4" t="s">
        <v>1831</v>
      </c>
      <c r="AC615" s="4" t="s">
        <v>1945</v>
      </c>
      <c r="AE615" s="53">
        <v>0</v>
      </c>
      <c r="AF615" s="4">
        <v>1</v>
      </c>
      <c r="AH615" s="4" t="s">
        <v>1938</v>
      </c>
      <c r="AJ615" s="4" t="s">
        <v>1831</v>
      </c>
      <c r="AK615" s="4" t="s">
        <v>1831</v>
      </c>
      <c r="AL615" s="4" t="s">
        <v>1831</v>
      </c>
      <c r="AM615" s="4" t="s">
        <v>1831</v>
      </c>
      <c r="AN615" s="4">
        <v>1</v>
      </c>
      <c r="AO615" s="4" t="s">
        <v>1946</v>
      </c>
      <c r="AR615" s="4" t="s">
        <v>1831</v>
      </c>
      <c r="AS615" s="4" t="s">
        <v>1831</v>
      </c>
      <c r="AT615" s="4" t="s">
        <v>1831</v>
      </c>
      <c r="AU615" s="4" t="s">
        <v>1831</v>
      </c>
      <c r="AV615" s="4" t="s">
        <v>1831</v>
      </c>
      <c r="AW615" s="4" t="s">
        <v>1831</v>
      </c>
      <c r="AX615" s="4" t="s">
        <v>1831</v>
      </c>
      <c r="AY615" s="4" t="s">
        <v>1831</v>
      </c>
      <c r="AZ615" s="4" t="s">
        <v>1831</v>
      </c>
      <c r="BA615" s="4" t="s">
        <v>1831</v>
      </c>
      <c r="BB615" s="4" t="s">
        <v>1831</v>
      </c>
      <c r="BC615" s="53">
        <v>0.14827641</v>
      </c>
      <c r="BD615" s="53">
        <v>0.10344</v>
      </c>
      <c r="BE615" s="53">
        <v>205.283514</v>
      </c>
      <c r="BF615" s="53">
        <v>4.6125999999999997E-3</v>
      </c>
      <c r="BG615" s="53">
        <v>0.37315988999999999</v>
      </c>
      <c r="BH615" s="4">
        <v>36.294249200000003</v>
      </c>
      <c r="BI615" s="4">
        <v>2.07910818</v>
      </c>
      <c r="BJ615" s="53">
        <v>26.669881100000001</v>
      </c>
      <c r="BK615" s="53">
        <v>6.6154899999999999E-3</v>
      </c>
      <c r="BL615" s="53">
        <v>14255.799800000001</v>
      </c>
    </row>
    <row r="616" spans="1:64" hidden="1" x14ac:dyDescent="0.3">
      <c r="A616" s="4" t="s">
        <v>604</v>
      </c>
      <c r="B616" s="4">
        <v>100</v>
      </c>
      <c r="C616" s="4">
        <v>100</v>
      </c>
      <c r="D616" s="5">
        <v>616</v>
      </c>
      <c r="E616" s="4" t="s">
        <v>1543</v>
      </c>
      <c r="F616" s="41">
        <v>38961</v>
      </c>
      <c r="G616" s="94">
        <v>1</v>
      </c>
      <c r="H616" s="94">
        <v>9</v>
      </c>
      <c r="I616" s="94">
        <v>2006</v>
      </c>
      <c r="J616" s="4">
        <v>20.808888888888891</v>
      </c>
      <c r="K616" s="4">
        <v>70.266666666666666</v>
      </c>
      <c r="L616" s="4">
        <v>38</v>
      </c>
      <c r="M616" s="5" t="s">
        <v>2049</v>
      </c>
      <c r="N616" s="4" t="s">
        <v>844</v>
      </c>
      <c r="P616" s="4" t="s">
        <v>2054</v>
      </c>
      <c r="Q616" s="5" t="s">
        <v>2235</v>
      </c>
      <c r="R616" s="4" t="s">
        <v>1545</v>
      </c>
      <c r="T616" s="4" t="s">
        <v>2116</v>
      </c>
      <c r="U616" s="5" t="s">
        <v>1418</v>
      </c>
      <c r="V616" s="5" t="s">
        <v>992</v>
      </c>
      <c r="W616" s="5" t="s">
        <v>1222</v>
      </c>
      <c r="X616" s="5" t="s">
        <v>1222</v>
      </c>
      <c r="Y616" s="4" t="b">
        <v>1</v>
      </c>
      <c r="Z616" s="4" t="s">
        <v>1544</v>
      </c>
      <c r="AA616" s="4">
        <v>1</v>
      </c>
      <c r="AB616" s="4" t="s">
        <v>1831</v>
      </c>
      <c r="AC616" s="4" t="s">
        <v>1945</v>
      </c>
      <c r="AE616" s="53">
        <v>0</v>
      </c>
      <c r="AF616" s="4">
        <v>1</v>
      </c>
      <c r="AH616" s="4" t="s">
        <v>1938</v>
      </c>
      <c r="AJ616" s="4" t="s">
        <v>1831</v>
      </c>
      <c r="AK616" s="4" t="s">
        <v>1831</v>
      </c>
      <c r="AL616" s="4" t="s">
        <v>1831</v>
      </c>
      <c r="AM616" s="4" t="s">
        <v>1831</v>
      </c>
      <c r="AN616" s="4">
        <v>1</v>
      </c>
      <c r="AO616" s="4" t="s">
        <v>1946</v>
      </c>
      <c r="AR616" s="4" t="s">
        <v>1831</v>
      </c>
      <c r="AS616" s="4" t="s">
        <v>1831</v>
      </c>
      <c r="AT616" s="4" t="s">
        <v>1831</v>
      </c>
      <c r="AU616" s="4" t="s">
        <v>1831</v>
      </c>
      <c r="AV616" s="4" t="s">
        <v>1831</v>
      </c>
      <c r="AW616" s="4" t="s">
        <v>1831</v>
      </c>
      <c r="AX616" s="4" t="s">
        <v>1831</v>
      </c>
      <c r="AY616" s="4" t="s">
        <v>1831</v>
      </c>
      <c r="AZ616" s="4" t="s">
        <v>1831</v>
      </c>
      <c r="BA616" s="4" t="s">
        <v>1831</v>
      </c>
      <c r="BB616" s="4" t="s">
        <v>1831</v>
      </c>
      <c r="BC616" s="53">
        <v>0.14827641</v>
      </c>
      <c r="BD616" s="53">
        <v>0.10344</v>
      </c>
      <c r="BE616" s="53">
        <v>205.283514</v>
      </c>
      <c r="BF616" s="53">
        <v>4.6125999999999997E-3</v>
      </c>
      <c r="BG616" s="53">
        <v>0.37315988999999999</v>
      </c>
      <c r="BH616" s="4">
        <v>36.294249200000003</v>
      </c>
      <c r="BI616" s="4">
        <v>2.07910818</v>
      </c>
      <c r="BJ616" s="53">
        <v>26.669881100000001</v>
      </c>
      <c r="BK616" s="53">
        <v>6.6154899999999999E-3</v>
      </c>
      <c r="BL616" s="53">
        <v>14255.799800000001</v>
      </c>
    </row>
    <row r="617" spans="1:64" hidden="1" x14ac:dyDescent="0.3">
      <c r="A617" s="4" t="s">
        <v>604</v>
      </c>
      <c r="B617" s="4">
        <v>100</v>
      </c>
      <c r="C617" s="4">
        <v>100</v>
      </c>
      <c r="D617" s="5">
        <v>617</v>
      </c>
      <c r="E617" s="4" t="s">
        <v>1543</v>
      </c>
      <c r="F617" s="41">
        <v>38991</v>
      </c>
      <c r="G617" s="94">
        <v>1</v>
      </c>
      <c r="H617" s="94">
        <v>10</v>
      </c>
      <c r="I617" s="94">
        <v>2006</v>
      </c>
      <c r="J617" s="4">
        <v>20.808888888888891</v>
      </c>
      <c r="K617" s="4">
        <v>70.266666666666666</v>
      </c>
      <c r="L617" s="4">
        <v>38</v>
      </c>
      <c r="M617" s="5" t="s">
        <v>2049</v>
      </c>
      <c r="N617" s="4" t="s">
        <v>844</v>
      </c>
      <c r="P617" s="4" t="s">
        <v>2054</v>
      </c>
      <c r="Q617" s="5" t="s">
        <v>2235</v>
      </c>
      <c r="R617" s="4" t="s">
        <v>1545</v>
      </c>
      <c r="T617" s="4" t="s">
        <v>2116</v>
      </c>
      <c r="U617" s="5" t="s">
        <v>1418</v>
      </c>
      <c r="V617" s="5" t="s">
        <v>992</v>
      </c>
      <c r="W617" s="5" t="s">
        <v>1222</v>
      </c>
      <c r="X617" s="5" t="s">
        <v>1222</v>
      </c>
      <c r="Y617" s="4" t="b">
        <v>1</v>
      </c>
      <c r="Z617" s="4" t="s">
        <v>1544</v>
      </c>
      <c r="AA617" s="4">
        <v>1</v>
      </c>
      <c r="AB617" s="4" t="s">
        <v>1831</v>
      </c>
      <c r="AC617" s="4" t="s">
        <v>1945</v>
      </c>
      <c r="AE617" s="53">
        <v>0</v>
      </c>
      <c r="AF617" s="4">
        <v>1</v>
      </c>
      <c r="AH617" s="4" t="s">
        <v>1938</v>
      </c>
      <c r="AJ617" s="4" t="s">
        <v>1831</v>
      </c>
      <c r="AK617" s="4" t="s">
        <v>1831</v>
      </c>
      <c r="AL617" s="4" t="s">
        <v>1831</v>
      </c>
      <c r="AM617" s="4" t="s">
        <v>1831</v>
      </c>
      <c r="AN617" s="4">
        <v>1</v>
      </c>
      <c r="AO617" s="4" t="s">
        <v>1946</v>
      </c>
      <c r="AR617" s="4" t="s">
        <v>1831</v>
      </c>
      <c r="AS617" s="4" t="s">
        <v>1831</v>
      </c>
      <c r="AT617" s="4" t="s">
        <v>1831</v>
      </c>
      <c r="AU617" s="4" t="s">
        <v>1831</v>
      </c>
      <c r="AV617" s="4" t="s">
        <v>1831</v>
      </c>
      <c r="AW617" s="4" t="s">
        <v>1831</v>
      </c>
      <c r="AX617" s="4" t="s">
        <v>1831</v>
      </c>
      <c r="AY617" s="4" t="s">
        <v>1831</v>
      </c>
      <c r="AZ617" s="4" t="s">
        <v>1831</v>
      </c>
      <c r="BA617" s="4" t="s">
        <v>1831</v>
      </c>
      <c r="BB617" s="4" t="s">
        <v>1831</v>
      </c>
      <c r="BC617" s="53">
        <v>0.14827641</v>
      </c>
      <c r="BD617" s="53">
        <v>0.10344</v>
      </c>
      <c r="BE617" s="53">
        <v>205.283514</v>
      </c>
      <c r="BF617" s="53">
        <v>4.6125999999999997E-3</v>
      </c>
      <c r="BG617" s="53">
        <v>0.37315988999999999</v>
      </c>
      <c r="BH617" s="4">
        <v>36.294249200000003</v>
      </c>
      <c r="BI617" s="4">
        <v>2.07910818</v>
      </c>
      <c r="BJ617" s="53">
        <v>26.669881100000001</v>
      </c>
      <c r="BK617" s="53">
        <v>6.6154899999999999E-3</v>
      </c>
      <c r="BL617" s="53">
        <v>14255.799800000001</v>
      </c>
    </row>
    <row r="618" spans="1:64" hidden="1" x14ac:dyDescent="0.3">
      <c r="A618" s="4" t="s">
        <v>604</v>
      </c>
      <c r="B618" s="4">
        <v>100</v>
      </c>
      <c r="C618" s="4">
        <v>100</v>
      </c>
      <c r="D618" s="5">
        <v>618</v>
      </c>
      <c r="E618" s="4" t="s">
        <v>1543</v>
      </c>
      <c r="F618" s="41">
        <v>39022</v>
      </c>
      <c r="G618" s="94">
        <v>1</v>
      </c>
      <c r="H618" s="94">
        <v>11</v>
      </c>
      <c r="I618" s="94">
        <v>2006</v>
      </c>
      <c r="J618" s="4">
        <v>20.808888888888891</v>
      </c>
      <c r="K618" s="4">
        <v>70.266666666666666</v>
      </c>
      <c r="L618" s="4">
        <v>38</v>
      </c>
      <c r="M618" s="5" t="s">
        <v>2049</v>
      </c>
      <c r="N618" s="4" t="s">
        <v>844</v>
      </c>
      <c r="P618" s="4" t="s">
        <v>2054</v>
      </c>
      <c r="Q618" s="5" t="s">
        <v>2234</v>
      </c>
      <c r="R618" s="4" t="s">
        <v>1537</v>
      </c>
      <c r="T618" s="4" t="s">
        <v>2117</v>
      </c>
      <c r="U618" s="5" t="s">
        <v>1418</v>
      </c>
      <c r="V618" s="5" t="s">
        <v>992</v>
      </c>
      <c r="W618" s="5" t="s">
        <v>1222</v>
      </c>
      <c r="X618" s="5" t="s">
        <v>1222</v>
      </c>
      <c r="Y618" s="4" t="b">
        <v>1</v>
      </c>
      <c r="Z618" s="4" t="s">
        <v>1544</v>
      </c>
      <c r="AA618" s="4">
        <v>1</v>
      </c>
      <c r="AB618" s="4" t="s">
        <v>1831</v>
      </c>
      <c r="AC618" s="4" t="s">
        <v>1945</v>
      </c>
      <c r="AE618" s="53">
        <v>0</v>
      </c>
      <c r="AF618" s="4">
        <v>1</v>
      </c>
      <c r="AH618" s="4" t="s">
        <v>1938</v>
      </c>
      <c r="AJ618" s="4" t="s">
        <v>1831</v>
      </c>
      <c r="AK618" s="4" t="s">
        <v>1831</v>
      </c>
      <c r="AL618" s="4" t="s">
        <v>1831</v>
      </c>
      <c r="AM618" s="4" t="s">
        <v>1831</v>
      </c>
      <c r="AN618" s="4">
        <v>1</v>
      </c>
      <c r="AO618" s="4" t="s">
        <v>1946</v>
      </c>
      <c r="AR618" s="4" t="s">
        <v>1831</v>
      </c>
      <c r="AS618" s="4" t="s">
        <v>1831</v>
      </c>
      <c r="AT618" s="4" t="s">
        <v>1831</v>
      </c>
      <c r="AU618" s="4" t="s">
        <v>1831</v>
      </c>
      <c r="AV618" s="4" t="s">
        <v>1831</v>
      </c>
      <c r="AW618" s="4" t="s">
        <v>1831</v>
      </c>
      <c r="AX618" s="4" t="s">
        <v>1831</v>
      </c>
      <c r="AY618" s="4" t="s">
        <v>1831</v>
      </c>
      <c r="AZ618" s="4" t="s">
        <v>1831</v>
      </c>
      <c r="BA618" s="4" t="s">
        <v>1831</v>
      </c>
      <c r="BB618" s="4" t="s">
        <v>1831</v>
      </c>
      <c r="BC618" s="53">
        <v>0.14827641</v>
      </c>
      <c r="BD618" s="53">
        <v>0.10344</v>
      </c>
      <c r="BE618" s="53">
        <v>205.283514</v>
      </c>
      <c r="BF618" s="53">
        <v>4.6125999999999997E-3</v>
      </c>
      <c r="BG618" s="53">
        <v>0.37315988999999999</v>
      </c>
      <c r="BH618" s="4">
        <v>36.294249200000003</v>
      </c>
      <c r="BI618" s="4">
        <v>2.07910818</v>
      </c>
      <c r="BJ618" s="53">
        <v>26.669881100000001</v>
      </c>
      <c r="BK618" s="53">
        <v>6.6154899999999999E-3</v>
      </c>
      <c r="BL618" s="53">
        <v>14255.799800000001</v>
      </c>
    </row>
    <row r="619" spans="1:64" hidden="1" x14ac:dyDescent="0.3">
      <c r="A619" s="4" t="s">
        <v>603</v>
      </c>
      <c r="B619" s="4">
        <v>111</v>
      </c>
      <c r="C619" s="4">
        <v>111</v>
      </c>
      <c r="D619" s="5">
        <v>619</v>
      </c>
      <c r="E619" s="4" t="s">
        <v>1547</v>
      </c>
      <c r="F619" s="41">
        <v>39229</v>
      </c>
      <c r="G619" s="94">
        <v>27</v>
      </c>
      <c r="H619" s="94">
        <v>5</v>
      </c>
      <c r="I619" s="94">
        <v>2007</v>
      </c>
      <c r="L619" s="4">
        <v>27.5</v>
      </c>
      <c r="M619" s="5" t="s">
        <v>2049</v>
      </c>
      <c r="N619" s="4" t="s">
        <v>1370</v>
      </c>
      <c r="P619" s="5" t="s">
        <v>1929</v>
      </c>
      <c r="Q619" s="90" t="s">
        <v>946</v>
      </c>
      <c r="R619" s="4" t="s">
        <v>946</v>
      </c>
      <c r="S619" s="4" t="s">
        <v>1549</v>
      </c>
      <c r="T619" s="5">
        <v>619</v>
      </c>
      <c r="U619" s="5" t="s">
        <v>1418</v>
      </c>
      <c r="V619" s="5" t="s">
        <v>992</v>
      </c>
      <c r="W619" s="5" t="s">
        <v>2239</v>
      </c>
      <c r="X619" s="4" t="s">
        <v>1239</v>
      </c>
      <c r="Y619" s="4" t="b">
        <v>1</v>
      </c>
      <c r="AA619" s="4" t="s">
        <v>1831</v>
      </c>
      <c r="AB619" s="4" t="s">
        <v>1831</v>
      </c>
      <c r="AC619" s="4" t="s">
        <v>1831</v>
      </c>
      <c r="AD619" s="4" t="s">
        <v>1831</v>
      </c>
      <c r="AE619" s="53" t="s">
        <v>1831</v>
      </c>
      <c r="AJ619" s="4" t="s">
        <v>1831</v>
      </c>
      <c r="AK619" s="4" t="s">
        <v>1831</v>
      </c>
      <c r="AL619" s="4" t="s">
        <v>1831</v>
      </c>
      <c r="AM619" s="4" t="s">
        <v>1831</v>
      </c>
      <c r="AN619" s="4" t="s">
        <v>1239</v>
      </c>
      <c r="AO619" s="4" t="s">
        <v>1831</v>
      </c>
      <c r="AR619" s="4" t="s">
        <v>1831</v>
      </c>
      <c r="AS619" s="4" t="s">
        <v>1831</v>
      </c>
      <c r="AT619" s="4" t="s">
        <v>1831</v>
      </c>
      <c r="AU619" s="4" t="s">
        <v>1831</v>
      </c>
      <c r="AV619" s="4" t="s">
        <v>1831</v>
      </c>
      <c r="AW619" s="4" t="s">
        <v>1831</v>
      </c>
      <c r="AX619" s="4" t="s">
        <v>1831</v>
      </c>
      <c r="AY619" s="4" t="s">
        <v>1831</v>
      </c>
      <c r="AZ619" s="4" t="s">
        <v>1831</v>
      </c>
      <c r="BA619" s="4" t="s">
        <v>1831</v>
      </c>
      <c r="BB619" s="4" t="s">
        <v>1831</v>
      </c>
      <c r="BC619" s="53" t="s">
        <v>1831</v>
      </c>
      <c r="BD619" s="53" t="s">
        <v>1831</v>
      </c>
      <c r="BE619" s="53" t="s">
        <v>1831</v>
      </c>
      <c r="BF619" s="53" t="s">
        <v>1831</v>
      </c>
      <c r="BG619" s="53" t="s">
        <v>1831</v>
      </c>
      <c r="BH619" s="4" t="s">
        <v>1831</v>
      </c>
      <c r="BI619" s="4" t="s">
        <v>1831</v>
      </c>
      <c r="BJ619" s="53" t="s">
        <v>1831</v>
      </c>
      <c r="BK619" s="53" t="s">
        <v>1831</v>
      </c>
      <c r="BL619" s="53" t="s">
        <v>1831</v>
      </c>
    </row>
    <row r="620" spans="1:64" hidden="1" x14ac:dyDescent="0.3">
      <c r="A620" s="4" t="s">
        <v>603</v>
      </c>
      <c r="B620" s="4">
        <v>111</v>
      </c>
      <c r="C620" s="4">
        <v>111</v>
      </c>
      <c r="D620" s="5">
        <v>620</v>
      </c>
      <c r="E620" s="4" t="s">
        <v>1548</v>
      </c>
      <c r="F620" s="41">
        <v>39229</v>
      </c>
      <c r="G620" s="94">
        <v>27</v>
      </c>
      <c r="H620" s="94">
        <v>5</v>
      </c>
      <c r="I620" s="94">
        <v>2007</v>
      </c>
      <c r="L620" s="4">
        <v>27.5</v>
      </c>
      <c r="M620" s="5" t="s">
        <v>2049</v>
      </c>
      <c r="N620" s="4" t="s">
        <v>1370</v>
      </c>
      <c r="P620" s="5" t="s">
        <v>1929</v>
      </c>
      <c r="Q620" s="90" t="s">
        <v>946</v>
      </c>
      <c r="R620" s="4" t="s">
        <v>946</v>
      </c>
      <c r="S620" s="4" t="s">
        <v>1549</v>
      </c>
      <c r="T620" s="5">
        <v>620</v>
      </c>
      <c r="U620" s="5" t="s">
        <v>1174</v>
      </c>
      <c r="V620" s="5" t="s">
        <v>992</v>
      </c>
      <c r="W620" s="5"/>
      <c r="X620" s="4" t="s">
        <v>1239</v>
      </c>
      <c r="Y620" s="4" t="b">
        <v>0</v>
      </c>
      <c r="AA620" s="4" t="s">
        <v>1831</v>
      </c>
      <c r="AB620" s="4" t="s">
        <v>1831</v>
      </c>
      <c r="AC620" s="4" t="s">
        <v>1831</v>
      </c>
      <c r="AD620" s="4" t="s">
        <v>1831</v>
      </c>
      <c r="AE620" s="53" t="s">
        <v>1831</v>
      </c>
      <c r="AJ620" s="4" t="s">
        <v>1831</v>
      </c>
      <c r="AK620" s="4" t="s">
        <v>1831</v>
      </c>
      <c r="AL620" s="4" t="s">
        <v>1831</v>
      </c>
      <c r="AM620" s="4" t="s">
        <v>1831</v>
      </c>
      <c r="AN620" s="4" t="s">
        <v>1831</v>
      </c>
      <c r="AO620" s="4" t="s">
        <v>1831</v>
      </c>
      <c r="AR620" s="4" t="s">
        <v>1831</v>
      </c>
      <c r="AS620" s="4" t="s">
        <v>1831</v>
      </c>
      <c r="AT620" s="4" t="s">
        <v>1831</v>
      </c>
      <c r="AU620" s="4" t="s">
        <v>1831</v>
      </c>
      <c r="AV620" s="4" t="s">
        <v>1831</v>
      </c>
      <c r="AW620" s="4" t="s">
        <v>1831</v>
      </c>
      <c r="AX620" s="4" t="s">
        <v>1831</v>
      </c>
      <c r="AY620" s="4" t="s">
        <v>1831</v>
      </c>
      <c r="AZ620" s="4" t="s">
        <v>1831</v>
      </c>
      <c r="BA620" s="4" t="s">
        <v>1831</v>
      </c>
      <c r="BB620" s="4" t="s">
        <v>1831</v>
      </c>
      <c r="BC620" s="53" t="s">
        <v>1831</v>
      </c>
      <c r="BD620" s="53" t="s">
        <v>1831</v>
      </c>
      <c r="BE620" s="53" t="s">
        <v>1831</v>
      </c>
      <c r="BF620" s="53" t="s">
        <v>1831</v>
      </c>
      <c r="BG620" s="53" t="s">
        <v>1831</v>
      </c>
      <c r="BH620" s="4" t="s">
        <v>1831</v>
      </c>
      <c r="BI620" s="4" t="s">
        <v>1831</v>
      </c>
      <c r="BJ620" s="53" t="s">
        <v>1831</v>
      </c>
      <c r="BK620" s="53" t="s">
        <v>1831</v>
      </c>
      <c r="BL620" s="53" t="s">
        <v>1831</v>
      </c>
    </row>
    <row r="621" spans="1:64" hidden="1" x14ac:dyDescent="0.3">
      <c r="A621" s="4" t="s">
        <v>605</v>
      </c>
      <c r="B621" s="4">
        <v>115</v>
      </c>
      <c r="C621" s="4">
        <v>115</v>
      </c>
      <c r="D621" s="5">
        <v>621</v>
      </c>
      <c r="E621" s="4" t="s">
        <v>826</v>
      </c>
      <c r="F621" s="41">
        <v>35125</v>
      </c>
      <c r="G621" s="94">
        <v>1</v>
      </c>
      <c r="H621" s="94">
        <v>3</v>
      </c>
      <c r="I621" s="94">
        <v>1996</v>
      </c>
      <c r="J621" s="4">
        <v>38.379519000000002</v>
      </c>
      <c r="K621" s="4">
        <v>23.702375</v>
      </c>
      <c r="L621" s="4">
        <v>33</v>
      </c>
      <c r="M621" s="5" t="s">
        <v>2049</v>
      </c>
      <c r="N621" s="4" t="s">
        <v>844</v>
      </c>
      <c r="P621" s="5" t="s">
        <v>1929</v>
      </c>
      <c r="Q621" s="90" t="s">
        <v>946</v>
      </c>
      <c r="R621" s="4" t="s">
        <v>946</v>
      </c>
      <c r="S621" s="4" t="s">
        <v>1555</v>
      </c>
      <c r="T621" s="4" t="s">
        <v>1842</v>
      </c>
      <c r="U621" s="5" t="s">
        <v>1418</v>
      </c>
      <c r="V621" s="5" t="s">
        <v>992</v>
      </c>
      <c r="W621" s="5" t="s">
        <v>2239</v>
      </c>
      <c r="X621" s="4" t="s">
        <v>1239</v>
      </c>
      <c r="Y621" s="4" t="b">
        <v>1</v>
      </c>
      <c r="AA621" s="4" t="s">
        <v>1831</v>
      </c>
      <c r="AB621" s="4" t="s">
        <v>1831</v>
      </c>
      <c r="AC621" s="4" t="s">
        <v>1831</v>
      </c>
      <c r="AD621" s="4" t="s">
        <v>1831</v>
      </c>
      <c r="AE621" s="53">
        <v>0</v>
      </c>
      <c r="AJ621" s="4" t="s">
        <v>1831</v>
      </c>
      <c r="AK621" s="4" t="s">
        <v>1831</v>
      </c>
      <c r="AL621" s="4" t="s">
        <v>1831</v>
      </c>
      <c r="AM621" s="4" t="s">
        <v>1831</v>
      </c>
      <c r="AN621" s="4" t="s">
        <v>1239</v>
      </c>
      <c r="AO621" s="4" t="s">
        <v>1831</v>
      </c>
      <c r="AR621" s="4" t="s">
        <v>1831</v>
      </c>
      <c r="AS621" s="4" t="s">
        <v>1831</v>
      </c>
      <c r="AT621" s="4" t="s">
        <v>1831</v>
      </c>
      <c r="AU621" s="4" t="s">
        <v>1831</v>
      </c>
      <c r="AV621" s="4" t="s">
        <v>1831</v>
      </c>
      <c r="AW621" s="4" t="s">
        <v>1831</v>
      </c>
      <c r="AX621" s="4" t="s">
        <v>1831</v>
      </c>
      <c r="AY621" s="4" t="s">
        <v>1831</v>
      </c>
      <c r="AZ621" s="4" t="s">
        <v>1831</v>
      </c>
      <c r="BA621" s="4" t="s">
        <v>1831</v>
      </c>
      <c r="BB621" s="4" t="s">
        <v>1831</v>
      </c>
      <c r="BC621" s="53">
        <v>0.10033400000000001</v>
      </c>
      <c r="BD621" s="53">
        <v>1.179E-2</v>
      </c>
      <c r="BE621" s="53">
        <v>231.558685</v>
      </c>
      <c r="BF621" s="53">
        <v>1.8200000000000001E-2</v>
      </c>
      <c r="BG621" s="53">
        <v>0.15767999999999999</v>
      </c>
      <c r="BH621" s="4">
        <v>38.291245000000004</v>
      </c>
      <c r="BI621" s="4">
        <v>7.4427279999999998</v>
      </c>
      <c r="BJ621" s="53">
        <v>19.083047000000001</v>
      </c>
      <c r="BK621" s="53">
        <v>2.173E-3</v>
      </c>
      <c r="BL621" s="53">
        <v>8776.5097700000006</v>
      </c>
    </row>
    <row r="622" spans="1:64" hidden="1" x14ac:dyDescent="0.3">
      <c r="A622" s="4" t="s">
        <v>605</v>
      </c>
      <c r="B622" s="4">
        <v>115</v>
      </c>
      <c r="C622" s="4">
        <v>115</v>
      </c>
      <c r="D622" s="5">
        <v>622</v>
      </c>
      <c r="E622" s="4" t="s">
        <v>1551</v>
      </c>
      <c r="F622" s="41">
        <v>35125</v>
      </c>
      <c r="G622" s="94">
        <v>1</v>
      </c>
      <c r="H622" s="94">
        <v>3</v>
      </c>
      <c r="I622" s="94">
        <v>1996</v>
      </c>
      <c r="J622" s="4">
        <v>38.340335000000003</v>
      </c>
      <c r="K622" s="4">
        <v>23.917915000000001</v>
      </c>
      <c r="L622" s="4">
        <v>64</v>
      </c>
      <c r="M622" s="5" t="s">
        <v>2049</v>
      </c>
      <c r="N622" s="4" t="s">
        <v>844</v>
      </c>
      <c r="P622" s="5" t="s">
        <v>1929</v>
      </c>
      <c r="Q622" s="90" t="s">
        <v>946</v>
      </c>
      <c r="R622" s="4" t="s">
        <v>946</v>
      </c>
      <c r="S622" s="4" t="s">
        <v>1555</v>
      </c>
      <c r="T622" s="4" t="s">
        <v>1842</v>
      </c>
      <c r="U622" s="5" t="s">
        <v>1418</v>
      </c>
      <c r="V622" s="5" t="s">
        <v>992</v>
      </c>
      <c r="W622" s="5" t="s">
        <v>2239</v>
      </c>
      <c r="X622" s="4" t="s">
        <v>1239</v>
      </c>
      <c r="Y622" s="4" t="b">
        <v>1</v>
      </c>
      <c r="AA622" s="4" t="s">
        <v>1831</v>
      </c>
      <c r="AB622" s="4" t="s">
        <v>1831</v>
      </c>
      <c r="AC622" s="4" t="s">
        <v>1831</v>
      </c>
      <c r="AD622" s="4" t="s">
        <v>1831</v>
      </c>
      <c r="AE622" s="53">
        <v>0</v>
      </c>
      <c r="AJ622" s="4" t="s">
        <v>1831</v>
      </c>
      <c r="AK622" s="4" t="s">
        <v>1831</v>
      </c>
      <c r="AL622" s="4" t="s">
        <v>1831</v>
      </c>
      <c r="AM622" s="4" t="s">
        <v>1831</v>
      </c>
      <c r="AN622" s="4" t="s">
        <v>1239</v>
      </c>
      <c r="AO622" s="4" t="s">
        <v>1831</v>
      </c>
      <c r="AR622" s="4" t="s">
        <v>1831</v>
      </c>
      <c r="AS622" s="4" t="s">
        <v>1831</v>
      </c>
      <c r="AT622" s="4" t="s">
        <v>1831</v>
      </c>
      <c r="AU622" s="4" t="s">
        <v>1831</v>
      </c>
      <c r="AV622" s="4" t="s">
        <v>1831</v>
      </c>
      <c r="AW622" s="4" t="s">
        <v>1831</v>
      </c>
      <c r="AX622" s="4" t="s">
        <v>1831</v>
      </c>
      <c r="AY622" s="4" t="s">
        <v>1831</v>
      </c>
      <c r="AZ622" s="4" t="s">
        <v>1831</v>
      </c>
      <c r="BA622" s="4" t="s">
        <v>1831</v>
      </c>
      <c r="BB622" s="4" t="s">
        <v>1831</v>
      </c>
      <c r="BC622" s="53">
        <v>7.5285210000000005E-2</v>
      </c>
      <c r="BD622" s="53">
        <v>1.21212E-2</v>
      </c>
      <c r="BE622" s="53">
        <v>242.39612500000001</v>
      </c>
      <c r="BF622" s="53">
        <v>9.2670800000000005E-3</v>
      </c>
      <c r="BG622" s="53">
        <v>7.2856679999999993E-2</v>
      </c>
      <c r="BH622" s="4">
        <v>38.643773099999997</v>
      </c>
      <c r="BI622" s="4">
        <v>5.0153209299999997</v>
      </c>
      <c r="BJ622" s="53">
        <v>16.711934200000002</v>
      </c>
      <c r="BK622" s="53">
        <v>1.0685099999999999E-3</v>
      </c>
      <c r="BL622" s="53">
        <v>9953.6796900000008</v>
      </c>
    </row>
    <row r="623" spans="1:64" hidden="1" x14ac:dyDescent="0.3">
      <c r="A623" s="4" t="s">
        <v>605</v>
      </c>
      <c r="B623" s="4">
        <v>115</v>
      </c>
      <c r="C623" s="4">
        <v>115</v>
      </c>
      <c r="D623" s="5">
        <v>623</v>
      </c>
      <c r="E623" s="4" t="s">
        <v>871</v>
      </c>
      <c r="F623" s="41">
        <v>35125</v>
      </c>
      <c r="G623" s="94">
        <v>1</v>
      </c>
      <c r="H623" s="94">
        <v>3</v>
      </c>
      <c r="I623" s="94">
        <v>1996</v>
      </c>
      <c r="J623" s="4">
        <v>38.247532999999997</v>
      </c>
      <c r="K623" s="4">
        <v>24.091553999999999</v>
      </c>
      <c r="L623" s="4">
        <v>68</v>
      </c>
      <c r="M623" s="5" t="s">
        <v>2049</v>
      </c>
      <c r="N623" s="4" t="s">
        <v>844</v>
      </c>
      <c r="P623" s="5" t="s">
        <v>1929</v>
      </c>
      <c r="Q623" s="90" t="s">
        <v>946</v>
      </c>
      <c r="R623" s="4" t="s">
        <v>946</v>
      </c>
      <c r="S623" s="4" t="s">
        <v>1555</v>
      </c>
      <c r="T623" s="4" t="s">
        <v>1842</v>
      </c>
      <c r="U623" s="5" t="s">
        <v>1418</v>
      </c>
      <c r="V623" s="5" t="s">
        <v>992</v>
      </c>
      <c r="W623" s="5" t="s">
        <v>2239</v>
      </c>
      <c r="X623" s="4" t="s">
        <v>1239</v>
      </c>
      <c r="Y623" s="4" t="b">
        <v>1</v>
      </c>
      <c r="AA623" s="4" t="s">
        <v>1831</v>
      </c>
      <c r="AB623" s="4" t="s">
        <v>1831</v>
      </c>
      <c r="AC623" s="4" t="s">
        <v>1831</v>
      </c>
      <c r="AD623" s="4" t="s">
        <v>1831</v>
      </c>
      <c r="AE623" s="53">
        <v>0</v>
      </c>
      <c r="AJ623" s="4" t="s">
        <v>1831</v>
      </c>
      <c r="AK623" s="4" t="s">
        <v>1831</v>
      </c>
      <c r="AL623" s="4" t="s">
        <v>1831</v>
      </c>
      <c r="AM623" s="4" t="s">
        <v>1831</v>
      </c>
      <c r="AN623" s="4" t="s">
        <v>1239</v>
      </c>
      <c r="AO623" s="4" t="s">
        <v>1831</v>
      </c>
      <c r="AR623" s="4" t="s">
        <v>1831</v>
      </c>
      <c r="AS623" s="4" t="s">
        <v>1831</v>
      </c>
      <c r="AT623" s="4" t="s">
        <v>1831</v>
      </c>
      <c r="AU623" s="4" t="s">
        <v>1831</v>
      </c>
      <c r="AV623" s="4" t="s">
        <v>1831</v>
      </c>
      <c r="AW623" s="4" t="s">
        <v>1831</v>
      </c>
      <c r="AX623" s="4" t="s">
        <v>1831</v>
      </c>
      <c r="AY623" s="4" t="s">
        <v>1831</v>
      </c>
      <c r="AZ623" s="4" t="s">
        <v>1831</v>
      </c>
      <c r="BA623" s="4" t="s">
        <v>1831</v>
      </c>
      <c r="BB623" s="4" t="s">
        <v>1831</v>
      </c>
      <c r="BC623" s="53">
        <v>6.0445539999999999E-2</v>
      </c>
      <c r="BD623" s="53">
        <v>1.47668E-2</v>
      </c>
      <c r="BE623" s="53">
        <v>240.80701400000001</v>
      </c>
      <c r="BF623" s="53">
        <v>4.03449E-3</v>
      </c>
      <c r="BG623" s="53">
        <v>9.0981740000000005E-2</v>
      </c>
      <c r="BH623" s="4">
        <v>38.549250700000002</v>
      </c>
      <c r="BI623" s="4">
        <v>5.5920560000000004</v>
      </c>
      <c r="BJ623" s="53">
        <v>17.775590399999999</v>
      </c>
      <c r="BK623" s="53">
        <v>1.1303999999999999E-3</v>
      </c>
      <c r="BL623" s="53">
        <v>5878.3901400000004</v>
      </c>
    </row>
    <row r="624" spans="1:64" hidden="1" x14ac:dyDescent="0.3">
      <c r="A624" s="4" t="s">
        <v>605</v>
      </c>
      <c r="B624" s="4">
        <v>115</v>
      </c>
      <c r="C624" s="4">
        <v>115</v>
      </c>
      <c r="D624" s="5">
        <v>624</v>
      </c>
      <c r="E624" s="4" t="s">
        <v>1552</v>
      </c>
      <c r="F624" s="41">
        <v>35125</v>
      </c>
      <c r="G624" s="94">
        <v>1</v>
      </c>
      <c r="H624" s="94">
        <v>3</v>
      </c>
      <c r="I624" s="94">
        <v>1996</v>
      </c>
      <c r="J624" s="4">
        <v>38.312753999999998</v>
      </c>
      <c r="K624" s="4">
        <v>24.031129</v>
      </c>
      <c r="L624" s="4">
        <v>67</v>
      </c>
      <c r="M624" s="5" t="s">
        <v>2049</v>
      </c>
      <c r="N624" s="4" t="s">
        <v>844</v>
      </c>
      <c r="P624" s="5" t="s">
        <v>1929</v>
      </c>
      <c r="Q624" s="90" t="s">
        <v>946</v>
      </c>
      <c r="R624" s="4" t="s">
        <v>946</v>
      </c>
      <c r="S624" s="4" t="s">
        <v>1555</v>
      </c>
      <c r="T624" s="4" t="s">
        <v>1842</v>
      </c>
      <c r="U624" s="5" t="s">
        <v>1418</v>
      </c>
      <c r="V624" s="5" t="s">
        <v>992</v>
      </c>
      <c r="W624" s="5" t="s">
        <v>2239</v>
      </c>
      <c r="X624" s="4" t="s">
        <v>1239</v>
      </c>
      <c r="Y624" s="4" t="b">
        <v>1</v>
      </c>
      <c r="AA624" s="4" t="s">
        <v>1831</v>
      </c>
      <c r="AB624" s="4" t="s">
        <v>1831</v>
      </c>
      <c r="AC624" s="4" t="s">
        <v>1831</v>
      </c>
      <c r="AD624" s="4" t="s">
        <v>1831</v>
      </c>
      <c r="AE624" s="53">
        <v>0</v>
      </c>
      <c r="AJ624" s="4" t="s">
        <v>1831</v>
      </c>
      <c r="AK624" s="4" t="s">
        <v>1831</v>
      </c>
      <c r="AL624" s="4" t="s">
        <v>1831</v>
      </c>
      <c r="AM624" s="4" t="s">
        <v>1831</v>
      </c>
      <c r="AN624" s="4" t="s">
        <v>1239</v>
      </c>
      <c r="AO624" s="4" t="s">
        <v>1831</v>
      </c>
      <c r="AR624" s="4" t="s">
        <v>1831</v>
      </c>
      <c r="AS624" s="4" t="s">
        <v>1831</v>
      </c>
      <c r="AT624" s="4" t="s">
        <v>1831</v>
      </c>
      <c r="AU624" s="4" t="s">
        <v>1831</v>
      </c>
      <c r="AV624" s="4" t="s">
        <v>1831</v>
      </c>
      <c r="AW624" s="4" t="s">
        <v>1831</v>
      </c>
      <c r="AX624" s="4" t="s">
        <v>1831</v>
      </c>
      <c r="AY624" s="4" t="s">
        <v>1831</v>
      </c>
      <c r="AZ624" s="4" t="s">
        <v>1831</v>
      </c>
      <c r="BA624" s="4" t="s">
        <v>1831</v>
      </c>
      <c r="BB624" s="4" t="s">
        <v>1831</v>
      </c>
      <c r="BC624" s="53">
        <v>6.9910479999999997E-2</v>
      </c>
      <c r="BD624" s="53">
        <v>1.4048700000000001E-2</v>
      </c>
      <c r="BE624" s="53">
        <v>241.757338</v>
      </c>
      <c r="BF624" s="53">
        <v>3.0132000000000002E-3</v>
      </c>
      <c r="BG624" s="53">
        <v>6.3325850000000003E-2</v>
      </c>
      <c r="BH624" s="4">
        <v>38.662074400000002</v>
      </c>
      <c r="BI624" s="4">
        <v>4.6894208500000003</v>
      </c>
      <c r="BJ624" s="53">
        <v>16.380444900000001</v>
      </c>
      <c r="BK624" s="53">
        <v>9.2995000000000003E-4</v>
      </c>
      <c r="BL624" s="53">
        <v>3198.4099099999999</v>
      </c>
    </row>
    <row r="625" spans="1:64" hidden="1" x14ac:dyDescent="0.3">
      <c r="A625" s="4" t="s">
        <v>605</v>
      </c>
      <c r="B625" s="4">
        <v>115</v>
      </c>
      <c r="C625" s="4">
        <v>115</v>
      </c>
      <c r="D625" s="5">
        <v>625</v>
      </c>
      <c r="E625" s="4" t="s">
        <v>1359</v>
      </c>
      <c r="F625" s="41">
        <v>35125</v>
      </c>
      <c r="G625" s="94">
        <v>1</v>
      </c>
      <c r="H625" s="94">
        <v>3</v>
      </c>
      <c r="I625" s="94">
        <v>1996</v>
      </c>
      <c r="J625" s="4">
        <v>38.147162999999999</v>
      </c>
      <c r="K625" s="4">
        <v>24.075074000000001</v>
      </c>
      <c r="L625" s="4">
        <v>45</v>
      </c>
      <c r="M625" s="5" t="s">
        <v>2049</v>
      </c>
      <c r="N625" s="4" t="s">
        <v>844</v>
      </c>
      <c r="P625" s="5" t="s">
        <v>1929</v>
      </c>
      <c r="Q625" s="90" t="s">
        <v>946</v>
      </c>
      <c r="R625" s="4" t="s">
        <v>946</v>
      </c>
      <c r="S625" s="4" t="s">
        <v>1555</v>
      </c>
      <c r="T625" s="4" t="s">
        <v>1843</v>
      </c>
      <c r="U625" s="5" t="s">
        <v>1174</v>
      </c>
      <c r="V625" s="5" t="s">
        <v>992</v>
      </c>
      <c r="W625" s="5"/>
      <c r="X625" s="4" t="s">
        <v>1239</v>
      </c>
      <c r="Y625" s="4" t="b">
        <v>0</v>
      </c>
      <c r="AA625" s="4" t="s">
        <v>1831</v>
      </c>
      <c r="AB625" s="4" t="s">
        <v>1831</v>
      </c>
      <c r="AC625" s="4" t="s">
        <v>1831</v>
      </c>
      <c r="AD625" s="4" t="s">
        <v>1831</v>
      </c>
      <c r="AE625" s="53">
        <v>0</v>
      </c>
      <c r="AJ625" s="4" t="s">
        <v>1831</v>
      </c>
      <c r="AK625" s="4" t="s">
        <v>1831</v>
      </c>
      <c r="AL625" s="4" t="s">
        <v>1831</v>
      </c>
      <c r="AM625" s="4" t="s">
        <v>1831</v>
      </c>
      <c r="AN625" s="4" t="s">
        <v>1831</v>
      </c>
      <c r="AO625" s="4" t="s">
        <v>1831</v>
      </c>
      <c r="AR625" s="4" t="s">
        <v>1831</v>
      </c>
      <c r="AS625" s="4" t="s">
        <v>1831</v>
      </c>
      <c r="AT625" s="4" t="s">
        <v>1831</v>
      </c>
      <c r="AU625" s="4" t="s">
        <v>1831</v>
      </c>
      <c r="AV625" s="4" t="s">
        <v>1831</v>
      </c>
      <c r="AW625" s="4" t="s">
        <v>1831</v>
      </c>
      <c r="AX625" s="4" t="s">
        <v>1831</v>
      </c>
      <c r="AY625" s="4" t="s">
        <v>1831</v>
      </c>
      <c r="AZ625" s="4" t="s">
        <v>1831</v>
      </c>
      <c r="BA625" s="4" t="s">
        <v>1831</v>
      </c>
      <c r="BB625" s="4" t="s">
        <v>1831</v>
      </c>
      <c r="BC625" s="53">
        <v>6.2744510000000003E-2</v>
      </c>
      <c r="BD625" s="53">
        <v>1.7235199999999999E-2</v>
      </c>
      <c r="BE625" s="53">
        <v>241.527841</v>
      </c>
      <c r="BF625" s="53">
        <v>5.7879000000000003E-3</v>
      </c>
      <c r="BG625" s="53">
        <v>8.6709560000000005E-2</v>
      </c>
      <c r="BH625" s="4">
        <v>38.582250600000002</v>
      </c>
      <c r="BI625" s="4">
        <v>5.4260787300000004</v>
      </c>
      <c r="BJ625" s="53">
        <v>17.991014700000001</v>
      </c>
      <c r="BK625" s="53">
        <v>1.71984E-3</v>
      </c>
      <c r="BL625" s="53">
        <v>3049.1599099999999</v>
      </c>
    </row>
    <row r="626" spans="1:64" hidden="1" x14ac:dyDescent="0.3">
      <c r="A626" s="4" t="s">
        <v>605</v>
      </c>
      <c r="B626" s="4">
        <v>115</v>
      </c>
      <c r="C626" s="4">
        <v>115</v>
      </c>
      <c r="D626" s="5">
        <v>626</v>
      </c>
      <c r="E626" s="4" t="s">
        <v>1553</v>
      </c>
      <c r="F626" s="41">
        <v>35125</v>
      </c>
      <c r="G626" s="94">
        <v>1</v>
      </c>
      <c r="H626" s="94">
        <v>3</v>
      </c>
      <c r="I626" s="94">
        <v>1996</v>
      </c>
      <c r="J626" s="4">
        <v>38.100709000000002</v>
      </c>
      <c r="K626" s="4">
        <v>24.195236999999999</v>
      </c>
      <c r="L626" s="4">
        <v>67</v>
      </c>
      <c r="M626" s="5" t="s">
        <v>2049</v>
      </c>
      <c r="N626" s="4" t="s">
        <v>844</v>
      </c>
      <c r="P626" s="5" t="s">
        <v>1929</v>
      </c>
      <c r="Q626" s="90" t="s">
        <v>946</v>
      </c>
      <c r="R626" s="4" t="s">
        <v>946</v>
      </c>
      <c r="S626" s="4" t="s">
        <v>1555</v>
      </c>
      <c r="T626" s="4" t="s">
        <v>1843</v>
      </c>
      <c r="U626" s="5" t="s">
        <v>1174</v>
      </c>
      <c r="V626" s="5" t="s">
        <v>992</v>
      </c>
      <c r="W626" s="5"/>
      <c r="X626" s="4" t="s">
        <v>1239</v>
      </c>
      <c r="Y626" s="4" t="b">
        <v>0</v>
      </c>
      <c r="AA626" s="4" t="s">
        <v>1831</v>
      </c>
      <c r="AB626" s="4" t="s">
        <v>1831</v>
      </c>
      <c r="AC626" s="4" t="s">
        <v>1831</v>
      </c>
      <c r="AD626" s="4" t="s">
        <v>1831</v>
      </c>
      <c r="AE626" s="53">
        <v>0</v>
      </c>
      <c r="AJ626" s="4" t="s">
        <v>1831</v>
      </c>
      <c r="AK626" s="4" t="s">
        <v>1831</v>
      </c>
      <c r="AL626" s="4" t="s">
        <v>1831</v>
      </c>
      <c r="AM626" s="4" t="s">
        <v>1831</v>
      </c>
      <c r="AN626" s="4" t="s">
        <v>1831</v>
      </c>
      <c r="AO626" s="4" t="s">
        <v>1831</v>
      </c>
      <c r="AR626" s="4" t="s">
        <v>1831</v>
      </c>
      <c r="AS626" s="4" t="s">
        <v>1831</v>
      </c>
      <c r="AT626" s="4" t="s">
        <v>1831</v>
      </c>
      <c r="AU626" s="4" t="s">
        <v>1831</v>
      </c>
      <c r="AV626" s="4" t="s">
        <v>1831</v>
      </c>
      <c r="AW626" s="4" t="s">
        <v>1831</v>
      </c>
      <c r="AX626" s="4" t="s">
        <v>1831</v>
      </c>
      <c r="AY626" s="4" t="s">
        <v>1831</v>
      </c>
      <c r="AZ626" s="4" t="s">
        <v>1831</v>
      </c>
      <c r="BA626" s="4" t="s">
        <v>1831</v>
      </c>
      <c r="BB626" s="4" t="s">
        <v>1831</v>
      </c>
      <c r="BC626" s="53">
        <v>6.2651990000000005E-2</v>
      </c>
      <c r="BD626" s="53">
        <v>1.5775399999999998E-2</v>
      </c>
      <c r="BE626" s="53">
        <v>236.542799</v>
      </c>
      <c r="BF626" s="53">
        <v>5.3061000000000002E-3</v>
      </c>
      <c r="BG626" s="53">
        <v>0.11083482</v>
      </c>
      <c r="BH626" s="4">
        <v>38.5217989</v>
      </c>
      <c r="BI626" s="4">
        <v>6.0045628799999999</v>
      </c>
      <c r="BJ626" s="53">
        <v>18.174491700000001</v>
      </c>
      <c r="BK626" s="53">
        <v>1.60782E-3</v>
      </c>
      <c r="BL626" s="53">
        <v>2618.4799800000001</v>
      </c>
    </row>
    <row r="627" spans="1:64" hidden="1" x14ac:dyDescent="0.3">
      <c r="A627" s="4" t="s">
        <v>605</v>
      </c>
      <c r="B627" s="4">
        <v>115</v>
      </c>
      <c r="C627" s="4">
        <v>115</v>
      </c>
      <c r="D627" s="5">
        <v>627</v>
      </c>
      <c r="E627" s="4" t="s">
        <v>1554</v>
      </c>
      <c r="F627" s="41">
        <v>35125</v>
      </c>
      <c r="G627" s="94">
        <v>1</v>
      </c>
      <c r="H627" s="94">
        <v>3</v>
      </c>
      <c r="I627" s="94">
        <v>1996</v>
      </c>
      <c r="J627" s="4">
        <v>38.000677000000003</v>
      </c>
      <c r="K627" s="4">
        <v>24.054475</v>
      </c>
      <c r="L627" s="4">
        <v>56</v>
      </c>
      <c r="M627" s="5" t="s">
        <v>2049</v>
      </c>
      <c r="N627" s="4" t="s">
        <v>844</v>
      </c>
      <c r="P627" s="5" t="s">
        <v>1929</v>
      </c>
      <c r="Q627" s="90" t="s">
        <v>946</v>
      </c>
      <c r="R627" s="4" t="s">
        <v>946</v>
      </c>
      <c r="S627" s="4" t="s">
        <v>1555</v>
      </c>
      <c r="T627" s="4" t="s">
        <v>1843</v>
      </c>
      <c r="U627" s="5" t="s">
        <v>1174</v>
      </c>
      <c r="V627" s="5" t="s">
        <v>992</v>
      </c>
      <c r="W627" s="5"/>
      <c r="X627" s="4" t="s">
        <v>1239</v>
      </c>
      <c r="Y627" s="4" t="b">
        <v>0</v>
      </c>
      <c r="AE627" s="53">
        <v>42.3307991</v>
      </c>
      <c r="AJ627" s="4" t="s">
        <v>1831</v>
      </c>
      <c r="AK627" s="4" t="s">
        <v>1831</v>
      </c>
      <c r="AL627" s="4" t="s">
        <v>1831</v>
      </c>
      <c r="AM627" s="4" t="s">
        <v>1831</v>
      </c>
      <c r="AN627" s="4" t="s">
        <v>1831</v>
      </c>
      <c r="AO627" s="4" t="s">
        <v>1831</v>
      </c>
      <c r="AR627" s="4" t="s">
        <v>1831</v>
      </c>
      <c r="AS627" s="4" t="s">
        <v>1831</v>
      </c>
      <c r="AT627" s="4" t="s">
        <v>1831</v>
      </c>
      <c r="AU627" s="4" t="s">
        <v>1831</v>
      </c>
      <c r="AV627" s="4" t="s">
        <v>1831</v>
      </c>
      <c r="AW627" s="4" t="s">
        <v>1831</v>
      </c>
      <c r="AX627" s="4" t="s">
        <v>1831</v>
      </c>
      <c r="AY627" s="4" t="s">
        <v>1831</v>
      </c>
      <c r="AZ627" s="4" t="s">
        <v>1831</v>
      </c>
      <c r="BA627" s="4" t="s">
        <v>1831</v>
      </c>
      <c r="BB627" s="4" t="s">
        <v>1831</v>
      </c>
      <c r="BC627" s="53">
        <v>8.2511290000000001E-2</v>
      </c>
      <c r="BD627" s="53">
        <v>1.7295999999999999E-2</v>
      </c>
      <c r="BE627" s="53">
        <v>241.579117</v>
      </c>
      <c r="BF627" s="53">
        <v>9.2935499999999994E-3</v>
      </c>
      <c r="BG627" s="53">
        <v>6.3555479999999998E-2</v>
      </c>
      <c r="BH627" s="4">
        <v>38.712658500000003</v>
      </c>
      <c r="BI627" s="4">
        <v>4.5647428899999998</v>
      </c>
      <c r="BJ627" s="53">
        <v>16.984487600000001</v>
      </c>
      <c r="BK627" s="53">
        <v>2.2095499999999998E-3</v>
      </c>
      <c r="BL627" s="53">
        <v>12943.700199999999</v>
      </c>
    </row>
    <row r="628" spans="1:64" hidden="1" x14ac:dyDescent="0.3">
      <c r="A628" s="4" t="s">
        <v>603</v>
      </c>
      <c r="B628" s="4">
        <v>121</v>
      </c>
      <c r="C628" s="4">
        <v>121</v>
      </c>
      <c r="D628" s="4">
        <v>441</v>
      </c>
      <c r="E628" s="4" t="s">
        <v>1325</v>
      </c>
      <c r="F628" s="41">
        <v>37605</v>
      </c>
      <c r="G628" s="94">
        <v>15</v>
      </c>
      <c r="H628" s="94">
        <v>12</v>
      </c>
      <c r="I628" s="94">
        <v>2002</v>
      </c>
      <c r="J628" s="4">
        <v>40.443899999999999</v>
      </c>
      <c r="K628" s="4">
        <v>0.69479999999999997</v>
      </c>
      <c r="L628" s="4">
        <v>47</v>
      </c>
      <c r="M628" s="5" t="s">
        <v>2049</v>
      </c>
      <c r="N628" s="4" t="s">
        <v>844</v>
      </c>
      <c r="P628" s="5" t="s">
        <v>1929</v>
      </c>
      <c r="Q628" s="5" t="s">
        <v>945</v>
      </c>
      <c r="R628" s="4" t="s">
        <v>945</v>
      </c>
      <c r="T628" s="4" t="s">
        <v>2118</v>
      </c>
      <c r="U628" s="5" t="s">
        <v>1418</v>
      </c>
      <c r="V628" s="5" t="s">
        <v>992</v>
      </c>
      <c r="W628" s="5" t="s">
        <v>1222</v>
      </c>
      <c r="X628" s="5" t="s">
        <v>1222</v>
      </c>
      <c r="Y628" s="4" t="b">
        <v>1</v>
      </c>
      <c r="AE628" s="53">
        <v>247.66999799999999</v>
      </c>
      <c r="AJ628" s="4" t="s">
        <v>1831</v>
      </c>
      <c r="AK628" s="4" t="s">
        <v>1831</v>
      </c>
      <c r="AL628" s="4" t="s">
        <v>1831</v>
      </c>
      <c r="AM628" s="4" t="s">
        <v>1831</v>
      </c>
      <c r="AN628" s="4" t="s">
        <v>1831</v>
      </c>
      <c r="AO628" s="4" t="s">
        <v>1831</v>
      </c>
      <c r="AR628" s="4">
        <v>2.5</v>
      </c>
      <c r="AS628" s="4">
        <v>400</v>
      </c>
      <c r="AT628" s="4" t="s">
        <v>1831</v>
      </c>
      <c r="AU628" s="4" t="s">
        <v>1831</v>
      </c>
      <c r="AV628" s="4" t="s">
        <v>1831</v>
      </c>
      <c r="AW628" s="4" t="s">
        <v>1831</v>
      </c>
      <c r="AX628" s="4" t="s">
        <v>1831</v>
      </c>
      <c r="AY628" s="4" t="s">
        <v>1831</v>
      </c>
      <c r="AZ628" s="4" t="s">
        <v>1831</v>
      </c>
      <c r="BA628" s="4" t="s">
        <v>1831</v>
      </c>
      <c r="BB628" s="4" t="s">
        <v>1831</v>
      </c>
      <c r="BC628" s="53">
        <v>0.29499600999999998</v>
      </c>
      <c r="BD628" s="53">
        <v>4.0660000000000002E-2</v>
      </c>
      <c r="BE628" s="53">
        <v>247.757812</v>
      </c>
      <c r="BF628" s="53">
        <v>0.24949018000000001</v>
      </c>
      <c r="BG628" s="53">
        <v>8.2124069999999993E-2</v>
      </c>
      <c r="BH628" s="4">
        <v>38.137909399999998</v>
      </c>
      <c r="BI628" s="4">
        <v>2.0706832300000002</v>
      </c>
      <c r="BJ628" s="53">
        <v>15.072104599999999</v>
      </c>
      <c r="BK628" s="53">
        <v>1.1272799999999999E-2</v>
      </c>
      <c r="BL628" s="53">
        <v>19191.699199999999</v>
      </c>
    </row>
    <row r="629" spans="1:64" hidden="1" x14ac:dyDescent="0.3">
      <c r="A629" s="4" t="s">
        <v>603</v>
      </c>
      <c r="B629" s="4">
        <v>121</v>
      </c>
      <c r="C629" s="4">
        <v>121</v>
      </c>
      <c r="D629" s="4">
        <v>442</v>
      </c>
      <c r="E629" s="4" t="s">
        <v>1325</v>
      </c>
      <c r="F629" s="41">
        <v>37800</v>
      </c>
      <c r="G629" s="94">
        <v>28</v>
      </c>
      <c r="H629" s="94">
        <v>6</v>
      </c>
      <c r="I629" s="94">
        <v>2003</v>
      </c>
      <c r="J629" s="4">
        <v>40.443899999999999</v>
      </c>
      <c r="K629" s="4">
        <v>0.69479999999999997</v>
      </c>
      <c r="L629" s="4">
        <v>47</v>
      </c>
      <c r="M629" s="5" t="s">
        <v>2049</v>
      </c>
      <c r="N629" s="4" t="s">
        <v>844</v>
      </c>
      <c r="P629" s="5" t="s">
        <v>1929</v>
      </c>
      <c r="Q629" s="5" t="s">
        <v>845</v>
      </c>
      <c r="R629" s="4" t="s">
        <v>845</v>
      </c>
      <c r="T629" s="4" t="s">
        <v>2119</v>
      </c>
      <c r="U629" s="5" t="s">
        <v>1418</v>
      </c>
      <c r="V629" s="5" t="s">
        <v>992</v>
      </c>
      <c r="W629" s="5" t="s">
        <v>1222</v>
      </c>
      <c r="X629" s="5" t="s">
        <v>1222</v>
      </c>
      <c r="Y629" s="4" t="b">
        <v>1</v>
      </c>
      <c r="AE629" s="53">
        <v>247.66999799999999</v>
      </c>
      <c r="AJ629" s="4" t="s">
        <v>1831</v>
      </c>
      <c r="AK629" s="4" t="s">
        <v>1831</v>
      </c>
      <c r="AL629" s="4" t="s">
        <v>1831</v>
      </c>
      <c r="AM629" s="4" t="s">
        <v>1831</v>
      </c>
      <c r="AN629" s="4" t="s">
        <v>1831</v>
      </c>
      <c r="AO629" s="4" t="s">
        <v>1831</v>
      </c>
      <c r="AR629" s="4">
        <v>0.5</v>
      </c>
      <c r="AS629" s="4">
        <v>80</v>
      </c>
      <c r="AT629" s="4" t="s">
        <v>1831</v>
      </c>
      <c r="AU629" s="4" t="s">
        <v>1831</v>
      </c>
      <c r="AV629" s="4" t="s">
        <v>1831</v>
      </c>
      <c r="AW629" s="4" t="s">
        <v>1831</v>
      </c>
      <c r="AX629" s="4" t="s">
        <v>1831</v>
      </c>
      <c r="AY629" s="4" t="s">
        <v>1831</v>
      </c>
      <c r="AZ629" s="4" t="s">
        <v>1831</v>
      </c>
      <c r="BA629" s="4" t="s">
        <v>1831</v>
      </c>
      <c r="BB629" s="4" t="s">
        <v>1831</v>
      </c>
      <c r="BC629" s="53">
        <v>0.29499600999999998</v>
      </c>
      <c r="BD629" s="53">
        <v>4.0660000000000002E-2</v>
      </c>
      <c r="BE629" s="53">
        <v>247.757812</v>
      </c>
      <c r="BF629" s="53">
        <v>0.24949018000000001</v>
      </c>
      <c r="BG629" s="53">
        <v>8.2124069999999993E-2</v>
      </c>
      <c r="BH629" s="4">
        <v>38.137909399999998</v>
      </c>
      <c r="BI629" s="4">
        <v>2.0706832300000002</v>
      </c>
      <c r="BJ629" s="53">
        <v>15.072104599999999</v>
      </c>
      <c r="BK629" s="53">
        <v>1.1272799999999999E-2</v>
      </c>
      <c r="BL629" s="53">
        <v>19191.699199999999</v>
      </c>
    </row>
    <row r="630" spans="1:64" hidden="1" x14ac:dyDescent="0.3">
      <c r="A630" s="4" t="s">
        <v>603</v>
      </c>
      <c r="B630" s="4">
        <v>121</v>
      </c>
      <c r="C630" s="4">
        <v>121</v>
      </c>
      <c r="D630" s="4">
        <v>443</v>
      </c>
      <c r="E630" s="4" t="s">
        <v>1325</v>
      </c>
      <c r="F630" s="41">
        <v>37817</v>
      </c>
      <c r="G630" s="94">
        <v>15</v>
      </c>
      <c r="H630" s="94">
        <v>7</v>
      </c>
      <c r="I630" s="94">
        <v>2003</v>
      </c>
      <c r="J630" s="4">
        <v>40.443899999999999</v>
      </c>
      <c r="K630" s="4">
        <v>0.69479999999999997</v>
      </c>
      <c r="L630" s="4">
        <v>47</v>
      </c>
      <c r="M630" s="5" t="s">
        <v>2049</v>
      </c>
      <c r="N630" s="4" t="s">
        <v>844</v>
      </c>
      <c r="P630" s="5" t="s">
        <v>1929</v>
      </c>
      <c r="Q630" s="5" t="s">
        <v>845</v>
      </c>
      <c r="R630" s="4" t="s">
        <v>845</v>
      </c>
      <c r="T630" s="4" t="s">
        <v>2119</v>
      </c>
      <c r="U630" s="5" t="s">
        <v>1418</v>
      </c>
      <c r="V630" s="5" t="s">
        <v>992</v>
      </c>
      <c r="W630" s="5" t="s">
        <v>1222</v>
      </c>
      <c r="X630" s="5" t="s">
        <v>1222</v>
      </c>
      <c r="Y630" s="4" t="b">
        <v>1</v>
      </c>
      <c r="Z630" s="4" t="s">
        <v>1473</v>
      </c>
      <c r="AE630" s="53">
        <v>247.66999799999999</v>
      </c>
      <c r="AJ630" s="4" t="s">
        <v>1831</v>
      </c>
      <c r="AK630" s="4" t="s">
        <v>1831</v>
      </c>
      <c r="AL630" s="4" t="s">
        <v>1831</v>
      </c>
      <c r="AM630" s="4" t="s">
        <v>1831</v>
      </c>
      <c r="AN630" s="4">
        <v>15</v>
      </c>
      <c r="AO630" s="4" t="s">
        <v>1499</v>
      </c>
      <c r="AR630" s="4">
        <v>0.5</v>
      </c>
      <c r="AS630" s="4">
        <v>80</v>
      </c>
      <c r="AT630" s="4" t="s">
        <v>1831</v>
      </c>
      <c r="AU630" s="4" t="s">
        <v>1831</v>
      </c>
      <c r="AV630" s="4" t="s">
        <v>1831</v>
      </c>
      <c r="AW630" s="4" t="s">
        <v>1831</v>
      </c>
      <c r="AX630" s="4" t="s">
        <v>1831</v>
      </c>
      <c r="AY630" s="4" t="s">
        <v>1831</v>
      </c>
      <c r="AZ630" s="4" t="s">
        <v>1831</v>
      </c>
      <c r="BA630" s="4" t="s">
        <v>1831</v>
      </c>
      <c r="BB630" s="4" t="s">
        <v>1831</v>
      </c>
      <c r="BC630" s="53">
        <v>0.29499600999999998</v>
      </c>
      <c r="BD630" s="53">
        <v>4.0660000000000002E-2</v>
      </c>
      <c r="BE630" s="53">
        <v>247.757812</v>
      </c>
      <c r="BF630" s="53">
        <v>0.24949018000000001</v>
      </c>
      <c r="BG630" s="53">
        <v>8.2124069999999993E-2</v>
      </c>
      <c r="BH630" s="4">
        <v>38.137909399999998</v>
      </c>
      <c r="BI630" s="4">
        <v>2.0706832300000002</v>
      </c>
      <c r="BJ630" s="53">
        <v>15.072104599999999</v>
      </c>
      <c r="BK630" s="53">
        <v>1.1272799999999999E-2</v>
      </c>
      <c r="BL630" s="53">
        <v>19191.699199999999</v>
      </c>
    </row>
    <row r="631" spans="1:64" hidden="1" x14ac:dyDescent="0.3">
      <c r="A631" s="4" t="s">
        <v>603</v>
      </c>
      <c r="B631" s="4">
        <v>121</v>
      </c>
      <c r="C631" s="4">
        <v>121</v>
      </c>
      <c r="D631" s="4">
        <v>444</v>
      </c>
      <c r="E631" s="4" t="s">
        <v>1325</v>
      </c>
      <c r="F631" s="41">
        <v>37831</v>
      </c>
      <c r="G631" s="94">
        <v>29</v>
      </c>
      <c r="H631" s="94">
        <v>7</v>
      </c>
      <c r="I631" s="94">
        <v>2003</v>
      </c>
      <c r="J631" s="4">
        <v>40.443899999999999</v>
      </c>
      <c r="K631" s="4">
        <v>0.69479999999999997</v>
      </c>
      <c r="L631" s="4">
        <v>47</v>
      </c>
      <c r="M631" s="5" t="s">
        <v>2049</v>
      </c>
      <c r="N631" s="4" t="s">
        <v>844</v>
      </c>
      <c r="P631" s="5" t="s">
        <v>1929</v>
      </c>
      <c r="Q631" s="5" t="s">
        <v>845</v>
      </c>
      <c r="R631" s="4" t="s">
        <v>845</v>
      </c>
      <c r="T631" s="4" t="s">
        <v>2119</v>
      </c>
      <c r="U631" s="5" t="s">
        <v>1418</v>
      </c>
      <c r="V631" s="5" t="s">
        <v>992</v>
      </c>
      <c r="W631" s="5" t="s">
        <v>1222</v>
      </c>
      <c r="X631" s="5" t="s">
        <v>1222</v>
      </c>
      <c r="Y631" s="4" t="b">
        <v>1</v>
      </c>
      <c r="Z631" s="4" t="s">
        <v>1473</v>
      </c>
      <c r="AE631" s="53">
        <v>247.66999799999999</v>
      </c>
      <c r="AJ631" s="4" t="s">
        <v>1831</v>
      </c>
      <c r="AK631" s="4" t="s">
        <v>1831</v>
      </c>
      <c r="AL631" s="4" t="s">
        <v>1831</v>
      </c>
      <c r="AM631" s="4" t="s">
        <v>1831</v>
      </c>
      <c r="AN631" s="4">
        <v>29</v>
      </c>
      <c r="AO631" s="4" t="s">
        <v>1499</v>
      </c>
      <c r="AR631" s="4">
        <v>0.5</v>
      </c>
      <c r="AS631" s="4">
        <v>80</v>
      </c>
      <c r="AT631" s="4" t="s">
        <v>1831</v>
      </c>
      <c r="AU631" s="4" t="s">
        <v>1831</v>
      </c>
      <c r="AV631" s="4" t="s">
        <v>1831</v>
      </c>
      <c r="AW631" s="4" t="s">
        <v>1831</v>
      </c>
      <c r="AX631" s="4" t="s">
        <v>1831</v>
      </c>
      <c r="AY631" s="4" t="s">
        <v>1831</v>
      </c>
      <c r="AZ631" s="4" t="s">
        <v>1831</v>
      </c>
      <c r="BA631" s="4" t="s">
        <v>1831</v>
      </c>
      <c r="BB631" s="4" t="s">
        <v>1831</v>
      </c>
      <c r="BC631" s="53">
        <v>0.29499600999999998</v>
      </c>
      <c r="BD631" s="53">
        <v>4.0660000000000002E-2</v>
      </c>
      <c r="BE631" s="53">
        <v>247.757812</v>
      </c>
      <c r="BF631" s="53">
        <v>0.24949018000000001</v>
      </c>
      <c r="BG631" s="53">
        <v>8.2124069999999993E-2</v>
      </c>
      <c r="BH631" s="4">
        <v>38.137909399999998</v>
      </c>
      <c r="BI631" s="4">
        <v>2.0706832300000002</v>
      </c>
      <c r="BJ631" s="53">
        <v>15.072104599999999</v>
      </c>
      <c r="BK631" s="53">
        <v>1.1272799999999999E-2</v>
      </c>
      <c r="BL631" s="53">
        <v>19191.699199999999</v>
      </c>
    </row>
    <row r="632" spans="1:64" hidden="1" x14ac:dyDescent="0.3">
      <c r="A632" s="4" t="s">
        <v>603</v>
      </c>
      <c r="B632" s="4">
        <v>121</v>
      </c>
      <c r="C632" s="4">
        <v>121</v>
      </c>
      <c r="D632" s="4">
        <v>445</v>
      </c>
      <c r="E632" s="4" t="s">
        <v>1325</v>
      </c>
      <c r="F632" s="41">
        <v>37854</v>
      </c>
      <c r="G632" s="94">
        <v>21</v>
      </c>
      <c r="H632" s="94">
        <v>8</v>
      </c>
      <c r="I632" s="94">
        <v>2003</v>
      </c>
      <c r="J632" s="4">
        <v>40.443899999999999</v>
      </c>
      <c r="K632" s="4">
        <v>0.69479999999999997</v>
      </c>
      <c r="L632" s="4">
        <v>47</v>
      </c>
      <c r="M632" s="5" t="s">
        <v>2049</v>
      </c>
      <c r="N632" s="4" t="s">
        <v>844</v>
      </c>
      <c r="P632" s="5" t="s">
        <v>1929</v>
      </c>
      <c r="Q632" s="5" t="s">
        <v>845</v>
      </c>
      <c r="R632" s="4" t="s">
        <v>845</v>
      </c>
      <c r="T632" s="4" t="s">
        <v>2119</v>
      </c>
      <c r="U632" s="5" t="s">
        <v>1418</v>
      </c>
      <c r="V632" s="5" t="s">
        <v>992</v>
      </c>
      <c r="W632" s="5" t="s">
        <v>1222</v>
      </c>
      <c r="X632" s="5" t="s">
        <v>1222</v>
      </c>
      <c r="Y632" s="4" t="b">
        <v>1</v>
      </c>
      <c r="Z632" s="4" t="s">
        <v>1473</v>
      </c>
      <c r="AE632" s="53">
        <v>247.66999799999999</v>
      </c>
      <c r="AJ632" s="4" t="s">
        <v>1831</v>
      </c>
      <c r="AK632" s="4" t="s">
        <v>1831</v>
      </c>
      <c r="AL632" s="4" t="s">
        <v>1831</v>
      </c>
      <c r="AM632" s="4" t="s">
        <v>1831</v>
      </c>
      <c r="AN632" s="4">
        <v>52</v>
      </c>
      <c r="AO632" s="4" t="s">
        <v>1499</v>
      </c>
      <c r="AR632" s="4">
        <v>0.5</v>
      </c>
      <c r="AS632" s="4">
        <v>80</v>
      </c>
      <c r="AT632" s="4" t="s">
        <v>1831</v>
      </c>
      <c r="AU632" s="4" t="s">
        <v>1831</v>
      </c>
      <c r="AV632" s="4" t="s">
        <v>1831</v>
      </c>
      <c r="AW632" s="4" t="s">
        <v>1831</v>
      </c>
      <c r="AX632" s="4" t="s">
        <v>1831</v>
      </c>
      <c r="AY632" s="4" t="s">
        <v>1831</v>
      </c>
      <c r="AZ632" s="4" t="s">
        <v>1831</v>
      </c>
      <c r="BA632" s="4" t="s">
        <v>1831</v>
      </c>
      <c r="BB632" s="4" t="s">
        <v>1831</v>
      </c>
      <c r="BC632" s="53">
        <v>0.29499600999999998</v>
      </c>
      <c r="BD632" s="53">
        <v>4.0660000000000002E-2</v>
      </c>
      <c r="BE632" s="53">
        <v>247.757812</v>
      </c>
      <c r="BF632" s="53">
        <v>0.24949018000000001</v>
      </c>
      <c r="BG632" s="53">
        <v>8.2124069999999993E-2</v>
      </c>
      <c r="BH632" s="4">
        <v>38.137909399999998</v>
      </c>
      <c r="BI632" s="4">
        <v>2.0706832300000002</v>
      </c>
      <c r="BJ632" s="53">
        <v>15.072104599999999</v>
      </c>
      <c r="BK632" s="53">
        <v>1.1272799999999999E-2</v>
      </c>
      <c r="BL632" s="53">
        <v>19191.699199999999</v>
      </c>
    </row>
    <row r="633" spans="1:64" hidden="1" x14ac:dyDescent="0.3">
      <c r="A633" s="4" t="s">
        <v>603</v>
      </c>
      <c r="B633" s="4">
        <v>121</v>
      </c>
      <c r="C633" s="4">
        <v>121</v>
      </c>
      <c r="D633" s="4">
        <v>446</v>
      </c>
      <c r="E633" s="4" t="s">
        <v>1325</v>
      </c>
      <c r="F633" s="41">
        <v>37890</v>
      </c>
      <c r="G633" s="94">
        <v>26</v>
      </c>
      <c r="H633" s="94">
        <v>9</v>
      </c>
      <c r="I633" s="94">
        <v>2003</v>
      </c>
      <c r="J633" s="4">
        <v>40.443899999999999</v>
      </c>
      <c r="K633" s="4">
        <v>0.69479999999999997</v>
      </c>
      <c r="L633" s="4">
        <v>47</v>
      </c>
      <c r="M633" s="5" t="s">
        <v>2049</v>
      </c>
      <c r="N633" s="4" t="s">
        <v>844</v>
      </c>
      <c r="P633" s="5" t="s">
        <v>1929</v>
      </c>
      <c r="Q633" s="90" t="s">
        <v>868</v>
      </c>
      <c r="R633" s="4" t="s">
        <v>868</v>
      </c>
      <c r="T633" s="4" t="s">
        <v>2120</v>
      </c>
      <c r="U633" s="5" t="s">
        <v>1418</v>
      </c>
      <c r="V633" s="5" t="s">
        <v>992</v>
      </c>
      <c r="W633" s="5" t="s">
        <v>1222</v>
      </c>
      <c r="X633" s="5" t="s">
        <v>1222</v>
      </c>
      <c r="Y633" s="4" t="b">
        <v>1</v>
      </c>
      <c r="AE633" s="53">
        <v>247.66999799999999</v>
      </c>
      <c r="AJ633" s="4" t="s">
        <v>1831</v>
      </c>
      <c r="AK633" s="4" t="s">
        <v>1831</v>
      </c>
      <c r="AL633" s="4" t="s">
        <v>1831</v>
      </c>
      <c r="AM633" s="4" t="s">
        <v>1831</v>
      </c>
      <c r="AN633" s="4" t="s">
        <v>1831</v>
      </c>
      <c r="AO633" s="4" t="s">
        <v>1831</v>
      </c>
      <c r="AR633" s="4">
        <v>2.5</v>
      </c>
      <c r="AS633" s="4">
        <v>80</v>
      </c>
      <c r="AT633" s="4" t="s">
        <v>1831</v>
      </c>
      <c r="AU633" s="4" t="s">
        <v>1831</v>
      </c>
      <c r="AV633" s="4" t="s">
        <v>1831</v>
      </c>
      <c r="AW633" s="4" t="s">
        <v>1831</v>
      </c>
      <c r="AX633" s="4" t="s">
        <v>1831</v>
      </c>
      <c r="AY633" s="4" t="s">
        <v>1831</v>
      </c>
      <c r="AZ633" s="4" t="s">
        <v>1831</v>
      </c>
      <c r="BA633" s="4" t="s">
        <v>1831</v>
      </c>
      <c r="BB633" s="4" t="s">
        <v>1831</v>
      </c>
      <c r="BC633" s="53">
        <v>0.29499600999999998</v>
      </c>
      <c r="BD633" s="53">
        <v>4.0660000000000002E-2</v>
      </c>
      <c r="BE633" s="53">
        <v>247.757812</v>
      </c>
      <c r="BF633" s="53">
        <v>0.24949018000000001</v>
      </c>
      <c r="BG633" s="53">
        <v>8.2124069999999993E-2</v>
      </c>
      <c r="BH633" s="4">
        <v>38.137909399999998</v>
      </c>
      <c r="BI633" s="4">
        <v>2.0706832300000002</v>
      </c>
      <c r="BJ633" s="53">
        <v>15.072104599999999</v>
      </c>
      <c r="BK633" s="53">
        <v>1.1272799999999999E-2</v>
      </c>
      <c r="BL633" s="53">
        <v>19191.699199999999</v>
      </c>
    </row>
    <row r="634" spans="1:64" hidden="1" x14ac:dyDescent="0.3">
      <c r="A634" s="4" t="s">
        <v>603</v>
      </c>
      <c r="B634" s="4">
        <v>121</v>
      </c>
      <c r="C634" s="4">
        <v>121</v>
      </c>
      <c r="D634" s="4">
        <v>447</v>
      </c>
      <c r="E634" s="4" t="s">
        <v>1325</v>
      </c>
      <c r="F634" s="41">
        <v>37938</v>
      </c>
      <c r="G634" s="94">
        <v>13</v>
      </c>
      <c r="H634" s="94">
        <v>11</v>
      </c>
      <c r="I634" s="94">
        <v>2003</v>
      </c>
      <c r="J634" s="4">
        <v>40.443899999999999</v>
      </c>
      <c r="K634" s="4">
        <v>0.69479999999999997</v>
      </c>
      <c r="L634" s="4">
        <v>47</v>
      </c>
      <c r="M634" s="5" t="s">
        <v>2049</v>
      </c>
      <c r="N634" s="4" t="s">
        <v>844</v>
      </c>
      <c r="P634" s="5" t="s">
        <v>1929</v>
      </c>
      <c r="Q634" s="90" t="s">
        <v>868</v>
      </c>
      <c r="R634" s="4" t="s">
        <v>868</v>
      </c>
      <c r="T634" s="4" t="s">
        <v>2120</v>
      </c>
      <c r="U634" s="5" t="s">
        <v>1418</v>
      </c>
      <c r="V634" s="5" t="s">
        <v>992</v>
      </c>
      <c r="W634" s="5" t="s">
        <v>1222</v>
      </c>
      <c r="X634" s="5" t="s">
        <v>1222</v>
      </c>
      <c r="Y634" s="4" t="b">
        <v>1</v>
      </c>
      <c r="AE634" s="53">
        <v>247.66999799999999</v>
      </c>
      <c r="AJ634" s="4" t="s">
        <v>1831</v>
      </c>
      <c r="AK634" s="4" t="s">
        <v>1831</v>
      </c>
      <c r="AL634" s="4" t="s">
        <v>1831</v>
      </c>
      <c r="AM634" s="4" t="s">
        <v>1831</v>
      </c>
      <c r="AN634" s="4" t="s">
        <v>1831</v>
      </c>
      <c r="AO634" s="4" t="s">
        <v>1831</v>
      </c>
      <c r="AR634" s="4">
        <v>2.5</v>
      </c>
      <c r="AS634" s="4">
        <v>1000</v>
      </c>
      <c r="AT634" s="4" t="s">
        <v>1831</v>
      </c>
      <c r="AU634" s="4" t="s">
        <v>1831</v>
      </c>
      <c r="AV634" s="4" t="s">
        <v>1831</v>
      </c>
      <c r="AW634" s="4" t="s">
        <v>1831</v>
      </c>
      <c r="AX634" s="4" t="s">
        <v>1831</v>
      </c>
      <c r="AY634" s="4" t="s">
        <v>1831</v>
      </c>
      <c r="AZ634" s="4" t="s">
        <v>1831</v>
      </c>
      <c r="BA634" s="4" t="s">
        <v>1831</v>
      </c>
      <c r="BB634" s="4" t="s">
        <v>1831</v>
      </c>
      <c r="BC634" s="53">
        <v>0.29499600999999998</v>
      </c>
      <c r="BD634" s="53">
        <v>4.0660000000000002E-2</v>
      </c>
      <c r="BE634" s="53">
        <v>247.757812</v>
      </c>
      <c r="BF634" s="53">
        <v>0.24949018000000001</v>
      </c>
      <c r="BG634" s="53">
        <v>8.2124069999999993E-2</v>
      </c>
      <c r="BH634" s="4">
        <v>38.137909399999998</v>
      </c>
      <c r="BI634" s="4">
        <v>2.0706832300000002</v>
      </c>
      <c r="BJ634" s="53">
        <v>15.072104599999999</v>
      </c>
      <c r="BK634" s="53">
        <v>1.1272799999999999E-2</v>
      </c>
      <c r="BL634" s="53">
        <v>19191.699199999999</v>
      </c>
    </row>
    <row r="635" spans="1:64" hidden="1" x14ac:dyDescent="0.3">
      <c r="A635" s="4" t="s">
        <v>603</v>
      </c>
      <c r="B635" s="4">
        <v>121</v>
      </c>
      <c r="C635" s="4">
        <v>121</v>
      </c>
      <c r="D635" s="4">
        <v>448</v>
      </c>
      <c r="E635" s="4" t="s">
        <v>1326</v>
      </c>
      <c r="F635" s="41">
        <v>37605</v>
      </c>
      <c r="G635" s="94">
        <v>15</v>
      </c>
      <c r="H635" s="94">
        <v>12</v>
      </c>
      <c r="I635" s="94">
        <v>2002</v>
      </c>
      <c r="J635" s="4">
        <v>40.384799999999998</v>
      </c>
      <c r="K635" s="4">
        <v>0.70730000000000004</v>
      </c>
      <c r="L635" s="4">
        <v>61</v>
      </c>
      <c r="M635" s="5" t="s">
        <v>2049</v>
      </c>
      <c r="N635" s="4" t="s">
        <v>844</v>
      </c>
      <c r="P635" s="5" t="s">
        <v>1929</v>
      </c>
      <c r="Q635" s="5" t="s">
        <v>945</v>
      </c>
      <c r="R635" s="4" t="s">
        <v>945</v>
      </c>
      <c r="T635" s="4" t="s">
        <v>2121</v>
      </c>
      <c r="U635" s="5" t="s">
        <v>1174</v>
      </c>
      <c r="V635" s="5" t="s">
        <v>992</v>
      </c>
      <c r="Y635" s="4" t="b">
        <v>0</v>
      </c>
      <c r="Z635" s="4" t="s">
        <v>1475</v>
      </c>
      <c r="AA635" s="4" t="s">
        <v>1831</v>
      </c>
      <c r="AB635" s="4" t="s">
        <v>1831</v>
      </c>
      <c r="AC635" s="4" t="s">
        <v>1831</v>
      </c>
      <c r="AD635" s="4" t="s">
        <v>1831</v>
      </c>
      <c r="AE635" s="53">
        <v>0</v>
      </c>
      <c r="AJ635" s="4" t="s">
        <v>1831</v>
      </c>
      <c r="AK635" s="4" t="s">
        <v>1831</v>
      </c>
      <c r="AL635" s="4" t="s">
        <v>1831</v>
      </c>
      <c r="AM635" s="4" t="s">
        <v>1831</v>
      </c>
      <c r="AN635" s="4" t="s">
        <v>1831</v>
      </c>
      <c r="AO635" s="4" t="s">
        <v>1831</v>
      </c>
      <c r="AR635" s="4">
        <v>2.5</v>
      </c>
      <c r="AS635" s="4">
        <v>400</v>
      </c>
      <c r="AT635" s="4" t="s">
        <v>1831</v>
      </c>
      <c r="AU635" s="4" t="s">
        <v>1831</v>
      </c>
      <c r="AV635" s="4" t="s">
        <v>1831</v>
      </c>
      <c r="AW635" s="4" t="s">
        <v>1831</v>
      </c>
      <c r="AX635" s="4" t="s">
        <v>1831</v>
      </c>
      <c r="AY635" s="4" t="s">
        <v>1831</v>
      </c>
      <c r="AZ635" s="4" t="s">
        <v>1831</v>
      </c>
      <c r="BA635" s="4" t="s">
        <v>1831</v>
      </c>
      <c r="BB635" s="4" t="s">
        <v>1831</v>
      </c>
      <c r="BC635" s="53">
        <v>0.35767074999999998</v>
      </c>
      <c r="BD635" s="53">
        <v>4.6542899999999998E-2</v>
      </c>
      <c r="BE635" s="53">
        <v>242.155461</v>
      </c>
      <c r="BF635" s="53">
        <v>0.52620014000000004</v>
      </c>
      <c r="BG635" s="53">
        <v>0.11837325999999999</v>
      </c>
      <c r="BH635" s="4">
        <v>38.190407499999999</v>
      </c>
      <c r="BI635" s="4">
        <v>2.26519738</v>
      </c>
      <c r="BJ635" s="53">
        <v>14.5738573</v>
      </c>
      <c r="BK635" s="53">
        <v>8.3766599999999993E-3</v>
      </c>
      <c r="BL635" s="53">
        <v>25539.800800000001</v>
      </c>
    </row>
    <row r="636" spans="1:64" hidden="1" x14ac:dyDescent="0.3">
      <c r="A636" s="4" t="s">
        <v>603</v>
      </c>
      <c r="B636" s="4">
        <v>121</v>
      </c>
      <c r="C636" s="4">
        <v>121</v>
      </c>
      <c r="D636" s="4">
        <v>449</v>
      </c>
      <c r="E636" s="4" t="s">
        <v>1326</v>
      </c>
      <c r="F636" s="41">
        <v>37800</v>
      </c>
      <c r="G636" s="94">
        <v>28</v>
      </c>
      <c r="H636" s="94">
        <v>6</v>
      </c>
      <c r="I636" s="94">
        <v>2003</v>
      </c>
      <c r="J636" s="4">
        <v>40.384799999999998</v>
      </c>
      <c r="K636" s="4">
        <v>0.70730000000000004</v>
      </c>
      <c r="L636" s="4">
        <v>61</v>
      </c>
      <c r="M636" s="5" t="s">
        <v>2049</v>
      </c>
      <c r="N636" s="4" t="s">
        <v>844</v>
      </c>
      <c r="P636" s="5" t="s">
        <v>1929</v>
      </c>
      <c r="Q636" s="5" t="s">
        <v>845</v>
      </c>
      <c r="R636" s="4" t="s">
        <v>845</v>
      </c>
      <c r="T636" s="4" t="s">
        <v>2122</v>
      </c>
      <c r="U636" s="5" t="s">
        <v>1174</v>
      </c>
      <c r="V636" s="5" t="s">
        <v>992</v>
      </c>
      <c r="Y636" s="4" t="b">
        <v>0</v>
      </c>
      <c r="Z636" s="4" t="s">
        <v>1475</v>
      </c>
      <c r="AA636" s="4" t="s">
        <v>1831</v>
      </c>
      <c r="AB636" s="4" t="s">
        <v>1831</v>
      </c>
      <c r="AC636" s="4" t="s">
        <v>1831</v>
      </c>
      <c r="AD636" s="4" t="s">
        <v>1831</v>
      </c>
      <c r="AE636" s="53">
        <v>0</v>
      </c>
      <c r="AJ636" s="4" t="s">
        <v>1831</v>
      </c>
      <c r="AK636" s="4" t="s">
        <v>1831</v>
      </c>
      <c r="AL636" s="4" t="s">
        <v>1831</v>
      </c>
      <c r="AM636" s="4" t="s">
        <v>1831</v>
      </c>
      <c r="AN636" s="4" t="s">
        <v>1831</v>
      </c>
      <c r="AO636" s="4" t="s">
        <v>1831</v>
      </c>
      <c r="AR636" s="4">
        <v>0.5</v>
      </c>
      <c r="AS636" s="4">
        <v>80</v>
      </c>
      <c r="AT636" s="4" t="s">
        <v>1831</v>
      </c>
      <c r="AU636" s="4" t="s">
        <v>1831</v>
      </c>
      <c r="AV636" s="4" t="s">
        <v>1831</v>
      </c>
      <c r="AW636" s="4" t="s">
        <v>1831</v>
      </c>
      <c r="AX636" s="4" t="s">
        <v>1831</v>
      </c>
      <c r="AY636" s="4" t="s">
        <v>1831</v>
      </c>
      <c r="AZ636" s="4" t="s">
        <v>1831</v>
      </c>
      <c r="BA636" s="4" t="s">
        <v>1831</v>
      </c>
      <c r="BB636" s="4" t="s">
        <v>1831</v>
      </c>
      <c r="BC636" s="53">
        <v>0.35767074999999998</v>
      </c>
      <c r="BD636" s="53">
        <v>4.6542899999999998E-2</v>
      </c>
      <c r="BE636" s="53">
        <v>242.155461</v>
      </c>
      <c r="BF636" s="53">
        <v>0.52620014000000004</v>
      </c>
      <c r="BG636" s="53">
        <v>0.11837325999999999</v>
      </c>
      <c r="BH636" s="4">
        <v>38.190407499999999</v>
      </c>
      <c r="BI636" s="4">
        <v>2.26519738</v>
      </c>
      <c r="BJ636" s="53">
        <v>14.5738573</v>
      </c>
      <c r="BK636" s="53">
        <v>8.3766599999999993E-3</v>
      </c>
      <c r="BL636" s="53">
        <v>25539.800800000001</v>
      </c>
    </row>
    <row r="637" spans="1:64" hidden="1" x14ac:dyDescent="0.3">
      <c r="A637" s="4" t="s">
        <v>603</v>
      </c>
      <c r="B637" s="4">
        <v>121</v>
      </c>
      <c r="C637" s="4">
        <v>121</v>
      </c>
      <c r="D637" s="4">
        <v>450</v>
      </c>
      <c r="E637" s="4" t="s">
        <v>1326</v>
      </c>
      <c r="F637" s="41">
        <v>37817</v>
      </c>
      <c r="G637" s="94">
        <v>15</v>
      </c>
      <c r="H637" s="94">
        <v>7</v>
      </c>
      <c r="I637" s="94">
        <v>2003</v>
      </c>
      <c r="J637" s="4">
        <v>40.384799999999998</v>
      </c>
      <c r="K637" s="4">
        <v>0.70730000000000004</v>
      </c>
      <c r="L637" s="4">
        <v>61</v>
      </c>
      <c r="M637" s="5" t="s">
        <v>2049</v>
      </c>
      <c r="N637" s="4" t="s">
        <v>844</v>
      </c>
      <c r="P637" s="5" t="s">
        <v>1929</v>
      </c>
      <c r="Q637" s="5" t="s">
        <v>845</v>
      </c>
      <c r="R637" s="4" t="s">
        <v>845</v>
      </c>
      <c r="T637" s="4" t="s">
        <v>2122</v>
      </c>
      <c r="U637" s="5" t="s">
        <v>1174</v>
      </c>
      <c r="V637" s="5" t="s">
        <v>992</v>
      </c>
      <c r="Y637" s="4" t="b">
        <v>0</v>
      </c>
      <c r="Z637" s="4" t="s">
        <v>1475</v>
      </c>
      <c r="AA637" s="4" t="s">
        <v>1831</v>
      </c>
      <c r="AB637" s="4" t="s">
        <v>1831</v>
      </c>
      <c r="AC637" s="4" t="s">
        <v>1831</v>
      </c>
      <c r="AD637" s="4" t="s">
        <v>1831</v>
      </c>
      <c r="AE637" s="53">
        <v>0</v>
      </c>
      <c r="AJ637" s="4" t="s">
        <v>1831</v>
      </c>
      <c r="AK637" s="4" t="s">
        <v>1831</v>
      </c>
      <c r="AL637" s="4" t="s">
        <v>1831</v>
      </c>
      <c r="AM637" s="4" t="s">
        <v>1831</v>
      </c>
      <c r="AN637" s="4" t="s">
        <v>1831</v>
      </c>
      <c r="AO637" s="4" t="s">
        <v>1831</v>
      </c>
      <c r="AR637" s="4">
        <v>0.5</v>
      </c>
      <c r="AS637" s="4">
        <v>80</v>
      </c>
      <c r="AT637" s="4" t="s">
        <v>1831</v>
      </c>
      <c r="AU637" s="4" t="s">
        <v>1831</v>
      </c>
      <c r="AV637" s="4" t="s">
        <v>1831</v>
      </c>
      <c r="AW637" s="4" t="s">
        <v>1831</v>
      </c>
      <c r="AX637" s="4" t="s">
        <v>1831</v>
      </c>
      <c r="AY637" s="4" t="s">
        <v>1831</v>
      </c>
      <c r="AZ637" s="4" t="s">
        <v>1831</v>
      </c>
      <c r="BA637" s="4" t="s">
        <v>1831</v>
      </c>
      <c r="BB637" s="4" t="s">
        <v>1831</v>
      </c>
      <c r="BC637" s="53">
        <v>0.35767074999999998</v>
      </c>
      <c r="BD637" s="53">
        <v>4.6542899999999998E-2</v>
      </c>
      <c r="BE637" s="53">
        <v>242.155461</v>
      </c>
      <c r="BF637" s="53">
        <v>0.52620014000000004</v>
      </c>
      <c r="BG637" s="53">
        <v>0.11837325999999999</v>
      </c>
      <c r="BH637" s="4">
        <v>38.190407499999999</v>
      </c>
      <c r="BI637" s="4">
        <v>2.26519738</v>
      </c>
      <c r="BJ637" s="53">
        <v>14.5738573</v>
      </c>
      <c r="BK637" s="53">
        <v>8.3766599999999993E-3</v>
      </c>
      <c r="BL637" s="53">
        <v>25539.800800000001</v>
      </c>
    </row>
    <row r="638" spans="1:64" hidden="1" x14ac:dyDescent="0.3">
      <c r="A638" s="4" t="s">
        <v>603</v>
      </c>
      <c r="B638" s="4">
        <v>121</v>
      </c>
      <c r="C638" s="4">
        <v>121</v>
      </c>
      <c r="D638" s="4">
        <v>451</v>
      </c>
      <c r="E638" s="4" t="s">
        <v>1326</v>
      </c>
      <c r="F638" s="41">
        <v>37831</v>
      </c>
      <c r="G638" s="94">
        <v>29</v>
      </c>
      <c r="H638" s="94">
        <v>7</v>
      </c>
      <c r="I638" s="94">
        <v>2003</v>
      </c>
      <c r="J638" s="4">
        <v>40.384799999999998</v>
      </c>
      <c r="K638" s="4">
        <v>0.70730000000000004</v>
      </c>
      <c r="L638" s="4">
        <v>61</v>
      </c>
      <c r="M638" s="5" t="s">
        <v>2049</v>
      </c>
      <c r="N638" s="4" t="s">
        <v>844</v>
      </c>
      <c r="P638" s="5" t="s">
        <v>1929</v>
      </c>
      <c r="Q638" s="5" t="s">
        <v>845</v>
      </c>
      <c r="R638" s="4" t="s">
        <v>845</v>
      </c>
      <c r="T638" s="4" t="s">
        <v>2122</v>
      </c>
      <c r="U638" s="5" t="s">
        <v>1174</v>
      </c>
      <c r="V638" s="5" t="s">
        <v>992</v>
      </c>
      <c r="Y638" s="4" t="b">
        <v>0</v>
      </c>
      <c r="Z638" s="4" t="s">
        <v>1475</v>
      </c>
      <c r="AA638" s="4" t="s">
        <v>1831</v>
      </c>
      <c r="AB638" s="4" t="s">
        <v>1831</v>
      </c>
      <c r="AC638" s="4" t="s">
        <v>1831</v>
      </c>
      <c r="AD638" s="4" t="s">
        <v>1831</v>
      </c>
      <c r="AE638" s="53">
        <v>0</v>
      </c>
      <c r="AJ638" s="4" t="s">
        <v>1831</v>
      </c>
      <c r="AK638" s="4" t="s">
        <v>1831</v>
      </c>
      <c r="AL638" s="4" t="s">
        <v>1831</v>
      </c>
      <c r="AM638" s="4" t="s">
        <v>1831</v>
      </c>
      <c r="AN638" s="4" t="s">
        <v>1831</v>
      </c>
      <c r="AO638" s="4" t="s">
        <v>1831</v>
      </c>
      <c r="AR638" s="4">
        <v>0.5</v>
      </c>
      <c r="AS638" s="4">
        <v>80</v>
      </c>
      <c r="AT638" s="4" t="s">
        <v>1831</v>
      </c>
      <c r="AU638" s="4" t="s">
        <v>1831</v>
      </c>
      <c r="AV638" s="4" t="s">
        <v>1831</v>
      </c>
      <c r="AW638" s="4" t="s">
        <v>1831</v>
      </c>
      <c r="AX638" s="4" t="s">
        <v>1831</v>
      </c>
      <c r="AY638" s="4" t="s">
        <v>1831</v>
      </c>
      <c r="AZ638" s="4" t="s">
        <v>1831</v>
      </c>
      <c r="BA638" s="4" t="s">
        <v>1831</v>
      </c>
      <c r="BB638" s="4" t="s">
        <v>1831</v>
      </c>
      <c r="BC638" s="53">
        <v>0.35767074999999998</v>
      </c>
      <c r="BD638" s="53">
        <v>4.6542899999999998E-2</v>
      </c>
      <c r="BE638" s="53">
        <v>242.155461</v>
      </c>
      <c r="BF638" s="53">
        <v>0.52620014000000004</v>
      </c>
      <c r="BG638" s="53">
        <v>0.11837325999999999</v>
      </c>
      <c r="BH638" s="4">
        <v>38.190407499999999</v>
      </c>
      <c r="BI638" s="4">
        <v>2.26519738</v>
      </c>
      <c r="BJ638" s="53">
        <v>14.5738573</v>
      </c>
      <c r="BK638" s="53">
        <v>8.3766599999999993E-3</v>
      </c>
      <c r="BL638" s="53">
        <v>25539.800800000001</v>
      </c>
    </row>
    <row r="639" spans="1:64" hidden="1" x14ac:dyDescent="0.3">
      <c r="A639" s="4" t="s">
        <v>603</v>
      </c>
      <c r="B639" s="4">
        <v>121</v>
      </c>
      <c r="C639" s="4">
        <v>121</v>
      </c>
      <c r="D639" s="4">
        <v>452</v>
      </c>
      <c r="E639" s="4" t="s">
        <v>1326</v>
      </c>
      <c r="F639" s="41">
        <v>37854</v>
      </c>
      <c r="G639" s="94">
        <v>21</v>
      </c>
      <c r="H639" s="94">
        <v>8</v>
      </c>
      <c r="I639" s="94">
        <v>2003</v>
      </c>
      <c r="J639" s="4">
        <v>40.384799999999998</v>
      </c>
      <c r="K639" s="4">
        <v>0.70730000000000004</v>
      </c>
      <c r="L639" s="4">
        <v>61</v>
      </c>
      <c r="M639" s="5" t="s">
        <v>2049</v>
      </c>
      <c r="N639" s="4" t="s">
        <v>844</v>
      </c>
      <c r="P639" s="5" t="s">
        <v>1929</v>
      </c>
      <c r="Q639" s="5" t="s">
        <v>845</v>
      </c>
      <c r="R639" s="4" t="s">
        <v>845</v>
      </c>
      <c r="T639" s="4" t="s">
        <v>2122</v>
      </c>
      <c r="U639" s="5" t="s">
        <v>1174</v>
      </c>
      <c r="V639" s="5" t="s">
        <v>992</v>
      </c>
      <c r="Y639" s="4" t="b">
        <v>0</v>
      </c>
      <c r="Z639" s="4" t="s">
        <v>1475</v>
      </c>
      <c r="AA639" s="4" t="s">
        <v>1831</v>
      </c>
      <c r="AB639" s="4" t="s">
        <v>1831</v>
      </c>
      <c r="AC639" s="4" t="s">
        <v>1831</v>
      </c>
      <c r="AD639" s="4" t="s">
        <v>1831</v>
      </c>
      <c r="AE639" s="53">
        <v>0</v>
      </c>
      <c r="AJ639" s="4" t="s">
        <v>1831</v>
      </c>
      <c r="AK639" s="4" t="s">
        <v>1831</v>
      </c>
      <c r="AL639" s="4" t="s">
        <v>1831</v>
      </c>
      <c r="AM639" s="4" t="s">
        <v>1831</v>
      </c>
      <c r="AN639" s="4" t="s">
        <v>1831</v>
      </c>
      <c r="AO639" s="4" t="s">
        <v>1831</v>
      </c>
      <c r="AR639" s="4">
        <v>0.5</v>
      </c>
      <c r="AS639" s="4">
        <v>80</v>
      </c>
      <c r="AT639" s="4" t="s">
        <v>1831</v>
      </c>
      <c r="AU639" s="4" t="s">
        <v>1831</v>
      </c>
      <c r="AV639" s="4" t="s">
        <v>1831</v>
      </c>
      <c r="AW639" s="4" t="s">
        <v>1831</v>
      </c>
      <c r="AX639" s="4" t="s">
        <v>1831</v>
      </c>
      <c r="AY639" s="4" t="s">
        <v>1831</v>
      </c>
      <c r="AZ639" s="4" t="s">
        <v>1831</v>
      </c>
      <c r="BA639" s="4" t="s">
        <v>1831</v>
      </c>
      <c r="BB639" s="4" t="s">
        <v>1831</v>
      </c>
      <c r="BC639" s="53">
        <v>0.35767074999999998</v>
      </c>
      <c r="BD639" s="53">
        <v>4.6542899999999998E-2</v>
      </c>
      <c r="BE639" s="53">
        <v>242.155461</v>
      </c>
      <c r="BF639" s="53">
        <v>0.52620014000000004</v>
      </c>
      <c r="BG639" s="53">
        <v>0.11837325999999999</v>
      </c>
      <c r="BH639" s="4">
        <v>38.190407499999999</v>
      </c>
      <c r="BI639" s="4">
        <v>2.26519738</v>
      </c>
      <c r="BJ639" s="53">
        <v>14.5738573</v>
      </c>
      <c r="BK639" s="53">
        <v>8.3766599999999993E-3</v>
      </c>
      <c r="BL639" s="53">
        <v>25539.800800000001</v>
      </c>
    </row>
    <row r="640" spans="1:64" hidden="1" x14ac:dyDescent="0.3">
      <c r="A640" s="4" t="s">
        <v>603</v>
      </c>
      <c r="B640" s="4">
        <v>121</v>
      </c>
      <c r="C640" s="4">
        <v>121</v>
      </c>
      <c r="D640" s="4">
        <v>453</v>
      </c>
      <c r="E640" s="4" t="s">
        <v>1326</v>
      </c>
      <c r="F640" s="41">
        <v>37890</v>
      </c>
      <c r="G640" s="94">
        <v>26</v>
      </c>
      <c r="H640" s="94">
        <v>9</v>
      </c>
      <c r="I640" s="94">
        <v>2003</v>
      </c>
      <c r="J640" s="4">
        <v>40.384799999999998</v>
      </c>
      <c r="K640" s="4">
        <v>0.70730000000000004</v>
      </c>
      <c r="L640" s="4">
        <v>61</v>
      </c>
      <c r="M640" s="5" t="s">
        <v>2049</v>
      </c>
      <c r="N640" s="4" t="s">
        <v>844</v>
      </c>
      <c r="P640" s="5" t="s">
        <v>1929</v>
      </c>
      <c r="Q640" s="90" t="s">
        <v>868</v>
      </c>
      <c r="R640" s="4" t="s">
        <v>868</v>
      </c>
      <c r="T640" s="4" t="s">
        <v>2123</v>
      </c>
      <c r="U640" s="5" t="s">
        <v>1174</v>
      </c>
      <c r="V640" s="5" t="s">
        <v>992</v>
      </c>
      <c r="Y640" s="4" t="b">
        <v>0</v>
      </c>
      <c r="Z640" s="4" t="s">
        <v>1475</v>
      </c>
      <c r="AA640" s="4" t="s">
        <v>1831</v>
      </c>
      <c r="AB640" s="4" t="s">
        <v>1831</v>
      </c>
      <c r="AC640" s="4" t="s">
        <v>1831</v>
      </c>
      <c r="AD640" s="4" t="s">
        <v>1831</v>
      </c>
      <c r="AE640" s="53">
        <v>0</v>
      </c>
      <c r="AJ640" s="4" t="s">
        <v>1831</v>
      </c>
      <c r="AK640" s="4" t="s">
        <v>1831</v>
      </c>
      <c r="AL640" s="4" t="s">
        <v>1831</v>
      </c>
      <c r="AM640" s="4" t="s">
        <v>1831</v>
      </c>
      <c r="AN640" s="4" t="s">
        <v>1831</v>
      </c>
      <c r="AO640" s="4" t="s">
        <v>1831</v>
      </c>
      <c r="AR640" s="4">
        <v>2.5</v>
      </c>
      <c r="AS640" s="4">
        <v>80</v>
      </c>
      <c r="AT640" s="4" t="s">
        <v>1831</v>
      </c>
      <c r="AU640" s="4" t="s">
        <v>1831</v>
      </c>
      <c r="AV640" s="4" t="s">
        <v>1831</v>
      </c>
      <c r="AW640" s="4" t="s">
        <v>1831</v>
      </c>
      <c r="AX640" s="4" t="s">
        <v>1831</v>
      </c>
      <c r="AY640" s="4" t="s">
        <v>1831</v>
      </c>
      <c r="AZ640" s="4" t="s">
        <v>1831</v>
      </c>
      <c r="BA640" s="4" t="s">
        <v>1831</v>
      </c>
      <c r="BB640" s="4" t="s">
        <v>1831</v>
      </c>
      <c r="BC640" s="53">
        <v>0.35767074999999998</v>
      </c>
      <c r="BD640" s="53">
        <v>4.6542899999999998E-2</v>
      </c>
      <c r="BE640" s="53">
        <v>242.155461</v>
      </c>
      <c r="BF640" s="53">
        <v>0.52620014000000004</v>
      </c>
      <c r="BG640" s="53">
        <v>0.11837325999999999</v>
      </c>
      <c r="BH640" s="4">
        <v>38.190407499999999</v>
      </c>
      <c r="BI640" s="4">
        <v>2.26519738</v>
      </c>
      <c r="BJ640" s="53">
        <v>14.5738573</v>
      </c>
      <c r="BK640" s="53">
        <v>8.3766599999999993E-3</v>
      </c>
      <c r="BL640" s="53">
        <v>25539.800800000001</v>
      </c>
    </row>
    <row r="641" spans="1:64" hidden="1" x14ac:dyDescent="0.3">
      <c r="A641" s="4" t="s">
        <v>603</v>
      </c>
      <c r="B641" s="4">
        <v>121</v>
      </c>
      <c r="C641" s="4">
        <v>121</v>
      </c>
      <c r="D641" s="4">
        <v>454</v>
      </c>
      <c r="E641" s="4" t="s">
        <v>1326</v>
      </c>
      <c r="F641" s="41">
        <v>37938</v>
      </c>
      <c r="G641" s="94">
        <v>13</v>
      </c>
      <c r="H641" s="94">
        <v>11</v>
      </c>
      <c r="I641" s="94">
        <v>2003</v>
      </c>
      <c r="J641" s="4">
        <v>40.384799999999998</v>
      </c>
      <c r="K641" s="4">
        <v>0.70730000000000004</v>
      </c>
      <c r="L641" s="4">
        <v>61</v>
      </c>
      <c r="M641" s="5" t="s">
        <v>2049</v>
      </c>
      <c r="N641" s="4" t="s">
        <v>844</v>
      </c>
      <c r="P641" s="5" t="s">
        <v>1929</v>
      </c>
      <c r="Q641" s="90" t="s">
        <v>868</v>
      </c>
      <c r="R641" s="4" t="s">
        <v>868</v>
      </c>
      <c r="T641" s="4" t="s">
        <v>2123</v>
      </c>
      <c r="U641" s="5" t="s">
        <v>1174</v>
      </c>
      <c r="V641" s="5" t="s">
        <v>992</v>
      </c>
      <c r="Y641" s="4" t="b">
        <v>0</v>
      </c>
      <c r="Z641" s="4" t="s">
        <v>1475</v>
      </c>
      <c r="AA641" s="4" t="s">
        <v>1831</v>
      </c>
      <c r="AB641" s="4" t="s">
        <v>1831</v>
      </c>
      <c r="AC641" s="4" t="s">
        <v>1831</v>
      </c>
      <c r="AD641" s="4" t="s">
        <v>1831</v>
      </c>
      <c r="AE641" s="53">
        <v>0</v>
      </c>
      <c r="AJ641" s="4" t="s">
        <v>1831</v>
      </c>
      <c r="AK641" s="4" t="s">
        <v>1831</v>
      </c>
      <c r="AL641" s="4" t="s">
        <v>1831</v>
      </c>
      <c r="AM641" s="4" t="s">
        <v>1831</v>
      </c>
      <c r="AN641" s="4" t="s">
        <v>1831</v>
      </c>
      <c r="AO641" s="4" t="s">
        <v>1831</v>
      </c>
      <c r="AR641" s="4">
        <v>2.5</v>
      </c>
      <c r="AS641" s="4">
        <v>1000</v>
      </c>
      <c r="AT641" s="4" t="s">
        <v>1831</v>
      </c>
      <c r="AU641" s="4" t="s">
        <v>1831</v>
      </c>
      <c r="AV641" s="4" t="s">
        <v>1831</v>
      </c>
      <c r="AW641" s="4" t="s">
        <v>1831</v>
      </c>
      <c r="AX641" s="4" t="s">
        <v>1831</v>
      </c>
      <c r="AY641" s="4" t="s">
        <v>1831</v>
      </c>
      <c r="AZ641" s="4" t="s">
        <v>1831</v>
      </c>
      <c r="BA641" s="4" t="s">
        <v>1831</v>
      </c>
      <c r="BB641" s="4" t="s">
        <v>1831</v>
      </c>
      <c r="BC641" s="53">
        <v>0.35767074999999998</v>
      </c>
      <c r="BD641" s="53">
        <v>4.6542899999999998E-2</v>
      </c>
      <c r="BE641" s="53">
        <v>242.155461</v>
      </c>
      <c r="BF641" s="53">
        <v>0.52620014000000004</v>
      </c>
      <c r="BG641" s="53">
        <v>0.11837325999999999</v>
      </c>
      <c r="BH641" s="4">
        <v>38.190407499999999</v>
      </c>
      <c r="BI641" s="4">
        <v>2.26519738</v>
      </c>
      <c r="BJ641" s="53">
        <v>14.5738573</v>
      </c>
      <c r="BK641" s="53">
        <v>8.3766599999999993E-3</v>
      </c>
      <c r="BL641" s="53">
        <v>25539.800800000001</v>
      </c>
    </row>
    <row r="642" spans="1:64" hidden="1" x14ac:dyDescent="0.3">
      <c r="A642" s="4" t="s">
        <v>604</v>
      </c>
      <c r="B642" s="4">
        <v>129</v>
      </c>
      <c r="C642" s="4">
        <v>129.1</v>
      </c>
      <c r="D642" s="4">
        <v>628</v>
      </c>
      <c r="E642" s="4" t="s">
        <v>1559</v>
      </c>
      <c r="F642" s="41">
        <v>36678</v>
      </c>
      <c r="G642" s="94">
        <v>1</v>
      </c>
      <c r="H642" s="94">
        <v>6</v>
      </c>
      <c r="I642" s="94">
        <v>2000</v>
      </c>
      <c r="J642" s="4">
        <v>58.233333333333334</v>
      </c>
      <c r="K642" s="4">
        <v>-159.583333333333</v>
      </c>
      <c r="L642" s="4">
        <v>26</v>
      </c>
      <c r="M642" s="5" t="s">
        <v>963</v>
      </c>
      <c r="N642" s="4" t="s">
        <v>1563</v>
      </c>
      <c r="P642" s="5" t="s">
        <v>1929</v>
      </c>
      <c r="Q642" s="5" t="s">
        <v>845</v>
      </c>
      <c r="R642" s="4" t="s">
        <v>845</v>
      </c>
      <c r="T642" s="4">
        <v>628</v>
      </c>
      <c r="U642" s="5" t="s">
        <v>1418</v>
      </c>
      <c r="V642" s="5" t="s">
        <v>992</v>
      </c>
      <c r="W642" s="5" t="s">
        <v>1222</v>
      </c>
      <c r="X642" s="5" t="s">
        <v>1222</v>
      </c>
      <c r="Y642" s="4" t="b">
        <v>1</v>
      </c>
      <c r="AE642" s="53">
        <v>0</v>
      </c>
      <c r="AJ642" s="4" t="s">
        <v>1831</v>
      </c>
      <c r="AK642" s="4" t="s">
        <v>1831</v>
      </c>
      <c r="AL642" s="4" t="s">
        <v>1831</v>
      </c>
      <c r="AM642" s="4" t="s">
        <v>1831</v>
      </c>
      <c r="AN642" s="4" t="s">
        <v>1239</v>
      </c>
      <c r="AO642" s="4" t="s">
        <v>1831</v>
      </c>
      <c r="AP642" s="4">
        <v>50</v>
      </c>
      <c r="AQ642" s="4" t="s">
        <v>1947</v>
      </c>
      <c r="AR642" s="4" t="s">
        <v>1831</v>
      </c>
      <c r="AS642" s="4" t="s">
        <v>1831</v>
      </c>
      <c r="AT642" s="4" t="s">
        <v>1831</v>
      </c>
      <c r="AU642" s="4" t="s">
        <v>1831</v>
      </c>
      <c r="AV642" s="4" t="s">
        <v>1831</v>
      </c>
      <c r="AW642" s="4" t="s">
        <v>1831</v>
      </c>
      <c r="AX642" s="4" t="s">
        <v>1831</v>
      </c>
      <c r="AY642" s="4" t="s">
        <v>1831</v>
      </c>
      <c r="AZ642" s="4" t="s">
        <v>1831</v>
      </c>
      <c r="BA642" s="4" t="s">
        <v>1831</v>
      </c>
      <c r="BB642" s="4" t="s">
        <v>1831</v>
      </c>
      <c r="BC642" s="53">
        <v>0.81753100000000001</v>
      </c>
      <c r="BD642" s="53">
        <v>6.3095299999999993E-2</v>
      </c>
      <c r="BE642" s="53">
        <v>345.383534</v>
      </c>
      <c r="BF642" s="53">
        <v>0.85528020000000005</v>
      </c>
      <c r="BG642" s="53">
        <v>0.63804329999999998</v>
      </c>
      <c r="BH642" s="4">
        <v>31.5913054</v>
      </c>
      <c r="BI642" s="4">
        <v>13.162274099999999</v>
      </c>
      <c r="BJ642" s="53">
        <v>4.0181474499999998</v>
      </c>
      <c r="BK642" s="53">
        <v>3.3300999999999999E-3</v>
      </c>
      <c r="BL642" s="53">
        <v>85037</v>
      </c>
    </row>
    <row r="643" spans="1:64" hidden="1" x14ac:dyDescent="0.3">
      <c r="A643" s="4" t="s">
        <v>604</v>
      </c>
      <c r="B643" s="4">
        <v>129</v>
      </c>
      <c r="C643" s="4">
        <v>129.1</v>
      </c>
      <c r="D643" s="4">
        <v>629</v>
      </c>
      <c r="E643" s="4" t="s">
        <v>1560</v>
      </c>
      <c r="F643" s="41">
        <v>36678</v>
      </c>
      <c r="G643" s="94">
        <v>1</v>
      </c>
      <c r="H643" s="94">
        <v>6</v>
      </c>
      <c r="I643" s="94">
        <v>2000</v>
      </c>
      <c r="J643" s="4">
        <v>58.341666666666669</v>
      </c>
      <c r="K643" s="4">
        <v>-159.76666666666699</v>
      </c>
      <c r="L643" s="4">
        <v>26</v>
      </c>
      <c r="M643" s="5" t="s">
        <v>963</v>
      </c>
      <c r="N643" s="4" t="s">
        <v>1563</v>
      </c>
      <c r="P643" s="5" t="s">
        <v>1929</v>
      </c>
      <c r="Q643" s="5" t="s">
        <v>845</v>
      </c>
      <c r="R643" s="4" t="s">
        <v>845</v>
      </c>
      <c r="T643" s="4">
        <v>629</v>
      </c>
      <c r="U643" s="5" t="s">
        <v>1174</v>
      </c>
      <c r="V643" s="5" t="s">
        <v>992</v>
      </c>
      <c r="Y643" s="4" t="b">
        <v>1</v>
      </c>
      <c r="AE643" s="53">
        <v>0</v>
      </c>
      <c r="AJ643" s="4" t="s">
        <v>1831</v>
      </c>
      <c r="AK643" s="4" t="s">
        <v>1831</v>
      </c>
      <c r="AL643" s="4" t="s">
        <v>1831</v>
      </c>
      <c r="AM643" s="4" t="s">
        <v>1831</v>
      </c>
      <c r="AN643" s="4">
        <f>365*8</f>
        <v>2920</v>
      </c>
      <c r="AO643" s="4" t="s">
        <v>1831</v>
      </c>
      <c r="AP643" s="4">
        <v>50</v>
      </c>
      <c r="AQ643" s="4" t="s">
        <v>1947</v>
      </c>
      <c r="AR643" s="4" t="s">
        <v>1831</v>
      </c>
      <c r="AS643" s="4" t="s">
        <v>1831</v>
      </c>
      <c r="AT643" s="4" t="s">
        <v>1831</v>
      </c>
      <c r="AU643" s="4" t="s">
        <v>1831</v>
      </c>
      <c r="AV643" s="4" t="s">
        <v>1831</v>
      </c>
      <c r="AW643" s="4" t="s">
        <v>1831</v>
      </c>
      <c r="AX643" s="4" t="s">
        <v>1831</v>
      </c>
      <c r="AY643" s="4" t="s">
        <v>1831</v>
      </c>
      <c r="AZ643" s="4" t="s">
        <v>1831</v>
      </c>
      <c r="BA643" s="4" t="s">
        <v>1831</v>
      </c>
      <c r="BB643" s="4" t="s">
        <v>1831</v>
      </c>
      <c r="BC643" s="53">
        <v>1.1648677000000001</v>
      </c>
      <c r="BD643" s="53">
        <v>6.9247799999999998E-2</v>
      </c>
      <c r="BE643" s="53">
        <v>345.24327199999999</v>
      </c>
      <c r="BF643" s="53">
        <v>1.91863666</v>
      </c>
      <c r="BG643" s="53">
        <v>0.75137458000000001</v>
      </c>
      <c r="BH643" s="4">
        <v>31.666878100000002</v>
      </c>
      <c r="BI643" s="4">
        <v>14.8387277</v>
      </c>
      <c r="BJ643" s="53">
        <v>3.4899763400000001</v>
      </c>
      <c r="BK643" s="53">
        <v>3.1493599999999999E-3</v>
      </c>
      <c r="BL643" s="53">
        <v>69731.398400000005</v>
      </c>
    </row>
    <row r="644" spans="1:64" hidden="1" x14ac:dyDescent="0.3">
      <c r="A644" s="4" t="s">
        <v>604</v>
      </c>
      <c r="B644" s="4">
        <v>129</v>
      </c>
      <c r="C644" s="4">
        <v>129.19999999999999</v>
      </c>
      <c r="D644" s="4">
        <v>630</v>
      </c>
      <c r="E644" s="4" t="s">
        <v>1559</v>
      </c>
      <c r="F644" s="41">
        <v>36678</v>
      </c>
      <c r="G644" s="94">
        <v>1</v>
      </c>
      <c r="H644" s="94">
        <v>6</v>
      </c>
      <c r="I644" s="94">
        <v>2000</v>
      </c>
      <c r="J644" s="4">
        <v>58.285685000000001</v>
      </c>
      <c r="K644" s="4">
        <v>-159.82748166666701</v>
      </c>
      <c r="L644" s="4">
        <v>26</v>
      </c>
      <c r="M644" s="5" t="s">
        <v>963</v>
      </c>
      <c r="N644" s="4" t="s">
        <v>1563</v>
      </c>
      <c r="P644" s="5" t="s">
        <v>1929</v>
      </c>
      <c r="Q644" s="5" t="s">
        <v>845</v>
      </c>
      <c r="R644" s="4" t="s">
        <v>845</v>
      </c>
      <c r="T644" s="4">
        <v>630</v>
      </c>
      <c r="U644" s="5" t="s">
        <v>1418</v>
      </c>
      <c r="V644" s="5" t="s">
        <v>991</v>
      </c>
      <c r="W644" s="5" t="s">
        <v>1222</v>
      </c>
      <c r="X644" s="5" t="s">
        <v>1222</v>
      </c>
      <c r="Y644" s="4" t="b">
        <v>1</v>
      </c>
      <c r="AE644" s="53">
        <v>0</v>
      </c>
      <c r="AJ644" s="4" t="s">
        <v>1831</v>
      </c>
      <c r="AK644" s="4" t="s">
        <v>1831</v>
      </c>
      <c r="AL644" s="4" t="s">
        <v>1831</v>
      </c>
      <c r="AM644" s="4" t="s">
        <v>1831</v>
      </c>
      <c r="AN644" s="4">
        <f>365*8</f>
        <v>2920</v>
      </c>
      <c r="AO644" s="4" t="s">
        <v>1831</v>
      </c>
      <c r="AP644" s="4">
        <v>50</v>
      </c>
      <c r="AQ644" s="4" t="s">
        <v>1947</v>
      </c>
      <c r="AR644" s="4" t="s">
        <v>1831</v>
      </c>
      <c r="AS644" s="4" t="s">
        <v>1831</v>
      </c>
      <c r="AT644" s="4" t="s">
        <v>1831</v>
      </c>
      <c r="AU644" s="4" t="s">
        <v>1831</v>
      </c>
      <c r="AV644" s="4" t="s">
        <v>1831</v>
      </c>
      <c r="AW644" s="4" t="s">
        <v>1831</v>
      </c>
      <c r="AX644" s="4" t="s">
        <v>1831</v>
      </c>
      <c r="AY644" s="4" t="s">
        <v>1831</v>
      </c>
      <c r="AZ644" s="4" t="s">
        <v>1831</v>
      </c>
      <c r="BA644" s="4" t="s">
        <v>1831</v>
      </c>
      <c r="BB644" s="4" t="s">
        <v>1831</v>
      </c>
      <c r="BC644" s="53">
        <v>1.1770944699999999</v>
      </c>
      <c r="BD644" s="53">
        <v>7.0723900000000006E-2</v>
      </c>
      <c r="BE644" s="53">
        <v>344.40556800000002</v>
      </c>
      <c r="BF644" s="53">
        <v>2.1123599</v>
      </c>
      <c r="BG644" s="53">
        <v>0.76895985</v>
      </c>
      <c r="BH644" s="4">
        <v>31.6689331</v>
      </c>
      <c r="BI644" s="4">
        <v>15.232905199999999</v>
      </c>
      <c r="BJ644" s="53">
        <v>3.4334371400000001</v>
      </c>
      <c r="BK644" s="53">
        <v>3.28992E-3</v>
      </c>
      <c r="BL644" s="53">
        <v>74479</v>
      </c>
    </row>
    <row r="645" spans="1:64" hidden="1" x14ac:dyDescent="0.3">
      <c r="A645" s="4" t="s">
        <v>604</v>
      </c>
      <c r="B645" s="4">
        <v>129</v>
      </c>
      <c r="C645" s="4">
        <v>129.19999999999999</v>
      </c>
      <c r="D645" s="4">
        <v>631</v>
      </c>
      <c r="E645" s="4" t="s">
        <v>1559</v>
      </c>
      <c r="F645" s="41">
        <v>36678</v>
      </c>
      <c r="G645" s="94">
        <v>1</v>
      </c>
      <c r="H645" s="94">
        <v>6</v>
      </c>
      <c r="I645" s="94">
        <v>2000</v>
      </c>
      <c r="J645" s="4">
        <v>58.285685000000001</v>
      </c>
      <c r="K645" s="4">
        <v>-159.82748166666701</v>
      </c>
      <c r="L645" s="4">
        <v>26</v>
      </c>
      <c r="M645" s="5" t="s">
        <v>963</v>
      </c>
      <c r="N645" s="4" t="s">
        <v>1563</v>
      </c>
      <c r="P645" s="5" t="s">
        <v>1929</v>
      </c>
      <c r="Q645" s="5" t="s">
        <v>845</v>
      </c>
      <c r="R645" s="4" t="s">
        <v>845</v>
      </c>
      <c r="T645" s="4">
        <v>631</v>
      </c>
      <c r="U645" s="5" t="s">
        <v>1418</v>
      </c>
      <c r="V645" s="5" t="s">
        <v>992</v>
      </c>
      <c r="W645" s="5" t="s">
        <v>1222</v>
      </c>
      <c r="X645" s="5" t="s">
        <v>1222</v>
      </c>
      <c r="Y645" s="4" t="b">
        <v>1</v>
      </c>
      <c r="AA645" s="4">
        <v>10</v>
      </c>
      <c r="AC645" s="4" t="s">
        <v>1948</v>
      </c>
      <c r="AE645" s="53">
        <v>0</v>
      </c>
      <c r="AF645" s="4">
        <v>10</v>
      </c>
      <c r="AH645" s="4" t="s">
        <v>1938</v>
      </c>
      <c r="AJ645" s="4" t="s">
        <v>1831</v>
      </c>
      <c r="AK645" s="4" t="s">
        <v>1831</v>
      </c>
      <c r="AL645" s="4" t="s">
        <v>1831</v>
      </c>
      <c r="AM645" s="4" t="s">
        <v>1831</v>
      </c>
      <c r="AN645" s="4">
        <v>1</v>
      </c>
      <c r="AP645" s="4">
        <v>50</v>
      </c>
      <c r="AQ645" s="4" t="s">
        <v>1947</v>
      </c>
      <c r="AR645" s="4" t="s">
        <v>1831</v>
      </c>
      <c r="AS645" s="4" t="s">
        <v>1831</v>
      </c>
      <c r="AT645" s="4" t="s">
        <v>1831</v>
      </c>
      <c r="AU645" s="4" t="s">
        <v>1831</v>
      </c>
      <c r="AV645" s="4" t="s">
        <v>1831</v>
      </c>
      <c r="AW645" s="4" t="s">
        <v>1831</v>
      </c>
      <c r="AX645" s="4" t="s">
        <v>1831</v>
      </c>
      <c r="AY645" s="4" t="s">
        <v>1831</v>
      </c>
      <c r="AZ645" s="4" t="s">
        <v>1831</v>
      </c>
      <c r="BA645" s="4" t="s">
        <v>1831</v>
      </c>
      <c r="BB645" s="4" t="s">
        <v>1831</v>
      </c>
      <c r="BC645" s="53">
        <v>1.1770944699999999</v>
      </c>
      <c r="BD645" s="53">
        <v>7.0723900000000006E-2</v>
      </c>
      <c r="BE645" s="53">
        <v>344.40556800000002</v>
      </c>
      <c r="BF645" s="53">
        <v>2.1123599</v>
      </c>
      <c r="BG645" s="53">
        <v>0.76895985</v>
      </c>
      <c r="BH645" s="4">
        <v>31.6689331</v>
      </c>
      <c r="BI645" s="4">
        <v>15.232905199999999</v>
      </c>
      <c r="BJ645" s="53">
        <v>3.4334371400000001</v>
      </c>
      <c r="BK645" s="53">
        <v>3.28992E-3</v>
      </c>
      <c r="BL645" s="53">
        <v>74479</v>
      </c>
    </row>
    <row r="646" spans="1:64" hidden="1" x14ac:dyDescent="0.3">
      <c r="A646" s="4" t="s">
        <v>604</v>
      </c>
      <c r="B646" s="4">
        <v>129</v>
      </c>
      <c r="C646" s="4">
        <v>129.19999999999999</v>
      </c>
      <c r="D646" s="4">
        <v>632</v>
      </c>
      <c r="E646" s="4" t="s">
        <v>1561</v>
      </c>
      <c r="F646" s="41">
        <v>36678</v>
      </c>
      <c r="G646" s="94">
        <v>1</v>
      </c>
      <c r="H646" s="94">
        <v>6</v>
      </c>
      <c r="I646" s="94">
        <v>2000</v>
      </c>
      <c r="J646" s="4">
        <v>58.319063333333332</v>
      </c>
      <c r="K646" s="4">
        <v>-159.85145</v>
      </c>
      <c r="L646" s="4">
        <v>26</v>
      </c>
      <c r="M646" s="5" t="s">
        <v>963</v>
      </c>
      <c r="N646" s="4" t="s">
        <v>1563</v>
      </c>
      <c r="P646" s="5" t="s">
        <v>1929</v>
      </c>
      <c r="Q646" s="5" t="s">
        <v>845</v>
      </c>
      <c r="R646" s="4" t="s">
        <v>845</v>
      </c>
      <c r="T646" s="4" t="s">
        <v>1846</v>
      </c>
      <c r="U646" s="5" t="s">
        <v>1174</v>
      </c>
      <c r="V646" s="5" t="s">
        <v>991</v>
      </c>
      <c r="Y646" s="4" t="b">
        <v>1</v>
      </c>
      <c r="AE646" s="53">
        <v>0</v>
      </c>
      <c r="AJ646" s="4" t="s">
        <v>1831</v>
      </c>
      <c r="AK646" s="4" t="s">
        <v>1831</v>
      </c>
      <c r="AL646" s="4" t="s">
        <v>1831</v>
      </c>
      <c r="AM646" s="4" t="s">
        <v>1831</v>
      </c>
      <c r="AN646" s="4">
        <f>365*8</f>
        <v>2920</v>
      </c>
      <c r="AO646" s="4" t="s">
        <v>1831</v>
      </c>
      <c r="AP646" s="4">
        <v>50</v>
      </c>
      <c r="AQ646" s="4" t="s">
        <v>1947</v>
      </c>
      <c r="AR646" s="4" t="s">
        <v>1831</v>
      </c>
      <c r="AS646" s="4" t="s">
        <v>1831</v>
      </c>
      <c r="AT646" s="4" t="s">
        <v>1831</v>
      </c>
      <c r="AU646" s="4" t="s">
        <v>1831</v>
      </c>
      <c r="AV646" s="4" t="s">
        <v>1831</v>
      </c>
      <c r="AW646" s="4" t="s">
        <v>1831</v>
      </c>
      <c r="AX646" s="4" t="s">
        <v>1831</v>
      </c>
      <c r="AY646" s="4" t="s">
        <v>1831</v>
      </c>
      <c r="AZ646" s="4" t="s">
        <v>1831</v>
      </c>
      <c r="BA646" s="4" t="s">
        <v>1831</v>
      </c>
      <c r="BB646" s="4" t="s">
        <v>1831</v>
      </c>
      <c r="BC646" s="53">
        <v>1.18229221</v>
      </c>
      <c r="BD646" s="53">
        <v>6.6946800000000001E-2</v>
      </c>
      <c r="BE646" s="53">
        <v>344.288791</v>
      </c>
      <c r="BF646" s="53">
        <v>2.1445680399999998</v>
      </c>
      <c r="BG646" s="53">
        <v>0.77293871999999997</v>
      </c>
      <c r="BH646" s="4">
        <v>31.670290000000001</v>
      </c>
      <c r="BI646" s="4">
        <v>15.358922400000001</v>
      </c>
      <c r="BJ646" s="53">
        <v>3.4218604400000001</v>
      </c>
      <c r="BK646" s="53">
        <v>3.22048E-3</v>
      </c>
      <c r="BL646" s="53">
        <v>70513.601599999995</v>
      </c>
    </row>
    <row r="647" spans="1:64" hidden="1" x14ac:dyDescent="0.3">
      <c r="A647" s="4" t="s">
        <v>604</v>
      </c>
      <c r="B647" s="4">
        <v>129</v>
      </c>
      <c r="C647" s="4">
        <v>129.19999999999999</v>
      </c>
      <c r="D647" s="4">
        <v>633</v>
      </c>
      <c r="E647" s="4" t="s">
        <v>1561</v>
      </c>
      <c r="F647" s="41">
        <v>36678</v>
      </c>
      <c r="G647" s="94">
        <v>1</v>
      </c>
      <c r="H647" s="94">
        <v>6</v>
      </c>
      <c r="I647" s="94">
        <v>2000</v>
      </c>
      <c r="J647" s="4">
        <v>58.319063333333332</v>
      </c>
      <c r="K647" s="4">
        <v>-159.85145</v>
      </c>
      <c r="L647" s="4">
        <v>26</v>
      </c>
      <c r="M647" s="5" t="s">
        <v>963</v>
      </c>
      <c r="N647" s="4" t="s">
        <v>1563</v>
      </c>
      <c r="P647" s="5" t="s">
        <v>1929</v>
      </c>
      <c r="Q647" s="5" t="s">
        <v>845</v>
      </c>
      <c r="R647" s="4" t="s">
        <v>845</v>
      </c>
      <c r="T647" s="4" t="s">
        <v>1847</v>
      </c>
      <c r="U647" s="5" t="s">
        <v>1174</v>
      </c>
      <c r="V647" s="5" t="s">
        <v>992</v>
      </c>
      <c r="Y647" s="4" t="b">
        <v>1</v>
      </c>
      <c r="AE647" s="53">
        <v>0</v>
      </c>
      <c r="AJ647" s="4" t="s">
        <v>1831</v>
      </c>
      <c r="AK647" s="4" t="s">
        <v>1831</v>
      </c>
      <c r="AL647" s="4" t="s">
        <v>1831</v>
      </c>
      <c r="AM647" s="4" t="s">
        <v>1831</v>
      </c>
      <c r="AN647" s="4">
        <f>365*8</f>
        <v>2920</v>
      </c>
      <c r="AO647" s="4" t="s">
        <v>1831</v>
      </c>
      <c r="AP647" s="4">
        <v>50</v>
      </c>
      <c r="AQ647" s="4" t="s">
        <v>1947</v>
      </c>
      <c r="AR647" s="4" t="s">
        <v>1831</v>
      </c>
      <c r="AS647" s="4" t="s">
        <v>1831</v>
      </c>
      <c r="AT647" s="4" t="s">
        <v>1831</v>
      </c>
      <c r="AU647" s="4" t="s">
        <v>1831</v>
      </c>
      <c r="AV647" s="4" t="s">
        <v>1831</v>
      </c>
      <c r="AW647" s="4" t="s">
        <v>1831</v>
      </c>
      <c r="AX647" s="4" t="s">
        <v>1831</v>
      </c>
      <c r="AY647" s="4" t="s">
        <v>1831</v>
      </c>
      <c r="AZ647" s="4" t="s">
        <v>1831</v>
      </c>
      <c r="BA647" s="4" t="s">
        <v>1831</v>
      </c>
      <c r="BB647" s="4" t="s">
        <v>1831</v>
      </c>
      <c r="BC647" s="53">
        <v>1.18229221</v>
      </c>
      <c r="BD647" s="53">
        <v>6.6946800000000001E-2</v>
      </c>
      <c r="BE647" s="53">
        <v>344.288791</v>
      </c>
      <c r="BF647" s="53">
        <v>2.1445680399999998</v>
      </c>
      <c r="BG647" s="53">
        <v>0.77293871999999997</v>
      </c>
      <c r="BH647" s="4">
        <v>31.670290000000001</v>
      </c>
      <c r="BI647" s="4">
        <v>15.358922400000001</v>
      </c>
      <c r="BJ647" s="53">
        <v>3.4218604400000001</v>
      </c>
      <c r="BK647" s="53">
        <v>3.22048E-3</v>
      </c>
      <c r="BL647" s="53">
        <v>70513.601599999995</v>
      </c>
    </row>
    <row r="648" spans="1:64" hidden="1" x14ac:dyDescent="0.3">
      <c r="A648" s="4" t="s">
        <v>604</v>
      </c>
      <c r="B648" s="4">
        <v>129</v>
      </c>
      <c r="C648" s="4">
        <v>129.19999999999999</v>
      </c>
      <c r="D648" s="4">
        <v>634</v>
      </c>
      <c r="E648" s="4" t="s">
        <v>1562</v>
      </c>
      <c r="F648" s="41">
        <v>36678</v>
      </c>
      <c r="G648" s="94">
        <v>1</v>
      </c>
      <c r="H648" s="94">
        <v>6</v>
      </c>
      <c r="I648" s="94">
        <v>2000</v>
      </c>
      <c r="J648" s="4">
        <v>58.319883333333337</v>
      </c>
      <c r="K648" s="4">
        <v>-159.680025</v>
      </c>
      <c r="L648" s="4">
        <v>26</v>
      </c>
      <c r="M648" s="5" t="s">
        <v>963</v>
      </c>
      <c r="N648" s="4" t="s">
        <v>1563</v>
      </c>
      <c r="P648" s="5" t="s">
        <v>1929</v>
      </c>
      <c r="Q648" s="5" t="s">
        <v>845</v>
      </c>
      <c r="R648" s="4" t="s">
        <v>845</v>
      </c>
      <c r="T648" s="4" t="s">
        <v>1846</v>
      </c>
      <c r="U648" s="5" t="s">
        <v>1174</v>
      </c>
      <c r="V648" s="5" t="s">
        <v>991</v>
      </c>
      <c r="Y648" s="4" t="b">
        <v>1</v>
      </c>
      <c r="AE648" s="53">
        <v>8.3045901999999998</v>
      </c>
      <c r="AJ648" s="4" t="s">
        <v>1831</v>
      </c>
      <c r="AK648" s="4" t="s">
        <v>1831</v>
      </c>
      <c r="AL648" s="4" t="s">
        <v>1831</v>
      </c>
      <c r="AM648" s="4" t="s">
        <v>1831</v>
      </c>
      <c r="AN648" s="4">
        <f>365*8</f>
        <v>2920</v>
      </c>
      <c r="AO648" s="4" t="s">
        <v>1831</v>
      </c>
      <c r="AP648" s="4">
        <v>50</v>
      </c>
      <c r="AQ648" s="4" t="s">
        <v>1947</v>
      </c>
      <c r="AR648" s="4" t="s">
        <v>1831</v>
      </c>
      <c r="AS648" s="4" t="s">
        <v>1831</v>
      </c>
      <c r="AT648" s="4" t="s">
        <v>1831</v>
      </c>
      <c r="AU648" s="4" t="s">
        <v>1831</v>
      </c>
      <c r="AV648" s="4" t="s">
        <v>1831</v>
      </c>
      <c r="AW648" s="4" t="s">
        <v>1831</v>
      </c>
      <c r="AX648" s="4" t="s">
        <v>1831</v>
      </c>
      <c r="AY648" s="4" t="s">
        <v>1831</v>
      </c>
      <c r="AZ648" s="4" t="s">
        <v>1831</v>
      </c>
      <c r="BA648" s="4" t="s">
        <v>1831</v>
      </c>
      <c r="BB648" s="4" t="s">
        <v>1831</v>
      </c>
      <c r="BC648" s="53">
        <v>1.0702276799999999</v>
      </c>
      <c r="BD648" s="53">
        <v>8.0143199999999998E-2</v>
      </c>
      <c r="BE648" s="53">
        <v>347.60574400000002</v>
      </c>
      <c r="BF648" s="53">
        <v>1.3476119499999999</v>
      </c>
      <c r="BG648" s="53">
        <v>0.69256991000000001</v>
      </c>
      <c r="BH648" s="4">
        <v>31.636576600000001</v>
      </c>
      <c r="BI648" s="4">
        <v>13.471968499999999</v>
      </c>
      <c r="BJ648" s="53">
        <v>3.6812347299999999</v>
      </c>
      <c r="BK648" s="53">
        <v>3.2022399999999999E-3</v>
      </c>
      <c r="BL648" s="53">
        <v>73908.898400000005</v>
      </c>
    </row>
    <row r="649" spans="1:64" hidden="1" x14ac:dyDescent="0.3">
      <c r="A649" s="4" t="s">
        <v>604</v>
      </c>
      <c r="B649" s="4">
        <v>129</v>
      </c>
      <c r="C649" s="4">
        <v>129.19999999999999</v>
      </c>
      <c r="D649" s="4">
        <v>635</v>
      </c>
      <c r="E649" s="4" t="s">
        <v>1562</v>
      </c>
      <c r="F649" s="41">
        <v>36678</v>
      </c>
      <c r="G649" s="94">
        <v>1</v>
      </c>
      <c r="H649" s="94">
        <v>6</v>
      </c>
      <c r="I649" s="94">
        <v>2000</v>
      </c>
      <c r="J649" s="4">
        <v>58.319883333333337</v>
      </c>
      <c r="K649" s="4">
        <v>-159.680025</v>
      </c>
      <c r="L649" s="4">
        <v>26</v>
      </c>
      <c r="M649" s="5" t="s">
        <v>963</v>
      </c>
      <c r="N649" s="4" t="s">
        <v>1563</v>
      </c>
      <c r="P649" s="5" t="s">
        <v>1929</v>
      </c>
      <c r="Q649" s="5" t="s">
        <v>845</v>
      </c>
      <c r="R649" s="4" t="s">
        <v>845</v>
      </c>
      <c r="T649" s="4" t="s">
        <v>1847</v>
      </c>
      <c r="U649" s="5" t="s">
        <v>1174</v>
      </c>
      <c r="V649" s="5" t="s">
        <v>992</v>
      </c>
      <c r="Y649" s="4" t="b">
        <v>1</v>
      </c>
      <c r="AE649" s="53">
        <v>8.3045901999999998</v>
      </c>
      <c r="AJ649" s="4" t="s">
        <v>1831</v>
      </c>
      <c r="AK649" s="4" t="s">
        <v>1831</v>
      </c>
      <c r="AL649" s="4" t="s">
        <v>1831</v>
      </c>
      <c r="AM649" s="4" t="s">
        <v>1831</v>
      </c>
      <c r="AN649" s="4">
        <f>365*8</f>
        <v>2920</v>
      </c>
      <c r="AO649" s="4" t="s">
        <v>1831</v>
      </c>
      <c r="AP649" s="4">
        <v>50</v>
      </c>
      <c r="AQ649" s="4" t="s">
        <v>1947</v>
      </c>
      <c r="AR649" s="4" t="s">
        <v>1831</v>
      </c>
      <c r="AS649" s="4" t="s">
        <v>1831</v>
      </c>
      <c r="AT649" s="4" t="s">
        <v>1831</v>
      </c>
      <c r="AU649" s="4" t="s">
        <v>1831</v>
      </c>
      <c r="AV649" s="4" t="s">
        <v>1831</v>
      </c>
      <c r="AW649" s="4" t="s">
        <v>1831</v>
      </c>
      <c r="AX649" s="4" t="s">
        <v>1831</v>
      </c>
      <c r="AY649" s="4" t="s">
        <v>1831</v>
      </c>
      <c r="AZ649" s="4" t="s">
        <v>1831</v>
      </c>
      <c r="BA649" s="4" t="s">
        <v>1831</v>
      </c>
      <c r="BB649" s="4" t="s">
        <v>1831</v>
      </c>
      <c r="BC649" s="53">
        <v>1.0702276799999999</v>
      </c>
      <c r="BD649" s="53">
        <v>8.0143199999999998E-2</v>
      </c>
      <c r="BE649" s="53">
        <v>347.60574400000002</v>
      </c>
      <c r="BF649" s="53">
        <v>1.3476119499999999</v>
      </c>
      <c r="BG649" s="53">
        <v>0.69256991000000001</v>
      </c>
      <c r="BH649" s="4">
        <v>31.636576600000001</v>
      </c>
      <c r="BI649" s="4">
        <v>13.471968499999999</v>
      </c>
      <c r="BJ649" s="53">
        <v>3.6812347299999999</v>
      </c>
      <c r="BK649" s="53">
        <v>3.2022399999999999E-3</v>
      </c>
      <c r="BL649" s="53">
        <v>73908.898400000005</v>
      </c>
    </row>
    <row r="650" spans="1:64" hidden="1" x14ac:dyDescent="0.3">
      <c r="A650" s="4" t="s">
        <v>608</v>
      </c>
      <c r="B650" s="4">
        <v>132</v>
      </c>
      <c r="C650" s="4">
        <v>132</v>
      </c>
      <c r="D650" s="4">
        <v>636</v>
      </c>
      <c r="E650" s="4">
        <v>1</v>
      </c>
      <c r="F650" s="41">
        <v>37135</v>
      </c>
      <c r="G650" s="94">
        <v>1</v>
      </c>
      <c r="H650" s="94">
        <v>9</v>
      </c>
      <c r="I650" s="94">
        <v>2001</v>
      </c>
      <c r="J650" s="4">
        <v>40.5</v>
      </c>
      <c r="K650" s="4">
        <v>22.75</v>
      </c>
      <c r="L650" s="4">
        <v>30</v>
      </c>
      <c r="M650" s="5" t="s">
        <v>2049</v>
      </c>
      <c r="P650" s="5" t="s">
        <v>1929</v>
      </c>
      <c r="Q650" s="5" t="s">
        <v>845</v>
      </c>
      <c r="R650" s="4" t="s">
        <v>845</v>
      </c>
      <c r="S650" s="4" t="s">
        <v>1569</v>
      </c>
      <c r="T650" s="5" t="s">
        <v>2019</v>
      </c>
      <c r="U650" s="5" t="s">
        <v>1418</v>
      </c>
      <c r="V650" s="5" t="s">
        <v>991</v>
      </c>
      <c r="W650" s="5" t="s">
        <v>1222</v>
      </c>
      <c r="Y650" s="4" t="b">
        <v>1</v>
      </c>
      <c r="Z650" s="4" t="s">
        <v>1822</v>
      </c>
      <c r="AA650" s="4" t="s">
        <v>1831</v>
      </c>
      <c r="AB650" s="4" t="s">
        <v>1831</v>
      </c>
      <c r="AC650" s="4" t="s">
        <v>1831</v>
      </c>
      <c r="AD650" s="4" t="s">
        <v>1831</v>
      </c>
      <c r="AE650" s="53">
        <v>0</v>
      </c>
      <c r="AJ650" s="4" t="s">
        <v>1831</v>
      </c>
      <c r="AK650" s="4">
        <v>18.5</v>
      </c>
      <c r="AL650" s="4" t="s">
        <v>1831</v>
      </c>
      <c r="AM650" s="4" t="s">
        <v>1831</v>
      </c>
      <c r="AN650" s="4">
        <v>90</v>
      </c>
      <c r="AR650" s="4" t="s">
        <v>1831</v>
      </c>
      <c r="AS650" s="4" t="s">
        <v>1831</v>
      </c>
      <c r="AT650" s="4" t="s">
        <v>1831</v>
      </c>
      <c r="AU650" s="4" t="s">
        <v>994</v>
      </c>
      <c r="AV650" s="4" t="s">
        <v>1831</v>
      </c>
      <c r="AW650" s="4" t="s">
        <v>1831</v>
      </c>
      <c r="AX650" s="4" t="s">
        <v>1831</v>
      </c>
      <c r="AY650" s="4" t="s">
        <v>1831</v>
      </c>
      <c r="AZ650" s="4" t="s">
        <v>1831</v>
      </c>
      <c r="BA650" s="4" t="s">
        <v>1831</v>
      </c>
      <c r="BB650" s="4" t="s">
        <v>1831</v>
      </c>
      <c r="BC650" s="53">
        <v>0.2105755</v>
      </c>
      <c r="BD650" s="53">
        <v>1.3686800000000001E-2</v>
      </c>
      <c r="BE650" s="53">
        <v>244.76559800000001</v>
      </c>
      <c r="BF650" s="53">
        <v>3.4035250000000003E-2</v>
      </c>
      <c r="BG650" s="53">
        <v>0.1226235</v>
      </c>
      <c r="BH650" s="4">
        <v>38.036147999999997</v>
      </c>
      <c r="BI650" s="4">
        <v>7.3012057500000003</v>
      </c>
      <c r="BJ650" s="53">
        <v>17.878967200000002</v>
      </c>
      <c r="BK650" s="53">
        <v>1.343075E-2</v>
      </c>
      <c r="BL650" s="53">
        <v>4042.87012</v>
      </c>
    </row>
    <row r="651" spans="1:64" hidden="1" x14ac:dyDescent="0.3">
      <c r="A651" s="4" t="s">
        <v>608</v>
      </c>
      <c r="B651" s="4">
        <v>132</v>
      </c>
      <c r="C651" s="4">
        <v>132</v>
      </c>
      <c r="D651" s="4">
        <v>637</v>
      </c>
      <c r="E651" s="4">
        <v>10</v>
      </c>
      <c r="F651" s="41">
        <v>37135</v>
      </c>
      <c r="G651" s="94">
        <v>1</v>
      </c>
      <c r="H651" s="94">
        <v>9</v>
      </c>
      <c r="I651" s="94">
        <v>2001</v>
      </c>
      <c r="J651" s="4">
        <v>40.4</v>
      </c>
      <c r="K651" s="4">
        <v>22.75</v>
      </c>
      <c r="L651" s="4">
        <v>41</v>
      </c>
      <c r="M651" s="5" t="s">
        <v>2049</v>
      </c>
      <c r="P651" s="5" t="s">
        <v>1929</v>
      </c>
      <c r="Q651" s="5" t="s">
        <v>845</v>
      </c>
      <c r="R651" s="4" t="s">
        <v>845</v>
      </c>
      <c r="S651" s="4" t="s">
        <v>1569</v>
      </c>
      <c r="T651" s="5" t="s">
        <v>2019</v>
      </c>
      <c r="U651" s="5" t="s">
        <v>1418</v>
      </c>
      <c r="V651" s="5" t="s">
        <v>991</v>
      </c>
      <c r="W651" s="5" t="s">
        <v>1222</v>
      </c>
      <c r="Y651" s="4" t="b">
        <v>1</v>
      </c>
      <c r="Z651" s="4" t="s">
        <v>1822</v>
      </c>
      <c r="AA651" s="4" t="s">
        <v>1831</v>
      </c>
      <c r="AB651" s="4" t="s">
        <v>1831</v>
      </c>
      <c r="AC651" s="4" t="s">
        <v>1831</v>
      </c>
      <c r="AD651" s="4" t="s">
        <v>1831</v>
      </c>
      <c r="AE651" s="53">
        <v>0</v>
      </c>
      <c r="AJ651" s="4" t="s">
        <v>1831</v>
      </c>
      <c r="AK651" s="4">
        <v>18.5</v>
      </c>
      <c r="AL651" s="4" t="s">
        <v>1831</v>
      </c>
      <c r="AM651" s="4" t="s">
        <v>1831</v>
      </c>
      <c r="AN651" s="4">
        <v>90</v>
      </c>
      <c r="AR651" s="4" t="s">
        <v>1831</v>
      </c>
      <c r="AS651" s="4" t="s">
        <v>1831</v>
      </c>
      <c r="AT651" s="4" t="s">
        <v>1831</v>
      </c>
      <c r="AU651" s="4" t="s">
        <v>994</v>
      </c>
      <c r="AV651" s="4" t="s">
        <v>1831</v>
      </c>
      <c r="AW651" s="4" t="s">
        <v>1831</v>
      </c>
      <c r="AX651" s="4" t="s">
        <v>1831</v>
      </c>
      <c r="AY651" s="4" t="s">
        <v>1831</v>
      </c>
      <c r="AZ651" s="4" t="s">
        <v>1831</v>
      </c>
      <c r="BA651" s="4" t="s">
        <v>1831</v>
      </c>
      <c r="BB651" s="4" t="s">
        <v>1831</v>
      </c>
      <c r="BC651" s="53">
        <v>0.18256595</v>
      </c>
      <c r="BD651" s="53">
        <v>1.5743900000000002E-2</v>
      </c>
      <c r="BE651" s="53">
        <v>246.53376600000001</v>
      </c>
      <c r="BF651" s="53">
        <v>2.2301350000000001E-2</v>
      </c>
      <c r="BG651" s="53">
        <v>9.8867750000000004E-2</v>
      </c>
      <c r="BH651" s="4">
        <v>38.307902800000001</v>
      </c>
      <c r="BI651" s="4">
        <v>6.3327581999999998</v>
      </c>
      <c r="BJ651" s="53">
        <v>16.2024708</v>
      </c>
      <c r="BK651" s="53">
        <v>1.36962E-2</v>
      </c>
      <c r="BL651" s="53">
        <v>11666.700199999999</v>
      </c>
    </row>
    <row r="652" spans="1:64" hidden="1" x14ac:dyDescent="0.3">
      <c r="A652" s="4" t="s">
        <v>608</v>
      </c>
      <c r="B652" s="4">
        <v>132</v>
      </c>
      <c r="C652" s="4">
        <v>132</v>
      </c>
      <c r="D652" s="4">
        <v>638</v>
      </c>
      <c r="E652" s="4">
        <v>17</v>
      </c>
      <c r="F652" s="41">
        <v>37135</v>
      </c>
      <c r="G652" s="94">
        <v>1</v>
      </c>
      <c r="H652" s="94">
        <v>9</v>
      </c>
      <c r="I652" s="94">
        <v>2001</v>
      </c>
      <c r="J652" s="4">
        <v>40.25</v>
      </c>
      <c r="K652" s="4">
        <v>22.75</v>
      </c>
      <c r="L652" s="4">
        <v>55</v>
      </c>
      <c r="M652" s="5" t="s">
        <v>2049</v>
      </c>
      <c r="P652" s="5" t="s">
        <v>1929</v>
      </c>
      <c r="Q652" s="5" t="s">
        <v>845</v>
      </c>
      <c r="R652" s="4" t="s">
        <v>845</v>
      </c>
      <c r="S652" s="4" t="s">
        <v>1569</v>
      </c>
      <c r="T652" s="5" t="s">
        <v>2019</v>
      </c>
      <c r="U652" s="5" t="s">
        <v>1418</v>
      </c>
      <c r="V652" s="5" t="s">
        <v>991</v>
      </c>
      <c r="W652" s="5" t="s">
        <v>1222</v>
      </c>
      <c r="Y652" s="4" t="b">
        <v>1</v>
      </c>
      <c r="Z652" s="4" t="s">
        <v>1822</v>
      </c>
      <c r="AE652" s="53">
        <v>281.17099000000002</v>
      </c>
      <c r="AJ652" s="4" t="s">
        <v>1831</v>
      </c>
      <c r="AK652" s="4">
        <v>18.5</v>
      </c>
      <c r="AL652" s="4" t="s">
        <v>1831</v>
      </c>
      <c r="AM652" s="4" t="s">
        <v>1831</v>
      </c>
      <c r="AN652" s="4">
        <v>90</v>
      </c>
      <c r="AR652" s="4" t="s">
        <v>1831</v>
      </c>
      <c r="AS652" s="4" t="s">
        <v>1831</v>
      </c>
      <c r="AT652" s="4" t="s">
        <v>1831</v>
      </c>
      <c r="AU652" s="4" t="s">
        <v>994</v>
      </c>
      <c r="AV652" s="4" t="s">
        <v>1831</v>
      </c>
      <c r="AW652" s="4" t="s">
        <v>1831</v>
      </c>
      <c r="AX652" s="4" t="s">
        <v>1831</v>
      </c>
      <c r="AY652" s="4" t="s">
        <v>1831</v>
      </c>
      <c r="AZ652" s="4" t="s">
        <v>1831</v>
      </c>
      <c r="BA652" s="4" t="s">
        <v>1831</v>
      </c>
      <c r="BB652" s="4" t="s">
        <v>1831</v>
      </c>
      <c r="BC652" s="53">
        <v>0.21087924999999999</v>
      </c>
      <c r="BD652" s="53">
        <v>1.7659500000000002E-2</v>
      </c>
      <c r="BE652" s="53">
        <v>241.68842699999999</v>
      </c>
      <c r="BF652" s="53">
        <v>6.2769500000000006E-2</v>
      </c>
      <c r="BG652" s="53">
        <v>8.7137500000000007E-2</v>
      </c>
      <c r="BH652" s="4">
        <v>38.574086999999999</v>
      </c>
      <c r="BI652" s="4">
        <v>5.6751637500000003</v>
      </c>
      <c r="BJ652" s="53">
        <v>15.2000955</v>
      </c>
      <c r="BK652" s="53">
        <v>1.1139E-2</v>
      </c>
      <c r="BL652" s="53">
        <v>26213.099600000001</v>
      </c>
    </row>
    <row r="653" spans="1:64" hidden="1" x14ac:dyDescent="0.3">
      <c r="A653" s="4" t="s">
        <v>608</v>
      </c>
      <c r="B653" s="4">
        <v>132</v>
      </c>
      <c r="C653" s="4">
        <v>132</v>
      </c>
      <c r="D653" s="4">
        <v>639</v>
      </c>
      <c r="E653" s="4">
        <v>27</v>
      </c>
      <c r="F653" s="41">
        <v>37135</v>
      </c>
      <c r="G653" s="94">
        <v>1</v>
      </c>
      <c r="H653" s="94">
        <v>9</v>
      </c>
      <c r="I653" s="94">
        <v>2001</v>
      </c>
      <c r="J653" s="4">
        <v>40.1</v>
      </c>
      <c r="K653" s="4">
        <v>22.75</v>
      </c>
      <c r="L653" s="4">
        <v>64</v>
      </c>
      <c r="M653" s="5" t="s">
        <v>2049</v>
      </c>
      <c r="P653" s="5" t="s">
        <v>1929</v>
      </c>
      <c r="Q653" s="5" t="s">
        <v>845</v>
      </c>
      <c r="R653" s="4" t="s">
        <v>845</v>
      </c>
      <c r="S653" s="4" t="s">
        <v>1570</v>
      </c>
      <c r="T653" s="5" t="s">
        <v>2019</v>
      </c>
      <c r="U653" s="5" t="s">
        <v>1418</v>
      </c>
      <c r="V653" s="5" t="s">
        <v>991</v>
      </c>
      <c r="W653" s="5" t="s">
        <v>1222</v>
      </c>
      <c r="Y653" s="4" t="b">
        <v>1</v>
      </c>
      <c r="Z653" s="4" t="s">
        <v>1822</v>
      </c>
      <c r="AE653" s="53">
        <v>132.044006</v>
      </c>
      <c r="AJ653" s="4" t="s">
        <v>1831</v>
      </c>
      <c r="AK653" s="4">
        <v>18.5</v>
      </c>
      <c r="AL653" s="4" t="s">
        <v>1831</v>
      </c>
      <c r="AM653" s="4" t="s">
        <v>1831</v>
      </c>
      <c r="AN653" s="4">
        <v>90</v>
      </c>
      <c r="AR653" s="4" t="s">
        <v>1831</v>
      </c>
      <c r="AS653" s="4" t="s">
        <v>1831</v>
      </c>
      <c r="AT653" s="4" t="s">
        <v>1831</v>
      </c>
      <c r="AU653" s="4" t="s">
        <v>994</v>
      </c>
      <c r="AV653" s="4" t="s">
        <v>1831</v>
      </c>
      <c r="AW653" s="4" t="s">
        <v>1831</v>
      </c>
      <c r="AX653" s="4" t="s">
        <v>1831</v>
      </c>
      <c r="AY653" s="4" t="s">
        <v>1831</v>
      </c>
      <c r="AZ653" s="4" t="s">
        <v>1831</v>
      </c>
      <c r="BA653" s="4" t="s">
        <v>1831</v>
      </c>
      <c r="BB653" s="4" t="s">
        <v>1831</v>
      </c>
      <c r="BC653" s="53">
        <v>0.23656350000000001</v>
      </c>
      <c r="BD653" s="53">
        <v>1.8751E-2</v>
      </c>
      <c r="BE653" s="53">
        <v>238.14215899999999</v>
      </c>
      <c r="BF653" s="53">
        <v>0.14523775</v>
      </c>
      <c r="BG653" s="53">
        <v>9.1796299999999997E-2</v>
      </c>
      <c r="BH653" s="4">
        <v>38.650392500000002</v>
      </c>
      <c r="BI653" s="4">
        <v>5.5411511000000004</v>
      </c>
      <c r="BJ653" s="53">
        <v>14.9922986</v>
      </c>
      <c r="BK653" s="53">
        <v>8.4365499999999993E-3</v>
      </c>
      <c r="BL653" s="53">
        <v>42333.398399999998</v>
      </c>
    </row>
    <row r="654" spans="1:64" hidden="1" x14ac:dyDescent="0.3">
      <c r="A654" s="4" t="s">
        <v>608</v>
      </c>
      <c r="B654" s="4">
        <v>132</v>
      </c>
      <c r="C654" s="4">
        <v>132</v>
      </c>
      <c r="D654" s="4">
        <v>640</v>
      </c>
      <c r="E654" s="4">
        <v>38</v>
      </c>
      <c r="F654" s="41">
        <v>37135</v>
      </c>
      <c r="G654" s="94">
        <v>1</v>
      </c>
      <c r="H654" s="94">
        <v>9</v>
      </c>
      <c r="I654" s="94">
        <v>2001</v>
      </c>
      <c r="J654" s="4">
        <v>40</v>
      </c>
      <c r="K654" s="4">
        <v>22.75</v>
      </c>
      <c r="L654" s="4">
        <v>51</v>
      </c>
      <c r="M654" s="5" t="s">
        <v>2049</v>
      </c>
      <c r="P654" s="5" t="s">
        <v>1929</v>
      </c>
      <c r="Q654" s="5" t="s">
        <v>845</v>
      </c>
      <c r="R654" s="4" t="s">
        <v>845</v>
      </c>
      <c r="S654" s="4" t="s">
        <v>1570</v>
      </c>
      <c r="T654" s="5" t="s">
        <v>2019</v>
      </c>
      <c r="U654" s="5" t="s">
        <v>1418</v>
      </c>
      <c r="V654" s="5" t="s">
        <v>991</v>
      </c>
      <c r="W654" s="5" t="s">
        <v>1222</v>
      </c>
      <c r="Y654" s="4" t="b">
        <v>1</v>
      </c>
      <c r="Z654" s="4" t="s">
        <v>1822</v>
      </c>
      <c r="AE654" s="53">
        <v>183.604004</v>
      </c>
      <c r="AJ654" s="4" t="s">
        <v>1831</v>
      </c>
      <c r="AK654" s="4">
        <v>18.5</v>
      </c>
      <c r="AL654" s="4" t="s">
        <v>1831</v>
      </c>
      <c r="AM654" s="4" t="s">
        <v>1831</v>
      </c>
      <c r="AN654" s="4">
        <v>90</v>
      </c>
      <c r="AR654" s="4" t="s">
        <v>1831</v>
      </c>
      <c r="AS654" s="4" t="s">
        <v>1831</v>
      </c>
      <c r="AT654" s="4" t="s">
        <v>1831</v>
      </c>
      <c r="AU654" s="4" t="s">
        <v>994</v>
      </c>
      <c r="AV654" s="4" t="s">
        <v>1831</v>
      </c>
      <c r="AW654" s="4" t="s">
        <v>1831</v>
      </c>
      <c r="AX654" s="4" t="s">
        <v>1831</v>
      </c>
      <c r="AY654" s="4" t="s">
        <v>1831</v>
      </c>
      <c r="AZ654" s="4" t="s">
        <v>1831</v>
      </c>
      <c r="BA654" s="4" t="s">
        <v>1831</v>
      </c>
      <c r="BB654" s="4" t="s">
        <v>1831</v>
      </c>
      <c r="BC654" s="53">
        <v>0.2027485</v>
      </c>
      <c r="BD654" s="53">
        <v>1.95712E-2</v>
      </c>
      <c r="BE654" s="53">
        <v>242.434719</v>
      </c>
      <c r="BF654" s="53">
        <v>6.6749500000000003E-2</v>
      </c>
      <c r="BG654" s="53">
        <v>9.2873499999999998E-2</v>
      </c>
      <c r="BH654" s="4">
        <v>38.513299799999999</v>
      </c>
      <c r="BI654" s="4">
        <v>5.8770990000000003</v>
      </c>
      <c r="BJ654" s="53">
        <v>15.758146</v>
      </c>
      <c r="BK654" s="53">
        <v>7.5507500000000002E-3</v>
      </c>
      <c r="BL654" s="53">
        <v>53257.601600000002</v>
      </c>
    </row>
    <row r="655" spans="1:64" hidden="1" x14ac:dyDescent="0.3">
      <c r="A655" s="4" t="s">
        <v>608</v>
      </c>
      <c r="B655" s="4">
        <v>132</v>
      </c>
      <c r="C655" s="4">
        <v>132</v>
      </c>
      <c r="D655" s="4">
        <v>641</v>
      </c>
      <c r="E655" s="4">
        <v>30</v>
      </c>
      <c r="F655" s="41">
        <v>37135</v>
      </c>
      <c r="G655" s="94">
        <v>1</v>
      </c>
      <c r="H655" s="94">
        <v>9</v>
      </c>
      <c r="I655" s="94">
        <v>2001</v>
      </c>
      <c r="J655" s="4">
        <v>40.1</v>
      </c>
      <c r="K655" s="4">
        <v>23</v>
      </c>
      <c r="L655" s="4">
        <v>86</v>
      </c>
      <c r="M655" s="5" t="s">
        <v>2049</v>
      </c>
      <c r="P655" s="5" t="s">
        <v>1929</v>
      </c>
      <c r="Q655" s="5" t="s">
        <v>845</v>
      </c>
      <c r="R655" s="4" t="s">
        <v>845</v>
      </c>
      <c r="S655" s="4" t="s">
        <v>1570</v>
      </c>
      <c r="T655" s="5" t="s">
        <v>2020</v>
      </c>
      <c r="U655" s="5" t="s">
        <v>1174</v>
      </c>
      <c r="V655" s="5" t="s">
        <v>991</v>
      </c>
      <c r="Y655" s="4" t="b">
        <v>1</v>
      </c>
      <c r="Z655" s="4" t="s">
        <v>1822</v>
      </c>
      <c r="AE655" s="53">
        <v>110.25299800000001</v>
      </c>
      <c r="AJ655" s="4" t="s">
        <v>1831</v>
      </c>
      <c r="AK655" s="4">
        <v>18.5</v>
      </c>
      <c r="AL655" s="4" t="s">
        <v>1831</v>
      </c>
      <c r="AM655" s="4" t="s">
        <v>1831</v>
      </c>
      <c r="AN655" s="4" t="s">
        <v>1831</v>
      </c>
      <c r="AO655" s="4" t="s">
        <v>1831</v>
      </c>
      <c r="AR655" s="4" t="s">
        <v>1831</v>
      </c>
      <c r="AS655" s="4" t="s">
        <v>1831</v>
      </c>
      <c r="AT655" s="4" t="s">
        <v>1831</v>
      </c>
      <c r="AU655" s="4">
        <v>0</v>
      </c>
      <c r="AV655" s="4" t="s">
        <v>1831</v>
      </c>
      <c r="AW655" s="4" t="s">
        <v>1831</v>
      </c>
      <c r="AX655" s="4" t="s">
        <v>1831</v>
      </c>
      <c r="AY655" s="4" t="s">
        <v>1831</v>
      </c>
      <c r="AZ655" s="4" t="s">
        <v>1831</v>
      </c>
      <c r="BA655" s="4" t="s">
        <v>1831</v>
      </c>
      <c r="BB655" s="4" t="s">
        <v>1831</v>
      </c>
      <c r="BC655" s="53">
        <v>0.26260155000000002</v>
      </c>
      <c r="BD655" s="53">
        <v>2.32243E-2</v>
      </c>
      <c r="BE655" s="53">
        <v>234.573522</v>
      </c>
      <c r="BF655" s="53">
        <v>0.30582945</v>
      </c>
      <c r="BG655" s="53">
        <v>9.2718049999999996E-2</v>
      </c>
      <c r="BH655" s="4">
        <v>38.706032899999997</v>
      </c>
      <c r="BI655" s="4">
        <v>4.9486856499999998</v>
      </c>
      <c r="BJ655" s="53">
        <v>14.9465995</v>
      </c>
      <c r="BK655" s="53">
        <v>5.6373500000000002E-3</v>
      </c>
      <c r="BL655" s="53">
        <v>50907.300799999997</v>
      </c>
    </row>
    <row r="656" spans="1:64" hidden="1" x14ac:dyDescent="0.3">
      <c r="A656" s="4" t="s">
        <v>608</v>
      </c>
      <c r="B656" s="4">
        <v>132</v>
      </c>
      <c r="C656" s="4">
        <v>132</v>
      </c>
      <c r="D656" s="4">
        <v>642</v>
      </c>
      <c r="E656" s="4">
        <v>1</v>
      </c>
      <c r="F656" s="41">
        <v>37165</v>
      </c>
      <c r="G656" s="94">
        <v>1</v>
      </c>
      <c r="H656" s="94">
        <v>10</v>
      </c>
      <c r="I656" s="94">
        <v>2001</v>
      </c>
      <c r="J656" s="4">
        <v>40.5</v>
      </c>
      <c r="K656" s="4">
        <v>22.75</v>
      </c>
      <c r="L656" s="4">
        <v>30</v>
      </c>
      <c r="M656" s="5" t="s">
        <v>2049</v>
      </c>
      <c r="P656" s="5" t="s">
        <v>1929</v>
      </c>
      <c r="Q656" s="90" t="s">
        <v>868</v>
      </c>
      <c r="R656" s="4" t="s">
        <v>868</v>
      </c>
      <c r="S656" s="4" t="s">
        <v>1569</v>
      </c>
      <c r="T656" s="5" t="s">
        <v>2021</v>
      </c>
      <c r="U656" s="5" t="s">
        <v>1418</v>
      </c>
      <c r="V656" s="5" t="s">
        <v>992</v>
      </c>
      <c r="W656" s="5" t="s">
        <v>1222</v>
      </c>
      <c r="Y656" s="4" t="b">
        <v>1</v>
      </c>
      <c r="Z656" s="4" t="s">
        <v>1822</v>
      </c>
      <c r="AA656" s="4" t="s">
        <v>1831</v>
      </c>
      <c r="AB656" s="4" t="s">
        <v>1831</v>
      </c>
      <c r="AC656" s="4" t="s">
        <v>1831</v>
      </c>
      <c r="AD656" s="4" t="s">
        <v>1831</v>
      </c>
      <c r="AE656" s="53">
        <v>0</v>
      </c>
      <c r="AJ656" s="4" t="s">
        <v>1831</v>
      </c>
      <c r="AK656" s="4">
        <v>18.5</v>
      </c>
      <c r="AL656" s="4" t="s">
        <v>1831</v>
      </c>
      <c r="AM656" s="4" t="s">
        <v>1831</v>
      </c>
      <c r="AN656" s="4">
        <v>1</v>
      </c>
      <c r="AR656" s="4" t="s">
        <v>1831</v>
      </c>
      <c r="AS656" s="4" t="s">
        <v>1831</v>
      </c>
      <c r="AT656" s="4" t="s">
        <v>1831</v>
      </c>
      <c r="AU656" s="4" t="s">
        <v>994</v>
      </c>
      <c r="AV656" s="4" t="s">
        <v>1831</v>
      </c>
      <c r="AW656" s="4" t="s">
        <v>1831</v>
      </c>
      <c r="AX656" s="4" t="s">
        <v>1831</v>
      </c>
      <c r="AY656" s="4" t="s">
        <v>1831</v>
      </c>
      <c r="AZ656" s="4" t="s">
        <v>1831</v>
      </c>
      <c r="BA656" s="4" t="s">
        <v>1831</v>
      </c>
      <c r="BB656" s="4" t="s">
        <v>1831</v>
      </c>
      <c r="BC656" s="53">
        <v>0.2105755</v>
      </c>
      <c r="BD656" s="53">
        <v>1.3686800000000001E-2</v>
      </c>
      <c r="BE656" s="53">
        <v>244.76559800000001</v>
      </c>
      <c r="BF656" s="53">
        <v>3.4035250000000003E-2</v>
      </c>
      <c r="BG656" s="53">
        <v>0.1226235</v>
      </c>
      <c r="BH656" s="4">
        <v>38.036147999999997</v>
      </c>
      <c r="BI656" s="4">
        <v>7.3012057500000003</v>
      </c>
      <c r="BJ656" s="53">
        <v>17.878967200000002</v>
      </c>
      <c r="BK656" s="53">
        <v>1.343075E-2</v>
      </c>
      <c r="BL656" s="53">
        <v>4042.87012</v>
      </c>
    </row>
    <row r="657" spans="1:64" hidden="1" x14ac:dyDescent="0.3">
      <c r="A657" s="4" t="s">
        <v>608</v>
      </c>
      <c r="B657" s="4">
        <v>132</v>
      </c>
      <c r="C657" s="4">
        <v>132</v>
      </c>
      <c r="D657" s="4">
        <v>643</v>
      </c>
      <c r="E657" s="4">
        <v>10</v>
      </c>
      <c r="F657" s="41">
        <v>37165</v>
      </c>
      <c r="G657" s="94">
        <v>1</v>
      </c>
      <c r="H657" s="94">
        <v>10</v>
      </c>
      <c r="I657" s="94">
        <v>2001</v>
      </c>
      <c r="J657" s="4">
        <v>40.4</v>
      </c>
      <c r="K657" s="4">
        <v>22.75</v>
      </c>
      <c r="L657" s="4">
        <v>41</v>
      </c>
      <c r="M657" s="5" t="s">
        <v>2049</v>
      </c>
      <c r="P657" s="5" t="s">
        <v>1929</v>
      </c>
      <c r="Q657" s="90" t="s">
        <v>868</v>
      </c>
      <c r="R657" s="4" t="s">
        <v>868</v>
      </c>
      <c r="S657" s="4" t="s">
        <v>1569</v>
      </c>
      <c r="T657" s="5" t="s">
        <v>2021</v>
      </c>
      <c r="U657" s="5" t="s">
        <v>1418</v>
      </c>
      <c r="V657" s="5" t="s">
        <v>992</v>
      </c>
      <c r="W657" s="5" t="s">
        <v>1222</v>
      </c>
      <c r="Y657" s="4" t="b">
        <v>1</v>
      </c>
      <c r="Z657" s="4" t="s">
        <v>1822</v>
      </c>
      <c r="AA657" s="4" t="s">
        <v>1831</v>
      </c>
      <c r="AB657" s="4" t="s">
        <v>1831</v>
      </c>
      <c r="AC657" s="4" t="s">
        <v>1831</v>
      </c>
      <c r="AD657" s="4" t="s">
        <v>1831</v>
      </c>
      <c r="AE657" s="53">
        <v>0</v>
      </c>
      <c r="AJ657" s="4" t="s">
        <v>1831</v>
      </c>
      <c r="AK657" s="4">
        <v>18.5</v>
      </c>
      <c r="AL657" s="4" t="s">
        <v>1831</v>
      </c>
      <c r="AM657" s="4" t="s">
        <v>1831</v>
      </c>
      <c r="AN657" s="4">
        <v>1</v>
      </c>
      <c r="AR657" s="4" t="s">
        <v>1831</v>
      </c>
      <c r="AS657" s="4" t="s">
        <v>1831</v>
      </c>
      <c r="AT657" s="4" t="s">
        <v>1831</v>
      </c>
      <c r="AU657" s="4" t="s">
        <v>994</v>
      </c>
      <c r="AV657" s="4" t="s">
        <v>1831</v>
      </c>
      <c r="AW657" s="4" t="s">
        <v>1831</v>
      </c>
      <c r="AX657" s="4" t="s">
        <v>1831</v>
      </c>
      <c r="AY657" s="4" t="s">
        <v>1831</v>
      </c>
      <c r="AZ657" s="4" t="s">
        <v>1831</v>
      </c>
      <c r="BA657" s="4" t="s">
        <v>1831</v>
      </c>
      <c r="BB657" s="4" t="s">
        <v>1831</v>
      </c>
      <c r="BC657" s="53">
        <v>0.18256595</v>
      </c>
      <c r="BD657" s="53">
        <v>1.5743900000000002E-2</v>
      </c>
      <c r="BE657" s="53">
        <v>246.53376600000001</v>
      </c>
      <c r="BF657" s="53">
        <v>2.2301350000000001E-2</v>
      </c>
      <c r="BG657" s="53">
        <v>9.8867750000000004E-2</v>
      </c>
      <c r="BH657" s="4">
        <v>38.307902800000001</v>
      </c>
      <c r="BI657" s="4">
        <v>6.3327581999999998</v>
      </c>
      <c r="BJ657" s="53">
        <v>16.2024708</v>
      </c>
      <c r="BK657" s="53">
        <v>1.36962E-2</v>
      </c>
      <c r="BL657" s="53">
        <v>11666.700199999999</v>
      </c>
    </row>
    <row r="658" spans="1:64" hidden="1" x14ac:dyDescent="0.3">
      <c r="A658" s="4" t="s">
        <v>608</v>
      </c>
      <c r="B658" s="4">
        <v>132</v>
      </c>
      <c r="C658" s="4">
        <v>132</v>
      </c>
      <c r="D658" s="4">
        <v>644</v>
      </c>
      <c r="E658" s="4">
        <v>17</v>
      </c>
      <c r="F658" s="41">
        <v>37165</v>
      </c>
      <c r="G658" s="94">
        <v>1</v>
      </c>
      <c r="H658" s="94">
        <v>10</v>
      </c>
      <c r="I658" s="94">
        <v>2001</v>
      </c>
      <c r="J658" s="4">
        <v>40.25</v>
      </c>
      <c r="K658" s="4">
        <v>22.75</v>
      </c>
      <c r="L658" s="4">
        <v>55</v>
      </c>
      <c r="M658" s="5" t="s">
        <v>2049</v>
      </c>
      <c r="P658" s="5" t="s">
        <v>1929</v>
      </c>
      <c r="Q658" s="90" t="s">
        <v>868</v>
      </c>
      <c r="R658" s="4" t="s">
        <v>868</v>
      </c>
      <c r="S658" s="4" t="s">
        <v>1569</v>
      </c>
      <c r="T658" s="5" t="s">
        <v>2021</v>
      </c>
      <c r="U658" s="5" t="s">
        <v>1418</v>
      </c>
      <c r="V658" s="5" t="s">
        <v>992</v>
      </c>
      <c r="W658" s="5" t="s">
        <v>1222</v>
      </c>
      <c r="Y658" s="4" t="b">
        <v>1</v>
      </c>
      <c r="Z658" s="4" t="s">
        <v>1822</v>
      </c>
      <c r="AE658" s="53">
        <v>281.17099000000002</v>
      </c>
      <c r="AJ658" s="4" t="s">
        <v>1831</v>
      </c>
      <c r="AK658" s="4">
        <v>18.5</v>
      </c>
      <c r="AL658" s="4" t="s">
        <v>1831</v>
      </c>
      <c r="AM658" s="4" t="s">
        <v>1831</v>
      </c>
      <c r="AN658" s="4">
        <v>1</v>
      </c>
      <c r="AR658" s="4" t="s">
        <v>1831</v>
      </c>
      <c r="AS658" s="4" t="s">
        <v>1831</v>
      </c>
      <c r="AT658" s="4" t="s">
        <v>1831</v>
      </c>
      <c r="AU658" s="4" t="s">
        <v>994</v>
      </c>
      <c r="AV658" s="4" t="s">
        <v>1831</v>
      </c>
      <c r="AW658" s="4" t="s">
        <v>1831</v>
      </c>
      <c r="AX658" s="4" t="s">
        <v>1831</v>
      </c>
      <c r="AY658" s="4" t="s">
        <v>1831</v>
      </c>
      <c r="AZ658" s="4" t="s">
        <v>1831</v>
      </c>
      <c r="BA658" s="4" t="s">
        <v>1831</v>
      </c>
      <c r="BB658" s="4" t="s">
        <v>1831</v>
      </c>
      <c r="BC658" s="53">
        <v>0.21087924999999999</v>
      </c>
      <c r="BD658" s="53">
        <v>1.7659500000000002E-2</v>
      </c>
      <c r="BE658" s="53">
        <v>241.68842699999999</v>
      </c>
      <c r="BF658" s="53">
        <v>6.2769500000000006E-2</v>
      </c>
      <c r="BG658" s="53">
        <v>8.7137500000000007E-2</v>
      </c>
      <c r="BH658" s="4">
        <v>38.574086999999999</v>
      </c>
      <c r="BI658" s="4">
        <v>5.6751637500000003</v>
      </c>
      <c r="BJ658" s="53">
        <v>15.2000955</v>
      </c>
      <c r="BK658" s="53">
        <v>1.1139E-2</v>
      </c>
      <c r="BL658" s="53">
        <v>26213.099600000001</v>
      </c>
    </row>
    <row r="659" spans="1:64" hidden="1" x14ac:dyDescent="0.3">
      <c r="A659" s="4" t="s">
        <v>608</v>
      </c>
      <c r="B659" s="4">
        <v>132</v>
      </c>
      <c r="C659" s="4">
        <v>132</v>
      </c>
      <c r="D659" s="4">
        <v>645</v>
      </c>
      <c r="E659" s="4">
        <v>27</v>
      </c>
      <c r="F659" s="41">
        <v>37165</v>
      </c>
      <c r="G659" s="94">
        <v>1</v>
      </c>
      <c r="H659" s="94">
        <v>10</v>
      </c>
      <c r="I659" s="94">
        <v>2001</v>
      </c>
      <c r="J659" s="4">
        <v>40.1</v>
      </c>
      <c r="K659" s="4">
        <v>22.75</v>
      </c>
      <c r="L659" s="4">
        <v>64</v>
      </c>
      <c r="M659" s="5" t="s">
        <v>2049</v>
      </c>
      <c r="P659" s="5" t="s">
        <v>1929</v>
      </c>
      <c r="Q659" s="90" t="s">
        <v>868</v>
      </c>
      <c r="R659" s="4" t="s">
        <v>868</v>
      </c>
      <c r="S659" s="4" t="s">
        <v>1570</v>
      </c>
      <c r="T659" s="5" t="s">
        <v>2021</v>
      </c>
      <c r="U659" s="5" t="s">
        <v>1418</v>
      </c>
      <c r="V659" s="5" t="s">
        <v>992</v>
      </c>
      <c r="W659" s="5" t="s">
        <v>1222</v>
      </c>
      <c r="Y659" s="4" t="b">
        <v>1</v>
      </c>
      <c r="Z659" s="4" t="s">
        <v>1822</v>
      </c>
      <c r="AE659" s="53">
        <v>132.044006</v>
      </c>
      <c r="AJ659" s="4" t="s">
        <v>1831</v>
      </c>
      <c r="AK659" s="4">
        <v>18.5</v>
      </c>
      <c r="AL659" s="4" t="s">
        <v>1831</v>
      </c>
      <c r="AM659" s="4" t="s">
        <v>1831</v>
      </c>
      <c r="AN659" s="4">
        <v>1</v>
      </c>
      <c r="AR659" s="4" t="s">
        <v>1831</v>
      </c>
      <c r="AS659" s="4" t="s">
        <v>1831</v>
      </c>
      <c r="AT659" s="4" t="s">
        <v>1831</v>
      </c>
      <c r="AU659" s="4" t="s">
        <v>994</v>
      </c>
      <c r="AV659" s="4" t="s">
        <v>1831</v>
      </c>
      <c r="AW659" s="4" t="s">
        <v>1831</v>
      </c>
      <c r="AX659" s="4" t="s">
        <v>1831</v>
      </c>
      <c r="AY659" s="4" t="s">
        <v>1831</v>
      </c>
      <c r="AZ659" s="4" t="s">
        <v>1831</v>
      </c>
      <c r="BA659" s="4" t="s">
        <v>1831</v>
      </c>
      <c r="BB659" s="4" t="s">
        <v>1831</v>
      </c>
      <c r="BC659" s="53">
        <v>0.23656350000000001</v>
      </c>
      <c r="BD659" s="53">
        <v>1.8751E-2</v>
      </c>
      <c r="BE659" s="53">
        <v>238.14215899999999</v>
      </c>
      <c r="BF659" s="53">
        <v>0.14523775</v>
      </c>
      <c r="BG659" s="53">
        <v>9.1796299999999997E-2</v>
      </c>
      <c r="BH659" s="4">
        <v>38.650392500000002</v>
      </c>
      <c r="BI659" s="4">
        <v>5.5411511000000004</v>
      </c>
      <c r="BJ659" s="53">
        <v>14.9922986</v>
      </c>
      <c r="BK659" s="53">
        <v>8.4365499999999993E-3</v>
      </c>
      <c r="BL659" s="53">
        <v>42333.398399999998</v>
      </c>
    </row>
    <row r="660" spans="1:64" hidden="1" x14ac:dyDescent="0.3">
      <c r="A660" s="4" t="s">
        <v>608</v>
      </c>
      <c r="B660" s="4">
        <v>132</v>
      </c>
      <c r="C660" s="4">
        <v>132</v>
      </c>
      <c r="D660" s="4">
        <v>646</v>
      </c>
      <c r="E660" s="4">
        <v>38</v>
      </c>
      <c r="F660" s="41">
        <v>37165</v>
      </c>
      <c r="G660" s="94">
        <v>1</v>
      </c>
      <c r="H660" s="94">
        <v>10</v>
      </c>
      <c r="I660" s="94">
        <v>2001</v>
      </c>
      <c r="J660" s="4">
        <v>40</v>
      </c>
      <c r="K660" s="4">
        <v>22.75</v>
      </c>
      <c r="L660" s="4">
        <v>51</v>
      </c>
      <c r="M660" s="5" t="s">
        <v>2049</v>
      </c>
      <c r="P660" s="5" t="s">
        <v>1929</v>
      </c>
      <c r="Q660" s="90" t="s">
        <v>868</v>
      </c>
      <c r="R660" s="4" t="s">
        <v>868</v>
      </c>
      <c r="S660" s="4" t="s">
        <v>1570</v>
      </c>
      <c r="T660" s="5" t="s">
        <v>2021</v>
      </c>
      <c r="U660" s="5" t="s">
        <v>1418</v>
      </c>
      <c r="V660" s="5" t="s">
        <v>992</v>
      </c>
      <c r="W660" s="5" t="s">
        <v>1222</v>
      </c>
      <c r="Y660" s="4" t="b">
        <v>1</v>
      </c>
      <c r="Z660" s="4" t="s">
        <v>1822</v>
      </c>
      <c r="AE660" s="53">
        <v>183.604004</v>
      </c>
      <c r="AJ660" s="4" t="s">
        <v>1831</v>
      </c>
      <c r="AK660" s="4">
        <v>18.5</v>
      </c>
      <c r="AL660" s="4" t="s">
        <v>1831</v>
      </c>
      <c r="AM660" s="4" t="s">
        <v>1831</v>
      </c>
      <c r="AN660" s="4">
        <v>1</v>
      </c>
      <c r="AR660" s="4" t="s">
        <v>1831</v>
      </c>
      <c r="AS660" s="4" t="s">
        <v>1831</v>
      </c>
      <c r="AT660" s="4" t="s">
        <v>1831</v>
      </c>
      <c r="AU660" s="4" t="s">
        <v>994</v>
      </c>
      <c r="AV660" s="4" t="s">
        <v>1831</v>
      </c>
      <c r="AW660" s="4" t="s">
        <v>1831</v>
      </c>
      <c r="AX660" s="4" t="s">
        <v>1831</v>
      </c>
      <c r="AY660" s="4" t="s">
        <v>1831</v>
      </c>
      <c r="AZ660" s="4" t="s">
        <v>1831</v>
      </c>
      <c r="BA660" s="4" t="s">
        <v>1831</v>
      </c>
      <c r="BB660" s="4" t="s">
        <v>1831</v>
      </c>
      <c r="BC660" s="53">
        <v>0.2027485</v>
      </c>
      <c r="BD660" s="53">
        <v>1.95712E-2</v>
      </c>
      <c r="BE660" s="53">
        <v>242.434719</v>
      </c>
      <c r="BF660" s="53">
        <v>6.6749500000000003E-2</v>
      </c>
      <c r="BG660" s="53">
        <v>9.2873499999999998E-2</v>
      </c>
      <c r="BH660" s="4">
        <v>38.513299799999999</v>
      </c>
      <c r="BI660" s="4">
        <v>5.8770990000000003</v>
      </c>
      <c r="BJ660" s="53">
        <v>15.758146</v>
      </c>
      <c r="BK660" s="53">
        <v>7.5507500000000002E-3</v>
      </c>
      <c r="BL660" s="53">
        <v>53257.601600000002</v>
      </c>
    </row>
    <row r="661" spans="1:64" hidden="1" x14ac:dyDescent="0.3">
      <c r="A661" s="4" t="s">
        <v>608</v>
      </c>
      <c r="B661" s="4">
        <v>132</v>
      </c>
      <c r="C661" s="4">
        <v>132</v>
      </c>
      <c r="D661" s="4">
        <v>647</v>
      </c>
      <c r="E661" s="4">
        <v>30</v>
      </c>
      <c r="F661" s="41">
        <v>37165</v>
      </c>
      <c r="G661" s="94">
        <v>1</v>
      </c>
      <c r="H661" s="94">
        <v>10</v>
      </c>
      <c r="I661" s="94">
        <v>2001</v>
      </c>
      <c r="J661" s="4">
        <v>40.1</v>
      </c>
      <c r="K661" s="4">
        <v>23</v>
      </c>
      <c r="L661" s="4">
        <v>86</v>
      </c>
      <c r="M661" s="5" t="s">
        <v>2049</v>
      </c>
      <c r="P661" s="5" t="s">
        <v>1929</v>
      </c>
      <c r="Q661" s="90" t="s">
        <v>868</v>
      </c>
      <c r="R661" s="4" t="s">
        <v>868</v>
      </c>
      <c r="S661" s="4" t="s">
        <v>1570</v>
      </c>
      <c r="T661" s="5" t="s">
        <v>2022</v>
      </c>
      <c r="U661" s="5" t="s">
        <v>1174</v>
      </c>
      <c r="V661" s="5" t="s">
        <v>992</v>
      </c>
      <c r="Y661" s="4" t="b">
        <v>1</v>
      </c>
      <c r="Z661" s="4" t="s">
        <v>1822</v>
      </c>
      <c r="AE661" s="53">
        <v>110.25299800000001</v>
      </c>
      <c r="AJ661" s="4" t="s">
        <v>1831</v>
      </c>
      <c r="AK661" s="4">
        <v>18.5</v>
      </c>
      <c r="AL661" s="4" t="s">
        <v>1831</v>
      </c>
      <c r="AM661" s="4" t="s">
        <v>1831</v>
      </c>
      <c r="AN661" s="4">
        <v>0</v>
      </c>
      <c r="AR661" s="4" t="s">
        <v>1831</v>
      </c>
      <c r="AS661" s="4" t="s">
        <v>1831</v>
      </c>
      <c r="AT661" s="4" t="s">
        <v>1831</v>
      </c>
      <c r="AU661" s="4">
        <v>0</v>
      </c>
      <c r="AV661" s="4" t="s">
        <v>1831</v>
      </c>
      <c r="AW661" s="4" t="s">
        <v>1831</v>
      </c>
      <c r="AX661" s="4" t="s">
        <v>1831</v>
      </c>
      <c r="AY661" s="4" t="s">
        <v>1831</v>
      </c>
      <c r="AZ661" s="4" t="s">
        <v>1831</v>
      </c>
      <c r="BA661" s="4" t="s">
        <v>1831</v>
      </c>
      <c r="BB661" s="4" t="s">
        <v>1831</v>
      </c>
      <c r="BC661" s="53">
        <v>0.26260155000000002</v>
      </c>
      <c r="BD661" s="53">
        <v>2.32243E-2</v>
      </c>
      <c r="BE661" s="53">
        <v>234.573522</v>
      </c>
      <c r="BF661" s="53">
        <v>0.30582945</v>
      </c>
      <c r="BG661" s="53">
        <v>9.2718049999999996E-2</v>
      </c>
      <c r="BH661" s="4">
        <v>38.706032899999997</v>
      </c>
      <c r="BI661" s="4">
        <v>4.9486856499999998</v>
      </c>
      <c r="BJ661" s="53">
        <v>14.9465995</v>
      </c>
      <c r="BK661" s="53">
        <v>5.6373500000000002E-3</v>
      </c>
      <c r="BL661" s="53">
        <v>50907.300799999997</v>
      </c>
    </row>
    <row r="662" spans="1:64" hidden="1" x14ac:dyDescent="0.3">
      <c r="A662" s="4" t="s">
        <v>608</v>
      </c>
      <c r="B662" s="4">
        <v>132</v>
      </c>
      <c r="C662" s="4">
        <v>132</v>
      </c>
      <c r="D662" s="4">
        <v>648</v>
      </c>
      <c r="E662" s="4">
        <v>1</v>
      </c>
      <c r="F662" s="41">
        <v>37288</v>
      </c>
      <c r="G662" s="94">
        <v>1</v>
      </c>
      <c r="H662" s="94">
        <v>2</v>
      </c>
      <c r="I662" s="94">
        <v>2002</v>
      </c>
      <c r="J662" s="4">
        <v>40.5</v>
      </c>
      <c r="K662" s="4">
        <v>22.75</v>
      </c>
      <c r="L662" s="4">
        <v>30</v>
      </c>
      <c r="M662" s="5" t="s">
        <v>2049</v>
      </c>
      <c r="P662" s="5" t="s">
        <v>1929</v>
      </c>
      <c r="Q662" s="5" t="s">
        <v>945</v>
      </c>
      <c r="R662" s="4" t="s">
        <v>945</v>
      </c>
      <c r="S662" s="4" t="s">
        <v>1571</v>
      </c>
      <c r="T662" s="5" t="s">
        <v>2023</v>
      </c>
      <c r="U662" s="5" t="s">
        <v>1418</v>
      </c>
      <c r="V662" s="5" t="s">
        <v>992</v>
      </c>
      <c r="W662" s="5" t="s">
        <v>1222</v>
      </c>
      <c r="Y662" s="4" t="b">
        <v>1</v>
      </c>
      <c r="Z662" s="4" t="s">
        <v>1822</v>
      </c>
      <c r="AA662" s="4" t="s">
        <v>1831</v>
      </c>
      <c r="AB662" s="4" t="s">
        <v>1831</v>
      </c>
      <c r="AC662" s="4" t="s">
        <v>1831</v>
      </c>
      <c r="AD662" s="4" t="s">
        <v>1831</v>
      </c>
      <c r="AE662" s="53">
        <v>0</v>
      </c>
      <c r="AJ662" s="4" t="s">
        <v>1831</v>
      </c>
      <c r="AK662" s="4">
        <v>9.5</v>
      </c>
      <c r="AL662" s="4" t="s">
        <v>1831</v>
      </c>
      <c r="AM662" s="4" t="s">
        <v>1831</v>
      </c>
      <c r="AN662" s="4">
        <v>1</v>
      </c>
      <c r="AR662" s="4" t="s">
        <v>1831</v>
      </c>
      <c r="AS662" s="4" t="s">
        <v>1831</v>
      </c>
      <c r="AT662" s="4" t="s">
        <v>1831</v>
      </c>
      <c r="AU662" s="4" t="s">
        <v>994</v>
      </c>
      <c r="AV662" s="4" t="s">
        <v>1831</v>
      </c>
      <c r="AW662" s="4" t="s">
        <v>1831</v>
      </c>
      <c r="AX662" s="4" t="s">
        <v>1831</v>
      </c>
      <c r="AY662" s="4" t="s">
        <v>1831</v>
      </c>
      <c r="AZ662" s="4" t="s">
        <v>1831</v>
      </c>
      <c r="BA662" s="4" t="s">
        <v>1831</v>
      </c>
      <c r="BB662" s="4" t="s">
        <v>1831</v>
      </c>
      <c r="BC662" s="53">
        <v>0.2105755</v>
      </c>
      <c r="BD662" s="53">
        <v>1.3686800000000001E-2</v>
      </c>
      <c r="BE662" s="53">
        <v>244.76559800000001</v>
      </c>
      <c r="BF662" s="53">
        <v>3.4035250000000003E-2</v>
      </c>
      <c r="BG662" s="53">
        <v>0.1226235</v>
      </c>
      <c r="BH662" s="4">
        <v>38.036147999999997</v>
      </c>
      <c r="BI662" s="4">
        <v>7.3012057500000003</v>
      </c>
      <c r="BJ662" s="53">
        <v>17.878967200000002</v>
      </c>
      <c r="BK662" s="53">
        <v>1.343075E-2</v>
      </c>
      <c r="BL662" s="53">
        <v>4042.87012</v>
      </c>
    </row>
    <row r="663" spans="1:64" hidden="1" x14ac:dyDescent="0.3">
      <c r="A663" s="4" t="s">
        <v>608</v>
      </c>
      <c r="B663" s="4">
        <v>132</v>
      </c>
      <c r="C663" s="4">
        <v>132</v>
      </c>
      <c r="D663" s="4">
        <v>649</v>
      </c>
      <c r="E663" s="4">
        <v>10</v>
      </c>
      <c r="F663" s="41">
        <v>37288</v>
      </c>
      <c r="G663" s="94">
        <v>1</v>
      </c>
      <c r="H663" s="94">
        <v>2</v>
      </c>
      <c r="I663" s="94">
        <v>2002</v>
      </c>
      <c r="J663" s="4">
        <v>40.4</v>
      </c>
      <c r="K663" s="4">
        <v>22.75</v>
      </c>
      <c r="L663" s="4">
        <v>41</v>
      </c>
      <c r="M663" s="5" t="s">
        <v>2049</v>
      </c>
      <c r="P663" s="5" t="s">
        <v>1929</v>
      </c>
      <c r="Q663" s="5" t="s">
        <v>945</v>
      </c>
      <c r="R663" s="4" t="s">
        <v>945</v>
      </c>
      <c r="S663" s="4" t="s">
        <v>1571</v>
      </c>
      <c r="T663" s="5" t="s">
        <v>2023</v>
      </c>
      <c r="U663" s="5" t="s">
        <v>1418</v>
      </c>
      <c r="V663" s="5" t="s">
        <v>992</v>
      </c>
      <c r="W663" s="5" t="s">
        <v>1222</v>
      </c>
      <c r="Y663" s="4" t="b">
        <v>1</v>
      </c>
      <c r="Z663" s="4" t="s">
        <v>1822</v>
      </c>
      <c r="AA663" s="4" t="s">
        <v>1831</v>
      </c>
      <c r="AB663" s="4" t="s">
        <v>1831</v>
      </c>
      <c r="AC663" s="4" t="s">
        <v>1831</v>
      </c>
      <c r="AD663" s="4" t="s">
        <v>1831</v>
      </c>
      <c r="AE663" s="53">
        <v>0</v>
      </c>
      <c r="AJ663" s="4" t="s">
        <v>1831</v>
      </c>
      <c r="AK663" s="4">
        <v>9.5</v>
      </c>
      <c r="AL663" s="4" t="s">
        <v>1831</v>
      </c>
      <c r="AM663" s="4" t="s">
        <v>1831</v>
      </c>
      <c r="AN663" s="4">
        <v>1</v>
      </c>
      <c r="AR663" s="4" t="s">
        <v>1831</v>
      </c>
      <c r="AS663" s="4" t="s">
        <v>1831</v>
      </c>
      <c r="AT663" s="4" t="s">
        <v>1831</v>
      </c>
      <c r="AU663" s="4" t="s">
        <v>994</v>
      </c>
      <c r="AV663" s="4" t="s">
        <v>1831</v>
      </c>
      <c r="AW663" s="4" t="s">
        <v>1831</v>
      </c>
      <c r="AX663" s="4" t="s">
        <v>1831</v>
      </c>
      <c r="AY663" s="4" t="s">
        <v>1831</v>
      </c>
      <c r="AZ663" s="4" t="s">
        <v>1831</v>
      </c>
      <c r="BA663" s="4" t="s">
        <v>1831</v>
      </c>
      <c r="BB663" s="4" t="s">
        <v>1831</v>
      </c>
      <c r="BC663" s="53">
        <v>0.18256595</v>
      </c>
      <c r="BD663" s="53">
        <v>1.5743900000000002E-2</v>
      </c>
      <c r="BE663" s="53">
        <v>246.53376600000001</v>
      </c>
      <c r="BF663" s="53">
        <v>2.2301350000000001E-2</v>
      </c>
      <c r="BG663" s="53">
        <v>9.8867750000000004E-2</v>
      </c>
      <c r="BH663" s="4">
        <v>38.307902800000001</v>
      </c>
      <c r="BI663" s="4">
        <v>6.3327581999999998</v>
      </c>
      <c r="BJ663" s="53">
        <v>16.2024708</v>
      </c>
      <c r="BK663" s="53">
        <v>1.36962E-2</v>
      </c>
      <c r="BL663" s="53">
        <v>11666.700199999999</v>
      </c>
    </row>
    <row r="664" spans="1:64" hidden="1" x14ac:dyDescent="0.3">
      <c r="A664" s="4" t="s">
        <v>608</v>
      </c>
      <c r="B664" s="4">
        <v>132</v>
      </c>
      <c r="C664" s="4">
        <v>132</v>
      </c>
      <c r="D664" s="4">
        <v>650</v>
      </c>
      <c r="E664" s="4">
        <v>17</v>
      </c>
      <c r="F664" s="41">
        <v>37288</v>
      </c>
      <c r="G664" s="94">
        <v>1</v>
      </c>
      <c r="H664" s="94">
        <v>2</v>
      </c>
      <c r="I664" s="94">
        <v>2002</v>
      </c>
      <c r="J664" s="4">
        <v>40.25</v>
      </c>
      <c r="K664" s="4">
        <v>22.75</v>
      </c>
      <c r="L664" s="4">
        <v>55</v>
      </c>
      <c r="M664" s="5" t="s">
        <v>2049</v>
      </c>
      <c r="P664" s="5" t="s">
        <v>1929</v>
      </c>
      <c r="Q664" s="5" t="s">
        <v>945</v>
      </c>
      <c r="R664" s="4" t="s">
        <v>945</v>
      </c>
      <c r="S664" s="4" t="s">
        <v>1571</v>
      </c>
      <c r="T664" s="5" t="s">
        <v>2023</v>
      </c>
      <c r="U664" s="5" t="s">
        <v>1418</v>
      </c>
      <c r="V664" s="5" t="s">
        <v>992</v>
      </c>
      <c r="W664" s="5" t="s">
        <v>1222</v>
      </c>
      <c r="Y664" s="4" t="b">
        <v>1</v>
      </c>
      <c r="Z664" s="4" t="s">
        <v>1822</v>
      </c>
      <c r="AE664" s="53">
        <v>281.17099000000002</v>
      </c>
      <c r="AJ664" s="4" t="s">
        <v>1831</v>
      </c>
      <c r="AK664" s="4">
        <v>9.5</v>
      </c>
      <c r="AL664" s="4" t="s">
        <v>1831</v>
      </c>
      <c r="AM664" s="4" t="s">
        <v>1831</v>
      </c>
      <c r="AN664" s="4">
        <v>1</v>
      </c>
      <c r="AR664" s="4" t="s">
        <v>1831</v>
      </c>
      <c r="AS664" s="4" t="s">
        <v>1831</v>
      </c>
      <c r="AT664" s="4" t="s">
        <v>1831</v>
      </c>
      <c r="AU664" s="4" t="s">
        <v>994</v>
      </c>
      <c r="AV664" s="4" t="s">
        <v>1831</v>
      </c>
      <c r="AW664" s="4" t="s">
        <v>1831</v>
      </c>
      <c r="AX664" s="4" t="s">
        <v>1831</v>
      </c>
      <c r="AY664" s="4" t="s">
        <v>1831</v>
      </c>
      <c r="AZ664" s="4" t="s">
        <v>1831</v>
      </c>
      <c r="BA664" s="4" t="s">
        <v>1831</v>
      </c>
      <c r="BB664" s="4" t="s">
        <v>1831</v>
      </c>
      <c r="BC664" s="53">
        <v>0.21087924999999999</v>
      </c>
      <c r="BD664" s="53">
        <v>1.7659500000000002E-2</v>
      </c>
      <c r="BE664" s="53">
        <v>241.68842699999999</v>
      </c>
      <c r="BF664" s="53">
        <v>6.2769500000000006E-2</v>
      </c>
      <c r="BG664" s="53">
        <v>8.7137500000000007E-2</v>
      </c>
      <c r="BH664" s="4">
        <v>38.574086999999999</v>
      </c>
      <c r="BI664" s="4">
        <v>5.6751637500000003</v>
      </c>
      <c r="BJ664" s="53">
        <v>15.2000955</v>
      </c>
      <c r="BK664" s="53">
        <v>1.1139E-2</v>
      </c>
      <c r="BL664" s="53">
        <v>26213.099600000001</v>
      </c>
    </row>
    <row r="665" spans="1:64" hidden="1" x14ac:dyDescent="0.3">
      <c r="A665" s="4" t="s">
        <v>608</v>
      </c>
      <c r="B665" s="4">
        <v>132</v>
      </c>
      <c r="C665" s="4">
        <v>132</v>
      </c>
      <c r="D665" s="4">
        <v>651</v>
      </c>
      <c r="E665" s="4">
        <v>27</v>
      </c>
      <c r="F665" s="41">
        <v>37288</v>
      </c>
      <c r="G665" s="94">
        <v>1</v>
      </c>
      <c r="H665" s="94">
        <v>2</v>
      </c>
      <c r="I665" s="94">
        <v>2002</v>
      </c>
      <c r="J665" s="4">
        <v>40.1</v>
      </c>
      <c r="K665" s="4">
        <v>22.75</v>
      </c>
      <c r="L665" s="4">
        <v>64</v>
      </c>
      <c r="M665" s="5" t="s">
        <v>2049</v>
      </c>
      <c r="P665" s="5" t="s">
        <v>1929</v>
      </c>
      <c r="Q665" s="5" t="s">
        <v>945</v>
      </c>
      <c r="R665" s="4" t="s">
        <v>945</v>
      </c>
      <c r="S665" s="4" t="s">
        <v>1572</v>
      </c>
      <c r="T665" s="5" t="s">
        <v>2023</v>
      </c>
      <c r="U665" s="5" t="s">
        <v>1418</v>
      </c>
      <c r="V665" s="5" t="s">
        <v>992</v>
      </c>
      <c r="W665" s="5" t="s">
        <v>1222</v>
      </c>
      <c r="Y665" s="4" t="b">
        <v>1</v>
      </c>
      <c r="Z665" s="4" t="s">
        <v>1822</v>
      </c>
      <c r="AE665" s="53">
        <v>132.044006</v>
      </c>
      <c r="AJ665" s="4" t="s">
        <v>1831</v>
      </c>
      <c r="AK665" s="4">
        <v>9.5</v>
      </c>
      <c r="AL665" s="4" t="s">
        <v>1831</v>
      </c>
      <c r="AM665" s="4" t="s">
        <v>1831</v>
      </c>
      <c r="AN665" s="4">
        <v>1</v>
      </c>
      <c r="AR665" s="4" t="s">
        <v>1831</v>
      </c>
      <c r="AS665" s="4" t="s">
        <v>1831</v>
      </c>
      <c r="AT665" s="4" t="s">
        <v>1831</v>
      </c>
      <c r="AU665" s="4" t="s">
        <v>994</v>
      </c>
      <c r="AV665" s="4" t="s">
        <v>1831</v>
      </c>
      <c r="AW665" s="4" t="s">
        <v>1831</v>
      </c>
      <c r="AX665" s="4" t="s">
        <v>1831</v>
      </c>
      <c r="AY665" s="4" t="s">
        <v>1831</v>
      </c>
      <c r="AZ665" s="4" t="s">
        <v>1831</v>
      </c>
      <c r="BA665" s="4" t="s">
        <v>1831</v>
      </c>
      <c r="BB665" s="4" t="s">
        <v>1831</v>
      </c>
      <c r="BC665" s="53">
        <v>0.23656350000000001</v>
      </c>
      <c r="BD665" s="53">
        <v>1.8751E-2</v>
      </c>
      <c r="BE665" s="53">
        <v>238.14215899999999</v>
      </c>
      <c r="BF665" s="53">
        <v>0.14523775</v>
      </c>
      <c r="BG665" s="53">
        <v>9.1796299999999997E-2</v>
      </c>
      <c r="BH665" s="4">
        <v>38.650392500000002</v>
      </c>
      <c r="BI665" s="4">
        <v>5.5411511000000004</v>
      </c>
      <c r="BJ665" s="53">
        <v>14.9922986</v>
      </c>
      <c r="BK665" s="53">
        <v>8.4365499999999993E-3</v>
      </c>
      <c r="BL665" s="53">
        <v>42333.398399999998</v>
      </c>
    </row>
    <row r="666" spans="1:64" hidden="1" x14ac:dyDescent="0.3">
      <c r="A666" s="4" t="s">
        <v>608</v>
      </c>
      <c r="B666" s="4">
        <v>132</v>
      </c>
      <c r="C666" s="4">
        <v>132</v>
      </c>
      <c r="D666" s="4">
        <v>652</v>
      </c>
      <c r="E666" s="4">
        <v>38</v>
      </c>
      <c r="F666" s="41">
        <v>37288</v>
      </c>
      <c r="G666" s="94">
        <v>1</v>
      </c>
      <c r="H666" s="94">
        <v>2</v>
      </c>
      <c r="I666" s="94">
        <v>2002</v>
      </c>
      <c r="J666" s="4">
        <v>40</v>
      </c>
      <c r="K666" s="4">
        <v>22.75</v>
      </c>
      <c r="L666" s="4">
        <v>51</v>
      </c>
      <c r="M666" s="5" t="s">
        <v>2049</v>
      </c>
      <c r="P666" s="5" t="s">
        <v>1929</v>
      </c>
      <c r="Q666" s="5" t="s">
        <v>945</v>
      </c>
      <c r="R666" s="4" t="s">
        <v>945</v>
      </c>
      <c r="S666" s="4" t="s">
        <v>1572</v>
      </c>
      <c r="T666" s="5" t="s">
        <v>2023</v>
      </c>
      <c r="U666" s="5" t="s">
        <v>1418</v>
      </c>
      <c r="V666" s="5" t="s">
        <v>992</v>
      </c>
      <c r="W666" s="5" t="s">
        <v>1222</v>
      </c>
      <c r="Y666" s="4" t="b">
        <v>1</v>
      </c>
      <c r="Z666" s="4" t="s">
        <v>1822</v>
      </c>
      <c r="AE666" s="53">
        <v>183.604004</v>
      </c>
      <c r="AJ666" s="4" t="s">
        <v>1831</v>
      </c>
      <c r="AK666" s="4">
        <v>9.5</v>
      </c>
      <c r="AL666" s="4" t="s">
        <v>1831</v>
      </c>
      <c r="AM666" s="4" t="s">
        <v>1831</v>
      </c>
      <c r="AN666" s="4">
        <v>1</v>
      </c>
      <c r="AR666" s="4" t="s">
        <v>1831</v>
      </c>
      <c r="AS666" s="4" t="s">
        <v>1831</v>
      </c>
      <c r="AT666" s="4" t="s">
        <v>1831</v>
      </c>
      <c r="AU666" s="4" t="s">
        <v>994</v>
      </c>
      <c r="AV666" s="4" t="s">
        <v>1831</v>
      </c>
      <c r="AW666" s="4" t="s">
        <v>1831</v>
      </c>
      <c r="AX666" s="4" t="s">
        <v>1831</v>
      </c>
      <c r="AY666" s="4" t="s">
        <v>1831</v>
      </c>
      <c r="AZ666" s="4" t="s">
        <v>1831</v>
      </c>
      <c r="BA666" s="4" t="s">
        <v>1831</v>
      </c>
      <c r="BB666" s="4" t="s">
        <v>1831</v>
      </c>
      <c r="BC666" s="53">
        <v>0.2027485</v>
      </c>
      <c r="BD666" s="53">
        <v>1.95712E-2</v>
      </c>
      <c r="BE666" s="53">
        <v>242.434719</v>
      </c>
      <c r="BF666" s="53">
        <v>6.6749500000000003E-2</v>
      </c>
      <c r="BG666" s="53">
        <v>9.2873499999999998E-2</v>
      </c>
      <c r="BH666" s="4">
        <v>38.513299799999999</v>
      </c>
      <c r="BI666" s="4">
        <v>5.8770990000000003</v>
      </c>
      <c r="BJ666" s="53">
        <v>15.758146</v>
      </c>
      <c r="BK666" s="53">
        <v>7.5507500000000002E-3</v>
      </c>
      <c r="BL666" s="53">
        <v>53257.601600000002</v>
      </c>
    </row>
    <row r="667" spans="1:64" hidden="1" x14ac:dyDescent="0.3">
      <c r="A667" s="4" t="s">
        <v>608</v>
      </c>
      <c r="B667" s="4">
        <v>132</v>
      </c>
      <c r="C667" s="4">
        <v>132</v>
      </c>
      <c r="D667" s="4">
        <v>653</v>
      </c>
      <c r="E667" s="4">
        <v>30</v>
      </c>
      <c r="F667" s="41">
        <v>37288</v>
      </c>
      <c r="G667" s="94">
        <v>1</v>
      </c>
      <c r="H667" s="94">
        <v>2</v>
      </c>
      <c r="I667" s="94">
        <v>2002</v>
      </c>
      <c r="J667" s="4">
        <v>40.1</v>
      </c>
      <c r="K667" s="4">
        <v>23</v>
      </c>
      <c r="L667" s="4">
        <v>86</v>
      </c>
      <c r="M667" s="5" t="s">
        <v>2049</v>
      </c>
      <c r="P667" s="5" t="s">
        <v>1929</v>
      </c>
      <c r="Q667" s="5" t="s">
        <v>945</v>
      </c>
      <c r="R667" s="4" t="s">
        <v>945</v>
      </c>
      <c r="S667" s="4" t="s">
        <v>1572</v>
      </c>
      <c r="T667" s="5" t="s">
        <v>2024</v>
      </c>
      <c r="U667" s="5" t="s">
        <v>1174</v>
      </c>
      <c r="V667" s="5" t="s">
        <v>992</v>
      </c>
      <c r="Y667" s="4" t="b">
        <v>1</v>
      </c>
      <c r="Z667" s="4" t="s">
        <v>1822</v>
      </c>
      <c r="AE667" s="53">
        <v>110.25299800000001</v>
      </c>
      <c r="AJ667" s="4" t="s">
        <v>1831</v>
      </c>
      <c r="AK667" s="4">
        <v>9.5</v>
      </c>
      <c r="AL667" s="4" t="s">
        <v>1831</v>
      </c>
      <c r="AM667" s="4" t="s">
        <v>1831</v>
      </c>
      <c r="AN667" s="4" t="s">
        <v>1831</v>
      </c>
      <c r="AO667" s="4" t="s">
        <v>1831</v>
      </c>
      <c r="AR667" s="4" t="s">
        <v>1831</v>
      </c>
      <c r="AS667" s="4" t="s">
        <v>1831</v>
      </c>
      <c r="AT667" s="4" t="s">
        <v>1831</v>
      </c>
      <c r="AU667" s="4">
        <v>0</v>
      </c>
      <c r="AV667" s="4" t="s">
        <v>1831</v>
      </c>
      <c r="AW667" s="4" t="s">
        <v>1831</v>
      </c>
      <c r="AX667" s="4" t="s">
        <v>1831</v>
      </c>
      <c r="AY667" s="4" t="s">
        <v>1831</v>
      </c>
      <c r="AZ667" s="4" t="s">
        <v>1831</v>
      </c>
      <c r="BA667" s="4" t="s">
        <v>1831</v>
      </c>
      <c r="BB667" s="4" t="s">
        <v>1831</v>
      </c>
      <c r="BC667" s="53">
        <v>0.26260155000000002</v>
      </c>
      <c r="BD667" s="53">
        <v>2.32243E-2</v>
      </c>
      <c r="BE667" s="53">
        <v>234.573522</v>
      </c>
      <c r="BF667" s="53">
        <v>0.30582945</v>
      </c>
      <c r="BG667" s="53">
        <v>9.2718049999999996E-2</v>
      </c>
      <c r="BH667" s="4">
        <v>38.706032899999997</v>
      </c>
      <c r="BI667" s="4">
        <v>4.9486856499999998</v>
      </c>
      <c r="BJ667" s="53">
        <v>14.9465995</v>
      </c>
      <c r="BK667" s="53">
        <v>5.6373500000000002E-3</v>
      </c>
      <c r="BL667" s="53">
        <v>50907.300799999997</v>
      </c>
    </row>
    <row r="668" spans="1:64" hidden="1" x14ac:dyDescent="0.3">
      <c r="A668" s="4" t="s">
        <v>603</v>
      </c>
      <c r="B668" s="4">
        <v>136</v>
      </c>
      <c r="C668" s="53">
        <v>136</v>
      </c>
      <c r="D668" s="4">
        <v>654</v>
      </c>
      <c r="E668" s="4" t="s">
        <v>1595</v>
      </c>
      <c r="F668" s="41">
        <v>37165</v>
      </c>
      <c r="G668" s="94">
        <v>1</v>
      </c>
      <c r="H668" s="94">
        <v>10</v>
      </c>
      <c r="I668" s="94">
        <v>2001</v>
      </c>
      <c r="J668" s="4">
        <v>54.032499999999999</v>
      </c>
      <c r="K668" s="4">
        <v>2.3467000000000002</v>
      </c>
      <c r="L668" s="4">
        <v>68</v>
      </c>
      <c r="M668" s="5" t="s">
        <v>963</v>
      </c>
      <c r="N668" s="4" t="s">
        <v>1609</v>
      </c>
      <c r="P668" s="5" t="s">
        <v>1929</v>
      </c>
      <c r="Q668" s="90" t="s">
        <v>868</v>
      </c>
      <c r="R668" s="4" t="s">
        <v>868</v>
      </c>
      <c r="S668" s="4" t="s">
        <v>1766</v>
      </c>
      <c r="T668" s="5">
        <v>654</v>
      </c>
      <c r="U668" s="5" t="s">
        <v>1418</v>
      </c>
      <c r="V668" s="5" t="s">
        <v>992</v>
      </c>
      <c r="W668" s="5" t="s">
        <v>2239</v>
      </c>
      <c r="X668" s="4" t="s">
        <v>1631</v>
      </c>
      <c r="Y668" s="5" t="b">
        <v>1</v>
      </c>
      <c r="Z668" s="4" t="s">
        <v>1611</v>
      </c>
      <c r="AA668" s="4">
        <v>0.374</v>
      </c>
      <c r="AC668" s="4" t="s">
        <v>1612</v>
      </c>
      <c r="AE668" s="53">
        <v>18.4759998</v>
      </c>
      <c r="AF668" s="4">
        <f>MA_sampling_location[[#This Row],[Trawling effort_numerical]]*(9^2*PI())/10</f>
        <v>9.5171407847849174</v>
      </c>
      <c r="AH668" s="4" t="s">
        <v>1995</v>
      </c>
      <c r="AI668" s="4" t="s">
        <v>1996</v>
      </c>
      <c r="AJ668" s="4">
        <v>0.24</v>
      </c>
      <c r="AK668" s="4" t="s">
        <v>1831</v>
      </c>
      <c r="AL668" s="4" t="s">
        <v>1831</v>
      </c>
      <c r="AM668" s="4" t="s">
        <v>1831</v>
      </c>
      <c r="AN668" s="4" t="s">
        <v>1831</v>
      </c>
      <c r="AO668" s="4" t="s">
        <v>1831</v>
      </c>
      <c r="AP668" s="4">
        <f>YEAR(MA_sampling_location[[#This Row],[Sampling date]])-1930</f>
        <v>71</v>
      </c>
      <c r="AQ668" s="4" t="s">
        <v>1936</v>
      </c>
      <c r="AR668" s="4" t="s">
        <v>1831</v>
      </c>
      <c r="AS668" s="4" t="s">
        <v>1831</v>
      </c>
      <c r="AT668" s="4" t="s">
        <v>1831</v>
      </c>
      <c r="AU668" s="4" t="s">
        <v>994</v>
      </c>
      <c r="AV668" s="4" t="s">
        <v>1831</v>
      </c>
      <c r="AW668" s="4" t="s">
        <v>1831</v>
      </c>
      <c r="AX668" s="4" t="s">
        <v>1831</v>
      </c>
      <c r="AY668" s="4" t="s">
        <v>1831</v>
      </c>
      <c r="AZ668" s="4" t="s">
        <v>1831</v>
      </c>
      <c r="BA668" s="4" t="s">
        <v>1831</v>
      </c>
      <c r="BB668" s="4" t="s">
        <v>1831</v>
      </c>
      <c r="BC668" s="53">
        <v>0.54921286999999996</v>
      </c>
      <c r="BD668" s="53">
        <v>5.5442199999999997E-2</v>
      </c>
      <c r="BE668" s="53">
        <v>273.95666199999999</v>
      </c>
      <c r="BF668" s="53">
        <v>3.3832749899999999</v>
      </c>
      <c r="BG668" s="53">
        <v>0.52312616999999995</v>
      </c>
      <c r="BH668" s="4">
        <v>34.958186499999996</v>
      </c>
      <c r="BI668" s="4">
        <v>7.30981711</v>
      </c>
      <c r="BJ668" s="53">
        <v>9.0668455300000002</v>
      </c>
      <c r="BK668" s="53">
        <v>2.7486300000000002E-3</v>
      </c>
      <c r="BL668" s="53">
        <v>149158</v>
      </c>
    </row>
    <row r="669" spans="1:64" hidden="1" x14ac:dyDescent="0.3">
      <c r="A669" s="4" t="s">
        <v>603</v>
      </c>
      <c r="B669" s="4">
        <v>136</v>
      </c>
      <c r="C669" s="53">
        <v>136</v>
      </c>
      <c r="D669" s="4">
        <v>655</v>
      </c>
      <c r="E669" s="4" t="s">
        <v>1596</v>
      </c>
      <c r="F669" s="41">
        <v>37438</v>
      </c>
      <c r="G669" s="94">
        <v>1</v>
      </c>
      <c r="H669" s="94">
        <v>7</v>
      </c>
      <c r="I669" s="94">
        <v>2002</v>
      </c>
      <c r="J669" s="4">
        <v>54.033333333333331</v>
      </c>
      <c r="K669" s="4">
        <v>2.3808333333333334</v>
      </c>
      <c r="L669" s="4">
        <v>69</v>
      </c>
      <c r="M669" s="5" t="s">
        <v>963</v>
      </c>
      <c r="N669" s="41" t="s">
        <v>1609</v>
      </c>
      <c r="O669" s="41"/>
      <c r="P669" s="5" t="s">
        <v>1929</v>
      </c>
      <c r="Q669" s="5" t="s">
        <v>845</v>
      </c>
      <c r="R669" s="4" t="s">
        <v>845</v>
      </c>
      <c r="S669" s="4" t="s">
        <v>1766</v>
      </c>
      <c r="T669" s="5">
        <v>655</v>
      </c>
      <c r="U669" s="5" t="s">
        <v>1418</v>
      </c>
      <c r="V669" s="5" t="s">
        <v>992</v>
      </c>
      <c r="W669" s="5" t="s">
        <v>2239</v>
      </c>
      <c r="X669" s="4" t="s">
        <v>1631</v>
      </c>
      <c r="Y669" s="5" t="b">
        <v>1</v>
      </c>
      <c r="Z669" s="4" t="s">
        <v>1611</v>
      </c>
      <c r="AA669" s="4">
        <v>0.40600000000000003</v>
      </c>
      <c r="AC669" s="4" t="s">
        <v>1612</v>
      </c>
      <c r="AE669" s="53">
        <v>22.193399400000001</v>
      </c>
      <c r="AF669" s="4">
        <f>MA_sampling_location[[#This Row],[Trawling effort_numerical]]*(9^2*PI())/10</f>
        <v>10.331441600595394</v>
      </c>
      <c r="AH669" s="4" t="s">
        <v>1995</v>
      </c>
      <c r="AI669" s="4" t="s">
        <v>1996</v>
      </c>
      <c r="AJ669" s="4">
        <v>0.24</v>
      </c>
      <c r="AK669" s="4" t="s">
        <v>1831</v>
      </c>
      <c r="AL669" s="4" t="s">
        <v>1831</v>
      </c>
      <c r="AM669" s="4" t="s">
        <v>1831</v>
      </c>
      <c r="AN669" s="4" t="s">
        <v>1831</v>
      </c>
      <c r="AO669" s="4" t="s">
        <v>1831</v>
      </c>
      <c r="AP669" s="4">
        <f>YEAR(MA_sampling_location[[#This Row],[Sampling date]])-1930</f>
        <v>72</v>
      </c>
      <c r="AQ669" s="4" t="s">
        <v>1936</v>
      </c>
      <c r="AR669" s="4" t="s">
        <v>1831</v>
      </c>
      <c r="AS669" s="4" t="s">
        <v>1831</v>
      </c>
      <c r="AT669" s="4" t="s">
        <v>1831</v>
      </c>
      <c r="AU669" s="4" t="s">
        <v>994</v>
      </c>
      <c r="AV669" s="4" t="s">
        <v>1831</v>
      </c>
      <c r="AW669" s="4" t="s">
        <v>1831</v>
      </c>
      <c r="AX669" s="4" t="s">
        <v>1831</v>
      </c>
      <c r="AY669" s="4" t="s">
        <v>1831</v>
      </c>
      <c r="AZ669" s="4" t="s">
        <v>1831</v>
      </c>
      <c r="BA669" s="4" t="s">
        <v>1831</v>
      </c>
      <c r="BB669" s="4" t="s">
        <v>1831</v>
      </c>
      <c r="BC669" s="53">
        <v>0.58624995999999996</v>
      </c>
      <c r="BD669" s="53">
        <v>6.7470799999999997E-2</v>
      </c>
      <c r="BE669" s="53">
        <v>275.88796000000002</v>
      </c>
      <c r="BF669" s="53">
        <v>3.1490477700000001</v>
      </c>
      <c r="BG669" s="53">
        <v>0.50409459999999995</v>
      </c>
      <c r="BH669" s="4">
        <v>34.962074700000002</v>
      </c>
      <c r="BI669" s="4">
        <v>7.0058577</v>
      </c>
      <c r="BJ669" s="53">
        <v>9.1803732100000008</v>
      </c>
      <c r="BK669" s="53">
        <v>2.6878700000000002E-3</v>
      </c>
      <c r="BL669" s="53">
        <v>150620</v>
      </c>
    </row>
    <row r="670" spans="1:64" hidden="1" x14ac:dyDescent="0.3">
      <c r="A670" s="4" t="s">
        <v>603</v>
      </c>
      <c r="B670" s="4">
        <v>136</v>
      </c>
      <c r="C670" s="53">
        <v>136</v>
      </c>
      <c r="D670" s="4">
        <v>656</v>
      </c>
      <c r="E670" s="4" t="s">
        <v>1597</v>
      </c>
      <c r="F670" s="41">
        <v>37165</v>
      </c>
      <c r="G670" s="94">
        <v>1</v>
      </c>
      <c r="H670" s="94">
        <v>10</v>
      </c>
      <c r="I670" s="94">
        <v>2001</v>
      </c>
      <c r="J670" s="4">
        <v>54.091999999999999</v>
      </c>
      <c r="K670" s="4">
        <v>2.1419000000000001</v>
      </c>
      <c r="L670" s="4">
        <v>73</v>
      </c>
      <c r="M670" s="5" t="s">
        <v>963</v>
      </c>
      <c r="N670" s="41" t="s">
        <v>1609</v>
      </c>
      <c r="O670" s="41"/>
      <c r="P670" s="5" t="s">
        <v>1929</v>
      </c>
      <c r="Q670" s="90" t="s">
        <v>868</v>
      </c>
      <c r="R670" s="4" t="s">
        <v>868</v>
      </c>
      <c r="S670" s="4" t="s">
        <v>1766</v>
      </c>
      <c r="T670" s="5">
        <v>656</v>
      </c>
      <c r="U670" s="5" t="s">
        <v>1418</v>
      </c>
      <c r="V670" s="5" t="s">
        <v>992</v>
      </c>
      <c r="W670" s="5" t="s">
        <v>2239</v>
      </c>
      <c r="X670" s="4" t="s">
        <v>1631</v>
      </c>
      <c r="Y670" s="5" t="b">
        <v>1</v>
      </c>
      <c r="Z670" s="4" t="s">
        <v>1611</v>
      </c>
      <c r="AA670" s="4">
        <v>0.36099999999999999</v>
      </c>
      <c r="AC670" s="4" t="s">
        <v>1612</v>
      </c>
      <c r="AE670" s="53">
        <v>62.184101099999999</v>
      </c>
      <c r="AF670" s="4">
        <f>MA_sampling_location[[#This Row],[Trawling effort_numerical]]*(9^2*PI())/10</f>
        <v>9.1863310783619134</v>
      </c>
      <c r="AH670" s="4" t="s">
        <v>1995</v>
      </c>
      <c r="AI670" s="4" t="s">
        <v>1996</v>
      </c>
      <c r="AJ670" s="4">
        <v>0.24</v>
      </c>
      <c r="AK670" s="4" t="s">
        <v>1831</v>
      </c>
      <c r="AL670" s="4" t="s">
        <v>1831</v>
      </c>
      <c r="AM670" s="4" t="s">
        <v>1831</v>
      </c>
      <c r="AN670" s="4" t="s">
        <v>1831</v>
      </c>
      <c r="AO670" s="4" t="s">
        <v>1831</v>
      </c>
      <c r="AP670" s="4">
        <f>YEAR(MA_sampling_location[[#This Row],[Sampling date]])-1930</f>
        <v>71</v>
      </c>
      <c r="AQ670" s="4" t="s">
        <v>1936</v>
      </c>
      <c r="AR670" s="4" t="s">
        <v>1831</v>
      </c>
      <c r="AS670" s="4" t="s">
        <v>1831</v>
      </c>
      <c r="AT670" s="4" t="s">
        <v>1831</v>
      </c>
      <c r="AU670" s="4" t="s">
        <v>994</v>
      </c>
      <c r="AV670" s="4" t="s">
        <v>1831</v>
      </c>
      <c r="AW670" s="4" t="s">
        <v>1831</v>
      </c>
      <c r="AX670" s="4" t="s">
        <v>1831</v>
      </c>
      <c r="AY670" s="4" t="s">
        <v>1831</v>
      </c>
      <c r="AZ670" s="4" t="s">
        <v>1831</v>
      </c>
      <c r="BA670" s="4" t="s">
        <v>1831</v>
      </c>
      <c r="BB670" s="4" t="s">
        <v>1831</v>
      </c>
      <c r="BC670" s="53">
        <v>0.37760834999999998</v>
      </c>
      <c r="BD670" s="53">
        <v>2.8258800000000001E-2</v>
      </c>
      <c r="BE670" s="53">
        <v>264.31827900000002</v>
      </c>
      <c r="BF670" s="53">
        <v>4.8455900600000001</v>
      </c>
      <c r="BG670" s="53">
        <v>0.63196357999999997</v>
      </c>
      <c r="BH670" s="4">
        <v>34.983645000000003</v>
      </c>
      <c r="BI670" s="4">
        <v>8.7679105100000001</v>
      </c>
      <c r="BJ670" s="53">
        <v>8.4209911500000008</v>
      </c>
      <c r="BK670" s="53">
        <v>2.93276E-3</v>
      </c>
      <c r="BL670" s="53">
        <v>146874</v>
      </c>
    </row>
    <row r="671" spans="1:64" hidden="1" x14ac:dyDescent="0.3">
      <c r="A671" s="4" t="s">
        <v>603</v>
      </c>
      <c r="B671" s="4">
        <v>136</v>
      </c>
      <c r="C671" s="53">
        <v>136</v>
      </c>
      <c r="D671" s="4">
        <v>657</v>
      </c>
      <c r="E671" s="4" t="s">
        <v>1597</v>
      </c>
      <c r="F671" s="41">
        <v>37438</v>
      </c>
      <c r="G671" s="94">
        <v>1</v>
      </c>
      <c r="H671" s="94">
        <v>7</v>
      </c>
      <c r="I671" s="94">
        <v>2002</v>
      </c>
      <c r="J671" s="4">
        <v>54.091999999999999</v>
      </c>
      <c r="K671" s="4">
        <v>2.1419000000000001</v>
      </c>
      <c r="L671" s="4">
        <v>73</v>
      </c>
      <c r="M671" s="5" t="s">
        <v>963</v>
      </c>
      <c r="N671" s="41" t="s">
        <v>1609</v>
      </c>
      <c r="O671" s="41"/>
      <c r="P671" s="5" t="s">
        <v>1929</v>
      </c>
      <c r="Q671" s="5" t="s">
        <v>845</v>
      </c>
      <c r="R671" s="4" t="s">
        <v>845</v>
      </c>
      <c r="S671" s="4" t="s">
        <v>1766</v>
      </c>
      <c r="T671" s="5">
        <v>657</v>
      </c>
      <c r="U671" s="5" t="s">
        <v>1418</v>
      </c>
      <c r="V671" s="5" t="s">
        <v>992</v>
      </c>
      <c r="W671" s="5" t="s">
        <v>2239</v>
      </c>
      <c r="X671" s="4" t="s">
        <v>1631</v>
      </c>
      <c r="Y671" s="5" t="b">
        <v>1</v>
      </c>
      <c r="Z671" s="4" t="s">
        <v>1611</v>
      </c>
      <c r="AA671" s="4">
        <v>0.36099999999999999</v>
      </c>
      <c r="AC671" s="4" t="s">
        <v>1612</v>
      </c>
      <c r="AE671" s="53">
        <v>62.184101099999999</v>
      </c>
      <c r="AF671" s="4">
        <f>MA_sampling_location[[#This Row],[Trawling effort_numerical]]*(9^2*PI())/10</f>
        <v>9.1863310783619134</v>
      </c>
      <c r="AH671" s="4" t="s">
        <v>1995</v>
      </c>
      <c r="AI671" s="4" t="s">
        <v>1996</v>
      </c>
      <c r="AJ671" s="4" t="s">
        <v>1831</v>
      </c>
      <c r="AK671" s="4" t="s">
        <v>1831</v>
      </c>
      <c r="AL671" s="4" t="s">
        <v>1831</v>
      </c>
      <c r="AM671" s="4" t="s">
        <v>1831</v>
      </c>
      <c r="AN671" s="4" t="s">
        <v>1831</v>
      </c>
      <c r="AO671" s="4" t="s">
        <v>1831</v>
      </c>
      <c r="AP671" s="4">
        <f>YEAR(MA_sampling_location[[#This Row],[Sampling date]])-1930</f>
        <v>72</v>
      </c>
      <c r="AQ671" s="4" t="s">
        <v>1936</v>
      </c>
      <c r="AR671" s="4" t="s">
        <v>1831</v>
      </c>
      <c r="AS671" s="4" t="s">
        <v>1831</v>
      </c>
      <c r="AT671" s="4" t="s">
        <v>1831</v>
      </c>
      <c r="AU671" s="4" t="s">
        <v>994</v>
      </c>
      <c r="AV671" s="4" t="s">
        <v>1831</v>
      </c>
      <c r="AW671" s="4" t="s">
        <v>1831</v>
      </c>
      <c r="AX671" s="4" t="s">
        <v>1831</v>
      </c>
      <c r="AY671" s="4" t="s">
        <v>1831</v>
      </c>
      <c r="AZ671" s="4" t="s">
        <v>1831</v>
      </c>
      <c r="BA671" s="4" t="s">
        <v>1831</v>
      </c>
      <c r="BB671" s="4" t="s">
        <v>1831</v>
      </c>
      <c r="BC671" s="53">
        <v>0.37760834999999998</v>
      </c>
      <c r="BD671" s="53">
        <v>2.8258800000000001E-2</v>
      </c>
      <c r="BE671" s="53">
        <v>264.31827900000002</v>
      </c>
      <c r="BF671" s="53">
        <v>4.8455900600000001</v>
      </c>
      <c r="BG671" s="53">
        <v>0.63196357999999997</v>
      </c>
      <c r="BH671" s="4">
        <v>34.983645000000003</v>
      </c>
      <c r="BI671" s="4">
        <v>8.7679105100000001</v>
      </c>
      <c r="BJ671" s="53">
        <v>8.4209911500000008</v>
      </c>
      <c r="BK671" s="53">
        <v>2.93276E-3</v>
      </c>
      <c r="BL671" s="53">
        <v>146874</v>
      </c>
    </row>
    <row r="672" spans="1:64" hidden="1" x14ac:dyDescent="0.3">
      <c r="A672" s="4" t="s">
        <v>603</v>
      </c>
      <c r="B672" s="4">
        <v>136</v>
      </c>
      <c r="C672" s="53">
        <v>136</v>
      </c>
      <c r="D672" s="4">
        <v>658</v>
      </c>
      <c r="E672" s="4" t="s">
        <v>1598</v>
      </c>
      <c r="F672" s="41">
        <v>37165</v>
      </c>
      <c r="G672" s="94">
        <v>1</v>
      </c>
      <c r="H672" s="94">
        <v>10</v>
      </c>
      <c r="I672" s="94">
        <v>2001</v>
      </c>
      <c r="J672" s="4">
        <v>54.049599999999998</v>
      </c>
      <c r="K672" s="4">
        <v>1.9946000000000002</v>
      </c>
      <c r="L672" s="4">
        <v>77</v>
      </c>
      <c r="M672" s="5" t="s">
        <v>963</v>
      </c>
      <c r="N672" s="41" t="s">
        <v>1609</v>
      </c>
      <c r="O672" s="41"/>
      <c r="P672" s="5" t="s">
        <v>1929</v>
      </c>
      <c r="Q672" s="90" t="s">
        <v>868</v>
      </c>
      <c r="R672" s="4" t="s">
        <v>868</v>
      </c>
      <c r="S672" s="4" t="s">
        <v>1766</v>
      </c>
      <c r="T672" s="5">
        <v>658</v>
      </c>
      <c r="U672" s="5" t="s">
        <v>1418</v>
      </c>
      <c r="V672" s="5" t="s">
        <v>992</v>
      </c>
      <c r="W672" s="5" t="s">
        <v>2239</v>
      </c>
      <c r="X672" s="4" t="s">
        <v>1631</v>
      </c>
      <c r="Y672" s="5" t="b">
        <v>1</v>
      </c>
      <c r="Z672" s="4" t="s">
        <v>1611</v>
      </c>
      <c r="AA672" s="4">
        <v>0.23899999999999999</v>
      </c>
      <c r="AC672" s="4" t="s">
        <v>1612</v>
      </c>
      <c r="AE672" s="53">
        <v>5.3199100000000001</v>
      </c>
      <c r="AF672" s="4">
        <f>MA_sampling_location[[#This Row],[Trawling effort_numerical]]*(9^2*PI())/10</f>
        <v>6.0818092180844801</v>
      </c>
      <c r="AH672" s="4" t="s">
        <v>1995</v>
      </c>
      <c r="AI672" s="4" t="s">
        <v>1996</v>
      </c>
      <c r="AJ672" s="4">
        <v>0.32</v>
      </c>
      <c r="AK672" s="4" t="s">
        <v>1831</v>
      </c>
      <c r="AL672" s="4" t="s">
        <v>1831</v>
      </c>
      <c r="AM672" s="4" t="s">
        <v>1831</v>
      </c>
      <c r="AN672" s="4" t="s">
        <v>1831</v>
      </c>
      <c r="AO672" s="4" t="s">
        <v>1831</v>
      </c>
      <c r="AP672" s="4">
        <f>YEAR(MA_sampling_location[[#This Row],[Sampling date]])-1930</f>
        <v>71</v>
      </c>
      <c r="AQ672" s="4" t="s">
        <v>1936</v>
      </c>
      <c r="AR672" s="4" t="s">
        <v>1831</v>
      </c>
      <c r="AS672" s="4" t="s">
        <v>1831</v>
      </c>
      <c r="AT672" s="4" t="s">
        <v>1831</v>
      </c>
      <c r="AU672" s="4" t="s">
        <v>1246</v>
      </c>
      <c r="AV672" s="4" t="s">
        <v>1831</v>
      </c>
      <c r="AW672" s="4" t="s">
        <v>1831</v>
      </c>
      <c r="AX672" s="4" t="s">
        <v>1831</v>
      </c>
      <c r="AY672" s="4" t="s">
        <v>1831</v>
      </c>
      <c r="AZ672" s="4" t="s">
        <v>1831</v>
      </c>
      <c r="BA672" s="4" t="s">
        <v>1831</v>
      </c>
      <c r="BB672" s="4" t="s">
        <v>1831</v>
      </c>
      <c r="BC672" s="53">
        <v>0.41045661999999999</v>
      </c>
      <c r="BD672" s="53">
        <v>2.8258499999999999E-2</v>
      </c>
      <c r="BE672" s="53">
        <v>265.30964899999998</v>
      </c>
      <c r="BF672" s="53">
        <v>4.5113065299999997</v>
      </c>
      <c r="BG672" s="53">
        <v>0.61326672000000004</v>
      </c>
      <c r="BH672" s="4">
        <v>34.980134399999997</v>
      </c>
      <c r="BI672" s="4">
        <v>8.7078799500000006</v>
      </c>
      <c r="BJ672" s="53">
        <v>8.6149221399999991</v>
      </c>
      <c r="BK672" s="53">
        <v>3.1307700000000002E-3</v>
      </c>
      <c r="BL672" s="53">
        <v>136897</v>
      </c>
    </row>
    <row r="673" spans="1:64" hidden="1" x14ac:dyDescent="0.3">
      <c r="A673" s="4" t="s">
        <v>603</v>
      </c>
      <c r="B673" s="4">
        <v>136</v>
      </c>
      <c r="C673" s="53">
        <v>136</v>
      </c>
      <c r="D673" s="4">
        <v>659</v>
      </c>
      <c r="E673" s="4" t="s">
        <v>1598</v>
      </c>
      <c r="F673" s="41">
        <v>37438</v>
      </c>
      <c r="G673" s="94">
        <v>1</v>
      </c>
      <c r="H673" s="94">
        <v>7</v>
      </c>
      <c r="I673" s="94">
        <v>2002</v>
      </c>
      <c r="J673" s="4">
        <v>54.049599999999998</v>
      </c>
      <c r="K673" s="4">
        <v>1.9946000000000002</v>
      </c>
      <c r="L673" s="4">
        <v>77</v>
      </c>
      <c r="M673" s="5" t="s">
        <v>963</v>
      </c>
      <c r="N673" s="41" t="s">
        <v>1609</v>
      </c>
      <c r="O673" s="41"/>
      <c r="P673" s="5" t="s">
        <v>1929</v>
      </c>
      <c r="Q673" s="5" t="s">
        <v>845</v>
      </c>
      <c r="R673" s="4" t="s">
        <v>845</v>
      </c>
      <c r="S673" s="4" t="s">
        <v>1766</v>
      </c>
      <c r="T673" s="5">
        <v>659</v>
      </c>
      <c r="U673" s="5" t="s">
        <v>1418</v>
      </c>
      <c r="V673" s="5" t="s">
        <v>992</v>
      </c>
      <c r="W673" s="5" t="s">
        <v>2239</v>
      </c>
      <c r="X673" s="4" t="s">
        <v>1631</v>
      </c>
      <c r="Y673" s="5" t="b">
        <v>1</v>
      </c>
      <c r="Z673" s="4" t="s">
        <v>1611</v>
      </c>
      <c r="AA673" s="4">
        <v>0.23899999999999999</v>
      </c>
      <c r="AC673" s="4" t="s">
        <v>1612</v>
      </c>
      <c r="AE673" s="53">
        <v>5.3199100000000001</v>
      </c>
      <c r="AF673" s="4">
        <f>MA_sampling_location[[#This Row],[Trawling effort_numerical]]*(9^2*PI())/10</f>
        <v>6.0818092180844801</v>
      </c>
      <c r="AH673" s="4" t="s">
        <v>1995</v>
      </c>
      <c r="AI673" s="4" t="s">
        <v>1996</v>
      </c>
      <c r="AJ673" s="4" t="s">
        <v>1831</v>
      </c>
      <c r="AK673" s="4" t="s">
        <v>1831</v>
      </c>
      <c r="AL673" s="4" t="s">
        <v>1831</v>
      </c>
      <c r="AM673" s="4" t="s">
        <v>1831</v>
      </c>
      <c r="AN673" s="4" t="s">
        <v>1831</v>
      </c>
      <c r="AO673" s="4" t="s">
        <v>1831</v>
      </c>
      <c r="AP673" s="4">
        <f>YEAR(MA_sampling_location[[#This Row],[Sampling date]])-1930</f>
        <v>72</v>
      </c>
      <c r="AQ673" s="4" t="s">
        <v>1936</v>
      </c>
      <c r="AR673" s="4" t="s">
        <v>1831</v>
      </c>
      <c r="AS673" s="4" t="s">
        <v>1831</v>
      </c>
      <c r="AT673" s="4" t="s">
        <v>1831</v>
      </c>
      <c r="AU673" s="4" t="s">
        <v>1246</v>
      </c>
      <c r="AV673" s="4" t="s">
        <v>1831</v>
      </c>
      <c r="AW673" s="4" t="s">
        <v>1831</v>
      </c>
      <c r="AX673" s="4" t="s">
        <v>1831</v>
      </c>
      <c r="AY673" s="4" t="s">
        <v>1831</v>
      </c>
      <c r="AZ673" s="4" t="s">
        <v>1831</v>
      </c>
      <c r="BA673" s="4" t="s">
        <v>1831</v>
      </c>
      <c r="BB673" s="4" t="s">
        <v>1831</v>
      </c>
      <c r="BC673" s="53">
        <v>0.41045661999999999</v>
      </c>
      <c r="BD673" s="53">
        <v>2.8258499999999999E-2</v>
      </c>
      <c r="BE673" s="53">
        <v>265.30964899999998</v>
      </c>
      <c r="BF673" s="53">
        <v>4.5113065299999997</v>
      </c>
      <c r="BG673" s="53">
        <v>0.61326672000000004</v>
      </c>
      <c r="BH673" s="4">
        <v>34.980134399999997</v>
      </c>
      <c r="BI673" s="4">
        <v>8.7078799500000006</v>
      </c>
      <c r="BJ673" s="53">
        <v>8.6149221399999991</v>
      </c>
      <c r="BK673" s="53">
        <v>3.1307700000000002E-3</v>
      </c>
      <c r="BL673" s="53">
        <v>136897</v>
      </c>
    </row>
    <row r="674" spans="1:64" hidden="1" x14ac:dyDescent="0.3">
      <c r="A674" s="4" t="s">
        <v>603</v>
      </c>
      <c r="B674" s="4">
        <v>136</v>
      </c>
      <c r="C674" s="53">
        <v>136</v>
      </c>
      <c r="D674" s="4">
        <v>660</v>
      </c>
      <c r="E674" s="4" t="s">
        <v>1599</v>
      </c>
      <c r="F674" s="41">
        <v>37165</v>
      </c>
      <c r="G674" s="94">
        <v>1</v>
      </c>
      <c r="H674" s="94">
        <v>10</v>
      </c>
      <c r="I674" s="94">
        <v>2001</v>
      </c>
      <c r="J674" s="4">
        <v>53.962499999999999</v>
      </c>
      <c r="K674" s="4">
        <v>2.3741666666666665</v>
      </c>
      <c r="L674" s="4">
        <v>49</v>
      </c>
      <c r="M674" s="5" t="s">
        <v>963</v>
      </c>
      <c r="N674" s="41" t="s">
        <v>1609</v>
      </c>
      <c r="O674" s="41"/>
      <c r="P674" s="5" t="s">
        <v>1929</v>
      </c>
      <c r="Q674" s="90" t="s">
        <v>868</v>
      </c>
      <c r="R674" s="4" t="s">
        <v>868</v>
      </c>
      <c r="S674" s="4" t="s">
        <v>1766</v>
      </c>
      <c r="T674" s="5">
        <v>660</v>
      </c>
      <c r="U674" s="5" t="s">
        <v>1418</v>
      </c>
      <c r="V674" s="5" t="s">
        <v>992</v>
      </c>
      <c r="W674" s="5" t="s">
        <v>2239</v>
      </c>
      <c r="X674" s="4" t="s">
        <v>1631</v>
      </c>
      <c r="Y674" s="5" t="b">
        <v>1</v>
      </c>
      <c r="Z674" s="4" t="s">
        <v>1611</v>
      </c>
      <c r="AA674" s="4">
        <v>0.245</v>
      </c>
      <c r="AC674" s="4" t="s">
        <v>1612</v>
      </c>
      <c r="AE674" s="53">
        <v>22.386199999999999</v>
      </c>
      <c r="AF674" s="4">
        <f>MA_sampling_location[[#This Row],[Trawling effort_numerical]]*(9^2*PI())/10</f>
        <v>6.2344906210489439</v>
      </c>
      <c r="AH674" s="4" t="s">
        <v>1995</v>
      </c>
      <c r="AI674" s="4" t="s">
        <v>1996</v>
      </c>
      <c r="AJ674" s="4">
        <v>0.24</v>
      </c>
      <c r="AK674" s="4" t="s">
        <v>1831</v>
      </c>
      <c r="AL674" s="4" t="s">
        <v>1831</v>
      </c>
      <c r="AM674" s="4" t="s">
        <v>1831</v>
      </c>
      <c r="AN674" s="4" t="s">
        <v>1831</v>
      </c>
      <c r="AO674" s="4" t="s">
        <v>1831</v>
      </c>
      <c r="AP674" s="4">
        <f>YEAR(MA_sampling_location[[#This Row],[Sampling date]])-1930</f>
        <v>71</v>
      </c>
      <c r="AQ674" s="4" t="s">
        <v>1936</v>
      </c>
      <c r="AR674" s="4" t="s">
        <v>1831</v>
      </c>
      <c r="AS674" s="4" t="s">
        <v>1831</v>
      </c>
      <c r="AT674" s="4" t="s">
        <v>1831</v>
      </c>
      <c r="AU674" s="4" t="s">
        <v>1246</v>
      </c>
      <c r="AV674" s="4" t="s">
        <v>1831</v>
      </c>
      <c r="AW674" s="4" t="s">
        <v>1831</v>
      </c>
      <c r="AX674" s="4" t="s">
        <v>1831</v>
      </c>
      <c r="AY674" s="4" t="s">
        <v>1831</v>
      </c>
      <c r="AZ674" s="4" t="s">
        <v>1831</v>
      </c>
      <c r="BA674" s="4" t="s">
        <v>1831</v>
      </c>
      <c r="BB674" s="4" t="s">
        <v>1831</v>
      </c>
      <c r="BC674" s="53">
        <v>0.86656573999999997</v>
      </c>
      <c r="BD674" s="53">
        <v>6.3950199999999999E-2</v>
      </c>
      <c r="BE674" s="53">
        <v>291.39717100000001</v>
      </c>
      <c r="BF674" s="53">
        <v>0.42608206999999998</v>
      </c>
      <c r="BG674" s="53">
        <v>0.2822191</v>
      </c>
      <c r="BH674" s="4">
        <v>34.693048500000003</v>
      </c>
      <c r="BI674" s="4">
        <v>4.2662988500000001</v>
      </c>
      <c r="BJ674" s="53">
        <v>10.464733499999999</v>
      </c>
      <c r="BK674" s="53">
        <v>2.84746E-3</v>
      </c>
      <c r="BL674" s="53">
        <v>144268</v>
      </c>
    </row>
    <row r="675" spans="1:64" hidden="1" x14ac:dyDescent="0.3">
      <c r="A675" s="4" t="s">
        <v>603</v>
      </c>
      <c r="B675" s="4">
        <v>136</v>
      </c>
      <c r="C675" s="53">
        <v>136</v>
      </c>
      <c r="D675" s="4">
        <v>661</v>
      </c>
      <c r="E675" s="4" t="s">
        <v>1600</v>
      </c>
      <c r="F675" s="41">
        <v>37438</v>
      </c>
      <c r="G675" s="94">
        <v>1</v>
      </c>
      <c r="H675" s="94">
        <v>7</v>
      </c>
      <c r="I675" s="94">
        <v>2002</v>
      </c>
      <c r="J675" s="4">
        <v>54.037666666666667</v>
      </c>
      <c r="K675" s="4">
        <v>1.9308333333333334</v>
      </c>
      <c r="L675" s="4">
        <v>76</v>
      </c>
      <c r="M675" s="5" t="s">
        <v>963</v>
      </c>
      <c r="N675" s="41" t="s">
        <v>1609</v>
      </c>
      <c r="O675" s="41"/>
      <c r="P675" s="5" t="s">
        <v>1929</v>
      </c>
      <c r="Q675" s="90" t="s">
        <v>868</v>
      </c>
      <c r="R675" s="4" t="s">
        <v>868</v>
      </c>
      <c r="S675" s="4" t="s">
        <v>1766</v>
      </c>
      <c r="T675" s="5">
        <v>661</v>
      </c>
      <c r="U675" s="5" t="s">
        <v>1418</v>
      </c>
      <c r="V675" s="5" t="s">
        <v>992</v>
      </c>
      <c r="W675" s="5" t="s">
        <v>2239</v>
      </c>
      <c r="X675" s="4" t="s">
        <v>1631</v>
      </c>
      <c r="Y675" s="5" t="b">
        <v>1</v>
      </c>
      <c r="Z675" s="4" t="s">
        <v>1611</v>
      </c>
      <c r="AA675" s="4">
        <v>0.159</v>
      </c>
      <c r="AC675" s="4" t="s">
        <v>1612</v>
      </c>
      <c r="AE675" s="53">
        <v>6.4082898999999998</v>
      </c>
      <c r="AF675" s="4">
        <f>MA_sampling_location[[#This Row],[Trawling effort_numerical]]*(9^2*PI())/10</f>
        <v>4.0460571785582946</v>
      </c>
      <c r="AH675" s="4" t="s">
        <v>1995</v>
      </c>
      <c r="AI675" s="4" t="s">
        <v>1996</v>
      </c>
      <c r="AJ675" s="4">
        <v>0.32</v>
      </c>
      <c r="AK675" s="4" t="s">
        <v>1831</v>
      </c>
      <c r="AL675" s="4" t="s">
        <v>1831</v>
      </c>
      <c r="AM675" s="4" t="s">
        <v>1831</v>
      </c>
      <c r="AN675" s="4" t="s">
        <v>1831</v>
      </c>
      <c r="AO675" s="4" t="s">
        <v>1831</v>
      </c>
      <c r="AP675" s="4">
        <f>YEAR(MA_sampling_location[[#This Row],[Sampling date]])-1930</f>
        <v>72</v>
      </c>
      <c r="AQ675" s="4" t="s">
        <v>1936</v>
      </c>
      <c r="AR675" s="4" t="s">
        <v>1831</v>
      </c>
      <c r="AS675" s="4" t="s">
        <v>1831</v>
      </c>
      <c r="AT675" s="4" t="s">
        <v>1831</v>
      </c>
      <c r="AU675" s="4" t="s">
        <v>1246</v>
      </c>
      <c r="AV675" s="4" t="s">
        <v>1831</v>
      </c>
      <c r="AW675" s="4" t="s">
        <v>1831</v>
      </c>
      <c r="AX675" s="4" t="s">
        <v>1831</v>
      </c>
      <c r="AY675" s="4" t="s">
        <v>1831</v>
      </c>
      <c r="AZ675" s="4" t="s">
        <v>1831</v>
      </c>
      <c r="BA675" s="4" t="s">
        <v>1831</v>
      </c>
      <c r="BB675" s="4" t="s">
        <v>1831</v>
      </c>
      <c r="BC675" s="53">
        <v>0.48052371999999999</v>
      </c>
      <c r="BD675" s="53">
        <v>4.0833599999999998E-2</v>
      </c>
      <c r="BE675" s="53">
        <v>268.76554499999997</v>
      </c>
      <c r="BF675" s="53">
        <v>3.9251636400000001</v>
      </c>
      <c r="BG675" s="53">
        <v>0.57024297999999995</v>
      </c>
      <c r="BH675" s="4">
        <v>34.914569399999998</v>
      </c>
      <c r="BI675" s="4">
        <v>8.1526956599999991</v>
      </c>
      <c r="BJ675" s="53">
        <v>8.8900225499999994</v>
      </c>
      <c r="BK675" s="53">
        <v>3.23486E-3</v>
      </c>
      <c r="BL675" s="53">
        <v>132607</v>
      </c>
    </row>
    <row r="676" spans="1:64" hidden="1" x14ac:dyDescent="0.3">
      <c r="A676" s="4" t="s">
        <v>603</v>
      </c>
      <c r="B676" s="4">
        <v>136</v>
      </c>
      <c r="C676" s="53">
        <v>136</v>
      </c>
      <c r="D676" s="4">
        <v>662</v>
      </c>
      <c r="E676" s="4" t="s">
        <v>1601</v>
      </c>
      <c r="F676" s="41">
        <v>37438</v>
      </c>
      <c r="G676" s="94">
        <v>1</v>
      </c>
      <c r="H676" s="94">
        <v>7</v>
      </c>
      <c r="I676" s="94">
        <v>2002</v>
      </c>
      <c r="J676" s="4">
        <v>54.119166666666665</v>
      </c>
      <c r="K676" s="4">
        <v>2.5241666666666669</v>
      </c>
      <c r="L676" s="4">
        <v>64</v>
      </c>
      <c r="M676" s="5" t="s">
        <v>963</v>
      </c>
      <c r="N676" s="41" t="s">
        <v>1609</v>
      </c>
      <c r="O676" s="41"/>
      <c r="P676" s="5" t="s">
        <v>1929</v>
      </c>
      <c r="Q676" s="5" t="s">
        <v>845</v>
      </c>
      <c r="R676" s="4" t="s">
        <v>845</v>
      </c>
      <c r="S676" s="4" t="s">
        <v>1766</v>
      </c>
      <c r="T676" s="5">
        <v>662</v>
      </c>
      <c r="U676" s="5" t="s">
        <v>1418</v>
      </c>
      <c r="V676" s="5" t="s">
        <v>992</v>
      </c>
      <c r="W676" s="5" t="s">
        <v>2239</v>
      </c>
      <c r="X676" s="4" t="s">
        <v>1631</v>
      </c>
      <c r="Y676" s="5" t="b">
        <v>1</v>
      </c>
      <c r="Z676" s="4" t="s">
        <v>1611</v>
      </c>
      <c r="AA676" s="4">
        <v>0.52800000000000002</v>
      </c>
      <c r="AC676" s="4" t="s">
        <v>1612</v>
      </c>
      <c r="AE676" s="53">
        <v>19.922100100000002</v>
      </c>
      <c r="AF676" s="4">
        <f>MA_sampling_location[[#This Row],[Trawling effort_numerical]]*(9^2*PI())/10</f>
        <v>13.435963460872827</v>
      </c>
      <c r="AH676" s="4" t="s">
        <v>1995</v>
      </c>
      <c r="AI676" s="4" t="s">
        <v>1996</v>
      </c>
      <c r="AJ676" s="4">
        <v>0.17</v>
      </c>
      <c r="AK676" s="4" t="s">
        <v>1831</v>
      </c>
      <c r="AL676" s="4" t="s">
        <v>1831</v>
      </c>
      <c r="AM676" s="4" t="s">
        <v>1831</v>
      </c>
      <c r="AN676" s="4" t="s">
        <v>1831</v>
      </c>
      <c r="AO676" s="4" t="s">
        <v>1831</v>
      </c>
      <c r="AP676" s="4">
        <f>YEAR(MA_sampling_location[[#This Row],[Sampling date]])-1930</f>
        <v>72</v>
      </c>
      <c r="AQ676" s="4" t="s">
        <v>1936</v>
      </c>
      <c r="AR676" s="4" t="s">
        <v>1831</v>
      </c>
      <c r="AS676" s="4" t="s">
        <v>1831</v>
      </c>
      <c r="AT676" s="4" t="s">
        <v>1831</v>
      </c>
      <c r="AU676" s="4" t="s">
        <v>994</v>
      </c>
      <c r="AV676" s="4" t="s">
        <v>1831</v>
      </c>
      <c r="AW676" s="4" t="s">
        <v>1831</v>
      </c>
      <c r="AX676" s="4" t="s">
        <v>1831</v>
      </c>
      <c r="AY676" s="4" t="s">
        <v>1831</v>
      </c>
      <c r="AZ676" s="4" t="s">
        <v>1831</v>
      </c>
      <c r="BA676" s="4" t="s">
        <v>1831</v>
      </c>
      <c r="BB676" s="4" t="s">
        <v>1831</v>
      </c>
      <c r="BC676" s="53">
        <v>0.52099841999999996</v>
      </c>
      <c r="BD676" s="53">
        <v>6.3992300000000002E-2</v>
      </c>
      <c r="BE676" s="53">
        <v>273.46448700000002</v>
      </c>
      <c r="BF676" s="53">
        <v>3.65605666</v>
      </c>
      <c r="BG676" s="53">
        <v>0.54197072000000002</v>
      </c>
      <c r="BH676" s="4">
        <v>35.000755499999997</v>
      </c>
      <c r="BI676" s="4">
        <v>7.4089430399999996</v>
      </c>
      <c r="BJ676" s="53">
        <v>8.9064169500000006</v>
      </c>
      <c r="BK676" s="53">
        <v>2.6982099999999999E-3</v>
      </c>
      <c r="BL676" s="53">
        <v>163951</v>
      </c>
    </row>
    <row r="677" spans="1:64" hidden="1" x14ac:dyDescent="0.3">
      <c r="A677" s="4" t="s">
        <v>603</v>
      </c>
      <c r="B677" s="4">
        <v>136</v>
      </c>
      <c r="C677" s="53">
        <v>136</v>
      </c>
      <c r="D677" s="4">
        <v>663</v>
      </c>
      <c r="E677" s="4" t="s">
        <v>1602</v>
      </c>
      <c r="F677" s="41">
        <v>37438</v>
      </c>
      <c r="G677" s="94">
        <v>1</v>
      </c>
      <c r="H677" s="94">
        <v>7</v>
      </c>
      <c r="I677" s="94">
        <v>2002</v>
      </c>
      <c r="J677" s="4">
        <v>54.010833333333331</v>
      </c>
      <c r="K677" s="4">
        <v>2.09</v>
      </c>
      <c r="L677" s="4">
        <v>75</v>
      </c>
      <c r="M677" s="5" t="s">
        <v>963</v>
      </c>
      <c r="N677" s="41" t="s">
        <v>1609</v>
      </c>
      <c r="O677" s="41"/>
      <c r="P677" s="5" t="s">
        <v>1929</v>
      </c>
      <c r="Q677" s="5" t="s">
        <v>845</v>
      </c>
      <c r="R677" s="4" t="s">
        <v>845</v>
      </c>
      <c r="S677" s="4" t="s">
        <v>1766</v>
      </c>
      <c r="T677" s="5">
        <v>663</v>
      </c>
      <c r="U677" s="5" t="s">
        <v>1418</v>
      </c>
      <c r="V677" s="5" t="s">
        <v>992</v>
      </c>
      <c r="W677" s="5" t="s">
        <v>2239</v>
      </c>
      <c r="X677" s="4" t="s">
        <v>1631</v>
      </c>
      <c r="Y677" s="5" t="b">
        <v>1</v>
      </c>
      <c r="Z677" s="4" t="s">
        <v>1611</v>
      </c>
      <c r="AA677" s="4">
        <v>0.17</v>
      </c>
      <c r="AC677" s="4" t="s">
        <v>1612</v>
      </c>
      <c r="AE677" s="53">
        <v>9.5653400000000008</v>
      </c>
      <c r="AF677" s="4">
        <f>MA_sampling_location[[#This Row],[Trawling effort_numerical]]*(9^2*PI())/10</f>
        <v>4.3259730839931452</v>
      </c>
      <c r="AH677" s="4" t="s">
        <v>1995</v>
      </c>
      <c r="AI677" s="4" t="s">
        <v>1996</v>
      </c>
      <c r="AJ677" s="4">
        <v>0.28999999999999998</v>
      </c>
      <c r="AK677" s="4" t="s">
        <v>1831</v>
      </c>
      <c r="AL677" s="4" t="s">
        <v>1831</v>
      </c>
      <c r="AM677" s="4" t="s">
        <v>1831</v>
      </c>
      <c r="AN677" s="4" t="s">
        <v>1831</v>
      </c>
      <c r="AO677" s="4" t="s">
        <v>1831</v>
      </c>
      <c r="AP677" s="4">
        <f>YEAR(MA_sampling_location[[#This Row],[Sampling date]])-1930</f>
        <v>72</v>
      </c>
      <c r="AQ677" s="4" t="s">
        <v>1936</v>
      </c>
      <c r="AR677" s="4" t="s">
        <v>1831</v>
      </c>
      <c r="AS677" s="4" t="s">
        <v>1831</v>
      </c>
      <c r="AT677" s="4" t="s">
        <v>1831</v>
      </c>
      <c r="AU677" s="4" t="s">
        <v>1246</v>
      </c>
      <c r="AV677" s="4" t="s">
        <v>1831</v>
      </c>
      <c r="AW677" s="4" t="s">
        <v>1831</v>
      </c>
      <c r="AX677" s="4" t="s">
        <v>1831</v>
      </c>
      <c r="AY677" s="4" t="s">
        <v>1831</v>
      </c>
      <c r="AZ677" s="4" t="s">
        <v>1831</v>
      </c>
      <c r="BA677" s="4" t="s">
        <v>1831</v>
      </c>
      <c r="BB677" s="4" t="s">
        <v>1831</v>
      </c>
      <c r="BC677" s="53">
        <v>0.50303102</v>
      </c>
      <c r="BD677" s="53">
        <v>4.66185E-2</v>
      </c>
      <c r="BE677" s="53">
        <v>273.25608699999998</v>
      </c>
      <c r="BF677" s="53">
        <v>3.2795960800000001</v>
      </c>
      <c r="BG677" s="53">
        <v>0.50332100000000002</v>
      </c>
      <c r="BH677" s="4">
        <v>34.876959800000002</v>
      </c>
      <c r="BI677" s="4">
        <v>7.01738997</v>
      </c>
      <c r="BJ677" s="53">
        <v>9.1810083700000007</v>
      </c>
      <c r="BK677" s="53">
        <v>3.07998E-3</v>
      </c>
      <c r="BL677" s="53">
        <v>137430</v>
      </c>
    </row>
    <row r="678" spans="1:64" hidden="1" x14ac:dyDescent="0.3">
      <c r="A678" s="4" t="s">
        <v>603</v>
      </c>
      <c r="B678" s="4">
        <v>136</v>
      </c>
      <c r="C678" s="53">
        <v>136</v>
      </c>
      <c r="D678" s="4">
        <v>664</v>
      </c>
      <c r="E678" s="4" t="s">
        <v>1603</v>
      </c>
      <c r="F678" s="41">
        <v>37165</v>
      </c>
      <c r="G678" s="94">
        <v>1</v>
      </c>
      <c r="H678" s="94">
        <v>10</v>
      </c>
      <c r="I678" s="94">
        <v>2001</v>
      </c>
      <c r="J678" s="4">
        <v>51.526666666666664</v>
      </c>
      <c r="K678" s="4">
        <v>1.748</v>
      </c>
      <c r="L678" s="4">
        <v>35</v>
      </c>
      <c r="M678" s="5" t="s">
        <v>963</v>
      </c>
      <c r="N678" s="41" t="s">
        <v>1610</v>
      </c>
      <c r="O678" s="41"/>
      <c r="P678" s="5" t="s">
        <v>1929</v>
      </c>
      <c r="Q678" s="90" t="s">
        <v>868</v>
      </c>
      <c r="R678" s="4" t="s">
        <v>868</v>
      </c>
      <c r="S678" s="4" t="s">
        <v>1766</v>
      </c>
      <c r="T678" s="5">
        <v>664</v>
      </c>
      <c r="U678" s="5" t="s">
        <v>1418</v>
      </c>
      <c r="V678" s="5" t="s">
        <v>992</v>
      </c>
      <c r="W678" s="5" t="s">
        <v>2239</v>
      </c>
      <c r="X678" s="4" t="s">
        <v>1631</v>
      </c>
      <c r="Y678" s="5" t="b">
        <v>1</v>
      </c>
      <c r="Z678" s="4" t="s">
        <v>1611</v>
      </c>
      <c r="AA678" s="4">
        <v>0.28599999999999998</v>
      </c>
      <c r="AC678" s="4" t="s">
        <v>1612</v>
      </c>
      <c r="AE678" s="53">
        <v>92.818901100000005</v>
      </c>
      <c r="AF678" s="4">
        <f>MA_sampling_location[[#This Row],[Trawling effort_numerical]]*(9^2*PI())/10</f>
        <v>7.2778135413061138</v>
      </c>
      <c r="AH678" s="4" t="s">
        <v>1995</v>
      </c>
      <c r="AI678" s="4" t="s">
        <v>1996</v>
      </c>
      <c r="AJ678" s="4">
        <v>1.03</v>
      </c>
      <c r="AK678" s="4" t="s">
        <v>1831</v>
      </c>
      <c r="AL678" s="4" t="s">
        <v>1831</v>
      </c>
      <c r="AM678" s="4" t="s">
        <v>1831</v>
      </c>
      <c r="AN678" s="4" t="s">
        <v>1831</v>
      </c>
      <c r="AO678" s="4" t="s">
        <v>1831</v>
      </c>
      <c r="AP678" s="4">
        <f>YEAR(MA_sampling_location[[#This Row],[Sampling date]])-1930</f>
        <v>71</v>
      </c>
      <c r="AQ678" s="4" t="s">
        <v>1936</v>
      </c>
      <c r="AR678" s="4" t="s">
        <v>1831</v>
      </c>
      <c r="AS678" s="4" t="s">
        <v>1831</v>
      </c>
      <c r="AT678" s="4" t="s">
        <v>1831</v>
      </c>
      <c r="AU678" s="4" t="s">
        <v>994</v>
      </c>
      <c r="AV678" s="4" t="s">
        <v>1831</v>
      </c>
      <c r="AW678" s="4" t="s">
        <v>1831</v>
      </c>
      <c r="AX678" s="4" t="s">
        <v>1831</v>
      </c>
      <c r="AY678" s="4" t="s">
        <v>1831</v>
      </c>
      <c r="AZ678" s="4" t="s">
        <v>1831</v>
      </c>
      <c r="BA678" s="4" t="s">
        <v>1831</v>
      </c>
      <c r="BB678" s="4" t="s">
        <v>1831</v>
      </c>
      <c r="BC678" s="53">
        <v>1.1240701399999999</v>
      </c>
      <c r="BD678" s="53">
        <v>0.101752</v>
      </c>
      <c r="BE678" s="53">
        <v>280.55894699999999</v>
      </c>
      <c r="BF678" s="53">
        <v>0.12090111000000001</v>
      </c>
      <c r="BG678" s="53">
        <v>0.31011041</v>
      </c>
      <c r="BH678" s="4">
        <v>34.667050199999998</v>
      </c>
      <c r="BI678" s="4">
        <v>4.8769251000000002</v>
      </c>
      <c r="BJ678" s="53">
        <v>11.776008900000001</v>
      </c>
      <c r="BK678" s="53">
        <v>9.2315499999999998E-3</v>
      </c>
      <c r="BL678" s="53">
        <v>53185</v>
      </c>
    </row>
    <row r="679" spans="1:64" hidden="1" x14ac:dyDescent="0.3">
      <c r="A679" s="4" t="s">
        <v>603</v>
      </c>
      <c r="B679" s="4">
        <v>136</v>
      </c>
      <c r="C679" s="53">
        <v>136</v>
      </c>
      <c r="D679" s="4">
        <v>665</v>
      </c>
      <c r="E679" s="4" t="s">
        <v>1603</v>
      </c>
      <c r="F679" s="41">
        <v>37438</v>
      </c>
      <c r="G679" s="94">
        <v>1</v>
      </c>
      <c r="H679" s="94">
        <v>7</v>
      </c>
      <c r="I679" s="94">
        <v>2002</v>
      </c>
      <c r="J679" s="4">
        <v>51.526666666666664</v>
      </c>
      <c r="K679" s="4">
        <v>1.748</v>
      </c>
      <c r="L679" s="4">
        <v>35</v>
      </c>
      <c r="M679" s="5" t="s">
        <v>963</v>
      </c>
      <c r="N679" s="41" t="s">
        <v>1610</v>
      </c>
      <c r="O679" s="41"/>
      <c r="P679" s="5" t="s">
        <v>1929</v>
      </c>
      <c r="Q679" s="5" t="s">
        <v>845</v>
      </c>
      <c r="R679" s="4" t="s">
        <v>845</v>
      </c>
      <c r="S679" s="4" t="s">
        <v>1766</v>
      </c>
      <c r="T679" s="5">
        <v>665</v>
      </c>
      <c r="U679" s="5" t="s">
        <v>1418</v>
      </c>
      <c r="V679" s="5" t="s">
        <v>992</v>
      </c>
      <c r="W679" s="5" t="s">
        <v>2239</v>
      </c>
      <c r="X679" s="4" t="s">
        <v>1631</v>
      </c>
      <c r="Y679" s="5" t="b">
        <v>1</v>
      </c>
      <c r="Z679" s="4" t="s">
        <v>1611</v>
      </c>
      <c r="AA679" s="4">
        <v>0.28599999999999998</v>
      </c>
      <c r="AC679" s="4" t="s">
        <v>1612</v>
      </c>
      <c r="AE679" s="53">
        <v>92.818901100000005</v>
      </c>
      <c r="AF679" s="4">
        <f>MA_sampling_location[[#This Row],[Trawling effort_numerical]]*(9^2*PI())/10</f>
        <v>7.2778135413061138</v>
      </c>
      <c r="AH679" s="4" t="s">
        <v>1995</v>
      </c>
      <c r="AI679" s="4" t="s">
        <v>1996</v>
      </c>
      <c r="AJ679" s="4" t="s">
        <v>1831</v>
      </c>
      <c r="AK679" s="4" t="s">
        <v>1831</v>
      </c>
      <c r="AL679" s="4" t="s">
        <v>1831</v>
      </c>
      <c r="AM679" s="4" t="s">
        <v>1831</v>
      </c>
      <c r="AN679" s="4" t="s">
        <v>1831</v>
      </c>
      <c r="AO679" s="4" t="s">
        <v>1831</v>
      </c>
      <c r="AP679" s="4">
        <f>YEAR(MA_sampling_location[[#This Row],[Sampling date]])-1930</f>
        <v>72</v>
      </c>
      <c r="AQ679" s="4" t="s">
        <v>1936</v>
      </c>
      <c r="AR679" s="4" t="s">
        <v>1831</v>
      </c>
      <c r="AS679" s="4" t="s">
        <v>1831</v>
      </c>
      <c r="AT679" s="4" t="s">
        <v>1831</v>
      </c>
      <c r="AU679" s="4" t="s">
        <v>994</v>
      </c>
      <c r="AV679" s="4" t="s">
        <v>1831</v>
      </c>
      <c r="AW679" s="4" t="s">
        <v>1831</v>
      </c>
      <c r="AX679" s="4" t="s">
        <v>1831</v>
      </c>
      <c r="AY679" s="4" t="s">
        <v>1831</v>
      </c>
      <c r="AZ679" s="4" t="s">
        <v>1831</v>
      </c>
      <c r="BA679" s="4" t="s">
        <v>1831</v>
      </c>
      <c r="BB679" s="4" t="s">
        <v>1831</v>
      </c>
      <c r="BC679" s="53">
        <v>1.1240701399999999</v>
      </c>
      <c r="BD679" s="53">
        <v>0.101752</v>
      </c>
      <c r="BE679" s="53">
        <v>280.55894699999999</v>
      </c>
      <c r="BF679" s="53">
        <v>0.12090111000000001</v>
      </c>
      <c r="BG679" s="53">
        <v>0.31011041</v>
      </c>
      <c r="BH679" s="4">
        <v>34.667050199999998</v>
      </c>
      <c r="BI679" s="4">
        <v>4.8769251000000002</v>
      </c>
      <c r="BJ679" s="53">
        <v>11.776008900000001</v>
      </c>
      <c r="BK679" s="53">
        <v>9.2315499999999998E-3</v>
      </c>
      <c r="BL679" s="53">
        <v>53185</v>
      </c>
    </row>
    <row r="680" spans="1:64" hidden="1" x14ac:dyDescent="0.3">
      <c r="A680" s="4" t="s">
        <v>603</v>
      </c>
      <c r="B680" s="4">
        <v>136</v>
      </c>
      <c r="C680" s="53">
        <v>136</v>
      </c>
      <c r="D680" s="4">
        <v>666</v>
      </c>
      <c r="E680" s="4" t="s">
        <v>1604</v>
      </c>
      <c r="F680" s="41">
        <v>37165</v>
      </c>
      <c r="G680" s="94">
        <v>1</v>
      </c>
      <c r="H680" s="94">
        <v>10</v>
      </c>
      <c r="I680" s="94">
        <v>2001</v>
      </c>
      <c r="J680" s="4">
        <v>51.474499999999999</v>
      </c>
      <c r="K680" s="4">
        <v>1.5781666666666667</v>
      </c>
      <c r="L680" s="4">
        <v>19</v>
      </c>
      <c r="M680" s="5" t="s">
        <v>963</v>
      </c>
      <c r="N680" s="41" t="s">
        <v>1610</v>
      </c>
      <c r="O680" s="41"/>
      <c r="P680" s="5" t="s">
        <v>1929</v>
      </c>
      <c r="Q680" s="90" t="s">
        <v>868</v>
      </c>
      <c r="R680" s="4" t="s">
        <v>868</v>
      </c>
      <c r="S680" s="4" t="s">
        <v>1766</v>
      </c>
      <c r="T680" s="5">
        <v>666</v>
      </c>
      <c r="U680" s="5" t="s">
        <v>1418</v>
      </c>
      <c r="V680" s="5" t="s">
        <v>992</v>
      </c>
      <c r="W680" s="5" t="s">
        <v>2239</v>
      </c>
      <c r="X680" s="4" t="s">
        <v>1631</v>
      </c>
      <c r="Y680" s="5" t="b">
        <v>1</v>
      </c>
      <c r="Z680" s="4" t="s">
        <v>1611</v>
      </c>
      <c r="AA680" s="4">
        <v>0.214</v>
      </c>
      <c r="AC680" s="4" t="s">
        <v>1612</v>
      </c>
      <c r="AE680" s="53">
        <v>26.1149998</v>
      </c>
      <c r="AF680" s="4">
        <f>MA_sampling_location[[#This Row],[Trawling effort_numerical]]*(9^2*PI())/10</f>
        <v>5.4456367057325474</v>
      </c>
      <c r="AH680" s="4" t="s">
        <v>1995</v>
      </c>
      <c r="AI680" s="4" t="s">
        <v>1996</v>
      </c>
      <c r="AJ680" s="4">
        <v>0.6</v>
      </c>
      <c r="AK680" s="4" t="s">
        <v>1831</v>
      </c>
      <c r="AL680" s="4" t="s">
        <v>1831</v>
      </c>
      <c r="AM680" s="4" t="s">
        <v>1831</v>
      </c>
      <c r="AN680" s="4" t="s">
        <v>1831</v>
      </c>
      <c r="AO680" s="4" t="s">
        <v>1831</v>
      </c>
      <c r="AP680" s="4">
        <f>YEAR(MA_sampling_location[[#This Row],[Sampling date]])-1930</f>
        <v>71</v>
      </c>
      <c r="AQ680" s="4" t="s">
        <v>1936</v>
      </c>
      <c r="AR680" s="4" t="s">
        <v>1831</v>
      </c>
      <c r="AS680" s="4" t="s">
        <v>1831</v>
      </c>
      <c r="AT680" s="4" t="s">
        <v>1831</v>
      </c>
      <c r="AU680" s="4" t="s">
        <v>994</v>
      </c>
      <c r="AV680" s="4" t="s">
        <v>1831</v>
      </c>
      <c r="AW680" s="4" t="s">
        <v>1831</v>
      </c>
      <c r="AX680" s="4" t="s">
        <v>1831</v>
      </c>
      <c r="AY680" s="4" t="s">
        <v>1831</v>
      </c>
      <c r="AZ680" s="4" t="s">
        <v>1831</v>
      </c>
      <c r="BA680" s="4" t="s">
        <v>1831</v>
      </c>
      <c r="BB680" s="4" t="s">
        <v>1831</v>
      </c>
      <c r="BC680" s="53">
        <v>0.81164910999999995</v>
      </c>
      <c r="BD680" s="53">
        <v>9.8190899999999998E-2</v>
      </c>
      <c r="BE680" s="53">
        <v>277.94385499999999</v>
      </c>
      <c r="BF680" s="53">
        <v>0.10685302000000001</v>
      </c>
      <c r="BG680" s="53">
        <v>0.31805125000000001</v>
      </c>
      <c r="BH680" s="4">
        <v>34.7373987</v>
      </c>
      <c r="BI680" s="4">
        <v>4.0208281599999998</v>
      </c>
      <c r="BJ680" s="53">
        <v>12.2430965</v>
      </c>
      <c r="BK680" s="53">
        <v>1.257689E-2</v>
      </c>
      <c r="BL680" s="53">
        <v>42951.300799999997</v>
      </c>
    </row>
    <row r="681" spans="1:64" hidden="1" x14ac:dyDescent="0.3">
      <c r="A681" s="4" t="s">
        <v>603</v>
      </c>
      <c r="B681" s="4">
        <v>136</v>
      </c>
      <c r="C681" s="53">
        <v>136</v>
      </c>
      <c r="D681" s="4">
        <v>667</v>
      </c>
      <c r="E681" s="4" t="s">
        <v>1604</v>
      </c>
      <c r="F681" s="41">
        <v>37438</v>
      </c>
      <c r="G681" s="94">
        <v>1</v>
      </c>
      <c r="H681" s="94">
        <v>7</v>
      </c>
      <c r="I681" s="94">
        <v>2002</v>
      </c>
      <c r="J681" s="4">
        <v>51.474499999999999</v>
      </c>
      <c r="K681" s="4">
        <v>1.5781666666666667</v>
      </c>
      <c r="L681" s="4">
        <v>19</v>
      </c>
      <c r="M681" s="5" t="s">
        <v>963</v>
      </c>
      <c r="N681" s="41" t="s">
        <v>1610</v>
      </c>
      <c r="O681" s="41"/>
      <c r="P681" s="5" t="s">
        <v>1929</v>
      </c>
      <c r="Q681" s="5" t="s">
        <v>845</v>
      </c>
      <c r="R681" s="4" t="s">
        <v>845</v>
      </c>
      <c r="S681" s="4" t="s">
        <v>1766</v>
      </c>
      <c r="T681" s="5">
        <v>667</v>
      </c>
      <c r="U681" s="5" t="s">
        <v>1418</v>
      </c>
      <c r="V681" s="5" t="s">
        <v>992</v>
      </c>
      <c r="W681" s="5" t="s">
        <v>2239</v>
      </c>
      <c r="X681" s="4" t="s">
        <v>1631</v>
      </c>
      <c r="Y681" s="5" t="b">
        <v>1</v>
      </c>
      <c r="Z681" s="4" t="s">
        <v>1611</v>
      </c>
      <c r="AA681" s="4">
        <v>0.214</v>
      </c>
      <c r="AC681" s="4" t="s">
        <v>1612</v>
      </c>
      <c r="AE681" s="53">
        <v>26.1149998</v>
      </c>
      <c r="AF681" s="4">
        <f>MA_sampling_location[[#This Row],[Trawling effort_numerical]]*(9^2*PI())/10</f>
        <v>5.4456367057325474</v>
      </c>
      <c r="AH681" s="4" t="s">
        <v>1995</v>
      </c>
      <c r="AI681" s="4" t="s">
        <v>1996</v>
      </c>
      <c r="AJ681" s="4" t="s">
        <v>1831</v>
      </c>
      <c r="AK681" s="4" t="s">
        <v>1831</v>
      </c>
      <c r="AL681" s="4" t="s">
        <v>1831</v>
      </c>
      <c r="AM681" s="4" t="s">
        <v>1831</v>
      </c>
      <c r="AN681" s="4" t="s">
        <v>1831</v>
      </c>
      <c r="AO681" s="4" t="s">
        <v>1831</v>
      </c>
      <c r="AP681" s="4">
        <f>YEAR(MA_sampling_location[[#This Row],[Sampling date]])-1930</f>
        <v>72</v>
      </c>
      <c r="AQ681" s="4" t="s">
        <v>1936</v>
      </c>
      <c r="AR681" s="4" t="s">
        <v>1831</v>
      </c>
      <c r="AS681" s="4" t="s">
        <v>1831</v>
      </c>
      <c r="AT681" s="4" t="s">
        <v>1831</v>
      </c>
      <c r="AU681" s="4" t="s">
        <v>994</v>
      </c>
      <c r="AV681" s="4" t="s">
        <v>1831</v>
      </c>
      <c r="AW681" s="4" t="s">
        <v>1831</v>
      </c>
      <c r="AX681" s="4" t="s">
        <v>1831</v>
      </c>
      <c r="AY681" s="4" t="s">
        <v>1831</v>
      </c>
      <c r="AZ681" s="4" t="s">
        <v>1831</v>
      </c>
      <c r="BA681" s="4" t="s">
        <v>1831</v>
      </c>
      <c r="BB681" s="4" t="s">
        <v>1831</v>
      </c>
      <c r="BC681" s="53">
        <v>0.81164910999999995</v>
      </c>
      <c r="BD681" s="53">
        <v>9.8190899999999998E-2</v>
      </c>
      <c r="BE681" s="53">
        <v>277.94385499999999</v>
      </c>
      <c r="BF681" s="53">
        <v>0.10685302000000001</v>
      </c>
      <c r="BG681" s="53">
        <v>0.31805125000000001</v>
      </c>
      <c r="BH681" s="4">
        <v>34.7373987</v>
      </c>
      <c r="BI681" s="4">
        <v>4.0208281599999998</v>
      </c>
      <c r="BJ681" s="53">
        <v>12.2430965</v>
      </c>
      <c r="BK681" s="53">
        <v>1.257689E-2</v>
      </c>
      <c r="BL681" s="53">
        <v>42951.300799999997</v>
      </c>
    </row>
    <row r="682" spans="1:64" hidden="1" x14ac:dyDescent="0.3">
      <c r="A682" s="4" t="s">
        <v>603</v>
      </c>
      <c r="B682" s="4">
        <v>136</v>
      </c>
      <c r="C682" s="53">
        <v>136</v>
      </c>
      <c r="D682" s="4">
        <v>668</v>
      </c>
      <c r="E682" s="4" t="s">
        <v>1605</v>
      </c>
      <c r="F682" s="41">
        <v>37165</v>
      </c>
      <c r="G682" s="94">
        <v>1</v>
      </c>
      <c r="H682" s="94">
        <v>10</v>
      </c>
      <c r="I682" s="94">
        <v>2001</v>
      </c>
      <c r="J682" s="4">
        <v>51.532350000000001</v>
      </c>
      <c r="K682" s="4">
        <v>1.4155833333333332</v>
      </c>
      <c r="L682" s="4">
        <v>16</v>
      </c>
      <c r="M682" s="5" t="s">
        <v>963</v>
      </c>
      <c r="N682" s="41" t="s">
        <v>1610</v>
      </c>
      <c r="O682" s="41"/>
      <c r="P682" s="5" t="s">
        <v>1929</v>
      </c>
      <c r="Q682" s="90" t="s">
        <v>868</v>
      </c>
      <c r="R682" s="4" t="s">
        <v>868</v>
      </c>
      <c r="S682" s="4" t="s">
        <v>1766</v>
      </c>
      <c r="T682" s="5">
        <v>668</v>
      </c>
      <c r="U682" s="5" t="s">
        <v>1418</v>
      </c>
      <c r="V682" s="5" t="s">
        <v>992</v>
      </c>
      <c r="W682" s="5" t="s">
        <v>2239</v>
      </c>
      <c r="X682" s="4" t="s">
        <v>1631</v>
      </c>
      <c r="Y682" s="5" t="b">
        <v>1</v>
      </c>
      <c r="Z682" s="4" t="s">
        <v>1611</v>
      </c>
      <c r="AA682" s="4">
        <v>0.11700000000000001</v>
      </c>
      <c r="AC682" s="4" t="s">
        <v>1612</v>
      </c>
      <c r="AE682" s="53">
        <v>31.313999200000001</v>
      </c>
      <c r="AF682" s="4">
        <f>MA_sampling_location[[#This Row],[Trawling effort_numerical]]*(9^2*PI())/10</f>
        <v>2.9772873578070471</v>
      </c>
      <c r="AH682" s="4" t="s">
        <v>1995</v>
      </c>
      <c r="AI682" s="4" t="s">
        <v>1996</v>
      </c>
      <c r="AJ682" s="4">
        <v>0.91</v>
      </c>
      <c r="AK682" s="4" t="s">
        <v>1831</v>
      </c>
      <c r="AL682" s="4" t="s">
        <v>1831</v>
      </c>
      <c r="AM682" s="4" t="s">
        <v>1831</v>
      </c>
      <c r="AN682" s="4" t="s">
        <v>1831</v>
      </c>
      <c r="AO682" s="4" t="s">
        <v>1831</v>
      </c>
      <c r="AP682" s="4">
        <f>YEAR(MA_sampling_location[[#This Row],[Sampling date]])-1930</f>
        <v>71</v>
      </c>
      <c r="AQ682" s="4" t="s">
        <v>1936</v>
      </c>
      <c r="AR682" s="4" t="s">
        <v>1831</v>
      </c>
      <c r="AS682" s="4" t="s">
        <v>1831</v>
      </c>
      <c r="AT682" s="4" t="s">
        <v>1831</v>
      </c>
      <c r="AU682" s="4" t="s">
        <v>1246</v>
      </c>
      <c r="AV682" s="4" t="s">
        <v>1831</v>
      </c>
      <c r="AW682" s="4" t="s">
        <v>1831</v>
      </c>
      <c r="AX682" s="4" t="s">
        <v>1831</v>
      </c>
      <c r="AY682" s="4" t="s">
        <v>1831</v>
      </c>
      <c r="AZ682" s="4" t="s">
        <v>1831</v>
      </c>
      <c r="BA682" s="4" t="s">
        <v>1831</v>
      </c>
      <c r="BB682" s="4" t="s">
        <v>1831</v>
      </c>
      <c r="BC682" s="53">
        <v>0.86340938</v>
      </c>
      <c r="BD682" s="53">
        <v>9.6365800000000001E-2</v>
      </c>
      <c r="BE682" s="53">
        <v>278.50021400000003</v>
      </c>
      <c r="BF682" s="53">
        <v>0.18378417</v>
      </c>
      <c r="BG682" s="53">
        <v>0.39666327000000001</v>
      </c>
      <c r="BH682" s="4">
        <v>34.6924864</v>
      </c>
      <c r="BI682" s="4">
        <v>4.0980292800000004</v>
      </c>
      <c r="BJ682" s="53">
        <v>12.267024299999999</v>
      </c>
      <c r="BK682" s="53">
        <v>1.8011340000000001E-2</v>
      </c>
      <c r="BL682" s="53">
        <v>44323.601600000002</v>
      </c>
    </row>
    <row r="683" spans="1:64" hidden="1" x14ac:dyDescent="0.3">
      <c r="A683" s="4" t="s">
        <v>603</v>
      </c>
      <c r="B683" s="4">
        <v>136</v>
      </c>
      <c r="C683" s="53">
        <v>136</v>
      </c>
      <c r="D683" s="4">
        <v>669</v>
      </c>
      <c r="E683" s="4" t="s">
        <v>1605</v>
      </c>
      <c r="F683" s="41">
        <v>37438</v>
      </c>
      <c r="G683" s="94">
        <v>1</v>
      </c>
      <c r="H683" s="94">
        <v>7</v>
      </c>
      <c r="I683" s="94">
        <v>2002</v>
      </c>
      <c r="J683" s="4">
        <v>51.532350000000001</v>
      </c>
      <c r="K683" s="4">
        <v>1.4155833333333332</v>
      </c>
      <c r="L683" s="4">
        <v>16</v>
      </c>
      <c r="M683" s="5" t="s">
        <v>963</v>
      </c>
      <c r="N683" s="41" t="s">
        <v>1610</v>
      </c>
      <c r="O683" s="41"/>
      <c r="P683" s="5" t="s">
        <v>1929</v>
      </c>
      <c r="Q683" s="5" t="s">
        <v>845</v>
      </c>
      <c r="R683" s="4" t="s">
        <v>845</v>
      </c>
      <c r="S683" s="4" t="s">
        <v>1766</v>
      </c>
      <c r="T683" s="5">
        <v>669</v>
      </c>
      <c r="U683" s="5" t="s">
        <v>1418</v>
      </c>
      <c r="V683" s="5" t="s">
        <v>992</v>
      </c>
      <c r="W683" s="5" t="s">
        <v>2239</v>
      </c>
      <c r="X683" s="4" t="s">
        <v>1631</v>
      </c>
      <c r="Y683" s="5" t="b">
        <v>1</v>
      </c>
      <c r="Z683" s="4" t="s">
        <v>1611</v>
      </c>
      <c r="AA683" s="4">
        <v>0.11700000000000001</v>
      </c>
      <c r="AC683" s="4" t="s">
        <v>1612</v>
      </c>
      <c r="AE683" s="53">
        <v>31.313999200000001</v>
      </c>
      <c r="AF683" s="4">
        <f>MA_sampling_location[[#This Row],[Trawling effort_numerical]]*(9^2*PI())/10</f>
        <v>2.9772873578070471</v>
      </c>
      <c r="AH683" s="4" t="s">
        <v>1995</v>
      </c>
      <c r="AI683" s="4" t="s">
        <v>1996</v>
      </c>
      <c r="AJ683" s="4" t="s">
        <v>1831</v>
      </c>
      <c r="AK683" s="4" t="s">
        <v>1831</v>
      </c>
      <c r="AL683" s="4" t="s">
        <v>1831</v>
      </c>
      <c r="AM683" s="4" t="s">
        <v>1831</v>
      </c>
      <c r="AN683" s="4" t="s">
        <v>1831</v>
      </c>
      <c r="AO683" s="4" t="s">
        <v>1831</v>
      </c>
      <c r="AP683" s="4">
        <f>YEAR(MA_sampling_location[[#This Row],[Sampling date]])-1930</f>
        <v>72</v>
      </c>
      <c r="AQ683" s="4" t="s">
        <v>1936</v>
      </c>
      <c r="AR683" s="4" t="s">
        <v>1831</v>
      </c>
      <c r="AS683" s="4" t="s">
        <v>1831</v>
      </c>
      <c r="AT683" s="4" t="s">
        <v>1831</v>
      </c>
      <c r="AU683" s="4" t="s">
        <v>1246</v>
      </c>
      <c r="AV683" s="4" t="s">
        <v>1831</v>
      </c>
      <c r="AW683" s="4" t="s">
        <v>1831</v>
      </c>
      <c r="AX683" s="4" t="s">
        <v>1831</v>
      </c>
      <c r="AY683" s="4" t="s">
        <v>1831</v>
      </c>
      <c r="AZ683" s="4" t="s">
        <v>1831</v>
      </c>
      <c r="BA683" s="4" t="s">
        <v>1831</v>
      </c>
      <c r="BB683" s="4" t="s">
        <v>1831</v>
      </c>
      <c r="BC683" s="53">
        <v>0.86340938</v>
      </c>
      <c r="BD683" s="53">
        <v>9.6365800000000001E-2</v>
      </c>
      <c r="BE683" s="53">
        <v>278.50021400000003</v>
      </c>
      <c r="BF683" s="53">
        <v>0.18378417</v>
      </c>
      <c r="BG683" s="53">
        <v>0.39666327000000001</v>
      </c>
      <c r="BH683" s="4">
        <v>34.6924864</v>
      </c>
      <c r="BI683" s="4">
        <v>4.0980292800000004</v>
      </c>
      <c r="BJ683" s="53">
        <v>12.267024299999999</v>
      </c>
      <c r="BK683" s="53">
        <v>1.8011340000000001E-2</v>
      </c>
      <c r="BL683" s="53">
        <v>44323.601600000002</v>
      </c>
    </row>
    <row r="684" spans="1:64" hidden="1" x14ac:dyDescent="0.3">
      <c r="A684" s="4" t="s">
        <v>603</v>
      </c>
      <c r="B684" s="4">
        <v>136</v>
      </c>
      <c r="C684" s="53">
        <v>136</v>
      </c>
      <c r="D684" s="4">
        <v>670</v>
      </c>
      <c r="E684" s="4" t="s">
        <v>1606</v>
      </c>
      <c r="F684" s="41">
        <v>37165</v>
      </c>
      <c r="G684" s="94">
        <v>1</v>
      </c>
      <c r="H684" s="94">
        <v>10</v>
      </c>
      <c r="I684" s="94">
        <v>2001</v>
      </c>
      <c r="J684" s="4">
        <f>51+31.68/60</f>
        <v>51.527999999999999</v>
      </c>
      <c r="K684" s="4">
        <f>1+2.404/60</f>
        <v>1.0400666666666667</v>
      </c>
      <c r="L684" s="4">
        <v>16</v>
      </c>
      <c r="M684" s="5" t="s">
        <v>963</v>
      </c>
      <c r="N684" s="41" t="s">
        <v>1610</v>
      </c>
      <c r="O684" s="41"/>
      <c r="P684" s="5" t="s">
        <v>1929</v>
      </c>
      <c r="Q684" s="90" t="s">
        <v>868</v>
      </c>
      <c r="R684" s="4" t="s">
        <v>868</v>
      </c>
      <c r="S684" s="4" t="s">
        <v>1766</v>
      </c>
      <c r="T684" s="5">
        <v>670</v>
      </c>
      <c r="U684" s="5" t="s">
        <v>1418</v>
      </c>
      <c r="V684" s="5" t="s">
        <v>992</v>
      </c>
      <c r="W684" s="5" t="s">
        <v>2239</v>
      </c>
      <c r="X684" s="4" t="s">
        <v>1631</v>
      </c>
      <c r="Y684" s="5" t="b">
        <v>1</v>
      </c>
      <c r="Z684" s="4" t="s">
        <v>1611</v>
      </c>
      <c r="AA684" s="4">
        <v>5.8000000000000003E-2</v>
      </c>
      <c r="AC684" s="4" t="s">
        <v>1612</v>
      </c>
      <c r="AE684" s="53">
        <v>0</v>
      </c>
      <c r="AF684" s="4">
        <f>MA_sampling_location[[#This Row],[Trawling effort_numerical]]*(9^2*PI())/10</f>
        <v>1.4759202286564848</v>
      </c>
      <c r="AH684" s="4" t="s">
        <v>1995</v>
      </c>
      <c r="AI684" s="4" t="s">
        <v>1996</v>
      </c>
      <c r="AJ684" s="4">
        <v>1.25</v>
      </c>
      <c r="AK684" s="4" t="s">
        <v>1831</v>
      </c>
      <c r="AL684" s="4" t="s">
        <v>1831</v>
      </c>
      <c r="AM684" s="4" t="s">
        <v>1831</v>
      </c>
      <c r="AN684" s="4" t="s">
        <v>1831</v>
      </c>
      <c r="AO684" s="4" t="s">
        <v>1831</v>
      </c>
      <c r="AP684" s="4">
        <f>YEAR(MA_sampling_location[[#This Row],[Sampling date]])-1930</f>
        <v>71</v>
      </c>
      <c r="AQ684" s="4" t="s">
        <v>1936</v>
      </c>
      <c r="AR684" s="4" t="s">
        <v>1831</v>
      </c>
      <c r="AS684" s="4" t="s">
        <v>1831</v>
      </c>
      <c r="AT684" s="4" t="s">
        <v>1831</v>
      </c>
      <c r="AU684" s="4" t="s">
        <v>1246</v>
      </c>
      <c r="AV684" s="4" t="s">
        <v>1831</v>
      </c>
      <c r="AW684" s="4" t="s">
        <v>1831</v>
      </c>
      <c r="AX684" s="4" t="s">
        <v>1831</v>
      </c>
      <c r="AY684" s="4" t="s">
        <v>1831</v>
      </c>
      <c r="AZ684" s="4" t="s">
        <v>1831</v>
      </c>
      <c r="BA684" s="4" t="s">
        <v>1831</v>
      </c>
      <c r="BB684" s="4" t="s">
        <v>1831</v>
      </c>
      <c r="BC684" s="53">
        <v>0.81696424000000001</v>
      </c>
      <c r="BD684" s="53">
        <v>7.1603200000000006E-2</v>
      </c>
      <c r="BE684" s="53">
        <v>277.37127800000002</v>
      </c>
      <c r="BF684" s="53">
        <v>0.17931178</v>
      </c>
      <c r="BG684" s="53">
        <v>0.37221558999999999</v>
      </c>
      <c r="BH684" s="4">
        <v>34.657282899999998</v>
      </c>
      <c r="BI684" s="4">
        <v>3.8790495300000001</v>
      </c>
      <c r="BJ684" s="53">
        <v>12.3064564</v>
      </c>
      <c r="BK684" s="53">
        <v>3.7988000000000001E-2</v>
      </c>
      <c r="BL684" s="53">
        <v>28020.099600000001</v>
      </c>
    </row>
    <row r="685" spans="1:64" hidden="1" x14ac:dyDescent="0.3">
      <c r="A685" s="4" t="s">
        <v>603</v>
      </c>
      <c r="B685" s="4">
        <v>136</v>
      </c>
      <c r="C685" s="53">
        <v>136</v>
      </c>
      <c r="D685" s="4">
        <v>671</v>
      </c>
      <c r="E685" s="4" t="s">
        <v>1606</v>
      </c>
      <c r="F685" s="41">
        <v>37438</v>
      </c>
      <c r="G685" s="94">
        <v>1</v>
      </c>
      <c r="H685" s="94">
        <v>7</v>
      </c>
      <c r="I685" s="94">
        <v>2002</v>
      </c>
      <c r="J685" s="4">
        <f>51+31.68/60</f>
        <v>51.527999999999999</v>
      </c>
      <c r="K685" s="4">
        <f>1+2.404/60</f>
        <v>1.0400666666666667</v>
      </c>
      <c r="L685" s="4">
        <v>16</v>
      </c>
      <c r="M685" s="5" t="s">
        <v>963</v>
      </c>
      <c r="N685" s="41" t="s">
        <v>1610</v>
      </c>
      <c r="O685" s="41"/>
      <c r="P685" s="5" t="s">
        <v>1929</v>
      </c>
      <c r="Q685" s="5" t="s">
        <v>845</v>
      </c>
      <c r="R685" s="4" t="s">
        <v>845</v>
      </c>
      <c r="S685" s="4" t="s">
        <v>1766</v>
      </c>
      <c r="T685" s="5">
        <v>671</v>
      </c>
      <c r="U685" s="5" t="s">
        <v>1418</v>
      </c>
      <c r="V685" s="5" t="s">
        <v>992</v>
      </c>
      <c r="W685" s="5" t="s">
        <v>2239</v>
      </c>
      <c r="X685" s="4" t="s">
        <v>1631</v>
      </c>
      <c r="Y685" s="5" t="b">
        <v>1</v>
      </c>
      <c r="Z685" s="4" t="s">
        <v>1611</v>
      </c>
      <c r="AA685" s="4">
        <v>5.8000000000000003E-2</v>
      </c>
      <c r="AC685" s="4" t="s">
        <v>1612</v>
      </c>
      <c r="AE685" s="53">
        <v>0</v>
      </c>
      <c r="AF685" s="4">
        <f>MA_sampling_location[[#This Row],[Trawling effort_numerical]]*(9^2*PI())/10</f>
        <v>1.4759202286564848</v>
      </c>
      <c r="AH685" s="4" t="s">
        <v>1995</v>
      </c>
      <c r="AI685" s="4" t="s">
        <v>1996</v>
      </c>
      <c r="AJ685" s="4" t="s">
        <v>1831</v>
      </c>
      <c r="AK685" s="4" t="s">
        <v>1831</v>
      </c>
      <c r="AL685" s="4" t="s">
        <v>1831</v>
      </c>
      <c r="AM685" s="4" t="s">
        <v>1831</v>
      </c>
      <c r="AN685" s="4" t="s">
        <v>1831</v>
      </c>
      <c r="AO685" s="4" t="s">
        <v>1831</v>
      </c>
      <c r="AP685" s="4">
        <f>YEAR(MA_sampling_location[[#This Row],[Sampling date]])-1930</f>
        <v>72</v>
      </c>
      <c r="AQ685" s="4" t="s">
        <v>1936</v>
      </c>
      <c r="AR685" s="4" t="s">
        <v>1831</v>
      </c>
      <c r="AS685" s="4" t="s">
        <v>1831</v>
      </c>
      <c r="AT685" s="4" t="s">
        <v>1831</v>
      </c>
      <c r="AU685" s="4" t="s">
        <v>1246</v>
      </c>
      <c r="AV685" s="4" t="s">
        <v>1831</v>
      </c>
      <c r="AW685" s="4" t="s">
        <v>1831</v>
      </c>
      <c r="AX685" s="4" t="s">
        <v>1831</v>
      </c>
      <c r="AY685" s="4" t="s">
        <v>1831</v>
      </c>
      <c r="AZ685" s="4" t="s">
        <v>1831</v>
      </c>
      <c r="BA685" s="4" t="s">
        <v>1831</v>
      </c>
      <c r="BB685" s="4" t="s">
        <v>1831</v>
      </c>
      <c r="BC685" s="53">
        <v>0.81696424000000001</v>
      </c>
      <c r="BD685" s="53">
        <v>7.1603200000000006E-2</v>
      </c>
      <c r="BE685" s="53">
        <v>277.37127800000002</v>
      </c>
      <c r="BF685" s="53">
        <v>0.17931178</v>
      </c>
      <c r="BG685" s="53">
        <v>0.37221558999999999</v>
      </c>
      <c r="BH685" s="4">
        <v>34.657282899999998</v>
      </c>
      <c r="BI685" s="4">
        <v>3.8790495300000001</v>
      </c>
      <c r="BJ685" s="53">
        <v>12.3064564</v>
      </c>
      <c r="BK685" s="53">
        <v>3.7988000000000001E-2</v>
      </c>
      <c r="BL685" s="53">
        <v>28020.099600000001</v>
      </c>
    </row>
    <row r="686" spans="1:64" hidden="1" x14ac:dyDescent="0.3">
      <c r="A686" s="4" t="s">
        <v>603</v>
      </c>
      <c r="B686" s="4">
        <v>136</v>
      </c>
      <c r="C686" s="53">
        <v>136</v>
      </c>
      <c r="D686" s="4">
        <v>672</v>
      </c>
      <c r="E686" s="4" t="s">
        <v>1607</v>
      </c>
      <c r="F686" s="41">
        <v>37438</v>
      </c>
      <c r="G686" s="94">
        <v>1</v>
      </c>
      <c r="H686" s="94">
        <v>7</v>
      </c>
      <c r="I686" s="94">
        <v>2002</v>
      </c>
      <c r="J686" s="4">
        <v>51.505333333333333</v>
      </c>
      <c r="K686" s="4">
        <v>1.4528333333333334</v>
      </c>
      <c r="L686" s="4">
        <v>16</v>
      </c>
      <c r="M686" s="5" t="s">
        <v>963</v>
      </c>
      <c r="N686" s="41" t="s">
        <v>1610</v>
      </c>
      <c r="O686" s="41"/>
      <c r="P686" s="5" t="s">
        <v>1929</v>
      </c>
      <c r="Q686" s="5" t="s">
        <v>845</v>
      </c>
      <c r="R686" s="4" t="s">
        <v>845</v>
      </c>
      <c r="S686" s="4" t="s">
        <v>1766</v>
      </c>
      <c r="T686" s="5">
        <v>672</v>
      </c>
      <c r="U686" s="5" t="s">
        <v>1418</v>
      </c>
      <c r="V686" s="5" t="s">
        <v>992</v>
      </c>
      <c r="W686" s="5" t="s">
        <v>2239</v>
      </c>
      <c r="X686" s="4" t="s">
        <v>1631</v>
      </c>
      <c r="Y686" s="5" t="b">
        <v>1</v>
      </c>
      <c r="Z686" s="4" t="s">
        <v>1611</v>
      </c>
      <c r="AA686" s="4">
        <v>0.13800000000000001</v>
      </c>
      <c r="AC686" s="4" t="s">
        <v>1612</v>
      </c>
      <c r="AE686" s="53">
        <v>9.1044798</v>
      </c>
      <c r="AF686" s="4">
        <f>MA_sampling_location[[#This Row],[Trawling effort_numerical]]*(9^2*PI())/10</f>
        <v>3.5116722681826706</v>
      </c>
      <c r="AH686" s="4" t="s">
        <v>1995</v>
      </c>
      <c r="AI686" s="4" t="s">
        <v>1996</v>
      </c>
      <c r="AJ686" s="4">
        <v>0.91</v>
      </c>
      <c r="AK686" s="4" t="s">
        <v>1831</v>
      </c>
      <c r="AL686" s="4" t="s">
        <v>1831</v>
      </c>
      <c r="AM686" s="4" t="s">
        <v>1831</v>
      </c>
      <c r="AN686" s="4" t="s">
        <v>1831</v>
      </c>
      <c r="AO686" s="4" t="s">
        <v>1831</v>
      </c>
      <c r="AP686" s="4">
        <f>YEAR(MA_sampling_location[[#This Row],[Sampling date]])-1930</f>
        <v>72</v>
      </c>
      <c r="AQ686" s="4" t="s">
        <v>1936</v>
      </c>
      <c r="AR686" s="4" t="s">
        <v>1831</v>
      </c>
      <c r="AS686" s="4" t="s">
        <v>1831</v>
      </c>
      <c r="AT686" s="4" t="s">
        <v>1831</v>
      </c>
      <c r="AU686" s="4" t="s">
        <v>1246</v>
      </c>
      <c r="AV686" s="4" t="s">
        <v>1831</v>
      </c>
      <c r="AW686" s="4" t="s">
        <v>1831</v>
      </c>
      <c r="AX686" s="4" t="s">
        <v>1831</v>
      </c>
      <c r="AY686" s="4" t="s">
        <v>1831</v>
      </c>
      <c r="AZ686" s="4" t="s">
        <v>1831</v>
      </c>
      <c r="BA686" s="4" t="s">
        <v>1831</v>
      </c>
      <c r="BB686" s="4" t="s">
        <v>1831</v>
      </c>
      <c r="BC686" s="53">
        <v>0.8030233</v>
      </c>
      <c r="BD686" s="53">
        <v>9.7595100000000004E-2</v>
      </c>
      <c r="BE686" s="53">
        <v>277.97425600000003</v>
      </c>
      <c r="BF686" s="53">
        <v>0.12744414000000001</v>
      </c>
      <c r="BG686" s="53">
        <v>0.34186128999999998</v>
      </c>
      <c r="BH686" s="4">
        <v>34.711776</v>
      </c>
      <c r="BI686" s="4">
        <v>4.0115208999999998</v>
      </c>
      <c r="BJ686" s="53">
        <v>12.255052600000001</v>
      </c>
      <c r="BK686" s="53">
        <v>1.6233589999999999E-2</v>
      </c>
      <c r="BL686" s="53">
        <v>44574.398399999998</v>
      </c>
    </row>
    <row r="687" spans="1:64" hidden="1" x14ac:dyDescent="0.3">
      <c r="A687" s="4" t="s">
        <v>603</v>
      </c>
      <c r="B687" s="4">
        <v>136</v>
      </c>
      <c r="C687" s="53">
        <v>136</v>
      </c>
      <c r="D687" s="4">
        <v>673</v>
      </c>
      <c r="E687" s="4" t="s">
        <v>1608</v>
      </c>
      <c r="F687" s="41">
        <v>37438</v>
      </c>
      <c r="G687" s="94">
        <v>1</v>
      </c>
      <c r="H687" s="94">
        <v>7</v>
      </c>
      <c r="I687" s="94">
        <v>2002</v>
      </c>
      <c r="J687" s="4">
        <v>51.55833333333333</v>
      </c>
      <c r="K687" s="4">
        <v>1.4558333333333333</v>
      </c>
      <c r="L687" s="4">
        <v>16</v>
      </c>
      <c r="M687" s="5" t="s">
        <v>963</v>
      </c>
      <c r="N687" s="41" t="s">
        <v>1610</v>
      </c>
      <c r="O687" s="41"/>
      <c r="P687" s="5" t="s">
        <v>1929</v>
      </c>
      <c r="Q687" s="5" t="s">
        <v>845</v>
      </c>
      <c r="R687" s="4" t="s">
        <v>845</v>
      </c>
      <c r="S687" s="4" t="s">
        <v>1766</v>
      </c>
      <c r="T687" s="5">
        <v>673</v>
      </c>
      <c r="U687" s="5" t="s">
        <v>1418</v>
      </c>
      <c r="V687" s="5" t="s">
        <v>992</v>
      </c>
      <c r="W687" s="5" t="s">
        <v>2239</v>
      </c>
      <c r="X687" s="4" t="s">
        <v>1631</v>
      </c>
      <c r="Y687" s="5" t="b">
        <v>1</v>
      </c>
      <c r="Z687" s="4" t="s">
        <v>1611</v>
      </c>
      <c r="AA687" s="4">
        <v>0.156</v>
      </c>
      <c r="AC687" s="4" t="s">
        <v>1612</v>
      </c>
      <c r="AE687" s="53">
        <v>33.466301000000001</v>
      </c>
      <c r="AF687" s="4">
        <f>MA_sampling_location[[#This Row],[Trawling effort_numerical]]*(9^2*PI())/10</f>
        <v>3.9697164770760622</v>
      </c>
      <c r="AH687" s="4" t="s">
        <v>1995</v>
      </c>
      <c r="AI687" s="4" t="s">
        <v>1996</v>
      </c>
      <c r="AJ687" s="4">
        <v>0.91</v>
      </c>
      <c r="AK687" s="4" t="s">
        <v>1831</v>
      </c>
      <c r="AL687" s="4" t="s">
        <v>1831</v>
      </c>
      <c r="AM687" s="4" t="s">
        <v>1831</v>
      </c>
      <c r="AN687" s="4" t="s">
        <v>1831</v>
      </c>
      <c r="AO687" s="4" t="s">
        <v>1831</v>
      </c>
      <c r="AP687" s="4">
        <f>YEAR(MA_sampling_location[[#This Row],[Sampling date]])-1930</f>
        <v>72</v>
      </c>
      <c r="AQ687" s="4" t="s">
        <v>1936</v>
      </c>
      <c r="AR687" s="4" t="s">
        <v>1831</v>
      </c>
      <c r="AS687" s="4" t="s">
        <v>1831</v>
      </c>
      <c r="AT687" s="4" t="s">
        <v>1831</v>
      </c>
      <c r="AU687" s="4" t="s">
        <v>994</v>
      </c>
      <c r="AV687" s="4" t="s">
        <v>1831</v>
      </c>
      <c r="AW687" s="4" t="s">
        <v>1831</v>
      </c>
      <c r="AX687" s="4" t="s">
        <v>1831</v>
      </c>
      <c r="AY687" s="4" t="s">
        <v>1831</v>
      </c>
      <c r="AZ687" s="4" t="s">
        <v>1831</v>
      </c>
      <c r="BA687" s="4" t="s">
        <v>1831</v>
      </c>
      <c r="BB687" s="4" t="s">
        <v>1831</v>
      </c>
      <c r="BC687" s="53">
        <v>0.81034033999999999</v>
      </c>
      <c r="BD687" s="53">
        <v>8.6599999999999996E-2</v>
      </c>
      <c r="BE687" s="53">
        <v>278.15699899999998</v>
      </c>
      <c r="BF687" s="53">
        <v>0.11165642000000001</v>
      </c>
      <c r="BG687" s="53">
        <v>0.32690127000000002</v>
      </c>
      <c r="BH687" s="4">
        <v>34.749087500000002</v>
      </c>
      <c r="BI687" s="4">
        <v>4.0352979600000003</v>
      </c>
      <c r="BJ687" s="53">
        <v>12.2274878</v>
      </c>
      <c r="BK687" s="53">
        <v>1.6437150000000001E-2</v>
      </c>
      <c r="BL687" s="53">
        <v>42257.101600000002</v>
      </c>
    </row>
    <row r="688" spans="1:64" x14ac:dyDescent="0.3">
      <c r="A688" s="4" t="s">
        <v>660</v>
      </c>
      <c r="B688" s="4">
        <v>138</v>
      </c>
      <c r="C688" s="53">
        <v>138</v>
      </c>
      <c r="D688" s="4">
        <v>674</v>
      </c>
      <c r="E688" s="4" t="s">
        <v>1620</v>
      </c>
      <c r="F688" s="41">
        <v>37062</v>
      </c>
      <c r="G688" s="94">
        <v>20</v>
      </c>
      <c r="H688" s="94">
        <v>6</v>
      </c>
      <c r="I688" s="94">
        <v>2001</v>
      </c>
      <c r="J688" s="20">
        <v>27.653600000000001</v>
      </c>
      <c r="K688" s="20">
        <v>-97.124099999999999</v>
      </c>
      <c r="L688" s="4">
        <v>14</v>
      </c>
      <c r="M688" s="5" t="s">
        <v>963</v>
      </c>
      <c r="N688" s="20" t="s">
        <v>1670</v>
      </c>
      <c r="O688" s="20"/>
      <c r="P688" s="5" t="s">
        <v>1929</v>
      </c>
      <c r="Q688" s="5" t="s">
        <v>945</v>
      </c>
      <c r="R688" s="20" t="s">
        <v>1624</v>
      </c>
      <c r="S688" s="4" t="s">
        <v>1766</v>
      </c>
      <c r="T688" s="4">
        <v>674</v>
      </c>
      <c r="U688" s="5" t="s">
        <v>1418</v>
      </c>
      <c r="V688" s="5" t="s">
        <v>992</v>
      </c>
      <c r="W688" s="5" t="s">
        <v>1222</v>
      </c>
      <c r="X688" s="4" t="s">
        <v>1652</v>
      </c>
      <c r="Y688" s="18" t="b">
        <v>1</v>
      </c>
      <c r="Z688" s="4" t="s">
        <v>1652</v>
      </c>
      <c r="AA688" s="4">
        <v>358</v>
      </c>
      <c r="AC688" s="4" t="s">
        <v>1623</v>
      </c>
      <c r="AE688" s="53">
        <v>1.16865</v>
      </c>
      <c r="AJ688" s="4" t="s">
        <v>1831</v>
      </c>
      <c r="AK688" s="4" t="s">
        <v>1831</v>
      </c>
      <c r="AL688" s="4" t="s">
        <v>1831</v>
      </c>
      <c r="AM688" s="4" t="s">
        <v>1831</v>
      </c>
      <c r="AN688" s="4">
        <v>200</v>
      </c>
      <c r="AR688" s="4" t="s">
        <v>1831</v>
      </c>
      <c r="AS688" s="4" t="s">
        <v>1831</v>
      </c>
      <c r="AT688" s="4" t="s">
        <v>1831</v>
      </c>
      <c r="AU688" s="4" t="s">
        <v>1373</v>
      </c>
      <c r="AV688" s="4" t="s">
        <v>1831</v>
      </c>
      <c r="AW688" s="4" t="s">
        <v>1831</v>
      </c>
      <c r="AX688" s="4" t="s">
        <v>1831</v>
      </c>
      <c r="AY688" s="4" t="s">
        <v>1831</v>
      </c>
      <c r="AZ688" s="4" t="s">
        <v>1831</v>
      </c>
      <c r="BA688" s="4" t="s">
        <v>1831</v>
      </c>
      <c r="BB688" s="4" t="s">
        <v>1831</v>
      </c>
      <c r="BC688" s="53">
        <v>0.10935061</v>
      </c>
      <c r="BD688" s="53">
        <v>0.116481</v>
      </c>
      <c r="BE688" s="53">
        <v>215.52586400000001</v>
      </c>
      <c r="BF688" s="53">
        <v>2.5698609299999999</v>
      </c>
      <c r="BG688" s="53">
        <v>3.2425999999999999E-4</v>
      </c>
      <c r="BH688" s="4">
        <v>35.328273600000003</v>
      </c>
      <c r="BI688" s="4">
        <v>10.465999999999999</v>
      </c>
      <c r="BJ688" s="53">
        <v>24.480280199999999</v>
      </c>
      <c r="BK688" s="53">
        <v>6.62731E-3</v>
      </c>
      <c r="BL688" s="53">
        <v>4998.0898399999996</v>
      </c>
    </row>
    <row r="689" spans="1:64" x14ac:dyDescent="0.3">
      <c r="A689" s="4" t="s">
        <v>660</v>
      </c>
      <c r="B689" s="4">
        <v>138</v>
      </c>
      <c r="C689" s="53">
        <v>138</v>
      </c>
      <c r="D689" s="4">
        <v>675</v>
      </c>
      <c r="E689" s="4" t="s">
        <v>1621</v>
      </c>
      <c r="F689" s="41">
        <v>37062</v>
      </c>
      <c r="G689" s="94">
        <v>20</v>
      </c>
      <c r="H689" s="94">
        <v>6</v>
      </c>
      <c r="I689" s="94">
        <v>2001</v>
      </c>
      <c r="J689" s="20">
        <v>27.653600000000001</v>
      </c>
      <c r="K689" s="20">
        <v>-97.124099999999999</v>
      </c>
      <c r="L689" s="4">
        <v>14</v>
      </c>
      <c r="M689" s="5" t="s">
        <v>963</v>
      </c>
      <c r="N689" s="20" t="s">
        <v>1670</v>
      </c>
      <c r="O689" s="20"/>
      <c r="P689" s="5" t="s">
        <v>1929</v>
      </c>
      <c r="Q689" s="5" t="s">
        <v>945</v>
      </c>
      <c r="R689" s="20" t="s">
        <v>1624</v>
      </c>
      <c r="S689" s="4" t="s">
        <v>1766</v>
      </c>
      <c r="T689" s="4">
        <v>675</v>
      </c>
      <c r="U689" s="5" t="s">
        <v>1174</v>
      </c>
      <c r="V689" s="5" t="s">
        <v>992</v>
      </c>
      <c r="W689" s="5"/>
      <c r="X689" s="5"/>
      <c r="Y689" s="18" t="b">
        <v>1</v>
      </c>
      <c r="Z689" s="4" t="s">
        <v>1652</v>
      </c>
      <c r="AA689" s="4">
        <v>0</v>
      </c>
      <c r="AC689" s="4" t="s">
        <v>1623</v>
      </c>
      <c r="AE689" s="53">
        <v>1.16865</v>
      </c>
      <c r="AF689" s="4">
        <v>0</v>
      </c>
      <c r="AH689" s="4" t="s">
        <v>1995</v>
      </c>
      <c r="AJ689" s="4" t="s">
        <v>1831</v>
      </c>
      <c r="AK689" s="4" t="s">
        <v>1831</v>
      </c>
      <c r="AL689" s="4" t="s">
        <v>1831</v>
      </c>
      <c r="AM689" s="4" t="s">
        <v>1831</v>
      </c>
      <c r="AN689" s="4">
        <v>200</v>
      </c>
      <c r="AR689" s="4" t="s">
        <v>1831</v>
      </c>
      <c r="AS689" s="4" t="s">
        <v>1831</v>
      </c>
      <c r="AT689" s="4" t="s">
        <v>1831</v>
      </c>
      <c r="AU689" s="4" t="s">
        <v>1246</v>
      </c>
      <c r="AV689" s="4" t="s">
        <v>1831</v>
      </c>
      <c r="AW689" s="4" t="s">
        <v>1831</v>
      </c>
      <c r="AX689" s="4" t="s">
        <v>1831</v>
      </c>
      <c r="AY689" s="4" t="s">
        <v>1831</v>
      </c>
      <c r="AZ689" s="4" t="s">
        <v>1831</v>
      </c>
      <c r="BA689" s="4" t="s">
        <v>1831</v>
      </c>
      <c r="BB689" s="4" t="s">
        <v>1831</v>
      </c>
      <c r="BC689" s="53">
        <v>0.10935061</v>
      </c>
      <c r="BD689" s="53">
        <v>0.116481</v>
      </c>
      <c r="BE689" s="53">
        <v>215.52586400000001</v>
      </c>
      <c r="BF689" s="53">
        <v>2.5698609299999999</v>
      </c>
      <c r="BG689" s="53">
        <v>3.2425999999999999E-4</v>
      </c>
      <c r="BH689" s="4">
        <v>35.328273600000003</v>
      </c>
      <c r="BI689" s="4">
        <v>10.465999999999999</v>
      </c>
      <c r="BJ689" s="53">
        <v>24.480280199999999</v>
      </c>
      <c r="BK689" s="53">
        <v>6.62731E-3</v>
      </c>
      <c r="BL689" s="53">
        <v>4998.0898399999996</v>
      </c>
    </row>
    <row r="690" spans="1:64" hidden="1" x14ac:dyDescent="0.3">
      <c r="A690" s="4" t="s">
        <v>605</v>
      </c>
      <c r="B690" s="4">
        <v>146</v>
      </c>
      <c r="C690" s="53">
        <v>146</v>
      </c>
      <c r="D690" s="4">
        <v>676</v>
      </c>
      <c r="E690" s="4" t="s">
        <v>1627</v>
      </c>
      <c r="F690" s="4" t="s">
        <v>1630</v>
      </c>
      <c r="G690" s="94"/>
      <c r="H690" s="94"/>
      <c r="I690" s="94"/>
      <c r="J690" s="4">
        <f>54+6.5/60</f>
        <v>54.108333333333334</v>
      </c>
      <c r="K690" s="4">
        <f>7+24/60</f>
        <v>7.4</v>
      </c>
      <c r="L690" s="4">
        <v>37</v>
      </c>
      <c r="M690" s="5" t="s">
        <v>963</v>
      </c>
      <c r="N690" s="4" t="s">
        <v>844</v>
      </c>
      <c r="P690" s="5" t="s">
        <v>1929</v>
      </c>
      <c r="Q690" s="5" t="s">
        <v>1478</v>
      </c>
      <c r="R690" s="4" t="s">
        <v>1478</v>
      </c>
      <c r="S690" s="4" t="s">
        <v>1632</v>
      </c>
      <c r="T690" s="5">
        <v>676</v>
      </c>
      <c r="U690" s="5" t="s">
        <v>1418</v>
      </c>
      <c r="V690" s="5" t="s">
        <v>992</v>
      </c>
      <c r="W690" s="5" t="s">
        <v>2239</v>
      </c>
      <c r="X690" s="4" t="s">
        <v>1631</v>
      </c>
      <c r="Y690" s="5" t="b">
        <v>1</v>
      </c>
      <c r="AE690" s="53">
        <v>34.403198199999999</v>
      </c>
      <c r="AJ690" s="4" t="s">
        <v>1831</v>
      </c>
      <c r="AK690" s="4" t="s">
        <v>1831</v>
      </c>
      <c r="AL690" s="4" t="s">
        <v>1831</v>
      </c>
      <c r="AM690" s="4" t="s">
        <v>1831</v>
      </c>
      <c r="AN690" s="4" t="s">
        <v>1831</v>
      </c>
      <c r="AO690" s="4" t="s">
        <v>1831</v>
      </c>
      <c r="AP690" s="4">
        <f>2000-1930</f>
        <v>70</v>
      </c>
      <c r="AQ690" s="4" t="s">
        <v>1936</v>
      </c>
      <c r="AR690" s="4" t="s">
        <v>1831</v>
      </c>
      <c r="AS690" s="4" t="s">
        <v>1831</v>
      </c>
      <c r="AT690" s="4" t="s">
        <v>1831</v>
      </c>
      <c r="AU690" s="4" t="s">
        <v>1831</v>
      </c>
      <c r="AV690" s="4" t="s">
        <v>1831</v>
      </c>
      <c r="AW690" s="4" t="s">
        <v>1831</v>
      </c>
      <c r="AX690" s="4" t="s">
        <v>1831</v>
      </c>
      <c r="AY690" s="4" t="s">
        <v>1831</v>
      </c>
      <c r="AZ690" s="4" t="s">
        <v>1831</v>
      </c>
      <c r="BA690" s="4" t="s">
        <v>1831</v>
      </c>
      <c r="BB690" s="4" t="s">
        <v>1831</v>
      </c>
      <c r="BC690" s="53">
        <v>1.1054017599999999</v>
      </c>
      <c r="BD690" s="53">
        <v>7.1583099999999997E-2</v>
      </c>
      <c r="BE690" s="53">
        <v>286.30505599999998</v>
      </c>
      <c r="BF690" s="53">
        <v>0.31883462000000001</v>
      </c>
      <c r="BG690" s="53">
        <v>0.20558696000000001</v>
      </c>
      <c r="BH690" s="4">
        <v>33.929667700000003</v>
      </c>
      <c r="BI690" s="4">
        <v>5.3545490200000003</v>
      </c>
      <c r="BJ690" s="53">
        <v>10.785401200000001</v>
      </c>
      <c r="BK690" s="53">
        <v>1.098702E-2</v>
      </c>
      <c r="BL690" s="53">
        <v>68791.703099999999</v>
      </c>
    </row>
    <row r="691" spans="1:64" hidden="1" x14ac:dyDescent="0.3">
      <c r="A691" s="4" t="s">
        <v>605</v>
      </c>
      <c r="B691" s="4">
        <v>146</v>
      </c>
      <c r="C691" s="53">
        <v>146</v>
      </c>
      <c r="D691" s="4">
        <v>677</v>
      </c>
      <c r="E691" s="4" t="s">
        <v>1628</v>
      </c>
      <c r="F691" s="4" t="s">
        <v>1630</v>
      </c>
      <c r="G691" s="94"/>
      <c r="H691" s="94"/>
      <c r="I691" s="94"/>
      <c r="J691" s="4">
        <v>54.833333000000003</v>
      </c>
      <c r="K691" s="4">
        <f>5+35/60</f>
        <v>5.583333333333333</v>
      </c>
      <c r="L691" s="4">
        <v>41</v>
      </c>
      <c r="M691" s="5" t="s">
        <v>963</v>
      </c>
      <c r="N691" s="4" t="s">
        <v>1907</v>
      </c>
      <c r="P691" s="5" t="s">
        <v>1929</v>
      </c>
      <c r="Q691" s="5" t="s">
        <v>1478</v>
      </c>
      <c r="R691" s="4" t="s">
        <v>1478</v>
      </c>
      <c r="S691" s="4" t="s">
        <v>1632</v>
      </c>
      <c r="T691" s="5">
        <v>677</v>
      </c>
      <c r="U691" s="5" t="s">
        <v>1418</v>
      </c>
      <c r="V691" s="5" t="s">
        <v>992</v>
      </c>
      <c r="W691" s="5" t="s">
        <v>2239</v>
      </c>
      <c r="X691" s="4" t="s">
        <v>1631</v>
      </c>
      <c r="Y691" s="5" t="b">
        <v>1</v>
      </c>
      <c r="AE691" s="53">
        <v>2.9787699999999999</v>
      </c>
      <c r="AJ691" s="4" t="s">
        <v>1831</v>
      </c>
      <c r="AK691" s="4" t="s">
        <v>1831</v>
      </c>
      <c r="AL691" s="4" t="s">
        <v>1831</v>
      </c>
      <c r="AM691" s="4" t="s">
        <v>1831</v>
      </c>
      <c r="AN691" s="4" t="s">
        <v>1831</v>
      </c>
      <c r="AO691" s="4" t="s">
        <v>1831</v>
      </c>
      <c r="AP691" s="4">
        <f>2000-1930</f>
        <v>70</v>
      </c>
      <c r="AQ691" s="4" t="s">
        <v>1936</v>
      </c>
      <c r="AR691" s="4" t="s">
        <v>1831</v>
      </c>
      <c r="AS691" s="4" t="s">
        <v>1831</v>
      </c>
      <c r="AT691" s="4" t="s">
        <v>1831</v>
      </c>
      <c r="AU691" s="4" t="s">
        <v>1831</v>
      </c>
      <c r="AV691" s="4" t="s">
        <v>1831</v>
      </c>
      <c r="AW691" s="4" t="s">
        <v>1831</v>
      </c>
      <c r="AX691" s="4" t="s">
        <v>1831</v>
      </c>
      <c r="AY691" s="4" t="s">
        <v>1831</v>
      </c>
      <c r="AZ691" s="4" t="s">
        <v>1831</v>
      </c>
      <c r="BA691" s="4" t="s">
        <v>1831</v>
      </c>
      <c r="BB691" s="4" t="s">
        <v>1831</v>
      </c>
      <c r="BC691" s="53">
        <v>0.99016574999999996</v>
      </c>
      <c r="BD691" s="53">
        <v>4.1114400000000002E-2</v>
      </c>
      <c r="BE691" s="53">
        <v>292.93212799999998</v>
      </c>
      <c r="BF691" s="53">
        <v>7.6258489999999998E-2</v>
      </c>
      <c r="BG691" s="53">
        <v>0.24819825000000001</v>
      </c>
      <c r="BH691" s="4">
        <v>34.933763499999998</v>
      </c>
      <c r="BI691" s="4">
        <v>4.6617193099999996</v>
      </c>
      <c r="BJ691" s="53">
        <v>10.543913099999999</v>
      </c>
      <c r="BK691" s="53">
        <v>2.0149999999999999E-3</v>
      </c>
      <c r="BL691" s="53">
        <v>153372</v>
      </c>
    </row>
    <row r="692" spans="1:64" hidden="1" x14ac:dyDescent="0.3">
      <c r="A692" s="4" t="s">
        <v>605</v>
      </c>
      <c r="B692" s="4">
        <v>146</v>
      </c>
      <c r="C692" s="53">
        <v>146</v>
      </c>
      <c r="D692" s="4">
        <v>678</v>
      </c>
      <c r="E692" s="4" t="s">
        <v>1629</v>
      </c>
      <c r="F692" s="4" t="s">
        <v>1630</v>
      </c>
      <c r="G692" s="94"/>
      <c r="H692" s="94"/>
      <c r="I692" s="94"/>
      <c r="J692" s="4">
        <v>55.5</v>
      </c>
      <c r="K692" s="4">
        <f>4+10/60</f>
        <v>4.166666666666667</v>
      </c>
      <c r="L692" s="4">
        <v>30</v>
      </c>
      <c r="M692" s="5" t="s">
        <v>963</v>
      </c>
      <c r="N692" s="4" t="s">
        <v>1345</v>
      </c>
      <c r="P692" s="5" t="s">
        <v>1929</v>
      </c>
      <c r="Q692" s="5" t="s">
        <v>1478</v>
      </c>
      <c r="R692" s="4" t="s">
        <v>1478</v>
      </c>
      <c r="S692" s="4" t="s">
        <v>1632</v>
      </c>
      <c r="T692" s="5">
        <v>678</v>
      </c>
      <c r="U692" s="5" t="s">
        <v>1174</v>
      </c>
      <c r="V692" s="5" t="s">
        <v>992</v>
      </c>
      <c r="Y692" s="5" t="b">
        <v>1</v>
      </c>
      <c r="AE692" s="53">
        <v>4.1322799000000003</v>
      </c>
      <c r="AJ692" s="4" t="s">
        <v>1831</v>
      </c>
      <c r="AK692" s="4" t="s">
        <v>1831</v>
      </c>
      <c r="AL692" s="4" t="s">
        <v>1831</v>
      </c>
      <c r="AM692" s="4" t="s">
        <v>1831</v>
      </c>
      <c r="AN692" s="4" t="s">
        <v>1831</v>
      </c>
      <c r="AO692" s="4" t="s">
        <v>1831</v>
      </c>
      <c r="AP692" s="4">
        <f>2000-1930</f>
        <v>70</v>
      </c>
      <c r="AQ692" s="4" t="s">
        <v>1936</v>
      </c>
      <c r="AR692" s="4" t="s">
        <v>1831</v>
      </c>
      <c r="AS692" s="4" t="s">
        <v>1831</v>
      </c>
      <c r="AT692" s="4" t="s">
        <v>1831</v>
      </c>
      <c r="AU692" s="4" t="s">
        <v>1831</v>
      </c>
      <c r="AV692" s="4" t="s">
        <v>1831</v>
      </c>
      <c r="AW692" s="4" t="s">
        <v>1831</v>
      </c>
      <c r="AX692" s="4" t="s">
        <v>1831</v>
      </c>
      <c r="AY692" s="4" t="s">
        <v>1831</v>
      </c>
      <c r="AZ692" s="4" t="s">
        <v>1831</v>
      </c>
      <c r="BA692" s="4" t="s">
        <v>1831</v>
      </c>
      <c r="BB692" s="4" t="s">
        <v>1831</v>
      </c>
      <c r="BC692" s="53">
        <v>0.64701050000000004</v>
      </c>
      <c r="BD692" s="53">
        <v>4.8850299999999999E-2</v>
      </c>
      <c r="BE692" s="53">
        <v>293.28758299999998</v>
      </c>
      <c r="BF692" s="53">
        <v>0.32854</v>
      </c>
      <c r="BG692" s="53">
        <v>0.24098375</v>
      </c>
      <c r="BH692" s="4">
        <v>34.687302500000001</v>
      </c>
      <c r="BI692" s="4">
        <v>3.3290712500000001</v>
      </c>
      <c r="BJ692" s="53">
        <v>10.2618557</v>
      </c>
      <c r="BK692" s="53">
        <v>3.4710000000000001E-3</v>
      </c>
      <c r="BL692" s="53">
        <v>246170</v>
      </c>
    </row>
    <row r="693" spans="1:64" hidden="1" x14ac:dyDescent="0.3">
      <c r="A693" s="4" t="s">
        <v>603</v>
      </c>
      <c r="B693" s="4">
        <v>151</v>
      </c>
      <c r="C693" s="53">
        <v>151</v>
      </c>
      <c r="D693" s="4">
        <v>958</v>
      </c>
      <c r="E693" s="4" t="s">
        <v>1964</v>
      </c>
      <c r="F693" s="41">
        <v>36342</v>
      </c>
      <c r="G693" s="94">
        <v>1</v>
      </c>
      <c r="H693" s="94">
        <v>7</v>
      </c>
      <c r="I693" s="94">
        <v>1999</v>
      </c>
      <c r="J693" s="4">
        <f t="shared" ref="J693:J707" si="5">37+3/60+55/3600</f>
        <v>37.065277777777773</v>
      </c>
      <c r="K693" s="4">
        <f t="shared" ref="K693:K707" si="6">-8-9/60</f>
        <v>-8.15</v>
      </c>
      <c r="L693" s="4">
        <v>10</v>
      </c>
      <c r="M693" s="5" t="s">
        <v>963</v>
      </c>
      <c r="N693" s="4" t="s">
        <v>1345</v>
      </c>
      <c r="O693" s="4" t="s">
        <v>963</v>
      </c>
      <c r="P693" s="5" t="s">
        <v>1929</v>
      </c>
      <c r="Q693" s="5" t="s">
        <v>845</v>
      </c>
      <c r="R693" s="4" t="s">
        <v>845</v>
      </c>
      <c r="T693" s="4" t="s">
        <v>1964</v>
      </c>
      <c r="U693" s="5" t="s">
        <v>1418</v>
      </c>
      <c r="V693" s="5" t="s">
        <v>991</v>
      </c>
      <c r="W693" s="5" t="s">
        <v>1880</v>
      </c>
      <c r="Y693" s="5" t="b">
        <v>1</v>
      </c>
      <c r="AE693" s="53">
        <v>0</v>
      </c>
      <c r="BC693" s="53">
        <v>0.24610199999999999</v>
      </c>
      <c r="BD693" s="53">
        <v>6.8340999999999999E-2</v>
      </c>
      <c r="BE693" s="53">
        <v>254.34066799999999</v>
      </c>
      <c r="BF693" s="53">
        <v>0.29208200000000001</v>
      </c>
      <c r="BG693" s="53">
        <v>7.8992000000000007E-2</v>
      </c>
      <c r="BH693" s="4">
        <v>36.298008000000003</v>
      </c>
      <c r="BI693" s="4">
        <v>1.5888070000000001</v>
      </c>
      <c r="BJ693" s="53">
        <v>16.787617999999998</v>
      </c>
      <c r="BK693" s="53">
        <v>3.1329999999999999E-3</v>
      </c>
      <c r="BL693" s="53">
        <v>13668.700199999999</v>
      </c>
    </row>
    <row r="694" spans="1:64" hidden="1" x14ac:dyDescent="0.3">
      <c r="A694" s="4" t="s">
        <v>603</v>
      </c>
      <c r="B694" s="4">
        <v>151</v>
      </c>
      <c r="C694" s="53">
        <v>151</v>
      </c>
      <c r="D694" s="4">
        <v>959</v>
      </c>
      <c r="E694" s="4" t="s">
        <v>1965</v>
      </c>
      <c r="F694" s="41">
        <v>36342</v>
      </c>
      <c r="G694" s="94">
        <v>1</v>
      </c>
      <c r="H694" s="94">
        <v>7</v>
      </c>
      <c r="I694" s="94">
        <v>1999</v>
      </c>
      <c r="J694" s="4">
        <f t="shared" si="5"/>
        <v>37.065277777777773</v>
      </c>
      <c r="K694" s="4">
        <f t="shared" si="6"/>
        <v>-8.15</v>
      </c>
      <c r="L694" s="4">
        <v>10</v>
      </c>
      <c r="M694" s="5" t="s">
        <v>963</v>
      </c>
      <c r="N694" s="4" t="s">
        <v>1345</v>
      </c>
      <c r="O694" s="4" t="s">
        <v>963</v>
      </c>
      <c r="P694" s="5" t="s">
        <v>1929</v>
      </c>
      <c r="Q694" s="5" t="s">
        <v>845</v>
      </c>
      <c r="R694" s="4" t="s">
        <v>845</v>
      </c>
      <c r="T694" s="4" t="s">
        <v>2016</v>
      </c>
      <c r="U694" s="5" t="s">
        <v>1418</v>
      </c>
      <c r="V694" s="5" t="s">
        <v>992</v>
      </c>
      <c r="W694" s="5" t="s">
        <v>1880</v>
      </c>
      <c r="Y694" s="5" t="b">
        <v>1</v>
      </c>
      <c r="AE694" s="53">
        <v>0</v>
      </c>
      <c r="AF694" s="4">
        <v>1</v>
      </c>
      <c r="AH694" s="4" t="s">
        <v>1938</v>
      </c>
      <c r="AN694" s="4">
        <f>(1/60)/24</f>
        <v>6.9444444444444447E-4</v>
      </c>
      <c r="BC694" s="53">
        <v>0.24610199999999999</v>
      </c>
      <c r="BD694" s="53">
        <v>6.8340999999999999E-2</v>
      </c>
      <c r="BE694" s="53">
        <v>254.34066799999999</v>
      </c>
      <c r="BF694" s="53">
        <v>0.29208200000000001</v>
      </c>
      <c r="BG694" s="53">
        <v>7.8992000000000007E-2</v>
      </c>
      <c r="BH694" s="4">
        <v>36.298008000000003</v>
      </c>
      <c r="BI694" s="4">
        <v>1.5888070000000001</v>
      </c>
      <c r="BJ694" s="53">
        <v>16.787617999999998</v>
      </c>
      <c r="BK694" s="53">
        <v>3.1329999999999999E-3</v>
      </c>
      <c r="BL694" s="53">
        <v>13668.700199999999</v>
      </c>
    </row>
    <row r="695" spans="1:64" hidden="1" x14ac:dyDescent="0.3">
      <c r="A695" s="4" t="s">
        <v>603</v>
      </c>
      <c r="B695" s="4">
        <v>151</v>
      </c>
      <c r="C695" s="53">
        <v>151</v>
      </c>
      <c r="D695" s="4">
        <v>960</v>
      </c>
      <c r="E695" s="4" t="s">
        <v>1966</v>
      </c>
      <c r="F695" s="41">
        <v>36342</v>
      </c>
      <c r="G695" s="94">
        <v>1</v>
      </c>
      <c r="H695" s="94">
        <v>7</v>
      </c>
      <c r="I695" s="94">
        <v>1999</v>
      </c>
      <c r="J695" s="4">
        <f t="shared" si="5"/>
        <v>37.065277777777773</v>
      </c>
      <c r="K695" s="4">
        <f t="shared" si="6"/>
        <v>-8.15</v>
      </c>
      <c r="L695" s="4">
        <v>10</v>
      </c>
      <c r="M695" s="5" t="s">
        <v>963</v>
      </c>
      <c r="N695" s="4" t="s">
        <v>1345</v>
      </c>
      <c r="O695" s="4" t="s">
        <v>963</v>
      </c>
      <c r="P695" s="5" t="s">
        <v>1929</v>
      </c>
      <c r="Q695" s="5" t="s">
        <v>845</v>
      </c>
      <c r="R695" s="4" t="s">
        <v>845</v>
      </c>
      <c r="T695" s="4" t="s">
        <v>2016</v>
      </c>
      <c r="U695" s="5" t="s">
        <v>1418</v>
      </c>
      <c r="V695" s="5" t="s">
        <v>992</v>
      </c>
      <c r="W695" s="5" t="s">
        <v>1880</v>
      </c>
      <c r="Y695" s="5" t="b">
        <v>1</v>
      </c>
      <c r="AE695" s="53">
        <v>0</v>
      </c>
      <c r="AF695" s="4">
        <v>1</v>
      </c>
      <c r="AH695" s="4" t="s">
        <v>1938</v>
      </c>
      <c r="AN695" s="4">
        <f>(5/60)/24</f>
        <v>3.472222222222222E-3</v>
      </c>
      <c r="BC695" s="53">
        <v>0.24610199999999999</v>
      </c>
      <c r="BD695" s="53">
        <v>6.8340999999999999E-2</v>
      </c>
      <c r="BE695" s="53">
        <v>254.34066799999999</v>
      </c>
      <c r="BF695" s="53">
        <v>0.29208200000000001</v>
      </c>
      <c r="BG695" s="53">
        <v>7.8992000000000007E-2</v>
      </c>
      <c r="BH695" s="4">
        <v>36.298008000000003</v>
      </c>
      <c r="BI695" s="4">
        <v>1.5888070000000001</v>
      </c>
      <c r="BJ695" s="53">
        <v>16.787617999999998</v>
      </c>
      <c r="BK695" s="53">
        <v>3.1329999999999999E-3</v>
      </c>
      <c r="BL695" s="53">
        <v>13668.700199999999</v>
      </c>
    </row>
    <row r="696" spans="1:64" hidden="1" x14ac:dyDescent="0.3">
      <c r="A696" s="4" t="s">
        <v>603</v>
      </c>
      <c r="B696" s="4">
        <v>151</v>
      </c>
      <c r="C696" s="53">
        <v>151</v>
      </c>
      <c r="D696" s="4">
        <v>961</v>
      </c>
      <c r="E696" s="4" t="s">
        <v>1967</v>
      </c>
      <c r="F696" s="41">
        <v>36342</v>
      </c>
      <c r="G696" s="94">
        <v>1</v>
      </c>
      <c r="H696" s="94">
        <v>7</v>
      </c>
      <c r="I696" s="94">
        <v>1999</v>
      </c>
      <c r="J696" s="4">
        <f t="shared" si="5"/>
        <v>37.065277777777773</v>
      </c>
      <c r="K696" s="4">
        <f t="shared" si="6"/>
        <v>-8.15</v>
      </c>
      <c r="L696" s="4">
        <v>10</v>
      </c>
      <c r="M696" s="5" t="s">
        <v>963</v>
      </c>
      <c r="N696" s="4" t="s">
        <v>1345</v>
      </c>
      <c r="O696" s="4" t="s">
        <v>963</v>
      </c>
      <c r="P696" s="5" t="s">
        <v>1929</v>
      </c>
      <c r="Q696" s="5" t="s">
        <v>845</v>
      </c>
      <c r="R696" s="4" t="s">
        <v>845</v>
      </c>
      <c r="T696" s="4" t="s">
        <v>2016</v>
      </c>
      <c r="U696" s="5" t="s">
        <v>1418</v>
      </c>
      <c r="V696" s="5" t="s">
        <v>992</v>
      </c>
      <c r="W696" s="5" t="s">
        <v>1880</v>
      </c>
      <c r="Y696" s="5" t="b">
        <v>1</v>
      </c>
      <c r="AE696" s="53">
        <v>0</v>
      </c>
      <c r="AF696" s="4">
        <v>1</v>
      </c>
      <c r="AH696" s="4" t="s">
        <v>1938</v>
      </c>
      <c r="AN696" s="4">
        <f>(15/60)/24</f>
        <v>1.0416666666666666E-2</v>
      </c>
      <c r="BC696" s="53">
        <v>0.24610199999999999</v>
      </c>
      <c r="BD696" s="53">
        <v>6.8340999999999999E-2</v>
      </c>
      <c r="BE696" s="53">
        <v>254.34066799999999</v>
      </c>
      <c r="BF696" s="53">
        <v>0.29208200000000001</v>
      </c>
      <c r="BG696" s="53">
        <v>7.8992000000000007E-2</v>
      </c>
      <c r="BH696" s="4">
        <v>36.298008000000003</v>
      </c>
      <c r="BI696" s="4">
        <v>1.5888070000000001</v>
      </c>
      <c r="BJ696" s="53">
        <v>16.787617999999998</v>
      </c>
      <c r="BK696" s="53">
        <v>3.1329999999999999E-3</v>
      </c>
      <c r="BL696" s="53">
        <v>13668.700199999999</v>
      </c>
    </row>
    <row r="697" spans="1:64" hidden="1" x14ac:dyDescent="0.3">
      <c r="A697" s="4" t="s">
        <v>603</v>
      </c>
      <c r="B697" s="4">
        <v>151</v>
      </c>
      <c r="C697" s="53">
        <v>151</v>
      </c>
      <c r="D697" s="4">
        <v>962</v>
      </c>
      <c r="E697" s="4" t="s">
        <v>1968</v>
      </c>
      <c r="F697" s="41">
        <v>36342</v>
      </c>
      <c r="G697" s="94">
        <v>1</v>
      </c>
      <c r="H697" s="94">
        <v>7</v>
      </c>
      <c r="I697" s="94">
        <v>1999</v>
      </c>
      <c r="J697" s="4">
        <f t="shared" si="5"/>
        <v>37.065277777777773</v>
      </c>
      <c r="K697" s="4">
        <f t="shared" si="6"/>
        <v>-8.15</v>
      </c>
      <c r="L697" s="4">
        <v>10</v>
      </c>
      <c r="M697" s="5" t="s">
        <v>963</v>
      </c>
      <c r="N697" s="4" t="s">
        <v>1345</v>
      </c>
      <c r="O697" s="4" t="s">
        <v>963</v>
      </c>
      <c r="P697" s="5" t="s">
        <v>1929</v>
      </c>
      <c r="Q697" s="5" t="s">
        <v>845</v>
      </c>
      <c r="R697" s="4" t="s">
        <v>845</v>
      </c>
      <c r="T697" s="4" t="s">
        <v>2016</v>
      </c>
      <c r="U697" s="5" t="s">
        <v>1418</v>
      </c>
      <c r="V697" s="5" t="s">
        <v>992</v>
      </c>
      <c r="W697" s="5" t="s">
        <v>1880</v>
      </c>
      <c r="Y697" s="5" t="b">
        <v>1</v>
      </c>
      <c r="AE697" s="53">
        <v>0</v>
      </c>
      <c r="AF697" s="4">
        <v>1</v>
      </c>
      <c r="AH697" s="4" t="s">
        <v>1938</v>
      </c>
      <c r="AN697" s="4">
        <f>(60/60)/24</f>
        <v>4.1666666666666664E-2</v>
      </c>
      <c r="BC697" s="53">
        <v>0.24610199999999999</v>
      </c>
      <c r="BD697" s="53">
        <v>6.8340999999999999E-2</v>
      </c>
      <c r="BE697" s="53">
        <v>254.34066799999999</v>
      </c>
      <c r="BF697" s="53">
        <v>0.29208200000000001</v>
      </c>
      <c r="BG697" s="53">
        <v>7.8992000000000007E-2</v>
      </c>
      <c r="BH697" s="4">
        <v>36.298008000000003</v>
      </c>
      <c r="BI697" s="4">
        <v>1.5888070000000001</v>
      </c>
      <c r="BJ697" s="53">
        <v>16.787617999999998</v>
      </c>
      <c r="BK697" s="53">
        <v>3.1329999999999999E-3</v>
      </c>
      <c r="BL697" s="53">
        <v>13668.700199999999</v>
      </c>
    </row>
    <row r="698" spans="1:64" hidden="1" x14ac:dyDescent="0.3">
      <c r="A698" s="4" t="s">
        <v>603</v>
      </c>
      <c r="B698" s="4">
        <v>151</v>
      </c>
      <c r="C698" s="53">
        <v>151</v>
      </c>
      <c r="D698" s="4">
        <v>963</v>
      </c>
      <c r="E698" s="4" t="s">
        <v>1969</v>
      </c>
      <c r="F698" s="41">
        <v>36342</v>
      </c>
      <c r="G698" s="94">
        <v>1</v>
      </c>
      <c r="H698" s="94">
        <v>7</v>
      </c>
      <c r="I698" s="94">
        <v>1999</v>
      </c>
      <c r="J698" s="4">
        <f t="shared" si="5"/>
        <v>37.065277777777773</v>
      </c>
      <c r="K698" s="4">
        <f t="shared" si="6"/>
        <v>-8.15</v>
      </c>
      <c r="L698" s="4">
        <v>10</v>
      </c>
      <c r="M698" s="5" t="s">
        <v>963</v>
      </c>
      <c r="N698" s="4" t="s">
        <v>1345</v>
      </c>
      <c r="O698" s="4" t="s">
        <v>963</v>
      </c>
      <c r="P698" s="5" t="s">
        <v>1929</v>
      </c>
      <c r="Q698" s="5" t="s">
        <v>845</v>
      </c>
      <c r="R698" s="4" t="s">
        <v>845</v>
      </c>
      <c r="T698" s="4" t="s">
        <v>2016</v>
      </c>
      <c r="U698" s="5" t="s">
        <v>1418</v>
      </c>
      <c r="V698" s="5" t="s">
        <v>992</v>
      </c>
      <c r="W698" s="5" t="s">
        <v>1880</v>
      </c>
      <c r="Y698" s="5" t="b">
        <v>1</v>
      </c>
      <c r="AE698" s="53">
        <v>0</v>
      </c>
      <c r="AF698" s="4">
        <v>1</v>
      </c>
      <c r="AH698" s="4" t="s">
        <v>1938</v>
      </c>
      <c r="AN698" s="4">
        <f>(120/60)/24</f>
        <v>8.3333333333333329E-2</v>
      </c>
      <c r="BC698" s="53">
        <v>0.24610199999999999</v>
      </c>
      <c r="BD698" s="53">
        <v>6.8340999999999999E-2</v>
      </c>
      <c r="BE698" s="53">
        <v>254.34066799999999</v>
      </c>
      <c r="BF698" s="53">
        <v>0.29208200000000001</v>
      </c>
      <c r="BG698" s="53">
        <v>7.8992000000000007E-2</v>
      </c>
      <c r="BH698" s="4">
        <v>36.298008000000003</v>
      </c>
      <c r="BI698" s="4">
        <v>1.5888070000000001</v>
      </c>
      <c r="BJ698" s="53">
        <v>16.787617999999998</v>
      </c>
      <c r="BK698" s="53">
        <v>3.1329999999999999E-3</v>
      </c>
      <c r="BL698" s="53">
        <v>13668.700199999999</v>
      </c>
    </row>
    <row r="699" spans="1:64" hidden="1" x14ac:dyDescent="0.3">
      <c r="A699" s="4" t="s">
        <v>603</v>
      </c>
      <c r="B699" s="4">
        <v>151</v>
      </c>
      <c r="C699" s="53">
        <v>151</v>
      </c>
      <c r="D699" s="4">
        <v>964</v>
      </c>
      <c r="E699" s="4" t="s">
        <v>1970</v>
      </c>
      <c r="F699" s="41">
        <v>36342</v>
      </c>
      <c r="G699" s="94">
        <v>1</v>
      </c>
      <c r="H699" s="94">
        <v>7</v>
      </c>
      <c r="I699" s="94">
        <v>1999</v>
      </c>
      <c r="J699" s="4">
        <f t="shared" si="5"/>
        <v>37.065277777777773</v>
      </c>
      <c r="K699" s="4">
        <f t="shared" si="6"/>
        <v>-8.15</v>
      </c>
      <c r="L699" s="4">
        <v>10</v>
      </c>
      <c r="M699" s="5" t="s">
        <v>963</v>
      </c>
      <c r="N699" s="4" t="s">
        <v>1345</v>
      </c>
      <c r="O699" s="4" t="s">
        <v>963</v>
      </c>
      <c r="P699" s="5" t="s">
        <v>1929</v>
      </c>
      <c r="Q699" s="5" t="s">
        <v>845</v>
      </c>
      <c r="R699" s="4" t="s">
        <v>845</v>
      </c>
      <c r="T699" s="4" t="s">
        <v>2016</v>
      </c>
      <c r="U699" s="5" t="s">
        <v>1418</v>
      </c>
      <c r="V699" s="5" t="s">
        <v>992</v>
      </c>
      <c r="W699" s="5" t="s">
        <v>1880</v>
      </c>
      <c r="Y699" s="5" t="b">
        <v>1</v>
      </c>
      <c r="AE699" s="53">
        <v>0</v>
      </c>
      <c r="AF699" s="4">
        <v>1</v>
      </c>
      <c r="AH699" s="4" t="s">
        <v>1938</v>
      </c>
      <c r="AN699" s="4">
        <f>(240/60)/24</f>
        <v>0.16666666666666666</v>
      </c>
      <c r="BC699" s="53">
        <v>0.24610199999999999</v>
      </c>
      <c r="BD699" s="53">
        <v>6.8340999999999999E-2</v>
      </c>
      <c r="BE699" s="53">
        <v>254.34066799999999</v>
      </c>
      <c r="BF699" s="53">
        <v>0.29208200000000001</v>
      </c>
      <c r="BG699" s="53">
        <v>7.8992000000000007E-2</v>
      </c>
      <c r="BH699" s="4">
        <v>36.298008000000003</v>
      </c>
      <c r="BI699" s="4">
        <v>1.5888070000000001</v>
      </c>
      <c r="BJ699" s="53">
        <v>16.787617999999998</v>
      </c>
      <c r="BK699" s="53">
        <v>3.1329999999999999E-3</v>
      </c>
      <c r="BL699" s="53">
        <v>13668.700199999999</v>
      </c>
    </row>
    <row r="700" spans="1:64" hidden="1" x14ac:dyDescent="0.3">
      <c r="A700" s="4" t="s">
        <v>603</v>
      </c>
      <c r="B700" s="4">
        <v>151</v>
      </c>
      <c r="C700" s="53">
        <v>151</v>
      </c>
      <c r="D700" s="4">
        <v>965</v>
      </c>
      <c r="E700" s="4" t="s">
        <v>1971</v>
      </c>
      <c r="F700" s="41">
        <v>36342</v>
      </c>
      <c r="G700" s="94">
        <v>1</v>
      </c>
      <c r="H700" s="94">
        <v>7</v>
      </c>
      <c r="I700" s="94">
        <v>1999</v>
      </c>
      <c r="J700" s="4">
        <f t="shared" si="5"/>
        <v>37.065277777777773</v>
      </c>
      <c r="K700" s="4">
        <f t="shared" si="6"/>
        <v>-8.15</v>
      </c>
      <c r="L700" s="4">
        <v>10</v>
      </c>
      <c r="M700" s="5" t="s">
        <v>963</v>
      </c>
      <c r="N700" s="4" t="s">
        <v>1345</v>
      </c>
      <c r="O700" s="4" t="s">
        <v>963</v>
      </c>
      <c r="P700" s="5" t="s">
        <v>1929</v>
      </c>
      <c r="Q700" s="5" t="s">
        <v>845</v>
      </c>
      <c r="R700" s="4" t="s">
        <v>845</v>
      </c>
      <c r="T700" s="4" t="s">
        <v>2016</v>
      </c>
      <c r="U700" s="5" t="s">
        <v>1418</v>
      </c>
      <c r="V700" s="5" t="s">
        <v>992</v>
      </c>
      <c r="W700" s="5" t="s">
        <v>1880</v>
      </c>
      <c r="Y700" s="5" t="b">
        <v>1</v>
      </c>
      <c r="AE700" s="53">
        <v>0</v>
      </c>
      <c r="AF700" s="4">
        <v>1</v>
      </c>
      <c r="AH700" s="4" t="s">
        <v>1938</v>
      </c>
      <c r="AN700" s="4">
        <f>(420/60)/24</f>
        <v>0.29166666666666669</v>
      </c>
      <c r="BC700" s="53">
        <v>0.24610199999999999</v>
      </c>
      <c r="BD700" s="53">
        <v>6.8340999999999999E-2</v>
      </c>
      <c r="BE700" s="53">
        <v>254.34066799999999</v>
      </c>
      <c r="BF700" s="53">
        <v>0.29208200000000001</v>
      </c>
      <c r="BG700" s="53">
        <v>7.8992000000000007E-2</v>
      </c>
      <c r="BH700" s="4">
        <v>36.298008000000003</v>
      </c>
      <c r="BI700" s="4">
        <v>1.5888070000000001</v>
      </c>
      <c r="BJ700" s="53">
        <v>16.787617999999998</v>
      </c>
      <c r="BK700" s="53">
        <v>3.1329999999999999E-3</v>
      </c>
      <c r="BL700" s="53">
        <v>13668.700199999999</v>
      </c>
    </row>
    <row r="701" spans="1:64" hidden="1" x14ac:dyDescent="0.3">
      <c r="A701" s="4" t="s">
        <v>603</v>
      </c>
      <c r="B701" s="4">
        <v>151</v>
      </c>
      <c r="C701" s="53">
        <v>151</v>
      </c>
      <c r="D701" s="4">
        <v>966</v>
      </c>
      <c r="E701" s="4" t="s">
        <v>1972</v>
      </c>
      <c r="F701" s="41">
        <v>36342</v>
      </c>
      <c r="G701" s="94">
        <v>1</v>
      </c>
      <c r="H701" s="94">
        <v>7</v>
      </c>
      <c r="I701" s="94">
        <v>1999</v>
      </c>
      <c r="J701" s="4">
        <f t="shared" si="5"/>
        <v>37.065277777777773</v>
      </c>
      <c r="K701" s="4">
        <f t="shared" si="6"/>
        <v>-8.15</v>
      </c>
      <c r="L701" s="4">
        <v>10</v>
      </c>
      <c r="M701" s="5" t="s">
        <v>963</v>
      </c>
      <c r="N701" s="4" t="s">
        <v>1345</v>
      </c>
      <c r="O701" s="4" t="s">
        <v>963</v>
      </c>
      <c r="P701" s="5" t="s">
        <v>1929</v>
      </c>
      <c r="Q701" s="5" t="s">
        <v>845</v>
      </c>
      <c r="R701" s="4" t="s">
        <v>845</v>
      </c>
      <c r="T701" s="4" t="s">
        <v>2016</v>
      </c>
      <c r="U701" s="5" t="s">
        <v>1418</v>
      </c>
      <c r="V701" s="5" t="s">
        <v>992</v>
      </c>
      <c r="W701" s="5" t="s">
        <v>1880</v>
      </c>
      <c r="Y701" s="5" t="b">
        <v>1</v>
      </c>
      <c r="AE701" s="53">
        <v>0</v>
      </c>
      <c r="AF701" s="4">
        <v>1</v>
      </c>
      <c r="AH701" s="4" t="s">
        <v>1938</v>
      </c>
      <c r="AN701" s="4">
        <f>(1/60)/24</f>
        <v>6.9444444444444447E-4</v>
      </c>
      <c r="BC701" s="53">
        <v>0.24610199999999999</v>
      </c>
      <c r="BD701" s="53">
        <v>6.8340999999999999E-2</v>
      </c>
      <c r="BE701" s="53">
        <v>254.34066799999999</v>
      </c>
      <c r="BF701" s="53">
        <v>0.29208200000000001</v>
      </c>
      <c r="BG701" s="53">
        <v>7.8992000000000007E-2</v>
      </c>
      <c r="BH701" s="4">
        <v>36.298008000000003</v>
      </c>
      <c r="BI701" s="4">
        <v>1.5888070000000001</v>
      </c>
      <c r="BJ701" s="53">
        <v>16.787617999999998</v>
      </c>
      <c r="BK701" s="53">
        <v>3.1329999999999999E-3</v>
      </c>
      <c r="BL701" s="53">
        <v>13668.700199999999</v>
      </c>
    </row>
    <row r="702" spans="1:64" hidden="1" x14ac:dyDescent="0.3">
      <c r="A702" s="4" t="s">
        <v>603</v>
      </c>
      <c r="B702" s="4">
        <v>151</v>
      </c>
      <c r="C702" s="53">
        <v>151</v>
      </c>
      <c r="D702" s="4">
        <v>967</v>
      </c>
      <c r="E702" s="4" t="s">
        <v>1973</v>
      </c>
      <c r="F702" s="41">
        <v>36342</v>
      </c>
      <c r="G702" s="94">
        <v>1</v>
      </c>
      <c r="H702" s="94">
        <v>7</v>
      </c>
      <c r="I702" s="94">
        <v>1999</v>
      </c>
      <c r="J702" s="4">
        <f t="shared" si="5"/>
        <v>37.065277777777773</v>
      </c>
      <c r="K702" s="4">
        <f t="shared" si="6"/>
        <v>-8.15</v>
      </c>
      <c r="L702" s="4">
        <v>10</v>
      </c>
      <c r="M702" s="5" t="s">
        <v>963</v>
      </c>
      <c r="N702" s="4" t="s">
        <v>1345</v>
      </c>
      <c r="O702" s="4" t="s">
        <v>963</v>
      </c>
      <c r="P702" s="5" t="s">
        <v>1929</v>
      </c>
      <c r="Q702" s="5" t="s">
        <v>845</v>
      </c>
      <c r="R702" s="4" t="s">
        <v>845</v>
      </c>
      <c r="T702" s="4" t="s">
        <v>2016</v>
      </c>
      <c r="U702" s="5" t="s">
        <v>1418</v>
      </c>
      <c r="V702" s="5" t="s">
        <v>992</v>
      </c>
      <c r="W702" s="5" t="s">
        <v>1880</v>
      </c>
      <c r="Y702" s="5" t="b">
        <v>1</v>
      </c>
      <c r="AE702" s="53">
        <v>0</v>
      </c>
      <c r="AF702" s="4">
        <v>1</v>
      </c>
      <c r="AH702" s="4" t="s">
        <v>1938</v>
      </c>
      <c r="AN702" s="4">
        <f>(5/60)/24</f>
        <v>3.472222222222222E-3</v>
      </c>
      <c r="BC702" s="53">
        <v>0.24610199999999999</v>
      </c>
      <c r="BD702" s="53">
        <v>6.8340999999999999E-2</v>
      </c>
      <c r="BE702" s="53">
        <v>254.34066799999999</v>
      </c>
      <c r="BF702" s="53">
        <v>0.29208200000000001</v>
      </c>
      <c r="BG702" s="53">
        <v>7.8992000000000007E-2</v>
      </c>
      <c r="BH702" s="4">
        <v>36.298008000000003</v>
      </c>
      <c r="BI702" s="4">
        <v>1.5888070000000001</v>
      </c>
      <c r="BJ702" s="53">
        <v>16.787617999999998</v>
      </c>
      <c r="BK702" s="53">
        <v>3.1329999999999999E-3</v>
      </c>
      <c r="BL702" s="53">
        <v>13668.700199999999</v>
      </c>
    </row>
    <row r="703" spans="1:64" hidden="1" x14ac:dyDescent="0.3">
      <c r="A703" s="4" t="s">
        <v>603</v>
      </c>
      <c r="B703" s="4">
        <v>151</v>
      </c>
      <c r="C703" s="53">
        <v>151</v>
      </c>
      <c r="D703" s="4">
        <v>968</v>
      </c>
      <c r="E703" s="4" t="s">
        <v>1974</v>
      </c>
      <c r="F703" s="41">
        <v>36342</v>
      </c>
      <c r="G703" s="94">
        <v>1</v>
      </c>
      <c r="H703" s="94">
        <v>7</v>
      </c>
      <c r="I703" s="94">
        <v>1999</v>
      </c>
      <c r="J703" s="4">
        <f t="shared" si="5"/>
        <v>37.065277777777773</v>
      </c>
      <c r="K703" s="4">
        <f t="shared" si="6"/>
        <v>-8.15</v>
      </c>
      <c r="L703" s="4">
        <v>10</v>
      </c>
      <c r="M703" s="5" t="s">
        <v>963</v>
      </c>
      <c r="N703" s="4" t="s">
        <v>1345</v>
      </c>
      <c r="O703" s="4" t="s">
        <v>963</v>
      </c>
      <c r="P703" s="5" t="s">
        <v>1929</v>
      </c>
      <c r="Q703" s="5" t="s">
        <v>845</v>
      </c>
      <c r="R703" s="4" t="s">
        <v>845</v>
      </c>
      <c r="T703" s="4" t="s">
        <v>2016</v>
      </c>
      <c r="U703" s="5" t="s">
        <v>1418</v>
      </c>
      <c r="V703" s="5" t="s">
        <v>992</v>
      </c>
      <c r="W703" s="5" t="s">
        <v>1880</v>
      </c>
      <c r="Y703" s="5" t="b">
        <v>1</v>
      </c>
      <c r="AE703" s="53">
        <v>0</v>
      </c>
      <c r="AF703" s="4">
        <v>1</v>
      </c>
      <c r="AH703" s="4" t="s">
        <v>1938</v>
      </c>
      <c r="AN703" s="4">
        <f>(15/60)/24</f>
        <v>1.0416666666666666E-2</v>
      </c>
      <c r="BC703" s="53">
        <v>0.24610199999999999</v>
      </c>
      <c r="BD703" s="53">
        <v>6.8340999999999999E-2</v>
      </c>
      <c r="BE703" s="53">
        <v>254.34066799999999</v>
      </c>
      <c r="BF703" s="53">
        <v>0.29208200000000001</v>
      </c>
      <c r="BG703" s="53">
        <v>7.8992000000000007E-2</v>
      </c>
      <c r="BH703" s="4">
        <v>36.298008000000003</v>
      </c>
      <c r="BI703" s="4">
        <v>1.5888070000000001</v>
      </c>
      <c r="BJ703" s="53">
        <v>16.787617999999998</v>
      </c>
      <c r="BK703" s="53">
        <v>3.1329999999999999E-3</v>
      </c>
      <c r="BL703" s="53">
        <v>13668.700199999999</v>
      </c>
    </row>
    <row r="704" spans="1:64" hidden="1" x14ac:dyDescent="0.3">
      <c r="A704" s="4" t="s">
        <v>603</v>
      </c>
      <c r="B704" s="4">
        <v>151</v>
      </c>
      <c r="C704" s="53">
        <v>151</v>
      </c>
      <c r="D704" s="4">
        <v>969</v>
      </c>
      <c r="E704" s="4" t="s">
        <v>1975</v>
      </c>
      <c r="F704" s="41">
        <v>36342</v>
      </c>
      <c r="G704" s="94">
        <v>1</v>
      </c>
      <c r="H704" s="94">
        <v>7</v>
      </c>
      <c r="I704" s="94">
        <v>1999</v>
      </c>
      <c r="J704" s="4">
        <f t="shared" si="5"/>
        <v>37.065277777777773</v>
      </c>
      <c r="K704" s="4">
        <f t="shared" si="6"/>
        <v>-8.15</v>
      </c>
      <c r="L704" s="4">
        <v>10</v>
      </c>
      <c r="M704" s="5" t="s">
        <v>963</v>
      </c>
      <c r="N704" s="4" t="s">
        <v>1345</v>
      </c>
      <c r="O704" s="4" t="s">
        <v>963</v>
      </c>
      <c r="P704" s="5" t="s">
        <v>1929</v>
      </c>
      <c r="Q704" s="5" t="s">
        <v>845</v>
      </c>
      <c r="R704" s="4" t="s">
        <v>845</v>
      </c>
      <c r="T704" s="4" t="s">
        <v>2016</v>
      </c>
      <c r="U704" s="5" t="s">
        <v>1418</v>
      </c>
      <c r="V704" s="5" t="s">
        <v>992</v>
      </c>
      <c r="W704" s="5" t="s">
        <v>1880</v>
      </c>
      <c r="Y704" s="5" t="b">
        <v>1</v>
      </c>
      <c r="AE704" s="53">
        <v>0</v>
      </c>
      <c r="AF704" s="4">
        <v>1</v>
      </c>
      <c r="AH704" s="4" t="s">
        <v>1938</v>
      </c>
      <c r="AN704" s="4">
        <f>(60/60)/24</f>
        <v>4.1666666666666664E-2</v>
      </c>
      <c r="BC704" s="53">
        <v>0.24610199999999999</v>
      </c>
      <c r="BD704" s="53">
        <v>6.8340999999999999E-2</v>
      </c>
      <c r="BE704" s="53">
        <v>254.34066799999999</v>
      </c>
      <c r="BF704" s="53">
        <v>0.29208200000000001</v>
      </c>
      <c r="BG704" s="53">
        <v>7.8992000000000007E-2</v>
      </c>
      <c r="BH704" s="4">
        <v>36.298008000000003</v>
      </c>
      <c r="BI704" s="4">
        <v>1.5888070000000001</v>
      </c>
      <c r="BJ704" s="53">
        <v>16.787617999999998</v>
      </c>
      <c r="BK704" s="53">
        <v>3.1329999999999999E-3</v>
      </c>
      <c r="BL704" s="53">
        <v>13668.700199999999</v>
      </c>
    </row>
    <row r="705" spans="1:64" hidden="1" x14ac:dyDescent="0.3">
      <c r="A705" s="4" t="s">
        <v>603</v>
      </c>
      <c r="B705" s="4">
        <v>151</v>
      </c>
      <c r="C705" s="53">
        <v>151</v>
      </c>
      <c r="D705" s="4">
        <v>970</v>
      </c>
      <c r="E705" s="4" t="s">
        <v>1976</v>
      </c>
      <c r="F705" s="41">
        <v>36342</v>
      </c>
      <c r="G705" s="94">
        <v>1</v>
      </c>
      <c r="H705" s="94">
        <v>7</v>
      </c>
      <c r="I705" s="94">
        <v>1999</v>
      </c>
      <c r="J705" s="4">
        <f t="shared" si="5"/>
        <v>37.065277777777773</v>
      </c>
      <c r="K705" s="4">
        <f t="shared" si="6"/>
        <v>-8.15</v>
      </c>
      <c r="L705" s="4">
        <v>10</v>
      </c>
      <c r="M705" s="5" t="s">
        <v>963</v>
      </c>
      <c r="N705" s="4" t="s">
        <v>1345</v>
      </c>
      <c r="O705" s="4" t="s">
        <v>963</v>
      </c>
      <c r="P705" s="5" t="s">
        <v>1929</v>
      </c>
      <c r="Q705" s="5" t="s">
        <v>845</v>
      </c>
      <c r="R705" s="4" t="s">
        <v>845</v>
      </c>
      <c r="T705" s="4" t="s">
        <v>2016</v>
      </c>
      <c r="U705" s="5" t="s">
        <v>1418</v>
      </c>
      <c r="V705" s="5" t="s">
        <v>992</v>
      </c>
      <c r="W705" s="5" t="s">
        <v>1880</v>
      </c>
      <c r="Y705" s="5" t="b">
        <v>1</v>
      </c>
      <c r="AE705" s="53">
        <v>0</v>
      </c>
      <c r="AF705" s="4">
        <v>1</v>
      </c>
      <c r="AH705" s="4" t="s">
        <v>1938</v>
      </c>
      <c r="AN705" s="4">
        <f>(120/60)/24</f>
        <v>8.3333333333333329E-2</v>
      </c>
      <c r="BC705" s="53">
        <v>0.24610199999999999</v>
      </c>
      <c r="BD705" s="53">
        <v>6.8340999999999999E-2</v>
      </c>
      <c r="BE705" s="53">
        <v>254.34066799999999</v>
      </c>
      <c r="BF705" s="53">
        <v>0.29208200000000001</v>
      </c>
      <c r="BG705" s="53">
        <v>7.8992000000000007E-2</v>
      </c>
      <c r="BH705" s="4">
        <v>36.298008000000003</v>
      </c>
      <c r="BI705" s="4">
        <v>1.5888070000000001</v>
      </c>
      <c r="BJ705" s="53">
        <v>16.787617999999998</v>
      </c>
      <c r="BK705" s="53">
        <v>3.1329999999999999E-3</v>
      </c>
      <c r="BL705" s="53">
        <v>13668.700199999999</v>
      </c>
    </row>
    <row r="706" spans="1:64" hidden="1" x14ac:dyDescent="0.3">
      <c r="A706" s="4" t="s">
        <v>603</v>
      </c>
      <c r="B706" s="4">
        <v>151</v>
      </c>
      <c r="C706" s="53">
        <v>151</v>
      </c>
      <c r="D706" s="4">
        <v>971</v>
      </c>
      <c r="E706" s="4" t="s">
        <v>1977</v>
      </c>
      <c r="F706" s="41">
        <v>36342</v>
      </c>
      <c r="G706" s="94">
        <v>1</v>
      </c>
      <c r="H706" s="94">
        <v>7</v>
      </c>
      <c r="I706" s="94">
        <v>1999</v>
      </c>
      <c r="J706" s="4">
        <f t="shared" si="5"/>
        <v>37.065277777777773</v>
      </c>
      <c r="K706" s="4">
        <f t="shared" si="6"/>
        <v>-8.15</v>
      </c>
      <c r="L706" s="4">
        <v>10</v>
      </c>
      <c r="M706" s="5" t="s">
        <v>963</v>
      </c>
      <c r="N706" s="4" t="s">
        <v>1345</v>
      </c>
      <c r="O706" s="4" t="s">
        <v>963</v>
      </c>
      <c r="P706" s="5" t="s">
        <v>1929</v>
      </c>
      <c r="Q706" s="5" t="s">
        <v>845</v>
      </c>
      <c r="R706" s="4" t="s">
        <v>845</v>
      </c>
      <c r="T706" s="4" t="s">
        <v>2016</v>
      </c>
      <c r="U706" s="5" t="s">
        <v>1418</v>
      </c>
      <c r="V706" s="5" t="s">
        <v>992</v>
      </c>
      <c r="W706" s="5" t="s">
        <v>1880</v>
      </c>
      <c r="Y706" s="5" t="b">
        <v>1</v>
      </c>
      <c r="AE706" s="53">
        <v>0</v>
      </c>
      <c r="AF706" s="4">
        <v>1</v>
      </c>
      <c r="AH706" s="4" t="s">
        <v>1938</v>
      </c>
      <c r="AN706" s="4">
        <f>(240/60)/24</f>
        <v>0.16666666666666666</v>
      </c>
      <c r="BC706" s="53">
        <v>0.24610199999999999</v>
      </c>
      <c r="BD706" s="53">
        <v>6.8340999999999999E-2</v>
      </c>
      <c r="BE706" s="53">
        <v>254.34066799999999</v>
      </c>
      <c r="BF706" s="53">
        <v>0.29208200000000001</v>
      </c>
      <c r="BG706" s="53">
        <v>7.8992000000000007E-2</v>
      </c>
      <c r="BH706" s="4">
        <v>36.298008000000003</v>
      </c>
      <c r="BI706" s="4">
        <v>1.5888070000000001</v>
      </c>
      <c r="BJ706" s="53">
        <v>16.787617999999998</v>
      </c>
      <c r="BK706" s="53">
        <v>3.1329999999999999E-3</v>
      </c>
      <c r="BL706" s="53">
        <v>13668.700199999999</v>
      </c>
    </row>
    <row r="707" spans="1:64" hidden="1" x14ac:dyDescent="0.3">
      <c r="A707" s="4" t="s">
        <v>603</v>
      </c>
      <c r="B707" s="4">
        <v>151</v>
      </c>
      <c r="C707" s="53">
        <v>151</v>
      </c>
      <c r="D707" s="4">
        <v>972</v>
      </c>
      <c r="E707" s="4" t="s">
        <v>1978</v>
      </c>
      <c r="F707" s="41">
        <v>36342</v>
      </c>
      <c r="G707" s="94">
        <v>1</v>
      </c>
      <c r="H707" s="94">
        <v>7</v>
      </c>
      <c r="I707" s="94">
        <v>1999</v>
      </c>
      <c r="J707" s="4">
        <f t="shared" si="5"/>
        <v>37.065277777777773</v>
      </c>
      <c r="K707" s="4">
        <f t="shared" si="6"/>
        <v>-8.15</v>
      </c>
      <c r="L707" s="4">
        <v>10</v>
      </c>
      <c r="M707" s="5" t="s">
        <v>963</v>
      </c>
      <c r="N707" s="4" t="s">
        <v>1345</v>
      </c>
      <c r="O707" s="4" t="s">
        <v>963</v>
      </c>
      <c r="P707" s="5" t="s">
        <v>1929</v>
      </c>
      <c r="Q707" s="5" t="s">
        <v>845</v>
      </c>
      <c r="R707" s="4" t="s">
        <v>845</v>
      </c>
      <c r="T707" s="4" t="s">
        <v>2016</v>
      </c>
      <c r="U707" s="5" t="s">
        <v>1418</v>
      </c>
      <c r="V707" s="5" t="s">
        <v>992</v>
      </c>
      <c r="W707" s="5" t="s">
        <v>1880</v>
      </c>
      <c r="Y707" s="5" t="b">
        <v>1</v>
      </c>
      <c r="AE707" s="53">
        <v>0</v>
      </c>
      <c r="AF707" s="4">
        <v>1</v>
      </c>
      <c r="AH707" s="4" t="s">
        <v>1938</v>
      </c>
      <c r="AN707" s="4">
        <f>(420/60)/24</f>
        <v>0.29166666666666669</v>
      </c>
      <c r="BC707" s="53">
        <v>0.24610199999999999</v>
      </c>
      <c r="BD707" s="53">
        <v>6.8340999999999999E-2</v>
      </c>
      <c r="BE707" s="53">
        <v>254.34066799999999</v>
      </c>
      <c r="BF707" s="53">
        <v>0.29208200000000001</v>
      </c>
      <c r="BG707" s="53">
        <v>7.8992000000000007E-2</v>
      </c>
      <c r="BH707" s="4">
        <v>36.298008000000003</v>
      </c>
      <c r="BI707" s="4">
        <v>1.5888070000000001</v>
      </c>
      <c r="BJ707" s="53">
        <v>16.787617999999998</v>
      </c>
      <c r="BK707" s="53">
        <v>3.1329999999999999E-3</v>
      </c>
      <c r="BL707" s="53">
        <v>13668.700199999999</v>
      </c>
    </row>
    <row r="708" spans="1:64" hidden="1" x14ac:dyDescent="0.3">
      <c r="A708" s="4" t="s">
        <v>603</v>
      </c>
      <c r="B708" s="4">
        <v>151</v>
      </c>
      <c r="C708" s="53">
        <v>151</v>
      </c>
      <c r="D708" s="4">
        <v>973</v>
      </c>
      <c r="E708" s="4" t="s">
        <v>1979</v>
      </c>
      <c r="F708" s="41">
        <v>36404</v>
      </c>
      <c r="G708" s="94">
        <v>1</v>
      </c>
      <c r="H708" s="94">
        <v>9</v>
      </c>
      <c r="I708" s="94">
        <v>1999</v>
      </c>
      <c r="J708" s="4">
        <f t="shared" ref="J708:J722" si="7">37+1/60+50/3600</f>
        <v>37.030555555555551</v>
      </c>
      <c r="K708" s="4">
        <f t="shared" ref="K708:K722" si="8">-7.75</f>
        <v>-7.75</v>
      </c>
      <c r="L708" s="4">
        <v>3</v>
      </c>
      <c r="M708" s="5" t="s">
        <v>963</v>
      </c>
      <c r="N708" s="4" t="s">
        <v>1345</v>
      </c>
      <c r="O708" s="4" t="s">
        <v>963</v>
      </c>
      <c r="P708" s="5" t="s">
        <v>1929</v>
      </c>
      <c r="Q708" s="5" t="s">
        <v>845</v>
      </c>
      <c r="R708" s="4" t="s">
        <v>845</v>
      </c>
      <c r="T708" s="4" t="s">
        <v>1979</v>
      </c>
      <c r="U708" s="5" t="s">
        <v>1418</v>
      </c>
      <c r="V708" s="5" t="s">
        <v>991</v>
      </c>
      <c r="W708" s="5" t="s">
        <v>1880</v>
      </c>
      <c r="Y708" s="5" t="b">
        <v>1</v>
      </c>
      <c r="AE708" s="53">
        <v>0</v>
      </c>
      <c r="BC708" s="53">
        <v>0.23459893000000001</v>
      </c>
      <c r="BD708" s="53">
        <v>0.11075</v>
      </c>
      <c r="BE708" s="53">
        <v>238.105649</v>
      </c>
      <c r="BF708" s="53">
        <v>2.3874277899999998</v>
      </c>
      <c r="BG708" s="53">
        <v>0.21221276</v>
      </c>
      <c r="BH708" s="4">
        <v>36.185902400000003</v>
      </c>
      <c r="BI708" s="4">
        <v>2.2542761900000001</v>
      </c>
      <c r="BJ708" s="53">
        <v>16.2179118</v>
      </c>
      <c r="BK708" s="53">
        <v>6.77277E-3</v>
      </c>
      <c r="BL708" s="53">
        <v>7139.1298800000004</v>
      </c>
    </row>
    <row r="709" spans="1:64" hidden="1" x14ac:dyDescent="0.3">
      <c r="A709" s="4" t="s">
        <v>603</v>
      </c>
      <c r="B709" s="4">
        <v>151</v>
      </c>
      <c r="C709" s="53">
        <v>151</v>
      </c>
      <c r="D709" s="4">
        <v>974</v>
      </c>
      <c r="E709" s="4" t="s">
        <v>1980</v>
      </c>
      <c r="F709" s="41">
        <v>36404</v>
      </c>
      <c r="G709" s="94">
        <v>1</v>
      </c>
      <c r="H709" s="94">
        <v>9</v>
      </c>
      <c r="I709" s="94">
        <v>1999</v>
      </c>
      <c r="J709" s="4">
        <f t="shared" si="7"/>
        <v>37.030555555555551</v>
      </c>
      <c r="K709" s="4">
        <f t="shared" si="8"/>
        <v>-7.75</v>
      </c>
      <c r="L709" s="4">
        <v>3</v>
      </c>
      <c r="M709" s="5" t="s">
        <v>963</v>
      </c>
      <c r="N709" s="4" t="s">
        <v>1345</v>
      </c>
      <c r="O709" s="4" t="s">
        <v>963</v>
      </c>
      <c r="P709" s="5" t="s">
        <v>1929</v>
      </c>
      <c r="Q709" s="5" t="s">
        <v>845</v>
      </c>
      <c r="R709" s="4" t="s">
        <v>845</v>
      </c>
      <c r="T709" s="4" t="s">
        <v>2017</v>
      </c>
      <c r="U709" s="5" t="s">
        <v>1418</v>
      </c>
      <c r="V709" s="5" t="s">
        <v>992</v>
      </c>
      <c r="W709" s="5" t="s">
        <v>1880</v>
      </c>
      <c r="Y709" s="5" t="b">
        <v>1</v>
      </c>
      <c r="AE709" s="53">
        <v>0</v>
      </c>
      <c r="AF709" s="4">
        <v>1</v>
      </c>
      <c r="AH709" s="4" t="s">
        <v>1938</v>
      </c>
      <c r="AN709" s="4">
        <f>(1/60)/24</f>
        <v>6.9444444444444447E-4</v>
      </c>
      <c r="BC709" s="53">
        <v>0.23459893000000001</v>
      </c>
      <c r="BD709" s="53">
        <v>0.11075</v>
      </c>
      <c r="BE709" s="53">
        <v>238.105649</v>
      </c>
      <c r="BF709" s="53">
        <v>2.3874277899999998</v>
      </c>
      <c r="BG709" s="53">
        <v>0.21221276</v>
      </c>
      <c r="BH709" s="4">
        <v>36.185902400000003</v>
      </c>
      <c r="BI709" s="4">
        <v>2.2542761900000001</v>
      </c>
      <c r="BJ709" s="53">
        <v>16.2179118</v>
      </c>
      <c r="BK709" s="53">
        <v>6.77277E-3</v>
      </c>
      <c r="BL709" s="53">
        <v>7139.1298800000004</v>
      </c>
    </row>
    <row r="710" spans="1:64" hidden="1" x14ac:dyDescent="0.3">
      <c r="A710" s="4" t="s">
        <v>603</v>
      </c>
      <c r="B710" s="4">
        <v>151</v>
      </c>
      <c r="C710" s="53">
        <v>151</v>
      </c>
      <c r="D710" s="4">
        <v>975</v>
      </c>
      <c r="E710" s="4" t="s">
        <v>1981</v>
      </c>
      <c r="F710" s="41">
        <v>36404</v>
      </c>
      <c r="G710" s="94">
        <v>1</v>
      </c>
      <c r="H710" s="94">
        <v>9</v>
      </c>
      <c r="I710" s="94">
        <v>1999</v>
      </c>
      <c r="J710" s="4">
        <f t="shared" si="7"/>
        <v>37.030555555555551</v>
      </c>
      <c r="K710" s="4">
        <f t="shared" si="8"/>
        <v>-7.75</v>
      </c>
      <c r="L710" s="4">
        <v>3</v>
      </c>
      <c r="M710" s="5" t="s">
        <v>963</v>
      </c>
      <c r="N710" s="4" t="s">
        <v>1345</v>
      </c>
      <c r="O710" s="4" t="s">
        <v>963</v>
      </c>
      <c r="P710" s="5" t="s">
        <v>1929</v>
      </c>
      <c r="Q710" s="5" t="s">
        <v>845</v>
      </c>
      <c r="R710" s="4" t="s">
        <v>845</v>
      </c>
      <c r="T710" s="4" t="s">
        <v>2017</v>
      </c>
      <c r="U710" s="5" t="s">
        <v>1418</v>
      </c>
      <c r="V710" s="5" t="s">
        <v>992</v>
      </c>
      <c r="W710" s="5" t="s">
        <v>1880</v>
      </c>
      <c r="Y710" s="5" t="b">
        <v>1</v>
      </c>
      <c r="AE710" s="53">
        <v>0</v>
      </c>
      <c r="AF710" s="4">
        <v>1</v>
      </c>
      <c r="AH710" s="4" t="s">
        <v>1938</v>
      </c>
      <c r="AN710" s="4">
        <f>(5/60)/24</f>
        <v>3.472222222222222E-3</v>
      </c>
      <c r="BC710" s="53">
        <v>0.23459893000000001</v>
      </c>
      <c r="BD710" s="53">
        <v>0.11075</v>
      </c>
      <c r="BE710" s="53">
        <v>238.105649</v>
      </c>
      <c r="BF710" s="53">
        <v>2.3874277899999998</v>
      </c>
      <c r="BG710" s="53">
        <v>0.21221276</v>
      </c>
      <c r="BH710" s="4">
        <v>36.185902400000003</v>
      </c>
      <c r="BI710" s="4">
        <v>2.2542761900000001</v>
      </c>
      <c r="BJ710" s="53">
        <v>16.2179118</v>
      </c>
      <c r="BK710" s="53">
        <v>6.77277E-3</v>
      </c>
      <c r="BL710" s="53">
        <v>7139.1298800000004</v>
      </c>
    </row>
    <row r="711" spans="1:64" hidden="1" x14ac:dyDescent="0.3">
      <c r="A711" s="4" t="s">
        <v>603</v>
      </c>
      <c r="B711" s="4">
        <v>151</v>
      </c>
      <c r="C711" s="53">
        <v>151</v>
      </c>
      <c r="D711" s="4">
        <v>976</v>
      </c>
      <c r="E711" s="4" t="s">
        <v>1982</v>
      </c>
      <c r="F711" s="41">
        <v>36404</v>
      </c>
      <c r="G711" s="94">
        <v>1</v>
      </c>
      <c r="H711" s="94">
        <v>9</v>
      </c>
      <c r="I711" s="94">
        <v>1999</v>
      </c>
      <c r="J711" s="4">
        <f t="shared" si="7"/>
        <v>37.030555555555551</v>
      </c>
      <c r="K711" s="4">
        <f t="shared" si="8"/>
        <v>-7.75</v>
      </c>
      <c r="L711" s="4">
        <v>3</v>
      </c>
      <c r="M711" s="5" t="s">
        <v>963</v>
      </c>
      <c r="N711" s="4" t="s">
        <v>1345</v>
      </c>
      <c r="O711" s="4" t="s">
        <v>963</v>
      </c>
      <c r="P711" s="5" t="s">
        <v>1929</v>
      </c>
      <c r="Q711" s="5" t="s">
        <v>845</v>
      </c>
      <c r="R711" s="4" t="s">
        <v>845</v>
      </c>
      <c r="T711" s="4" t="s">
        <v>2017</v>
      </c>
      <c r="U711" s="5" t="s">
        <v>1418</v>
      </c>
      <c r="V711" s="5" t="s">
        <v>992</v>
      </c>
      <c r="W711" s="5" t="s">
        <v>1880</v>
      </c>
      <c r="Y711" s="5" t="b">
        <v>1</v>
      </c>
      <c r="AE711" s="53">
        <v>0</v>
      </c>
      <c r="AF711" s="4">
        <v>1</v>
      </c>
      <c r="AH711" s="4" t="s">
        <v>1938</v>
      </c>
      <c r="AN711" s="4">
        <f>(20/60)/24</f>
        <v>1.3888888888888888E-2</v>
      </c>
      <c r="BC711" s="53">
        <v>0.23459893000000001</v>
      </c>
      <c r="BD711" s="53">
        <v>0.11075</v>
      </c>
      <c r="BE711" s="53">
        <v>238.105649</v>
      </c>
      <c r="BF711" s="53">
        <v>2.3874277899999998</v>
      </c>
      <c r="BG711" s="53">
        <v>0.21221276</v>
      </c>
      <c r="BH711" s="4">
        <v>36.185902400000003</v>
      </c>
      <c r="BI711" s="4">
        <v>2.2542761900000001</v>
      </c>
      <c r="BJ711" s="53">
        <v>16.2179118</v>
      </c>
      <c r="BK711" s="53">
        <v>6.77277E-3</v>
      </c>
      <c r="BL711" s="53">
        <v>7139.1298800000004</v>
      </c>
    </row>
    <row r="712" spans="1:64" hidden="1" x14ac:dyDescent="0.3">
      <c r="A712" s="4" t="s">
        <v>603</v>
      </c>
      <c r="B712" s="4">
        <v>151</v>
      </c>
      <c r="C712" s="53">
        <v>151</v>
      </c>
      <c r="D712" s="4">
        <v>977</v>
      </c>
      <c r="E712" s="4" t="s">
        <v>1983</v>
      </c>
      <c r="F712" s="41">
        <v>36404</v>
      </c>
      <c r="G712" s="94">
        <v>1</v>
      </c>
      <c r="H712" s="94">
        <v>9</v>
      </c>
      <c r="I712" s="94">
        <v>1999</v>
      </c>
      <c r="J712" s="4">
        <f t="shared" si="7"/>
        <v>37.030555555555551</v>
      </c>
      <c r="K712" s="4">
        <f t="shared" si="8"/>
        <v>-7.75</v>
      </c>
      <c r="L712" s="4">
        <v>3</v>
      </c>
      <c r="M712" s="5" t="s">
        <v>963</v>
      </c>
      <c r="N712" s="4" t="s">
        <v>1345</v>
      </c>
      <c r="O712" s="4" t="s">
        <v>963</v>
      </c>
      <c r="P712" s="5" t="s">
        <v>1929</v>
      </c>
      <c r="Q712" s="5" t="s">
        <v>845</v>
      </c>
      <c r="R712" s="4" t="s">
        <v>845</v>
      </c>
      <c r="T712" s="4" t="s">
        <v>2017</v>
      </c>
      <c r="U712" s="5" t="s">
        <v>1418</v>
      </c>
      <c r="V712" s="5" t="s">
        <v>992</v>
      </c>
      <c r="W712" s="5" t="s">
        <v>1880</v>
      </c>
      <c r="Y712" s="5" t="b">
        <v>1</v>
      </c>
      <c r="AE712" s="53">
        <v>0</v>
      </c>
      <c r="AF712" s="4">
        <v>1</v>
      </c>
      <c r="AH712" s="4" t="s">
        <v>1938</v>
      </c>
      <c r="AN712" s="4">
        <f>(60/60)/24</f>
        <v>4.1666666666666664E-2</v>
      </c>
      <c r="BC712" s="53">
        <v>0.23459893000000001</v>
      </c>
      <c r="BD712" s="53">
        <v>0.11075</v>
      </c>
      <c r="BE712" s="53">
        <v>238.105649</v>
      </c>
      <c r="BF712" s="53">
        <v>2.3874277899999998</v>
      </c>
      <c r="BG712" s="53">
        <v>0.21221276</v>
      </c>
      <c r="BH712" s="4">
        <v>36.185902400000003</v>
      </c>
      <c r="BI712" s="4">
        <v>2.2542761900000001</v>
      </c>
      <c r="BJ712" s="53">
        <v>16.2179118</v>
      </c>
      <c r="BK712" s="53">
        <v>6.77277E-3</v>
      </c>
      <c r="BL712" s="53">
        <v>7139.1298800000004</v>
      </c>
    </row>
    <row r="713" spans="1:64" hidden="1" x14ac:dyDescent="0.3">
      <c r="A713" s="4" t="s">
        <v>603</v>
      </c>
      <c r="B713" s="4">
        <v>151</v>
      </c>
      <c r="C713" s="53">
        <v>151</v>
      </c>
      <c r="D713" s="4">
        <v>978</v>
      </c>
      <c r="E713" s="4" t="s">
        <v>1984</v>
      </c>
      <c r="F713" s="41">
        <v>36404</v>
      </c>
      <c r="G713" s="94">
        <v>1</v>
      </c>
      <c r="H713" s="94">
        <v>9</v>
      </c>
      <c r="I713" s="94">
        <v>1999</v>
      </c>
      <c r="J713" s="4">
        <f t="shared" si="7"/>
        <v>37.030555555555551</v>
      </c>
      <c r="K713" s="4">
        <f t="shared" si="8"/>
        <v>-7.75</v>
      </c>
      <c r="L713" s="4">
        <v>3</v>
      </c>
      <c r="M713" s="5" t="s">
        <v>963</v>
      </c>
      <c r="N713" s="4" t="s">
        <v>1345</v>
      </c>
      <c r="O713" s="4" t="s">
        <v>963</v>
      </c>
      <c r="P713" s="5" t="s">
        <v>1929</v>
      </c>
      <c r="Q713" s="5" t="s">
        <v>845</v>
      </c>
      <c r="R713" s="4" t="s">
        <v>845</v>
      </c>
      <c r="T713" s="4" t="s">
        <v>2017</v>
      </c>
      <c r="U713" s="5" t="s">
        <v>1418</v>
      </c>
      <c r="V713" s="5" t="s">
        <v>992</v>
      </c>
      <c r="W713" s="5" t="s">
        <v>1880</v>
      </c>
      <c r="Y713" s="5" t="b">
        <v>1</v>
      </c>
      <c r="AE713" s="53">
        <v>0</v>
      </c>
      <c r="AF713" s="4">
        <v>1</v>
      </c>
      <c r="AH713" s="4" t="s">
        <v>1938</v>
      </c>
      <c r="AN713" s="4">
        <f>(120/60)/24</f>
        <v>8.3333333333333329E-2</v>
      </c>
      <c r="BC713" s="53">
        <v>0.23459893000000001</v>
      </c>
      <c r="BD713" s="53">
        <v>0.11075</v>
      </c>
      <c r="BE713" s="53">
        <v>238.105649</v>
      </c>
      <c r="BF713" s="53">
        <v>2.3874277899999998</v>
      </c>
      <c r="BG713" s="53">
        <v>0.21221276</v>
      </c>
      <c r="BH713" s="4">
        <v>36.185902400000003</v>
      </c>
      <c r="BI713" s="4">
        <v>2.2542761900000001</v>
      </c>
      <c r="BJ713" s="53">
        <v>16.2179118</v>
      </c>
      <c r="BK713" s="53">
        <v>6.77277E-3</v>
      </c>
      <c r="BL713" s="53">
        <v>7139.1298800000004</v>
      </c>
    </row>
    <row r="714" spans="1:64" hidden="1" x14ac:dyDescent="0.3">
      <c r="A714" s="4" t="s">
        <v>603</v>
      </c>
      <c r="B714" s="4">
        <v>151</v>
      </c>
      <c r="C714" s="53">
        <v>151</v>
      </c>
      <c r="D714" s="4">
        <v>979</v>
      </c>
      <c r="E714" s="4" t="s">
        <v>1985</v>
      </c>
      <c r="F714" s="41">
        <v>36404</v>
      </c>
      <c r="G714" s="94">
        <v>1</v>
      </c>
      <c r="H714" s="94">
        <v>9</v>
      </c>
      <c r="I714" s="94">
        <v>1999</v>
      </c>
      <c r="J714" s="4">
        <f t="shared" si="7"/>
        <v>37.030555555555551</v>
      </c>
      <c r="K714" s="4">
        <f t="shared" si="8"/>
        <v>-7.75</v>
      </c>
      <c r="L714" s="4">
        <v>3</v>
      </c>
      <c r="M714" s="5" t="s">
        <v>963</v>
      </c>
      <c r="N714" s="4" t="s">
        <v>1345</v>
      </c>
      <c r="O714" s="4" t="s">
        <v>963</v>
      </c>
      <c r="P714" s="5" t="s">
        <v>1929</v>
      </c>
      <c r="Q714" s="5" t="s">
        <v>845</v>
      </c>
      <c r="R714" s="4" t="s">
        <v>845</v>
      </c>
      <c r="T714" s="4" t="s">
        <v>2017</v>
      </c>
      <c r="U714" s="5" t="s">
        <v>1418</v>
      </c>
      <c r="V714" s="5" t="s">
        <v>992</v>
      </c>
      <c r="W714" s="5" t="s">
        <v>1880</v>
      </c>
      <c r="Y714" s="5" t="b">
        <v>1</v>
      </c>
      <c r="AE714" s="53">
        <v>0</v>
      </c>
      <c r="AF714" s="4">
        <v>1</v>
      </c>
      <c r="AH714" s="4" t="s">
        <v>1938</v>
      </c>
      <c r="AN714" s="4">
        <f>(240/60)/24</f>
        <v>0.16666666666666666</v>
      </c>
      <c r="BC714" s="53">
        <v>0.23459893000000001</v>
      </c>
      <c r="BD714" s="53">
        <v>0.11075</v>
      </c>
      <c r="BE714" s="53">
        <v>238.105649</v>
      </c>
      <c r="BF714" s="53">
        <v>2.3874277899999998</v>
      </c>
      <c r="BG714" s="53">
        <v>0.21221276</v>
      </c>
      <c r="BH714" s="4">
        <v>36.185902400000003</v>
      </c>
      <c r="BI714" s="4">
        <v>2.2542761900000001</v>
      </c>
      <c r="BJ714" s="53">
        <v>16.2179118</v>
      </c>
      <c r="BK714" s="53">
        <v>6.77277E-3</v>
      </c>
      <c r="BL714" s="53">
        <v>7139.1298800000004</v>
      </c>
    </row>
    <row r="715" spans="1:64" hidden="1" x14ac:dyDescent="0.3">
      <c r="A715" s="4" t="s">
        <v>603</v>
      </c>
      <c r="B715" s="4">
        <v>151</v>
      </c>
      <c r="C715" s="53">
        <v>151</v>
      </c>
      <c r="D715" s="4">
        <v>980</v>
      </c>
      <c r="E715" s="4" t="s">
        <v>1986</v>
      </c>
      <c r="F715" s="41">
        <v>36404</v>
      </c>
      <c r="G715" s="94">
        <v>1</v>
      </c>
      <c r="H715" s="94">
        <v>9</v>
      </c>
      <c r="I715" s="94">
        <v>1999</v>
      </c>
      <c r="J715" s="4">
        <f t="shared" si="7"/>
        <v>37.030555555555551</v>
      </c>
      <c r="K715" s="4">
        <f t="shared" si="8"/>
        <v>-7.75</v>
      </c>
      <c r="L715" s="4">
        <v>3</v>
      </c>
      <c r="M715" s="5" t="s">
        <v>963</v>
      </c>
      <c r="N715" s="4" t="s">
        <v>1345</v>
      </c>
      <c r="O715" s="4" t="s">
        <v>963</v>
      </c>
      <c r="P715" s="5" t="s">
        <v>1929</v>
      </c>
      <c r="Q715" s="5" t="s">
        <v>845</v>
      </c>
      <c r="R715" s="4" t="s">
        <v>845</v>
      </c>
      <c r="T715" s="4" t="s">
        <v>2017</v>
      </c>
      <c r="U715" s="5" t="s">
        <v>1418</v>
      </c>
      <c r="V715" s="5" t="s">
        <v>992</v>
      </c>
      <c r="W715" s="5" t="s">
        <v>1880</v>
      </c>
      <c r="Y715" s="5" t="b">
        <v>1</v>
      </c>
      <c r="AE715" s="53">
        <v>0</v>
      </c>
      <c r="AF715" s="4">
        <v>1</v>
      </c>
      <c r="AH715" s="4" t="s">
        <v>1938</v>
      </c>
      <c r="AN715" s="4">
        <f>(420/60)/24</f>
        <v>0.29166666666666669</v>
      </c>
      <c r="BC715" s="53">
        <v>0.23459893000000001</v>
      </c>
      <c r="BD715" s="53">
        <v>0.11075</v>
      </c>
      <c r="BE715" s="53">
        <v>238.105649</v>
      </c>
      <c r="BF715" s="53">
        <v>2.3874277899999998</v>
      </c>
      <c r="BG715" s="53">
        <v>0.21221276</v>
      </c>
      <c r="BH715" s="4">
        <v>36.185902400000003</v>
      </c>
      <c r="BI715" s="4">
        <v>2.2542761900000001</v>
      </c>
      <c r="BJ715" s="53">
        <v>16.2179118</v>
      </c>
      <c r="BK715" s="53">
        <v>6.77277E-3</v>
      </c>
      <c r="BL715" s="53">
        <v>7139.1298800000004</v>
      </c>
    </row>
    <row r="716" spans="1:64" hidden="1" x14ac:dyDescent="0.3">
      <c r="A716" s="4" t="s">
        <v>603</v>
      </c>
      <c r="B716" s="4">
        <v>151</v>
      </c>
      <c r="C716" s="53">
        <v>151</v>
      </c>
      <c r="D716" s="4">
        <v>981</v>
      </c>
      <c r="E716" s="4" t="s">
        <v>1987</v>
      </c>
      <c r="F716" s="41">
        <v>36404</v>
      </c>
      <c r="G716" s="94">
        <v>1</v>
      </c>
      <c r="H716" s="94">
        <v>9</v>
      </c>
      <c r="I716" s="94">
        <v>1999</v>
      </c>
      <c r="J716" s="4">
        <f t="shared" si="7"/>
        <v>37.030555555555551</v>
      </c>
      <c r="K716" s="4">
        <f t="shared" si="8"/>
        <v>-7.75</v>
      </c>
      <c r="L716" s="4">
        <v>3</v>
      </c>
      <c r="M716" s="5" t="s">
        <v>963</v>
      </c>
      <c r="N716" s="4" t="s">
        <v>1345</v>
      </c>
      <c r="O716" s="4" t="s">
        <v>963</v>
      </c>
      <c r="P716" s="5" t="s">
        <v>1929</v>
      </c>
      <c r="Q716" s="5" t="s">
        <v>845</v>
      </c>
      <c r="R716" s="4" t="s">
        <v>845</v>
      </c>
      <c r="T716" s="4" t="s">
        <v>2017</v>
      </c>
      <c r="U716" s="5" t="s">
        <v>1418</v>
      </c>
      <c r="V716" s="5" t="s">
        <v>992</v>
      </c>
      <c r="W716" s="5" t="s">
        <v>1880</v>
      </c>
      <c r="Y716" s="5" t="b">
        <v>1</v>
      </c>
      <c r="AE716" s="53">
        <v>0</v>
      </c>
      <c r="AF716" s="4">
        <v>1</v>
      </c>
      <c r="AH716" s="4" t="s">
        <v>1938</v>
      </c>
      <c r="AN716" s="4">
        <f>(1/60)/24</f>
        <v>6.9444444444444447E-4</v>
      </c>
      <c r="BC716" s="53">
        <v>0.23459893000000001</v>
      </c>
      <c r="BD716" s="53">
        <v>0.11075</v>
      </c>
      <c r="BE716" s="53">
        <v>238.105649</v>
      </c>
      <c r="BF716" s="53">
        <v>2.3874277899999998</v>
      </c>
      <c r="BG716" s="53">
        <v>0.21221276</v>
      </c>
      <c r="BH716" s="4">
        <v>36.185902400000003</v>
      </c>
      <c r="BI716" s="4">
        <v>2.2542761900000001</v>
      </c>
      <c r="BJ716" s="53">
        <v>16.2179118</v>
      </c>
      <c r="BK716" s="53">
        <v>6.77277E-3</v>
      </c>
      <c r="BL716" s="53">
        <v>7139.1298800000004</v>
      </c>
    </row>
    <row r="717" spans="1:64" hidden="1" x14ac:dyDescent="0.3">
      <c r="A717" s="4" t="s">
        <v>603</v>
      </c>
      <c r="B717" s="4">
        <v>151</v>
      </c>
      <c r="C717" s="53">
        <v>151</v>
      </c>
      <c r="D717" s="4">
        <v>982</v>
      </c>
      <c r="E717" s="4" t="s">
        <v>1988</v>
      </c>
      <c r="F717" s="41">
        <v>36404</v>
      </c>
      <c r="G717" s="94">
        <v>1</v>
      </c>
      <c r="H717" s="94">
        <v>9</v>
      </c>
      <c r="I717" s="94">
        <v>1999</v>
      </c>
      <c r="J717" s="4">
        <f t="shared" si="7"/>
        <v>37.030555555555551</v>
      </c>
      <c r="K717" s="4">
        <f t="shared" si="8"/>
        <v>-7.75</v>
      </c>
      <c r="L717" s="4">
        <v>3</v>
      </c>
      <c r="M717" s="5" t="s">
        <v>963</v>
      </c>
      <c r="N717" s="4" t="s">
        <v>1345</v>
      </c>
      <c r="O717" s="4" t="s">
        <v>963</v>
      </c>
      <c r="P717" s="5" t="s">
        <v>1929</v>
      </c>
      <c r="Q717" s="5" t="s">
        <v>845</v>
      </c>
      <c r="R717" s="4" t="s">
        <v>845</v>
      </c>
      <c r="T717" s="4" t="s">
        <v>2017</v>
      </c>
      <c r="U717" s="5" t="s">
        <v>1418</v>
      </c>
      <c r="V717" s="5" t="s">
        <v>992</v>
      </c>
      <c r="W717" s="5" t="s">
        <v>1880</v>
      </c>
      <c r="Y717" s="5" t="b">
        <v>1</v>
      </c>
      <c r="AE717" s="53">
        <v>0</v>
      </c>
      <c r="AF717" s="4">
        <v>1</v>
      </c>
      <c r="AH717" s="4" t="s">
        <v>1938</v>
      </c>
      <c r="AN717" s="4">
        <f>(5/60)/24</f>
        <v>3.472222222222222E-3</v>
      </c>
      <c r="BC717" s="53">
        <v>0.23459893000000001</v>
      </c>
      <c r="BD717" s="53">
        <v>0.11075</v>
      </c>
      <c r="BE717" s="53">
        <v>238.105649</v>
      </c>
      <c r="BF717" s="53">
        <v>2.3874277899999998</v>
      </c>
      <c r="BG717" s="53">
        <v>0.21221276</v>
      </c>
      <c r="BH717" s="4">
        <v>36.185902400000003</v>
      </c>
      <c r="BI717" s="4">
        <v>2.2542761900000001</v>
      </c>
      <c r="BJ717" s="53">
        <v>16.2179118</v>
      </c>
      <c r="BK717" s="53">
        <v>6.77277E-3</v>
      </c>
      <c r="BL717" s="53">
        <v>7139.1298800000004</v>
      </c>
    </row>
    <row r="718" spans="1:64" hidden="1" x14ac:dyDescent="0.3">
      <c r="A718" s="4" t="s">
        <v>603</v>
      </c>
      <c r="B718" s="4">
        <v>151</v>
      </c>
      <c r="C718" s="53">
        <v>151</v>
      </c>
      <c r="D718" s="4">
        <v>983</v>
      </c>
      <c r="E718" s="4" t="s">
        <v>1989</v>
      </c>
      <c r="F718" s="41">
        <v>36404</v>
      </c>
      <c r="G718" s="94">
        <v>1</v>
      </c>
      <c r="H718" s="94">
        <v>9</v>
      </c>
      <c r="I718" s="94">
        <v>1999</v>
      </c>
      <c r="J718" s="4">
        <f t="shared" si="7"/>
        <v>37.030555555555551</v>
      </c>
      <c r="K718" s="4">
        <f t="shared" si="8"/>
        <v>-7.75</v>
      </c>
      <c r="L718" s="4">
        <v>3</v>
      </c>
      <c r="M718" s="5" t="s">
        <v>963</v>
      </c>
      <c r="N718" s="4" t="s">
        <v>1345</v>
      </c>
      <c r="O718" s="4" t="s">
        <v>963</v>
      </c>
      <c r="P718" s="5" t="s">
        <v>1929</v>
      </c>
      <c r="Q718" s="5" t="s">
        <v>845</v>
      </c>
      <c r="R718" s="4" t="s">
        <v>845</v>
      </c>
      <c r="T718" s="4" t="s">
        <v>2017</v>
      </c>
      <c r="U718" s="5" t="s">
        <v>1418</v>
      </c>
      <c r="V718" s="5" t="s">
        <v>992</v>
      </c>
      <c r="W718" s="5" t="s">
        <v>1880</v>
      </c>
      <c r="Y718" s="5" t="b">
        <v>1</v>
      </c>
      <c r="AE718" s="53">
        <v>0</v>
      </c>
      <c r="AF718" s="4">
        <v>1</v>
      </c>
      <c r="AH718" s="4" t="s">
        <v>1938</v>
      </c>
      <c r="AN718" s="4">
        <f>(20/60)/24</f>
        <v>1.3888888888888888E-2</v>
      </c>
      <c r="BC718" s="53">
        <v>0.23459893000000001</v>
      </c>
      <c r="BD718" s="53">
        <v>0.11075</v>
      </c>
      <c r="BE718" s="53">
        <v>238.105649</v>
      </c>
      <c r="BF718" s="53">
        <v>2.3874277899999998</v>
      </c>
      <c r="BG718" s="53">
        <v>0.21221276</v>
      </c>
      <c r="BH718" s="4">
        <v>36.185902400000003</v>
      </c>
      <c r="BI718" s="4">
        <v>2.2542761900000001</v>
      </c>
      <c r="BJ718" s="53">
        <v>16.2179118</v>
      </c>
      <c r="BK718" s="53">
        <v>6.77277E-3</v>
      </c>
      <c r="BL718" s="53">
        <v>7139.1298800000004</v>
      </c>
    </row>
    <row r="719" spans="1:64" hidden="1" x14ac:dyDescent="0.3">
      <c r="A719" s="4" t="s">
        <v>603</v>
      </c>
      <c r="B719" s="4">
        <v>151</v>
      </c>
      <c r="C719" s="53">
        <v>151</v>
      </c>
      <c r="D719" s="4">
        <v>984</v>
      </c>
      <c r="E719" s="4" t="s">
        <v>1990</v>
      </c>
      <c r="F719" s="41">
        <v>36404</v>
      </c>
      <c r="G719" s="94">
        <v>1</v>
      </c>
      <c r="H719" s="94">
        <v>9</v>
      </c>
      <c r="I719" s="94">
        <v>1999</v>
      </c>
      <c r="J719" s="4">
        <f t="shared" si="7"/>
        <v>37.030555555555551</v>
      </c>
      <c r="K719" s="4">
        <f t="shared" si="8"/>
        <v>-7.75</v>
      </c>
      <c r="L719" s="4">
        <v>3</v>
      </c>
      <c r="M719" s="5" t="s">
        <v>963</v>
      </c>
      <c r="N719" s="4" t="s">
        <v>1345</v>
      </c>
      <c r="O719" s="4" t="s">
        <v>963</v>
      </c>
      <c r="P719" s="5" t="s">
        <v>1929</v>
      </c>
      <c r="Q719" s="5" t="s">
        <v>845</v>
      </c>
      <c r="R719" s="4" t="s">
        <v>845</v>
      </c>
      <c r="T719" s="4" t="s">
        <v>2017</v>
      </c>
      <c r="U719" s="5" t="s">
        <v>1418</v>
      </c>
      <c r="V719" s="5" t="s">
        <v>992</v>
      </c>
      <c r="W719" s="5" t="s">
        <v>1880</v>
      </c>
      <c r="Y719" s="5" t="b">
        <v>1</v>
      </c>
      <c r="AE719" s="53">
        <v>0</v>
      </c>
      <c r="AF719" s="4">
        <v>1</v>
      </c>
      <c r="AH719" s="4" t="s">
        <v>1938</v>
      </c>
      <c r="AN719" s="4">
        <f>(60/60)/24</f>
        <v>4.1666666666666664E-2</v>
      </c>
      <c r="BC719" s="53">
        <v>0.23459893000000001</v>
      </c>
      <c r="BD719" s="53">
        <v>0.11075</v>
      </c>
      <c r="BE719" s="53">
        <v>238.105649</v>
      </c>
      <c r="BF719" s="53">
        <v>2.3874277899999998</v>
      </c>
      <c r="BG719" s="53">
        <v>0.21221276</v>
      </c>
      <c r="BH719" s="4">
        <v>36.185902400000003</v>
      </c>
      <c r="BI719" s="4">
        <v>2.2542761900000001</v>
      </c>
      <c r="BJ719" s="53">
        <v>16.2179118</v>
      </c>
      <c r="BK719" s="53">
        <v>6.77277E-3</v>
      </c>
      <c r="BL719" s="53">
        <v>7139.1298800000004</v>
      </c>
    </row>
    <row r="720" spans="1:64" hidden="1" x14ac:dyDescent="0.3">
      <c r="A720" s="4" t="s">
        <v>603</v>
      </c>
      <c r="B720" s="4">
        <v>151</v>
      </c>
      <c r="C720" s="53">
        <v>151</v>
      </c>
      <c r="D720" s="4">
        <v>985</v>
      </c>
      <c r="E720" s="4" t="s">
        <v>1991</v>
      </c>
      <c r="F720" s="41">
        <v>36404</v>
      </c>
      <c r="G720" s="94">
        <v>1</v>
      </c>
      <c r="H720" s="94">
        <v>9</v>
      </c>
      <c r="I720" s="94">
        <v>1999</v>
      </c>
      <c r="J720" s="4">
        <f t="shared" si="7"/>
        <v>37.030555555555551</v>
      </c>
      <c r="K720" s="4">
        <f t="shared" si="8"/>
        <v>-7.75</v>
      </c>
      <c r="L720" s="4">
        <v>3</v>
      </c>
      <c r="M720" s="5" t="s">
        <v>963</v>
      </c>
      <c r="N720" s="4" t="s">
        <v>1345</v>
      </c>
      <c r="O720" s="4" t="s">
        <v>963</v>
      </c>
      <c r="P720" s="5" t="s">
        <v>1929</v>
      </c>
      <c r="Q720" s="5" t="s">
        <v>845</v>
      </c>
      <c r="R720" s="4" t="s">
        <v>845</v>
      </c>
      <c r="T720" s="4" t="s">
        <v>2017</v>
      </c>
      <c r="U720" s="5" t="s">
        <v>1418</v>
      </c>
      <c r="V720" s="5" t="s">
        <v>992</v>
      </c>
      <c r="W720" s="5" t="s">
        <v>1880</v>
      </c>
      <c r="Y720" s="5" t="b">
        <v>1</v>
      </c>
      <c r="AE720" s="53">
        <v>0</v>
      </c>
      <c r="AF720" s="4">
        <v>1</v>
      </c>
      <c r="AH720" s="4" t="s">
        <v>1938</v>
      </c>
      <c r="AN720" s="4">
        <f>(120/60)/24</f>
        <v>8.3333333333333329E-2</v>
      </c>
      <c r="BC720" s="53">
        <v>0.23459893000000001</v>
      </c>
      <c r="BD720" s="53">
        <v>0.11075</v>
      </c>
      <c r="BE720" s="53">
        <v>238.105649</v>
      </c>
      <c r="BF720" s="53">
        <v>2.3874277899999998</v>
      </c>
      <c r="BG720" s="53">
        <v>0.21221276</v>
      </c>
      <c r="BH720" s="4">
        <v>36.185902400000003</v>
      </c>
      <c r="BI720" s="4">
        <v>2.2542761900000001</v>
      </c>
      <c r="BJ720" s="53">
        <v>16.2179118</v>
      </c>
      <c r="BK720" s="53">
        <v>6.77277E-3</v>
      </c>
      <c r="BL720" s="53">
        <v>7139.1298800000004</v>
      </c>
    </row>
    <row r="721" spans="1:64" hidden="1" x14ac:dyDescent="0.3">
      <c r="A721" s="4" t="s">
        <v>603</v>
      </c>
      <c r="B721" s="4">
        <v>151</v>
      </c>
      <c r="C721" s="53">
        <v>151</v>
      </c>
      <c r="D721" s="4">
        <v>986</v>
      </c>
      <c r="E721" s="4" t="s">
        <v>1992</v>
      </c>
      <c r="F721" s="41">
        <v>36404</v>
      </c>
      <c r="G721" s="94">
        <v>1</v>
      </c>
      <c r="H721" s="94">
        <v>9</v>
      </c>
      <c r="I721" s="94">
        <v>1999</v>
      </c>
      <c r="J721" s="4">
        <f t="shared" si="7"/>
        <v>37.030555555555551</v>
      </c>
      <c r="K721" s="4">
        <f t="shared" si="8"/>
        <v>-7.75</v>
      </c>
      <c r="L721" s="4">
        <v>3</v>
      </c>
      <c r="M721" s="5" t="s">
        <v>963</v>
      </c>
      <c r="N721" s="4" t="s">
        <v>1345</v>
      </c>
      <c r="O721" s="4" t="s">
        <v>963</v>
      </c>
      <c r="P721" s="5" t="s">
        <v>1929</v>
      </c>
      <c r="Q721" s="5" t="s">
        <v>845</v>
      </c>
      <c r="R721" s="4" t="s">
        <v>845</v>
      </c>
      <c r="T721" s="4" t="s">
        <v>2017</v>
      </c>
      <c r="U721" s="5" t="s">
        <v>1418</v>
      </c>
      <c r="V721" s="5" t="s">
        <v>992</v>
      </c>
      <c r="W721" s="5" t="s">
        <v>1880</v>
      </c>
      <c r="Y721" s="5" t="b">
        <v>1</v>
      </c>
      <c r="AE721" s="53">
        <v>0</v>
      </c>
      <c r="AF721" s="4">
        <v>1</v>
      </c>
      <c r="AH721" s="4" t="s">
        <v>1938</v>
      </c>
      <c r="AN721" s="4">
        <f>(240/60)/24</f>
        <v>0.16666666666666666</v>
      </c>
      <c r="BC721" s="53">
        <v>0.23459893000000001</v>
      </c>
      <c r="BD721" s="53">
        <v>0.11075</v>
      </c>
      <c r="BE721" s="53">
        <v>238.105649</v>
      </c>
      <c r="BF721" s="53">
        <v>2.3874277899999998</v>
      </c>
      <c r="BG721" s="53">
        <v>0.21221276</v>
      </c>
      <c r="BH721" s="4">
        <v>36.185902400000003</v>
      </c>
      <c r="BI721" s="4">
        <v>2.2542761900000001</v>
      </c>
      <c r="BJ721" s="53">
        <v>16.2179118</v>
      </c>
      <c r="BK721" s="53">
        <v>6.77277E-3</v>
      </c>
      <c r="BL721" s="53">
        <v>7139.1298800000004</v>
      </c>
    </row>
    <row r="722" spans="1:64" hidden="1" x14ac:dyDescent="0.3">
      <c r="A722" s="4" t="s">
        <v>603</v>
      </c>
      <c r="B722" s="4">
        <v>151</v>
      </c>
      <c r="C722" s="53">
        <v>151</v>
      </c>
      <c r="D722" s="4">
        <v>987</v>
      </c>
      <c r="E722" s="4" t="s">
        <v>1993</v>
      </c>
      <c r="F722" s="41">
        <v>36404</v>
      </c>
      <c r="G722" s="94">
        <v>1</v>
      </c>
      <c r="H722" s="94">
        <v>9</v>
      </c>
      <c r="I722" s="94">
        <v>1999</v>
      </c>
      <c r="J722" s="4">
        <f t="shared" si="7"/>
        <v>37.030555555555551</v>
      </c>
      <c r="K722" s="4">
        <f t="shared" si="8"/>
        <v>-7.75</v>
      </c>
      <c r="L722" s="4">
        <v>3</v>
      </c>
      <c r="M722" s="5" t="s">
        <v>963</v>
      </c>
      <c r="N722" s="4" t="s">
        <v>1345</v>
      </c>
      <c r="O722" s="4" t="s">
        <v>963</v>
      </c>
      <c r="P722" s="5" t="s">
        <v>1929</v>
      </c>
      <c r="Q722" s="5" t="s">
        <v>845</v>
      </c>
      <c r="R722" s="4" t="s">
        <v>845</v>
      </c>
      <c r="T722" s="4" t="s">
        <v>2017</v>
      </c>
      <c r="U722" s="5" t="s">
        <v>1418</v>
      </c>
      <c r="V722" s="5" t="s">
        <v>992</v>
      </c>
      <c r="W722" s="5" t="s">
        <v>1880</v>
      </c>
      <c r="Y722" s="5" t="b">
        <v>1</v>
      </c>
      <c r="AE722" s="53">
        <v>0</v>
      </c>
      <c r="AF722" s="4">
        <v>1</v>
      </c>
      <c r="AH722" s="4" t="s">
        <v>1938</v>
      </c>
      <c r="AN722" s="4">
        <f>(420/60)/24</f>
        <v>0.29166666666666669</v>
      </c>
      <c r="BC722" s="53">
        <v>0.23459893000000001</v>
      </c>
      <c r="BD722" s="53">
        <v>0.11075</v>
      </c>
      <c r="BE722" s="53">
        <v>238.105649</v>
      </c>
      <c r="BF722" s="53">
        <v>2.3874277899999998</v>
      </c>
      <c r="BG722" s="53">
        <v>0.21221276</v>
      </c>
      <c r="BH722" s="4">
        <v>36.185902400000003</v>
      </c>
      <c r="BI722" s="4">
        <v>2.2542761900000001</v>
      </c>
      <c r="BJ722" s="53">
        <v>16.2179118</v>
      </c>
      <c r="BK722" s="53">
        <v>6.77277E-3</v>
      </c>
      <c r="BL722" s="53">
        <v>7139.1298800000004</v>
      </c>
    </row>
    <row r="723" spans="1:64" hidden="1" x14ac:dyDescent="0.3">
      <c r="A723" s="4" t="s">
        <v>608</v>
      </c>
      <c r="B723" s="4">
        <v>152</v>
      </c>
      <c r="C723" s="53">
        <v>152.1</v>
      </c>
      <c r="D723" s="4">
        <v>679</v>
      </c>
      <c r="E723" s="4" t="s">
        <v>1634</v>
      </c>
      <c r="F723" s="41">
        <v>35947</v>
      </c>
      <c r="G723" s="94">
        <v>1</v>
      </c>
      <c r="H723" s="94">
        <v>6</v>
      </c>
      <c r="I723" s="94">
        <v>1998</v>
      </c>
      <c r="J723" s="4">
        <v>57.5</v>
      </c>
      <c r="K723" s="4">
        <v>-151.80000000000001</v>
      </c>
      <c r="L723" s="4">
        <v>93</v>
      </c>
      <c r="M723" s="5" t="s">
        <v>963</v>
      </c>
      <c r="N723" s="4" t="s">
        <v>1646</v>
      </c>
      <c r="P723" s="5" t="s">
        <v>1929</v>
      </c>
      <c r="Q723" s="5" t="s">
        <v>845</v>
      </c>
      <c r="R723" s="4" t="s">
        <v>845</v>
      </c>
      <c r="S723" s="4" t="s">
        <v>1766</v>
      </c>
      <c r="T723" s="5" t="s">
        <v>2026</v>
      </c>
      <c r="U723" s="5" t="s">
        <v>1418</v>
      </c>
      <c r="V723" s="5" t="s">
        <v>992</v>
      </c>
      <c r="W723" s="5" t="s">
        <v>1880</v>
      </c>
      <c r="X723" s="5" t="s">
        <v>1877</v>
      </c>
      <c r="Y723" s="4" t="b">
        <v>1</v>
      </c>
      <c r="Z723" s="5" t="s">
        <v>1877</v>
      </c>
      <c r="AA723" s="4">
        <v>29.4</v>
      </c>
      <c r="AC723" s="4" t="s">
        <v>1645</v>
      </c>
      <c r="AE723" s="53">
        <v>0</v>
      </c>
      <c r="AF723" s="4">
        <v>29.4</v>
      </c>
      <c r="AH723" s="4" t="s">
        <v>1995</v>
      </c>
      <c r="AJ723" s="4" t="s">
        <v>1831</v>
      </c>
      <c r="AK723" s="4" t="s">
        <v>1831</v>
      </c>
      <c r="AL723" s="4" t="s">
        <v>1831</v>
      </c>
      <c r="AM723" s="4" t="s">
        <v>1831</v>
      </c>
      <c r="AN723" s="4" t="s">
        <v>1831</v>
      </c>
      <c r="AO723" s="4" t="s">
        <v>1831</v>
      </c>
      <c r="AR723" s="4" t="s">
        <v>1831</v>
      </c>
      <c r="AS723" s="4" t="s">
        <v>1831</v>
      </c>
      <c r="AT723" s="4" t="s">
        <v>1831</v>
      </c>
      <c r="AU723" s="4" t="s">
        <v>994</v>
      </c>
      <c r="AV723" s="4" t="s">
        <v>1831</v>
      </c>
      <c r="AW723" s="4" t="s">
        <v>1831</v>
      </c>
      <c r="AX723" s="4" t="s">
        <v>1831</v>
      </c>
      <c r="AY723" s="4" t="s">
        <v>1831</v>
      </c>
      <c r="AZ723" s="4" t="s">
        <v>1831</v>
      </c>
      <c r="BA723" s="4" t="s">
        <v>1831</v>
      </c>
      <c r="BB723" s="4" t="s">
        <v>1831</v>
      </c>
      <c r="BC723" s="53">
        <v>0.16723435</v>
      </c>
      <c r="BD723" s="53">
        <v>3.3317800000000002E-2</v>
      </c>
      <c r="BE723" s="53">
        <v>224.87961300000001</v>
      </c>
      <c r="BF723" s="53">
        <v>19.0315352</v>
      </c>
      <c r="BG723" s="53">
        <v>1.5899151499999999</v>
      </c>
      <c r="BH723" s="4">
        <v>32.991322199999999</v>
      </c>
      <c r="BI723" s="4">
        <v>34.442644199999997</v>
      </c>
      <c r="BJ723" s="53">
        <v>5.4069970500000002</v>
      </c>
      <c r="BK723" s="53">
        <v>1.478E-2</v>
      </c>
      <c r="BL723" s="53">
        <v>25599.599600000001</v>
      </c>
    </row>
    <row r="724" spans="1:64" hidden="1" x14ac:dyDescent="0.3">
      <c r="A724" s="4" t="s">
        <v>608</v>
      </c>
      <c r="B724" s="4">
        <v>152</v>
      </c>
      <c r="C724" s="53">
        <v>152.1</v>
      </c>
      <c r="D724" s="4">
        <v>680</v>
      </c>
      <c r="E724" s="4" t="s">
        <v>1635</v>
      </c>
      <c r="F724" s="41">
        <v>35947</v>
      </c>
      <c r="G724" s="94">
        <v>1</v>
      </c>
      <c r="H724" s="94">
        <v>6</v>
      </c>
      <c r="I724" s="94">
        <v>1998</v>
      </c>
      <c r="J724" s="4">
        <v>57.7</v>
      </c>
      <c r="K724" s="4">
        <v>-152</v>
      </c>
      <c r="L724" s="4">
        <v>136</v>
      </c>
      <c r="M724" s="5" t="s">
        <v>963</v>
      </c>
      <c r="N724" s="4" t="s">
        <v>1646</v>
      </c>
      <c r="P724" s="5" t="s">
        <v>1929</v>
      </c>
      <c r="Q724" s="5" t="s">
        <v>845</v>
      </c>
      <c r="R724" s="4" t="s">
        <v>845</v>
      </c>
      <c r="S724" s="4" t="s">
        <v>1766</v>
      </c>
      <c r="T724" s="5" t="s">
        <v>2025</v>
      </c>
      <c r="U724" s="5" t="s">
        <v>1174</v>
      </c>
      <c r="V724" s="5" t="s">
        <v>992</v>
      </c>
      <c r="W724" s="5"/>
      <c r="X724" s="5"/>
      <c r="Y724" s="4" t="b">
        <v>1</v>
      </c>
      <c r="Z724" s="5" t="s">
        <v>1877</v>
      </c>
      <c r="AA724" s="4">
        <v>0</v>
      </c>
      <c r="AC724" s="4" t="s">
        <v>1645</v>
      </c>
      <c r="AE724" s="53">
        <v>0.25064999999999998</v>
      </c>
      <c r="AF724" s="4">
        <v>29.4</v>
      </c>
      <c r="AH724" s="4" t="s">
        <v>1995</v>
      </c>
      <c r="AJ724" s="4" t="s">
        <v>1831</v>
      </c>
      <c r="AK724" s="4" t="s">
        <v>1831</v>
      </c>
      <c r="AL724" s="4" t="s">
        <v>1831</v>
      </c>
      <c r="AM724" s="4" t="s">
        <v>1831</v>
      </c>
      <c r="AN724" s="4">
        <v>4105</v>
      </c>
      <c r="AR724" s="4" t="s">
        <v>1831</v>
      </c>
      <c r="AS724" s="4" t="s">
        <v>1831</v>
      </c>
      <c r="AT724" s="4" t="s">
        <v>1831</v>
      </c>
      <c r="AU724" s="4" t="s">
        <v>1831</v>
      </c>
      <c r="AV724" s="4" t="s">
        <v>1831</v>
      </c>
      <c r="AW724" s="4" t="s">
        <v>1831</v>
      </c>
      <c r="AX724" s="4" t="s">
        <v>1831</v>
      </c>
      <c r="AY724" s="4" t="s">
        <v>1831</v>
      </c>
      <c r="AZ724" s="4" t="s">
        <v>1831</v>
      </c>
      <c r="BA724" s="4" t="s">
        <v>1831</v>
      </c>
      <c r="BB724" s="4" t="s">
        <v>1831</v>
      </c>
      <c r="BC724" s="53">
        <v>0.11010209999999999</v>
      </c>
      <c r="BD724" s="53">
        <v>2.9038700000000001E-2</v>
      </c>
      <c r="BE724" s="53">
        <v>198.47620499999999</v>
      </c>
      <c r="BF724" s="53">
        <v>21.851545999999999</v>
      </c>
      <c r="BG724" s="53">
        <v>1.7453246499999999</v>
      </c>
      <c r="BH724" s="4">
        <v>33.111374599999998</v>
      </c>
      <c r="BI724" s="4">
        <v>43.0403746</v>
      </c>
      <c r="BJ724" s="53">
        <v>5.5767569999999997</v>
      </c>
      <c r="BK724" s="53">
        <v>1.547315E-2</v>
      </c>
      <c r="BL724" s="53">
        <v>12410.5</v>
      </c>
    </row>
    <row r="725" spans="1:64" hidden="1" x14ac:dyDescent="0.3">
      <c r="A725" s="4" t="s">
        <v>608</v>
      </c>
      <c r="B725" s="4">
        <v>152</v>
      </c>
      <c r="C725" s="53">
        <v>152.1</v>
      </c>
      <c r="D725" s="4">
        <v>681</v>
      </c>
      <c r="E725" s="4" t="s">
        <v>1636</v>
      </c>
      <c r="F725" s="41">
        <v>35947</v>
      </c>
      <c r="G725" s="94">
        <v>1</v>
      </c>
      <c r="H725" s="94">
        <v>6</v>
      </c>
      <c r="I725" s="94">
        <v>1998</v>
      </c>
      <c r="J725" s="4">
        <v>57.6</v>
      </c>
      <c r="K725" s="4">
        <v>-151.9</v>
      </c>
      <c r="L725" s="4">
        <v>156</v>
      </c>
      <c r="M725" s="5" t="s">
        <v>963</v>
      </c>
      <c r="N725" s="4" t="s">
        <v>1646</v>
      </c>
      <c r="P725" s="5" t="s">
        <v>1929</v>
      </c>
      <c r="Q725" s="5" t="s">
        <v>845</v>
      </c>
      <c r="R725" s="4" t="s">
        <v>845</v>
      </c>
      <c r="S725" s="4" t="s">
        <v>1766</v>
      </c>
      <c r="T725" s="5"/>
      <c r="U725" s="5" t="s">
        <v>1418</v>
      </c>
      <c r="V725" s="5" t="s">
        <v>992</v>
      </c>
      <c r="W725" s="5" t="s">
        <v>1880</v>
      </c>
      <c r="X725" s="5" t="s">
        <v>1877</v>
      </c>
      <c r="Y725" s="4" t="b">
        <v>1</v>
      </c>
      <c r="Z725" s="5" t="s">
        <v>1877</v>
      </c>
      <c r="AA725" s="4">
        <v>29.4</v>
      </c>
      <c r="AC725" s="4" t="s">
        <v>1645</v>
      </c>
      <c r="AE725" s="53">
        <v>2.97682</v>
      </c>
      <c r="AF725" s="4">
        <v>29.4</v>
      </c>
      <c r="AH725" s="4" t="s">
        <v>1995</v>
      </c>
      <c r="AJ725" s="4" t="s">
        <v>1831</v>
      </c>
      <c r="AK725" s="4" t="s">
        <v>1831</v>
      </c>
      <c r="AL725" s="4" t="s">
        <v>1831</v>
      </c>
      <c r="AM725" s="4" t="s">
        <v>1831</v>
      </c>
      <c r="AN725" s="4" t="s">
        <v>1831</v>
      </c>
      <c r="AO725" s="4" t="s">
        <v>1831</v>
      </c>
      <c r="AR725" s="4" t="s">
        <v>1831</v>
      </c>
      <c r="AS725" s="4" t="s">
        <v>1831</v>
      </c>
      <c r="AT725" s="4" t="s">
        <v>1831</v>
      </c>
      <c r="AU725" s="4" t="s">
        <v>1246</v>
      </c>
      <c r="AV725" s="4" t="s">
        <v>1831</v>
      </c>
      <c r="AW725" s="4" t="s">
        <v>1831</v>
      </c>
      <c r="AX725" s="4" t="s">
        <v>1831</v>
      </c>
      <c r="AY725" s="4" t="s">
        <v>1831</v>
      </c>
      <c r="AZ725" s="4" t="s">
        <v>1831</v>
      </c>
      <c r="BA725" s="4" t="s">
        <v>1831</v>
      </c>
      <c r="BB725" s="4" t="s">
        <v>1831</v>
      </c>
      <c r="BC725" s="53">
        <v>8.6239469999999999E-2</v>
      </c>
      <c r="BD725" s="53">
        <v>2.5039700000000002E-2</v>
      </c>
      <c r="BE725" s="53">
        <v>174.64747399999999</v>
      </c>
      <c r="BF725" s="53">
        <v>24.671398199999999</v>
      </c>
      <c r="BG725" s="53">
        <v>1.9056368800000001</v>
      </c>
      <c r="BH725" s="4">
        <v>33.287830599999999</v>
      </c>
      <c r="BI725" s="4">
        <v>47.555235500000002</v>
      </c>
      <c r="BJ725" s="53">
        <v>5.5730359700000003</v>
      </c>
      <c r="BK725" s="53">
        <v>1.5197489999999999E-2</v>
      </c>
      <c r="BL725" s="53">
        <v>15483.200199999999</v>
      </c>
    </row>
    <row r="726" spans="1:64" hidden="1" x14ac:dyDescent="0.3">
      <c r="A726" s="4" t="s">
        <v>608</v>
      </c>
      <c r="B726" s="4">
        <v>152</v>
      </c>
      <c r="C726" s="53">
        <v>152.1</v>
      </c>
      <c r="D726" s="4">
        <v>682</v>
      </c>
      <c r="E726" s="4" t="s">
        <v>1634</v>
      </c>
      <c r="F726" s="41">
        <v>36373</v>
      </c>
      <c r="G726" s="94">
        <v>1</v>
      </c>
      <c r="H726" s="94">
        <v>8</v>
      </c>
      <c r="I726" s="94">
        <v>1999</v>
      </c>
      <c r="J726" s="4">
        <v>57.5</v>
      </c>
      <c r="K726" s="4">
        <v>-151.80000000000001</v>
      </c>
      <c r="L726" s="4">
        <v>93</v>
      </c>
      <c r="M726" s="5" t="s">
        <v>963</v>
      </c>
      <c r="N726" s="4" t="s">
        <v>1646</v>
      </c>
      <c r="P726" s="5" t="s">
        <v>1929</v>
      </c>
      <c r="Q726" s="5" t="s">
        <v>845</v>
      </c>
      <c r="R726" s="4" t="s">
        <v>845</v>
      </c>
      <c r="S726" s="4" t="s">
        <v>1766</v>
      </c>
      <c r="T726" s="5" t="s">
        <v>2026</v>
      </c>
      <c r="U726" s="5" t="s">
        <v>1418</v>
      </c>
      <c r="V726" s="5" t="s">
        <v>992</v>
      </c>
      <c r="W726" s="5" t="s">
        <v>1880</v>
      </c>
      <c r="X726" s="5" t="s">
        <v>1877</v>
      </c>
      <c r="Y726" s="4" t="b">
        <v>1</v>
      </c>
      <c r="Z726" s="5" t="s">
        <v>1877</v>
      </c>
      <c r="AA726" s="4">
        <v>29.4</v>
      </c>
      <c r="AC726" s="4" t="s">
        <v>1645</v>
      </c>
      <c r="AE726" s="53">
        <v>0</v>
      </c>
      <c r="AF726" s="4">
        <v>29.4</v>
      </c>
      <c r="AH726" s="4" t="s">
        <v>1995</v>
      </c>
      <c r="AJ726" s="4" t="s">
        <v>1831</v>
      </c>
      <c r="AK726" s="4" t="s">
        <v>1831</v>
      </c>
      <c r="AL726" s="4" t="s">
        <v>1831</v>
      </c>
      <c r="AM726" s="4" t="s">
        <v>1831</v>
      </c>
      <c r="AN726" s="4" t="s">
        <v>1831</v>
      </c>
      <c r="AO726" s="4" t="s">
        <v>1831</v>
      </c>
      <c r="AR726" s="4" t="s">
        <v>1831</v>
      </c>
      <c r="AS726" s="4" t="s">
        <v>1831</v>
      </c>
      <c r="AT726" s="4" t="s">
        <v>1831</v>
      </c>
      <c r="AU726" s="4" t="s">
        <v>994</v>
      </c>
      <c r="AV726" s="4" t="s">
        <v>1831</v>
      </c>
      <c r="AW726" s="4" t="s">
        <v>1831</v>
      </c>
      <c r="AX726" s="4" t="s">
        <v>1831</v>
      </c>
      <c r="AY726" s="4" t="s">
        <v>1831</v>
      </c>
      <c r="AZ726" s="4" t="s">
        <v>1831</v>
      </c>
      <c r="BA726" s="4" t="s">
        <v>1831</v>
      </c>
      <c r="BB726" s="4" t="s">
        <v>1831</v>
      </c>
      <c r="BC726" s="53">
        <v>0.16723435</v>
      </c>
      <c r="BD726" s="53">
        <v>3.3317800000000002E-2</v>
      </c>
      <c r="BE726" s="53">
        <v>224.87961300000001</v>
      </c>
      <c r="BF726" s="53">
        <v>19.0315352</v>
      </c>
      <c r="BG726" s="53">
        <v>1.5899151499999999</v>
      </c>
      <c r="BH726" s="4">
        <v>32.991322199999999</v>
      </c>
      <c r="BI726" s="4">
        <v>34.442644199999997</v>
      </c>
      <c r="BJ726" s="53">
        <v>5.4069970500000002</v>
      </c>
      <c r="BK726" s="53">
        <v>1.478E-2</v>
      </c>
      <c r="BL726" s="53">
        <v>25599.599600000001</v>
      </c>
    </row>
    <row r="727" spans="1:64" hidden="1" x14ac:dyDescent="0.3">
      <c r="A727" s="4" t="s">
        <v>608</v>
      </c>
      <c r="B727" s="4">
        <v>152</v>
      </c>
      <c r="C727" s="53">
        <v>152.1</v>
      </c>
      <c r="D727" s="4">
        <v>683</v>
      </c>
      <c r="E727" s="4" t="s">
        <v>1635</v>
      </c>
      <c r="F727" s="41">
        <v>36373</v>
      </c>
      <c r="G727" s="94">
        <v>1</v>
      </c>
      <c r="H727" s="94">
        <v>8</v>
      </c>
      <c r="I727" s="94">
        <v>1999</v>
      </c>
      <c r="J727" s="4">
        <v>57.7</v>
      </c>
      <c r="K727" s="4">
        <v>-152</v>
      </c>
      <c r="L727" s="4">
        <v>136</v>
      </c>
      <c r="M727" s="5" t="s">
        <v>963</v>
      </c>
      <c r="N727" s="4" t="s">
        <v>1646</v>
      </c>
      <c r="P727" s="5" t="s">
        <v>1929</v>
      </c>
      <c r="Q727" s="5" t="s">
        <v>845</v>
      </c>
      <c r="R727" s="4" t="s">
        <v>845</v>
      </c>
      <c r="S727" s="4" t="s">
        <v>1766</v>
      </c>
      <c r="T727" s="5" t="s">
        <v>2025</v>
      </c>
      <c r="U727" s="5" t="s">
        <v>1174</v>
      </c>
      <c r="V727" s="5" t="s">
        <v>992</v>
      </c>
      <c r="W727" s="5"/>
      <c r="X727" s="5"/>
      <c r="Y727" s="4" t="b">
        <v>1</v>
      </c>
      <c r="Z727" s="5" t="s">
        <v>1877</v>
      </c>
      <c r="AA727" s="4">
        <v>0</v>
      </c>
      <c r="AC727" s="4" t="s">
        <v>1645</v>
      </c>
      <c r="AE727" s="53">
        <v>0.25064999999999998</v>
      </c>
      <c r="AF727" s="4">
        <v>29.4</v>
      </c>
      <c r="AH727" s="4" t="s">
        <v>1995</v>
      </c>
      <c r="AJ727" s="4" t="s">
        <v>1831</v>
      </c>
      <c r="AK727" s="4" t="s">
        <v>1831</v>
      </c>
      <c r="AL727" s="4" t="s">
        <v>1831</v>
      </c>
      <c r="AM727" s="4" t="s">
        <v>1831</v>
      </c>
      <c r="AN727" s="4">
        <v>4530</v>
      </c>
      <c r="AR727" s="4" t="s">
        <v>1831</v>
      </c>
      <c r="AS727" s="4" t="s">
        <v>1831</v>
      </c>
      <c r="AT727" s="4" t="s">
        <v>1831</v>
      </c>
      <c r="AU727" s="4" t="s">
        <v>1831</v>
      </c>
      <c r="AV727" s="4" t="s">
        <v>1831</v>
      </c>
      <c r="AW727" s="4" t="s">
        <v>1831</v>
      </c>
      <c r="AX727" s="4" t="s">
        <v>1831</v>
      </c>
      <c r="AY727" s="4" t="s">
        <v>1831</v>
      </c>
      <c r="AZ727" s="4" t="s">
        <v>1831</v>
      </c>
      <c r="BA727" s="4" t="s">
        <v>1831</v>
      </c>
      <c r="BB727" s="4" t="s">
        <v>1831</v>
      </c>
      <c r="BC727" s="53">
        <v>0.11010209999999999</v>
      </c>
      <c r="BD727" s="53">
        <v>2.9038700000000001E-2</v>
      </c>
      <c r="BE727" s="53">
        <v>198.47620499999999</v>
      </c>
      <c r="BF727" s="53">
        <v>21.851545999999999</v>
      </c>
      <c r="BG727" s="53">
        <v>1.7453246499999999</v>
      </c>
      <c r="BH727" s="4">
        <v>33.111374599999998</v>
      </c>
      <c r="BI727" s="4">
        <v>43.0403746</v>
      </c>
      <c r="BJ727" s="53">
        <v>5.5767569999999997</v>
      </c>
      <c r="BK727" s="53">
        <v>1.547315E-2</v>
      </c>
      <c r="BL727" s="53">
        <v>12410.5</v>
      </c>
    </row>
    <row r="728" spans="1:64" hidden="1" x14ac:dyDescent="0.3">
      <c r="A728" s="4" t="s">
        <v>608</v>
      </c>
      <c r="B728" s="4">
        <v>152</v>
      </c>
      <c r="C728" s="53">
        <v>152.19999999999999</v>
      </c>
      <c r="D728" s="4">
        <v>684</v>
      </c>
      <c r="E728" s="4" t="s">
        <v>1637</v>
      </c>
      <c r="F728" s="41">
        <v>35947</v>
      </c>
      <c r="G728" s="94">
        <v>1</v>
      </c>
      <c r="H728" s="94">
        <v>6</v>
      </c>
      <c r="I728" s="94">
        <v>1998</v>
      </c>
      <c r="J728" s="4">
        <v>56.7</v>
      </c>
      <c r="K728" s="4">
        <v>-153.69999999999999</v>
      </c>
      <c r="L728" s="4">
        <v>136</v>
      </c>
      <c r="M728" s="5" t="s">
        <v>963</v>
      </c>
      <c r="N728" s="4" t="s">
        <v>1646</v>
      </c>
      <c r="P728" s="5" t="s">
        <v>1929</v>
      </c>
      <c r="Q728" s="5" t="s">
        <v>845</v>
      </c>
      <c r="R728" s="4" t="s">
        <v>845</v>
      </c>
      <c r="S728" s="4" t="s">
        <v>1766</v>
      </c>
      <c r="T728" s="5" t="s">
        <v>2027</v>
      </c>
      <c r="U728" s="5" t="s">
        <v>1418</v>
      </c>
      <c r="V728" s="5" t="s">
        <v>992</v>
      </c>
      <c r="W728" s="5" t="s">
        <v>1880</v>
      </c>
      <c r="X728" s="5" t="s">
        <v>1877</v>
      </c>
      <c r="Y728" s="4" t="b">
        <v>1</v>
      </c>
      <c r="Z728" s="5" t="s">
        <v>1877</v>
      </c>
      <c r="AA728" s="4">
        <v>19.399999999999999</v>
      </c>
      <c r="AC728" s="4" t="s">
        <v>1645</v>
      </c>
      <c r="AE728" s="53">
        <v>0</v>
      </c>
      <c r="AF728" s="4">
        <v>19.399999999999999</v>
      </c>
      <c r="AH728" s="4" t="s">
        <v>1995</v>
      </c>
      <c r="AJ728" s="4" t="s">
        <v>1831</v>
      </c>
      <c r="AK728" s="4" t="s">
        <v>1831</v>
      </c>
      <c r="AL728" s="4" t="s">
        <v>1831</v>
      </c>
      <c r="AM728" s="4" t="s">
        <v>1831</v>
      </c>
      <c r="AN728" s="4" t="s">
        <v>1831</v>
      </c>
      <c r="AO728" s="4" t="s">
        <v>1831</v>
      </c>
      <c r="AR728" s="4" t="s">
        <v>1831</v>
      </c>
      <c r="AS728" s="4" t="s">
        <v>1831</v>
      </c>
      <c r="AT728" s="4" t="s">
        <v>1831</v>
      </c>
      <c r="AU728" s="4" t="s">
        <v>994</v>
      </c>
      <c r="AV728" s="4" t="s">
        <v>1831</v>
      </c>
      <c r="AW728" s="4" t="s">
        <v>1831</v>
      </c>
      <c r="AX728" s="4" t="s">
        <v>1831</v>
      </c>
      <c r="AY728" s="4" t="s">
        <v>1831</v>
      </c>
      <c r="AZ728" s="4" t="s">
        <v>1831</v>
      </c>
      <c r="BA728" s="4" t="s">
        <v>1831</v>
      </c>
      <c r="BB728" s="4" t="s">
        <v>1831</v>
      </c>
      <c r="BC728" s="53">
        <v>0.13434815</v>
      </c>
      <c r="BD728" s="53">
        <v>1.6602499999999999E-2</v>
      </c>
      <c r="BE728" s="53">
        <v>201.48541800000001</v>
      </c>
      <c r="BF728" s="53">
        <v>22.201855699999999</v>
      </c>
      <c r="BG728" s="53">
        <v>1.75089698</v>
      </c>
      <c r="BH728" s="4">
        <v>33.064493800000001</v>
      </c>
      <c r="BI728" s="4">
        <v>38.706997299999998</v>
      </c>
      <c r="BJ728" s="53">
        <v>5.5186694999999997</v>
      </c>
      <c r="BK728" s="53">
        <v>2.2693580000000001E-2</v>
      </c>
      <c r="BL728" s="53">
        <v>7580.7402300000003</v>
      </c>
    </row>
    <row r="729" spans="1:64" hidden="1" x14ac:dyDescent="0.3">
      <c r="A729" s="4" t="s">
        <v>608</v>
      </c>
      <c r="B729" s="4">
        <v>152</v>
      </c>
      <c r="C729" s="53">
        <v>152.19999999999999</v>
      </c>
      <c r="D729" s="4">
        <v>685</v>
      </c>
      <c r="E729" s="4" t="s">
        <v>1638</v>
      </c>
      <c r="F729" s="41">
        <v>35947</v>
      </c>
      <c r="G729" s="94">
        <v>1</v>
      </c>
      <c r="H729" s="94">
        <v>6</v>
      </c>
      <c r="I729" s="94">
        <v>1998</v>
      </c>
      <c r="J729" s="4">
        <v>56.7</v>
      </c>
      <c r="K729" s="4">
        <v>-153.9</v>
      </c>
      <c r="L729" s="4">
        <v>35</v>
      </c>
      <c r="M729" s="5" t="s">
        <v>963</v>
      </c>
      <c r="N729" s="4" t="s">
        <v>1646</v>
      </c>
      <c r="P729" s="5" t="s">
        <v>1929</v>
      </c>
      <c r="Q729" s="5" t="s">
        <v>845</v>
      </c>
      <c r="R729" s="4" t="s">
        <v>845</v>
      </c>
      <c r="S729" s="4" t="s">
        <v>1766</v>
      </c>
      <c r="T729" s="5" t="s">
        <v>2028</v>
      </c>
      <c r="U729" s="5" t="s">
        <v>1174</v>
      </c>
      <c r="V729" s="5" t="s">
        <v>992</v>
      </c>
      <c r="W729" s="5"/>
      <c r="X729" s="5"/>
      <c r="Y729" s="4" t="b">
        <v>1</v>
      </c>
      <c r="Z729" s="5" t="s">
        <v>1877</v>
      </c>
      <c r="AA729" s="4">
        <v>0</v>
      </c>
      <c r="AC729" s="4" t="s">
        <v>1645</v>
      </c>
      <c r="AE729" s="53">
        <v>0</v>
      </c>
      <c r="AF729" s="4">
        <v>19.399999999999999</v>
      </c>
      <c r="AH729" s="4" t="s">
        <v>1995</v>
      </c>
      <c r="AJ729" s="4" t="s">
        <v>1831</v>
      </c>
      <c r="AK729" s="4" t="s">
        <v>1831</v>
      </c>
      <c r="AL729" s="4" t="s">
        <v>1831</v>
      </c>
      <c r="AM729" s="4" t="s">
        <v>1831</v>
      </c>
      <c r="AN729" s="4" t="s">
        <v>1831</v>
      </c>
      <c r="AO729" s="4" t="s">
        <v>1831</v>
      </c>
      <c r="AR729" s="4" t="s">
        <v>1831</v>
      </c>
      <c r="AS729" s="4" t="s">
        <v>1831</v>
      </c>
      <c r="AT729" s="4" t="s">
        <v>1831</v>
      </c>
      <c r="AU729" s="4" t="s">
        <v>1831</v>
      </c>
      <c r="AV729" s="4" t="s">
        <v>1831</v>
      </c>
      <c r="AW729" s="4" t="s">
        <v>1831</v>
      </c>
      <c r="AX729" s="4" t="s">
        <v>1831</v>
      </c>
      <c r="AY729" s="4" t="s">
        <v>1831</v>
      </c>
      <c r="AZ729" s="4" t="s">
        <v>1831</v>
      </c>
      <c r="BA729" s="4" t="s">
        <v>1831</v>
      </c>
      <c r="BB729" s="4" t="s">
        <v>1831</v>
      </c>
      <c r="BC729" s="53">
        <v>0.77472034999999995</v>
      </c>
      <c r="BD729" s="53">
        <v>4.1028099999999998E-2</v>
      </c>
      <c r="BE729" s="53">
        <v>306.452315</v>
      </c>
      <c r="BF729" s="53">
        <v>9.3229618799999994</v>
      </c>
      <c r="BG729" s="53">
        <v>0.96417688999999995</v>
      </c>
      <c r="BH729" s="4">
        <v>32.399719699999999</v>
      </c>
      <c r="BI729" s="4">
        <v>14.7982294</v>
      </c>
      <c r="BJ729" s="53">
        <v>6.3170430099999999</v>
      </c>
      <c r="BK729" s="53">
        <v>2.3039649999999998E-2</v>
      </c>
      <c r="BL729" s="53">
        <v>2208.9599600000001</v>
      </c>
    </row>
    <row r="730" spans="1:64" hidden="1" x14ac:dyDescent="0.3">
      <c r="A730" s="4" t="s">
        <v>608</v>
      </c>
      <c r="B730" s="4">
        <v>152</v>
      </c>
      <c r="C730" s="53">
        <v>152.19999999999999</v>
      </c>
      <c r="D730" s="4">
        <v>686</v>
      </c>
      <c r="E730" s="4" t="s">
        <v>1639</v>
      </c>
      <c r="F730" s="41">
        <v>35947</v>
      </c>
      <c r="G730" s="94">
        <v>1</v>
      </c>
      <c r="H730" s="94">
        <v>6</v>
      </c>
      <c r="I730" s="94">
        <v>1998</v>
      </c>
      <c r="J730" s="4">
        <v>56.7</v>
      </c>
      <c r="K730" s="4">
        <v>-153.80000000000001</v>
      </c>
      <c r="L730" s="4">
        <v>117</v>
      </c>
      <c r="M730" s="5" t="s">
        <v>963</v>
      </c>
      <c r="N730" s="4" t="s">
        <v>1646</v>
      </c>
      <c r="P730" s="5" t="s">
        <v>1929</v>
      </c>
      <c r="Q730" s="5" t="s">
        <v>845</v>
      </c>
      <c r="R730" s="4" t="s">
        <v>845</v>
      </c>
      <c r="S730" s="4" t="s">
        <v>1766</v>
      </c>
      <c r="T730" s="5"/>
      <c r="U730" s="5" t="s">
        <v>1418</v>
      </c>
      <c r="V730" s="5" t="s">
        <v>992</v>
      </c>
      <c r="W730" s="5" t="s">
        <v>1880</v>
      </c>
      <c r="X730" s="5" t="s">
        <v>1877</v>
      </c>
      <c r="Y730" s="4" t="b">
        <v>1</v>
      </c>
      <c r="Z730" s="5" t="s">
        <v>1877</v>
      </c>
      <c r="AA730" s="4">
        <v>19.399999999999999</v>
      </c>
      <c r="AC730" s="4" t="s">
        <v>1645</v>
      </c>
      <c r="AE730" s="53">
        <v>0</v>
      </c>
      <c r="AF730" s="4">
        <v>19.399999999999999</v>
      </c>
      <c r="AH730" s="4" t="s">
        <v>1995</v>
      </c>
      <c r="AJ730" s="4" t="s">
        <v>1831</v>
      </c>
      <c r="AK730" s="4" t="s">
        <v>1831</v>
      </c>
      <c r="AL730" s="4" t="s">
        <v>1831</v>
      </c>
      <c r="AM730" s="4" t="s">
        <v>1831</v>
      </c>
      <c r="AN730" s="4" t="s">
        <v>1831</v>
      </c>
      <c r="AO730" s="4" t="s">
        <v>1831</v>
      </c>
      <c r="AR730" s="4" t="s">
        <v>1831</v>
      </c>
      <c r="AS730" s="4" t="s">
        <v>1831</v>
      </c>
      <c r="AT730" s="4" t="s">
        <v>1831</v>
      </c>
      <c r="AU730" s="4" t="s">
        <v>1246</v>
      </c>
      <c r="AV730" s="4" t="s">
        <v>1831</v>
      </c>
      <c r="AW730" s="4" t="s">
        <v>1831</v>
      </c>
      <c r="AX730" s="4" t="s">
        <v>1831</v>
      </c>
      <c r="AY730" s="4" t="s">
        <v>1831</v>
      </c>
      <c r="AZ730" s="4" t="s">
        <v>1831</v>
      </c>
      <c r="BA730" s="4" t="s">
        <v>1831</v>
      </c>
      <c r="BB730" s="4" t="s">
        <v>1831</v>
      </c>
      <c r="BC730" s="53">
        <v>0.27500138000000002</v>
      </c>
      <c r="BD730" s="53">
        <v>4.2319599999999999E-2</v>
      </c>
      <c r="BE730" s="53">
        <v>267.78404899999998</v>
      </c>
      <c r="BF730" s="53">
        <v>15.1469974</v>
      </c>
      <c r="BG730" s="53">
        <v>1.3466621599999999</v>
      </c>
      <c r="BH730" s="4">
        <v>32.7443946</v>
      </c>
      <c r="BI730" s="4">
        <v>23.8753429</v>
      </c>
      <c r="BJ730" s="53">
        <v>5.41030693</v>
      </c>
      <c r="BK730" s="53">
        <v>2.2612179999999999E-2</v>
      </c>
      <c r="BL730" s="53">
        <v>5174.8300799999997</v>
      </c>
    </row>
    <row r="731" spans="1:64" hidden="1" x14ac:dyDescent="0.3">
      <c r="A731" s="4" t="s">
        <v>608</v>
      </c>
      <c r="B731" s="4">
        <v>152</v>
      </c>
      <c r="C731" s="53">
        <v>152.30000000000001</v>
      </c>
      <c r="D731" s="4">
        <v>687</v>
      </c>
      <c r="E731" s="4" t="s">
        <v>1640</v>
      </c>
      <c r="F731" s="41">
        <v>36373</v>
      </c>
      <c r="G731" s="94">
        <v>1</v>
      </c>
      <c r="H731" s="94">
        <v>8</v>
      </c>
      <c r="I731" s="94">
        <v>1999</v>
      </c>
      <c r="J731" s="4">
        <v>56.3</v>
      </c>
      <c r="K731" s="4">
        <v>-154.30000000000001</v>
      </c>
      <c r="L731" s="4">
        <v>95</v>
      </c>
      <c r="M731" s="5" t="s">
        <v>963</v>
      </c>
      <c r="N731" s="4" t="s">
        <v>1646</v>
      </c>
      <c r="P731" s="5" t="s">
        <v>1929</v>
      </c>
      <c r="Q731" s="5" t="s">
        <v>845</v>
      </c>
      <c r="R731" s="4" t="s">
        <v>845</v>
      </c>
      <c r="S731" s="4" t="s">
        <v>1766</v>
      </c>
      <c r="T731" s="5" t="s">
        <v>2029</v>
      </c>
      <c r="U731" s="5" t="s">
        <v>1418</v>
      </c>
      <c r="V731" s="5" t="s">
        <v>992</v>
      </c>
      <c r="W731" s="5" t="s">
        <v>1880</v>
      </c>
      <c r="X731" s="5" t="s">
        <v>1877</v>
      </c>
      <c r="Y731" s="4" t="b">
        <v>1</v>
      </c>
      <c r="Z731" s="5" t="s">
        <v>1877</v>
      </c>
      <c r="AA731" s="4">
        <v>11.4</v>
      </c>
      <c r="AC731" s="4" t="s">
        <v>1645</v>
      </c>
      <c r="AE731" s="53">
        <v>0</v>
      </c>
      <c r="AF731" s="4">
        <v>11.4</v>
      </c>
      <c r="AH731" s="4" t="s">
        <v>1995</v>
      </c>
      <c r="AJ731" s="4" t="s">
        <v>1831</v>
      </c>
      <c r="AK731" s="4" t="s">
        <v>1831</v>
      </c>
      <c r="AL731" s="4" t="s">
        <v>1831</v>
      </c>
      <c r="AM731" s="4" t="s">
        <v>1831</v>
      </c>
      <c r="AN731" s="4">
        <v>4530</v>
      </c>
      <c r="AR731" s="4" t="s">
        <v>1831</v>
      </c>
      <c r="AS731" s="4" t="s">
        <v>1831</v>
      </c>
      <c r="AT731" s="4" t="s">
        <v>1831</v>
      </c>
      <c r="AU731" s="4" t="s">
        <v>994</v>
      </c>
      <c r="AV731" s="4" t="s">
        <v>1831</v>
      </c>
      <c r="AW731" s="4" t="s">
        <v>1831</v>
      </c>
      <c r="AX731" s="4" t="s">
        <v>1831</v>
      </c>
      <c r="AY731" s="4" t="s">
        <v>1831</v>
      </c>
      <c r="AZ731" s="4" t="s">
        <v>1831</v>
      </c>
      <c r="BA731" s="4" t="s">
        <v>1831</v>
      </c>
      <c r="BB731" s="4" t="s">
        <v>1831</v>
      </c>
      <c r="BC731" s="53">
        <v>0.17790665</v>
      </c>
      <c r="BD731" s="53">
        <v>3.5810399999999999E-2</v>
      </c>
      <c r="BE731" s="53">
        <v>224.48352399999999</v>
      </c>
      <c r="BF731" s="53">
        <v>19.955798900000001</v>
      </c>
      <c r="BG731" s="53">
        <v>1.6205799000000001</v>
      </c>
      <c r="BH731" s="4">
        <v>32.947825799999997</v>
      </c>
      <c r="BI731" s="4">
        <v>33.1188845</v>
      </c>
      <c r="BJ731" s="53">
        <v>5.39645771</v>
      </c>
      <c r="BK731" s="53">
        <v>2.18269E-2</v>
      </c>
      <c r="BL731" s="53">
        <v>31113.5</v>
      </c>
    </row>
    <row r="732" spans="1:64" hidden="1" x14ac:dyDescent="0.3">
      <c r="A732" s="4" t="s">
        <v>608</v>
      </c>
      <c r="B732" s="4">
        <v>152</v>
      </c>
      <c r="C732" s="53">
        <v>152.30000000000001</v>
      </c>
      <c r="D732" s="4">
        <v>688</v>
      </c>
      <c r="E732" s="4" t="s">
        <v>1641</v>
      </c>
      <c r="F732" s="41">
        <v>36373</v>
      </c>
      <c r="G732" s="94">
        <v>1</v>
      </c>
      <c r="H732" s="94">
        <v>8</v>
      </c>
      <c r="I732" s="94">
        <v>1999</v>
      </c>
      <c r="J732" s="4">
        <v>56.2</v>
      </c>
      <c r="K732" s="4">
        <v>-154.30000000000001</v>
      </c>
      <c r="L732" s="4">
        <v>118</v>
      </c>
      <c r="M732" s="5" t="s">
        <v>963</v>
      </c>
      <c r="N732" s="4" t="s">
        <v>1646</v>
      </c>
      <c r="P732" s="5" t="s">
        <v>1929</v>
      </c>
      <c r="Q732" s="5" t="s">
        <v>845</v>
      </c>
      <c r="R732" s="4" t="s">
        <v>845</v>
      </c>
      <c r="S732" s="4" t="s">
        <v>1766</v>
      </c>
      <c r="T732" s="5" t="s">
        <v>2030</v>
      </c>
      <c r="U732" s="5" t="s">
        <v>1174</v>
      </c>
      <c r="V732" s="5" t="s">
        <v>992</v>
      </c>
      <c r="W732" s="5"/>
      <c r="X732" s="5"/>
      <c r="Y732" s="4" t="b">
        <v>1</v>
      </c>
      <c r="Z732" s="5" t="s">
        <v>1877</v>
      </c>
      <c r="AA732" s="4">
        <v>0</v>
      </c>
      <c r="AC732" s="4" t="s">
        <v>1645</v>
      </c>
      <c r="AE732" s="53">
        <v>0</v>
      </c>
      <c r="AF732" s="4">
        <v>11.4</v>
      </c>
      <c r="AH732" s="4" t="s">
        <v>1995</v>
      </c>
      <c r="AJ732" s="4" t="s">
        <v>1831</v>
      </c>
      <c r="AK732" s="4" t="s">
        <v>1831</v>
      </c>
      <c r="AL732" s="4" t="s">
        <v>1831</v>
      </c>
      <c r="AM732" s="4" t="s">
        <v>1831</v>
      </c>
      <c r="AN732" s="4" t="s">
        <v>1831</v>
      </c>
      <c r="AO732" s="4" t="s">
        <v>1831</v>
      </c>
      <c r="AR732" s="4" t="s">
        <v>1831</v>
      </c>
      <c r="AS732" s="4" t="s">
        <v>1831</v>
      </c>
      <c r="AT732" s="4" t="s">
        <v>1831</v>
      </c>
      <c r="AU732" s="4" t="s">
        <v>1831</v>
      </c>
      <c r="AV732" s="4" t="s">
        <v>1831</v>
      </c>
      <c r="AW732" s="4" t="s">
        <v>1831</v>
      </c>
      <c r="AX732" s="4" t="s">
        <v>1831</v>
      </c>
      <c r="AY732" s="4" t="s">
        <v>1831</v>
      </c>
      <c r="AZ732" s="4" t="s">
        <v>1831</v>
      </c>
      <c r="BA732" s="4" t="s">
        <v>1831</v>
      </c>
      <c r="BB732" s="4" t="s">
        <v>1831</v>
      </c>
      <c r="BC732" s="53">
        <v>0.10990867999999999</v>
      </c>
      <c r="BD732" s="53">
        <v>5.40058E-2</v>
      </c>
      <c r="BE732" s="53">
        <v>186.028153</v>
      </c>
      <c r="BF732" s="53">
        <v>23.872339199999999</v>
      </c>
      <c r="BG732" s="53">
        <v>1.8523644800000001</v>
      </c>
      <c r="BH732" s="4">
        <v>33.3046133</v>
      </c>
      <c r="BI732" s="4">
        <v>46.938888900000002</v>
      </c>
      <c r="BJ732" s="53">
        <v>5.4869959899999996</v>
      </c>
      <c r="BK732" s="53">
        <v>1.9228060000000002E-2</v>
      </c>
      <c r="BL732" s="53">
        <v>41749.398399999998</v>
      </c>
    </row>
    <row r="733" spans="1:64" hidden="1" x14ac:dyDescent="0.3">
      <c r="A733" s="4" t="s">
        <v>605</v>
      </c>
      <c r="B733" s="4">
        <v>154</v>
      </c>
      <c r="C733" s="53">
        <v>154</v>
      </c>
      <c r="D733" s="4">
        <v>689</v>
      </c>
      <c r="E733" s="4" t="s">
        <v>1648</v>
      </c>
      <c r="F733" s="58">
        <v>35991</v>
      </c>
      <c r="G733" s="94">
        <v>15</v>
      </c>
      <c r="H733" s="94">
        <v>7</v>
      </c>
      <c r="I733" s="94">
        <v>1998</v>
      </c>
      <c r="J733" s="4">
        <v>29.635999999999999</v>
      </c>
      <c r="K733" s="4">
        <v>-94.837333000000001</v>
      </c>
      <c r="L733" s="4">
        <v>8</v>
      </c>
      <c r="M733" s="5" t="s">
        <v>2049</v>
      </c>
      <c r="N733" s="4" t="s">
        <v>844</v>
      </c>
      <c r="P733" s="5" t="s">
        <v>1929</v>
      </c>
      <c r="Q733" s="5" t="s">
        <v>845</v>
      </c>
      <c r="R733" s="4" t="s">
        <v>845</v>
      </c>
      <c r="T733" s="5">
        <v>689</v>
      </c>
      <c r="U733" s="5" t="s">
        <v>1418</v>
      </c>
      <c r="V733" s="5" t="s">
        <v>991</v>
      </c>
      <c r="W733" s="5" t="s">
        <v>1222</v>
      </c>
      <c r="X733" s="4" t="s">
        <v>1652</v>
      </c>
      <c r="Y733" s="18" t="b">
        <v>1</v>
      </c>
      <c r="Z733" s="4" t="s">
        <v>1652</v>
      </c>
      <c r="AA733" s="4" t="s">
        <v>1831</v>
      </c>
      <c r="AB733" s="4" t="s">
        <v>1831</v>
      </c>
      <c r="AC733" s="4" t="s">
        <v>1831</v>
      </c>
      <c r="AD733" s="4" t="s">
        <v>1831</v>
      </c>
      <c r="AE733" s="53">
        <v>0</v>
      </c>
      <c r="AJ733" s="4" t="s">
        <v>1831</v>
      </c>
      <c r="AK733" s="4" t="s">
        <v>1831</v>
      </c>
      <c r="AL733" s="4" t="s">
        <v>1831</v>
      </c>
      <c r="AM733" s="4" t="s">
        <v>1831</v>
      </c>
      <c r="AN733" s="4" t="s">
        <v>1831</v>
      </c>
      <c r="AO733" s="4" t="s">
        <v>1831</v>
      </c>
      <c r="AR733" s="4" t="s">
        <v>1831</v>
      </c>
      <c r="AS733" s="4" t="s">
        <v>1831</v>
      </c>
      <c r="AT733" s="4" t="s">
        <v>1831</v>
      </c>
      <c r="AU733" s="4" t="s">
        <v>1831</v>
      </c>
      <c r="AV733" s="4" t="s">
        <v>1831</v>
      </c>
      <c r="AW733" s="4" t="s">
        <v>1831</v>
      </c>
      <c r="AX733" s="4" t="s">
        <v>1831</v>
      </c>
      <c r="AY733" s="4" t="s">
        <v>1831</v>
      </c>
      <c r="AZ733" s="4" t="s">
        <v>1831</v>
      </c>
      <c r="BA733" s="4" t="s">
        <v>1831</v>
      </c>
      <c r="BB733" s="4" t="s">
        <v>1831</v>
      </c>
      <c r="BC733" s="53">
        <v>0.55618166999999996</v>
      </c>
      <c r="BD733" s="53">
        <v>0.103315</v>
      </c>
      <c r="BE733" s="53">
        <v>225.95613800000001</v>
      </c>
      <c r="BF733" s="53">
        <v>6.4514494400000002</v>
      </c>
      <c r="BG733" s="53">
        <v>1.9621700000000001E-3</v>
      </c>
      <c r="BH733" s="4">
        <v>32.844219799999998</v>
      </c>
      <c r="BI733" s="4">
        <v>15.800814300000001</v>
      </c>
      <c r="BJ733" s="53">
        <v>23.645412100000001</v>
      </c>
      <c r="BK733" s="53">
        <v>4.3208919999999998E-2</v>
      </c>
      <c r="BL733" s="53">
        <v>8568.0703099999992</v>
      </c>
    </row>
    <row r="734" spans="1:64" hidden="1" x14ac:dyDescent="0.3">
      <c r="A734" s="4" t="s">
        <v>605</v>
      </c>
      <c r="B734" s="4">
        <v>154</v>
      </c>
      <c r="C734" s="53">
        <v>154</v>
      </c>
      <c r="D734" s="4">
        <v>690</v>
      </c>
      <c r="E734" s="4" t="s">
        <v>1649</v>
      </c>
      <c r="F734" s="58">
        <v>35993</v>
      </c>
      <c r="G734" s="94">
        <v>17</v>
      </c>
      <c r="H734" s="94">
        <v>7</v>
      </c>
      <c r="I734" s="94">
        <v>1998</v>
      </c>
      <c r="J734" s="4">
        <v>29.635999999999999</v>
      </c>
      <c r="K734" s="4">
        <v>-94.837333000000001</v>
      </c>
      <c r="L734" s="4">
        <v>8</v>
      </c>
      <c r="M734" s="5" t="s">
        <v>2049</v>
      </c>
      <c r="N734" s="4" t="s">
        <v>844</v>
      </c>
      <c r="P734" s="5" t="s">
        <v>1929</v>
      </c>
      <c r="Q734" s="5" t="s">
        <v>845</v>
      </c>
      <c r="R734" s="4" t="s">
        <v>845</v>
      </c>
      <c r="T734" s="5">
        <v>690</v>
      </c>
      <c r="U734" s="5" t="s">
        <v>1418</v>
      </c>
      <c r="V734" s="5" t="s">
        <v>992</v>
      </c>
      <c r="W734" s="5" t="s">
        <v>1222</v>
      </c>
      <c r="X734" s="4" t="s">
        <v>1652</v>
      </c>
      <c r="Y734" s="18" t="b">
        <v>1</v>
      </c>
      <c r="Z734" s="4" t="s">
        <v>1652</v>
      </c>
      <c r="AA734" s="4" t="s">
        <v>1831</v>
      </c>
      <c r="AB734" s="4" t="s">
        <v>1831</v>
      </c>
      <c r="AC734" s="4" t="s">
        <v>1831</v>
      </c>
      <c r="AD734" s="4" t="s">
        <v>1831</v>
      </c>
      <c r="AE734" s="53">
        <v>0</v>
      </c>
      <c r="AF734" s="4">
        <v>3</v>
      </c>
      <c r="AH734" s="4" t="s">
        <v>1938</v>
      </c>
      <c r="AJ734" s="4" t="s">
        <v>1831</v>
      </c>
      <c r="AK734" s="4" t="s">
        <v>1831</v>
      </c>
      <c r="AL734" s="4" t="s">
        <v>1831</v>
      </c>
      <c r="AM734" s="4" t="s">
        <v>1831</v>
      </c>
      <c r="AN734" s="4">
        <v>1</v>
      </c>
      <c r="AO734" s="4" t="s">
        <v>1831</v>
      </c>
      <c r="AR734" s="4" t="s">
        <v>1831</v>
      </c>
      <c r="AS734" s="4" t="s">
        <v>1831</v>
      </c>
      <c r="AT734" s="4" t="s">
        <v>1831</v>
      </c>
      <c r="AU734" s="4" t="s">
        <v>1831</v>
      </c>
      <c r="AV734" s="4" t="s">
        <v>1831</v>
      </c>
      <c r="AW734" s="4" t="s">
        <v>1831</v>
      </c>
      <c r="AX734" s="4" t="s">
        <v>1831</v>
      </c>
      <c r="AY734" s="4" t="s">
        <v>1831</v>
      </c>
      <c r="AZ734" s="4" t="s">
        <v>1831</v>
      </c>
      <c r="BA734" s="4" t="s">
        <v>1831</v>
      </c>
      <c r="BB734" s="4" t="s">
        <v>1831</v>
      </c>
      <c r="BC734" s="53">
        <v>0.55618166999999996</v>
      </c>
      <c r="BD734" s="53">
        <v>0.103315</v>
      </c>
      <c r="BE734" s="53">
        <v>225.95613800000001</v>
      </c>
      <c r="BF734" s="53">
        <v>6.4514494400000002</v>
      </c>
      <c r="BG734" s="53">
        <v>1.9621700000000001E-3</v>
      </c>
      <c r="BH734" s="4">
        <v>32.844219799999998</v>
      </c>
      <c r="BI734" s="4">
        <v>15.800814300000001</v>
      </c>
      <c r="BJ734" s="53">
        <v>23.645412100000001</v>
      </c>
      <c r="BK734" s="53">
        <v>4.3208919999999998E-2</v>
      </c>
      <c r="BL734" s="53">
        <v>8568.0703099999992</v>
      </c>
    </row>
    <row r="735" spans="1:64" hidden="1" x14ac:dyDescent="0.3">
      <c r="A735" s="4" t="s">
        <v>605</v>
      </c>
      <c r="B735" s="4">
        <v>154</v>
      </c>
      <c r="C735" s="53">
        <v>154</v>
      </c>
      <c r="D735" s="4">
        <v>691</v>
      </c>
      <c r="E735" s="4" t="s">
        <v>1650</v>
      </c>
      <c r="F735" s="58">
        <v>36285</v>
      </c>
      <c r="G735" s="94">
        <v>5</v>
      </c>
      <c r="H735" s="94">
        <v>5</v>
      </c>
      <c r="I735" s="94">
        <v>1999</v>
      </c>
      <c r="J735" s="4">
        <v>29.635999999999999</v>
      </c>
      <c r="K735" s="4">
        <v>-94.837333000000001</v>
      </c>
      <c r="L735" s="4">
        <v>8</v>
      </c>
      <c r="M735" s="5" t="s">
        <v>2049</v>
      </c>
      <c r="N735" s="4" t="s">
        <v>844</v>
      </c>
      <c r="P735" s="5" t="s">
        <v>1929</v>
      </c>
      <c r="Q735" s="90" t="s">
        <v>946</v>
      </c>
      <c r="R735" s="4" t="s">
        <v>946</v>
      </c>
      <c r="T735" s="5">
        <v>691</v>
      </c>
      <c r="U735" s="5" t="s">
        <v>1418</v>
      </c>
      <c r="V735" s="5" t="s">
        <v>991</v>
      </c>
      <c r="W735" s="5" t="s">
        <v>1222</v>
      </c>
      <c r="X735" s="4" t="s">
        <v>1652</v>
      </c>
      <c r="Y735" s="18" t="b">
        <v>1</v>
      </c>
      <c r="Z735" s="4" t="s">
        <v>1652</v>
      </c>
      <c r="AA735" s="4" t="s">
        <v>1831</v>
      </c>
      <c r="AB735" s="4" t="s">
        <v>1831</v>
      </c>
      <c r="AC735" s="4" t="s">
        <v>1831</v>
      </c>
      <c r="AD735" s="4" t="s">
        <v>1831</v>
      </c>
      <c r="AE735" s="53">
        <v>0</v>
      </c>
      <c r="AJ735" s="4" t="s">
        <v>1831</v>
      </c>
      <c r="AK735" s="4" t="s">
        <v>1831</v>
      </c>
      <c r="AL735" s="4" t="s">
        <v>1831</v>
      </c>
      <c r="AM735" s="4" t="s">
        <v>1831</v>
      </c>
      <c r="AN735" s="4" t="s">
        <v>1831</v>
      </c>
      <c r="AO735" s="4" t="s">
        <v>1831</v>
      </c>
      <c r="AR735" s="4" t="s">
        <v>1831</v>
      </c>
      <c r="AS735" s="4" t="s">
        <v>1831</v>
      </c>
      <c r="AT735" s="4" t="s">
        <v>1831</v>
      </c>
      <c r="AU735" s="4" t="s">
        <v>1831</v>
      </c>
      <c r="AV735" s="4" t="s">
        <v>1831</v>
      </c>
      <c r="AW735" s="4" t="s">
        <v>1831</v>
      </c>
      <c r="AX735" s="4" t="s">
        <v>1831</v>
      </c>
      <c r="AY735" s="4" t="s">
        <v>1831</v>
      </c>
      <c r="AZ735" s="4" t="s">
        <v>1831</v>
      </c>
      <c r="BA735" s="4" t="s">
        <v>1831</v>
      </c>
      <c r="BB735" s="4" t="s">
        <v>1831</v>
      </c>
      <c r="BC735" s="53">
        <v>0.55618166999999996</v>
      </c>
      <c r="BD735" s="53">
        <v>0.103315</v>
      </c>
      <c r="BE735" s="53">
        <v>225.95613800000001</v>
      </c>
      <c r="BF735" s="53">
        <v>6.4514494400000002</v>
      </c>
      <c r="BG735" s="53">
        <v>1.9621700000000001E-3</v>
      </c>
      <c r="BH735" s="4">
        <v>32.844219799999998</v>
      </c>
      <c r="BI735" s="4">
        <v>15.800814300000001</v>
      </c>
      <c r="BJ735" s="53">
        <v>23.645412100000001</v>
      </c>
      <c r="BK735" s="53">
        <v>4.3208919999999998E-2</v>
      </c>
      <c r="BL735" s="53">
        <v>8568.0703099999992</v>
      </c>
    </row>
    <row r="736" spans="1:64" hidden="1" x14ac:dyDescent="0.3">
      <c r="A736" s="4" t="s">
        <v>605</v>
      </c>
      <c r="B736" s="4">
        <v>154</v>
      </c>
      <c r="C736" s="53">
        <v>154</v>
      </c>
      <c r="D736" s="4">
        <v>692</v>
      </c>
      <c r="E736" s="4" t="s">
        <v>1651</v>
      </c>
      <c r="F736" s="58">
        <v>36286</v>
      </c>
      <c r="G736" s="94">
        <v>6</v>
      </c>
      <c r="H736" s="94">
        <v>5</v>
      </c>
      <c r="I736" s="94">
        <v>1999</v>
      </c>
      <c r="J736" s="4">
        <v>29.635999999999999</v>
      </c>
      <c r="K736" s="4">
        <v>-94.837333000000001</v>
      </c>
      <c r="L736" s="4">
        <v>8</v>
      </c>
      <c r="M736" s="5" t="s">
        <v>2049</v>
      </c>
      <c r="N736" s="4" t="s">
        <v>844</v>
      </c>
      <c r="P736" s="5" t="s">
        <v>1929</v>
      </c>
      <c r="Q736" s="90" t="s">
        <v>946</v>
      </c>
      <c r="R736" s="4" t="s">
        <v>946</v>
      </c>
      <c r="T736" s="5">
        <v>692</v>
      </c>
      <c r="U736" s="5" t="s">
        <v>1418</v>
      </c>
      <c r="V736" s="5" t="s">
        <v>992</v>
      </c>
      <c r="W736" s="5" t="s">
        <v>1222</v>
      </c>
      <c r="X736" s="4" t="s">
        <v>1652</v>
      </c>
      <c r="Y736" s="18" t="b">
        <v>1</v>
      </c>
      <c r="Z736" s="4" t="s">
        <v>1652</v>
      </c>
      <c r="AA736" s="4" t="s">
        <v>1831</v>
      </c>
      <c r="AB736" s="4" t="s">
        <v>1831</v>
      </c>
      <c r="AC736" s="4" t="s">
        <v>1831</v>
      </c>
      <c r="AD736" s="4" t="s">
        <v>1831</v>
      </c>
      <c r="AE736" s="53">
        <v>0</v>
      </c>
      <c r="AF736" s="4">
        <v>3</v>
      </c>
      <c r="AH736" s="4" t="s">
        <v>1938</v>
      </c>
      <c r="AJ736" s="4" t="s">
        <v>1831</v>
      </c>
      <c r="AK736" s="4" t="s">
        <v>1831</v>
      </c>
      <c r="AL736" s="4" t="s">
        <v>1831</v>
      </c>
      <c r="AM736" s="4" t="s">
        <v>1831</v>
      </c>
      <c r="AN736" s="4">
        <v>1</v>
      </c>
      <c r="AO736" s="4" t="s">
        <v>1831</v>
      </c>
      <c r="AR736" s="4" t="s">
        <v>1831</v>
      </c>
      <c r="AS736" s="4" t="s">
        <v>1831</v>
      </c>
      <c r="AT736" s="4" t="s">
        <v>1831</v>
      </c>
      <c r="AU736" s="4" t="s">
        <v>1831</v>
      </c>
      <c r="AV736" s="4" t="s">
        <v>1831</v>
      </c>
      <c r="AW736" s="4" t="s">
        <v>1831</v>
      </c>
      <c r="AX736" s="4" t="s">
        <v>1831</v>
      </c>
      <c r="AY736" s="4" t="s">
        <v>1831</v>
      </c>
      <c r="AZ736" s="4" t="s">
        <v>1831</v>
      </c>
      <c r="BA736" s="4" t="s">
        <v>1831</v>
      </c>
      <c r="BB736" s="4" t="s">
        <v>1831</v>
      </c>
      <c r="BC736" s="53">
        <v>0.55618166999999996</v>
      </c>
      <c r="BD736" s="53">
        <v>0.103315</v>
      </c>
      <c r="BE736" s="53">
        <v>225.95613800000001</v>
      </c>
      <c r="BF736" s="53">
        <v>6.4514494400000002</v>
      </c>
      <c r="BG736" s="53">
        <v>1.9621700000000001E-3</v>
      </c>
      <c r="BH736" s="4">
        <v>32.844219799999998</v>
      </c>
      <c r="BI736" s="4">
        <v>15.800814300000001</v>
      </c>
      <c r="BJ736" s="53">
        <v>23.645412100000001</v>
      </c>
      <c r="BK736" s="53">
        <v>4.3208919999999998E-2</v>
      </c>
      <c r="BL736" s="53">
        <v>8568.0703099999992</v>
      </c>
    </row>
    <row r="737" spans="1:64" hidden="1" x14ac:dyDescent="0.3">
      <c r="A737" s="4" t="s">
        <v>608</v>
      </c>
      <c r="B737" s="4">
        <v>155</v>
      </c>
      <c r="C737" s="53">
        <v>155</v>
      </c>
      <c r="D737" s="4">
        <v>693</v>
      </c>
      <c r="E737" s="4" t="s">
        <v>1174</v>
      </c>
      <c r="F737" s="41">
        <v>36678</v>
      </c>
      <c r="G737" s="94">
        <v>1</v>
      </c>
      <c r="H737" s="94">
        <v>6</v>
      </c>
      <c r="I737" s="94">
        <v>2000</v>
      </c>
      <c r="J737" s="4">
        <v>44.82</v>
      </c>
      <c r="K737" s="4">
        <v>12.27</v>
      </c>
      <c r="L737" s="4">
        <v>1.5</v>
      </c>
      <c r="M737" s="5" t="s">
        <v>2049</v>
      </c>
      <c r="N737" s="4" t="s">
        <v>1659</v>
      </c>
      <c r="P737" s="5" t="s">
        <v>1929</v>
      </c>
      <c r="Q737" s="5" t="s">
        <v>845</v>
      </c>
      <c r="R737" s="4" t="s">
        <v>845</v>
      </c>
      <c r="T737" s="5">
        <v>693</v>
      </c>
      <c r="U737" s="5" t="s">
        <v>1174</v>
      </c>
      <c r="V737" s="5" t="s">
        <v>991</v>
      </c>
      <c r="W737" s="5"/>
      <c r="X737" s="5"/>
      <c r="Y737" s="4" t="b">
        <v>1</v>
      </c>
      <c r="Z737" s="4" t="s">
        <v>1658</v>
      </c>
      <c r="AA737" s="4" t="s">
        <v>1831</v>
      </c>
      <c r="AB737" s="4" t="s">
        <v>1831</v>
      </c>
      <c r="AC737" s="4" t="s">
        <v>1831</v>
      </c>
      <c r="AD737" s="4" t="s">
        <v>1831</v>
      </c>
      <c r="AE737" s="53">
        <v>0</v>
      </c>
      <c r="AJ737" s="4" t="s">
        <v>1831</v>
      </c>
      <c r="AK737" s="4">
        <v>25</v>
      </c>
      <c r="AL737" s="4">
        <v>28</v>
      </c>
      <c r="AM737" s="4" t="s">
        <v>1831</v>
      </c>
      <c r="AN737" s="4">
        <v>0</v>
      </c>
      <c r="AR737" s="4" t="s">
        <v>1831</v>
      </c>
      <c r="AS737" s="4" t="s">
        <v>1831</v>
      </c>
      <c r="AT737" s="4" t="s">
        <v>1831</v>
      </c>
      <c r="AU737" s="4" t="s">
        <v>1831</v>
      </c>
      <c r="AV737" s="4" t="s">
        <v>1831</v>
      </c>
      <c r="AW737" s="4" t="s">
        <v>1831</v>
      </c>
      <c r="AX737" s="4" t="s">
        <v>1831</v>
      </c>
      <c r="AY737" s="4" t="s">
        <v>1831</v>
      </c>
      <c r="AZ737" s="4" t="s">
        <v>1831</v>
      </c>
      <c r="BA737" s="4" t="s">
        <v>1831</v>
      </c>
      <c r="BB737" s="4" t="s">
        <v>1831</v>
      </c>
      <c r="BC737" s="53">
        <v>2.7133479999999999</v>
      </c>
      <c r="BD737" s="53">
        <v>2.2460000000000001E-2</v>
      </c>
      <c r="BE737" s="53">
        <v>307.30609099999998</v>
      </c>
      <c r="BF737" s="53">
        <v>1.3139460000000001</v>
      </c>
      <c r="BG737" s="53">
        <v>0.222635</v>
      </c>
      <c r="BH737" s="4">
        <v>37.652217999999998</v>
      </c>
      <c r="BI737" s="4">
        <v>10.267651000000001</v>
      </c>
      <c r="BJ737" s="53">
        <v>17.475490000000001</v>
      </c>
      <c r="BK737" s="53">
        <v>9.7217999999999999E-2</v>
      </c>
      <c r="BL737" s="53">
        <v>568</v>
      </c>
    </row>
    <row r="738" spans="1:64" hidden="1" x14ac:dyDescent="0.3">
      <c r="A738" s="4" t="s">
        <v>608</v>
      </c>
      <c r="B738" s="4">
        <v>155</v>
      </c>
      <c r="C738" s="53">
        <v>155</v>
      </c>
      <c r="D738" s="4">
        <v>694</v>
      </c>
      <c r="E738" s="4" t="s">
        <v>1174</v>
      </c>
      <c r="F738" s="41">
        <v>36678</v>
      </c>
      <c r="G738" s="94">
        <v>1</v>
      </c>
      <c r="H738" s="94">
        <v>6</v>
      </c>
      <c r="I738" s="94">
        <v>2000</v>
      </c>
      <c r="J738" s="4">
        <v>44.82</v>
      </c>
      <c r="K738" s="4">
        <v>12.27</v>
      </c>
      <c r="L738" s="4">
        <v>1.5</v>
      </c>
      <c r="M738" s="5" t="s">
        <v>2049</v>
      </c>
      <c r="N738" s="4" t="s">
        <v>1659</v>
      </c>
      <c r="P738" s="5" t="s">
        <v>1929</v>
      </c>
      <c r="Q738" s="5" t="s">
        <v>845</v>
      </c>
      <c r="R738" s="4" t="s">
        <v>845</v>
      </c>
      <c r="T738" s="5">
        <v>694</v>
      </c>
      <c r="U738" s="5" t="s">
        <v>1418</v>
      </c>
      <c r="V738" s="5" t="s">
        <v>992</v>
      </c>
      <c r="W738" s="5" t="s">
        <v>1880</v>
      </c>
      <c r="X738" s="5" t="s">
        <v>1889</v>
      </c>
      <c r="Y738" s="4" t="b">
        <v>1</v>
      </c>
      <c r="Z738" s="4" t="s">
        <v>1658</v>
      </c>
      <c r="AA738" s="4" t="s">
        <v>1831</v>
      </c>
      <c r="AB738" s="4" t="s">
        <v>1831</v>
      </c>
      <c r="AC738" s="4" t="s">
        <v>1831</v>
      </c>
      <c r="AD738" s="4" t="s">
        <v>1831</v>
      </c>
      <c r="AE738" s="53">
        <v>0</v>
      </c>
      <c r="AJ738" s="4" t="s">
        <v>1831</v>
      </c>
      <c r="AK738" s="4">
        <v>25</v>
      </c>
      <c r="AL738" s="4">
        <v>28</v>
      </c>
      <c r="AM738" s="4" t="s">
        <v>1831</v>
      </c>
      <c r="AN738" s="4">
        <v>0.20833333333333334</v>
      </c>
      <c r="AR738" s="4" t="s">
        <v>1831</v>
      </c>
      <c r="AS738" s="4" t="s">
        <v>1831</v>
      </c>
      <c r="AT738" s="4" t="s">
        <v>1831</v>
      </c>
      <c r="AU738" s="4" t="s">
        <v>1831</v>
      </c>
      <c r="AV738" s="4" t="s">
        <v>1831</v>
      </c>
      <c r="AW738" s="4" t="s">
        <v>1831</v>
      </c>
      <c r="AX738" s="4" t="s">
        <v>1831</v>
      </c>
      <c r="AY738" s="4" t="s">
        <v>1831</v>
      </c>
      <c r="AZ738" s="4" t="s">
        <v>1831</v>
      </c>
      <c r="BA738" s="4" t="s">
        <v>1831</v>
      </c>
      <c r="BB738" s="4" t="s">
        <v>1831</v>
      </c>
      <c r="BC738" s="53">
        <v>2.7133479999999999</v>
      </c>
      <c r="BD738" s="53">
        <v>2.2460000000000001E-2</v>
      </c>
      <c r="BE738" s="53">
        <v>307.30609099999998</v>
      </c>
      <c r="BF738" s="53">
        <v>1.3139460000000001</v>
      </c>
      <c r="BG738" s="53">
        <v>0.222635</v>
      </c>
      <c r="BH738" s="4">
        <v>37.652217999999998</v>
      </c>
      <c r="BI738" s="4">
        <v>10.267651000000001</v>
      </c>
      <c r="BJ738" s="53">
        <v>17.475490000000001</v>
      </c>
      <c r="BK738" s="53">
        <v>9.7217999999999999E-2</v>
      </c>
      <c r="BL738" s="53">
        <v>568</v>
      </c>
    </row>
    <row r="739" spans="1:64" hidden="1" x14ac:dyDescent="0.3">
      <c r="A739" s="4" t="s">
        <v>608</v>
      </c>
      <c r="B739" s="4">
        <v>155</v>
      </c>
      <c r="C739" s="53">
        <v>155</v>
      </c>
      <c r="D739" s="4">
        <v>695</v>
      </c>
      <c r="E739" s="4" t="s">
        <v>1174</v>
      </c>
      <c r="F739" s="41">
        <v>36678</v>
      </c>
      <c r="G739" s="94">
        <v>1</v>
      </c>
      <c r="H739" s="94">
        <v>6</v>
      </c>
      <c r="I739" s="94">
        <v>2000</v>
      </c>
      <c r="J739" s="4">
        <v>44.82</v>
      </c>
      <c r="K739" s="4">
        <v>12.27</v>
      </c>
      <c r="L739" s="4">
        <v>1.5</v>
      </c>
      <c r="M739" s="5" t="s">
        <v>2049</v>
      </c>
      <c r="N739" s="4" t="s">
        <v>1659</v>
      </c>
      <c r="P739" s="5" t="s">
        <v>1929</v>
      </c>
      <c r="Q739" s="5" t="s">
        <v>845</v>
      </c>
      <c r="R739" s="4" t="s">
        <v>845</v>
      </c>
      <c r="T739" s="5">
        <v>695</v>
      </c>
      <c r="U739" s="5" t="s">
        <v>1418</v>
      </c>
      <c r="V739" s="5" t="s">
        <v>992</v>
      </c>
      <c r="W739" s="5" t="s">
        <v>1880</v>
      </c>
      <c r="X739" s="5" t="s">
        <v>1889</v>
      </c>
      <c r="Y739" s="4" t="b">
        <v>1</v>
      </c>
      <c r="Z739" s="4" t="s">
        <v>1658</v>
      </c>
      <c r="AA739" s="4" t="s">
        <v>1831</v>
      </c>
      <c r="AB739" s="4" t="s">
        <v>1831</v>
      </c>
      <c r="AC739" s="4" t="s">
        <v>1831</v>
      </c>
      <c r="AD739" s="4" t="s">
        <v>1831</v>
      </c>
      <c r="AE739" s="53">
        <v>0</v>
      </c>
      <c r="AJ739" s="4" t="s">
        <v>1831</v>
      </c>
      <c r="AK739" s="4">
        <v>25</v>
      </c>
      <c r="AL739" s="4">
        <v>28</v>
      </c>
      <c r="AM739" s="4" t="s">
        <v>1831</v>
      </c>
      <c r="AN739" s="4">
        <v>1</v>
      </c>
      <c r="AR739" s="4" t="s">
        <v>1831</v>
      </c>
      <c r="AS739" s="4" t="s">
        <v>1831</v>
      </c>
      <c r="AT739" s="4" t="s">
        <v>1831</v>
      </c>
      <c r="AU739" s="4" t="s">
        <v>1831</v>
      </c>
      <c r="AV739" s="4" t="s">
        <v>1831</v>
      </c>
      <c r="AW739" s="4" t="s">
        <v>1831</v>
      </c>
      <c r="AX739" s="4" t="s">
        <v>1831</v>
      </c>
      <c r="AY739" s="4" t="s">
        <v>1831</v>
      </c>
      <c r="AZ739" s="4" t="s">
        <v>1831</v>
      </c>
      <c r="BA739" s="4" t="s">
        <v>1831</v>
      </c>
      <c r="BB739" s="4" t="s">
        <v>1831</v>
      </c>
      <c r="BC739" s="53">
        <v>2.7133479999999999</v>
      </c>
      <c r="BD739" s="53">
        <v>2.2460000000000001E-2</v>
      </c>
      <c r="BE739" s="53">
        <v>307.30609099999998</v>
      </c>
      <c r="BF739" s="53">
        <v>1.3139460000000001</v>
      </c>
      <c r="BG739" s="53">
        <v>0.222635</v>
      </c>
      <c r="BH739" s="4">
        <v>37.652217999999998</v>
      </c>
      <c r="BI739" s="4">
        <v>10.267651000000001</v>
      </c>
      <c r="BJ739" s="53">
        <v>17.475490000000001</v>
      </c>
      <c r="BK739" s="53">
        <v>9.7217999999999999E-2</v>
      </c>
      <c r="BL739" s="53">
        <v>568</v>
      </c>
    </row>
    <row r="740" spans="1:64" hidden="1" x14ac:dyDescent="0.3">
      <c r="A740" s="4" t="s">
        <v>608</v>
      </c>
      <c r="B740" s="4">
        <v>155</v>
      </c>
      <c r="C740" s="53">
        <v>155</v>
      </c>
      <c r="D740" s="4">
        <v>696</v>
      </c>
      <c r="E740" s="4" t="s">
        <v>1174</v>
      </c>
      <c r="F740" s="41">
        <v>36678</v>
      </c>
      <c r="G740" s="94">
        <v>1</v>
      </c>
      <c r="H740" s="94">
        <v>6</v>
      </c>
      <c r="I740" s="94">
        <v>2000</v>
      </c>
      <c r="J740" s="4">
        <v>44.82</v>
      </c>
      <c r="K740" s="4">
        <v>12.27</v>
      </c>
      <c r="L740" s="4">
        <v>1.5</v>
      </c>
      <c r="M740" s="5" t="s">
        <v>2049</v>
      </c>
      <c r="N740" s="4" t="s">
        <v>1659</v>
      </c>
      <c r="P740" s="5" t="s">
        <v>1929</v>
      </c>
      <c r="Q740" s="5" t="s">
        <v>845</v>
      </c>
      <c r="R740" s="4" t="s">
        <v>845</v>
      </c>
      <c r="T740" s="5">
        <v>696</v>
      </c>
      <c r="U740" s="5" t="s">
        <v>1418</v>
      </c>
      <c r="V740" s="5" t="s">
        <v>992</v>
      </c>
      <c r="W740" s="5" t="s">
        <v>1880</v>
      </c>
      <c r="X740" s="5" t="s">
        <v>1889</v>
      </c>
      <c r="Y740" s="4" t="b">
        <v>1</v>
      </c>
      <c r="Z740" s="4" t="s">
        <v>1658</v>
      </c>
      <c r="AA740" s="4" t="s">
        <v>1831</v>
      </c>
      <c r="AB740" s="4" t="s">
        <v>1831</v>
      </c>
      <c r="AC740" s="4" t="s">
        <v>1831</v>
      </c>
      <c r="AD740" s="4" t="s">
        <v>1831</v>
      </c>
      <c r="AE740" s="53">
        <v>0</v>
      </c>
      <c r="AJ740" s="4" t="s">
        <v>1831</v>
      </c>
      <c r="AK740" s="4">
        <v>25</v>
      </c>
      <c r="AL740" s="4">
        <v>28</v>
      </c>
      <c r="AM740" s="4" t="s">
        <v>1831</v>
      </c>
      <c r="AN740" s="4">
        <v>2</v>
      </c>
      <c r="AR740" s="4" t="s">
        <v>1831</v>
      </c>
      <c r="AS740" s="4" t="s">
        <v>1831</v>
      </c>
      <c r="AT740" s="4" t="s">
        <v>1831</v>
      </c>
      <c r="AU740" s="4" t="s">
        <v>1831</v>
      </c>
      <c r="AV740" s="4" t="s">
        <v>1831</v>
      </c>
      <c r="AW740" s="4" t="s">
        <v>1831</v>
      </c>
      <c r="AX740" s="4" t="s">
        <v>1831</v>
      </c>
      <c r="AY740" s="4" t="s">
        <v>1831</v>
      </c>
      <c r="AZ740" s="4" t="s">
        <v>1831</v>
      </c>
      <c r="BA740" s="4" t="s">
        <v>1831</v>
      </c>
      <c r="BB740" s="4" t="s">
        <v>1831</v>
      </c>
      <c r="BC740" s="53">
        <v>2.7133479999999999</v>
      </c>
      <c r="BD740" s="53">
        <v>2.2460000000000001E-2</v>
      </c>
      <c r="BE740" s="53">
        <v>307.30609099999998</v>
      </c>
      <c r="BF740" s="53">
        <v>1.3139460000000001</v>
      </c>
      <c r="BG740" s="53">
        <v>0.222635</v>
      </c>
      <c r="BH740" s="4">
        <v>37.652217999999998</v>
      </c>
      <c r="BI740" s="4">
        <v>10.267651000000001</v>
      </c>
      <c r="BJ740" s="53">
        <v>17.475490000000001</v>
      </c>
      <c r="BK740" s="53">
        <v>9.7217999999999999E-2</v>
      </c>
      <c r="BL740" s="53">
        <v>568</v>
      </c>
    </row>
    <row r="741" spans="1:64" hidden="1" x14ac:dyDescent="0.3">
      <c r="A741" s="4" t="s">
        <v>608</v>
      </c>
      <c r="B741" s="4">
        <v>155</v>
      </c>
      <c r="C741" s="53">
        <v>155</v>
      </c>
      <c r="D741" s="4">
        <v>697</v>
      </c>
      <c r="E741" s="4" t="s">
        <v>1657</v>
      </c>
      <c r="F741" s="41">
        <v>36678</v>
      </c>
      <c r="G741" s="94">
        <v>1</v>
      </c>
      <c r="H741" s="94">
        <v>6</v>
      </c>
      <c r="I741" s="94">
        <v>2000</v>
      </c>
      <c r="J741" s="4">
        <v>44.82</v>
      </c>
      <c r="K741" s="4">
        <v>12.27</v>
      </c>
      <c r="L741" s="4">
        <v>1.5</v>
      </c>
      <c r="M741" s="5" t="s">
        <v>2049</v>
      </c>
      <c r="N741" s="4" t="s">
        <v>1659</v>
      </c>
      <c r="P741" s="5" t="s">
        <v>1929</v>
      </c>
      <c r="Q741" s="5" t="s">
        <v>845</v>
      </c>
      <c r="R741" s="4" t="s">
        <v>845</v>
      </c>
      <c r="T741" s="5">
        <v>697</v>
      </c>
      <c r="U741" s="5" t="s">
        <v>1418</v>
      </c>
      <c r="V741" s="5" t="s">
        <v>991</v>
      </c>
      <c r="W741" s="5" t="s">
        <v>1880</v>
      </c>
      <c r="X741" s="5" t="s">
        <v>1889</v>
      </c>
      <c r="Y741" s="4" t="b">
        <v>1</v>
      </c>
      <c r="AA741" s="4">
        <v>5</v>
      </c>
      <c r="AB741" s="4" t="s">
        <v>1831</v>
      </c>
      <c r="AC741" s="4" t="s">
        <v>1949</v>
      </c>
      <c r="AD741" s="4" t="s">
        <v>1831</v>
      </c>
      <c r="AE741" s="53">
        <v>0</v>
      </c>
      <c r="AF741" s="4">
        <v>1</v>
      </c>
      <c r="AH741" s="4" t="s">
        <v>1938</v>
      </c>
      <c r="AI741" s="4" t="s">
        <v>1950</v>
      </c>
      <c r="AJ741" s="4" t="s">
        <v>1831</v>
      </c>
      <c r="AK741" s="4">
        <v>25</v>
      </c>
      <c r="AL741" s="4">
        <v>28</v>
      </c>
      <c r="AM741" s="4" t="s">
        <v>1831</v>
      </c>
      <c r="AN741" s="4">
        <v>0</v>
      </c>
      <c r="AR741" s="4" t="s">
        <v>1831</v>
      </c>
      <c r="AS741" s="4" t="s">
        <v>1831</v>
      </c>
      <c r="AT741" s="4" t="s">
        <v>1831</v>
      </c>
      <c r="AU741" s="4" t="s">
        <v>1831</v>
      </c>
      <c r="AV741" s="4" t="s">
        <v>1831</v>
      </c>
      <c r="AW741" s="4" t="s">
        <v>1831</v>
      </c>
      <c r="AX741" s="4" t="s">
        <v>1831</v>
      </c>
      <c r="AY741" s="4" t="s">
        <v>1831</v>
      </c>
      <c r="AZ741" s="4" t="s">
        <v>1831</v>
      </c>
      <c r="BA741" s="4" t="s">
        <v>1831</v>
      </c>
      <c r="BB741" s="4" t="s">
        <v>1831</v>
      </c>
      <c r="BC741" s="53">
        <v>2.7133479999999999</v>
      </c>
      <c r="BD741" s="53">
        <v>2.2460000000000001E-2</v>
      </c>
      <c r="BE741" s="53">
        <v>307.30609099999998</v>
      </c>
      <c r="BF741" s="53">
        <v>1.3139460000000001</v>
      </c>
      <c r="BG741" s="53">
        <v>0.222635</v>
      </c>
      <c r="BH741" s="4">
        <v>37.652217999999998</v>
      </c>
      <c r="BI741" s="4">
        <v>10.267651000000001</v>
      </c>
      <c r="BJ741" s="53">
        <v>17.475490000000001</v>
      </c>
      <c r="BK741" s="53">
        <v>9.7217999999999999E-2</v>
      </c>
      <c r="BL741" s="53">
        <v>568</v>
      </c>
    </row>
    <row r="742" spans="1:64" hidden="1" x14ac:dyDescent="0.3">
      <c r="A742" s="4" t="s">
        <v>608</v>
      </c>
      <c r="B742" s="4">
        <v>155</v>
      </c>
      <c r="C742" s="53">
        <v>155</v>
      </c>
      <c r="D742" s="4">
        <v>698</v>
      </c>
      <c r="E742" s="4" t="s">
        <v>1657</v>
      </c>
      <c r="F742" s="41">
        <v>36678</v>
      </c>
      <c r="G742" s="94">
        <v>1</v>
      </c>
      <c r="H742" s="94">
        <v>6</v>
      </c>
      <c r="I742" s="94">
        <v>2000</v>
      </c>
      <c r="J742" s="4">
        <v>44.82</v>
      </c>
      <c r="K742" s="4">
        <v>12.27</v>
      </c>
      <c r="L742" s="4">
        <v>1.5</v>
      </c>
      <c r="M742" s="5" t="s">
        <v>2049</v>
      </c>
      <c r="N742" s="4" t="s">
        <v>1659</v>
      </c>
      <c r="P742" s="5" t="s">
        <v>1929</v>
      </c>
      <c r="Q742" s="5" t="s">
        <v>845</v>
      </c>
      <c r="R742" s="4" t="s">
        <v>845</v>
      </c>
      <c r="T742" s="5">
        <v>698</v>
      </c>
      <c r="U742" s="5" t="s">
        <v>1418</v>
      </c>
      <c r="V742" s="5" t="s">
        <v>992</v>
      </c>
      <c r="W742" s="5" t="s">
        <v>1880</v>
      </c>
      <c r="X742" s="5" t="s">
        <v>1889</v>
      </c>
      <c r="Y742" s="4" t="b">
        <v>1</v>
      </c>
      <c r="AA742" s="4">
        <v>5</v>
      </c>
      <c r="AB742" s="4" t="s">
        <v>1831</v>
      </c>
      <c r="AC742" s="4" t="s">
        <v>1949</v>
      </c>
      <c r="AD742" s="4" t="s">
        <v>1831</v>
      </c>
      <c r="AE742" s="53">
        <v>0</v>
      </c>
      <c r="AF742" s="4">
        <v>1</v>
      </c>
      <c r="AH742" s="4" t="s">
        <v>1938</v>
      </c>
      <c r="AI742" s="4" t="s">
        <v>1950</v>
      </c>
      <c r="AJ742" s="4" t="s">
        <v>1831</v>
      </c>
      <c r="AK742" s="4">
        <v>25</v>
      </c>
      <c r="AL742" s="4">
        <v>28</v>
      </c>
      <c r="AM742" s="4" t="s">
        <v>1831</v>
      </c>
      <c r="AN742" s="4">
        <v>0.20833333333333334</v>
      </c>
      <c r="AR742" s="4" t="s">
        <v>1831</v>
      </c>
      <c r="AS742" s="4" t="s">
        <v>1831</v>
      </c>
      <c r="AT742" s="4" t="s">
        <v>1831</v>
      </c>
      <c r="AU742" s="4" t="s">
        <v>1831</v>
      </c>
      <c r="AV742" s="4" t="s">
        <v>1831</v>
      </c>
      <c r="AW742" s="4" t="s">
        <v>1831</v>
      </c>
      <c r="AX742" s="4" t="s">
        <v>1831</v>
      </c>
      <c r="AY742" s="4" t="s">
        <v>1831</v>
      </c>
      <c r="AZ742" s="4" t="s">
        <v>1831</v>
      </c>
      <c r="BA742" s="4" t="s">
        <v>1831</v>
      </c>
      <c r="BB742" s="4" t="s">
        <v>1831</v>
      </c>
      <c r="BC742" s="53">
        <v>2.7133479999999999</v>
      </c>
      <c r="BD742" s="53">
        <v>2.2460000000000001E-2</v>
      </c>
      <c r="BE742" s="53">
        <v>307.30609099999998</v>
      </c>
      <c r="BF742" s="53">
        <v>1.3139460000000001</v>
      </c>
      <c r="BG742" s="53">
        <v>0.222635</v>
      </c>
      <c r="BH742" s="4">
        <v>37.652217999999998</v>
      </c>
      <c r="BI742" s="4">
        <v>10.267651000000001</v>
      </c>
      <c r="BJ742" s="53">
        <v>17.475490000000001</v>
      </c>
      <c r="BK742" s="53">
        <v>9.7217999999999999E-2</v>
      </c>
      <c r="BL742" s="53">
        <v>568</v>
      </c>
    </row>
    <row r="743" spans="1:64" hidden="1" x14ac:dyDescent="0.3">
      <c r="A743" s="4" t="s">
        <v>608</v>
      </c>
      <c r="B743" s="4">
        <v>155</v>
      </c>
      <c r="C743" s="53">
        <v>155</v>
      </c>
      <c r="D743" s="4">
        <v>699</v>
      </c>
      <c r="E743" s="4" t="s">
        <v>1657</v>
      </c>
      <c r="F743" s="41">
        <v>36678</v>
      </c>
      <c r="G743" s="94">
        <v>1</v>
      </c>
      <c r="H743" s="94">
        <v>6</v>
      </c>
      <c r="I743" s="94">
        <v>2000</v>
      </c>
      <c r="J743" s="4">
        <v>44.82</v>
      </c>
      <c r="K743" s="4">
        <v>12.27</v>
      </c>
      <c r="L743" s="4">
        <v>1.5</v>
      </c>
      <c r="M743" s="5" t="s">
        <v>2049</v>
      </c>
      <c r="N743" s="4" t="s">
        <v>1659</v>
      </c>
      <c r="P743" s="5" t="s">
        <v>1929</v>
      </c>
      <c r="Q743" s="5" t="s">
        <v>845</v>
      </c>
      <c r="R743" s="4" t="s">
        <v>845</v>
      </c>
      <c r="T743" s="5">
        <v>699</v>
      </c>
      <c r="U743" s="5" t="s">
        <v>1418</v>
      </c>
      <c r="V743" s="5" t="s">
        <v>992</v>
      </c>
      <c r="W743" s="5" t="s">
        <v>1880</v>
      </c>
      <c r="X743" s="5" t="s">
        <v>1889</v>
      </c>
      <c r="Y743" s="4" t="b">
        <v>1</v>
      </c>
      <c r="AA743" s="4">
        <v>5</v>
      </c>
      <c r="AB743" s="4" t="s">
        <v>1831</v>
      </c>
      <c r="AC743" s="4" t="s">
        <v>1949</v>
      </c>
      <c r="AD743" s="4" t="s">
        <v>1831</v>
      </c>
      <c r="AE743" s="53">
        <v>0</v>
      </c>
      <c r="AF743" s="4">
        <v>1</v>
      </c>
      <c r="AH743" s="4" t="s">
        <v>1938</v>
      </c>
      <c r="AI743" s="4" t="s">
        <v>1950</v>
      </c>
      <c r="AJ743" s="4" t="s">
        <v>1831</v>
      </c>
      <c r="AK743" s="4">
        <v>25</v>
      </c>
      <c r="AL743" s="4">
        <v>28</v>
      </c>
      <c r="AM743" s="4" t="s">
        <v>1831</v>
      </c>
      <c r="AN743" s="4">
        <v>1</v>
      </c>
      <c r="AR743" s="4" t="s">
        <v>1831</v>
      </c>
      <c r="AS743" s="4" t="s">
        <v>1831</v>
      </c>
      <c r="AT743" s="4" t="s">
        <v>1831</v>
      </c>
      <c r="AU743" s="4" t="s">
        <v>1831</v>
      </c>
      <c r="AV743" s="4" t="s">
        <v>1831</v>
      </c>
      <c r="AW743" s="4" t="s">
        <v>1831</v>
      </c>
      <c r="AX743" s="4" t="s">
        <v>1831</v>
      </c>
      <c r="AY743" s="4" t="s">
        <v>1831</v>
      </c>
      <c r="AZ743" s="4" t="s">
        <v>1831</v>
      </c>
      <c r="BA743" s="4" t="s">
        <v>1831</v>
      </c>
      <c r="BB743" s="4" t="s">
        <v>1831</v>
      </c>
      <c r="BC743" s="53">
        <v>2.7133479999999999</v>
      </c>
      <c r="BD743" s="53">
        <v>2.2460000000000001E-2</v>
      </c>
      <c r="BE743" s="53">
        <v>307.30609099999998</v>
      </c>
      <c r="BF743" s="53">
        <v>1.3139460000000001</v>
      </c>
      <c r="BG743" s="53">
        <v>0.222635</v>
      </c>
      <c r="BH743" s="4">
        <v>37.652217999999998</v>
      </c>
      <c r="BI743" s="4">
        <v>10.267651000000001</v>
      </c>
      <c r="BJ743" s="53">
        <v>17.475490000000001</v>
      </c>
      <c r="BK743" s="53">
        <v>9.7217999999999999E-2</v>
      </c>
      <c r="BL743" s="53">
        <v>568</v>
      </c>
    </row>
    <row r="744" spans="1:64" hidden="1" x14ac:dyDescent="0.3">
      <c r="A744" s="4" t="s">
        <v>608</v>
      </c>
      <c r="B744" s="4">
        <v>155</v>
      </c>
      <c r="C744" s="53">
        <v>155</v>
      </c>
      <c r="D744" s="4">
        <v>700</v>
      </c>
      <c r="E744" s="4" t="s">
        <v>1657</v>
      </c>
      <c r="F744" s="41">
        <v>36678</v>
      </c>
      <c r="G744" s="94">
        <v>1</v>
      </c>
      <c r="H744" s="94">
        <v>6</v>
      </c>
      <c r="I744" s="94">
        <v>2000</v>
      </c>
      <c r="J744" s="4">
        <v>44.82</v>
      </c>
      <c r="K744" s="4">
        <v>12.27</v>
      </c>
      <c r="L744" s="4">
        <v>1.5</v>
      </c>
      <c r="M744" s="5" t="s">
        <v>2049</v>
      </c>
      <c r="N744" s="4" t="s">
        <v>1659</v>
      </c>
      <c r="P744" s="5" t="s">
        <v>1929</v>
      </c>
      <c r="Q744" s="5" t="s">
        <v>845</v>
      </c>
      <c r="R744" s="4" t="s">
        <v>845</v>
      </c>
      <c r="T744" s="5">
        <v>700</v>
      </c>
      <c r="U744" s="5" t="s">
        <v>1418</v>
      </c>
      <c r="V744" s="5" t="s">
        <v>992</v>
      </c>
      <c r="W744" s="5" t="s">
        <v>1880</v>
      </c>
      <c r="X744" s="5" t="s">
        <v>1889</v>
      </c>
      <c r="Y744" s="4" t="b">
        <v>1</v>
      </c>
      <c r="AA744" s="4">
        <v>5</v>
      </c>
      <c r="AB744" s="4" t="s">
        <v>1831</v>
      </c>
      <c r="AC744" s="4" t="s">
        <v>1949</v>
      </c>
      <c r="AD744" s="4" t="s">
        <v>1831</v>
      </c>
      <c r="AE744" s="53">
        <v>0</v>
      </c>
      <c r="AF744" s="4">
        <v>1</v>
      </c>
      <c r="AH744" s="4" t="s">
        <v>1938</v>
      </c>
      <c r="AI744" s="4" t="s">
        <v>1950</v>
      </c>
      <c r="AJ744" s="4" t="s">
        <v>1831</v>
      </c>
      <c r="AK744" s="4">
        <v>25</v>
      </c>
      <c r="AL744" s="4">
        <v>28</v>
      </c>
      <c r="AM744" s="4" t="s">
        <v>1831</v>
      </c>
      <c r="AN744" s="4">
        <v>2</v>
      </c>
      <c r="AR744" s="4" t="s">
        <v>1831</v>
      </c>
      <c r="AS744" s="4" t="s">
        <v>1831</v>
      </c>
      <c r="AT744" s="4" t="s">
        <v>1831</v>
      </c>
      <c r="AU744" s="4" t="s">
        <v>1831</v>
      </c>
      <c r="AV744" s="4" t="s">
        <v>1831</v>
      </c>
      <c r="AW744" s="4" t="s">
        <v>1831</v>
      </c>
      <c r="AX744" s="4" t="s">
        <v>1831</v>
      </c>
      <c r="AY744" s="4" t="s">
        <v>1831</v>
      </c>
      <c r="AZ744" s="4" t="s">
        <v>1831</v>
      </c>
      <c r="BA744" s="4" t="s">
        <v>1831</v>
      </c>
      <c r="BB744" s="4" t="s">
        <v>1831</v>
      </c>
      <c r="BC744" s="53">
        <v>2.7133479999999999</v>
      </c>
      <c r="BD744" s="53">
        <v>2.2460000000000001E-2</v>
      </c>
      <c r="BE744" s="53">
        <v>307.30609099999998</v>
      </c>
      <c r="BF744" s="53">
        <v>1.3139460000000001</v>
      </c>
      <c r="BG744" s="53">
        <v>0.222635</v>
      </c>
      <c r="BH744" s="4">
        <v>37.652217999999998</v>
      </c>
      <c r="BI744" s="4">
        <v>10.267651000000001</v>
      </c>
      <c r="BJ744" s="53">
        <v>17.475490000000001</v>
      </c>
      <c r="BK744" s="53">
        <v>9.7217999999999999E-2</v>
      </c>
      <c r="BL744" s="53">
        <v>568</v>
      </c>
    </row>
    <row r="745" spans="1:64" hidden="1" x14ac:dyDescent="0.3">
      <c r="A745" s="4" t="s">
        <v>602</v>
      </c>
      <c r="B745" s="4">
        <v>163</v>
      </c>
      <c r="C745" s="53">
        <v>163</v>
      </c>
      <c r="D745" s="4">
        <v>701</v>
      </c>
      <c r="E745" s="4" t="s">
        <v>1663</v>
      </c>
      <c r="F745" s="41">
        <v>35278</v>
      </c>
      <c r="G745" s="94">
        <v>1</v>
      </c>
      <c r="H745" s="94">
        <v>8</v>
      </c>
      <c r="I745" s="94">
        <v>1996</v>
      </c>
      <c r="J745" s="4">
        <v>44.270555600000002</v>
      </c>
      <c r="K745" s="4">
        <v>-68.9930555555555</v>
      </c>
      <c r="L745" s="4">
        <v>60</v>
      </c>
      <c r="M745" s="5" t="s">
        <v>2049</v>
      </c>
      <c r="N745" s="4" t="s">
        <v>844</v>
      </c>
      <c r="P745" s="5" t="s">
        <v>1929</v>
      </c>
      <c r="Q745" s="5" t="s">
        <v>845</v>
      </c>
      <c r="R745" s="4" t="s">
        <v>845</v>
      </c>
      <c r="S745" s="4" t="s">
        <v>1665</v>
      </c>
      <c r="T745" s="5">
        <v>701</v>
      </c>
      <c r="U745" s="5" t="s">
        <v>1174</v>
      </c>
      <c r="V745" s="5" t="s">
        <v>991</v>
      </c>
      <c r="Y745" s="4" t="b">
        <v>1</v>
      </c>
      <c r="Z745" s="4" t="s">
        <v>1666</v>
      </c>
      <c r="AA745" s="4" t="s">
        <v>1831</v>
      </c>
      <c r="AB745" s="4" t="s">
        <v>1831</v>
      </c>
      <c r="AC745" s="4" t="s">
        <v>1831</v>
      </c>
      <c r="AD745" s="4" t="s">
        <v>1831</v>
      </c>
      <c r="AE745" s="53">
        <v>0</v>
      </c>
      <c r="AJ745" s="4" t="s">
        <v>1831</v>
      </c>
      <c r="AK745" s="4" t="s">
        <v>1831</v>
      </c>
      <c r="AL745" s="4" t="s">
        <v>1831</v>
      </c>
      <c r="AM745" s="4" t="s">
        <v>1831</v>
      </c>
      <c r="AN745" s="4">
        <v>7300</v>
      </c>
      <c r="AR745" s="4" t="s">
        <v>1831</v>
      </c>
      <c r="AS745" s="4" t="s">
        <v>1831</v>
      </c>
      <c r="AT745" s="4" t="s">
        <v>1831</v>
      </c>
      <c r="AU745" s="4" t="s">
        <v>1831</v>
      </c>
      <c r="AV745" s="4" t="s">
        <v>1831</v>
      </c>
      <c r="AW745" s="4" t="s">
        <v>1831</v>
      </c>
      <c r="AX745" s="4" t="s">
        <v>1831</v>
      </c>
      <c r="AY745" s="4" t="s">
        <v>1831</v>
      </c>
      <c r="AZ745" s="4" t="s">
        <v>1831</v>
      </c>
      <c r="BA745" s="4" t="s">
        <v>1831</v>
      </c>
      <c r="BB745" s="4" t="s">
        <v>1831</v>
      </c>
      <c r="BC745" s="53">
        <v>0.79389653999999998</v>
      </c>
      <c r="BD745" s="53">
        <v>4.46948E-2</v>
      </c>
      <c r="BE745" s="53">
        <v>296.45032200000003</v>
      </c>
      <c r="BF745" s="53">
        <v>0.61387486000000002</v>
      </c>
      <c r="BG745" s="53">
        <v>0.17850066000000001</v>
      </c>
      <c r="BH745" s="4">
        <v>32.052217300000002</v>
      </c>
      <c r="BI745" s="4">
        <v>6.4493849000000001</v>
      </c>
      <c r="BJ745" s="53">
        <v>8.9643914000000002</v>
      </c>
      <c r="BK745" s="53">
        <v>2.0109970000000001E-2</v>
      </c>
      <c r="BL745" s="53">
        <v>4074.1799299999998</v>
      </c>
    </row>
    <row r="746" spans="1:64" hidden="1" x14ac:dyDescent="0.3">
      <c r="A746" s="4" t="s">
        <v>602</v>
      </c>
      <c r="B746" s="4">
        <v>163</v>
      </c>
      <c r="C746" s="53">
        <v>163</v>
      </c>
      <c r="D746" s="4">
        <v>702</v>
      </c>
      <c r="E746" s="4" t="s">
        <v>1663</v>
      </c>
      <c r="F746" s="41">
        <v>35400</v>
      </c>
      <c r="G746" s="94">
        <v>1</v>
      </c>
      <c r="H746" s="94">
        <v>12</v>
      </c>
      <c r="I746" s="94">
        <v>1996</v>
      </c>
      <c r="J746" s="4">
        <v>44.270555600000002</v>
      </c>
      <c r="K746" s="4">
        <v>-68.9930555555555</v>
      </c>
      <c r="L746" s="4">
        <v>60</v>
      </c>
      <c r="M746" s="5" t="s">
        <v>2049</v>
      </c>
      <c r="N746" s="4" t="s">
        <v>844</v>
      </c>
      <c r="P746" s="5" t="s">
        <v>1929</v>
      </c>
      <c r="Q746" s="90" t="s">
        <v>868</v>
      </c>
      <c r="R746" s="4" t="s">
        <v>868</v>
      </c>
      <c r="S746" s="4" t="s">
        <v>1665</v>
      </c>
      <c r="T746" s="5">
        <v>702</v>
      </c>
      <c r="U746" s="5" t="s">
        <v>1174</v>
      </c>
      <c r="V746" s="5" t="s">
        <v>991</v>
      </c>
      <c r="Y746" s="4" t="b">
        <v>1</v>
      </c>
      <c r="Z746" s="4" t="s">
        <v>1666</v>
      </c>
      <c r="AA746" s="4" t="s">
        <v>1831</v>
      </c>
      <c r="AB746" s="4" t="s">
        <v>1831</v>
      </c>
      <c r="AC746" s="4" t="s">
        <v>1831</v>
      </c>
      <c r="AD746" s="4" t="s">
        <v>1831</v>
      </c>
      <c r="AE746" s="53">
        <v>0</v>
      </c>
      <c r="AJ746" s="4" t="s">
        <v>1831</v>
      </c>
      <c r="AK746" s="4" t="s">
        <v>1831</v>
      </c>
      <c r="AL746" s="4" t="s">
        <v>1831</v>
      </c>
      <c r="AM746" s="4" t="s">
        <v>1831</v>
      </c>
      <c r="AN746" s="4">
        <v>7300</v>
      </c>
      <c r="AR746" s="4" t="s">
        <v>1831</v>
      </c>
      <c r="AS746" s="4" t="s">
        <v>1831</v>
      </c>
      <c r="AT746" s="4" t="s">
        <v>1831</v>
      </c>
      <c r="AU746" s="4" t="s">
        <v>1831</v>
      </c>
      <c r="AV746" s="4" t="s">
        <v>1831</v>
      </c>
      <c r="AW746" s="4" t="s">
        <v>1831</v>
      </c>
      <c r="AX746" s="4" t="s">
        <v>1831</v>
      </c>
      <c r="AY746" s="4" t="s">
        <v>1831</v>
      </c>
      <c r="AZ746" s="4" t="s">
        <v>1831</v>
      </c>
      <c r="BA746" s="4" t="s">
        <v>1831</v>
      </c>
      <c r="BB746" s="4" t="s">
        <v>1831</v>
      </c>
      <c r="BC746" s="53">
        <v>0.79389653999999998</v>
      </c>
      <c r="BD746" s="53">
        <v>4.46948E-2</v>
      </c>
      <c r="BE746" s="53">
        <v>296.45032200000003</v>
      </c>
      <c r="BF746" s="53">
        <v>0.61387486000000002</v>
      </c>
      <c r="BG746" s="53">
        <v>0.17850066000000001</v>
      </c>
      <c r="BH746" s="4">
        <v>32.052217300000002</v>
      </c>
      <c r="BI746" s="4">
        <v>6.4493849000000001</v>
      </c>
      <c r="BJ746" s="53">
        <v>8.9643914000000002</v>
      </c>
      <c r="BK746" s="53">
        <v>2.0109970000000001E-2</v>
      </c>
      <c r="BL746" s="53">
        <v>4074.1799299999998</v>
      </c>
    </row>
    <row r="747" spans="1:64" hidden="1" x14ac:dyDescent="0.3">
      <c r="A747" s="4" t="s">
        <v>602</v>
      </c>
      <c r="B747" s="4">
        <v>163</v>
      </c>
      <c r="C747" s="53">
        <v>163</v>
      </c>
      <c r="D747" s="4">
        <v>703</v>
      </c>
      <c r="E747" s="4" t="s">
        <v>1663</v>
      </c>
      <c r="F747" s="41">
        <v>35462</v>
      </c>
      <c r="G747" s="94">
        <v>1</v>
      </c>
      <c r="H747" s="94">
        <v>2</v>
      </c>
      <c r="I747" s="94">
        <v>1997</v>
      </c>
      <c r="J747" s="4">
        <v>44.270555600000002</v>
      </c>
      <c r="K747" s="4">
        <v>-68.9930555555555</v>
      </c>
      <c r="L747" s="4">
        <v>60</v>
      </c>
      <c r="M747" s="5" t="s">
        <v>2049</v>
      </c>
      <c r="N747" s="4" t="s">
        <v>844</v>
      </c>
      <c r="P747" s="5" t="s">
        <v>1929</v>
      </c>
      <c r="Q747" s="5" t="s">
        <v>945</v>
      </c>
      <c r="R747" s="4" t="s">
        <v>945</v>
      </c>
      <c r="S747" s="4" t="s">
        <v>1665</v>
      </c>
      <c r="T747" s="5">
        <v>703</v>
      </c>
      <c r="U747" s="5" t="s">
        <v>1174</v>
      </c>
      <c r="V747" s="5" t="s">
        <v>991</v>
      </c>
      <c r="Y747" s="4" t="b">
        <v>1</v>
      </c>
      <c r="Z747" s="4" t="s">
        <v>1666</v>
      </c>
      <c r="AA747" s="4" t="s">
        <v>1831</v>
      </c>
      <c r="AB747" s="4" t="s">
        <v>1831</v>
      </c>
      <c r="AC747" s="4" t="s">
        <v>1831</v>
      </c>
      <c r="AD747" s="4" t="s">
        <v>1831</v>
      </c>
      <c r="AE747" s="53">
        <v>0</v>
      </c>
      <c r="AJ747" s="4" t="s">
        <v>1831</v>
      </c>
      <c r="AK747" s="4" t="s">
        <v>1831</v>
      </c>
      <c r="AL747" s="4" t="s">
        <v>1831</v>
      </c>
      <c r="AM747" s="4" t="s">
        <v>1831</v>
      </c>
      <c r="AN747" s="4">
        <v>7300</v>
      </c>
      <c r="AR747" s="4" t="s">
        <v>1831</v>
      </c>
      <c r="AS747" s="4" t="s">
        <v>1831</v>
      </c>
      <c r="AT747" s="4" t="s">
        <v>1831</v>
      </c>
      <c r="AU747" s="4" t="s">
        <v>1831</v>
      </c>
      <c r="AV747" s="4" t="s">
        <v>1831</v>
      </c>
      <c r="AW747" s="4" t="s">
        <v>1831</v>
      </c>
      <c r="AX747" s="4" t="s">
        <v>1831</v>
      </c>
      <c r="AY747" s="4" t="s">
        <v>1831</v>
      </c>
      <c r="AZ747" s="4" t="s">
        <v>1831</v>
      </c>
      <c r="BA747" s="4" t="s">
        <v>1831</v>
      </c>
      <c r="BB747" s="4" t="s">
        <v>1831</v>
      </c>
      <c r="BC747" s="53">
        <v>0.79389653999999998</v>
      </c>
      <c r="BD747" s="53">
        <v>4.46948E-2</v>
      </c>
      <c r="BE747" s="53">
        <v>296.45032200000003</v>
      </c>
      <c r="BF747" s="53">
        <v>0.61387486000000002</v>
      </c>
      <c r="BG747" s="53">
        <v>0.17850066000000001</v>
      </c>
      <c r="BH747" s="4">
        <v>32.052217300000002</v>
      </c>
      <c r="BI747" s="4">
        <v>6.4493849000000001</v>
      </c>
      <c r="BJ747" s="53">
        <v>8.9643914000000002</v>
      </c>
      <c r="BK747" s="53">
        <v>2.0109970000000001E-2</v>
      </c>
      <c r="BL747" s="53">
        <v>4074.1799299999998</v>
      </c>
    </row>
    <row r="748" spans="1:64" hidden="1" x14ac:dyDescent="0.3">
      <c r="A748" s="4" t="s">
        <v>602</v>
      </c>
      <c r="B748" s="4">
        <v>163</v>
      </c>
      <c r="C748" s="53">
        <v>163</v>
      </c>
      <c r="D748" s="4">
        <v>704</v>
      </c>
      <c r="E748" s="4" t="s">
        <v>1663</v>
      </c>
      <c r="F748" s="41">
        <v>35521</v>
      </c>
      <c r="G748" s="94">
        <v>1</v>
      </c>
      <c r="H748" s="94">
        <v>4</v>
      </c>
      <c r="I748" s="94">
        <v>1997</v>
      </c>
      <c r="J748" s="4">
        <v>44.270555600000002</v>
      </c>
      <c r="K748" s="4">
        <v>-68.9930555555555</v>
      </c>
      <c r="L748" s="4">
        <v>60</v>
      </c>
      <c r="M748" s="5" t="s">
        <v>2049</v>
      </c>
      <c r="N748" s="4" t="s">
        <v>844</v>
      </c>
      <c r="P748" s="5" t="s">
        <v>1929</v>
      </c>
      <c r="Q748" s="90" t="s">
        <v>946</v>
      </c>
      <c r="R748" s="4" t="s">
        <v>946</v>
      </c>
      <c r="S748" s="4" t="s">
        <v>1665</v>
      </c>
      <c r="T748" s="5">
        <v>704</v>
      </c>
      <c r="U748" s="5" t="s">
        <v>1174</v>
      </c>
      <c r="V748" s="5" t="s">
        <v>991</v>
      </c>
      <c r="Y748" s="4" t="b">
        <v>1</v>
      </c>
      <c r="Z748" s="4" t="s">
        <v>1666</v>
      </c>
      <c r="AA748" s="4" t="s">
        <v>1831</v>
      </c>
      <c r="AB748" s="4" t="s">
        <v>1831</v>
      </c>
      <c r="AC748" s="4" t="s">
        <v>1831</v>
      </c>
      <c r="AD748" s="4" t="s">
        <v>1831</v>
      </c>
      <c r="AE748" s="53">
        <v>0</v>
      </c>
      <c r="AJ748" s="4" t="s">
        <v>1831</v>
      </c>
      <c r="AK748" s="4" t="s">
        <v>1831</v>
      </c>
      <c r="AL748" s="4" t="s">
        <v>1831</v>
      </c>
      <c r="AM748" s="4" t="s">
        <v>1831</v>
      </c>
      <c r="AN748" s="4">
        <v>7300</v>
      </c>
      <c r="AR748" s="4" t="s">
        <v>1831</v>
      </c>
      <c r="AS748" s="4" t="s">
        <v>1831</v>
      </c>
      <c r="AT748" s="4" t="s">
        <v>1831</v>
      </c>
      <c r="AU748" s="4" t="s">
        <v>1831</v>
      </c>
      <c r="AV748" s="4" t="s">
        <v>1831</v>
      </c>
      <c r="AW748" s="4" t="s">
        <v>1831</v>
      </c>
      <c r="AX748" s="4" t="s">
        <v>1831</v>
      </c>
      <c r="AY748" s="4" t="s">
        <v>1831</v>
      </c>
      <c r="AZ748" s="4" t="s">
        <v>1831</v>
      </c>
      <c r="BA748" s="4" t="s">
        <v>1831</v>
      </c>
      <c r="BB748" s="4" t="s">
        <v>1831</v>
      </c>
      <c r="BC748" s="53">
        <v>0.79389653999999998</v>
      </c>
      <c r="BD748" s="53">
        <v>4.46948E-2</v>
      </c>
      <c r="BE748" s="53">
        <v>296.45032200000003</v>
      </c>
      <c r="BF748" s="53">
        <v>0.61387486000000002</v>
      </c>
      <c r="BG748" s="53">
        <v>0.17850066000000001</v>
      </c>
      <c r="BH748" s="4">
        <v>32.052217300000002</v>
      </c>
      <c r="BI748" s="4">
        <v>6.4493849000000001</v>
      </c>
      <c r="BJ748" s="53">
        <v>8.9643914000000002</v>
      </c>
      <c r="BK748" s="53">
        <v>2.0109970000000001E-2</v>
      </c>
      <c r="BL748" s="53">
        <v>4074.1799299999998</v>
      </c>
    </row>
    <row r="749" spans="1:64" hidden="1" x14ac:dyDescent="0.3">
      <c r="A749" s="4" t="s">
        <v>602</v>
      </c>
      <c r="B749" s="4">
        <v>163</v>
      </c>
      <c r="C749" s="53">
        <v>163</v>
      </c>
      <c r="D749" s="4">
        <v>705</v>
      </c>
      <c r="E749" s="4" t="s">
        <v>1663</v>
      </c>
      <c r="F749" s="41">
        <v>35643</v>
      </c>
      <c r="G749" s="94">
        <v>1</v>
      </c>
      <c r="H749" s="94">
        <v>8</v>
      </c>
      <c r="I749" s="94">
        <v>1997</v>
      </c>
      <c r="J749" s="4">
        <v>44.270555600000002</v>
      </c>
      <c r="K749" s="4">
        <v>-68.9930555555555</v>
      </c>
      <c r="L749" s="4">
        <v>60</v>
      </c>
      <c r="M749" s="5" t="s">
        <v>2049</v>
      </c>
      <c r="N749" s="4" t="s">
        <v>844</v>
      </c>
      <c r="P749" s="5" t="s">
        <v>1929</v>
      </c>
      <c r="Q749" s="5" t="s">
        <v>845</v>
      </c>
      <c r="R749" s="4" t="s">
        <v>845</v>
      </c>
      <c r="S749" s="4" t="s">
        <v>1665</v>
      </c>
      <c r="T749" s="5">
        <v>705</v>
      </c>
      <c r="U749" s="5" t="s">
        <v>1174</v>
      </c>
      <c r="V749" s="5" t="s">
        <v>991</v>
      </c>
      <c r="Y749" s="4" t="b">
        <v>1</v>
      </c>
      <c r="Z749" s="4" t="s">
        <v>1666</v>
      </c>
      <c r="AA749" s="4" t="s">
        <v>1831</v>
      </c>
      <c r="AB749" s="4" t="s">
        <v>1831</v>
      </c>
      <c r="AC749" s="4" t="s">
        <v>1831</v>
      </c>
      <c r="AD749" s="4" t="s">
        <v>1831</v>
      </c>
      <c r="AE749" s="53">
        <v>0</v>
      </c>
      <c r="AJ749" s="4" t="s">
        <v>1831</v>
      </c>
      <c r="AK749" s="4" t="s">
        <v>1831</v>
      </c>
      <c r="AL749" s="4" t="s">
        <v>1831</v>
      </c>
      <c r="AM749" s="4" t="s">
        <v>1831</v>
      </c>
      <c r="AN749" s="4">
        <v>7300</v>
      </c>
      <c r="AR749" s="4" t="s">
        <v>1831</v>
      </c>
      <c r="AS749" s="4" t="s">
        <v>1831</v>
      </c>
      <c r="AT749" s="4" t="s">
        <v>1831</v>
      </c>
      <c r="AU749" s="4" t="s">
        <v>1831</v>
      </c>
      <c r="AV749" s="4" t="s">
        <v>1831</v>
      </c>
      <c r="AW749" s="4" t="s">
        <v>1831</v>
      </c>
      <c r="AX749" s="4" t="s">
        <v>1831</v>
      </c>
      <c r="AY749" s="4" t="s">
        <v>1831</v>
      </c>
      <c r="AZ749" s="4" t="s">
        <v>1831</v>
      </c>
      <c r="BA749" s="4" t="s">
        <v>1831</v>
      </c>
      <c r="BB749" s="4" t="s">
        <v>1831</v>
      </c>
      <c r="BC749" s="53">
        <v>0.79389653999999998</v>
      </c>
      <c r="BD749" s="53">
        <v>4.46948E-2</v>
      </c>
      <c r="BE749" s="53">
        <v>296.45032200000003</v>
      </c>
      <c r="BF749" s="53">
        <v>0.61387486000000002</v>
      </c>
      <c r="BG749" s="53">
        <v>0.17850066000000001</v>
      </c>
      <c r="BH749" s="4">
        <v>32.052217300000002</v>
      </c>
      <c r="BI749" s="4">
        <v>6.4493849000000001</v>
      </c>
      <c r="BJ749" s="53">
        <v>8.9643914000000002</v>
      </c>
      <c r="BK749" s="53">
        <v>2.0109970000000001E-2</v>
      </c>
      <c r="BL749" s="53">
        <v>4074.1799299999998</v>
      </c>
    </row>
    <row r="750" spans="1:64" hidden="1" x14ac:dyDescent="0.3">
      <c r="A750" s="4" t="s">
        <v>602</v>
      </c>
      <c r="B750" s="4">
        <v>163</v>
      </c>
      <c r="C750" s="53">
        <v>163</v>
      </c>
      <c r="D750" s="4">
        <v>706</v>
      </c>
      <c r="E750" s="4" t="s">
        <v>1663</v>
      </c>
      <c r="F750" s="41">
        <v>35704</v>
      </c>
      <c r="G750" s="94">
        <v>1</v>
      </c>
      <c r="H750" s="94">
        <v>10</v>
      </c>
      <c r="I750" s="94">
        <v>1997</v>
      </c>
      <c r="J750" s="4">
        <v>44.270555600000002</v>
      </c>
      <c r="K750" s="4">
        <v>-68.9930555555555</v>
      </c>
      <c r="L750" s="4">
        <v>60</v>
      </c>
      <c r="M750" s="5" t="s">
        <v>2049</v>
      </c>
      <c r="N750" s="4" t="s">
        <v>844</v>
      </c>
      <c r="P750" s="5" t="s">
        <v>1929</v>
      </c>
      <c r="Q750" s="90" t="s">
        <v>868</v>
      </c>
      <c r="R750" s="4" t="s">
        <v>868</v>
      </c>
      <c r="S750" s="4" t="s">
        <v>1665</v>
      </c>
      <c r="T750" s="4" t="s">
        <v>2124</v>
      </c>
      <c r="U750" s="5" t="s">
        <v>1174</v>
      </c>
      <c r="V750" s="5" t="s">
        <v>991</v>
      </c>
      <c r="Y750" s="4" t="b">
        <v>1</v>
      </c>
      <c r="Z750" s="4" t="s">
        <v>1666</v>
      </c>
      <c r="AA750" s="4" t="s">
        <v>1831</v>
      </c>
      <c r="AB750" s="4" t="s">
        <v>1831</v>
      </c>
      <c r="AC750" s="4" t="s">
        <v>1831</v>
      </c>
      <c r="AD750" s="4" t="s">
        <v>1831</v>
      </c>
      <c r="AE750" s="53">
        <v>0</v>
      </c>
      <c r="AJ750" s="4" t="s">
        <v>1831</v>
      </c>
      <c r="AK750" s="4" t="s">
        <v>1831</v>
      </c>
      <c r="AL750" s="4" t="s">
        <v>1831</v>
      </c>
      <c r="AM750" s="4" t="s">
        <v>1831</v>
      </c>
      <c r="AN750" s="4">
        <v>7300</v>
      </c>
      <c r="AR750" s="4" t="s">
        <v>1831</v>
      </c>
      <c r="AS750" s="4" t="s">
        <v>1831</v>
      </c>
      <c r="AT750" s="4" t="s">
        <v>1831</v>
      </c>
      <c r="AU750" s="4" t="s">
        <v>1831</v>
      </c>
      <c r="AV750" s="4" t="s">
        <v>1831</v>
      </c>
      <c r="AW750" s="4" t="s">
        <v>1831</v>
      </c>
      <c r="AX750" s="4" t="s">
        <v>1831</v>
      </c>
      <c r="AY750" s="4" t="s">
        <v>1831</v>
      </c>
      <c r="AZ750" s="4" t="s">
        <v>1831</v>
      </c>
      <c r="BA750" s="4" t="s">
        <v>1831</v>
      </c>
      <c r="BB750" s="4" t="s">
        <v>1831</v>
      </c>
      <c r="BC750" s="53">
        <v>0.79389653999999998</v>
      </c>
      <c r="BD750" s="53">
        <v>4.46948E-2</v>
      </c>
      <c r="BE750" s="53">
        <v>296.45032200000003</v>
      </c>
      <c r="BF750" s="53">
        <v>0.61387486000000002</v>
      </c>
      <c r="BG750" s="53">
        <v>0.17850066000000001</v>
      </c>
      <c r="BH750" s="4">
        <v>32.052217300000002</v>
      </c>
      <c r="BI750" s="4">
        <v>6.4493849000000001</v>
      </c>
      <c r="BJ750" s="53">
        <v>8.9643914000000002</v>
      </c>
      <c r="BK750" s="53">
        <v>2.0109970000000001E-2</v>
      </c>
      <c r="BL750" s="53">
        <v>4074.1799299999998</v>
      </c>
    </row>
    <row r="751" spans="1:64" hidden="1" x14ac:dyDescent="0.3">
      <c r="A751" s="4" t="s">
        <v>602</v>
      </c>
      <c r="B751" s="4">
        <v>163</v>
      </c>
      <c r="C751" s="53">
        <v>163</v>
      </c>
      <c r="D751" s="4">
        <v>707</v>
      </c>
      <c r="E751" s="4" t="s">
        <v>1663</v>
      </c>
      <c r="F751" s="41">
        <v>35765</v>
      </c>
      <c r="G751" s="94">
        <v>1</v>
      </c>
      <c r="H751" s="94">
        <v>12</v>
      </c>
      <c r="I751" s="94">
        <v>1997</v>
      </c>
      <c r="J751" s="4">
        <v>44.270555600000002</v>
      </c>
      <c r="K751" s="4">
        <v>-68.9930555555555</v>
      </c>
      <c r="L751" s="4">
        <v>60</v>
      </c>
      <c r="M751" s="5" t="s">
        <v>2049</v>
      </c>
      <c r="N751" s="4" t="s">
        <v>844</v>
      </c>
      <c r="P751" s="5" t="s">
        <v>1929</v>
      </c>
      <c r="Q751" s="5" t="s">
        <v>945</v>
      </c>
      <c r="R751" s="4" t="s">
        <v>945</v>
      </c>
      <c r="S751" s="4" t="s">
        <v>1665</v>
      </c>
      <c r="T751" s="4" t="s">
        <v>2125</v>
      </c>
      <c r="U751" s="5" t="s">
        <v>1174</v>
      </c>
      <c r="V751" s="5" t="s">
        <v>992</v>
      </c>
      <c r="Y751" s="4" t="b">
        <v>1</v>
      </c>
      <c r="Z751" s="4" t="s">
        <v>1666</v>
      </c>
      <c r="AA751" s="4" t="s">
        <v>1831</v>
      </c>
      <c r="AB751" s="4" t="s">
        <v>1831</v>
      </c>
      <c r="AC751" s="4" t="s">
        <v>1831</v>
      </c>
      <c r="AD751" s="4" t="s">
        <v>1831</v>
      </c>
      <c r="AE751" s="53">
        <v>0</v>
      </c>
      <c r="AJ751" s="4" t="s">
        <v>1831</v>
      </c>
      <c r="AK751" s="4" t="s">
        <v>1831</v>
      </c>
      <c r="AL751" s="4" t="s">
        <v>1831</v>
      </c>
      <c r="AM751" s="4" t="s">
        <v>1831</v>
      </c>
      <c r="AN751" s="4">
        <v>7300</v>
      </c>
      <c r="AR751" s="4" t="s">
        <v>1831</v>
      </c>
      <c r="AS751" s="4" t="s">
        <v>1831</v>
      </c>
      <c r="AT751" s="4" t="s">
        <v>1831</v>
      </c>
      <c r="AU751" s="4" t="s">
        <v>1831</v>
      </c>
      <c r="AV751" s="4" t="s">
        <v>1831</v>
      </c>
      <c r="AW751" s="4" t="s">
        <v>1831</v>
      </c>
      <c r="AX751" s="4" t="s">
        <v>1831</v>
      </c>
      <c r="AY751" s="4" t="s">
        <v>1831</v>
      </c>
      <c r="AZ751" s="4" t="s">
        <v>1831</v>
      </c>
      <c r="BA751" s="4" t="s">
        <v>1831</v>
      </c>
      <c r="BB751" s="4" t="s">
        <v>1831</v>
      </c>
      <c r="BC751" s="53">
        <v>0.79389653999999998</v>
      </c>
      <c r="BD751" s="53">
        <v>4.46948E-2</v>
      </c>
      <c r="BE751" s="53">
        <v>296.45032200000003</v>
      </c>
      <c r="BF751" s="53">
        <v>0.61387486000000002</v>
      </c>
      <c r="BG751" s="53">
        <v>0.17850066000000001</v>
      </c>
      <c r="BH751" s="4">
        <v>32.052217300000002</v>
      </c>
      <c r="BI751" s="4">
        <v>6.4493849000000001</v>
      </c>
      <c r="BJ751" s="53">
        <v>8.9643914000000002</v>
      </c>
      <c r="BK751" s="53">
        <v>2.0109970000000001E-2</v>
      </c>
      <c r="BL751" s="53">
        <v>4074.1799299999998</v>
      </c>
    </row>
    <row r="752" spans="1:64" hidden="1" x14ac:dyDescent="0.3">
      <c r="A752" s="4" t="s">
        <v>602</v>
      </c>
      <c r="B752" s="4">
        <v>163</v>
      </c>
      <c r="C752" s="53">
        <v>163</v>
      </c>
      <c r="D752" s="4">
        <v>708</v>
      </c>
      <c r="E752" s="4" t="s">
        <v>1663</v>
      </c>
      <c r="F752" s="41">
        <v>35886</v>
      </c>
      <c r="G752" s="94">
        <v>1</v>
      </c>
      <c r="H752" s="94">
        <v>4</v>
      </c>
      <c r="I752" s="94">
        <v>1998</v>
      </c>
      <c r="J752" s="4">
        <v>44.270555600000002</v>
      </c>
      <c r="K752" s="4">
        <v>-68.9930555555555</v>
      </c>
      <c r="L752" s="4">
        <v>60</v>
      </c>
      <c r="M752" s="5" t="s">
        <v>2049</v>
      </c>
      <c r="N752" s="4" t="s">
        <v>844</v>
      </c>
      <c r="P752" s="5" t="s">
        <v>1929</v>
      </c>
      <c r="Q752" s="90" t="s">
        <v>946</v>
      </c>
      <c r="R752" s="4" t="s">
        <v>946</v>
      </c>
      <c r="S752" s="4" t="s">
        <v>1665</v>
      </c>
      <c r="T752" s="4" t="s">
        <v>2126</v>
      </c>
      <c r="U752" s="5" t="s">
        <v>1174</v>
      </c>
      <c r="V752" s="5" t="s">
        <v>992</v>
      </c>
      <c r="Y752" s="4" t="b">
        <v>1</v>
      </c>
      <c r="Z752" s="4" t="s">
        <v>1666</v>
      </c>
      <c r="AA752" s="4" t="s">
        <v>1831</v>
      </c>
      <c r="AB752" s="4" t="s">
        <v>1831</v>
      </c>
      <c r="AC752" s="4" t="s">
        <v>1831</v>
      </c>
      <c r="AD752" s="4" t="s">
        <v>1831</v>
      </c>
      <c r="AE752" s="53">
        <v>0</v>
      </c>
      <c r="AJ752" s="4" t="s">
        <v>1831</v>
      </c>
      <c r="AK752" s="4" t="s">
        <v>1831</v>
      </c>
      <c r="AL752" s="4" t="s">
        <v>1831</v>
      </c>
      <c r="AM752" s="4" t="s">
        <v>1831</v>
      </c>
      <c r="AN752" s="4">
        <v>7300</v>
      </c>
      <c r="AR752" s="4" t="s">
        <v>1831</v>
      </c>
      <c r="AS752" s="4" t="s">
        <v>1831</v>
      </c>
      <c r="AT752" s="4" t="s">
        <v>1831</v>
      </c>
      <c r="AU752" s="4" t="s">
        <v>1831</v>
      </c>
      <c r="AV752" s="4" t="s">
        <v>1831</v>
      </c>
      <c r="AW752" s="4" t="s">
        <v>1831</v>
      </c>
      <c r="AX752" s="4" t="s">
        <v>1831</v>
      </c>
      <c r="AY752" s="4" t="s">
        <v>1831</v>
      </c>
      <c r="AZ752" s="4" t="s">
        <v>1831</v>
      </c>
      <c r="BA752" s="4" t="s">
        <v>1831</v>
      </c>
      <c r="BB752" s="4" t="s">
        <v>1831</v>
      </c>
      <c r="BC752" s="53">
        <v>0.79389653999999998</v>
      </c>
      <c r="BD752" s="53">
        <v>4.46948E-2</v>
      </c>
      <c r="BE752" s="53">
        <v>296.45032200000003</v>
      </c>
      <c r="BF752" s="53">
        <v>0.61387486000000002</v>
      </c>
      <c r="BG752" s="53">
        <v>0.17850066000000001</v>
      </c>
      <c r="BH752" s="4">
        <v>32.052217300000002</v>
      </c>
      <c r="BI752" s="4">
        <v>6.4493849000000001</v>
      </c>
      <c r="BJ752" s="53">
        <v>8.9643914000000002</v>
      </c>
      <c r="BK752" s="53">
        <v>2.0109970000000001E-2</v>
      </c>
      <c r="BL752" s="53">
        <v>4074.1799299999998</v>
      </c>
    </row>
    <row r="753" spans="1:64" hidden="1" x14ac:dyDescent="0.3">
      <c r="A753" s="4" t="s">
        <v>602</v>
      </c>
      <c r="B753" s="4">
        <v>163</v>
      </c>
      <c r="C753" s="53">
        <v>163</v>
      </c>
      <c r="D753" s="4">
        <v>709</v>
      </c>
      <c r="E753" s="4" t="s">
        <v>1663</v>
      </c>
      <c r="F753" s="41">
        <v>35916</v>
      </c>
      <c r="G753" s="94">
        <v>1</v>
      </c>
      <c r="H753" s="94">
        <v>5</v>
      </c>
      <c r="I753" s="94">
        <v>1998</v>
      </c>
      <c r="J753" s="4">
        <v>44.270555600000002</v>
      </c>
      <c r="K753" s="4">
        <v>-68.9930555555555</v>
      </c>
      <c r="L753" s="4">
        <v>60</v>
      </c>
      <c r="M753" s="5" t="s">
        <v>2049</v>
      </c>
      <c r="N753" s="4" t="s">
        <v>844</v>
      </c>
      <c r="P753" s="5" t="s">
        <v>1929</v>
      </c>
      <c r="Q753" s="90" t="s">
        <v>946</v>
      </c>
      <c r="R753" s="4" t="s">
        <v>946</v>
      </c>
      <c r="S753" s="4" t="s">
        <v>1665</v>
      </c>
      <c r="T753" s="4" t="s">
        <v>2127</v>
      </c>
      <c r="U753" s="5" t="s">
        <v>1174</v>
      </c>
      <c r="V753" s="5" t="s">
        <v>992</v>
      </c>
      <c r="Y753" s="4" t="b">
        <v>1</v>
      </c>
      <c r="Z753" s="4" t="s">
        <v>1666</v>
      </c>
      <c r="AA753" s="4" t="s">
        <v>1831</v>
      </c>
      <c r="AB753" s="4" t="s">
        <v>1831</v>
      </c>
      <c r="AC753" s="4" t="s">
        <v>1831</v>
      </c>
      <c r="AD753" s="4" t="s">
        <v>1831</v>
      </c>
      <c r="AE753" s="53">
        <v>0</v>
      </c>
      <c r="AJ753" s="4" t="s">
        <v>1831</v>
      </c>
      <c r="AK753" s="4" t="s">
        <v>1831</v>
      </c>
      <c r="AL753" s="4" t="s">
        <v>1831</v>
      </c>
      <c r="AM753" s="4" t="s">
        <v>1831</v>
      </c>
      <c r="AN753" s="4">
        <v>7300</v>
      </c>
      <c r="AR753" s="4" t="s">
        <v>1831</v>
      </c>
      <c r="AS753" s="4" t="s">
        <v>1831</v>
      </c>
      <c r="AT753" s="4" t="s">
        <v>1831</v>
      </c>
      <c r="AU753" s="4" t="s">
        <v>1831</v>
      </c>
      <c r="AV753" s="4" t="s">
        <v>1831</v>
      </c>
      <c r="AW753" s="4" t="s">
        <v>1831</v>
      </c>
      <c r="AX753" s="4" t="s">
        <v>1831</v>
      </c>
      <c r="AY753" s="4" t="s">
        <v>1831</v>
      </c>
      <c r="AZ753" s="4" t="s">
        <v>1831</v>
      </c>
      <c r="BA753" s="4" t="s">
        <v>1831</v>
      </c>
      <c r="BB753" s="4" t="s">
        <v>1831</v>
      </c>
      <c r="BC753" s="53">
        <v>0.79389653999999998</v>
      </c>
      <c r="BD753" s="53">
        <v>4.46948E-2</v>
      </c>
      <c r="BE753" s="53">
        <v>296.45032200000003</v>
      </c>
      <c r="BF753" s="53">
        <v>0.61387486000000002</v>
      </c>
      <c r="BG753" s="53">
        <v>0.17850066000000001</v>
      </c>
      <c r="BH753" s="4">
        <v>32.052217300000002</v>
      </c>
      <c r="BI753" s="4">
        <v>6.4493849000000001</v>
      </c>
      <c r="BJ753" s="53">
        <v>8.9643914000000002</v>
      </c>
      <c r="BK753" s="53">
        <v>2.0109970000000001E-2</v>
      </c>
      <c r="BL753" s="53">
        <v>4074.1799299999998</v>
      </c>
    </row>
    <row r="754" spans="1:64" hidden="1" x14ac:dyDescent="0.3">
      <c r="A754" s="4" t="s">
        <v>602</v>
      </c>
      <c r="B754" s="4">
        <v>163</v>
      </c>
      <c r="C754" s="53">
        <v>163</v>
      </c>
      <c r="D754" s="4">
        <v>710</v>
      </c>
      <c r="E754" s="4" t="s">
        <v>1664</v>
      </c>
      <c r="F754" s="41">
        <v>35278</v>
      </c>
      <c r="G754" s="94">
        <v>1</v>
      </c>
      <c r="H754" s="94">
        <v>8</v>
      </c>
      <c r="I754" s="94">
        <v>1996</v>
      </c>
      <c r="J754" s="4">
        <v>44.253055600000003</v>
      </c>
      <c r="K754" s="4">
        <v>-69.001388888888798</v>
      </c>
      <c r="L754" s="4">
        <v>60</v>
      </c>
      <c r="M754" s="5" t="s">
        <v>2049</v>
      </c>
      <c r="N754" s="4" t="s">
        <v>844</v>
      </c>
      <c r="P754" s="5" t="s">
        <v>1929</v>
      </c>
      <c r="Q754" s="5" t="s">
        <v>845</v>
      </c>
      <c r="R754" s="4" t="s">
        <v>845</v>
      </c>
      <c r="S754" s="4" t="s">
        <v>1665</v>
      </c>
      <c r="T754" s="5">
        <v>710</v>
      </c>
      <c r="U754" s="5" t="s">
        <v>1418</v>
      </c>
      <c r="V754" s="5" t="s">
        <v>991</v>
      </c>
      <c r="W754" s="5" t="s">
        <v>1222</v>
      </c>
      <c r="Y754" s="4" t="b">
        <v>1</v>
      </c>
      <c r="Z754" s="4" t="s">
        <v>1666</v>
      </c>
      <c r="AA754" s="4" t="s">
        <v>1831</v>
      </c>
      <c r="AB754" s="4" t="s">
        <v>1831</v>
      </c>
      <c r="AC754" s="4" t="s">
        <v>1831</v>
      </c>
      <c r="AD754" s="4" t="s">
        <v>1831</v>
      </c>
      <c r="AE754" s="53">
        <v>0</v>
      </c>
      <c r="AJ754" s="4" t="s">
        <v>1831</v>
      </c>
      <c r="AK754" s="4" t="s">
        <v>1831</v>
      </c>
      <c r="AL754" s="4" t="s">
        <v>1831</v>
      </c>
      <c r="AM754" s="4" t="s">
        <v>1831</v>
      </c>
      <c r="AN754" s="4">
        <v>7300</v>
      </c>
      <c r="AR754" s="4" t="s">
        <v>1831</v>
      </c>
      <c r="AS754" s="4" t="s">
        <v>1831</v>
      </c>
      <c r="AT754" s="4" t="s">
        <v>1831</v>
      </c>
      <c r="AU754" s="4" t="s">
        <v>1831</v>
      </c>
      <c r="AV754" s="4" t="s">
        <v>1831</v>
      </c>
      <c r="AW754" s="4" t="s">
        <v>1831</v>
      </c>
      <c r="AX754" s="4" t="s">
        <v>1831</v>
      </c>
      <c r="AY754" s="4" t="s">
        <v>1831</v>
      </c>
      <c r="AZ754" s="4" t="s">
        <v>1831</v>
      </c>
      <c r="BA754" s="4" t="s">
        <v>1831</v>
      </c>
      <c r="BB754" s="4" t="s">
        <v>1831</v>
      </c>
      <c r="BC754" s="53">
        <v>0.77639552999999994</v>
      </c>
      <c r="BD754" s="53">
        <v>4.3307499999999999E-2</v>
      </c>
      <c r="BE754" s="53">
        <v>297.828576</v>
      </c>
      <c r="BF754" s="53">
        <v>0.60251573999999997</v>
      </c>
      <c r="BG754" s="53">
        <v>0.18735077999999999</v>
      </c>
      <c r="BH754" s="4">
        <v>32.073915100000001</v>
      </c>
      <c r="BI754" s="4">
        <v>6.1611371200000002</v>
      </c>
      <c r="BJ754" s="53">
        <v>8.8571352799999996</v>
      </c>
      <c r="BK754" s="53">
        <v>1.989337E-2</v>
      </c>
      <c r="BL754" s="53">
        <v>4164.2402300000003</v>
      </c>
    </row>
    <row r="755" spans="1:64" hidden="1" x14ac:dyDescent="0.3">
      <c r="A755" s="4" t="s">
        <v>602</v>
      </c>
      <c r="B755" s="4">
        <v>163</v>
      </c>
      <c r="C755" s="53">
        <v>163</v>
      </c>
      <c r="D755" s="4">
        <v>711</v>
      </c>
      <c r="E755" s="4" t="s">
        <v>1664</v>
      </c>
      <c r="F755" s="41">
        <v>35400</v>
      </c>
      <c r="G755" s="94">
        <v>1</v>
      </c>
      <c r="H755" s="94">
        <v>12</v>
      </c>
      <c r="I755" s="94">
        <v>1996</v>
      </c>
      <c r="J755" s="4">
        <v>44.253055600000003</v>
      </c>
      <c r="K755" s="4">
        <v>-69.001388888888798</v>
      </c>
      <c r="L755" s="4">
        <v>60</v>
      </c>
      <c r="M755" s="5" t="s">
        <v>2049</v>
      </c>
      <c r="N755" s="4" t="s">
        <v>844</v>
      </c>
      <c r="P755" s="5" t="s">
        <v>1929</v>
      </c>
      <c r="Q755" s="90" t="s">
        <v>868</v>
      </c>
      <c r="R755" s="4" t="s">
        <v>868</v>
      </c>
      <c r="S755" s="4" t="s">
        <v>1665</v>
      </c>
      <c r="T755" s="5">
        <v>711</v>
      </c>
      <c r="U755" s="5" t="s">
        <v>1418</v>
      </c>
      <c r="V755" s="5" t="s">
        <v>991</v>
      </c>
      <c r="W755" s="5" t="s">
        <v>1222</v>
      </c>
      <c r="Y755" s="4" t="b">
        <v>1</v>
      </c>
      <c r="Z755" s="4" t="s">
        <v>1666</v>
      </c>
      <c r="AA755" s="4" t="s">
        <v>1831</v>
      </c>
      <c r="AB755" s="4" t="s">
        <v>1831</v>
      </c>
      <c r="AC755" s="4" t="s">
        <v>1831</v>
      </c>
      <c r="AD755" s="4" t="s">
        <v>1831</v>
      </c>
      <c r="AE755" s="53">
        <v>0</v>
      </c>
      <c r="AJ755" s="4" t="s">
        <v>1831</v>
      </c>
      <c r="AK755" s="4" t="s">
        <v>1831</v>
      </c>
      <c r="AL755" s="4" t="s">
        <v>1831</v>
      </c>
      <c r="AM755" s="4" t="s">
        <v>1831</v>
      </c>
      <c r="AN755" s="4">
        <v>7300</v>
      </c>
      <c r="AR755" s="4" t="s">
        <v>1831</v>
      </c>
      <c r="AS755" s="4" t="s">
        <v>1831</v>
      </c>
      <c r="AT755" s="4" t="s">
        <v>1831</v>
      </c>
      <c r="AU755" s="4" t="s">
        <v>1831</v>
      </c>
      <c r="AV755" s="4" t="s">
        <v>1831</v>
      </c>
      <c r="AW755" s="4" t="s">
        <v>1831</v>
      </c>
      <c r="AX755" s="4" t="s">
        <v>1831</v>
      </c>
      <c r="AY755" s="4" t="s">
        <v>1831</v>
      </c>
      <c r="AZ755" s="4" t="s">
        <v>1831</v>
      </c>
      <c r="BA755" s="4" t="s">
        <v>1831</v>
      </c>
      <c r="BB755" s="4" t="s">
        <v>1831</v>
      </c>
      <c r="BC755" s="53">
        <v>0.77639552999999994</v>
      </c>
      <c r="BD755" s="53">
        <v>4.3307499999999999E-2</v>
      </c>
      <c r="BE755" s="53">
        <v>297.828576</v>
      </c>
      <c r="BF755" s="53">
        <v>0.60251573999999997</v>
      </c>
      <c r="BG755" s="53">
        <v>0.18735077999999999</v>
      </c>
      <c r="BH755" s="4">
        <v>32.073915100000001</v>
      </c>
      <c r="BI755" s="4">
        <v>6.1611371200000002</v>
      </c>
      <c r="BJ755" s="53">
        <v>8.8571352799999996</v>
      </c>
      <c r="BK755" s="53">
        <v>1.989337E-2</v>
      </c>
      <c r="BL755" s="53">
        <v>4164.2402300000003</v>
      </c>
    </row>
    <row r="756" spans="1:64" hidden="1" x14ac:dyDescent="0.3">
      <c r="A756" s="4" t="s">
        <v>602</v>
      </c>
      <c r="B756" s="4">
        <v>163</v>
      </c>
      <c r="C756" s="53">
        <v>163</v>
      </c>
      <c r="D756" s="4">
        <v>712</v>
      </c>
      <c r="E756" s="4" t="s">
        <v>1664</v>
      </c>
      <c r="F756" s="41">
        <v>35462</v>
      </c>
      <c r="G756" s="94">
        <v>1</v>
      </c>
      <c r="H756" s="94">
        <v>2</v>
      </c>
      <c r="I756" s="94">
        <v>1997</v>
      </c>
      <c r="J756" s="4">
        <v>44.253055600000003</v>
      </c>
      <c r="K756" s="4">
        <v>-69.001388888888798</v>
      </c>
      <c r="L756" s="4">
        <v>60</v>
      </c>
      <c r="M756" s="5" t="s">
        <v>2049</v>
      </c>
      <c r="N756" s="4" t="s">
        <v>844</v>
      </c>
      <c r="P756" s="5" t="s">
        <v>1929</v>
      </c>
      <c r="Q756" s="5" t="s">
        <v>945</v>
      </c>
      <c r="R756" s="4" t="s">
        <v>945</v>
      </c>
      <c r="S756" s="4" t="s">
        <v>1665</v>
      </c>
      <c r="T756" s="5">
        <v>712</v>
      </c>
      <c r="U756" s="5" t="s">
        <v>1418</v>
      </c>
      <c r="V756" s="5" t="s">
        <v>991</v>
      </c>
      <c r="W756" s="5" t="s">
        <v>1222</v>
      </c>
      <c r="Y756" s="4" t="b">
        <v>1</v>
      </c>
      <c r="Z756" s="4" t="s">
        <v>1666</v>
      </c>
      <c r="AA756" s="4" t="s">
        <v>1831</v>
      </c>
      <c r="AB756" s="4" t="s">
        <v>1831</v>
      </c>
      <c r="AC756" s="4" t="s">
        <v>1831</v>
      </c>
      <c r="AD756" s="4" t="s">
        <v>1831</v>
      </c>
      <c r="AE756" s="53">
        <v>0</v>
      </c>
      <c r="AJ756" s="4" t="s">
        <v>1831</v>
      </c>
      <c r="AK756" s="4" t="s">
        <v>1831</v>
      </c>
      <c r="AL756" s="4" t="s">
        <v>1831</v>
      </c>
      <c r="AM756" s="4" t="s">
        <v>1831</v>
      </c>
      <c r="AN756" s="4">
        <v>7300</v>
      </c>
      <c r="AR756" s="4" t="s">
        <v>1831</v>
      </c>
      <c r="AS756" s="4" t="s">
        <v>1831</v>
      </c>
      <c r="AT756" s="4" t="s">
        <v>1831</v>
      </c>
      <c r="AU756" s="4" t="s">
        <v>1831</v>
      </c>
      <c r="AV756" s="4" t="s">
        <v>1831</v>
      </c>
      <c r="AW756" s="4" t="s">
        <v>1831</v>
      </c>
      <c r="AX756" s="4" t="s">
        <v>1831</v>
      </c>
      <c r="AY756" s="4" t="s">
        <v>1831</v>
      </c>
      <c r="AZ756" s="4" t="s">
        <v>1831</v>
      </c>
      <c r="BA756" s="4" t="s">
        <v>1831</v>
      </c>
      <c r="BB756" s="4" t="s">
        <v>1831</v>
      </c>
      <c r="BC756" s="53">
        <v>0.77639552999999994</v>
      </c>
      <c r="BD756" s="53">
        <v>4.3307499999999999E-2</v>
      </c>
      <c r="BE756" s="53">
        <v>297.828576</v>
      </c>
      <c r="BF756" s="53">
        <v>0.60251573999999997</v>
      </c>
      <c r="BG756" s="53">
        <v>0.18735077999999999</v>
      </c>
      <c r="BH756" s="4">
        <v>32.073915100000001</v>
      </c>
      <c r="BI756" s="4">
        <v>6.1611371200000002</v>
      </c>
      <c r="BJ756" s="53">
        <v>8.8571352799999996</v>
      </c>
      <c r="BK756" s="53">
        <v>1.989337E-2</v>
      </c>
      <c r="BL756" s="53">
        <v>4164.2402300000003</v>
      </c>
    </row>
    <row r="757" spans="1:64" hidden="1" x14ac:dyDescent="0.3">
      <c r="A757" s="4" t="s">
        <v>602</v>
      </c>
      <c r="B757" s="4">
        <v>163</v>
      </c>
      <c r="C757" s="53">
        <v>163</v>
      </c>
      <c r="D757" s="4">
        <v>713</v>
      </c>
      <c r="E757" s="4" t="s">
        <v>1664</v>
      </c>
      <c r="F757" s="41">
        <v>35521</v>
      </c>
      <c r="G757" s="94">
        <v>1</v>
      </c>
      <c r="H757" s="94">
        <v>4</v>
      </c>
      <c r="I757" s="94">
        <v>1997</v>
      </c>
      <c r="J757" s="4">
        <v>44.253055600000003</v>
      </c>
      <c r="K757" s="4">
        <v>-69.001388888888798</v>
      </c>
      <c r="L757" s="4">
        <v>60</v>
      </c>
      <c r="M757" s="5" t="s">
        <v>2049</v>
      </c>
      <c r="N757" s="4" t="s">
        <v>844</v>
      </c>
      <c r="P757" s="5" t="s">
        <v>1929</v>
      </c>
      <c r="Q757" s="90" t="s">
        <v>946</v>
      </c>
      <c r="R757" s="4" t="s">
        <v>946</v>
      </c>
      <c r="S757" s="4" t="s">
        <v>1665</v>
      </c>
      <c r="T757" s="5">
        <v>713</v>
      </c>
      <c r="U757" s="5" t="s">
        <v>1418</v>
      </c>
      <c r="V757" s="5" t="s">
        <v>991</v>
      </c>
      <c r="W757" s="5" t="s">
        <v>1222</v>
      </c>
      <c r="Y757" s="4" t="b">
        <v>1</v>
      </c>
      <c r="Z757" s="4" t="s">
        <v>1666</v>
      </c>
      <c r="AA757" s="4" t="s">
        <v>1831</v>
      </c>
      <c r="AB757" s="4" t="s">
        <v>1831</v>
      </c>
      <c r="AC757" s="4" t="s">
        <v>1831</v>
      </c>
      <c r="AD757" s="4" t="s">
        <v>1831</v>
      </c>
      <c r="AE757" s="53">
        <v>0</v>
      </c>
      <c r="AJ757" s="4" t="s">
        <v>1831</v>
      </c>
      <c r="AK757" s="4" t="s">
        <v>1831</v>
      </c>
      <c r="AL757" s="4" t="s">
        <v>1831</v>
      </c>
      <c r="AM757" s="4" t="s">
        <v>1831</v>
      </c>
      <c r="AN757" s="4">
        <v>7300</v>
      </c>
      <c r="AR757" s="4" t="s">
        <v>1831</v>
      </c>
      <c r="AS757" s="4" t="s">
        <v>1831</v>
      </c>
      <c r="AT757" s="4" t="s">
        <v>1831</v>
      </c>
      <c r="AU757" s="4" t="s">
        <v>1831</v>
      </c>
      <c r="AV757" s="4" t="s">
        <v>1831</v>
      </c>
      <c r="AW757" s="4" t="s">
        <v>1831</v>
      </c>
      <c r="AX757" s="4" t="s">
        <v>1831</v>
      </c>
      <c r="AY757" s="4" t="s">
        <v>1831</v>
      </c>
      <c r="AZ757" s="4" t="s">
        <v>1831</v>
      </c>
      <c r="BA757" s="4" t="s">
        <v>1831</v>
      </c>
      <c r="BB757" s="4" t="s">
        <v>1831</v>
      </c>
      <c r="BC757" s="53">
        <v>0.77639552999999994</v>
      </c>
      <c r="BD757" s="53">
        <v>4.3307499999999999E-2</v>
      </c>
      <c r="BE757" s="53">
        <v>297.828576</v>
      </c>
      <c r="BF757" s="53">
        <v>0.60251573999999997</v>
      </c>
      <c r="BG757" s="53">
        <v>0.18735077999999999</v>
      </c>
      <c r="BH757" s="4">
        <v>32.073915100000001</v>
      </c>
      <c r="BI757" s="4">
        <v>6.1611371200000002</v>
      </c>
      <c r="BJ757" s="53">
        <v>8.8571352799999996</v>
      </c>
      <c r="BK757" s="53">
        <v>1.989337E-2</v>
      </c>
      <c r="BL757" s="53">
        <v>4164.2402300000003</v>
      </c>
    </row>
    <row r="758" spans="1:64" hidden="1" x14ac:dyDescent="0.3">
      <c r="A758" s="4" t="s">
        <v>602</v>
      </c>
      <c r="B758" s="4">
        <v>163</v>
      </c>
      <c r="C758" s="53">
        <v>163</v>
      </c>
      <c r="D758" s="4">
        <v>714</v>
      </c>
      <c r="E758" s="4" t="s">
        <v>1664</v>
      </c>
      <c r="F758" s="41">
        <v>35643</v>
      </c>
      <c r="G758" s="94">
        <v>1</v>
      </c>
      <c r="H758" s="94">
        <v>8</v>
      </c>
      <c r="I758" s="94">
        <v>1997</v>
      </c>
      <c r="J758" s="4">
        <v>44.253055600000003</v>
      </c>
      <c r="K758" s="4">
        <v>-69.001388888888798</v>
      </c>
      <c r="L758" s="4">
        <v>60</v>
      </c>
      <c r="M758" s="5" t="s">
        <v>2049</v>
      </c>
      <c r="N758" s="4" t="s">
        <v>844</v>
      </c>
      <c r="P758" s="5" t="s">
        <v>1929</v>
      </c>
      <c r="Q758" s="5" t="s">
        <v>845</v>
      </c>
      <c r="R758" s="4" t="s">
        <v>845</v>
      </c>
      <c r="S758" s="4" t="s">
        <v>1665</v>
      </c>
      <c r="T758" s="5">
        <v>714</v>
      </c>
      <c r="U758" s="5" t="s">
        <v>1418</v>
      </c>
      <c r="V758" s="5" t="s">
        <v>991</v>
      </c>
      <c r="W758" s="5" t="s">
        <v>1222</v>
      </c>
      <c r="Y758" s="4" t="b">
        <v>1</v>
      </c>
      <c r="Z758" s="4" t="s">
        <v>1666</v>
      </c>
      <c r="AA758" s="4" t="s">
        <v>1831</v>
      </c>
      <c r="AB758" s="4" t="s">
        <v>1831</v>
      </c>
      <c r="AC758" s="4" t="s">
        <v>1831</v>
      </c>
      <c r="AD758" s="4" t="s">
        <v>1831</v>
      </c>
      <c r="AE758" s="53">
        <v>0</v>
      </c>
      <c r="AJ758" s="4" t="s">
        <v>1831</v>
      </c>
      <c r="AK758" s="4" t="s">
        <v>1831</v>
      </c>
      <c r="AL758" s="4" t="s">
        <v>1831</v>
      </c>
      <c r="AM758" s="4" t="s">
        <v>1831</v>
      </c>
      <c r="AN758" s="4">
        <v>7300</v>
      </c>
      <c r="AR758" s="4" t="s">
        <v>1831</v>
      </c>
      <c r="AS758" s="4" t="s">
        <v>1831</v>
      </c>
      <c r="AT758" s="4" t="s">
        <v>1831</v>
      </c>
      <c r="AU758" s="4" t="s">
        <v>1831</v>
      </c>
      <c r="AV758" s="4" t="s">
        <v>1831</v>
      </c>
      <c r="AW758" s="4" t="s">
        <v>1831</v>
      </c>
      <c r="AX758" s="4" t="s">
        <v>1831</v>
      </c>
      <c r="AY758" s="4" t="s">
        <v>1831</v>
      </c>
      <c r="AZ758" s="4" t="s">
        <v>1831</v>
      </c>
      <c r="BA758" s="4" t="s">
        <v>1831</v>
      </c>
      <c r="BB758" s="4" t="s">
        <v>1831</v>
      </c>
      <c r="BC758" s="53">
        <v>0.77639552999999994</v>
      </c>
      <c r="BD758" s="53">
        <v>4.3307499999999999E-2</v>
      </c>
      <c r="BE758" s="53">
        <v>297.828576</v>
      </c>
      <c r="BF758" s="53">
        <v>0.60251573999999997</v>
      </c>
      <c r="BG758" s="53">
        <v>0.18735077999999999</v>
      </c>
      <c r="BH758" s="4">
        <v>32.073915100000001</v>
      </c>
      <c r="BI758" s="4">
        <v>6.1611371200000002</v>
      </c>
      <c r="BJ758" s="53">
        <v>8.8571352799999996</v>
      </c>
      <c r="BK758" s="53">
        <v>1.989337E-2</v>
      </c>
      <c r="BL758" s="53">
        <v>4164.2402300000003</v>
      </c>
    </row>
    <row r="759" spans="1:64" hidden="1" x14ac:dyDescent="0.3">
      <c r="A759" s="4" t="s">
        <v>602</v>
      </c>
      <c r="B759" s="4">
        <v>163</v>
      </c>
      <c r="C759" s="53">
        <v>163</v>
      </c>
      <c r="D759" s="4">
        <v>715</v>
      </c>
      <c r="E759" s="4" t="s">
        <v>1664</v>
      </c>
      <c r="F759" s="41">
        <v>35704</v>
      </c>
      <c r="G759" s="94">
        <v>1</v>
      </c>
      <c r="H759" s="94">
        <v>10</v>
      </c>
      <c r="I759" s="94">
        <v>1997</v>
      </c>
      <c r="J759" s="4">
        <v>44.253055600000003</v>
      </c>
      <c r="K759" s="4">
        <v>-69.001388888888798</v>
      </c>
      <c r="L759" s="4">
        <v>60</v>
      </c>
      <c r="M759" s="5" t="s">
        <v>2049</v>
      </c>
      <c r="N759" s="4" t="s">
        <v>844</v>
      </c>
      <c r="P759" s="5" t="s">
        <v>1929</v>
      </c>
      <c r="Q759" s="90" t="s">
        <v>868</v>
      </c>
      <c r="R759" s="4" t="s">
        <v>868</v>
      </c>
      <c r="S759" s="4" t="s">
        <v>1665</v>
      </c>
      <c r="T759" s="4" t="s">
        <v>2128</v>
      </c>
      <c r="U759" s="5" t="s">
        <v>1418</v>
      </c>
      <c r="V759" s="5" t="s">
        <v>991</v>
      </c>
      <c r="W759" s="5" t="s">
        <v>1222</v>
      </c>
      <c r="Y759" s="4" t="b">
        <v>1</v>
      </c>
      <c r="Z759" s="4" t="s">
        <v>1666</v>
      </c>
      <c r="AA759" s="4" t="s">
        <v>1831</v>
      </c>
      <c r="AB759" s="4" t="s">
        <v>1831</v>
      </c>
      <c r="AC759" s="4" t="s">
        <v>1831</v>
      </c>
      <c r="AD759" s="4" t="s">
        <v>1831</v>
      </c>
      <c r="AE759" s="53">
        <v>0</v>
      </c>
      <c r="AJ759" s="4" t="s">
        <v>1831</v>
      </c>
      <c r="AK759" s="4" t="s">
        <v>1831</v>
      </c>
      <c r="AL759" s="4" t="s">
        <v>1831</v>
      </c>
      <c r="AM759" s="4" t="s">
        <v>1831</v>
      </c>
      <c r="AN759" s="4">
        <v>7300</v>
      </c>
      <c r="AR759" s="4" t="s">
        <v>1831</v>
      </c>
      <c r="AS759" s="4" t="s">
        <v>1831</v>
      </c>
      <c r="AT759" s="4" t="s">
        <v>1831</v>
      </c>
      <c r="AU759" s="4" t="s">
        <v>1831</v>
      </c>
      <c r="AV759" s="4" t="s">
        <v>1831</v>
      </c>
      <c r="AW759" s="4" t="s">
        <v>1831</v>
      </c>
      <c r="AX759" s="4" t="s">
        <v>1831</v>
      </c>
      <c r="AY759" s="4" t="s">
        <v>1831</v>
      </c>
      <c r="AZ759" s="4" t="s">
        <v>1831</v>
      </c>
      <c r="BA759" s="4" t="s">
        <v>1831</v>
      </c>
      <c r="BB759" s="4" t="s">
        <v>1831</v>
      </c>
      <c r="BC759" s="53">
        <v>0.77639552999999994</v>
      </c>
      <c r="BD759" s="53">
        <v>4.3307499999999999E-2</v>
      </c>
      <c r="BE759" s="53">
        <v>297.828576</v>
      </c>
      <c r="BF759" s="53">
        <v>0.60251573999999997</v>
      </c>
      <c r="BG759" s="53">
        <v>0.18735077999999999</v>
      </c>
      <c r="BH759" s="4">
        <v>32.073915100000001</v>
      </c>
      <c r="BI759" s="4">
        <v>6.1611371200000002</v>
      </c>
      <c r="BJ759" s="53">
        <v>8.8571352799999996</v>
      </c>
      <c r="BK759" s="53">
        <v>1.989337E-2</v>
      </c>
      <c r="BL759" s="53">
        <v>4164.2402300000003</v>
      </c>
    </row>
    <row r="760" spans="1:64" hidden="1" x14ac:dyDescent="0.3">
      <c r="A760" s="4" t="s">
        <v>602</v>
      </c>
      <c r="B760" s="4">
        <v>163</v>
      </c>
      <c r="C760" s="53">
        <v>163</v>
      </c>
      <c r="D760" s="4">
        <v>716</v>
      </c>
      <c r="E760" s="4" t="s">
        <v>1664</v>
      </c>
      <c r="F760" s="41">
        <v>35765</v>
      </c>
      <c r="G760" s="94">
        <v>1</v>
      </c>
      <c r="H760" s="94">
        <v>12</v>
      </c>
      <c r="I760" s="94">
        <v>1997</v>
      </c>
      <c r="J760" s="4">
        <v>44.253055600000003</v>
      </c>
      <c r="K760" s="4">
        <v>-69.001388888888798</v>
      </c>
      <c r="L760" s="4">
        <v>60</v>
      </c>
      <c r="M760" s="5" t="s">
        <v>2049</v>
      </c>
      <c r="N760" s="4" t="s">
        <v>844</v>
      </c>
      <c r="P760" s="5" t="s">
        <v>1929</v>
      </c>
      <c r="Q760" s="5" t="s">
        <v>945</v>
      </c>
      <c r="R760" s="4" t="s">
        <v>945</v>
      </c>
      <c r="S760" s="4" t="s">
        <v>1665</v>
      </c>
      <c r="T760" s="4" t="s">
        <v>2129</v>
      </c>
      <c r="U760" s="5" t="s">
        <v>1418</v>
      </c>
      <c r="V760" s="5" t="s">
        <v>992</v>
      </c>
      <c r="W760" s="5" t="s">
        <v>1222</v>
      </c>
      <c r="Y760" s="4" t="b">
        <v>1</v>
      </c>
      <c r="Z760" s="4" t="s">
        <v>1666</v>
      </c>
      <c r="AA760" s="4">
        <v>4</v>
      </c>
      <c r="AB760" s="4" t="s">
        <v>1951</v>
      </c>
      <c r="AC760" s="4" t="s">
        <v>1831</v>
      </c>
      <c r="AD760" s="4" t="s">
        <v>1831</v>
      </c>
      <c r="AE760" s="53">
        <v>0</v>
      </c>
      <c r="AF760" s="4">
        <v>4</v>
      </c>
      <c r="AH760" s="4" t="s">
        <v>1938</v>
      </c>
      <c r="AJ760" s="4" t="s">
        <v>1831</v>
      </c>
      <c r="AK760" s="4" t="s">
        <v>1831</v>
      </c>
      <c r="AL760" s="4" t="s">
        <v>1831</v>
      </c>
      <c r="AM760" s="4" t="s">
        <v>1831</v>
      </c>
      <c r="AN760" s="4">
        <v>0</v>
      </c>
      <c r="AR760" s="4" t="s">
        <v>1831</v>
      </c>
      <c r="AS760" s="4" t="s">
        <v>1831</v>
      </c>
      <c r="AT760" s="4" t="s">
        <v>1831</v>
      </c>
      <c r="AU760" s="4" t="s">
        <v>1831</v>
      </c>
      <c r="AV760" s="4" t="s">
        <v>1831</v>
      </c>
      <c r="AW760" s="4" t="s">
        <v>1831</v>
      </c>
      <c r="AX760" s="4" t="s">
        <v>1831</v>
      </c>
      <c r="AY760" s="4" t="s">
        <v>1831</v>
      </c>
      <c r="AZ760" s="4" t="s">
        <v>1831</v>
      </c>
      <c r="BA760" s="4" t="s">
        <v>1831</v>
      </c>
      <c r="BB760" s="4" t="s">
        <v>1831</v>
      </c>
      <c r="BC760" s="53">
        <v>0.77639552999999994</v>
      </c>
      <c r="BD760" s="53">
        <v>4.3307499999999999E-2</v>
      </c>
      <c r="BE760" s="53">
        <v>297.828576</v>
      </c>
      <c r="BF760" s="53">
        <v>0.60251573999999997</v>
      </c>
      <c r="BG760" s="53">
        <v>0.18735077999999999</v>
      </c>
      <c r="BH760" s="4">
        <v>32.073915100000001</v>
      </c>
      <c r="BI760" s="4">
        <v>6.1611371200000002</v>
      </c>
      <c r="BJ760" s="53">
        <v>8.8571352799999996</v>
      </c>
      <c r="BK760" s="53">
        <v>1.989337E-2</v>
      </c>
      <c r="BL760" s="53">
        <v>4164.2402300000003</v>
      </c>
    </row>
    <row r="761" spans="1:64" hidden="1" x14ac:dyDescent="0.3">
      <c r="A761" s="4" t="s">
        <v>602</v>
      </c>
      <c r="B761" s="4">
        <v>163</v>
      </c>
      <c r="C761" s="53">
        <v>163</v>
      </c>
      <c r="D761" s="4">
        <v>717</v>
      </c>
      <c r="E761" s="4" t="s">
        <v>1664</v>
      </c>
      <c r="F761" s="41">
        <v>35886</v>
      </c>
      <c r="G761" s="94">
        <v>1</v>
      </c>
      <c r="H761" s="94">
        <v>4</v>
      </c>
      <c r="I761" s="94">
        <v>1998</v>
      </c>
      <c r="J761" s="4">
        <v>44.253055600000003</v>
      </c>
      <c r="K761" s="4">
        <v>-69.001388888888798</v>
      </c>
      <c r="L761" s="4">
        <v>60</v>
      </c>
      <c r="M761" s="5" t="s">
        <v>2049</v>
      </c>
      <c r="N761" s="4" t="s">
        <v>844</v>
      </c>
      <c r="P761" s="5" t="s">
        <v>1929</v>
      </c>
      <c r="Q761" s="90" t="s">
        <v>946</v>
      </c>
      <c r="R761" s="4" t="s">
        <v>946</v>
      </c>
      <c r="S761" s="4" t="s">
        <v>1665</v>
      </c>
      <c r="T761" s="4" t="s">
        <v>2130</v>
      </c>
      <c r="U761" s="5" t="s">
        <v>1418</v>
      </c>
      <c r="V761" s="5" t="s">
        <v>992</v>
      </c>
      <c r="W761" s="5" t="s">
        <v>1222</v>
      </c>
      <c r="Y761" s="4" t="b">
        <v>1</v>
      </c>
      <c r="Z761" s="4" t="s">
        <v>1666</v>
      </c>
      <c r="AA761" s="4">
        <v>4</v>
      </c>
      <c r="AB761" s="4" t="s">
        <v>1951</v>
      </c>
      <c r="AC761" s="4" t="s">
        <v>1831</v>
      </c>
      <c r="AD761" s="4" t="s">
        <v>1831</v>
      </c>
      <c r="AE761" s="53">
        <v>0</v>
      </c>
      <c r="AF761" s="4">
        <v>4</v>
      </c>
      <c r="AH761" s="4" t="s">
        <v>1938</v>
      </c>
      <c r="AJ761" s="4" t="s">
        <v>1831</v>
      </c>
      <c r="AK761" s="4" t="s">
        <v>1831</v>
      </c>
      <c r="AL761" s="4" t="s">
        <v>1831</v>
      </c>
      <c r="AM761" s="4" t="s">
        <v>1831</v>
      </c>
      <c r="AN761" s="4">
        <v>120</v>
      </c>
      <c r="AR761" s="4" t="s">
        <v>1831</v>
      </c>
      <c r="AS761" s="4" t="s">
        <v>1831</v>
      </c>
      <c r="AT761" s="4" t="s">
        <v>1831</v>
      </c>
      <c r="AU761" s="4" t="s">
        <v>1831</v>
      </c>
      <c r="AV761" s="4" t="s">
        <v>1831</v>
      </c>
      <c r="AW761" s="4" t="s">
        <v>1831</v>
      </c>
      <c r="AX761" s="4" t="s">
        <v>1831</v>
      </c>
      <c r="AY761" s="4" t="s">
        <v>1831</v>
      </c>
      <c r="AZ761" s="4" t="s">
        <v>1831</v>
      </c>
      <c r="BA761" s="4" t="s">
        <v>1831</v>
      </c>
      <c r="BB761" s="4" t="s">
        <v>1831</v>
      </c>
      <c r="BC761" s="53">
        <v>0.77639552999999994</v>
      </c>
      <c r="BD761" s="53">
        <v>4.3307499999999999E-2</v>
      </c>
      <c r="BE761" s="53">
        <v>297.828576</v>
      </c>
      <c r="BF761" s="53">
        <v>0.60251573999999997</v>
      </c>
      <c r="BG761" s="53">
        <v>0.18735077999999999</v>
      </c>
      <c r="BH761" s="4">
        <v>32.073915100000001</v>
      </c>
      <c r="BI761" s="4">
        <v>6.1611371200000002</v>
      </c>
      <c r="BJ761" s="53">
        <v>8.8571352799999996</v>
      </c>
      <c r="BK761" s="53">
        <v>1.989337E-2</v>
      </c>
      <c r="BL761" s="53">
        <v>4164.2402300000003</v>
      </c>
    </row>
    <row r="762" spans="1:64" hidden="1" x14ac:dyDescent="0.3">
      <c r="A762" s="4" t="s">
        <v>602</v>
      </c>
      <c r="B762" s="4">
        <v>163</v>
      </c>
      <c r="C762" s="53">
        <v>163</v>
      </c>
      <c r="D762" s="4">
        <v>718</v>
      </c>
      <c r="E762" s="4" t="s">
        <v>1664</v>
      </c>
      <c r="F762" s="41">
        <v>35916</v>
      </c>
      <c r="G762" s="94">
        <v>1</v>
      </c>
      <c r="H762" s="94">
        <v>5</v>
      </c>
      <c r="I762" s="94">
        <v>1998</v>
      </c>
      <c r="J762" s="4">
        <v>44.253055600000003</v>
      </c>
      <c r="K762" s="4">
        <v>-69.001388888888798</v>
      </c>
      <c r="L762" s="4">
        <v>60</v>
      </c>
      <c r="M762" s="5" t="s">
        <v>2049</v>
      </c>
      <c r="N762" s="4" t="s">
        <v>844</v>
      </c>
      <c r="P762" s="5" t="s">
        <v>1929</v>
      </c>
      <c r="Q762" s="90" t="s">
        <v>946</v>
      </c>
      <c r="R762" s="4" t="s">
        <v>946</v>
      </c>
      <c r="S762" s="4" t="s">
        <v>1665</v>
      </c>
      <c r="T762" s="4" t="s">
        <v>2131</v>
      </c>
      <c r="U762" s="5" t="s">
        <v>1418</v>
      </c>
      <c r="V762" s="5" t="s">
        <v>992</v>
      </c>
      <c r="W762" s="5" t="s">
        <v>1222</v>
      </c>
      <c r="Y762" s="4" t="b">
        <v>1</v>
      </c>
      <c r="Z762" s="4" t="s">
        <v>1666</v>
      </c>
      <c r="AA762" s="4">
        <v>4</v>
      </c>
      <c r="AB762" s="4" t="s">
        <v>1951</v>
      </c>
      <c r="AC762" s="4" t="s">
        <v>1831</v>
      </c>
      <c r="AD762" s="4" t="s">
        <v>1831</v>
      </c>
      <c r="AE762" s="53">
        <v>0</v>
      </c>
      <c r="AF762" s="4">
        <v>4</v>
      </c>
      <c r="AH762" s="4" t="s">
        <v>1938</v>
      </c>
      <c r="AJ762" s="4" t="s">
        <v>1831</v>
      </c>
      <c r="AK762" s="4" t="s">
        <v>1831</v>
      </c>
      <c r="AL762" s="4" t="s">
        <v>1831</v>
      </c>
      <c r="AM762" s="4" t="s">
        <v>1831</v>
      </c>
      <c r="AN762" s="4">
        <v>150</v>
      </c>
      <c r="AR762" s="4" t="s">
        <v>1831</v>
      </c>
      <c r="AS762" s="4" t="s">
        <v>1831</v>
      </c>
      <c r="AT762" s="4" t="s">
        <v>1831</v>
      </c>
      <c r="AU762" s="4" t="s">
        <v>1831</v>
      </c>
      <c r="AV762" s="4" t="s">
        <v>1831</v>
      </c>
      <c r="AW762" s="4" t="s">
        <v>1831</v>
      </c>
      <c r="AX762" s="4" t="s">
        <v>1831</v>
      </c>
      <c r="AY762" s="4" t="s">
        <v>1831</v>
      </c>
      <c r="AZ762" s="4" t="s">
        <v>1831</v>
      </c>
      <c r="BA762" s="4" t="s">
        <v>1831</v>
      </c>
      <c r="BB762" s="4" t="s">
        <v>1831</v>
      </c>
      <c r="BC762" s="53">
        <v>0.77639552999999994</v>
      </c>
      <c r="BD762" s="53">
        <v>4.3307499999999999E-2</v>
      </c>
      <c r="BE762" s="53">
        <v>297.828576</v>
      </c>
      <c r="BF762" s="53">
        <v>0.60251573999999997</v>
      </c>
      <c r="BG762" s="53">
        <v>0.18735077999999999</v>
      </c>
      <c r="BH762" s="4">
        <v>32.073915100000001</v>
      </c>
      <c r="BI762" s="4">
        <v>6.1611371200000002</v>
      </c>
      <c r="BJ762" s="53">
        <v>8.8571352799999996</v>
      </c>
      <c r="BK762" s="53">
        <v>1.989337E-2</v>
      </c>
      <c r="BL762" s="53">
        <v>4164.2402300000003</v>
      </c>
    </row>
    <row r="763" spans="1:64" hidden="1" x14ac:dyDescent="0.3">
      <c r="A763" s="4" t="s">
        <v>602</v>
      </c>
      <c r="B763" s="4">
        <v>164</v>
      </c>
      <c r="C763" s="53">
        <v>164</v>
      </c>
      <c r="D763" s="4">
        <v>719</v>
      </c>
      <c r="E763" s="4" t="s">
        <v>1671</v>
      </c>
      <c r="F763" s="58">
        <v>34276</v>
      </c>
      <c r="G763" s="94">
        <v>3</v>
      </c>
      <c r="H763" s="94">
        <v>11</v>
      </c>
      <c r="I763" s="94">
        <v>1993</v>
      </c>
      <c r="J763" s="4">
        <v>43.932085000000001</v>
      </c>
      <c r="K763" s="4">
        <v>-69.587564999999998</v>
      </c>
      <c r="L763" s="4">
        <v>50</v>
      </c>
      <c r="M763" s="5" t="s">
        <v>963</v>
      </c>
      <c r="N763" s="4" t="s">
        <v>1673</v>
      </c>
      <c r="P763" s="5" t="s">
        <v>1929</v>
      </c>
      <c r="Q763" s="90" t="s">
        <v>868</v>
      </c>
      <c r="R763" s="4" t="s">
        <v>868</v>
      </c>
      <c r="T763" s="5">
        <v>719</v>
      </c>
      <c r="U763" s="5" t="s">
        <v>1418</v>
      </c>
      <c r="V763" s="5" t="s">
        <v>991</v>
      </c>
      <c r="W763" s="5" t="s">
        <v>1880</v>
      </c>
      <c r="X763" s="5" t="s">
        <v>1877</v>
      </c>
      <c r="Y763" s="4" t="b">
        <v>0</v>
      </c>
      <c r="Z763" s="4" t="s">
        <v>1953</v>
      </c>
      <c r="AA763" s="4" t="s">
        <v>1831</v>
      </c>
      <c r="AB763" s="4" t="s">
        <v>1831</v>
      </c>
      <c r="AC763" s="4" t="s">
        <v>1831</v>
      </c>
      <c r="AD763" s="4" t="s">
        <v>1831</v>
      </c>
      <c r="AE763" s="53">
        <v>0</v>
      </c>
      <c r="AJ763" s="4" t="s">
        <v>1831</v>
      </c>
      <c r="AK763" s="4" t="s">
        <v>1831</v>
      </c>
      <c r="AL763" s="4" t="s">
        <v>1831</v>
      </c>
      <c r="AM763" s="4" t="s">
        <v>1831</v>
      </c>
      <c r="AN763" s="4" t="s">
        <v>1831</v>
      </c>
      <c r="AO763" s="4" t="s">
        <v>1831</v>
      </c>
      <c r="AR763" s="4" t="s">
        <v>1831</v>
      </c>
      <c r="AS763" s="4" t="s">
        <v>1831</v>
      </c>
      <c r="AT763" s="4" t="s">
        <v>1831</v>
      </c>
      <c r="AU763" s="4" t="s">
        <v>1831</v>
      </c>
      <c r="AV763" s="4" t="s">
        <v>1831</v>
      </c>
      <c r="AW763" s="4" t="s">
        <v>1831</v>
      </c>
      <c r="AX763" s="4" t="s">
        <v>1831</v>
      </c>
      <c r="AY763" s="4" t="s">
        <v>1831</v>
      </c>
      <c r="AZ763" s="4" t="s">
        <v>1831</v>
      </c>
      <c r="BA763" s="4" t="s">
        <v>1831</v>
      </c>
      <c r="BB763" s="4" t="s">
        <v>1831</v>
      </c>
      <c r="BC763" s="53">
        <v>0.74656599999999995</v>
      </c>
      <c r="BD763" s="53">
        <v>0.13838</v>
      </c>
      <c r="BE763" s="53">
        <v>290.22726399999999</v>
      </c>
      <c r="BF763" s="53">
        <v>0.64632900000000004</v>
      </c>
      <c r="BG763" s="53">
        <v>0.168824</v>
      </c>
      <c r="BH763" s="4">
        <v>31.968012000000002</v>
      </c>
      <c r="BI763" s="4">
        <v>5.8488600000000002</v>
      </c>
      <c r="BJ763" s="53">
        <v>9.9071200000000008</v>
      </c>
      <c r="BK763" s="53">
        <v>2.0104E-2</v>
      </c>
      <c r="BL763" s="53">
        <v>876.62701400000003</v>
      </c>
    </row>
    <row r="764" spans="1:64" hidden="1" x14ac:dyDescent="0.3">
      <c r="A764" s="4" t="s">
        <v>602</v>
      </c>
      <c r="B764" s="4">
        <v>164</v>
      </c>
      <c r="C764" s="53">
        <v>164</v>
      </c>
      <c r="D764" s="4">
        <v>720</v>
      </c>
      <c r="E764" s="4" t="s">
        <v>1672</v>
      </c>
      <c r="F764" s="58">
        <v>34276</v>
      </c>
      <c r="G764" s="94">
        <v>3</v>
      </c>
      <c r="H764" s="94">
        <v>11</v>
      </c>
      <c r="I764" s="94">
        <v>1993</v>
      </c>
      <c r="J764" s="4">
        <v>43.931583600000003</v>
      </c>
      <c r="K764" s="4">
        <v>-69.589066000000003</v>
      </c>
      <c r="L764" s="4">
        <v>50</v>
      </c>
      <c r="M764" s="5" t="s">
        <v>963</v>
      </c>
      <c r="N764" s="4" t="s">
        <v>1673</v>
      </c>
      <c r="P764" s="5" t="s">
        <v>1929</v>
      </c>
      <c r="Q764" s="90" t="s">
        <v>868</v>
      </c>
      <c r="R764" s="4" t="s">
        <v>868</v>
      </c>
      <c r="T764" s="5">
        <v>720</v>
      </c>
      <c r="U764" s="5" t="s">
        <v>1174</v>
      </c>
      <c r="V764" s="5" t="s">
        <v>991</v>
      </c>
      <c r="W764" s="5"/>
      <c r="X764" s="5"/>
      <c r="Y764" s="4" t="b">
        <v>0</v>
      </c>
      <c r="Z764" s="4" t="s">
        <v>1953</v>
      </c>
      <c r="AA764" s="4" t="s">
        <v>1831</v>
      </c>
      <c r="AB764" s="4" t="s">
        <v>1831</v>
      </c>
      <c r="AC764" s="4" t="s">
        <v>1831</v>
      </c>
      <c r="AD764" s="4" t="s">
        <v>1831</v>
      </c>
      <c r="AE764" s="53">
        <v>0</v>
      </c>
      <c r="AJ764" s="4" t="s">
        <v>1831</v>
      </c>
      <c r="AK764" s="4" t="s">
        <v>1831</v>
      </c>
      <c r="AL764" s="4" t="s">
        <v>1831</v>
      </c>
      <c r="AM764" s="4" t="s">
        <v>1831</v>
      </c>
      <c r="AN764" s="4" t="s">
        <v>1831</v>
      </c>
      <c r="AO764" s="4" t="s">
        <v>1831</v>
      </c>
      <c r="AR764" s="4" t="s">
        <v>1831</v>
      </c>
      <c r="AS764" s="4" t="s">
        <v>1831</v>
      </c>
      <c r="AT764" s="4" t="s">
        <v>1831</v>
      </c>
      <c r="AU764" s="4" t="s">
        <v>1831</v>
      </c>
      <c r="AV764" s="4" t="s">
        <v>1831</v>
      </c>
      <c r="AW764" s="4" t="s">
        <v>1831</v>
      </c>
      <c r="AX764" s="4" t="s">
        <v>1831</v>
      </c>
      <c r="AY764" s="4" t="s">
        <v>1831</v>
      </c>
      <c r="AZ764" s="4" t="s">
        <v>1831</v>
      </c>
      <c r="BA764" s="4" t="s">
        <v>1831</v>
      </c>
      <c r="BB764" s="4" t="s">
        <v>1831</v>
      </c>
      <c r="BC764" s="53">
        <v>0.74656599999999995</v>
      </c>
      <c r="BD764" s="53">
        <v>0.13838</v>
      </c>
      <c r="BE764" s="53">
        <v>290.22726399999999</v>
      </c>
      <c r="BF764" s="53">
        <v>0.64632900000000004</v>
      </c>
      <c r="BG764" s="53">
        <v>0.168824</v>
      </c>
      <c r="BH764" s="4">
        <v>31.968012000000002</v>
      </c>
      <c r="BI764" s="4">
        <v>5.8488600000000002</v>
      </c>
      <c r="BJ764" s="53">
        <v>9.9071200000000008</v>
      </c>
      <c r="BK764" s="53">
        <v>2.0104E-2</v>
      </c>
      <c r="BL764" s="53">
        <v>876.62701400000003</v>
      </c>
    </row>
    <row r="765" spans="1:64" hidden="1" x14ac:dyDescent="0.3">
      <c r="A765" s="4" t="s">
        <v>602</v>
      </c>
      <c r="B765" s="4">
        <v>164</v>
      </c>
      <c r="C765" s="53">
        <v>164</v>
      </c>
      <c r="D765" s="4">
        <v>721</v>
      </c>
      <c r="E765" s="4" t="s">
        <v>1671</v>
      </c>
      <c r="F765" s="58">
        <v>34310</v>
      </c>
      <c r="G765" s="94">
        <v>7</v>
      </c>
      <c r="H765" s="94">
        <v>12</v>
      </c>
      <c r="I765" s="94">
        <v>1993</v>
      </c>
      <c r="J765" s="4">
        <v>43.932085000000001</v>
      </c>
      <c r="K765" s="4">
        <v>-69.587564999999998</v>
      </c>
      <c r="L765" s="4">
        <v>50</v>
      </c>
      <c r="M765" s="5" t="s">
        <v>963</v>
      </c>
      <c r="N765" s="4" t="s">
        <v>1673</v>
      </c>
      <c r="P765" s="5" t="s">
        <v>1929</v>
      </c>
      <c r="Q765" s="5" t="s">
        <v>945</v>
      </c>
      <c r="R765" s="4" t="s">
        <v>945</v>
      </c>
      <c r="T765" s="5">
        <v>721</v>
      </c>
      <c r="U765" s="5" t="s">
        <v>1418</v>
      </c>
      <c r="V765" s="5" t="s">
        <v>991</v>
      </c>
      <c r="W765" s="5" t="s">
        <v>1880</v>
      </c>
      <c r="X765" s="5" t="s">
        <v>1877</v>
      </c>
      <c r="Y765" s="4" t="b">
        <v>0</v>
      </c>
      <c r="Z765" s="4" t="s">
        <v>1953</v>
      </c>
      <c r="AA765" s="4" t="s">
        <v>1831</v>
      </c>
      <c r="AB765" s="4" t="s">
        <v>1831</v>
      </c>
      <c r="AC765" s="4" t="s">
        <v>1831</v>
      </c>
      <c r="AD765" s="4" t="s">
        <v>1831</v>
      </c>
      <c r="AE765" s="53">
        <v>0</v>
      </c>
      <c r="AJ765" s="4" t="s">
        <v>1831</v>
      </c>
      <c r="AK765" s="4" t="s">
        <v>1831</v>
      </c>
      <c r="AL765" s="4" t="s">
        <v>1831</v>
      </c>
      <c r="AM765" s="4" t="s">
        <v>1831</v>
      </c>
      <c r="AN765" s="4" t="s">
        <v>1831</v>
      </c>
      <c r="AO765" s="4" t="s">
        <v>1831</v>
      </c>
      <c r="AR765" s="4" t="s">
        <v>1831</v>
      </c>
      <c r="AS765" s="4" t="s">
        <v>1831</v>
      </c>
      <c r="AT765" s="4" t="s">
        <v>1831</v>
      </c>
      <c r="AU765" s="4" t="s">
        <v>1831</v>
      </c>
      <c r="AV765" s="4" t="s">
        <v>1831</v>
      </c>
      <c r="AW765" s="4" t="s">
        <v>1831</v>
      </c>
      <c r="AX765" s="4" t="s">
        <v>1831</v>
      </c>
      <c r="AY765" s="4" t="s">
        <v>1831</v>
      </c>
      <c r="AZ765" s="4" t="s">
        <v>1831</v>
      </c>
      <c r="BA765" s="4" t="s">
        <v>1831</v>
      </c>
      <c r="BB765" s="4" t="s">
        <v>1831</v>
      </c>
      <c r="BC765" s="53">
        <v>0.74656599999999995</v>
      </c>
      <c r="BD765" s="53">
        <v>0.13838</v>
      </c>
      <c r="BE765" s="53">
        <v>290.22726399999999</v>
      </c>
      <c r="BF765" s="53">
        <v>0.64632900000000004</v>
      </c>
      <c r="BG765" s="53">
        <v>0.168824</v>
      </c>
      <c r="BH765" s="4">
        <v>31.968012000000002</v>
      </c>
      <c r="BI765" s="4">
        <v>5.8488600000000002</v>
      </c>
      <c r="BJ765" s="53">
        <v>9.9071200000000008</v>
      </c>
      <c r="BK765" s="53">
        <v>2.0104E-2</v>
      </c>
      <c r="BL765" s="53">
        <v>876.62701400000003</v>
      </c>
    </row>
    <row r="766" spans="1:64" hidden="1" x14ac:dyDescent="0.3">
      <c r="A766" s="4" t="s">
        <v>602</v>
      </c>
      <c r="B766" s="4">
        <v>164</v>
      </c>
      <c r="C766" s="53">
        <v>164</v>
      </c>
      <c r="D766" s="4">
        <v>722</v>
      </c>
      <c r="E766" s="4" t="s">
        <v>1672</v>
      </c>
      <c r="F766" s="58">
        <v>34310</v>
      </c>
      <c r="G766" s="94">
        <v>7</v>
      </c>
      <c r="H766" s="94">
        <v>12</v>
      </c>
      <c r="I766" s="94">
        <v>1993</v>
      </c>
      <c r="J766" s="4">
        <v>43.931583600000003</v>
      </c>
      <c r="K766" s="4">
        <v>-69.589066000000003</v>
      </c>
      <c r="L766" s="4">
        <v>50</v>
      </c>
      <c r="M766" s="5" t="s">
        <v>963</v>
      </c>
      <c r="N766" s="4" t="s">
        <v>1673</v>
      </c>
      <c r="P766" s="5" t="s">
        <v>1929</v>
      </c>
      <c r="Q766" s="5" t="s">
        <v>945</v>
      </c>
      <c r="R766" s="4" t="s">
        <v>945</v>
      </c>
      <c r="T766" s="5">
        <v>722</v>
      </c>
      <c r="U766" s="5" t="s">
        <v>1174</v>
      </c>
      <c r="V766" s="5" t="s">
        <v>991</v>
      </c>
      <c r="W766" s="5"/>
      <c r="X766" s="5"/>
      <c r="Y766" s="4" t="b">
        <v>0</v>
      </c>
      <c r="Z766" s="4" t="s">
        <v>1953</v>
      </c>
      <c r="AA766" s="4" t="s">
        <v>1831</v>
      </c>
      <c r="AB766" s="4" t="s">
        <v>1831</v>
      </c>
      <c r="AC766" s="4" t="s">
        <v>1831</v>
      </c>
      <c r="AD766" s="4" t="s">
        <v>1831</v>
      </c>
      <c r="AE766" s="53">
        <v>0</v>
      </c>
      <c r="AJ766" s="4" t="s">
        <v>1831</v>
      </c>
      <c r="AK766" s="4" t="s">
        <v>1831</v>
      </c>
      <c r="AL766" s="4" t="s">
        <v>1831</v>
      </c>
      <c r="AM766" s="4" t="s">
        <v>1831</v>
      </c>
      <c r="AN766" s="4" t="s">
        <v>1831</v>
      </c>
      <c r="AO766" s="4" t="s">
        <v>1831</v>
      </c>
      <c r="AR766" s="4" t="s">
        <v>1831</v>
      </c>
      <c r="AS766" s="4" t="s">
        <v>1831</v>
      </c>
      <c r="AT766" s="4" t="s">
        <v>1831</v>
      </c>
      <c r="AU766" s="4" t="s">
        <v>1831</v>
      </c>
      <c r="AV766" s="4" t="s">
        <v>1831</v>
      </c>
      <c r="AW766" s="4" t="s">
        <v>1831</v>
      </c>
      <c r="AX766" s="4" t="s">
        <v>1831</v>
      </c>
      <c r="AY766" s="4" t="s">
        <v>1831</v>
      </c>
      <c r="AZ766" s="4" t="s">
        <v>1831</v>
      </c>
      <c r="BA766" s="4" t="s">
        <v>1831</v>
      </c>
      <c r="BB766" s="4" t="s">
        <v>1831</v>
      </c>
      <c r="BC766" s="53">
        <v>0.74656599999999995</v>
      </c>
      <c r="BD766" s="53">
        <v>0.13838</v>
      </c>
      <c r="BE766" s="53">
        <v>290.22726399999999</v>
      </c>
      <c r="BF766" s="53">
        <v>0.64632900000000004</v>
      </c>
      <c r="BG766" s="53">
        <v>0.168824</v>
      </c>
      <c r="BH766" s="4">
        <v>31.968012000000002</v>
      </c>
      <c r="BI766" s="4">
        <v>5.8488600000000002</v>
      </c>
      <c r="BJ766" s="53">
        <v>9.9071200000000008</v>
      </c>
      <c r="BK766" s="53">
        <v>2.0104E-2</v>
      </c>
      <c r="BL766" s="53">
        <v>876.62701400000003</v>
      </c>
    </row>
    <row r="767" spans="1:64" hidden="1" x14ac:dyDescent="0.3">
      <c r="A767" s="4" t="s">
        <v>602</v>
      </c>
      <c r="B767" s="4">
        <v>164</v>
      </c>
      <c r="C767" s="53">
        <v>164</v>
      </c>
      <c r="D767" s="4">
        <v>723</v>
      </c>
      <c r="E767" s="4" t="s">
        <v>1671</v>
      </c>
      <c r="F767" s="58">
        <v>34402</v>
      </c>
      <c r="G767" s="94">
        <v>9</v>
      </c>
      <c r="H767" s="94">
        <v>3</v>
      </c>
      <c r="I767" s="94">
        <v>1994</v>
      </c>
      <c r="J767" s="4">
        <v>43.932085000000001</v>
      </c>
      <c r="K767" s="4">
        <v>-69.587564999999998</v>
      </c>
      <c r="L767" s="4">
        <v>50</v>
      </c>
      <c r="M767" s="5" t="s">
        <v>963</v>
      </c>
      <c r="N767" s="4" t="s">
        <v>1673</v>
      </c>
      <c r="P767" s="5" t="s">
        <v>1929</v>
      </c>
      <c r="Q767" s="90" t="s">
        <v>946</v>
      </c>
      <c r="R767" s="4" t="s">
        <v>946</v>
      </c>
      <c r="T767" s="4" t="s">
        <v>2132</v>
      </c>
      <c r="U767" s="5" t="s">
        <v>1418</v>
      </c>
      <c r="V767" s="5" t="s">
        <v>991</v>
      </c>
      <c r="W767" s="5" t="s">
        <v>1880</v>
      </c>
      <c r="X767" s="5" t="s">
        <v>1877</v>
      </c>
      <c r="Y767" s="4" t="b">
        <v>0</v>
      </c>
      <c r="Z767" s="4" t="s">
        <v>1953</v>
      </c>
      <c r="AA767" s="4" t="s">
        <v>1831</v>
      </c>
      <c r="AB767" s="4" t="s">
        <v>1831</v>
      </c>
      <c r="AC767" s="4" t="s">
        <v>1831</v>
      </c>
      <c r="AD767" s="4" t="s">
        <v>1831</v>
      </c>
      <c r="AE767" s="53">
        <v>0</v>
      </c>
      <c r="AJ767" s="4" t="s">
        <v>1831</v>
      </c>
      <c r="AK767" s="4" t="s">
        <v>1831</v>
      </c>
      <c r="AL767" s="4" t="s">
        <v>1831</v>
      </c>
      <c r="AM767" s="4" t="s">
        <v>1831</v>
      </c>
      <c r="AN767" s="4" t="s">
        <v>1831</v>
      </c>
      <c r="AO767" s="4" t="s">
        <v>1831</v>
      </c>
      <c r="AR767" s="4" t="s">
        <v>1831</v>
      </c>
      <c r="AS767" s="4" t="s">
        <v>1831</v>
      </c>
      <c r="AT767" s="4" t="s">
        <v>1831</v>
      </c>
      <c r="AU767" s="4" t="s">
        <v>1831</v>
      </c>
      <c r="AV767" s="4" t="s">
        <v>1831</v>
      </c>
      <c r="AW767" s="4" t="s">
        <v>1831</v>
      </c>
      <c r="AX767" s="4" t="s">
        <v>1831</v>
      </c>
      <c r="AY767" s="4" t="s">
        <v>1831</v>
      </c>
      <c r="AZ767" s="4" t="s">
        <v>1831</v>
      </c>
      <c r="BA767" s="4" t="s">
        <v>1831</v>
      </c>
      <c r="BB767" s="4" t="s">
        <v>1831</v>
      </c>
      <c r="BC767" s="53">
        <v>0.74656599999999995</v>
      </c>
      <c r="BD767" s="53">
        <v>0.13838</v>
      </c>
      <c r="BE767" s="53">
        <v>290.22726399999999</v>
      </c>
      <c r="BF767" s="53">
        <v>0.64632900000000004</v>
      </c>
      <c r="BG767" s="53">
        <v>0.168824</v>
      </c>
      <c r="BH767" s="4">
        <v>31.968012000000002</v>
      </c>
      <c r="BI767" s="4">
        <v>5.8488600000000002</v>
      </c>
      <c r="BJ767" s="53">
        <v>9.9071200000000008</v>
      </c>
      <c r="BK767" s="53">
        <v>2.0104E-2</v>
      </c>
      <c r="BL767" s="53">
        <v>876.62701400000003</v>
      </c>
    </row>
    <row r="768" spans="1:64" hidden="1" x14ac:dyDescent="0.3">
      <c r="A768" s="4" t="s">
        <v>602</v>
      </c>
      <c r="B768" s="4">
        <v>164</v>
      </c>
      <c r="C768" s="53">
        <v>164</v>
      </c>
      <c r="D768" s="4">
        <v>724</v>
      </c>
      <c r="E768" s="4" t="s">
        <v>1672</v>
      </c>
      <c r="F768" s="58">
        <v>34402</v>
      </c>
      <c r="G768" s="94">
        <v>9</v>
      </c>
      <c r="H768" s="94">
        <v>3</v>
      </c>
      <c r="I768" s="94">
        <v>1994</v>
      </c>
      <c r="J768" s="4">
        <v>43.931583600000003</v>
      </c>
      <c r="K768" s="4">
        <v>-69.589066000000003</v>
      </c>
      <c r="L768" s="4">
        <v>50</v>
      </c>
      <c r="M768" s="5" t="s">
        <v>963</v>
      </c>
      <c r="N768" s="4" t="s">
        <v>1673</v>
      </c>
      <c r="P768" s="5" t="s">
        <v>1929</v>
      </c>
      <c r="Q768" s="90" t="s">
        <v>946</v>
      </c>
      <c r="R768" s="4" t="s">
        <v>946</v>
      </c>
      <c r="T768" s="4" t="s">
        <v>2133</v>
      </c>
      <c r="U768" s="5" t="s">
        <v>1174</v>
      </c>
      <c r="V768" s="5" t="s">
        <v>991</v>
      </c>
      <c r="W768" s="5"/>
      <c r="X768" s="5"/>
      <c r="Y768" s="4" t="b">
        <v>0</v>
      </c>
      <c r="Z768" s="4" t="s">
        <v>1953</v>
      </c>
      <c r="AA768" s="4" t="s">
        <v>1831</v>
      </c>
      <c r="AB768" s="4" t="s">
        <v>1831</v>
      </c>
      <c r="AC768" s="4" t="s">
        <v>1831</v>
      </c>
      <c r="AD768" s="4" t="s">
        <v>1831</v>
      </c>
      <c r="AE768" s="53">
        <v>0</v>
      </c>
      <c r="AJ768" s="4" t="s">
        <v>1831</v>
      </c>
      <c r="AK768" s="4" t="s">
        <v>1831</v>
      </c>
      <c r="AL768" s="4" t="s">
        <v>1831</v>
      </c>
      <c r="AM768" s="4" t="s">
        <v>1831</v>
      </c>
      <c r="AN768" s="4" t="s">
        <v>1831</v>
      </c>
      <c r="AO768" s="4" t="s">
        <v>1831</v>
      </c>
      <c r="AR768" s="4" t="s">
        <v>1831</v>
      </c>
      <c r="AS768" s="4" t="s">
        <v>1831</v>
      </c>
      <c r="AT768" s="4" t="s">
        <v>1831</v>
      </c>
      <c r="AU768" s="4" t="s">
        <v>1831</v>
      </c>
      <c r="AV768" s="4" t="s">
        <v>1831</v>
      </c>
      <c r="AW768" s="4" t="s">
        <v>1831</v>
      </c>
      <c r="AX768" s="4" t="s">
        <v>1831</v>
      </c>
      <c r="AY768" s="4" t="s">
        <v>1831</v>
      </c>
      <c r="AZ768" s="4" t="s">
        <v>1831</v>
      </c>
      <c r="BA768" s="4" t="s">
        <v>1831</v>
      </c>
      <c r="BB768" s="4" t="s">
        <v>1831</v>
      </c>
      <c r="BC768" s="53">
        <v>0.74656599999999995</v>
      </c>
      <c r="BD768" s="53">
        <v>0.13838</v>
      </c>
      <c r="BE768" s="53">
        <v>290.22726399999999</v>
      </c>
      <c r="BF768" s="53">
        <v>0.64632900000000004</v>
      </c>
      <c r="BG768" s="53">
        <v>0.168824</v>
      </c>
      <c r="BH768" s="4">
        <v>31.968012000000002</v>
      </c>
      <c r="BI768" s="4">
        <v>5.8488600000000002</v>
      </c>
      <c r="BJ768" s="53">
        <v>9.9071200000000008</v>
      </c>
      <c r="BK768" s="53">
        <v>2.0104E-2</v>
      </c>
      <c r="BL768" s="53">
        <v>876.62701400000003</v>
      </c>
    </row>
    <row r="769" spans="1:64" hidden="1" x14ac:dyDescent="0.3">
      <c r="A769" s="4" t="s">
        <v>602</v>
      </c>
      <c r="B769" s="4">
        <v>164</v>
      </c>
      <c r="C769" s="53">
        <v>164</v>
      </c>
      <c r="D769" s="4">
        <v>725</v>
      </c>
      <c r="E769" s="4" t="s">
        <v>1671</v>
      </c>
      <c r="F769" s="58">
        <v>34403</v>
      </c>
      <c r="G769" s="94">
        <v>10</v>
      </c>
      <c r="H769" s="94">
        <v>3</v>
      </c>
      <c r="I769" s="94">
        <v>1994</v>
      </c>
      <c r="J769" s="4">
        <v>43.932085000000001</v>
      </c>
      <c r="K769" s="4">
        <v>-69.587564999999998</v>
      </c>
      <c r="L769" s="4">
        <v>50</v>
      </c>
      <c r="M769" s="5" t="s">
        <v>963</v>
      </c>
      <c r="N769" s="4" t="s">
        <v>1673</v>
      </c>
      <c r="P769" s="5" t="s">
        <v>1929</v>
      </c>
      <c r="Q769" s="90" t="s">
        <v>946</v>
      </c>
      <c r="R769" s="4" t="s">
        <v>946</v>
      </c>
      <c r="T769" s="4" t="s">
        <v>2134</v>
      </c>
      <c r="U769" s="5" t="s">
        <v>1418</v>
      </c>
      <c r="V769" s="5" t="s">
        <v>992</v>
      </c>
      <c r="W769" s="5" t="s">
        <v>1880</v>
      </c>
      <c r="X769" s="5" t="s">
        <v>1877</v>
      </c>
      <c r="Y769" s="4" t="b">
        <v>0</v>
      </c>
      <c r="Z769" s="4" t="s">
        <v>1953</v>
      </c>
      <c r="AA769" s="4" t="s">
        <v>1831</v>
      </c>
      <c r="AB769" s="4" t="s">
        <v>1831</v>
      </c>
      <c r="AC769" s="4" t="s">
        <v>1831</v>
      </c>
      <c r="AD769" s="4" t="s">
        <v>1831</v>
      </c>
      <c r="AE769" s="53">
        <v>0</v>
      </c>
      <c r="AF769" s="4">
        <v>23</v>
      </c>
      <c r="AH769" s="4" t="s">
        <v>1938</v>
      </c>
      <c r="AJ769" s="4" t="s">
        <v>1831</v>
      </c>
      <c r="AK769" s="4" t="s">
        <v>1831</v>
      </c>
      <c r="AL769" s="4" t="s">
        <v>1831</v>
      </c>
      <c r="AM769" s="4" t="s">
        <v>1831</v>
      </c>
      <c r="AN769" s="4">
        <v>0</v>
      </c>
      <c r="AQ769" s="4">
        <v>0</v>
      </c>
      <c r="AR769" s="4" t="s">
        <v>1831</v>
      </c>
      <c r="AS769" s="4" t="s">
        <v>1831</v>
      </c>
      <c r="AT769" s="4" t="s">
        <v>1831</v>
      </c>
      <c r="AU769" s="4" t="s">
        <v>1831</v>
      </c>
      <c r="AV769" s="4" t="s">
        <v>1831</v>
      </c>
      <c r="AW769" s="4" t="s">
        <v>1831</v>
      </c>
      <c r="AX769" s="4" t="s">
        <v>1831</v>
      </c>
      <c r="AY769" s="4" t="s">
        <v>1831</v>
      </c>
      <c r="AZ769" s="4" t="s">
        <v>1831</v>
      </c>
      <c r="BA769" s="4" t="s">
        <v>1831</v>
      </c>
      <c r="BB769" s="4" t="s">
        <v>1831</v>
      </c>
      <c r="BC769" s="53">
        <v>0.74656599999999995</v>
      </c>
      <c r="BD769" s="53">
        <v>0.13838</v>
      </c>
      <c r="BE769" s="53">
        <v>290.22726399999999</v>
      </c>
      <c r="BF769" s="53">
        <v>0.64632900000000004</v>
      </c>
      <c r="BG769" s="53">
        <v>0.168824</v>
      </c>
      <c r="BH769" s="4">
        <v>31.968012000000002</v>
      </c>
      <c r="BI769" s="4">
        <v>5.8488600000000002</v>
      </c>
      <c r="BJ769" s="53">
        <v>9.9071200000000008</v>
      </c>
      <c r="BK769" s="53">
        <v>2.0104E-2</v>
      </c>
      <c r="BL769" s="53">
        <v>876.62701400000003</v>
      </c>
    </row>
    <row r="770" spans="1:64" hidden="1" x14ac:dyDescent="0.3">
      <c r="A770" s="4" t="s">
        <v>602</v>
      </c>
      <c r="B770" s="4">
        <v>164</v>
      </c>
      <c r="C770" s="53">
        <v>164</v>
      </c>
      <c r="D770" s="4">
        <v>726</v>
      </c>
      <c r="E770" s="4" t="s">
        <v>1671</v>
      </c>
      <c r="F770" s="58">
        <v>34523</v>
      </c>
      <c r="G770" s="94">
        <v>8</v>
      </c>
      <c r="H770" s="94">
        <v>7</v>
      </c>
      <c r="I770" s="94">
        <v>1994</v>
      </c>
      <c r="J770" s="4">
        <v>43.932085000000001</v>
      </c>
      <c r="K770" s="4">
        <v>-69.587564999999998</v>
      </c>
      <c r="L770" s="4">
        <v>50</v>
      </c>
      <c r="M770" s="5" t="s">
        <v>963</v>
      </c>
      <c r="N770" s="4" t="s">
        <v>1673</v>
      </c>
      <c r="P770" s="5" t="s">
        <v>1929</v>
      </c>
      <c r="Q770" s="5" t="s">
        <v>845</v>
      </c>
      <c r="R770" s="4" t="s">
        <v>845</v>
      </c>
      <c r="T770" s="4" t="s">
        <v>2135</v>
      </c>
      <c r="U770" s="5" t="s">
        <v>1418</v>
      </c>
      <c r="V770" s="5" t="s">
        <v>992</v>
      </c>
      <c r="W770" s="5" t="s">
        <v>1880</v>
      </c>
      <c r="X770" s="5" t="s">
        <v>1877</v>
      </c>
      <c r="Y770" s="4" t="b">
        <v>0</v>
      </c>
      <c r="Z770" s="4" t="s">
        <v>1953</v>
      </c>
      <c r="AA770" s="4" t="s">
        <v>1831</v>
      </c>
      <c r="AB770" s="4" t="s">
        <v>1831</v>
      </c>
      <c r="AC770" s="4" t="s">
        <v>1831</v>
      </c>
      <c r="AD770" s="4" t="s">
        <v>1831</v>
      </c>
      <c r="AE770" s="53">
        <v>0</v>
      </c>
      <c r="AF770" s="4">
        <v>23</v>
      </c>
      <c r="AH770" s="4" t="s">
        <v>1938</v>
      </c>
      <c r="AJ770" s="4" t="s">
        <v>1831</v>
      </c>
      <c r="AK770" s="4" t="s">
        <v>1831</v>
      </c>
      <c r="AL770" s="4" t="s">
        <v>1831</v>
      </c>
      <c r="AM770" s="4" t="s">
        <v>1831</v>
      </c>
      <c r="AN770" s="4">
        <v>120</v>
      </c>
      <c r="AQ770" s="4">
        <v>120</v>
      </c>
      <c r="AR770" s="4" t="s">
        <v>1831</v>
      </c>
      <c r="AS770" s="4" t="s">
        <v>1831</v>
      </c>
      <c r="AT770" s="4" t="s">
        <v>1831</v>
      </c>
      <c r="AU770" s="4" t="s">
        <v>1831</v>
      </c>
      <c r="AV770" s="4" t="s">
        <v>1831</v>
      </c>
      <c r="AW770" s="4" t="s">
        <v>1831</v>
      </c>
      <c r="AX770" s="4" t="s">
        <v>1831</v>
      </c>
      <c r="AY770" s="4" t="s">
        <v>1831</v>
      </c>
      <c r="AZ770" s="4" t="s">
        <v>1831</v>
      </c>
      <c r="BA770" s="4" t="s">
        <v>1831</v>
      </c>
      <c r="BB770" s="4" t="s">
        <v>1831</v>
      </c>
      <c r="BC770" s="53">
        <v>0.74656599999999995</v>
      </c>
      <c r="BD770" s="53">
        <v>0.13838</v>
      </c>
      <c r="BE770" s="53">
        <v>290.22726399999999</v>
      </c>
      <c r="BF770" s="53">
        <v>0.64632900000000004</v>
      </c>
      <c r="BG770" s="53">
        <v>0.168824</v>
      </c>
      <c r="BH770" s="4">
        <v>31.968012000000002</v>
      </c>
      <c r="BI770" s="4">
        <v>5.8488600000000002</v>
      </c>
      <c r="BJ770" s="53">
        <v>9.9071200000000008</v>
      </c>
      <c r="BK770" s="53">
        <v>2.0104E-2</v>
      </c>
      <c r="BL770" s="53">
        <v>876.62701400000003</v>
      </c>
    </row>
    <row r="771" spans="1:64" hidden="1" x14ac:dyDescent="0.3">
      <c r="A771" s="4" t="s">
        <v>602</v>
      </c>
      <c r="B771" s="4">
        <v>164</v>
      </c>
      <c r="C771" s="53">
        <v>164</v>
      </c>
      <c r="D771" s="4">
        <v>727</v>
      </c>
      <c r="E771" s="4" t="s">
        <v>1672</v>
      </c>
      <c r="F771" s="58">
        <v>34523</v>
      </c>
      <c r="G771" s="94">
        <v>8</v>
      </c>
      <c r="H771" s="94">
        <v>7</v>
      </c>
      <c r="I771" s="94">
        <v>1994</v>
      </c>
      <c r="J771" s="4">
        <v>43.931583600000003</v>
      </c>
      <c r="K771" s="4">
        <v>-69.589066000000003</v>
      </c>
      <c r="L771" s="4">
        <v>50</v>
      </c>
      <c r="M771" s="5" t="s">
        <v>963</v>
      </c>
      <c r="N771" s="4" t="s">
        <v>1673</v>
      </c>
      <c r="P771" s="5" t="s">
        <v>1929</v>
      </c>
      <c r="Q771" s="5" t="s">
        <v>845</v>
      </c>
      <c r="R771" s="4" t="s">
        <v>845</v>
      </c>
      <c r="T771" s="4" t="s">
        <v>2136</v>
      </c>
      <c r="U771" s="5" t="s">
        <v>1174</v>
      </c>
      <c r="V771" s="5" t="s">
        <v>992</v>
      </c>
      <c r="W771" s="5"/>
      <c r="X771" s="5"/>
      <c r="Y771" s="4" t="b">
        <v>0</v>
      </c>
      <c r="Z771" s="4" t="s">
        <v>1953</v>
      </c>
      <c r="AA771" s="4" t="s">
        <v>1831</v>
      </c>
      <c r="AB771" s="4" t="s">
        <v>1831</v>
      </c>
      <c r="AC771" s="4" t="s">
        <v>1831</v>
      </c>
      <c r="AD771" s="4" t="s">
        <v>1831</v>
      </c>
      <c r="AE771" s="53">
        <v>0</v>
      </c>
      <c r="AJ771" s="4" t="s">
        <v>1831</v>
      </c>
      <c r="AK771" s="4" t="s">
        <v>1831</v>
      </c>
      <c r="AL771" s="4" t="s">
        <v>1831</v>
      </c>
      <c r="AM771" s="4" t="s">
        <v>1831</v>
      </c>
      <c r="AN771" s="4" t="s">
        <v>1831</v>
      </c>
      <c r="AO771" s="4" t="s">
        <v>1831</v>
      </c>
      <c r="AQ771" s="4" t="s">
        <v>1831</v>
      </c>
      <c r="AR771" s="4" t="s">
        <v>1831</v>
      </c>
      <c r="AS771" s="4" t="s">
        <v>1831</v>
      </c>
      <c r="AT771" s="4" t="s">
        <v>1831</v>
      </c>
      <c r="AU771" s="4" t="s">
        <v>1831</v>
      </c>
      <c r="AV771" s="4" t="s">
        <v>1831</v>
      </c>
      <c r="AW771" s="4" t="s">
        <v>1831</v>
      </c>
      <c r="AX771" s="4" t="s">
        <v>1831</v>
      </c>
      <c r="AY771" s="4" t="s">
        <v>1831</v>
      </c>
      <c r="AZ771" s="4" t="s">
        <v>1831</v>
      </c>
      <c r="BA771" s="4" t="s">
        <v>1831</v>
      </c>
      <c r="BB771" s="4" t="s">
        <v>1831</v>
      </c>
      <c r="BC771" s="53">
        <v>0.74656599999999995</v>
      </c>
      <c r="BD771" s="53">
        <v>0.13838</v>
      </c>
      <c r="BE771" s="53">
        <v>290.22726399999999</v>
      </c>
      <c r="BF771" s="53">
        <v>0.64632900000000004</v>
      </c>
      <c r="BG771" s="53">
        <v>0.168824</v>
      </c>
      <c r="BH771" s="4">
        <v>31.968012000000002</v>
      </c>
      <c r="BI771" s="4">
        <v>5.8488600000000002</v>
      </c>
      <c r="BJ771" s="53">
        <v>9.9071200000000008</v>
      </c>
      <c r="BK771" s="53">
        <v>2.0104E-2</v>
      </c>
      <c r="BL771" s="53">
        <v>876.62701400000003</v>
      </c>
    </row>
    <row r="772" spans="1:64" hidden="1" x14ac:dyDescent="0.3">
      <c r="A772" s="4" t="s">
        <v>602</v>
      </c>
      <c r="B772" s="4">
        <v>164</v>
      </c>
      <c r="C772" s="53">
        <v>164</v>
      </c>
      <c r="D772" s="4">
        <v>728</v>
      </c>
      <c r="E772" s="4" t="s">
        <v>1671</v>
      </c>
      <c r="F772" s="58">
        <v>34584</v>
      </c>
      <c r="G772" s="94">
        <v>7</v>
      </c>
      <c r="H772" s="94">
        <v>9</v>
      </c>
      <c r="I772" s="94">
        <v>1994</v>
      </c>
      <c r="J772" s="4">
        <v>43.932085000000001</v>
      </c>
      <c r="K772" s="4">
        <v>-69.587564999999998</v>
      </c>
      <c r="L772" s="4">
        <v>50</v>
      </c>
      <c r="M772" s="5" t="s">
        <v>963</v>
      </c>
      <c r="N772" s="4" t="s">
        <v>1673</v>
      </c>
      <c r="P772" s="5" t="s">
        <v>1929</v>
      </c>
      <c r="Q772" s="5" t="s">
        <v>845</v>
      </c>
      <c r="R772" s="4" t="s">
        <v>845</v>
      </c>
      <c r="T772" s="4" t="s">
        <v>2137</v>
      </c>
      <c r="U772" s="5" t="s">
        <v>1418</v>
      </c>
      <c r="V772" s="5" t="s">
        <v>992</v>
      </c>
      <c r="W772" s="5" t="s">
        <v>1880</v>
      </c>
      <c r="X772" s="5" t="s">
        <v>1877</v>
      </c>
      <c r="Y772" s="4" t="b">
        <v>0</v>
      </c>
      <c r="Z772" s="4" t="s">
        <v>1953</v>
      </c>
      <c r="AA772" s="4" t="s">
        <v>1831</v>
      </c>
      <c r="AB772" s="4" t="s">
        <v>1831</v>
      </c>
      <c r="AC772" s="4" t="s">
        <v>1831</v>
      </c>
      <c r="AD772" s="4" t="s">
        <v>1831</v>
      </c>
      <c r="AE772" s="53">
        <v>0</v>
      </c>
      <c r="AF772" s="4">
        <v>23</v>
      </c>
      <c r="AH772" s="4" t="s">
        <v>1938</v>
      </c>
      <c r="AJ772" s="4" t="s">
        <v>1831</v>
      </c>
      <c r="AK772" s="4" t="s">
        <v>1831</v>
      </c>
      <c r="AL772" s="4" t="s">
        <v>1831</v>
      </c>
      <c r="AM772" s="4" t="s">
        <v>1831</v>
      </c>
      <c r="AN772" s="4">
        <v>180</v>
      </c>
      <c r="AQ772" s="4">
        <v>180</v>
      </c>
      <c r="AR772" s="4" t="s">
        <v>1831</v>
      </c>
      <c r="AS772" s="4" t="s">
        <v>1831</v>
      </c>
      <c r="AT772" s="4" t="s">
        <v>1831</v>
      </c>
      <c r="AU772" s="4" t="s">
        <v>1831</v>
      </c>
      <c r="AV772" s="4" t="s">
        <v>1831</v>
      </c>
      <c r="AW772" s="4" t="s">
        <v>1831</v>
      </c>
      <c r="AX772" s="4" t="s">
        <v>1831</v>
      </c>
      <c r="AY772" s="4" t="s">
        <v>1831</v>
      </c>
      <c r="AZ772" s="4" t="s">
        <v>1831</v>
      </c>
      <c r="BA772" s="4" t="s">
        <v>1831</v>
      </c>
      <c r="BB772" s="4" t="s">
        <v>1831</v>
      </c>
      <c r="BC772" s="53">
        <v>0.74656599999999995</v>
      </c>
      <c r="BD772" s="53">
        <v>0.13838</v>
      </c>
      <c r="BE772" s="53">
        <v>290.22726399999999</v>
      </c>
      <c r="BF772" s="53">
        <v>0.64632900000000004</v>
      </c>
      <c r="BG772" s="53">
        <v>0.168824</v>
      </c>
      <c r="BH772" s="4">
        <v>31.968012000000002</v>
      </c>
      <c r="BI772" s="4">
        <v>5.8488600000000002</v>
      </c>
      <c r="BJ772" s="53">
        <v>9.9071200000000008</v>
      </c>
      <c r="BK772" s="53">
        <v>2.0104E-2</v>
      </c>
      <c r="BL772" s="53">
        <v>876.62701400000003</v>
      </c>
    </row>
    <row r="773" spans="1:64" hidden="1" x14ac:dyDescent="0.3">
      <c r="A773" s="4" t="s">
        <v>602</v>
      </c>
      <c r="B773" s="4">
        <v>164</v>
      </c>
      <c r="C773" s="53">
        <v>164</v>
      </c>
      <c r="D773" s="4">
        <v>729</v>
      </c>
      <c r="E773" s="4" t="s">
        <v>1672</v>
      </c>
      <c r="F773" s="58">
        <v>34584</v>
      </c>
      <c r="G773" s="94">
        <v>7</v>
      </c>
      <c r="H773" s="94">
        <v>9</v>
      </c>
      <c r="I773" s="94">
        <v>1994</v>
      </c>
      <c r="J773" s="4">
        <v>43.931583600000003</v>
      </c>
      <c r="K773" s="4">
        <v>-69.589066000000003</v>
      </c>
      <c r="L773" s="4">
        <v>50</v>
      </c>
      <c r="M773" s="5" t="s">
        <v>963</v>
      </c>
      <c r="N773" s="4" t="s">
        <v>1673</v>
      </c>
      <c r="P773" s="5" t="s">
        <v>1929</v>
      </c>
      <c r="Q773" s="5" t="s">
        <v>845</v>
      </c>
      <c r="R773" s="4" t="s">
        <v>845</v>
      </c>
      <c r="T773" s="4" t="s">
        <v>2138</v>
      </c>
      <c r="U773" s="5" t="s">
        <v>1174</v>
      </c>
      <c r="V773" s="5" t="s">
        <v>992</v>
      </c>
      <c r="W773" s="5"/>
      <c r="X773" s="5"/>
      <c r="Y773" s="4" t="b">
        <v>0</v>
      </c>
      <c r="Z773" s="4" t="s">
        <v>1953</v>
      </c>
      <c r="AA773" s="4" t="s">
        <v>1831</v>
      </c>
      <c r="AB773" s="4" t="s">
        <v>1831</v>
      </c>
      <c r="AC773" s="4" t="s">
        <v>1831</v>
      </c>
      <c r="AD773" s="4" t="s">
        <v>1831</v>
      </c>
      <c r="AE773" s="53">
        <v>0</v>
      </c>
      <c r="AJ773" s="4" t="s">
        <v>1831</v>
      </c>
      <c r="AK773" s="4" t="s">
        <v>1831</v>
      </c>
      <c r="AL773" s="4" t="s">
        <v>1831</v>
      </c>
      <c r="AM773" s="4" t="s">
        <v>1831</v>
      </c>
      <c r="AN773" s="4" t="s">
        <v>1831</v>
      </c>
      <c r="AO773" s="4" t="s">
        <v>1831</v>
      </c>
      <c r="AR773" s="4" t="s">
        <v>1831</v>
      </c>
      <c r="AS773" s="4" t="s">
        <v>1831</v>
      </c>
      <c r="AT773" s="4" t="s">
        <v>1831</v>
      </c>
      <c r="AU773" s="4" t="s">
        <v>1831</v>
      </c>
      <c r="AV773" s="4" t="s">
        <v>1831</v>
      </c>
      <c r="AW773" s="4" t="s">
        <v>1831</v>
      </c>
      <c r="AX773" s="4" t="s">
        <v>1831</v>
      </c>
      <c r="AY773" s="4" t="s">
        <v>1831</v>
      </c>
      <c r="AZ773" s="4" t="s">
        <v>1831</v>
      </c>
      <c r="BA773" s="4" t="s">
        <v>1831</v>
      </c>
      <c r="BB773" s="4" t="s">
        <v>1831</v>
      </c>
      <c r="BC773" s="53">
        <v>0.74656599999999995</v>
      </c>
      <c r="BD773" s="53">
        <v>0.13838</v>
      </c>
      <c r="BE773" s="53">
        <v>290.22726399999999</v>
      </c>
      <c r="BF773" s="53">
        <v>0.64632900000000004</v>
      </c>
      <c r="BG773" s="53">
        <v>0.168824</v>
      </c>
      <c r="BH773" s="4">
        <v>31.968012000000002</v>
      </c>
      <c r="BI773" s="4">
        <v>5.8488600000000002</v>
      </c>
      <c r="BJ773" s="53">
        <v>9.9071200000000008</v>
      </c>
      <c r="BK773" s="53">
        <v>2.0104E-2</v>
      </c>
      <c r="BL773" s="53">
        <v>876.62701400000003</v>
      </c>
    </row>
    <row r="774" spans="1:64" hidden="1" x14ac:dyDescent="0.3">
      <c r="A774" s="4" t="s">
        <v>603</v>
      </c>
      <c r="B774" s="4">
        <v>165</v>
      </c>
      <c r="C774" s="53">
        <v>165</v>
      </c>
      <c r="D774" s="4">
        <v>730</v>
      </c>
      <c r="E774" s="4" t="s">
        <v>1681</v>
      </c>
      <c r="F774" s="41">
        <v>35309</v>
      </c>
      <c r="G774" s="94">
        <v>1</v>
      </c>
      <c r="H774" s="94">
        <v>9</v>
      </c>
      <c r="I774" s="94">
        <v>1996</v>
      </c>
      <c r="J774" s="4">
        <v>56.926000000000002</v>
      </c>
      <c r="K774" s="4">
        <v>9.09</v>
      </c>
      <c r="L774" s="4">
        <v>7</v>
      </c>
      <c r="M774" s="5" t="s">
        <v>963</v>
      </c>
      <c r="N774" s="4" t="s">
        <v>1690</v>
      </c>
      <c r="P774" s="5" t="s">
        <v>1929</v>
      </c>
      <c r="Q774" s="5" t="s">
        <v>845</v>
      </c>
      <c r="R774" s="4" t="s">
        <v>845</v>
      </c>
      <c r="S774" s="4" t="s">
        <v>1687</v>
      </c>
      <c r="T774" s="4" t="s">
        <v>2031</v>
      </c>
      <c r="U774" s="5" t="s">
        <v>1418</v>
      </c>
      <c r="V774" s="5" t="s">
        <v>992</v>
      </c>
      <c r="W774" s="5" t="s">
        <v>1880</v>
      </c>
      <c r="X774" s="5" t="s">
        <v>1040</v>
      </c>
      <c r="Y774" s="4" t="b">
        <v>1</v>
      </c>
      <c r="Z774" s="4" t="s">
        <v>1691</v>
      </c>
      <c r="AA774" s="4">
        <v>12</v>
      </c>
      <c r="AB774" s="4" t="s">
        <v>1831</v>
      </c>
      <c r="AC774" s="4" t="s">
        <v>1954</v>
      </c>
      <c r="AD774" s="4" t="s">
        <v>1831</v>
      </c>
      <c r="AE774" s="53">
        <v>0</v>
      </c>
      <c r="AF774" s="4">
        <v>12</v>
      </c>
      <c r="AH774" s="4" t="s">
        <v>1938</v>
      </c>
      <c r="AJ774" s="4" t="s">
        <v>1831</v>
      </c>
      <c r="AK774" s="4" t="s">
        <v>1831</v>
      </c>
      <c r="AL774" s="4" t="s">
        <v>1831</v>
      </c>
      <c r="AM774" s="4" t="s">
        <v>1831</v>
      </c>
      <c r="AN774" s="4">
        <v>0</v>
      </c>
      <c r="AO774" s="4" t="s">
        <v>1831</v>
      </c>
      <c r="AP774" s="4">
        <v>80</v>
      </c>
      <c r="AQ774" s="4" t="s">
        <v>1934</v>
      </c>
      <c r="AR774" s="4" t="s">
        <v>1831</v>
      </c>
      <c r="AS774" s="4" t="s">
        <v>1831</v>
      </c>
      <c r="AT774" s="4" t="s">
        <v>1831</v>
      </c>
      <c r="AU774" s="4" t="s">
        <v>1831</v>
      </c>
      <c r="AV774" s="4" t="s">
        <v>1831</v>
      </c>
      <c r="AW774" s="4" t="s">
        <v>1831</v>
      </c>
      <c r="AX774" s="4" t="s">
        <v>1831</v>
      </c>
      <c r="AY774" s="4" t="s">
        <v>1831</v>
      </c>
      <c r="AZ774" s="4" t="s">
        <v>1831</v>
      </c>
      <c r="BA774" s="4" t="s">
        <v>1831</v>
      </c>
      <c r="BB774" s="4" t="s">
        <v>1831</v>
      </c>
      <c r="BC774" s="53">
        <v>0.54300747999999999</v>
      </c>
      <c r="BD774" s="53">
        <v>0.22308600000000001</v>
      </c>
      <c r="BE774" s="53">
        <v>285.61967800000002</v>
      </c>
      <c r="BF774" s="53">
        <v>0.49216796000000002</v>
      </c>
      <c r="BG774" s="53">
        <v>0.14323298000000001</v>
      </c>
      <c r="BH774" s="4">
        <v>31.6544703</v>
      </c>
      <c r="BI774" s="4">
        <v>4.7616313899999998</v>
      </c>
      <c r="BJ774" s="53">
        <v>10.519718299999999</v>
      </c>
      <c r="BK774" s="53">
        <v>9.7291500000000006E-3</v>
      </c>
      <c r="BL774" s="53">
        <v>0</v>
      </c>
    </row>
    <row r="775" spans="1:64" hidden="1" x14ac:dyDescent="0.3">
      <c r="A775" s="4" t="s">
        <v>603</v>
      </c>
      <c r="B775" s="4">
        <v>165</v>
      </c>
      <c r="C775" s="53">
        <v>165</v>
      </c>
      <c r="D775" s="4">
        <v>731</v>
      </c>
      <c r="E775" s="4" t="s">
        <v>1682</v>
      </c>
      <c r="F775" s="41">
        <v>35309</v>
      </c>
      <c r="G775" s="94">
        <v>1</v>
      </c>
      <c r="H775" s="94">
        <v>9</v>
      </c>
      <c r="I775" s="94">
        <v>1996</v>
      </c>
      <c r="J775" s="4">
        <v>56.917999999999999</v>
      </c>
      <c r="K775" s="4">
        <v>9.0909999999999993</v>
      </c>
      <c r="L775" s="4">
        <v>7</v>
      </c>
      <c r="M775" s="5" t="s">
        <v>963</v>
      </c>
      <c r="N775" s="4" t="s">
        <v>1690</v>
      </c>
      <c r="P775" s="5" t="s">
        <v>1929</v>
      </c>
      <c r="Q775" s="5" t="s">
        <v>845</v>
      </c>
      <c r="R775" s="4" t="s">
        <v>845</v>
      </c>
      <c r="S775" s="4" t="s">
        <v>1687</v>
      </c>
      <c r="T775" s="4" t="s">
        <v>2031</v>
      </c>
      <c r="U775" s="5" t="s">
        <v>1418</v>
      </c>
      <c r="V775" s="5" t="s">
        <v>992</v>
      </c>
      <c r="W775" s="5" t="s">
        <v>1880</v>
      </c>
      <c r="X775" s="5" t="s">
        <v>1040</v>
      </c>
      <c r="Y775" s="4" t="b">
        <v>1</v>
      </c>
      <c r="Z775" s="4" t="s">
        <v>1691</v>
      </c>
      <c r="AA775" s="4">
        <v>12</v>
      </c>
      <c r="AB775" s="4" t="s">
        <v>1831</v>
      </c>
      <c r="AC775" s="4" t="s">
        <v>1954</v>
      </c>
      <c r="AD775" s="4" t="s">
        <v>1831</v>
      </c>
      <c r="AE775" s="53">
        <v>0</v>
      </c>
      <c r="AF775" s="4">
        <v>12</v>
      </c>
      <c r="AH775" s="4" t="s">
        <v>1938</v>
      </c>
      <c r="AJ775" s="4" t="s">
        <v>1831</v>
      </c>
      <c r="AK775" s="4" t="s">
        <v>1831</v>
      </c>
      <c r="AL775" s="4" t="s">
        <v>1831</v>
      </c>
      <c r="AM775" s="4" t="s">
        <v>1831</v>
      </c>
      <c r="AN775" s="4">
        <v>0</v>
      </c>
      <c r="AO775" s="4" t="s">
        <v>1831</v>
      </c>
      <c r="AP775" s="4">
        <v>80</v>
      </c>
      <c r="AQ775" s="4" t="s">
        <v>1934</v>
      </c>
      <c r="AR775" s="4" t="s">
        <v>1831</v>
      </c>
      <c r="AS775" s="4" t="s">
        <v>1831</v>
      </c>
      <c r="AT775" s="4" t="s">
        <v>1831</v>
      </c>
      <c r="AU775" s="4" t="s">
        <v>1831</v>
      </c>
      <c r="AV775" s="4" t="s">
        <v>1831</v>
      </c>
      <c r="AW775" s="4" t="s">
        <v>1831</v>
      </c>
      <c r="AX775" s="4" t="s">
        <v>1831</v>
      </c>
      <c r="AY775" s="4" t="s">
        <v>1831</v>
      </c>
      <c r="AZ775" s="4" t="s">
        <v>1831</v>
      </c>
      <c r="BA775" s="4" t="s">
        <v>1831</v>
      </c>
      <c r="BB775" s="4" t="s">
        <v>1831</v>
      </c>
      <c r="BC775" s="53">
        <v>0.54330462999999996</v>
      </c>
      <c r="BD775" s="53">
        <v>0.22287799999999999</v>
      </c>
      <c r="BE775" s="53">
        <v>285.610096</v>
      </c>
      <c r="BF775" s="53">
        <v>0.49242960000000002</v>
      </c>
      <c r="BG775" s="53">
        <v>0.14317542</v>
      </c>
      <c r="BH775" s="4">
        <v>31.6665496</v>
      </c>
      <c r="BI775" s="4">
        <v>4.7592898400000001</v>
      </c>
      <c r="BJ775" s="53">
        <v>10.519732899999999</v>
      </c>
      <c r="BK775" s="53">
        <v>9.7430999999999993E-3</v>
      </c>
      <c r="BL775" s="53">
        <v>0</v>
      </c>
    </row>
    <row r="776" spans="1:64" hidden="1" x14ac:dyDescent="0.3">
      <c r="A776" s="4" t="s">
        <v>603</v>
      </c>
      <c r="B776" s="4">
        <v>165</v>
      </c>
      <c r="C776" s="53">
        <v>165</v>
      </c>
      <c r="D776" s="4">
        <v>732</v>
      </c>
      <c r="E776" s="4" t="s">
        <v>1683</v>
      </c>
      <c r="F776" s="41">
        <v>35309</v>
      </c>
      <c r="G776" s="94">
        <v>1</v>
      </c>
      <c r="H776" s="94">
        <v>9</v>
      </c>
      <c r="I776" s="94">
        <v>1996</v>
      </c>
      <c r="J776" s="4">
        <v>56.926000000000002</v>
      </c>
      <c r="K776" s="4">
        <v>9.09</v>
      </c>
      <c r="L776" s="4">
        <v>7</v>
      </c>
      <c r="M776" s="5" t="s">
        <v>963</v>
      </c>
      <c r="N776" s="4" t="s">
        <v>1690</v>
      </c>
      <c r="P776" s="5" t="s">
        <v>1929</v>
      </c>
      <c r="Q776" s="5" t="s">
        <v>845</v>
      </c>
      <c r="R776" s="4" t="s">
        <v>845</v>
      </c>
      <c r="S776" s="4" t="s">
        <v>1688</v>
      </c>
      <c r="U776" s="5" t="s">
        <v>1174</v>
      </c>
      <c r="V776" s="5" t="s">
        <v>992</v>
      </c>
      <c r="Y776" s="4" t="b">
        <v>1</v>
      </c>
      <c r="AA776" s="4" t="s">
        <v>1831</v>
      </c>
      <c r="AB776" s="4" t="s">
        <v>1831</v>
      </c>
      <c r="AC776" s="4" t="s">
        <v>1831</v>
      </c>
      <c r="AD776" s="4" t="s">
        <v>1831</v>
      </c>
      <c r="AE776" s="53">
        <v>0</v>
      </c>
      <c r="AJ776" s="4" t="s">
        <v>1831</v>
      </c>
      <c r="AK776" s="4" t="s">
        <v>1831</v>
      </c>
      <c r="AL776" s="4" t="s">
        <v>1831</v>
      </c>
      <c r="AM776" s="4" t="s">
        <v>1831</v>
      </c>
      <c r="AN776" s="4" t="s">
        <v>1831</v>
      </c>
      <c r="AO776" s="4" t="s">
        <v>1831</v>
      </c>
      <c r="AR776" s="4" t="s">
        <v>1831</v>
      </c>
      <c r="AS776" s="4" t="s">
        <v>1831</v>
      </c>
      <c r="AT776" s="4" t="s">
        <v>1831</v>
      </c>
      <c r="AU776" s="4" t="s">
        <v>1831</v>
      </c>
      <c r="AV776" s="4" t="s">
        <v>1831</v>
      </c>
      <c r="AW776" s="4" t="s">
        <v>1831</v>
      </c>
      <c r="AX776" s="4" t="s">
        <v>1831</v>
      </c>
      <c r="AY776" s="4" t="s">
        <v>1831</v>
      </c>
      <c r="AZ776" s="4" t="s">
        <v>1831</v>
      </c>
      <c r="BA776" s="4" t="s">
        <v>1831</v>
      </c>
      <c r="BB776" s="4" t="s">
        <v>1831</v>
      </c>
      <c r="BC776" s="53">
        <v>0.54300747999999999</v>
      </c>
      <c r="BD776" s="53">
        <v>0.22308600000000001</v>
      </c>
      <c r="BE776" s="53">
        <v>285.61967800000002</v>
      </c>
      <c r="BF776" s="53">
        <v>0.49216796000000002</v>
      </c>
      <c r="BG776" s="53">
        <v>0.14323298000000001</v>
      </c>
      <c r="BH776" s="4">
        <v>31.6544703</v>
      </c>
      <c r="BI776" s="4">
        <v>4.7616313899999998</v>
      </c>
      <c r="BJ776" s="53">
        <v>10.519718299999999</v>
      </c>
      <c r="BK776" s="53">
        <v>9.7291500000000006E-3</v>
      </c>
      <c r="BL776" s="53">
        <v>0</v>
      </c>
    </row>
    <row r="777" spans="1:64" hidden="1" x14ac:dyDescent="0.3">
      <c r="A777" s="4" t="s">
        <v>603</v>
      </c>
      <c r="B777" s="4">
        <v>165</v>
      </c>
      <c r="C777" s="53">
        <v>165</v>
      </c>
      <c r="D777" s="4">
        <v>733</v>
      </c>
      <c r="E777" s="4" t="s">
        <v>1684</v>
      </c>
      <c r="F777" s="41">
        <v>35309</v>
      </c>
      <c r="G777" s="94">
        <v>1</v>
      </c>
      <c r="H777" s="94">
        <v>9</v>
      </c>
      <c r="I777" s="94">
        <v>1996</v>
      </c>
      <c r="J777" s="4">
        <v>56.917999999999999</v>
      </c>
      <c r="K777" s="4">
        <v>9.0909999999999993</v>
      </c>
      <c r="L777" s="4">
        <v>7</v>
      </c>
      <c r="M777" s="5" t="s">
        <v>963</v>
      </c>
      <c r="N777" s="4" t="s">
        <v>1690</v>
      </c>
      <c r="P777" s="5" t="s">
        <v>1929</v>
      </c>
      <c r="Q777" s="5" t="s">
        <v>845</v>
      </c>
      <c r="R777" s="4" t="s">
        <v>845</v>
      </c>
      <c r="S777" s="4" t="s">
        <v>1688</v>
      </c>
      <c r="U777" s="5" t="s">
        <v>1174</v>
      </c>
      <c r="V777" s="5" t="s">
        <v>992</v>
      </c>
      <c r="Y777" s="4" t="b">
        <v>1</v>
      </c>
      <c r="AA777" s="4" t="s">
        <v>1831</v>
      </c>
      <c r="AB777" s="4" t="s">
        <v>1831</v>
      </c>
      <c r="AC777" s="4" t="s">
        <v>1831</v>
      </c>
      <c r="AD777" s="4" t="s">
        <v>1831</v>
      </c>
      <c r="AE777" s="53">
        <v>0</v>
      </c>
      <c r="AJ777" s="4" t="s">
        <v>1831</v>
      </c>
      <c r="AK777" s="4" t="s">
        <v>1831</v>
      </c>
      <c r="AL777" s="4" t="s">
        <v>1831</v>
      </c>
      <c r="AM777" s="4" t="s">
        <v>1831</v>
      </c>
      <c r="AN777" s="4" t="s">
        <v>1831</v>
      </c>
      <c r="AO777" s="4" t="s">
        <v>1831</v>
      </c>
      <c r="AR777" s="4" t="s">
        <v>1831</v>
      </c>
      <c r="AS777" s="4" t="s">
        <v>1831</v>
      </c>
      <c r="AT777" s="4" t="s">
        <v>1831</v>
      </c>
      <c r="AU777" s="4" t="s">
        <v>1831</v>
      </c>
      <c r="AV777" s="4" t="s">
        <v>1831</v>
      </c>
      <c r="AW777" s="4" t="s">
        <v>1831</v>
      </c>
      <c r="AX777" s="4" t="s">
        <v>1831</v>
      </c>
      <c r="AY777" s="4" t="s">
        <v>1831</v>
      </c>
      <c r="AZ777" s="4" t="s">
        <v>1831</v>
      </c>
      <c r="BA777" s="4" t="s">
        <v>1831</v>
      </c>
      <c r="BB777" s="4" t="s">
        <v>1831</v>
      </c>
      <c r="BC777" s="53">
        <v>0.54330462999999996</v>
      </c>
      <c r="BD777" s="53">
        <v>0.22287799999999999</v>
      </c>
      <c r="BE777" s="53">
        <v>285.610096</v>
      </c>
      <c r="BF777" s="53">
        <v>0.49242960000000002</v>
      </c>
      <c r="BG777" s="53">
        <v>0.14317542</v>
      </c>
      <c r="BH777" s="4">
        <v>31.6665496</v>
      </c>
      <c r="BI777" s="4">
        <v>4.7592898400000001</v>
      </c>
      <c r="BJ777" s="53">
        <v>10.519732899999999</v>
      </c>
      <c r="BK777" s="53">
        <v>9.7430999999999993E-3</v>
      </c>
      <c r="BL777" s="53">
        <v>0</v>
      </c>
    </row>
    <row r="778" spans="1:64" hidden="1" x14ac:dyDescent="0.3">
      <c r="A778" s="4" t="s">
        <v>603</v>
      </c>
      <c r="B778" s="4">
        <v>165</v>
      </c>
      <c r="C778" s="53">
        <v>165</v>
      </c>
      <c r="D778" s="4">
        <v>734</v>
      </c>
      <c r="E778" s="4" t="s">
        <v>1685</v>
      </c>
      <c r="F778" s="41">
        <v>35309</v>
      </c>
      <c r="G778" s="94">
        <v>1</v>
      </c>
      <c r="H778" s="94">
        <v>9</v>
      </c>
      <c r="I778" s="94">
        <v>1996</v>
      </c>
      <c r="J778" s="4">
        <v>56.926000000000002</v>
      </c>
      <c r="K778" s="4">
        <v>9.1120000000000001</v>
      </c>
      <c r="L778" s="4">
        <v>7</v>
      </c>
      <c r="M778" s="5" t="s">
        <v>963</v>
      </c>
      <c r="N778" s="4" t="s">
        <v>1690</v>
      </c>
      <c r="P778" s="5" t="s">
        <v>1929</v>
      </c>
      <c r="Q778" s="5" t="s">
        <v>845</v>
      </c>
      <c r="R778" s="4" t="s">
        <v>845</v>
      </c>
      <c r="S778" s="4" t="s">
        <v>1689</v>
      </c>
      <c r="T778" s="4" t="s">
        <v>2032</v>
      </c>
      <c r="U778" s="5" t="s">
        <v>1174</v>
      </c>
      <c r="V778" s="5" t="s">
        <v>992</v>
      </c>
      <c r="Y778" s="4" t="b">
        <v>1</v>
      </c>
      <c r="AA778" s="4" t="s">
        <v>1831</v>
      </c>
      <c r="AB778" s="4" t="s">
        <v>1831</v>
      </c>
      <c r="AC778" s="4" t="s">
        <v>1831</v>
      </c>
      <c r="AD778" s="4" t="s">
        <v>1831</v>
      </c>
      <c r="AE778" s="53">
        <v>0</v>
      </c>
      <c r="AJ778" s="4" t="s">
        <v>1831</v>
      </c>
      <c r="AK778" s="4" t="s">
        <v>1831</v>
      </c>
      <c r="AL778" s="4" t="s">
        <v>1831</v>
      </c>
      <c r="AM778" s="4" t="s">
        <v>1831</v>
      </c>
      <c r="AN778" s="4" t="s">
        <v>1831</v>
      </c>
      <c r="AO778" s="4" t="s">
        <v>1831</v>
      </c>
      <c r="AR778" s="4" t="s">
        <v>1831</v>
      </c>
      <c r="AS778" s="4" t="s">
        <v>1831</v>
      </c>
      <c r="AT778" s="4" t="s">
        <v>1831</v>
      </c>
      <c r="AU778" s="4" t="s">
        <v>1831</v>
      </c>
      <c r="AV778" s="4" t="s">
        <v>1831</v>
      </c>
      <c r="AW778" s="4" t="s">
        <v>1831</v>
      </c>
      <c r="AX778" s="4" t="s">
        <v>1831</v>
      </c>
      <c r="AY778" s="4" t="s">
        <v>1831</v>
      </c>
      <c r="AZ778" s="4" t="s">
        <v>1831</v>
      </c>
      <c r="BA778" s="4" t="s">
        <v>1831</v>
      </c>
      <c r="BB778" s="4" t="s">
        <v>1831</v>
      </c>
      <c r="BC778" s="53">
        <v>0.54197150000000005</v>
      </c>
      <c r="BD778" s="53">
        <v>0.21859899999999999</v>
      </c>
      <c r="BE778" s="53">
        <v>285.66887000000003</v>
      </c>
      <c r="BF778" s="53">
        <v>0.49048849999999999</v>
      </c>
      <c r="BG778" s="53">
        <v>0.14332317</v>
      </c>
      <c r="BH778" s="4">
        <v>31.6165363</v>
      </c>
      <c r="BI778" s="4">
        <v>4.7755027600000002</v>
      </c>
      <c r="BJ778" s="53">
        <v>10.5192269</v>
      </c>
      <c r="BK778" s="53">
        <v>9.7323600000000007E-3</v>
      </c>
      <c r="BL778" s="53">
        <v>0</v>
      </c>
    </row>
    <row r="779" spans="1:64" hidden="1" x14ac:dyDescent="0.3">
      <c r="A779" s="4" t="s">
        <v>603</v>
      </c>
      <c r="B779" s="4">
        <v>165</v>
      </c>
      <c r="C779" s="53">
        <v>165</v>
      </c>
      <c r="D779" s="4">
        <v>735</v>
      </c>
      <c r="E779" s="4" t="s">
        <v>1686</v>
      </c>
      <c r="F779" s="41">
        <v>35309</v>
      </c>
      <c r="G779" s="94">
        <v>1</v>
      </c>
      <c r="H779" s="94">
        <v>9</v>
      </c>
      <c r="I779" s="94">
        <v>1996</v>
      </c>
      <c r="J779" s="4">
        <v>56.917999999999999</v>
      </c>
      <c r="K779" s="4">
        <v>9.1140000000000008</v>
      </c>
      <c r="L779" s="4">
        <v>7</v>
      </c>
      <c r="M779" s="5" t="s">
        <v>963</v>
      </c>
      <c r="N779" s="4" t="s">
        <v>1690</v>
      </c>
      <c r="P779" s="5" t="s">
        <v>1929</v>
      </c>
      <c r="Q779" s="5" t="s">
        <v>845</v>
      </c>
      <c r="R779" s="4" t="s">
        <v>845</v>
      </c>
      <c r="S779" s="4" t="s">
        <v>1689</v>
      </c>
      <c r="T779" s="4" t="s">
        <v>2032</v>
      </c>
      <c r="U779" s="5" t="s">
        <v>1174</v>
      </c>
      <c r="V779" s="5" t="s">
        <v>992</v>
      </c>
      <c r="Y779" s="4" t="b">
        <v>1</v>
      </c>
      <c r="AE779" s="53">
        <v>0</v>
      </c>
      <c r="AJ779" s="4" t="s">
        <v>1831</v>
      </c>
      <c r="AK779" s="4" t="s">
        <v>1831</v>
      </c>
      <c r="AL779" s="4" t="s">
        <v>1831</v>
      </c>
      <c r="AM779" s="4" t="s">
        <v>1831</v>
      </c>
      <c r="AN779" s="41"/>
      <c r="AO779" s="4" t="s">
        <v>1831</v>
      </c>
      <c r="AR779" s="4" t="s">
        <v>1831</v>
      </c>
      <c r="AS779" s="4" t="s">
        <v>1831</v>
      </c>
      <c r="AT779" s="4" t="s">
        <v>1831</v>
      </c>
      <c r="AU779" s="4" t="s">
        <v>1831</v>
      </c>
      <c r="AV779" s="4" t="s">
        <v>1831</v>
      </c>
      <c r="AW779" s="4" t="s">
        <v>1831</v>
      </c>
      <c r="AX779" s="4" t="s">
        <v>1831</v>
      </c>
      <c r="AY779" s="4" t="s">
        <v>1831</v>
      </c>
      <c r="AZ779" s="4" t="s">
        <v>1831</v>
      </c>
      <c r="BA779" s="4" t="s">
        <v>1831</v>
      </c>
      <c r="BB779" s="4" t="s">
        <v>1831</v>
      </c>
      <c r="BC779" s="53">
        <v>0.54212649999999996</v>
      </c>
      <c r="BD779" s="53">
        <v>0.218193</v>
      </c>
      <c r="BE779" s="53">
        <v>285.663298</v>
      </c>
      <c r="BF779" s="53">
        <v>0.49058108</v>
      </c>
      <c r="BG779" s="53">
        <v>0.14328505999999999</v>
      </c>
      <c r="BH779" s="4">
        <v>31.6273506</v>
      </c>
      <c r="BI779" s="4">
        <v>4.7740181100000001</v>
      </c>
      <c r="BJ779" s="53">
        <v>10.5192307</v>
      </c>
      <c r="BK779" s="53">
        <v>9.7465399999999997E-3</v>
      </c>
      <c r="BL779" s="53">
        <v>0</v>
      </c>
    </row>
    <row r="780" spans="1:64" hidden="1" x14ac:dyDescent="0.3">
      <c r="A780" s="4" t="s">
        <v>603</v>
      </c>
      <c r="B780" s="4">
        <v>167</v>
      </c>
      <c r="C780" s="53">
        <v>167</v>
      </c>
      <c r="D780" s="4">
        <v>736</v>
      </c>
      <c r="E780" s="4" t="s">
        <v>846</v>
      </c>
      <c r="F780" s="41">
        <v>34943</v>
      </c>
      <c r="G780" s="94">
        <v>1</v>
      </c>
      <c r="H780" s="94">
        <v>9</v>
      </c>
      <c r="I780" s="94">
        <v>1995</v>
      </c>
      <c r="L780" s="4">
        <v>200</v>
      </c>
      <c r="M780" s="5" t="s">
        <v>2049</v>
      </c>
      <c r="N780" s="4" t="s">
        <v>1895</v>
      </c>
      <c r="P780" s="5" t="s">
        <v>1929</v>
      </c>
      <c r="Q780" s="5" t="s">
        <v>845</v>
      </c>
      <c r="R780" s="4" t="s">
        <v>845</v>
      </c>
      <c r="S780" s="4" t="s">
        <v>1693</v>
      </c>
      <c r="T780" s="4" t="s">
        <v>2139</v>
      </c>
      <c r="U780" s="5" t="s">
        <v>1418</v>
      </c>
      <c r="V780" s="5" t="s">
        <v>992</v>
      </c>
      <c r="W780" s="5" t="s">
        <v>1222</v>
      </c>
      <c r="X780" s="5" t="s">
        <v>1222</v>
      </c>
      <c r="Y780" s="4" t="b">
        <v>1</v>
      </c>
      <c r="Z780" s="4" t="s">
        <v>1694</v>
      </c>
      <c r="AA780" s="4" t="s">
        <v>1831</v>
      </c>
      <c r="AB780" s="4" t="s">
        <v>1831</v>
      </c>
      <c r="AC780" s="4" t="s">
        <v>1831</v>
      </c>
      <c r="AD780" s="4" t="s">
        <v>1831</v>
      </c>
      <c r="AE780" s="53" t="s">
        <v>1831</v>
      </c>
      <c r="AJ780" s="4" t="s">
        <v>1831</v>
      </c>
      <c r="AK780" s="4" t="s">
        <v>1831</v>
      </c>
      <c r="AL780" s="4" t="s">
        <v>1831</v>
      </c>
      <c r="AM780" s="4" t="s">
        <v>1831</v>
      </c>
      <c r="AN780" s="9"/>
      <c r="AO780" s="4" t="s">
        <v>1831</v>
      </c>
      <c r="AR780" s="4" t="s">
        <v>1831</v>
      </c>
      <c r="AS780" s="4" t="s">
        <v>1831</v>
      </c>
      <c r="AT780" s="4" t="s">
        <v>1831</v>
      </c>
      <c r="AU780" s="4" t="s">
        <v>1831</v>
      </c>
      <c r="AV780" s="4" t="s">
        <v>1831</v>
      </c>
      <c r="AW780" s="4" t="s">
        <v>1831</v>
      </c>
      <c r="AX780" s="4" t="s">
        <v>1831</v>
      </c>
      <c r="AY780" s="4" t="s">
        <v>1831</v>
      </c>
      <c r="AZ780" s="4" t="s">
        <v>1831</v>
      </c>
      <c r="BA780" s="4" t="s">
        <v>1831</v>
      </c>
      <c r="BB780" s="4" t="s">
        <v>1831</v>
      </c>
      <c r="BC780" s="53" t="s">
        <v>1831</v>
      </c>
      <c r="BD780" s="53" t="s">
        <v>1831</v>
      </c>
      <c r="BE780" s="53" t="s">
        <v>1831</v>
      </c>
      <c r="BF780" s="53" t="s">
        <v>1831</v>
      </c>
      <c r="BG780" s="53" t="s">
        <v>1831</v>
      </c>
      <c r="BH780" s="4" t="s">
        <v>1831</v>
      </c>
      <c r="BI780" s="4" t="s">
        <v>1831</v>
      </c>
      <c r="BJ780" s="53" t="s">
        <v>1831</v>
      </c>
      <c r="BK780" s="53" t="s">
        <v>1831</v>
      </c>
      <c r="BL780" s="53" t="s">
        <v>1831</v>
      </c>
    </row>
    <row r="781" spans="1:64" hidden="1" x14ac:dyDescent="0.3">
      <c r="A781" s="4" t="s">
        <v>603</v>
      </c>
      <c r="B781" s="4">
        <v>167</v>
      </c>
      <c r="C781" s="4">
        <v>167</v>
      </c>
      <c r="D781" s="4">
        <v>737</v>
      </c>
      <c r="E781" s="4" t="s">
        <v>846</v>
      </c>
      <c r="F781" s="41">
        <v>34973</v>
      </c>
      <c r="G781" s="94">
        <v>1</v>
      </c>
      <c r="H781" s="94">
        <v>10</v>
      </c>
      <c r="I781" s="94">
        <v>1995</v>
      </c>
      <c r="L781" s="4">
        <v>200</v>
      </c>
      <c r="M781" s="5" t="s">
        <v>2049</v>
      </c>
      <c r="N781" s="4" t="s">
        <v>1895</v>
      </c>
      <c r="P781" s="5" t="s">
        <v>1929</v>
      </c>
      <c r="Q781" s="90" t="s">
        <v>868</v>
      </c>
      <c r="R781" s="4" t="s">
        <v>868</v>
      </c>
      <c r="S781" s="4" t="s">
        <v>1693</v>
      </c>
      <c r="T781" s="4" t="s">
        <v>2140</v>
      </c>
      <c r="U781" s="5" t="s">
        <v>1418</v>
      </c>
      <c r="V781" s="5" t="s">
        <v>992</v>
      </c>
      <c r="W781" s="5" t="s">
        <v>1222</v>
      </c>
      <c r="X781" s="5" t="s">
        <v>1222</v>
      </c>
      <c r="Y781" s="4" t="b">
        <v>1</v>
      </c>
      <c r="Z781" s="4" t="s">
        <v>1694</v>
      </c>
      <c r="AA781" s="4" t="s">
        <v>1831</v>
      </c>
      <c r="AB781" s="4" t="s">
        <v>1831</v>
      </c>
      <c r="AC781" s="4" t="s">
        <v>1831</v>
      </c>
      <c r="AD781" s="4" t="s">
        <v>1831</v>
      </c>
      <c r="AE781" s="53" t="s">
        <v>1831</v>
      </c>
      <c r="AJ781" s="4" t="s">
        <v>1831</v>
      </c>
      <c r="AK781" s="4" t="s">
        <v>1831</v>
      </c>
      <c r="AL781" s="4" t="s">
        <v>1831</v>
      </c>
      <c r="AM781" s="4" t="s">
        <v>1831</v>
      </c>
      <c r="AN781" s="9"/>
      <c r="AO781" s="4" t="s">
        <v>1831</v>
      </c>
      <c r="AR781" s="4" t="s">
        <v>1831</v>
      </c>
      <c r="AS781" s="4" t="s">
        <v>1831</v>
      </c>
      <c r="AT781" s="4" t="s">
        <v>1831</v>
      </c>
      <c r="AU781" s="4" t="s">
        <v>1831</v>
      </c>
      <c r="AV781" s="4" t="s">
        <v>1831</v>
      </c>
      <c r="AW781" s="4" t="s">
        <v>1831</v>
      </c>
      <c r="AX781" s="4" t="s">
        <v>1831</v>
      </c>
      <c r="AY781" s="4" t="s">
        <v>1831</v>
      </c>
      <c r="AZ781" s="4" t="s">
        <v>1831</v>
      </c>
      <c r="BA781" s="4" t="s">
        <v>1831</v>
      </c>
      <c r="BB781" s="4" t="s">
        <v>1831</v>
      </c>
      <c r="BC781" s="53" t="s">
        <v>1831</v>
      </c>
      <c r="BD781" s="53" t="s">
        <v>1831</v>
      </c>
      <c r="BE781" s="53" t="s">
        <v>1831</v>
      </c>
      <c r="BF781" s="53" t="s">
        <v>1831</v>
      </c>
      <c r="BG781" s="53" t="s">
        <v>1831</v>
      </c>
      <c r="BH781" s="4" t="s">
        <v>1831</v>
      </c>
      <c r="BI781" s="4" t="s">
        <v>1831</v>
      </c>
      <c r="BJ781" s="53" t="s">
        <v>1831</v>
      </c>
      <c r="BK781" s="53" t="s">
        <v>1831</v>
      </c>
      <c r="BL781" s="53" t="s">
        <v>1831</v>
      </c>
    </row>
    <row r="782" spans="1:64" hidden="1" x14ac:dyDescent="0.3">
      <c r="A782" s="4" t="s">
        <v>603</v>
      </c>
      <c r="B782" s="4">
        <v>167</v>
      </c>
      <c r="C782" s="4">
        <v>167</v>
      </c>
      <c r="D782" s="4">
        <v>738</v>
      </c>
      <c r="E782" s="4" t="s">
        <v>846</v>
      </c>
      <c r="F782" s="41">
        <v>35004</v>
      </c>
      <c r="G782" s="94">
        <v>1</v>
      </c>
      <c r="H782" s="94">
        <v>11</v>
      </c>
      <c r="I782" s="94">
        <v>1995</v>
      </c>
      <c r="L782" s="4">
        <v>200</v>
      </c>
      <c r="M782" s="5" t="s">
        <v>2049</v>
      </c>
      <c r="N782" s="4" t="s">
        <v>1895</v>
      </c>
      <c r="P782" s="5" t="s">
        <v>1929</v>
      </c>
      <c r="Q782" s="90" t="s">
        <v>868</v>
      </c>
      <c r="R782" s="4" t="s">
        <v>868</v>
      </c>
      <c r="S782" s="4" t="s">
        <v>1693</v>
      </c>
      <c r="T782" s="4" t="s">
        <v>2140</v>
      </c>
      <c r="U782" s="5" t="s">
        <v>1418</v>
      </c>
      <c r="V782" s="5" t="s">
        <v>992</v>
      </c>
      <c r="W782" s="5" t="s">
        <v>1222</v>
      </c>
      <c r="X782" s="5" t="s">
        <v>1222</v>
      </c>
      <c r="Y782" s="4" t="b">
        <v>1</v>
      </c>
      <c r="Z782" s="4" t="s">
        <v>1694</v>
      </c>
      <c r="AA782" s="4" t="s">
        <v>1831</v>
      </c>
      <c r="AB782" s="4" t="s">
        <v>1831</v>
      </c>
      <c r="AC782" s="4" t="s">
        <v>1831</v>
      </c>
      <c r="AD782" s="4" t="s">
        <v>1831</v>
      </c>
      <c r="AE782" s="53" t="s">
        <v>1831</v>
      </c>
      <c r="AJ782" s="4" t="s">
        <v>1831</v>
      </c>
      <c r="AK782" s="4" t="s">
        <v>1831</v>
      </c>
      <c r="AL782" s="4" t="s">
        <v>1831</v>
      </c>
      <c r="AM782" s="4" t="s">
        <v>1831</v>
      </c>
      <c r="AN782" s="9"/>
      <c r="AO782" s="4" t="s">
        <v>1831</v>
      </c>
      <c r="AR782" s="4" t="s">
        <v>1831</v>
      </c>
      <c r="AS782" s="4" t="s">
        <v>1831</v>
      </c>
      <c r="AT782" s="4" t="s">
        <v>1831</v>
      </c>
      <c r="AU782" s="4" t="s">
        <v>1831</v>
      </c>
      <c r="AV782" s="4" t="s">
        <v>1831</v>
      </c>
      <c r="AW782" s="4" t="s">
        <v>1831</v>
      </c>
      <c r="AX782" s="4" t="s">
        <v>1831</v>
      </c>
      <c r="AY782" s="4" t="s">
        <v>1831</v>
      </c>
      <c r="AZ782" s="4" t="s">
        <v>1831</v>
      </c>
      <c r="BA782" s="4" t="s">
        <v>1831</v>
      </c>
      <c r="BB782" s="4" t="s">
        <v>1831</v>
      </c>
      <c r="BC782" s="53" t="s">
        <v>1831</v>
      </c>
      <c r="BD782" s="53" t="s">
        <v>1831</v>
      </c>
      <c r="BE782" s="53" t="s">
        <v>1831</v>
      </c>
      <c r="BF782" s="53" t="s">
        <v>1831</v>
      </c>
      <c r="BG782" s="53" t="s">
        <v>1831</v>
      </c>
      <c r="BH782" s="4" t="s">
        <v>1831</v>
      </c>
      <c r="BI782" s="4" t="s">
        <v>1831</v>
      </c>
      <c r="BJ782" s="53" t="s">
        <v>1831</v>
      </c>
      <c r="BK782" s="53" t="s">
        <v>1831</v>
      </c>
      <c r="BL782" s="53" t="s">
        <v>1831</v>
      </c>
    </row>
    <row r="783" spans="1:64" hidden="1" x14ac:dyDescent="0.3">
      <c r="A783" s="4" t="s">
        <v>603</v>
      </c>
      <c r="B783" s="4">
        <v>167</v>
      </c>
      <c r="C783" s="4">
        <v>167</v>
      </c>
      <c r="D783" s="4">
        <v>739</v>
      </c>
      <c r="E783" s="4" t="s">
        <v>846</v>
      </c>
      <c r="F783" s="41">
        <v>35065</v>
      </c>
      <c r="G783" s="94"/>
      <c r="H783" s="94"/>
      <c r="I783" s="94">
        <v>1996</v>
      </c>
      <c r="L783" s="4">
        <v>200</v>
      </c>
      <c r="M783" s="5" t="s">
        <v>2049</v>
      </c>
      <c r="N783" s="4" t="s">
        <v>1895</v>
      </c>
      <c r="P783" s="5" t="s">
        <v>1929</v>
      </c>
      <c r="Q783" s="5" t="s">
        <v>945</v>
      </c>
      <c r="R783" s="4" t="s">
        <v>945</v>
      </c>
      <c r="S783" s="4" t="s">
        <v>1693</v>
      </c>
      <c r="T783" s="4" t="s">
        <v>2141</v>
      </c>
      <c r="U783" s="5" t="s">
        <v>1418</v>
      </c>
      <c r="V783" s="5" t="s">
        <v>992</v>
      </c>
      <c r="W783" s="5" t="s">
        <v>1222</v>
      </c>
      <c r="X783" s="5" t="s">
        <v>1222</v>
      </c>
      <c r="Y783" s="4" t="b">
        <v>1</v>
      </c>
      <c r="Z783" s="4" t="s">
        <v>1694</v>
      </c>
      <c r="AA783" s="4" t="s">
        <v>1831</v>
      </c>
      <c r="AB783" s="4" t="s">
        <v>1831</v>
      </c>
      <c r="AC783" s="4" t="s">
        <v>1831</v>
      </c>
      <c r="AD783" s="4" t="s">
        <v>1831</v>
      </c>
      <c r="AE783" s="53" t="s">
        <v>1831</v>
      </c>
      <c r="AJ783" s="4" t="s">
        <v>1831</v>
      </c>
      <c r="AK783" s="4" t="s">
        <v>1831</v>
      </c>
      <c r="AL783" s="4" t="s">
        <v>1831</v>
      </c>
      <c r="AM783" s="4" t="s">
        <v>1831</v>
      </c>
      <c r="AN783" s="9"/>
      <c r="AO783" s="4" t="s">
        <v>1831</v>
      </c>
      <c r="AR783" s="4" t="s">
        <v>1831</v>
      </c>
      <c r="AS783" s="4" t="s">
        <v>1831</v>
      </c>
      <c r="AT783" s="4" t="s">
        <v>1831</v>
      </c>
      <c r="AU783" s="4" t="s">
        <v>1831</v>
      </c>
      <c r="AV783" s="4" t="s">
        <v>1831</v>
      </c>
      <c r="AW783" s="4" t="s">
        <v>1831</v>
      </c>
      <c r="AX783" s="4" t="s">
        <v>1831</v>
      </c>
      <c r="AY783" s="4" t="s">
        <v>1831</v>
      </c>
      <c r="AZ783" s="4" t="s">
        <v>1831</v>
      </c>
      <c r="BA783" s="4" t="s">
        <v>1831</v>
      </c>
      <c r="BB783" s="4" t="s">
        <v>1831</v>
      </c>
      <c r="BC783" s="53" t="s">
        <v>1831</v>
      </c>
      <c r="BD783" s="53" t="s">
        <v>1831</v>
      </c>
      <c r="BE783" s="53" t="s">
        <v>1831</v>
      </c>
      <c r="BF783" s="53" t="s">
        <v>1831</v>
      </c>
      <c r="BG783" s="53" t="s">
        <v>1831</v>
      </c>
      <c r="BH783" s="4" t="s">
        <v>1831</v>
      </c>
      <c r="BI783" s="4" t="s">
        <v>1831</v>
      </c>
      <c r="BJ783" s="53" t="s">
        <v>1831</v>
      </c>
      <c r="BK783" s="53" t="s">
        <v>1831</v>
      </c>
      <c r="BL783" s="53" t="s">
        <v>1831</v>
      </c>
    </row>
    <row r="784" spans="1:64" hidden="1" x14ac:dyDescent="0.3">
      <c r="A784" s="4" t="s">
        <v>603</v>
      </c>
      <c r="B784" s="4">
        <v>167</v>
      </c>
      <c r="C784" s="4">
        <v>167</v>
      </c>
      <c r="D784" s="4">
        <v>740</v>
      </c>
      <c r="E784" s="4" t="s">
        <v>846</v>
      </c>
      <c r="F784" s="41">
        <v>35134</v>
      </c>
      <c r="G784" s="94">
        <v>10</v>
      </c>
      <c r="H784" s="94">
        <v>3</v>
      </c>
      <c r="I784" s="94">
        <v>1996</v>
      </c>
      <c r="L784" s="4">
        <v>200</v>
      </c>
      <c r="M784" s="5" t="s">
        <v>2049</v>
      </c>
      <c r="N784" s="4" t="s">
        <v>1895</v>
      </c>
      <c r="P784" s="5" t="s">
        <v>1929</v>
      </c>
      <c r="Q784" s="90" t="s">
        <v>946</v>
      </c>
      <c r="R784" s="4" t="s">
        <v>946</v>
      </c>
      <c r="S784" s="4" t="s">
        <v>1693</v>
      </c>
      <c r="T784" s="4" t="s">
        <v>2142</v>
      </c>
      <c r="U784" s="5" t="s">
        <v>1418</v>
      </c>
      <c r="V784" s="5" t="s">
        <v>992</v>
      </c>
      <c r="W784" s="5" t="s">
        <v>1222</v>
      </c>
      <c r="X784" s="5" t="s">
        <v>1222</v>
      </c>
      <c r="Y784" s="4" t="b">
        <v>1</v>
      </c>
      <c r="Z784" s="4" t="s">
        <v>1694</v>
      </c>
      <c r="AA784" s="4" t="s">
        <v>1831</v>
      </c>
      <c r="AB784" s="4" t="s">
        <v>1831</v>
      </c>
      <c r="AC784" s="4" t="s">
        <v>1831</v>
      </c>
      <c r="AD784" s="4" t="s">
        <v>1831</v>
      </c>
      <c r="AE784" s="53" t="s">
        <v>1831</v>
      </c>
      <c r="AJ784" s="4" t="s">
        <v>1831</v>
      </c>
      <c r="AK784" s="4" t="s">
        <v>1831</v>
      </c>
      <c r="AL784" s="4" t="s">
        <v>1831</v>
      </c>
      <c r="AM784" s="4" t="s">
        <v>1831</v>
      </c>
      <c r="AN784" s="9"/>
      <c r="AO784" s="4" t="s">
        <v>1831</v>
      </c>
      <c r="AR784" s="4" t="s">
        <v>1831</v>
      </c>
      <c r="AS784" s="4" t="s">
        <v>1831</v>
      </c>
      <c r="AT784" s="4" t="s">
        <v>1831</v>
      </c>
      <c r="AU784" s="4" t="s">
        <v>1831</v>
      </c>
      <c r="AV784" s="4" t="s">
        <v>1831</v>
      </c>
      <c r="AW784" s="4" t="s">
        <v>1831</v>
      </c>
      <c r="AX784" s="4" t="s">
        <v>1831</v>
      </c>
      <c r="AY784" s="4" t="s">
        <v>1831</v>
      </c>
      <c r="AZ784" s="4" t="s">
        <v>1831</v>
      </c>
      <c r="BA784" s="4" t="s">
        <v>1831</v>
      </c>
      <c r="BB784" s="4" t="s">
        <v>1831</v>
      </c>
      <c r="BC784" s="53" t="s">
        <v>1831</v>
      </c>
      <c r="BD784" s="53" t="s">
        <v>1831</v>
      </c>
      <c r="BE784" s="53" t="s">
        <v>1831</v>
      </c>
      <c r="BF784" s="53" t="s">
        <v>1831</v>
      </c>
      <c r="BG784" s="53" t="s">
        <v>1831</v>
      </c>
      <c r="BH784" s="4" t="s">
        <v>1831</v>
      </c>
      <c r="BI784" s="4" t="s">
        <v>1831</v>
      </c>
      <c r="BJ784" s="53" t="s">
        <v>1831</v>
      </c>
      <c r="BK784" s="53" t="s">
        <v>1831</v>
      </c>
      <c r="BL784" s="53" t="s">
        <v>1831</v>
      </c>
    </row>
    <row r="785" spans="1:64" hidden="1" x14ac:dyDescent="0.3">
      <c r="A785" s="4" t="s">
        <v>603</v>
      </c>
      <c r="B785" s="4">
        <v>167</v>
      </c>
      <c r="C785" s="4">
        <v>167</v>
      </c>
      <c r="D785" s="4">
        <v>741</v>
      </c>
      <c r="E785" s="4" t="s">
        <v>846</v>
      </c>
      <c r="F785" s="41">
        <v>35186</v>
      </c>
      <c r="G785" s="94">
        <v>1</v>
      </c>
      <c r="H785" s="94">
        <v>5</v>
      </c>
      <c r="I785" s="94">
        <v>1996</v>
      </c>
      <c r="L785" s="4">
        <v>200</v>
      </c>
      <c r="M785" s="5" t="s">
        <v>2049</v>
      </c>
      <c r="N785" s="4" t="s">
        <v>1895</v>
      </c>
      <c r="P785" s="5" t="s">
        <v>1929</v>
      </c>
      <c r="Q785" s="90" t="s">
        <v>946</v>
      </c>
      <c r="R785" s="4" t="s">
        <v>946</v>
      </c>
      <c r="S785" s="4" t="s">
        <v>1693</v>
      </c>
      <c r="T785" s="4" t="s">
        <v>2142</v>
      </c>
      <c r="U785" s="5" t="s">
        <v>1418</v>
      </c>
      <c r="V785" s="5" t="s">
        <v>992</v>
      </c>
      <c r="W785" s="5" t="s">
        <v>1222</v>
      </c>
      <c r="X785" s="5" t="s">
        <v>1222</v>
      </c>
      <c r="Y785" s="4" t="b">
        <v>1</v>
      </c>
      <c r="Z785" s="4" t="s">
        <v>1694</v>
      </c>
      <c r="AA785" s="4" t="s">
        <v>1831</v>
      </c>
      <c r="AB785" s="4" t="s">
        <v>1831</v>
      </c>
      <c r="AC785" s="4" t="s">
        <v>1831</v>
      </c>
      <c r="AD785" s="4" t="s">
        <v>1831</v>
      </c>
      <c r="AE785" s="53" t="s">
        <v>1831</v>
      </c>
      <c r="AJ785" s="4" t="s">
        <v>1831</v>
      </c>
      <c r="AK785" s="4" t="s">
        <v>1831</v>
      </c>
      <c r="AL785" s="4" t="s">
        <v>1831</v>
      </c>
      <c r="AM785" s="4" t="s">
        <v>1831</v>
      </c>
      <c r="AN785" s="9"/>
      <c r="AO785" s="4" t="s">
        <v>1831</v>
      </c>
      <c r="AR785" s="4" t="s">
        <v>1831</v>
      </c>
      <c r="AS785" s="4" t="s">
        <v>1831</v>
      </c>
      <c r="AT785" s="4" t="s">
        <v>1831</v>
      </c>
      <c r="AU785" s="4" t="s">
        <v>1831</v>
      </c>
      <c r="AV785" s="4" t="s">
        <v>1831</v>
      </c>
      <c r="AW785" s="4" t="s">
        <v>1831</v>
      </c>
      <c r="AX785" s="4" t="s">
        <v>1831</v>
      </c>
      <c r="AY785" s="4" t="s">
        <v>1831</v>
      </c>
      <c r="AZ785" s="4" t="s">
        <v>1831</v>
      </c>
      <c r="BA785" s="4" t="s">
        <v>1831</v>
      </c>
      <c r="BB785" s="4" t="s">
        <v>1831</v>
      </c>
      <c r="BC785" s="53" t="s">
        <v>1831</v>
      </c>
      <c r="BD785" s="53" t="s">
        <v>1831</v>
      </c>
      <c r="BE785" s="53" t="s">
        <v>1831</v>
      </c>
      <c r="BF785" s="53" t="s">
        <v>1831</v>
      </c>
      <c r="BG785" s="53" t="s">
        <v>1831</v>
      </c>
      <c r="BH785" s="4" t="s">
        <v>1831</v>
      </c>
      <c r="BI785" s="4" t="s">
        <v>1831</v>
      </c>
      <c r="BJ785" s="53" t="s">
        <v>1831</v>
      </c>
      <c r="BK785" s="53" t="s">
        <v>1831</v>
      </c>
      <c r="BL785" s="53" t="s">
        <v>1831</v>
      </c>
    </row>
    <row r="786" spans="1:64" hidden="1" x14ac:dyDescent="0.3">
      <c r="A786" s="4" t="s">
        <v>603</v>
      </c>
      <c r="B786" s="4">
        <v>167</v>
      </c>
      <c r="C786" s="4">
        <v>167</v>
      </c>
      <c r="D786" s="4">
        <v>742</v>
      </c>
      <c r="E786" s="4" t="s">
        <v>846</v>
      </c>
      <c r="F786" s="41">
        <v>35278</v>
      </c>
      <c r="G786" s="94">
        <v>1</v>
      </c>
      <c r="H786" s="94">
        <v>8</v>
      </c>
      <c r="I786" s="94">
        <v>1996</v>
      </c>
      <c r="L786" s="4">
        <v>200</v>
      </c>
      <c r="M786" s="5" t="s">
        <v>2049</v>
      </c>
      <c r="N786" s="4" t="s">
        <v>1895</v>
      </c>
      <c r="P786" s="5" t="s">
        <v>1929</v>
      </c>
      <c r="Q786" s="5" t="s">
        <v>845</v>
      </c>
      <c r="R786" s="4" t="s">
        <v>845</v>
      </c>
      <c r="S786" s="4" t="s">
        <v>1693</v>
      </c>
      <c r="U786" s="5" t="s">
        <v>1418</v>
      </c>
      <c r="V786" s="5" t="s">
        <v>992</v>
      </c>
      <c r="W786" s="5" t="s">
        <v>1222</v>
      </c>
      <c r="X786" s="5" t="s">
        <v>1222</v>
      </c>
      <c r="Y786" s="4" t="b">
        <v>1</v>
      </c>
      <c r="Z786" s="4" t="s">
        <v>1694</v>
      </c>
      <c r="AA786" s="4" t="s">
        <v>1831</v>
      </c>
      <c r="AB786" s="4" t="s">
        <v>1831</v>
      </c>
      <c r="AC786" s="4" t="s">
        <v>1831</v>
      </c>
      <c r="AD786" s="4" t="s">
        <v>1831</v>
      </c>
      <c r="AE786" s="53" t="s">
        <v>1831</v>
      </c>
      <c r="AJ786" s="4" t="s">
        <v>1831</v>
      </c>
      <c r="AK786" s="4" t="s">
        <v>1831</v>
      </c>
      <c r="AL786" s="4" t="s">
        <v>1831</v>
      </c>
      <c r="AM786" s="4" t="s">
        <v>1831</v>
      </c>
      <c r="AN786" s="9"/>
      <c r="AO786" s="4" t="s">
        <v>1831</v>
      </c>
      <c r="AR786" s="4" t="s">
        <v>1831</v>
      </c>
      <c r="AS786" s="4" t="s">
        <v>1831</v>
      </c>
      <c r="AT786" s="4" t="s">
        <v>1831</v>
      </c>
      <c r="AU786" s="4" t="s">
        <v>1831</v>
      </c>
      <c r="AV786" s="4" t="s">
        <v>1831</v>
      </c>
      <c r="AW786" s="4" t="s">
        <v>1831</v>
      </c>
      <c r="AX786" s="4" t="s">
        <v>1831</v>
      </c>
      <c r="AY786" s="4" t="s">
        <v>1831</v>
      </c>
      <c r="AZ786" s="4" t="s">
        <v>1831</v>
      </c>
      <c r="BA786" s="4" t="s">
        <v>1831</v>
      </c>
      <c r="BB786" s="4" t="s">
        <v>1831</v>
      </c>
      <c r="BC786" s="53" t="s">
        <v>1831</v>
      </c>
      <c r="BD786" s="53" t="s">
        <v>1831</v>
      </c>
      <c r="BE786" s="53" t="s">
        <v>1831</v>
      </c>
      <c r="BF786" s="53" t="s">
        <v>1831</v>
      </c>
      <c r="BG786" s="53" t="s">
        <v>1831</v>
      </c>
      <c r="BH786" s="4" t="s">
        <v>1831</v>
      </c>
      <c r="BI786" s="4" t="s">
        <v>1831</v>
      </c>
      <c r="BJ786" s="53" t="s">
        <v>1831</v>
      </c>
      <c r="BK786" s="53" t="s">
        <v>1831</v>
      </c>
      <c r="BL786" s="53" t="s">
        <v>1831</v>
      </c>
    </row>
    <row r="787" spans="1:64" hidden="1" x14ac:dyDescent="0.3">
      <c r="A787" s="4" t="s">
        <v>603</v>
      </c>
      <c r="B787" s="4">
        <v>167</v>
      </c>
      <c r="C787" s="4">
        <v>167</v>
      </c>
      <c r="D787" s="4">
        <v>750</v>
      </c>
      <c r="E787" s="4" t="s">
        <v>866</v>
      </c>
      <c r="F787" s="41">
        <v>34943</v>
      </c>
      <c r="G787" s="94">
        <v>1</v>
      </c>
      <c r="H787" s="94">
        <v>9</v>
      </c>
      <c r="I787" s="94">
        <v>1995</v>
      </c>
      <c r="L787" s="4">
        <v>200</v>
      </c>
      <c r="M787" s="5" t="s">
        <v>2049</v>
      </c>
      <c r="N787" s="4" t="s">
        <v>1895</v>
      </c>
      <c r="P787" s="5" t="s">
        <v>1929</v>
      </c>
      <c r="Q787" s="5" t="s">
        <v>845</v>
      </c>
      <c r="R787" s="4" t="s">
        <v>845</v>
      </c>
      <c r="S787" s="4" t="s">
        <v>1693</v>
      </c>
      <c r="T787" s="4" t="s">
        <v>2143</v>
      </c>
      <c r="U787" s="5" t="s">
        <v>1174</v>
      </c>
      <c r="V787" s="5" t="s">
        <v>992</v>
      </c>
      <c r="W787" s="5"/>
      <c r="X787" s="5"/>
      <c r="Y787" s="4" t="b">
        <v>1</v>
      </c>
      <c r="Z787" s="4" t="s">
        <v>1694</v>
      </c>
      <c r="AA787" s="4" t="s">
        <v>1831</v>
      </c>
      <c r="AB787" s="4" t="s">
        <v>1831</v>
      </c>
      <c r="AC787" s="4" t="s">
        <v>1831</v>
      </c>
      <c r="AD787" s="4" t="s">
        <v>1831</v>
      </c>
      <c r="AE787" s="53" t="s">
        <v>1831</v>
      </c>
      <c r="AJ787" s="4" t="s">
        <v>1831</v>
      </c>
      <c r="AK787" s="4" t="s">
        <v>1831</v>
      </c>
      <c r="AL787" s="4" t="s">
        <v>1831</v>
      </c>
      <c r="AM787" s="4" t="s">
        <v>1831</v>
      </c>
      <c r="AN787" s="9"/>
      <c r="AO787" s="4" t="s">
        <v>1831</v>
      </c>
      <c r="AR787" s="4" t="s">
        <v>1831</v>
      </c>
      <c r="AS787" s="4" t="s">
        <v>1831</v>
      </c>
      <c r="AT787" s="4" t="s">
        <v>1831</v>
      </c>
      <c r="AU787" s="4" t="s">
        <v>1831</v>
      </c>
      <c r="AV787" s="4" t="s">
        <v>1831</v>
      </c>
      <c r="AW787" s="4" t="s">
        <v>1831</v>
      </c>
      <c r="AX787" s="4" t="s">
        <v>1831</v>
      </c>
      <c r="AY787" s="4" t="s">
        <v>1831</v>
      </c>
      <c r="AZ787" s="4" t="s">
        <v>1831</v>
      </c>
      <c r="BA787" s="4" t="s">
        <v>1831</v>
      </c>
      <c r="BB787" s="4" t="s">
        <v>1831</v>
      </c>
      <c r="BC787" s="53" t="s">
        <v>1831</v>
      </c>
      <c r="BD787" s="53" t="s">
        <v>1831</v>
      </c>
      <c r="BE787" s="53" t="s">
        <v>1831</v>
      </c>
      <c r="BF787" s="53" t="s">
        <v>1831</v>
      </c>
      <c r="BG787" s="53" t="s">
        <v>1831</v>
      </c>
      <c r="BH787" s="4" t="s">
        <v>1831</v>
      </c>
      <c r="BI787" s="4" t="s">
        <v>1831</v>
      </c>
      <c r="BJ787" s="53" t="s">
        <v>1831</v>
      </c>
      <c r="BK787" s="53" t="s">
        <v>1831</v>
      </c>
      <c r="BL787" s="53" t="s">
        <v>1831</v>
      </c>
    </row>
    <row r="788" spans="1:64" hidden="1" x14ac:dyDescent="0.3">
      <c r="A788" s="4" t="s">
        <v>603</v>
      </c>
      <c r="B788" s="4">
        <v>167</v>
      </c>
      <c r="C788" s="4">
        <v>167</v>
      </c>
      <c r="D788" s="4">
        <v>751</v>
      </c>
      <c r="E788" s="4" t="s">
        <v>866</v>
      </c>
      <c r="F788" s="41">
        <v>34973</v>
      </c>
      <c r="G788" s="94">
        <v>1</v>
      </c>
      <c r="H788" s="94">
        <v>10</v>
      </c>
      <c r="I788" s="94">
        <v>1995</v>
      </c>
      <c r="L788" s="4">
        <v>200</v>
      </c>
      <c r="M788" s="5" t="s">
        <v>2049</v>
      </c>
      <c r="N788" s="4" t="s">
        <v>1895</v>
      </c>
      <c r="P788" s="5" t="s">
        <v>1929</v>
      </c>
      <c r="Q788" s="90" t="s">
        <v>868</v>
      </c>
      <c r="R788" s="4" t="s">
        <v>868</v>
      </c>
      <c r="S788" s="4" t="s">
        <v>1693</v>
      </c>
      <c r="T788" s="4" t="s">
        <v>2144</v>
      </c>
      <c r="U788" s="5" t="s">
        <v>1174</v>
      </c>
      <c r="V788" s="5" t="s">
        <v>992</v>
      </c>
      <c r="W788" s="5"/>
      <c r="X788" s="5"/>
      <c r="Y788" s="4" t="b">
        <v>1</v>
      </c>
      <c r="Z788" s="4" t="s">
        <v>1694</v>
      </c>
      <c r="AA788" s="4" t="s">
        <v>1831</v>
      </c>
      <c r="AB788" s="4" t="s">
        <v>1831</v>
      </c>
      <c r="AC788" s="4" t="s">
        <v>1831</v>
      </c>
      <c r="AD788" s="4" t="s">
        <v>1831</v>
      </c>
      <c r="AE788" s="53" t="s">
        <v>1831</v>
      </c>
      <c r="AJ788" s="4" t="s">
        <v>1831</v>
      </c>
      <c r="AK788" s="4" t="s">
        <v>1831</v>
      </c>
      <c r="AL788" s="4" t="s">
        <v>1831</v>
      </c>
      <c r="AM788" s="4" t="s">
        <v>1831</v>
      </c>
      <c r="AN788" s="9"/>
      <c r="AO788" s="4" t="s">
        <v>1831</v>
      </c>
      <c r="AR788" s="4" t="s">
        <v>1831</v>
      </c>
      <c r="AS788" s="4" t="s">
        <v>1831</v>
      </c>
      <c r="AT788" s="4" t="s">
        <v>1831</v>
      </c>
      <c r="AU788" s="4" t="s">
        <v>1831</v>
      </c>
      <c r="AV788" s="4" t="s">
        <v>1831</v>
      </c>
      <c r="AW788" s="4" t="s">
        <v>1831</v>
      </c>
      <c r="AX788" s="4" t="s">
        <v>1831</v>
      </c>
      <c r="AY788" s="4" t="s">
        <v>1831</v>
      </c>
      <c r="AZ788" s="4" t="s">
        <v>1831</v>
      </c>
      <c r="BA788" s="4" t="s">
        <v>1831</v>
      </c>
      <c r="BB788" s="4" t="s">
        <v>1831</v>
      </c>
      <c r="BC788" s="53" t="s">
        <v>1831</v>
      </c>
      <c r="BD788" s="53" t="s">
        <v>1831</v>
      </c>
      <c r="BE788" s="53" t="s">
        <v>1831</v>
      </c>
      <c r="BF788" s="53" t="s">
        <v>1831</v>
      </c>
      <c r="BG788" s="53" t="s">
        <v>1831</v>
      </c>
      <c r="BH788" s="4" t="s">
        <v>1831</v>
      </c>
      <c r="BI788" s="4" t="s">
        <v>1831</v>
      </c>
      <c r="BJ788" s="53" t="s">
        <v>1831</v>
      </c>
      <c r="BK788" s="53" t="s">
        <v>1831</v>
      </c>
      <c r="BL788" s="53" t="s">
        <v>1831</v>
      </c>
    </row>
    <row r="789" spans="1:64" hidden="1" x14ac:dyDescent="0.3">
      <c r="A789" s="4" t="s">
        <v>603</v>
      </c>
      <c r="B789" s="4">
        <v>167</v>
      </c>
      <c r="C789" s="4">
        <v>167</v>
      </c>
      <c r="D789" s="4">
        <v>752</v>
      </c>
      <c r="E789" s="4" t="s">
        <v>866</v>
      </c>
      <c r="F789" s="41">
        <v>35004</v>
      </c>
      <c r="G789" s="94">
        <v>1</v>
      </c>
      <c r="H789" s="94">
        <v>11</v>
      </c>
      <c r="I789" s="94">
        <v>1995</v>
      </c>
      <c r="L789" s="4">
        <v>200</v>
      </c>
      <c r="M789" s="5" t="s">
        <v>2049</v>
      </c>
      <c r="N789" s="4" t="s">
        <v>1895</v>
      </c>
      <c r="P789" s="5" t="s">
        <v>1929</v>
      </c>
      <c r="Q789" s="90" t="s">
        <v>868</v>
      </c>
      <c r="R789" s="4" t="s">
        <v>868</v>
      </c>
      <c r="S789" s="4" t="s">
        <v>1693</v>
      </c>
      <c r="T789" s="4" t="s">
        <v>2144</v>
      </c>
      <c r="U789" s="5" t="s">
        <v>1174</v>
      </c>
      <c r="V789" s="5" t="s">
        <v>992</v>
      </c>
      <c r="W789" s="5"/>
      <c r="X789" s="5"/>
      <c r="Y789" s="4" t="b">
        <v>1</v>
      </c>
      <c r="Z789" s="4" t="s">
        <v>1694</v>
      </c>
      <c r="AA789" s="4" t="s">
        <v>1831</v>
      </c>
      <c r="AB789" s="4" t="s">
        <v>1831</v>
      </c>
      <c r="AC789" s="4" t="s">
        <v>1831</v>
      </c>
      <c r="AD789" s="4" t="s">
        <v>1831</v>
      </c>
      <c r="AE789" s="53" t="s">
        <v>1831</v>
      </c>
      <c r="AJ789" s="4" t="s">
        <v>1831</v>
      </c>
      <c r="AK789" s="4" t="s">
        <v>1831</v>
      </c>
      <c r="AL789" s="4" t="s">
        <v>1831</v>
      </c>
      <c r="AM789" s="4" t="s">
        <v>1831</v>
      </c>
      <c r="AN789" s="9"/>
      <c r="AO789" s="4" t="s">
        <v>1831</v>
      </c>
      <c r="AR789" s="4" t="s">
        <v>1831</v>
      </c>
      <c r="AS789" s="4" t="s">
        <v>1831</v>
      </c>
      <c r="AT789" s="4" t="s">
        <v>1831</v>
      </c>
      <c r="AU789" s="4" t="s">
        <v>1831</v>
      </c>
      <c r="AV789" s="4" t="s">
        <v>1831</v>
      </c>
      <c r="AW789" s="4" t="s">
        <v>1831</v>
      </c>
      <c r="AX789" s="4" t="s">
        <v>1831</v>
      </c>
      <c r="AY789" s="4" t="s">
        <v>1831</v>
      </c>
      <c r="AZ789" s="4" t="s">
        <v>1831</v>
      </c>
      <c r="BA789" s="4" t="s">
        <v>1831</v>
      </c>
      <c r="BB789" s="4" t="s">
        <v>1831</v>
      </c>
      <c r="BC789" s="53" t="s">
        <v>1831</v>
      </c>
      <c r="BD789" s="53" t="s">
        <v>1831</v>
      </c>
      <c r="BE789" s="53" t="s">
        <v>1831</v>
      </c>
      <c r="BF789" s="53" t="s">
        <v>1831</v>
      </c>
      <c r="BG789" s="53" t="s">
        <v>1831</v>
      </c>
      <c r="BH789" s="4" t="s">
        <v>1831</v>
      </c>
      <c r="BI789" s="4" t="s">
        <v>1831</v>
      </c>
      <c r="BJ789" s="53" t="s">
        <v>1831</v>
      </c>
      <c r="BK789" s="53" t="s">
        <v>1831</v>
      </c>
      <c r="BL789" s="53" t="s">
        <v>1831</v>
      </c>
    </row>
    <row r="790" spans="1:64" hidden="1" x14ac:dyDescent="0.3">
      <c r="A790" s="4" t="s">
        <v>603</v>
      </c>
      <c r="B790" s="4">
        <v>167</v>
      </c>
      <c r="C790" s="4">
        <v>167</v>
      </c>
      <c r="D790" s="4">
        <v>753</v>
      </c>
      <c r="E790" s="4" t="s">
        <v>866</v>
      </c>
      <c r="F790" s="41">
        <v>35065</v>
      </c>
      <c r="G790" s="94"/>
      <c r="H790" s="94"/>
      <c r="I790" s="94">
        <v>1996</v>
      </c>
      <c r="L790" s="4">
        <v>200</v>
      </c>
      <c r="M790" s="5" t="s">
        <v>2049</v>
      </c>
      <c r="N790" s="4" t="s">
        <v>1895</v>
      </c>
      <c r="P790" s="5" t="s">
        <v>1929</v>
      </c>
      <c r="Q790" s="5" t="s">
        <v>945</v>
      </c>
      <c r="R790" s="4" t="s">
        <v>945</v>
      </c>
      <c r="S790" s="4" t="s">
        <v>1693</v>
      </c>
      <c r="T790" s="4" t="s">
        <v>2145</v>
      </c>
      <c r="U790" s="5" t="s">
        <v>1174</v>
      </c>
      <c r="V790" s="5" t="s">
        <v>992</v>
      </c>
      <c r="W790" s="5"/>
      <c r="X790" s="5"/>
      <c r="Y790" s="4" t="b">
        <v>1</v>
      </c>
      <c r="Z790" s="4" t="s">
        <v>1694</v>
      </c>
      <c r="AA790" s="4" t="s">
        <v>1831</v>
      </c>
      <c r="AB790" s="4" t="s">
        <v>1831</v>
      </c>
      <c r="AC790" s="4" t="s">
        <v>1831</v>
      </c>
      <c r="AD790" s="4" t="s">
        <v>1831</v>
      </c>
      <c r="AE790" s="53" t="s">
        <v>1831</v>
      </c>
      <c r="AJ790" s="4" t="s">
        <v>1831</v>
      </c>
      <c r="AK790" s="4" t="s">
        <v>1831</v>
      </c>
      <c r="AL790" s="4" t="s">
        <v>1831</v>
      </c>
      <c r="AM790" s="4" t="s">
        <v>1831</v>
      </c>
      <c r="AN790" s="9"/>
      <c r="AO790" s="4" t="s">
        <v>1831</v>
      </c>
      <c r="AR790" s="4" t="s">
        <v>1831</v>
      </c>
      <c r="AS790" s="4" t="s">
        <v>1831</v>
      </c>
      <c r="AT790" s="4" t="s">
        <v>1831</v>
      </c>
      <c r="AU790" s="4" t="s">
        <v>1831</v>
      </c>
      <c r="AV790" s="4" t="s">
        <v>1831</v>
      </c>
      <c r="AW790" s="4" t="s">
        <v>1831</v>
      </c>
      <c r="AX790" s="4" t="s">
        <v>1831</v>
      </c>
      <c r="AY790" s="4" t="s">
        <v>1831</v>
      </c>
      <c r="AZ790" s="4" t="s">
        <v>1831</v>
      </c>
      <c r="BA790" s="4" t="s">
        <v>1831</v>
      </c>
      <c r="BB790" s="4" t="s">
        <v>1831</v>
      </c>
      <c r="BC790" s="53" t="s">
        <v>1831</v>
      </c>
      <c r="BD790" s="53" t="s">
        <v>1831</v>
      </c>
      <c r="BE790" s="53" t="s">
        <v>1831</v>
      </c>
      <c r="BF790" s="53" t="s">
        <v>1831</v>
      </c>
      <c r="BG790" s="53" t="s">
        <v>1831</v>
      </c>
      <c r="BH790" s="4" t="s">
        <v>1831</v>
      </c>
      <c r="BI790" s="4" t="s">
        <v>1831</v>
      </c>
      <c r="BJ790" s="53" t="s">
        <v>1831</v>
      </c>
      <c r="BK790" s="53" t="s">
        <v>1831</v>
      </c>
      <c r="BL790" s="53" t="s">
        <v>1831</v>
      </c>
    </row>
    <row r="791" spans="1:64" hidden="1" x14ac:dyDescent="0.3">
      <c r="A791" s="4" t="s">
        <v>603</v>
      </c>
      <c r="B791" s="4">
        <v>167</v>
      </c>
      <c r="C791" s="4">
        <v>167</v>
      </c>
      <c r="D791" s="4">
        <v>754</v>
      </c>
      <c r="E791" s="4" t="s">
        <v>866</v>
      </c>
      <c r="F791" s="41">
        <v>35134</v>
      </c>
      <c r="G791" s="94">
        <v>10</v>
      </c>
      <c r="H791" s="94">
        <v>3</v>
      </c>
      <c r="I791" s="94">
        <v>1996</v>
      </c>
      <c r="L791" s="4">
        <v>200</v>
      </c>
      <c r="M791" s="5" t="s">
        <v>2049</v>
      </c>
      <c r="N791" s="4" t="s">
        <v>1895</v>
      </c>
      <c r="P791" s="5" t="s">
        <v>1929</v>
      </c>
      <c r="Q791" s="90" t="s">
        <v>946</v>
      </c>
      <c r="R791" s="4" t="s">
        <v>946</v>
      </c>
      <c r="S791" s="4" t="s">
        <v>1693</v>
      </c>
      <c r="T791" s="4" t="s">
        <v>2146</v>
      </c>
      <c r="U791" s="5" t="s">
        <v>1174</v>
      </c>
      <c r="V791" s="5" t="s">
        <v>992</v>
      </c>
      <c r="W791" s="5"/>
      <c r="X791" s="5"/>
      <c r="Y791" s="4" t="b">
        <v>1</v>
      </c>
      <c r="Z791" s="4" t="s">
        <v>1694</v>
      </c>
      <c r="AA791" s="4" t="s">
        <v>1831</v>
      </c>
      <c r="AB791" s="4" t="s">
        <v>1831</v>
      </c>
      <c r="AC791" s="4" t="s">
        <v>1831</v>
      </c>
      <c r="AD791" s="4" t="s">
        <v>1831</v>
      </c>
      <c r="AE791" s="53" t="s">
        <v>1831</v>
      </c>
      <c r="AJ791" s="4" t="s">
        <v>1831</v>
      </c>
      <c r="AK791" s="4" t="s">
        <v>1831</v>
      </c>
      <c r="AL791" s="4" t="s">
        <v>1831</v>
      </c>
      <c r="AM791" s="4" t="s">
        <v>1831</v>
      </c>
      <c r="AN791" s="9"/>
      <c r="AO791" s="4" t="s">
        <v>1831</v>
      </c>
      <c r="AR791" s="4" t="s">
        <v>1831</v>
      </c>
      <c r="AS791" s="4" t="s">
        <v>1831</v>
      </c>
      <c r="AT791" s="4" t="s">
        <v>1831</v>
      </c>
      <c r="AU791" s="4" t="s">
        <v>1831</v>
      </c>
      <c r="AV791" s="4" t="s">
        <v>1831</v>
      </c>
      <c r="AW791" s="4" t="s">
        <v>1831</v>
      </c>
      <c r="AX791" s="4" t="s">
        <v>1831</v>
      </c>
      <c r="AY791" s="4" t="s">
        <v>1831</v>
      </c>
      <c r="AZ791" s="4" t="s">
        <v>1831</v>
      </c>
      <c r="BA791" s="4" t="s">
        <v>1831</v>
      </c>
      <c r="BB791" s="4" t="s">
        <v>1831</v>
      </c>
      <c r="BC791" s="53" t="s">
        <v>1831</v>
      </c>
      <c r="BD791" s="53" t="s">
        <v>1831</v>
      </c>
      <c r="BE791" s="53" t="s">
        <v>1831</v>
      </c>
      <c r="BF791" s="53" t="s">
        <v>1831</v>
      </c>
      <c r="BG791" s="53" t="s">
        <v>1831</v>
      </c>
      <c r="BH791" s="4" t="s">
        <v>1831</v>
      </c>
      <c r="BI791" s="4" t="s">
        <v>1831</v>
      </c>
      <c r="BJ791" s="53" t="s">
        <v>1831</v>
      </c>
      <c r="BK791" s="53" t="s">
        <v>1831</v>
      </c>
      <c r="BL791" s="53" t="s">
        <v>1831</v>
      </c>
    </row>
    <row r="792" spans="1:64" hidden="1" x14ac:dyDescent="0.3">
      <c r="A792" s="4" t="s">
        <v>603</v>
      </c>
      <c r="B792" s="4">
        <v>167</v>
      </c>
      <c r="C792" s="4">
        <v>167</v>
      </c>
      <c r="D792" s="4">
        <v>755</v>
      </c>
      <c r="E792" s="4" t="s">
        <v>866</v>
      </c>
      <c r="F792" s="41">
        <v>35186</v>
      </c>
      <c r="G792" s="94">
        <v>1</v>
      </c>
      <c r="H792" s="94">
        <v>5</v>
      </c>
      <c r="I792" s="94">
        <v>1996</v>
      </c>
      <c r="L792" s="4">
        <v>200</v>
      </c>
      <c r="M792" s="5" t="s">
        <v>2049</v>
      </c>
      <c r="N792" s="4" t="s">
        <v>1895</v>
      </c>
      <c r="P792" s="5" t="s">
        <v>1929</v>
      </c>
      <c r="Q792" s="90" t="s">
        <v>946</v>
      </c>
      <c r="R792" s="4" t="s">
        <v>946</v>
      </c>
      <c r="S792" s="4" t="s">
        <v>1693</v>
      </c>
      <c r="T792" s="4" t="s">
        <v>2146</v>
      </c>
      <c r="U792" s="5" t="s">
        <v>1174</v>
      </c>
      <c r="V792" s="5" t="s">
        <v>992</v>
      </c>
      <c r="W792" s="5"/>
      <c r="X792" s="5"/>
      <c r="Y792" s="4" t="b">
        <v>1</v>
      </c>
      <c r="Z792" s="4" t="s">
        <v>1694</v>
      </c>
      <c r="AA792" s="4" t="s">
        <v>1831</v>
      </c>
      <c r="AB792" s="4" t="s">
        <v>1831</v>
      </c>
      <c r="AC792" s="4" t="s">
        <v>1831</v>
      </c>
      <c r="AD792" s="4" t="s">
        <v>1831</v>
      </c>
      <c r="AE792" s="53" t="s">
        <v>1831</v>
      </c>
      <c r="AJ792" s="4" t="s">
        <v>1831</v>
      </c>
      <c r="AK792" s="4" t="s">
        <v>1831</v>
      </c>
      <c r="AL792" s="4" t="s">
        <v>1831</v>
      </c>
      <c r="AM792" s="4" t="s">
        <v>1831</v>
      </c>
      <c r="AN792" s="9"/>
      <c r="AO792" s="4" t="s">
        <v>1831</v>
      </c>
      <c r="AR792" s="4" t="s">
        <v>1831</v>
      </c>
      <c r="AS792" s="4" t="s">
        <v>1831</v>
      </c>
      <c r="AT792" s="4" t="s">
        <v>1831</v>
      </c>
      <c r="AU792" s="4" t="s">
        <v>1831</v>
      </c>
      <c r="AV792" s="4" t="s">
        <v>1831</v>
      </c>
      <c r="AW792" s="4" t="s">
        <v>1831</v>
      </c>
      <c r="AX792" s="4" t="s">
        <v>1831</v>
      </c>
      <c r="AY792" s="4" t="s">
        <v>1831</v>
      </c>
      <c r="AZ792" s="4" t="s">
        <v>1831</v>
      </c>
      <c r="BA792" s="4" t="s">
        <v>1831</v>
      </c>
      <c r="BB792" s="4" t="s">
        <v>1831</v>
      </c>
      <c r="BC792" s="53" t="s">
        <v>1831</v>
      </c>
      <c r="BD792" s="53" t="s">
        <v>1831</v>
      </c>
      <c r="BE792" s="53" t="s">
        <v>1831</v>
      </c>
      <c r="BF792" s="53" t="s">
        <v>1831</v>
      </c>
      <c r="BG792" s="53" t="s">
        <v>1831</v>
      </c>
      <c r="BH792" s="4" t="s">
        <v>1831</v>
      </c>
      <c r="BI792" s="4" t="s">
        <v>1831</v>
      </c>
      <c r="BJ792" s="53" t="s">
        <v>1831</v>
      </c>
      <c r="BK792" s="53" t="s">
        <v>1831</v>
      </c>
      <c r="BL792" s="53" t="s">
        <v>1831</v>
      </c>
    </row>
    <row r="793" spans="1:64" hidden="1" x14ac:dyDescent="0.3">
      <c r="A793" s="4" t="s">
        <v>603</v>
      </c>
      <c r="B793" s="4">
        <v>167</v>
      </c>
      <c r="C793" s="4">
        <v>167</v>
      </c>
      <c r="D793" s="4">
        <v>756</v>
      </c>
      <c r="E793" s="4" t="s">
        <v>866</v>
      </c>
      <c r="F793" s="41">
        <v>35278</v>
      </c>
      <c r="G793" s="94">
        <v>1</v>
      </c>
      <c r="H793" s="94">
        <v>8</v>
      </c>
      <c r="I793" s="94">
        <v>1996</v>
      </c>
      <c r="L793" s="4">
        <v>200</v>
      </c>
      <c r="M793" s="5" t="s">
        <v>2049</v>
      </c>
      <c r="N793" s="4" t="s">
        <v>1895</v>
      </c>
      <c r="P793" s="5" t="s">
        <v>1929</v>
      </c>
      <c r="Q793" s="5" t="s">
        <v>845</v>
      </c>
      <c r="R793" s="4" t="s">
        <v>845</v>
      </c>
      <c r="S793" s="4" t="s">
        <v>1693</v>
      </c>
      <c r="U793" s="5" t="s">
        <v>1174</v>
      </c>
      <c r="V793" s="5" t="s">
        <v>992</v>
      </c>
      <c r="W793" s="5"/>
      <c r="X793" s="5"/>
      <c r="Y793" s="4" t="b">
        <v>1</v>
      </c>
      <c r="Z793" s="4" t="s">
        <v>1694</v>
      </c>
      <c r="AA793" s="4" t="s">
        <v>1831</v>
      </c>
      <c r="AB793" s="4" t="s">
        <v>1831</v>
      </c>
      <c r="AC793" s="4" t="s">
        <v>1831</v>
      </c>
      <c r="AD793" s="4" t="s">
        <v>1831</v>
      </c>
      <c r="AE793" s="53" t="s">
        <v>1831</v>
      </c>
      <c r="AJ793" s="4" t="s">
        <v>1831</v>
      </c>
      <c r="AK793" s="4" t="s">
        <v>1831</v>
      </c>
      <c r="AL793" s="4" t="s">
        <v>1831</v>
      </c>
      <c r="AM793" s="4" t="s">
        <v>1831</v>
      </c>
      <c r="AN793" s="9"/>
      <c r="AO793" s="4" t="s">
        <v>1831</v>
      </c>
      <c r="AR793" s="4" t="s">
        <v>1831</v>
      </c>
      <c r="AS793" s="4" t="s">
        <v>1831</v>
      </c>
      <c r="AT793" s="4" t="s">
        <v>1831</v>
      </c>
      <c r="AU793" s="4" t="s">
        <v>1831</v>
      </c>
      <c r="AV793" s="4" t="s">
        <v>1831</v>
      </c>
      <c r="AW793" s="4" t="s">
        <v>1831</v>
      </c>
      <c r="AX793" s="4" t="s">
        <v>1831</v>
      </c>
      <c r="AY793" s="4" t="s">
        <v>1831</v>
      </c>
      <c r="AZ793" s="4" t="s">
        <v>1831</v>
      </c>
      <c r="BA793" s="4" t="s">
        <v>1831</v>
      </c>
      <c r="BB793" s="4" t="s">
        <v>1831</v>
      </c>
      <c r="BC793" s="53" t="s">
        <v>1831</v>
      </c>
      <c r="BD793" s="53" t="s">
        <v>1831</v>
      </c>
      <c r="BE793" s="53" t="s">
        <v>1831</v>
      </c>
      <c r="BF793" s="53" t="s">
        <v>1831</v>
      </c>
      <c r="BG793" s="53" t="s">
        <v>1831</v>
      </c>
      <c r="BH793" s="4" t="s">
        <v>1831</v>
      </c>
      <c r="BI793" s="4" t="s">
        <v>1831</v>
      </c>
      <c r="BJ793" s="53" t="s">
        <v>1831</v>
      </c>
      <c r="BK793" s="53" t="s">
        <v>1831</v>
      </c>
      <c r="BL793" s="53" t="s">
        <v>1831</v>
      </c>
    </row>
    <row r="794" spans="1:64" hidden="1" x14ac:dyDescent="0.3">
      <c r="A794" s="4" t="s">
        <v>603</v>
      </c>
      <c r="B794" s="4">
        <v>170</v>
      </c>
      <c r="C794" s="4">
        <v>170</v>
      </c>
      <c r="D794" s="4">
        <v>764</v>
      </c>
      <c r="E794" s="4" t="s">
        <v>1695</v>
      </c>
      <c r="F794" s="41">
        <v>34274</v>
      </c>
      <c r="G794" s="94">
        <v>1</v>
      </c>
      <c r="H794" s="94">
        <v>11</v>
      </c>
      <c r="I794" s="94">
        <v>1993</v>
      </c>
      <c r="J794" s="4">
        <v>56.033333333333331</v>
      </c>
      <c r="K794" s="4">
        <v>-4.8</v>
      </c>
      <c r="L794" s="4">
        <v>32.5</v>
      </c>
      <c r="M794" s="5" t="s">
        <v>2049</v>
      </c>
      <c r="N794" s="4" t="s">
        <v>1698</v>
      </c>
      <c r="P794" s="5" t="s">
        <v>1929</v>
      </c>
      <c r="Q794" s="90" t="s">
        <v>868</v>
      </c>
      <c r="R794" s="4" t="s">
        <v>868</v>
      </c>
      <c r="S794" s="4" t="s">
        <v>1697</v>
      </c>
      <c r="T794" s="4">
        <v>764</v>
      </c>
      <c r="U794" s="5" t="s">
        <v>1418</v>
      </c>
      <c r="V794" s="5" t="s">
        <v>991</v>
      </c>
      <c r="W794" s="5" t="s">
        <v>1222</v>
      </c>
      <c r="X794" s="5" t="s">
        <v>1222</v>
      </c>
      <c r="Y794" s="4" t="b">
        <v>0</v>
      </c>
      <c r="Z794" s="4" t="s">
        <v>1956</v>
      </c>
      <c r="AE794" s="53">
        <v>0</v>
      </c>
      <c r="AF794" s="4">
        <v>10</v>
      </c>
      <c r="AH794" s="4" t="s">
        <v>1938</v>
      </c>
      <c r="AJ794" s="4" t="s">
        <v>1831</v>
      </c>
      <c r="AK794" s="4" t="s">
        <v>1831</v>
      </c>
      <c r="AL794" s="4" t="s">
        <v>1831</v>
      </c>
      <c r="AM794" s="4" t="s">
        <v>1831</v>
      </c>
      <c r="AN794" s="4" t="s">
        <v>1831</v>
      </c>
      <c r="AO794" s="4" t="s">
        <v>1831</v>
      </c>
      <c r="AR794" s="4" t="s">
        <v>1831</v>
      </c>
      <c r="AS794" s="4" t="s">
        <v>1831</v>
      </c>
      <c r="AT794" s="4" t="s">
        <v>1831</v>
      </c>
      <c r="AU794" s="4" t="s">
        <v>1831</v>
      </c>
      <c r="AV794" s="4" t="s">
        <v>1831</v>
      </c>
      <c r="AW794" s="4" t="s">
        <v>1831</v>
      </c>
      <c r="AX794" s="4" t="s">
        <v>1831</v>
      </c>
      <c r="AY794" s="4" t="s">
        <v>1831</v>
      </c>
      <c r="AZ794" s="4" t="s">
        <v>1831</v>
      </c>
      <c r="BA794" s="4" t="s">
        <v>1831</v>
      </c>
      <c r="BB794" s="4" t="s">
        <v>1831</v>
      </c>
      <c r="BC794" s="53">
        <v>1.1520221900000001</v>
      </c>
      <c r="BD794" s="53">
        <v>4.14046E-2</v>
      </c>
      <c r="BE794" s="53">
        <v>278.47595899999999</v>
      </c>
      <c r="BF794" s="53">
        <v>1.5255354999999999</v>
      </c>
      <c r="BG794" s="53">
        <v>0.17585222</v>
      </c>
      <c r="BH794" s="4">
        <v>34.498190000000001</v>
      </c>
      <c r="BI794" s="4">
        <v>7.3122703500000004</v>
      </c>
      <c r="BJ794" s="53">
        <v>10.7349803</v>
      </c>
      <c r="BK794" s="53">
        <v>1.835968E-2</v>
      </c>
      <c r="BL794" s="53">
        <v>11835.200199999999</v>
      </c>
    </row>
    <row r="795" spans="1:64" hidden="1" x14ac:dyDescent="0.3">
      <c r="A795" s="4" t="s">
        <v>603</v>
      </c>
      <c r="B795" s="4">
        <v>170</v>
      </c>
      <c r="C795" s="4">
        <v>170</v>
      </c>
      <c r="D795" s="4">
        <v>765</v>
      </c>
      <c r="E795" s="4" t="s">
        <v>1696</v>
      </c>
      <c r="F795" s="41">
        <v>34274</v>
      </c>
      <c r="G795" s="94">
        <v>1</v>
      </c>
      <c r="H795" s="94">
        <v>11</v>
      </c>
      <c r="I795" s="94">
        <v>1993</v>
      </c>
      <c r="J795" s="4">
        <v>56.033333333333331</v>
      </c>
      <c r="K795" s="4">
        <v>-4.8</v>
      </c>
      <c r="L795" s="4">
        <v>32.5</v>
      </c>
      <c r="M795" s="5" t="s">
        <v>2049</v>
      </c>
      <c r="N795" s="4" t="s">
        <v>1698</v>
      </c>
      <c r="P795" s="5" t="s">
        <v>1929</v>
      </c>
      <c r="Q795" s="90" t="s">
        <v>868</v>
      </c>
      <c r="R795" s="4" t="s">
        <v>868</v>
      </c>
      <c r="S795" s="4" t="s">
        <v>1697</v>
      </c>
      <c r="T795" s="4">
        <v>765</v>
      </c>
      <c r="U795" s="5" t="s">
        <v>1174</v>
      </c>
      <c r="V795" s="5" t="s">
        <v>991</v>
      </c>
      <c r="Y795" s="4" t="b">
        <v>0</v>
      </c>
      <c r="Z795" s="4" t="s">
        <v>1956</v>
      </c>
      <c r="AA795" s="4" t="s">
        <v>1831</v>
      </c>
      <c r="AB795" s="4" t="s">
        <v>1831</v>
      </c>
      <c r="AC795" s="4" t="s">
        <v>1831</v>
      </c>
      <c r="AD795" s="4" t="s">
        <v>1831</v>
      </c>
      <c r="AE795" s="53">
        <v>0</v>
      </c>
      <c r="AJ795" s="4" t="s">
        <v>1831</v>
      </c>
      <c r="AK795" s="4" t="s">
        <v>1831</v>
      </c>
      <c r="AL795" s="4" t="s">
        <v>1831</v>
      </c>
      <c r="AM795" s="4" t="s">
        <v>1831</v>
      </c>
      <c r="AN795" s="4" t="s">
        <v>1831</v>
      </c>
      <c r="AO795" s="4" t="s">
        <v>1831</v>
      </c>
      <c r="AR795" s="4" t="s">
        <v>1831</v>
      </c>
      <c r="AS795" s="4" t="s">
        <v>1831</v>
      </c>
      <c r="AT795" s="4" t="s">
        <v>1831</v>
      </c>
      <c r="AU795" s="4" t="s">
        <v>1831</v>
      </c>
      <c r="AV795" s="4" t="s">
        <v>1831</v>
      </c>
      <c r="AW795" s="4" t="s">
        <v>1831</v>
      </c>
      <c r="AX795" s="4" t="s">
        <v>1831</v>
      </c>
      <c r="AY795" s="4" t="s">
        <v>1831</v>
      </c>
      <c r="AZ795" s="4" t="s">
        <v>1831</v>
      </c>
      <c r="BA795" s="4" t="s">
        <v>1831</v>
      </c>
      <c r="BB795" s="4" t="s">
        <v>1831</v>
      </c>
      <c r="BC795" s="53">
        <v>1.1520221900000001</v>
      </c>
      <c r="BD795" s="53">
        <v>4.14046E-2</v>
      </c>
      <c r="BE795" s="53">
        <v>278.47595899999999</v>
      </c>
      <c r="BF795" s="53">
        <v>1.5255354999999999</v>
      </c>
      <c r="BG795" s="53">
        <v>0.17585222</v>
      </c>
      <c r="BH795" s="4">
        <v>34.498190000000001</v>
      </c>
      <c r="BI795" s="4">
        <v>7.3122703500000004</v>
      </c>
      <c r="BJ795" s="53">
        <v>10.7349803</v>
      </c>
      <c r="BK795" s="53">
        <v>1.835968E-2</v>
      </c>
      <c r="BL795" s="53">
        <v>11835.200199999999</v>
      </c>
    </row>
    <row r="796" spans="1:64" hidden="1" x14ac:dyDescent="0.3">
      <c r="A796" s="4" t="s">
        <v>603</v>
      </c>
      <c r="B796" s="4">
        <v>170</v>
      </c>
      <c r="C796" s="4">
        <v>170</v>
      </c>
      <c r="D796" s="4">
        <v>766</v>
      </c>
      <c r="E796" s="4" t="s">
        <v>1695</v>
      </c>
      <c r="F796" s="41">
        <v>34455</v>
      </c>
      <c r="G796" s="94">
        <v>1</v>
      </c>
      <c r="H796" s="94">
        <v>5</v>
      </c>
      <c r="I796" s="94">
        <v>1994</v>
      </c>
      <c r="J796" s="4">
        <v>56.033333333333331</v>
      </c>
      <c r="K796" s="4">
        <v>-4.8</v>
      </c>
      <c r="L796" s="4">
        <v>32.5</v>
      </c>
      <c r="M796" s="5" t="s">
        <v>2049</v>
      </c>
      <c r="N796" s="4" t="s">
        <v>1698</v>
      </c>
      <c r="P796" s="5" t="s">
        <v>1929</v>
      </c>
      <c r="Q796" s="90" t="s">
        <v>946</v>
      </c>
      <c r="R796" s="4" t="s">
        <v>946</v>
      </c>
      <c r="S796" s="4" t="s">
        <v>1697</v>
      </c>
      <c r="T796" s="4" t="s">
        <v>2036</v>
      </c>
      <c r="U796" s="5" t="s">
        <v>1418</v>
      </c>
      <c r="V796" s="5" t="s">
        <v>992</v>
      </c>
      <c r="W796" s="5" t="s">
        <v>1222</v>
      </c>
      <c r="X796" s="5" t="s">
        <v>1222</v>
      </c>
      <c r="Y796" s="4" t="b">
        <v>0</v>
      </c>
      <c r="Z796" s="4" t="s">
        <v>1956</v>
      </c>
      <c r="AA796" s="4">
        <v>10</v>
      </c>
      <c r="AC796" s="4" t="s">
        <v>1699</v>
      </c>
      <c r="AD796" s="4" t="s">
        <v>1955</v>
      </c>
      <c r="AE796" s="53">
        <v>0</v>
      </c>
      <c r="AF796" s="4">
        <v>10</v>
      </c>
      <c r="AH796" s="4" t="s">
        <v>1938</v>
      </c>
      <c r="AJ796" s="4" t="s">
        <v>1831</v>
      </c>
      <c r="AK796" s="4" t="s">
        <v>1831</v>
      </c>
      <c r="AL796" s="4" t="s">
        <v>1831</v>
      </c>
      <c r="AM796" s="4" t="s">
        <v>1831</v>
      </c>
      <c r="AN796" s="4">
        <v>1</v>
      </c>
      <c r="AO796" s="4" t="s">
        <v>1831</v>
      </c>
      <c r="AP796" s="9">
        <f>_xlfn.DAYS(MA_sampling_location[[#This Row],[Sampling date]],DATE(1994,1,1))/365</f>
        <v>0.32876712328767121</v>
      </c>
      <c r="AQ796" s="4" t="s">
        <v>1957</v>
      </c>
      <c r="AR796" s="4" t="s">
        <v>1831</v>
      </c>
      <c r="AS796" s="4" t="s">
        <v>1831</v>
      </c>
      <c r="AT796" s="4" t="s">
        <v>1831</v>
      </c>
      <c r="AU796" s="4" t="s">
        <v>1831</v>
      </c>
      <c r="AV796" s="4" t="s">
        <v>1831</v>
      </c>
      <c r="AW796" s="4" t="s">
        <v>1831</v>
      </c>
      <c r="AX796" s="4" t="s">
        <v>1831</v>
      </c>
      <c r="AY796" s="4" t="s">
        <v>1831</v>
      </c>
      <c r="AZ796" s="4" t="s">
        <v>1831</v>
      </c>
      <c r="BA796" s="4" t="s">
        <v>1831</v>
      </c>
      <c r="BB796" s="4" t="s">
        <v>1831</v>
      </c>
      <c r="BC796" s="53">
        <v>1.1520221900000001</v>
      </c>
      <c r="BD796" s="53">
        <v>4.14046E-2</v>
      </c>
      <c r="BE796" s="53">
        <v>278.47595899999999</v>
      </c>
      <c r="BF796" s="53">
        <v>1.5255354999999999</v>
      </c>
      <c r="BG796" s="53">
        <v>0.17585222</v>
      </c>
      <c r="BH796" s="4">
        <v>34.498190000000001</v>
      </c>
      <c r="BI796" s="4">
        <v>7.3122703500000004</v>
      </c>
      <c r="BJ796" s="53">
        <v>10.7349803</v>
      </c>
      <c r="BK796" s="53">
        <v>1.835968E-2</v>
      </c>
      <c r="BL796" s="53">
        <v>11835.200199999999</v>
      </c>
    </row>
    <row r="797" spans="1:64" hidden="1" x14ac:dyDescent="0.3">
      <c r="A797" s="4" t="s">
        <v>603</v>
      </c>
      <c r="B797" s="4">
        <v>170</v>
      </c>
      <c r="C797" s="4">
        <v>170</v>
      </c>
      <c r="D797" s="4">
        <v>767</v>
      </c>
      <c r="E797" s="4" t="s">
        <v>1696</v>
      </c>
      <c r="F797" s="41">
        <v>34455</v>
      </c>
      <c r="G797" s="94">
        <v>1</v>
      </c>
      <c r="H797" s="94">
        <v>5</v>
      </c>
      <c r="I797" s="94">
        <v>1994</v>
      </c>
      <c r="J797" s="4">
        <v>56.033333333333331</v>
      </c>
      <c r="K797" s="4">
        <v>-4.8</v>
      </c>
      <c r="L797" s="4">
        <v>32.5</v>
      </c>
      <c r="M797" s="5" t="s">
        <v>2049</v>
      </c>
      <c r="N797" s="4" t="s">
        <v>1698</v>
      </c>
      <c r="P797" s="5" t="s">
        <v>1929</v>
      </c>
      <c r="Q797" s="90" t="s">
        <v>946</v>
      </c>
      <c r="R797" s="4" t="s">
        <v>946</v>
      </c>
      <c r="S797" s="4" t="s">
        <v>1697</v>
      </c>
      <c r="T797" s="4" t="s">
        <v>2037</v>
      </c>
      <c r="U797" s="5" t="s">
        <v>1174</v>
      </c>
      <c r="V797" s="5" t="s">
        <v>992</v>
      </c>
      <c r="Y797" s="4" t="b">
        <v>0</v>
      </c>
      <c r="Z797" s="4" t="s">
        <v>1956</v>
      </c>
      <c r="AA797" s="4" t="s">
        <v>1831</v>
      </c>
      <c r="AB797" s="4" t="s">
        <v>1831</v>
      </c>
      <c r="AC797" s="4" t="s">
        <v>1831</v>
      </c>
      <c r="AD797" s="4" t="s">
        <v>1831</v>
      </c>
      <c r="AE797" s="53">
        <v>0</v>
      </c>
      <c r="AJ797" s="4" t="s">
        <v>1831</v>
      </c>
      <c r="AK797" s="4" t="s">
        <v>1831</v>
      </c>
      <c r="AL797" s="4" t="s">
        <v>1831</v>
      </c>
      <c r="AM797" s="4" t="s">
        <v>1831</v>
      </c>
      <c r="AN797" s="4" t="s">
        <v>1831</v>
      </c>
      <c r="AO797" s="4" t="s">
        <v>1831</v>
      </c>
      <c r="AR797" s="4" t="s">
        <v>1831</v>
      </c>
      <c r="AS797" s="4" t="s">
        <v>1831</v>
      </c>
      <c r="AT797" s="4" t="s">
        <v>1831</v>
      </c>
      <c r="AU797" s="4" t="s">
        <v>1831</v>
      </c>
      <c r="AV797" s="4" t="s">
        <v>1831</v>
      </c>
      <c r="AW797" s="4" t="s">
        <v>1831</v>
      </c>
      <c r="AX797" s="4" t="s">
        <v>1831</v>
      </c>
      <c r="AY797" s="4" t="s">
        <v>1831</v>
      </c>
      <c r="AZ797" s="4" t="s">
        <v>1831</v>
      </c>
      <c r="BA797" s="4" t="s">
        <v>1831</v>
      </c>
      <c r="BB797" s="4" t="s">
        <v>1831</v>
      </c>
      <c r="BC797" s="53">
        <v>1.1520221900000001</v>
      </c>
      <c r="BD797" s="53">
        <v>4.14046E-2</v>
      </c>
      <c r="BE797" s="53">
        <v>278.47595899999999</v>
      </c>
      <c r="BF797" s="53">
        <v>1.5255354999999999</v>
      </c>
      <c r="BG797" s="53">
        <v>0.17585222</v>
      </c>
      <c r="BH797" s="4">
        <v>34.498190000000001</v>
      </c>
      <c r="BI797" s="4">
        <v>7.3122703500000004</v>
      </c>
      <c r="BJ797" s="53">
        <v>10.7349803</v>
      </c>
      <c r="BK797" s="53">
        <v>1.835968E-2</v>
      </c>
      <c r="BL797" s="53">
        <v>11835.200199999999</v>
      </c>
    </row>
    <row r="798" spans="1:64" hidden="1" x14ac:dyDescent="0.3">
      <c r="A798" s="4" t="s">
        <v>603</v>
      </c>
      <c r="B798" s="4">
        <v>170</v>
      </c>
      <c r="C798" s="4">
        <v>170</v>
      </c>
      <c r="D798" s="4">
        <v>768</v>
      </c>
      <c r="E798" s="4" t="s">
        <v>1695</v>
      </c>
      <c r="F798" s="41">
        <v>34608</v>
      </c>
      <c r="G798" s="94">
        <v>1</v>
      </c>
      <c r="H798" s="94">
        <v>10</v>
      </c>
      <c r="I798" s="94">
        <v>1994</v>
      </c>
      <c r="J798" s="4">
        <v>56.033333333333331</v>
      </c>
      <c r="K798" s="4">
        <v>-4.8</v>
      </c>
      <c r="L798" s="4">
        <v>32.5</v>
      </c>
      <c r="M798" s="5" t="s">
        <v>2049</v>
      </c>
      <c r="N798" s="4" t="s">
        <v>1698</v>
      </c>
      <c r="P798" s="5" t="s">
        <v>1929</v>
      </c>
      <c r="Q798" s="90" t="s">
        <v>868</v>
      </c>
      <c r="R798" s="4" t="s">
        <v>868</v>
      </c>
      <c r="S798" s="4" t="s">
        <v>1697</v>
      </c>
      <c r="T798" s="4" t="s">
        <v>2074</v>
      </c>
      <c r="U798" s="5" t="s">
        <v>1418</v>
      </c>
      <c r="V798" s="5" t="s">
        <v>992</v>
      </c>
      <c r="W798" s="5" t="s">
        <v>1222</v>
      </c>
      <c r="X798" s="5" t="s">
        <v>1222</v>
      </c>
      <c r="Y798" s="4" t="b">
        <v>0</v>
      </c>
      <c r="Z798" s="4" t="s">
        <v>1956</v>
      </c>
      <c r="AA798" s="4">
        <v>10</v>
      </c>
      <c r="AC798" s="4" t="s">
        <v>1699</v>
      </c>
      <c r="AD798" s="4" t="s">
        <v>1955</v>
      </c>
      <c r="AE798" s="53">
        <v>0</v>
      </c>
      <c r="AF798" s="4">
        <v>10</v>
      </c>
      <c r="AH798" s="4" t="s">
        <v>1938</v>
      </c>
      <c r="AJ798" s="4" t="s">
        <v>1831</v>
      </c>
      <c r="AK798" s="4" t="s">
        <v>1831</v>
      </c>
      <c r="AL798" s="4" t="s">
        <v>1831</v>
      </c>
      <c r="AM798" s="4" t="s">
        <v>1831</v>
      </c>
      <c r="AN798" s="4">
        <v>1</v>
      </c>
      <c r="AO798" s="4" t="s">
        <v>1831</v>
      </c>
      <c r="AP798" s="9">
        <f>_xlfn.DAYS(MA_sampling_location[[#This Row],[Sampling date]],DATE(1994,1,1))/365</f>
        <v>0.74794520547945209</v>
      </c>
      <c r="AQ798" s="4" t="s">
        <v>1957</v>
      </c>
      <c r="AR798" s="4" t="s">
        <v>1831</v>
      </c>
      <c r="AS798" s="4" t="s">
        <v>1831</v>
      </c>
      <c r="AT798" s="4" t="s">
        <v>1831</v>
      </c>
      <c r="AU798" s="4" t="s">
        <v>1831</v>
      </c>
      <c r="AV798" s="4" t="s">
        <v>1831</v>
      </c>
      <c r="AW798" s="4" t="s">
        <v>1831</v>
      </c>
      <c r="AX798" s="4" t="s">
        <v>1831</v>
      </c>
      <c r="AY798" s="4" t="s">
        <v>1831</v>
      </c>
      <c r="AZ798" s="4" t="s">
        <v>1831</v>
      </c>
      <c r="BA798" s="4" t="s">
        <v>1831</v>
      </c>
      <c r="BB798" s="4" t="s">
        <v>1831</v>
      </c>
      <c r="BC798" s="53">
        <v>1.1520221900000001</v>
      </c>
      <c r="BD798" s="53">
        <v>4.14046E-2</v>
      </c>
      <c r="BE798" s="53">
        <v>278.47595899999999</v>
      </c>
      <c r="BF798" s="53">
        <v>1.5255354999999999</v>
      </c>
      <c r="BG798" s="53">
        <v>0.17585222</v>
      </c>
      <c r="BH798" s="4">
        <v>34.498190000000001</v>
      </c>
      <c r="BI798" s="4">
        <v>7.3122703500000004</v>
      </c>
      <c r="BJ798" s="53">
        <v>10.7349803</v>
      </c>
      <c r="BK798" s="53">
        <v>1.835968E-2</v>
      </c>
      <c r="BL798" s="53">
        <v>11835.200199999999</v>
      </c>
    </row>
    <row r="799" spans="1:64" hidden="1" x14ac:dyDescent="0.3">
      <c r="A799" s="4" t="s">
        <v>603</v>
      </c>
      <c r="B799" s="4">
        <v>170</v>
      </c>
      <c r="C799" s="4">
        <v>170</v>
      </c>
      <c r="D799" s="4">
        <v>769</v>
      </c>
      <c r="E799" s="4" t="s">
        <v>1696</v>
      </c>
      <c r="F799" s="41">
        <v>34608</v>
      </c>
      <c r="G799" s="94">
        <v>1</v>
      </c>
      <c r="H799" s="94">
        <v>10</v>
      </c>
      <c r="I799" s="94">
        <v>1994</v>
      </c>
      <c r="J799" s="4">
        <v>56.033333333333331</v>
      </c>
      <c r="K799" s="4">
        <v>-4.8</v>
      </c>
      <c r="L799" s="4">
        <v>32.5</v>
      </c>
      <c r="M799" s="5" t="s">
        <v>2049</v>
      </c>
      <c r="N799" s="4" t="s">
        <v>1698</v>
      </c>
      <c r="P799" s="5" t="s">
        <v>1929</v>
      </c>
      <c r="Q799" s="90" t="s">
        <v>868</v>
      </c>
      <c r="R799" s="4" t="s">
        <v>868</v>
      </c>
      <c r="S799" s="4" t="s">
        <v>1697</v>
      </c>
      <c r="T799" s="4" t="s">
        <v>2075</v>
      </c>
      <c r="U799" s="5" t="s">
        <v>1174</v>
      </c>
      <c r="V799" s="5" t="s">
        <v>992</v>
      </c>
      <c r="Y799" s="4" t="b">
        <v>0</v>
      </c>
      <c r="Z799" s="4" t="s">
        <v>1956</v>
      </c>
      <c r="AA799" s="4" t="s">
        <v>1831</v>
      </c>
      <c r="AB799" s="4" t="s">
        <v>1831</v>
      </c>
      <c r="AC799" s="4" t="s">
        <v>1831</v>
      </c>
      <c r="AD799" s="4" t="s">
        <v>1831</v>
      </c>
      <c r="AE799" s="53">
        <v>0</v>
      </c>
      <c r="AJ799" s="4" t="s">
        <v>1831</v>
      </c>
      <c r="AK799" s="4" t="s">
        <v>1831</v>
      </c>
      <c r="AL799" s="4" t="s">
        <v>1831</v>
      </c>
      <c r="AM799" s="4" t="s">
        <v>1831</v>
      </c>
      <c r="AN799" s="4" t="s">
        <v>1831</v>
      </c>
      <c r="AO799" s="4" t="s">
        <v>1831</v>
      </c>
      <c r="AR799" s="4" t="s">
        <v>1831</v>
      </c>
      <c r="AS799" s="4" t="s">
        <v>1831</v>
      </c>
      <c r="AT799" s="4" t="s">
        <v>1831</v>
      </c>
      <c r="AU799" s="4" t="s">
        <v>1831</v>
      </c>
      <c r="AV799" s="4" t="s">
        <v>1831</v>
      </c>
      <c r="AW799" s="4" t="s">
        <v>1831</v>
      </c>
      <c r="AX799" s="4" t="s">
        <v>1831</v>
      </c>
      <c r="AY799" s="4" t="s">
        <v>1831</v>
      </c>
      <c r="AZ799" s="4" t="s">
        <v>1831</v>
      </c>
      <c r="BA799" s="4" t="s">
        <v>1831</v>
      </c>
      <c r="BB799" s="4" t="s">
        <v>1831</v>
      </c>
      <c r="BC799" s="53">
        <v>1.1520221900000001</v>
      </c>
      <c r="BD799" s="53">
        <v>4.14046E-2</v>
      </c>
      <c r="BE799" s="53">
        <v>278.47595899999999</v>
      </c>
      <c r="BF799" s="53">
        <v>1.5255354999999999</v>
      </c>
      <c r="BG799" s="53">
        <v>0.17585222</v>
      </c>
      <c r="BH799" s="4">
        <v>34.498190000000001</v>
      </c>
      <c r="BI799" s="4">
        <v>7.3122703500000004</v>
      </c>
      <c r="BJ799" s="53">
        <v>10.7349803</v>
      </c>
      <c r="BK799" s="53">
        <v>1.835968E-2</v>
      </c>
      <c r="BL799" s="53">
        <v>11835.200199999999</v>
      </c>
    </row>
    <row r="800" spans="1:64" hidden="1" x14ac:dyDescent="0.3">
      <c r="A800" s="4" t="s">
        <v>603</v>
      </c>
      <c r="B800" s="4">
        <v>170</v>
      </c>
      <c r="C800" s="4">
        <v>170</v>
      </c>
      <c r="D800" s="4">
        <v>770</v>
      </c>
      <c r="E800" s="4" t="s">
        <v>1695</v>
      </c>
      <c r="F800" s="41">
        <v>34820</v>
      </c>
      <c r="G800" s="94">
        <v>1</v>
      </c>
      <c r="H800" s="94">
        <v>5</v>
      </c>
      <c r="I800" s="94">
        <v>1995</v>
      </c>
      <c r="J800" s="4">
        <v>56.033333333333331</v>
      </c>
      <c r="K800" s="4">
        <v>-4.8</v>
      </c>
      <c r="L800" s="4">
        <v>32.5</v>
      </c>
      <c r="M800" s="5" t="s">
        <v>2049</v>
      </c>
      <c r="N800" s="4" t="s">
        <v>1698</v>
      </c>
      <c r="P800" s="5" t="s">
        <v>1929</v>
      </c>
      <c r="Q800" s="90" t="s">
        <v>946</v>
      </c>
      <c r="R800" s="4" t="s">
        <v>946</v>
      </c>
      <c r="S800" s="4" t="s">
        <v>1697</v>
      </c>
      <c r="T800" s="4" t="s">
        <v>2036</v>
      </c>
      <c r="U800" s="5" t="s">
        <v>1418</v>
      </c>
      <c r="V800" s="5" t="s">
        <v>992</v>
      </c>
      <c r="W800" s="5" t="s">
        <v>1222</v>
      </c>
      <c r="X800" s="5" t="s">
        <v>1222</v>
      </c>
      <c r="Y800" s="4" t="b">
        <v>0</v>
      </c>
      <c r="Z800" s="4" t="s">
        <v>1956</v>
      </c>
      <c r="AA800" s="4">
        <v>10</v>
      </c>
      <c r="AC800" s="4" t="s">
        <v>1699</v>
      </c>
      <c r="AD800" s="4" t="s">
        <v>1955</v>
      </c>
      <c r="AE800" s="53">
        <v>0</v>
      </c>
      <c r="AF800" s="4">
        <v>10</v>
      </c>
      <c r="AH800" s="4" t="s">
        <v>1938</v>
      </c>
      <c r="AJ800" s="4" t="s">
        <v>1831</v>
      </c>
      <c r="AK800" s="4" t="s">
        <v>1831</v>
      </c>
      <c r="AL800" s="4" t="s">
        <v>1831</v>
      </c>
      <c r="AM800" s="4" t="s">
        <v>1831</v>
      </c>
      <c r="AN800" s="4">
        <v>1</v>
      </c>
      <c r="AO800" s="4" t="s">
        <v>1831</v>
      </c>
      <c r="AP800" s="9">
        <f>_xlfn.DAYS(MA_sampling_location[[#This Row],[Sampling date]],DATE(1994,1,1))/365</f>
        <v>1.3287671232876712</v>
      </c>
      <c r="AQ800" s="4" t="s">
        <v>1957</v>
      </c>
      <c r="AR800" s="4" t="s">
        <v>1831</v>
      </c>
      <c r="AS800" s="4" t="s">
        <v>1831</v>
      </c>
      <c r="AT800" s="4" t="s">
        <v>1831</v>
      </c>
      <c r="AU800" s="4" t="s">
        <v>1831</v>
      </c>
      <c r="AV800" s="4" t="s">
        <v>1831</v>
      </c>
      <c r="AW800" s="4" t="s">
        <v>1831</v>
      </c>
      <c r="AX800" s="4" t="s">
        <v>1831</v>
      </c>
      <c r="AY800" s="4" t="s">
        <v>1831</v>
      </c>
      <c r="AZ800" s="4" t="s">
        <v>1831</v>
      </c>
      <c r="BA800" s="4" t="s">
        <v>1831</v>
      </c>
      <c r="BB800" s="4" t="s">
        <v>1831</v>
      </c>
      <c r="BC800" s="53">
        <v>1.1520221900000001</v>
      </c>
      <c r="BD800" s="53">
        <v>4.14046E-2</v>
      </c>
      <c r="BE800" s="53">
        <v>278.47595899999999</v>
      </c>
      <c r="BF800" s="53">
        <v>1.5255354999999999</v>
      </c>
      <c r="BG800" s="53">
        <v>0.17585222</v>
      </c>
      <c r="BH800" s="4">
        <v>34.498190000000001</v>
      </c>
      <c r="BI800" s="4">
        <v>7.3122703500000004</v>
      </c>
      <c r="BJ800" s="53">
        <v>10.7349803</v>
      </c>
      <c r="BK800" s="53">
        <v>1.835968E-2</v>
      </c>
      <c r="BL800" s="53">
        <v>11835.200199999999</v>
      </c>
    </row>
    <row r="801" spans="1:64" hidden="1" x14ac:dyDescent="0.3">
      <c r="A801" s="4" t="s">
        <v>603</v>
      </c>
      <c r="B801" s="4">
        <v>170</v>
      </c>
      <c r="C801" s="4">
        <v>170</v>
      </c>
      <c r="D801" s="4">
        <v>771</v>
      </c>
      <c r="E801" s="4" t="s">
        <v>1696</v>
      </c>
      <c r="F801" s="41">
        <v>34820</v>
      </c>
      <c r="G801" s="94">
        <v>1</v>
      </c>
      <c r="H801" s="94">
        <v>5</v>
      </c>
      <c r="I801" s="94">
        <v>1995</v>
      </c>
      <c r="J801" s="4">
        <v>56.033333333333331</v>
      </c>
      <c r="K801" s="4">
        <v>-4.8</v>
      </c>
      <c r="L801" s="4">
        <v>32.5</v>
      </c>
      <c r="M801" s="5" t="s">
        <v>2049</v>
      </c>
      <c r="N801" s="4" t="s">
        <v>1698</v>
      </c>
      <c r="P801" s="5" t="s">
        <v>1929</v>
      </c>
      <c r="Q801" s="90" t="s">
        <v>946</v>
      </c>
      <c r="R801" s="4" t="s">
        <v>946</v>
      </c>
      <c r="S801" s="4" t="s">
        <v>1697</v>
      </c>
      <c r="T801" s="4" t="s">
        <v>2037</v>
      </c>
      <c r="U801" s="5" t="s">
        <v>1174</v>
      </c>
      <c r="V801" s="5" t="s">
        <v>992</v>
      </c>
      <c r="Y801" s="4" t="b">
        <v>0</v>
      </c>
      <c r="Z801" s="4" t="s">
        <v>1956</v>
      </c>
      <c r="AA801" s="4" t="s">
        <v>1831</v>
      </c>
      <c r="AB801" s="4" t="s">
        <v>1831</v>
      </c>
      <c r="AC801" s="4" t="s">
        <v>1831</v>
      </c>
      <c r="AD801" s="4" t="s">
        <v>1831</v>
      </c>
      <c r="AE801" s="53">
        <v>0</v>
      </c>
      <c r="AJ801" s="4" t="s">
        <v>1831</v>
      </c>
      <c r="AK801" s="4" t="s">
        <v>1831</v>
      </c>
      <c r="AL801" s="4" t="s">
        <v>1831</v>
      </c>
      <c r="AM801" s="4" t="s">
        <v>1831</v>
      </c>
      <c r="AN801" s="4" t="s">
        <v>1831</v>
      </c>
      <c r="AO801" s="4" t="s">
        <v>1831</v>
      </c>
      <c r="AR801" s="4" t="s">
        <v>1831</v>
      </c>
      <c r="AS801" s="4" t="s">
        <v>1831</v>
      </c>
      <c r="AT801" s="4" t="s">
        <v>1831</v>
      </c>
      <c r="AU801" s="4" t="s">
        <v>1831</v>
      </c>
      <c r="AV801" s="4" t="s">
        <v>1831</v>
      </c>
      <c r="AW801" s="4" t="s">
        <v>1831</v>
      </c>
      <c r="AX801" s="4" t="s">
        <v>1831</v>
      </c>
      <c r="AY801" s="4" t="s">
        <v>1831</v>
      </c>
      <c r="AZ801" s="4" t="s">
        <v>1831</v>
      </c>
      <c r="BA801" s="4" t="s">
        <v>1831</v>
      </c>
      <c r="BB801" s="4" t="s">
        <v>1831</v>
      </c>
      <c r="BC801" s="53">
        <v>1.1520221900000001</v>
      </c>
      <c r="BD801" s="53">
        <v>4.14046E-2</v>
      </c>
      <c r="BE801" s="53">
        <v>278.47595899999999</v>
      </c>
      <c r="BF801" s="53">
        <v>1.5255354999999999</v>
      </c>
      <c r="BG801" s="53">
        <v>0.17585222</v>
      </c>
      <c r="BH801" s="4">
        <v>34.498190000000001</v>
      </c>
      <c r="BI801" s="4">
        <v>7.3122703500000004</v>
      </c>
      <c r="BJ801" s="53">
        <v>10.7349803</v>
      </c>
      <c r="BK801" s="53">
        <v>1.835968E-2</v>
      </c>
      <c r="BL801" s="53">
        <v>11835.200199999999</v>
      </c>
    </row>
    <row r="802" spans="1:64" hidden="1" x14ac:dyDescent="0.3">
      <c r="A802" s="4" t="s">
        <v>603</v>
      </c>
      <c r="B802" s="4">
        <v>170</v>
      </c>
      <c r="C802" s="4">
        <v>170</v>
      </c>
      <c r="D802" s="4">
        <v>772</v>
      </c>
      <c r="E802" s="4" t="s">
        <v>1695</v>
      </c>
      <c r="F802" s="41">
        <v>34973</v>
      </c>
      <c r="G802" s="94">
        <v>1</v>
      </c>
      <c r="H802" s="94">
        <v>10</v>
      </c>
      <c r="I802" s="94">
        <v>1995</v>
      </c>
      <c r="J802" s="4">
        <v>56.033333333333331</v>
      </c>
      <c r="K802" s="4">
        <v>-4.8</v>
      </c>
      <c r="L802" s="4">
        <v>32.5</v>
      </c>
      <c r="M802" s="5" t="s">
        <v>2049</v>
      </c>
      <c r="N802" s="4" t="s">
        <v>1698</v>
      </c>
      <c r="P802" s="5" t="s">
        <v>1929</v>
      </c>
      <c r="Q802" s="90" t="s">
        <v>868</v>
      </c>
      <c r="R802" s="4" t="s">
        <v>868</v>
      </c>
      <c r="S802" s="4" t="s">
        <v>1697</v>
      </c>
      <c r="T802" s="4">
        <v>772</v>
      </c>
      <c r="U802" s="5" t="s">
        <v>1418</v>
      </c>
      <c r="V802" s="5" t="s">
        <v>992</v>
      </c>
      <c r="W802" s="5" t="s">
        <v>1222</v>
      </c>
      <c r="X802" s="5" t="s">
        <v>1222</v>
      </c>
      <c r="Y802" s="4" t="b">
        <v>0</v>
      </c>
      <c r="Z802" s="4" t="s">
        <v>1956</v>
      </c>
      <c r="AA802" s="4">
        <v>10</v>
      </c>
      <c r="AC802" s="4" t="s">
        <v>1699</v>
      </c>
      <c r="AD802" s="4" t="s">
        <v>1955</v>
      </c>
      <c r="AE802" s="53">
        <v>0</v>
      </c>
      <c r="AF802" s="4">
        <v>10</v>
      </c>
      <c r="AH802" s="4" t="s">
        <v>1938</v>
      </c>
      <c r="AJ802" s="4" t="s">
        <v>1831</v>
      </c>
      <c r="AK802" s="4" t="s">
        <v>1831</v>
      </c>
      <c r="AL802" s="4" t="s">
        <v>1831</v>
      </c>
      <c r="AM802" s="4" t="s">
        <v>1831</v>
      </c>
      <c r="AN802" s="4">
        <v>180</v>
      </c>
      <c r="AP802" s="9">
        <f>_xlfn.DAYS(MA_sampling_location[[#This Row],[Sampling date]],DATE(1994,1,1))/365</f>
        <v>1.747945205479452</v>
      </c>
      <c r="AQ802" s="4" t="s">
        <v>1957</v>
      </c>
      <c r="AR802" s="4" t="s">
        <v>1831</v>
      </c>
      <c r="AS802" s="4" t="s">
        <v>1831</v>
      </c>
      <c r="AT802" s="4" t="s">
        <v>1831</v>
      </c>
      <c r="AU802" s="4" t="s">
        <v>1831</v>
      </c>
      <c r="AV802" s="4" t="s">
        <v>1831</v>
      </c>
      <c r="AW802" s="4" t="s">
        <v>1831</v>
      </c>
      <c r="AX802" s="4" t="s">
        <v>1831</v>
      </c>
      <c r="AY802" s="4" t="s">
        <v>1831</v>
      </c>
      <c r="AZ802" s="4" t="s">
        <v>1831</v>
      </c>
      <c r="BA802" s="4" t="s">
        <v>1831</v>
      </c>
      <c r="BB802" s="4" t="s">
        <v>1831</v>
      </c>
      <c r="BC802" s="53">
        <v>1.1520221900000001</v>
      </c>
      <c r="BD802" s="53">
        <v>4.14046E-2</v>
      </c>
      <c r="BE802" s="53">
        <v>278.47595899999999</v>
      </c>
      <c r="BF802" s="53">
        <v>1.5255354999999999</v>
      </c>
      <c r="BG802" s="53">
        <v>0.17585222</v>
      </c>
      <c r="BH802" s="4">
        <v>34.498190000000001</v>
      </c>
      <c r="BI802" s="4">
        <v>7.3122703500000004</v>
      </c>
      <c r="BJ802" s="53">
        <v>10.7349803</v>
      </c>
      <c r="BK802" s="53">
        <v>1.835968E-2</v>
      </c>
      <c r="BL802" s="53">
        <v>11835.200199999999</v>
      </c>
    </row>
    <row r="803" spans="1:64" hidden="1" x14ac:dyDescent="0.3">
      <c r="A803" s="4" t="s">
        <v>603</v>
      </c>
      <c r="B803" s="4">
        <v>170</v>
      </c>
      <c r="C803" s="4">
        <v>170</v>
      </c>
      <c r="D803" s="4">
        <v>773</v>
      </c>
      <c r="E803" s="4" t="s">
        <v>1696</v>
      </c>
      <c r="F803" s="41">
        <v>34973</v>
      </c>
      <c r="G803" s="94">
        <v>1</v>
      </c>
      <c r="H803" s="94">
        <v>10</v>
      </c>
      <c r="I803" s="94">
        <v>1995</v>
      </c>
      <c r="J803" s="4">
        <v>56.033333333333331</v>
      </c>
      <c r="K803" s="4">
        <v>-4.8</v>
      </c>
      <c r="L803" s="4">
        <v>32.5</v>
      </c>
      <c r="M803" s="5" t="s">
        <v>2049</v>
      </c>
      <c r="N803" s="4" t="s">
        <v>1698</v>
      </c>
      <c r="P803" s="5" t="s">
        <v>1929</v>
      </c>
      <c r="Q803" s="90" t="s">
        <v>868</v>
      </c>
      <c r="R803" s="4" t="s">
        <v>868</v>
      </c>
      <c r="S803" s="4" t="s">
        <v>1697</v>
      </c>
      <c r="T803" s="4">
        <v>773</v>
      </c>
      <c r="U803" s="5" t="s">
        <v>1174</v>
      </c>
      <c r="V803" s="5" t="s">
        <v>992</v>
      </c>
      <c r="Y803" s="4" t="b">
        <v>0</v>
      </c>
      <c r="Z803" s="4" t="s">
        <v>1956</v>
      </c>
      <c r="AA803" s="4" t="s">
        <v>1831</v>
      </c>
      <c r="AB803" s="4" t="s">
        <v>1831</v>
      </c>
      <c r="AC803" s="4" t="s">
        <v>1831</v>
      </c>
      <c r="AD803" s="4" t="s">
        <v>1831</v>
      </c>
      <c r="AE803" s="53">
        <v>0</v>
      </c>
      <c r="AJ803" s="4" t="s">
        <v>1831</v>
      </c>
      <c r="AK803" s="4" t="s">
        <v>1831</v>
      </c>
      <c r="AL803" s="4" t="s">
        <v>1831</v>
      </c>
      <c r="AM803" s="4" t="s">
        <v>1831</v>
      </c>
      <c r="AN803" s="4" t="s">
        <v>1831</v>
      </c>
      <c r="AO803" s="4" t="s">
        <v>1831</v>
      </c>
      <c r="AR803" s="4" t="s">
        <v>1831</v>
      </c>
      <c r="AS803" s="4" t="s">
        <v>1831</v>
      </c>
      <c r="AT803" s="4" t="s">
        <v>1831</v>
      </c>
      <c r="AU803" s="4" t="s">
        <v>1831</v>
      </c>
      <c r="AV803" s="4" t="s">
        <v>1831</v>
      </c>
      <c r="AW803" s="4" t="s">
        <v>1831</v>
      </c>
      <c r="AX803" s="4" t="s">
        <v>1831</v>
      </c>
      <c r="AY803" s="4" t="s">
        <v>1831</v>
      </c>
      <c r="AZ803" s="4" t="s">
        <v>1831</v>
      </c>
      <c r="BA803" s="4" t="s">
        <v>1831</v>
      </c>
      <c r="BB803" s="4" t="s">
        <v>1831</v>
      </c>
      <c r="BC803" s="53">
        <v>1.1520221900000001</v>
      </c>
      <c r="BD803" s="53">
        <v>4.14046E-2</v>
      </c>
      <c r="BE803" s="53">
        <v>278.47595899999999</v>
      </c>
      <c r="BF803" s="53">
        <v>1.5255354999999999</v>
      </c>
      <c r="BG803" s="53">
        <v>0.17585222</v>
      </c>
      <c r="BH803" s="4">
        <v>34.498190000000001</v>
      </c>
      <c r="BI803" s="4">
        <v>7.3122703500000004</v>
      </c>
      <c r="BJ803" s="53">
        <v>10.7349803</v>
      </c>
      <c r="BK803" s="53">
        <v>1.835968E-2</v>
      </c>
      <c r="BL803" s="53">
        <v>11835.200199999999</v>
      </c>
    </row>
    <row r="804" spans="1:64" hidden="1" x14ac:dyDescent="0.3">
      <c r="A804" s="4" t="s">
        <v>603</v>
      </c>
      <c r="B804" s="4">
        <v>170</v>
      </c>
      <c r="C804" s="4">
        <v>170</v>
      </c>
      <c r="D804" s="4">
        <v>774</v>
      </c>
      <c r="E804" s="4" t="s">
        <v>1695</v>
      </c>
      <c r="F804" s="41">
        <v>35186</v>
      </c>
      <c r="G804" s="94">
        <v>1</v>
      </c>
      <c r="H804" s="94">
        <v>5</v>
      </c>
      <c r="I804" s="94">
        <v>1996</v>
      </c>
      <c r="J804" s="4">
        <v>56.033333333333331</v>
      </c>
      <c r="K804" s="4">
        <v>-4.8</v>
      </c>
      <c r="L804" s="4">
        <v>32.5</v>
      </c>
      <c r="M804" s="5" t="s">
        <v>2049</v>
      </c>
      <c r="N804" s="4" t="s">
        <v>1698</v>
      </c>
      <c r="P804" s="5" t="s">
        <v>1929</v>
      </c>
      <c r="Q804" s="90" t="s">
        <v>946</v>
      </c>
      <c r="R804" s="4" t="s">
        <v>946</v>
      </c>
      <c r="S804" s="4" t="s">
        <v>1697</v>
      </c>
      <c r="T804" s="4">
        <v>774</v>
      </c>
      <c r="U804" s="5" t="s">
        <v>1418</v>
      </c>
      <c r="V804" s="5" t="s">
        <v>992</v>
      </c>
      <c r="W804" s="5" t="s">
        <v>1222</v>
      </c>
      <c r="X804" s="5" t="s">
        <v>1222</v>
      </c>
      <c r="Y804" s="4" t="b">
        <v>0</v>
      </c>
      <c r="Z804" s="4" t="s">
        <v>1956</v>
      </c>
      <c r="AA804" s="4">
        <v>10</v>
      </c>
      <c r="AC804" s="4" t="s">
        <v>1699</v>
      </c>
      <c r="AD804" s="4" t="s">
        <v>1955</v>
      </c>
      <c r="AE804" s="53">
        <v>0</v>
      </c>
      <c r="AF804" s="4">
        <v>10</v>
      </c>
      <c r="AH804" s="4" t="s">
        <v>1938</v>
      </c>
      <c r="AJ804" s="4" t="s">
        <v>1831</v>
      </c>
      <c r="AK804" s="4" t="s">
        <v>1831</v>
      </c>
      <c r="AL804" s="4" t="s">
        <v>1831</v>
      </c>
      <c r="AM804" s="4" t="s">
        <v>1831</v>
      </c>
      <c r="AN804" s="4">
        <v>360</v>
      </c>
      <c r="AP804" s="9">
        <f>_xlfn.DAYS(MA_sampling_location[[#This Row],[Sampling date]],DATE(1994,1,1))/365</f>
        <v>2.3315068493150686</v>
      </c>
      <c r="AQ804" s="4" t="s">
        <v>1957</v>
      </c>
      <c r="AR804" s="4" t="s">
        <v>1831</v>
      </c>
      <c r="AS804" s="4" t="s">
        <v>1831</v>
      </c>
      <c r="AT804" s="4" t="s">
        <v>1831</v>
      </c>
      <c r="AU804" s="4" t="s">
        <v>1831</v>
      </c>
      <c r="AV804" s="4" t="s">
        <v>1831</v>
      </c>
      <c r="AW804" s="4" t="s">
        <v>1831</v>
      </c>
      <c r="AX804" s="4" t="s">
        <v>1831</v>
      </c>
      <c r="AY804" s="4" t="s">
        <v>1831</v>
      </c>
      <c r="AZ804" s="4" t="s">
        <v>1831</v>
      </c>
      <c r="BA804" s="4" t="s">
        <v>1831</v>
      </c>
      <c r="BB804" s="4" t="s">
        <v>1831</v>
      </c>
      <c r="BC804" s="53">
        <v>1.1520221900000001</v>
      </c>
      <c r="BD804" s="53">
        <v>4.14046E-2</v>
      </c>
      <c r="BE804" s="53">
        <v>278.47595899999999</v>
      </c>
      <c r="BF804" s="53">
        <v>1.5255354999999999</v>
      </c>
      <c r="BG804" s="53">
        <v>0.17585222</v>
      </c>
      <c r="BH804" s="4">
        <v>34.498190000000001</v>
      </c>
      <c r="BI804" s="4">
        <v>7.3122703500000004</v>
      </c>
      <c r="BJ804" s="53">
        <v>10.7349803</v>
      </c>
      <c r="BK804" s="53">
        <v>1.835968E-2</v>
      </c>
      <c r="BL804" s="53">
        <v>11835.200199999999</v>
      </c>
    </row>
    <row r="805" spans="1:64" hidden="1" x14ac:dyDescent="0.3">
      <c r="A805" s="4" t="s">
        <v>603</v>
      </c>
      <c r="B805" s="4">
        <v>170</v>
      </c>
      <c r="C805" s="4">
        <v>170</v>
      </c>
      <c r="D805" s="4">
        <v>775</v>
      </c>
      <c r="E805" s="4" t="s">
        <v>1696</v>
      </c>
      <c r="F805" s="41">
        <v>35186</v>
      </c>
      <c r="G805" s="94">
        <v>1</v>
      </c>
      <c r="H805" s="94">
        <v>5</v>
      </c>
      <c r="I805" s="94">
        <v>1996</v>
      </c>
      <c r="J805" s="4">
        <v>56.033333333333331</v>
      </c>
      <c r="K805" s="4">
        <v>-4.8</v>
      </c>
      <c r="L805" s="4">
        <v>32.5</v>
      </c>
      <c r="M805" s="5" t="s">
        <v>2049</v>
      </c>
      <c r="N805" s="4" t="s">
        <v>1698</v>
      </c>
      <c r="P805" s="5" t="s">
        <v>1929</v>
      </c>
      <c r="Q805" s="90" t="s">
        <v>946</v>
      </c>
      <c r="R805" s="4" t="s">
        <v>946</v>
      </c>
      <c r="S805" s="4" t="s">
        <v>1697</v>
      </c>
      <c r="T805" s="4">
        <v>775</v>
      </c>
      <c r="U805" s="5" t="s">
        <v>1174</v>
      </c>
      <c r="V805" s="5" t="s">
        <v>992</v>
      </c>
      <c r="Y805" s="4" t="b">
        <v>0</v>
      </c>
      <c r="Z805" s="4" t="s">
        <v>1956</v>
      </c>
      <c r="AA805" s="4" t="s">
        <v>1831</v>
      </c>
      <c r="AB805" s="4" t="s">
        <v>1831</v>
      </c>
      <c r="AC805" s="4" t="s">
        <v>1831</v>
      </c>
      <c r="AD805" s="4" t="s">
        <v>1831</v>
      </c>
      <c r="AE805" s="53">
        <v>0</v>
      </c>
      <c r="AJ805" s="4" t="s">
        <v>1831</v>
      </c>
      <c r="AK805" s="4" t="s">
        <v>1831</v>
      </c>
      <c r="AL805" s="4" t="s">
        <v>1831</v>
      </c>
      <c r="AM805" s="4" t="s">
        <v>1831</v>
      </c>
      <c r="AN805" s="4" t="s">
        <v>1831</v>
      </c>
      <c r="AO805" s="4" t="s">
        <v>1831</v>
      </c>
      <c r="AR805" s="4" t="s">
        <v>1831</v>
      </c>
      <c r="AS805" s="4" t="s">
        <v>1831</v>
      </c>
      <c r="AT805" s="4" t="s">
        <v>1831</v>
      </c>
      <c r="AU805" s="4" t="s">
        <v>1831</v>
      </c>
      <c r="AV805" s="4" t="s">
        <v>1831</v>
      </c>
      <c r="AW805" s="4" t="s">
        <v>1831</v>
      </c>
      <c r="AX805" s="4" t="s">
        <v>1831</v>
      </c>
      <c r="AY805" s="4" t="s">
        <v>1831</v>
      </c>
      <c r="AZ805" s="4" t="s">
        <v>1831</v>
      </c>
      <c r="BA805" s="4" t="s">
        <v>1831</v>
      </c>
      <c r="BB805" s="4" t="s">
        <v>1831</v>
      </c>
      <c r="BC805" s="53">
        <v>1.1520221900000001</v>
      </c>
      <c r="BD805" s="53">
        <v>4.14046E-2</v>
      </c>
      <c r="BE805" s="53">
        <v>278.47595899999999</v>
      </c>
      <c r="BF805" s="53">
        <v>1.5255354999999999</v>
      </c>
      <c r="BG805" s="53">
        <v>0.17585222</v>
      </c>
      <c r="BH805" s="4">
        <v>34.498190000000001</v>
      </c>
      <c r="BI805" s="4">
        <v>7.3122703500000004</v>
      </c>
      <c r="BJ805" s="53">
        <v>10.7349803</v>
      </c>
      <c r="BK805" s="53">
        <v>1.835968E-2</v>
      </c>
      <c r="BL805" s="53">
        <v>11835.200199999999</v>
      </c>
    </row>
    <row r="806" spans="1:64" hidden="1" x14ac:dyDescent="0.3">
      <c r="A806" s="4" t="s">
        <v>603</v>
      </c>
      <c r="B806" s="4">
        <v>170</v>
      </c>
      <c r="C806" s="4">
        <v>170</v>
      </c>
      <c r="D806" s="4">
        <v>776</v>
      </c>
      <c r="E806" s="4" t="s">
        <v>1695</v>
      </c>
      <c r="F806" s="41">
        <v>35339</v>
      </c>
      <c r="G806" s="94">
        <v>1</v>
      </c>
      <c r="H806" s="94">
        <v>10</v>
      </c>
      <c r="I806" s="94">
        <v>1996</v>
      </c>
      <c r="J806" s="4">
        <v>56.033333333333331</v>
      </c>
      <c r="K806" s="4">
        <v>-4.8</v>
      </c>
      <c r="L806" s="4">
        <v>32.5</v>
      </c>
      <c r="M806" s="5" t="s">
        <v>2049</v>
      </c>
      <c r="N806" s="4" t="s">
        <v>1698</v>
      </c>
      <c r="P806" s="5" t="s">
        <v>1929</v>
      </c>
      <c r="Q806" s="90" t="s">
        <v>868</v>
      </c>
      <c r="R806" s="4" t="s">
        <v>868</v>
      </c>
      <c r="S806" s="4" t="s">
        <v>1697</v>
      </c>
      <c r="T806" s="4">
        <v>776</v>
      </c>
      <c r="U806" s="5" t="s">
        <v>1418</v>
      </c>
      <c r="V806" s="5" t="s">
        <v>992</v>
      </c>
      <c r="W806" s="5" t="s">
        <v>1222</v>
      </c>
      <c r="X806" s="5" t="s">
        <v>1222</v>
      </c>
      <c r="Y806" s="4" t="b">
        <v>0</v>
      </c>
      <c r="Z806" s="4" t="s">
        <v>1956</v>
      </c>
      <c r="AA806" s="4">
        <v>10</v>
      </c>
      <c r="AC806" s="4" t="s">
        <v>1699</v>
      </c>
      <c r="AD806" s="4" t="s">
        <v>1955</v>
      </c>
      <c r="AE806" s="53">
        <v>0</v>
      </c>
      <c r="AF806" s="4">
        <v>10</v>
      </c>
      <c r="AH806" s="4" t="s">
        <v>1938</v>
      </c>
      <c r="AJ806" s="4" t="s">
        <v>1831</v>
      </c>
      <c r="AK806" s="4" t="s">
        <v>1831</v>
      </c>
      <c r="AL806" s="4" t="s">
        <v>1831</v>
      </c>
      <c r="AM806" s="4" t="s">
        <v>1831</v>
      </c>
      <c r="AN806" s="4">
        <v>540</v>
      </c>
      <c r="AP806" s="9">
        <f>_xlfn.DAYS(MA_sampling_location[[#This Row],[Sampling date]],DATE(1994,1,1))/365</f>
        <v>2.7506849315068491</v>
      </c>
      <c r="AQ806" s="4" t="s">
        <v>1957</v>
      </c>
      <c r="AR806" s="4" t="s">
        <v>1831</v>
      </c>
      <c r="AS806" s="4" t="s">
        <v>1831</v>
      </c>
      <c r="AT806" s="4" t="s">
        <v>1831</v>
      </c>
      <c r="AU806" s="4" t="s">
        <v>1831</v>
      </c>
      <c r="AV806" s="4" t="s">
        <v>1831</v>
      </c>
      <c r="AW806" s="4" t="s">
        <v>1831</v>
      </c>
      <c r="AX806" s="4" t="s">
        <v>1831</v>
      </c>
      <c r="AY806" s="4" t="s">
        <v>1831</v>
      </c>
      <c r="AZ806" s="4" t="s">
        <v>1831</v>
      </c>
      <c r="BA806" s="4" t="s">
        <v>1831</v>
      </c>
      <c r="BB806" s="4" t="s">
        <v>1831</v>
      </c>
      <c r="BC806" s="53">
        <v>1.1520221900000001</v>
      </c>
      <c r="BD806" s="53">
        <v>4.14046E-2</v>
      </c>
      <c r="BE806" s="53">
        <v>278.47595899999999</v>
      </c>
      <c r="BF806" s="53">
        <v>1.5255354999999999</v>
      </c>
      <c r="BG806" s="53">
        <v>0.17585222</v>
      </c>
      <c r="BH806" s="4">
        <v>34.498190000000001</v>
      </c>
      <c r="BI806" s="4">
        <v>7.3122703500000004</v>
      </c>
      <c r="BJ806" s="53">
        <v>10.7349803</v>
      </c>
      <c r="BK806" s="53">
        <v>1.835968E-2</v>
      </c>
      <c r="BL806" s="53">
        <v>11835.200199999999</v>
      </c>
    </row>
    <row r="807" spans="1:64" hidden="1" x14ac:dyDescent="0.3">
      <c r="A807" s="4" t="s">
        <v>603</v>
      </c>
      <c r="B807" s="4">
        <v>170</v>
      </c>
      <c r="C807" s="4">
        <v>170</v>
      </c>
      <c r="D807" s="4">
        <v>777</v>
      </c>
      <c r="E807" s="4" t="s">
        <v>1696</v>
      </c>
      <c r="F807" s="41">
        <v>35339</v>
      </c>
      <c r="G807" s="94">
        <v>1</v>
      </c>
      <c r="H807" s="94">
        <v>10</v>
      </c>
      <c r="I807" s="94">
        <v>1996</v>
      </c>
      <c r="J807" s="4">
        <v>56.033333333333331</v>
      </c>
      <c r="K807" s="4">
        <v>-4.8</v>
      </c>
      <c r="L807" s="4">
        <v>32.5</v>
      </c>
      <c r="M807" s="5" t="s">
        <v>2049</v>
      </c>
      <c r="N807" s="4" t="s">
        <v>1698</v>
      </c>
      <c r="P807" s="5" t="s">
        <v>1929</v>
      </c>
      <c r="Q807" s="90" t="s">
        <v>868</v>
      </c>
      <c r="R807" s="4" t="s">
        <v>868</v>
      </c>
      <c r="S807" s="4" t="s">
        <v>1697</v>
      </c>
      <c r="T807" s="4">
        <v>777</v>
      </c>
      <c r="U807" s="5" t="s">
        <v>1174</v>
      </c>
      <c r="V807" s="5" t="s">
        <v>992</v>
      </c>
      <c r="Y807" s="4" t="b">
        <v>0</v>
      </c>
      <c r="Z807" s="4" t="s">
        <v>1956</v>
      </c>
      <c r="AA807" s="4" t="s">
        <v>1831</v>
      </c>
      <c r="AB807" s="4" t="s">
        <v>1831</v>
      </c>
      <c r="AC807" s="4" t="s">
        <v>1831</v>
      </c>
      <c r="AD807" s="4" t="s">
        <v>1831</v>
      </c>
      <c r="AE807" s="53">
        <v>0</v>
      </c>
      <c r="AJ807" s="4" t="s">
        <v>1831</v>
      </c>
      <c r="AK807" s="4" t="s">
        <v>1831</v>
      </c>
      <c r="AL807" s="4" t="s">
        <v>1831</v>
      </c>
      <c r="AM807" s="4" t="s">
        <v>1831</v>
      </c>
      <c r="AN807" s="4" t="s">
        <v>1831</v>
      </c>
      <c r="AO807" s="4" t="s">
        <v>1831</v>
      </c>
      <c r="AR807" s="4" t="s">
        <v>1831</v>
      </c>
      <c r="AS807" s="4" t="s">
        <v>1831</v>
      </c>
      <c r="AT807" s="4" t="s">
        <v>1831</v>
      </c>
      <c r="AU807" s="4" t="s">
        <v>1831</v>
      </c>
      <c r="AV807" s="4" t="s">
        <v>1831</v>
      </c>
      <c r="AW807" s="4" t="s">
        <v>1831</v>
      </c>
      <c r="AX807" s="4" t="s">
        <v>1831</v>
      </c>
      <c r="AY807" s="4" t="s">
        <v>1831</v>
      </c>
      <c r="AZ807" s="4" t="s">
        <v>1831</v>
      </c>
      <c r="BA807" s="4" t="s">
        <v>1831</v>
      </c>
      <c r="BB807" s="4" t="s">
        <v>1831</v>
      </c>
      <c r="BC807" s="53">
        <v>1.1520221900000001</v>
      </c>
      <c r="BD807" s="53">
        <v>4.14046E-2</v>
      </c>
      <c r="BE807" s="53">
        <v>278.47595899999999</v>
      </c>
      <c r="BF807" s="53">
        <v>1.5255354999999999</v>
      </c>
      <c r="BG807" s="53">
        <v>0.17585222</v>
      </c>
      <c r="BH807" s="4">
        <v>34.498190000000001</v>
      </c>
      <c r="BI807" s="4">
        <v>7.3122703500000004</v>
      </c>
      <c r="BJ807" s="53">
        <v>10.7349803</v>
      </c>
      <c r="BK807" s="53">
        <v>1.835968E-2</v>
      </c>
      <c r="BL807" s="53">
        <v>11835.200199999999</v>
      </c>
    </row>
    <row r="808" spans="1:64" hidden="1" x14ac:dyDescent="0.3">
      <c r="A808" s="4" t="s">
        <v>604</v>
      </c>
      <c r="B808" s="4">
        <v>171</v>
      </c>
      <c r="C808" s="4">
        <v>171</v>
      </c>
      <c r="D808" s="4">
        <v>778</v>
      </c>
      <c r="E808" s="4" t="s">
        <v>1701</v>
      </c>
      <c r="F808" s="61">
        <v>34274</v>
      </c>
      <c r="G808" s="94">
        <v>1</v>
      </c>
      <c r="H808" s="94">
        <v>11</v>
      </c>
      <c r="I808" s="94">
        <v>1993</v>
      </c>
      <c r="J808" s="4">
        <f t="shared" ref="J808:J821" si="9">56+2/60</f>
        <v>56.033333333333331</v>
      </c>
      <c r="K808" s="4">
        <f t="shared" ref="K808:K821" si="10">-4-49/60</f>
        <v>-4.8166666666666664</v>
      </c>
      <c r="L808" s="4">
        <f t="shared" ref="L808:L821" si="11">32.5</f>
        <v>32.5</v>
      </c>
      <c r="M808" s="5" t="s">
        <v>963</v>
      </c>
      <c r="N808" s="4" t="s">
        <v>1345</v>
      </c>
      <c r="P808" s="5" t="s">
        <v>1929</v>
      </c>
      <c r="Q808" s="90" t="s">
        <v>868</v>
      </c>
      <c r="R808" s="4" t="s">
        <v>1715</v>
      </c>
      <c r="T808" s="4">
        <v>778</v>
      </c>
      <c r="U808" s="5" t="s">
        <v>1418</v>
      </c>
      <c r="V808" s="5" t="s">
        <v>991</v>
      </c>
      <c r="W808" s="5" t="s">
        <v>2239</v>
      </c>
      <c r="Y808" s="4" t="b">
        <v>0</v>
      </c>
      <c r="AA808" s="4">
        <v>0</v>
      </c>
      <c r="AE808" s="53">
        <v>0</v>
      </c>
      <c r="AJ808" s="4" t="s">
        <v>1831</v>
      </c>
      <c r="AK808" s="4" t="s">
        <v>1831</v>
      </c>
      <c r="AL808" s="4" t="s">
        <v>1831</v>
      </c>
      <c r="AM808" s="4" t="s">
        <v>1831</v>
      </c>
      <c r="AN808" s="4" t="s">
        <v>1831</v>
      </c>
      <c r="AO808" s="4" t="s">
        <v>1831</v>
      </c>
      <c r="AR808" s="4" t="s">
        <v>1831</v>
      </c>
      <c r="AS808" s="4" t="s">
        <v>1831</v>
      </c>
      <c r="AT808" s="4" t="s">
        <v>1831</v>
      </c>
      <c r="AU808" s="4" t="s">
        <v>1831</v>
      </c>
      <c r="AV808" s="4" t="s">
        <v>1831</v>
      </c>
      <c r="AW808" s="4" t="s">
        <v>1831</v>
      </c>
      <c r="AX808" s="4" t="s">
        <v>1831</v>
      </c>
      <c r="AY808" s="4" t="s">
        <v>1831</v>
      </c>
      <c r="AZ808" s="4" t="s">
        <v>1831</v>
      </c>
      <c r="BA808" s="4" t="s">
        <v>1831</v>
      </c>
      <c r="BB808" s="4" t="s">
        <v>1831</v>
      </c>
      <c r="BC808" s="53">
        <v>1.0683485699999999</v>
      </c>
      <c r="BD808" s="53">
        <v>3.7705200000000001E-2</v>
      </c>
      <c r="BE808" s="53">
        <v>277.63427999999999</v>
      </c>
      <c r="BF808" s="53">
        <v>1.5919711000000001</v>
      </c>
      <c r="BG808" s="53">
        <v>0.20273166000000001</v>
      </c>
      <c r="BH808" s="4">
        <v>34.478273600000001</v>
      </c>
      <c r="BI808" s="4">
        <v>7.3902238499999999</v>
      </c>
      <c r="BJ808" s="53">
        <v>10.683949399999999</v>
      </c>
      <c r="BK808" s="53">
        <v>1.8328839999999999E-2</v>
      </c>
      <c r="BL808" s="53">
        <v>12086.5996</v>
      </c>
    </row>
    <row r="809" spans="1:64" hidden="1" x14ac:dyDescent="0.3">
      <c r="A809" s="4" t="s">
        <v>604</v>
      </c>
      <c r="B809" s="4">
        <v>171</v>
      </c>
      <c r="C809" s="4">
        <v>171</v>
      </c>
      <c r="D809" s="4">
        <v>779</v>
      </c>
      <c r="E809" s="4" t="s">
        <v>1702</v>
      </c>
      <c r="F809" s="62">
        <v>34455</v>
      </c>
      <c r="G809" s="94">
        <v>1</v>
      </c>
      <c r="H809" s="94">
        <v>5</v>
      </c>
      <c r="I809" s="94">
        <v>1994</v>
      </c>
      <c r="J809" s="4">
        <f t="shared" si="9"/>
        <v>56.033333333333331</v>
      </c>
      <c r="K809" s="4">
        <f t="shared" si="10"/>
        <v>-4.8166666666666664</v>
      </c>
      <c r="L809" s="4">
        <f t="shared" si="11"/>
        <v>32.5</v>
      </c>
      <c r="M809" s="5" t="s">
        <v>963</v>
      </c>
      <c r="N809" s="4" t="s">
        <v>1345</v>
      </c>
      <c r="P809" s="5" t="s">
        <v>1929</v>
      </c>
      <c r="Q809" s="90" t="s">
        <v>946</v>
      </c>
      <c r="R809" s="4" t="s">
        <v>946</v>
      </c>
      <c r="T809" s="4">
        <v>779</v>
      </c>
      <c r="U809" s="5" t="s">
        <v>1418</v>
      </c>
      <c r="V809" s="5" t="s">
        <v>992</v>
      </c>
      <c r="W809" s="5" t="s">
        <v>2239</v>
      </c>
      <c r="Y809" s="4" t="b">
        <v>0</v>
      </c>
      <c r="AA809" s="4">
        <v>3</v>
      </c>
      <c r="AE809" s="53">
        <v>0</v>
      </c>
      <c r="AJ809" s="4" t="s">
        <v>1831</v>
      </c>
      <c r="AK809" s="4" t="s">
        <v>1831</v>
      </c>
      <c r="AL809" s="4" t="s">
        <v>1831</v>
      </c>
      <c r="AM809" s="4" t="s">
        <v>1831</v>
      </c>
      <c r="AN809" s="4">
        <v>15</v>
      </c>
      <c r="AR809" s="4" t="s">
        <v>1831</v>
      </c>
      <c r="AS809" s="4" t="s">
        <v>1831</v>
      </c>
      <c r="AT809" s="4" t="s">
        <v>1831</v>
      </c>
      <c r="AU809" s="4" t="s">
        <v>1831</v>
      </c>
      <c r="AV809" s="4" t="s">
        <v>1831</v>
      </c>
      <c r="AW809" s="4" t="s">
        <v>1831</v>
      </c>
      <c r="AX809" s="4" t="s">
        <v>1831</v>
      </c>
      <c r="AY809" s="4" t="s">
        <v>1831</v>
      </c>
      <c r="AZ809" s="4" t="s">
        <v>1831</v>
      </c>
      <c r="BA809" s="4" t="s">
        <v>1831</v>
      </c>
      <c r="BB809" s="4" t="s">
        <v>1831</v>
      </c>
      <c r="BC809" s="53">
        <v>1.0683485699999999</v>
      </c>
      <c r="BD809" s="53">
        <v>3.7705200000000001E-2</v>
      </c>
      <c r="BE809" s="53">
        <v>277.63427999999999</v>
      </c>
      <c r="BF809" s="53">
        <v>1.5919711000000001</v>
      </c>
      <c r="BG809" s="53">
        <v>0.20273166000000001</v>
      </c>
      <c r="BH809" s="4">
        <v>34.478273600000001</v>
      </c>
      <c r="BI809" s="4">
        <v>7.3902238499999999</v>
      </c>
      <c r="BJ809" s="53">
        <v>10.683949399999999</v>
      </c>
      <c r="BK809" s="53">
        <v>1.8328839999999999E-2</v>
      </c>
      <c r="BL809" s="53">
        <v>12086.5996</v>
      </c>
    </row>
    <row r="810" spans="1:64" hidden="1" x14ac:dyDescent="0.3">
      <c r="A810" s="4" t="s">
        <v>604</v>
      </c>
      <c r="B810" s="4">
        <v>171</v>
      </c>
      <c r="C810" s="4">
        <v>171</v>
      </c>
      <c r="D810" s="4">
        <v>780</v>
      </c>
      <c r="E810" s="4" t="s">
        <v>1703</v>
      </c>
      <c r="F810" s="61">
        <v>34608</v>
      </c>
      <c r="G810" s="94">
        <v>1</v>
      </c>
      <c r="H810" s="94">
        <v>10</v>
      </c>
      <c r="I810" s="94">
        <v>1994</v>
      </c>
      <c r="J810" s="4">
        <f t="shared" si="9"/>
        <v>56.033333333333331</v>
      </c>
      <c r="K810" s="4">
        <f t="shared" si="10"/>
        <v>-4.8166666666666664</v>
      </c>
      <c r="L810" s="4">
        <f t="shared" si="11"/>
        <v>32.5</v>
      </c>
      <c r="M810" s="5" t="s">
        <v>963</v>
      </c>
      <c r="N810" s="4" t="s">
        <v>1345</v>
      </c>
      <c r="P810" s="5" t="s">
        <v>1929</v>
      </c>
      <c r="Q810" s="90" t="s">
        <v>868</v>
      </c>
      <c r="R810" s="4" t="s">
        <v>1715</v>
      </c>
      <c r="T810" s="4">
        <v>780</v>
      </c>
      <c r="U810" s="5" t="s">
        <v>1418</v>
      </c>
      <c r="V810" s="5" t="s">
        <v>992</v>
      </c>
      <c r="W810" s="5" t="s">
        <v>2239</v>
      </c>
      <c r="Y810" s="4" t="b">
        <v>0</v>
      </c>
      <c r="AA810" s="4">
        <v>12</v>
      </c>
      <c r="AE810" s="53">
        <v>0</v>
      </c>
      <c r="AJ810" s="4" t="s">
        <v>1831</v>
      </c>
      <c r="AK810" s="4" t="s">
        <v>1831</v>
      </c>
      <c r="AL810" s="4" t="s">
        <v>1831</v>
      </c>
      <c r="AM810" s="4" t="s">
        <v>1831</v>
      </c>
      <c r="AN810" s="4">
        <v>15</v>
      </c>
      <c r="AR810" s="4" t="s">
        <v>1831</v>
      </c>
      <c r="AS810" s="4" t="s">
        <v>1831</v>
      </c>
      <c r="AT810" s="4" t="s">
        <v>1831</v>
      </c>
      <c r="AU810" s="4" t="s">
        <v>1831</v>
      </c>
      <c r="AV810" s="4" t="s">
        <v>1831</v>
      </c>
      <c r="AW810" s="4" t="s">
        <v>1831</v>
      </c>
      <c r="AX810" s="4" t="s">
        <v>1831</v>
      </c>
      <c r="AY810" s="4" t="s">
        <v>1831</v>
      </c>
      <c r="AZ810" s="4" t="s">
        <v>1831</v>
      </c>
      <c r="BA810" s="4" t="s">
        <v>1831</v>
      </c>
      <c r="BB810" s="4" t="s">
        <v>1831</v>
      </c>
      <c r="BC810" s="53">
        <v>1.0683485699999999</v>
      </c>
      <c r="BD810" s="53">
        <v>3.7705200000000001E-2</v>
      </c>
      <c r="BE810" s="53">
        <v>277.63427999999999</v>
      </c>
      <c r="BF810" s="53">
        <v>1.5919711000000001</v>
      </c>
      <c r="BG810" s="53">
        <v>0.20273166000000001</v>
      </c>
      <c r="BH810" s="4">
        <v>34.478273600000001</v>
      </c>
      <c r="BI810" s="4">
        <v>7.3902238499999999</v>
      </c>
      <c r="BJ810" s="53">
        <v>10.683949399999999</v>
      </c>
      <c r="BK810" s="53">
        <v>1.8328839999999999E-2</v>
      </c>
      <c r="BL810" s="53">
        <v>12086.5996</v>
      </c>
    </row>
    <row r="811" spans="1:64" hidden="1" x14ac:dyDescent="0.3">
      <c r="A811" s="4" t="s">
        <v>604</v>
      </c>
      <c r="B811" s="4">
        <v>171</v>
      </c>
      <c r="C811" s="4">
        <v>171</v>
      </c>
      <c r="D811" s="4">
        <v>781</v>
      </c>
      <c r="E811" s="4" t="s">
        <v>1704</v>
      </c>
      <c r="F811" s="62">
        <v>34820</v>
      </c>
      <c r="G811" s="94">
        <v>1</v>
      </c>
      <c r="H811" s="94">
        <v>5</v>
      </c>
      <c r="I811" s="94">
        <v>1995</v>
      </c>
      <c r="J811" s="4">
        <f t="shared" si="9"/>
        <v>56.033333333333331</v>
      </c>
      <c r="K811" s="4">
        <f t="shared" si="10"/>
        <v>-4.8166666666666664</v>
      </c>
      <c r="L811" s="4">
        <f t="shared" si="11"/>
        <v>32.5</v>
      </c>
      <c r="M811" s="5" t="s">
        <v>963</v>
      </c>
      <c r="N811" s="4" t="s">
        <v>1345</v>
      </c>
      <c r="P811" s="5" t="s">
        <v>1929</v>
      </c>
      <c r="Q811" s="90" t="s">
        <v>946</v>
      </c>
      <c r="R811" s="4" t="s">
        <v>946</v>
      </c>
      <c r="T811" s="4">
        <v>781</v>
      </c>
      <c r="U811" s="5" t="s">
        <v>1418</v>
      </c>
      <c r="V811" s="5" t="s">
        <v>992</v>
      </c>
      <c r="W811" s="5" t="s">
        <v>2239</v>
      </c>
      <c r="Y811" s="4" t="b">
        <v>0</v>
      </c>
      <c r="AA811" s="4">
        <v>18</v>
      </c>
      <c r="AE811" s="53">
        <v>0</v>
      </c>
      <c r="AJ811" s="4" t="s">
        <v>1831</v>
      </c>
      <c r="AK811" s="4" t="s">
        <v>1831</v>
      </c>
      <c r="AL811" s="4" t="s">
        <v>1831</v>
      </c>
      <c r="AM811" s="4" t="s">
        <v>1831</v>
      </c>
      <c r="AN811" s="4">
        <v>45</v>
      </c>
      <c r="AR811" s="4" t="s">
        <v>1831</v>
      </c>
      <c r="AS811" s="4" t="s">
        <v>1831</v>
      </c>
      <c r="AT811" s="4" t="s">
        <v>1831</v>
      </c>
      <c r="AU811" s="4" t="s">
        <v>1831</v>
      </c>
      <c r="AV811" s="4" t="s">
        <v>1831</v>
      </c>
      <c r="AW811" s="4" t="s">
        <v>1831</v>
      </c>
      <c r="AX811" s="4" t="s">
        <v>1831</v>
      </c>
      <c r="AY811" s="4" t="s">
        <v>1831</v>
      </c>
      <c r="AZ811" s="4" t="s">
        <v>1831</v>
      </c>
      <c r="BA811" s="4" t="s">
        <v>1831</v>
      </c>
      <c r="BB811" s="4" t="s">
        <v>1831</v>
      </c>
      <c r="BC811" s="53">
        <v>1.0683485699999999</v>
      </c>
      <c r="BD811" s="53">
        <v>3.7705200000000001E-2</v>
      </c>
      <c r="BE811" s="53">
        <v>277.63427999999999</v>
      </c>
      <c r="BF811" s="53">
        <v>1.5919711000000001</v>
      </c>
      <c r="BG811" s="53">
        <v>0.20273166000000001</v>
      </c>
      <c r="BH811" s="4">
        <v>34.478273600000001</v>
      </c>
      <c r="BI811" s="4">
        <v>7.3902238499999999</v>
      </c>
      <c r="BJ811" s="53">
        <v>10.683949399999999</v>
      </c>
      <c r="BK811" s="53">
        <v>1.8328839999999999E-2</v>
      </c>
      <c r="BL811" s="53">
        <v>12086.5996</v>
      </c>
    </row>
    <row r="812" spans="1:64" hidden="1" x14ac:dyDescent="0.3">
      <c r="A812" s="4" t="s">
        <v>604</v>
      </c>
      <c r="B812" s="4">
        <v>171</v>
      </c>
      <c r="C812" s="4">
        <v>171</v>
      </c>
      <c r="D812" s="4">
        <v>782</v>
      </c>
      <c r="E812" s="4" t="s">
        <v>1705</v>
      </c>
      <c r="F812" s="61">
        <v>34973</v>
      </c>
      <c r="G812" s="94">
        <v>1</v>
      </c>
      <c r="H812" s="94">
        <v>10</v>
      </c>
      <c r="I812" s="94">
        <v>1995</v>
      </c>
      <c r="J812" s="4">
        <f t="shared" si="9"/>
        <v>56.033333333333331</v>
      </c>
      <c r="K812" s="4">
        <f t="shared" si="10"/>
        <v>-4.8166666666666664</v>
      </c>
      <c r="L812" s="4">
        <f t="shared" si="11"/>
        <v>32.5</v>
      </c>
      <c r="M812" s="5" t="s">
        <v>963</v>
      </c>
      <c r="N812" s="4" t="s">
        <v>1345</v>
      </c>
      <c r="P812" s="5" t="s">
        <v>1929</v>
      </c>
      <c r="Q812" s="90" t="s">
        <v>868</v>
      </c>
      <c r="R812" s="4" t="s">
        <v>1715</v>
      </c>
      <c r="T812" s="4">
        <v>782</v>
      </c>
      <c r="U812" s="5" t="s">
        <v>1418</v>
      </c>
      <c r="V812" s="5" t="s">
        <v>992</v>
      </c>
      <c r="W812" s="5" t="s">
        <v>2239</v>
      </c>
      <c r="Y812" s="4" t="b">
        <v>0</v>
      </c>
      <c r="AA812" s="4">
        <v>18</v>
      </c>
      <c r="AE812" s="53">
        <v>0</v>
      </c>
      <c r="AJ812" s="4" t="s">
        <v>1831</v>
      </c>
      <c r="AK812" s="4" t="s">
        <v>1831</v>
      </c>
      <c r="AL812" s="4" t="s">
        <v>1831</v>
      </c>
      <c r="AM812" s="4" t="s">
        <v>1831</v>
      </c>
      <c r="AN812" s="4">
        <v>225</v>
      </c>
      <c r="AR812" s="4" t="s">
        <v>1831</v>
      </c>
      <c r="AS812" s="4" t="s">
        <v>1831</v>
      </c>
      <c r="AT812" s="4" t="s">
        <v>1831</v>
      </c>
      <c r="AU812" s="4" t="s">
        <v>1831</v>
      </c>
      <c r="AV812" s="4" t="s">
        <v>1831</v>
      </c>
      <c r="AW812" s="4" t="s">
        <v>1831</v>
      </c>
      <c r="AX812" s="4" t="s">
        <v>1831</v>
      </c>
      <c r="AY812" s="4" t="s">
        <v>1831</v>
      </c>
      <c r="AZ812" s="4" t="s">
        <v>1831</v>
      </c>
      <c r="BA812" s="4" t="s">
        <v>1831</v>
      </c>
      <c r="BB812" s="4" t="s">
        <v>1831</v>
      </c>
      <c r="BC812" s="53">
        <v>1.0683485699999999</v>
      </c>
      <c r="BD812" s="53">
        <v>3.7705200000000001E-2</v>
      </c>
      <c r="BE812" s="53">
        <v>277.63427999999999</v>
      </c>
      <c r="BF812" s="53">
        <v>1.5919711000000001</v>
      </c>
      <c r="BG812" s="53">
        <v>0.20273166000000001</v>
      </c>
      <c r="BH812" s="4">
        <v>34.478273600000001</v>
      </c>
      <c r="BI812" s="4">
        <v>7.3902238499999999</v>
      </c>
      <c r="BJ812" s="53">
        <v>10.683949399999999</v>
      </c>
      <c r="BK812" s="53">
        <v>1.8328839999999999E-2</v>
      </c>
      <c r="BL812" s="53">
        <v>12086.5996</v>
      </c>
    </row>
    <row r="813" spans="1:64" hidden="1" x14ac:dyDescent="0.3">
      <c r="A813" s="4" t="s">
        <v>604</v>
      </c>
      <c r="B813" s="4">
        <v>171</v>
      </c>
      <c r="C813" s="4">
        <v>171</v>
      </c>
      <c r="D813" s="4">
        <v>783</v>
      </c>
      <c r="E813" s="4" t="s">
        <v>1706</v>
      </c>
      <c r="F813" s="62">
        <v>35186</v>
      </c>
      <c r="G813" s="94">
        <v>1</v>
      </c>
      <c r="H813" s="94">
        <v>5</v>
      </c>
      <c r="I813" s="94">
        <v>1996</v>
      </c>
      <c r="J813" s="4">
        <f t="shared" si="9"/>
        <v>56.033333333333331</v>
      </c>
      <c r="K813" s="4">
        <f t="shared" si="10"/>
        <v>-4.8166666666666664</v>
      </c>
      <c r="L813" s="4">
        <f t="shared" si="11"/>
        <v>32.5</v>
      </c>
      <c r="M813" s="5" t="s">
        <v>963</v>
      </c>
      <c r="N813" s="4" t="s">
        <v>1345</v>
      </c>
      <c r="P813" s="5" t="s">
        <v>1929</v>
      </c>
      <c r="Q813" s="90" t="s">
        <v>946</v>
      </c>
      <c r="R813" s="4" t="s">
        <v>946</v>
      </c>
      <c r="T813" s="4">
        <v>783</v>
      </c>
      <c r="U813" s="5" t="s">
        <v>1418</v>
      </c>
      <c r="V813" s="5" t="s">
        <v>992</v>
      </c>
      <c r="W813" s="5" t="s">
        <v>2239</v>
      </c>
      <c r="Y813" s="4" t="b">
        <v>0</v>
      </c>
      <c r="AA813" s="4">
        <v>18</v>
      </c>
      <c r="AE813" s="53">
        <v>0</v>
      </c>
      <c r="AJ813" s="4" t="s">
        <v>1831</v>
      </c>
      <c r="AK813" s="4" t="s">
        <v>1831</v>
      </c>
      <c r="AL813" s="4" t="s">
        <v>1831</v>
      </c>
      <c r="AM813" s="4" t="s">
        <v>1831</v>
      </c>
      <c r="AN813" s="4">
        <v>305</v>
      </c>
      <c r="AR813" s="4" t="s">
        <v>1831</v>
      </c>
      <c r="AS813" s="4" t="s">
        <v>1831</v>
      </c>
      <c r="AT813" s="4" t="s">
        <v>1831</v>
      </c>
      <c r="AU813" s="4" t="s">
        <v>1831</v>
      </c>
      <c r="AV813" s="4" t="s">
        <v>1831</v>
      </c>
      <c r="AW813" s="4" t="s">
        <v>1831</v>
      </c>
      <c r="AX813" s="4" t="s">
        <v>1831</v>
      </c>
      <c r="AY813" s="4" t="s">
        <v>1831</v>
      </c>
      <c r="AZ813" s="4" t="s">
        <v>1831</v>
      </c>
      <c r="BA813" s="4" t="s">
        <v>1831</v>
      </c>
      <c r="BB813" s="4" t="s">
        <v>1831</v>
      </c>
      <c r="BC813" s="53">
        <v>1.0683485699999999</v>
      </c>
      <c r="BD813" s="53">
        <v>3.7705200000000001E-2</v>
      </c>
      <c r="BE813" s="53">
        <v>277.63427999999999</v>
      </c>
      <c r="BF813" s="53">
        <v>1.5919711000000001</v>
      </c>
      <c r="BG813" s="53">
        <v>0.20273166000000001</v>
      </c>
      <c r="BH813" s="4">
        <v>34.478273600000001</v>
      </c>
      <c r="BI813" s="4">
        <v>7.3902238499999999</v>
      </c>
      <c r="BJ813" s="53">
        <v>10.683949399999999</v>
      </c>
      <c r="BK813" s="53">
        <v>1.8328839999999999E-2</v>
      </c>
      <c r="BL813" s="53">
        <v>12086.5996</v>
      </c>
    </row>
    <row r="814" spans="1:64" hidden="1" x14ac:dyDescent="0.3">
      <c r="A814" s="4" t="s">
        <v>604</v>
      </c>
      <c r="B814" s="4">
        <v>171</v>
      </c>
      <c r="C814" s="4">
        <v>171</v>
      </c>
      <c r="D814" s="4">
        <v>784</v>
      </c>
      <c r="E814" s="4" t="s">
        <v>1707</v>
      </c>
      <c r="F814" s="61">
        <v>35339</v>
      </c>
      <c r="G814" s="94">
        <v>1</v>
      </c>
      <c r="H814" s="94">
        <v>10</v>
      </c>
      <c r="I814" s="94">
        <v>1996</v>
      </c>
      <c r="J814" s="4">
        <f t="shared" si="9"/>
        <v>56.033333333333331</v>
      </c>
      <c r="K814" s="4">
        <f t="shared" si="10"/>
        <v>-4.8166666666666664</v>
      </c>
      <c r="L814" s="4">
        <f t="shared" si="11"/>
        <v>32.5</v>
      </c>
      <c r="M814" s="5" t="s">
        <v>963</v>
      </c>
      <c r="N814" s="4" t="s">
        <v>1345</v>
      </c>
      <c r="P814" s="5" t="s">
        <v>1929</v>
      </c>
      <c r="Q814" s="90" t="s">
        <v>868</v>
      </c>
      <c r="R814" s="4" t="s">
        <v>1715</v>
      </c>
      <c r="T814" s="4">
        <v>784</v>
      </c>
      <c r="U814" s="5" t="s">
        <v>1418</v>
      </c>
      <c r="V814" s="5" t="s">
        <v>992</v>
      </c>
      <c r="W814" s="5" t="s">
        <v>2239</v>
      </c>
      <c r="Y814" s="4" t="b">
        <v>0</v>
      </c>
      <c r="AA814" s="4">
        <v>18</v>
      </c>
      <c r="AE814" s="53">
        <v>0</v>
      </c>
      <c r="AJ814" s="4" t="s">
        <v>1831</v>
      </c>
      <c r="AK814" s="4" t="s">
        <v>1831</v>
      </c>
      <c r="AL814" s="4" t="s">
        <v>1831</v>
      </c>
      <c r="AM814" s="4" t="s">
        <v>1831</v>
      </c>
      <c r="AN814" s="4">
        <v>585</v>
      </c>
      <c r="AR814" s="4" t="s">
        <v>1831</v>
      </c>
      <c r="AS814" s="4" t="s">
        <v>1831</v>
      </c>
      <c r="AT814" s="4" t="s">
        <v>1831</v>
      </c>
      <c r="AU814" s="4" t="s">
        <v>1831</v>
      </c>
      <c r="AV814" s="4" t="s">
        <v>1831</v>
      </c>
      <c r="AW814" s="4" t="s">
        <v>1831</v>
      </c>
      <c r="AX814" s="4" t="s">
        <v>1831</v>
      </c>
      <c r="AY814" s="4" t="s">
        <v>1831</v>
      </c>
      <c r="AZ814" s="4" t="s">
        <v>1831</v>
      </c>
      <c r="BA814" s="4" t="s">
        <v>1831</v>
      </c>
      <c r="BB814" s="4" t="s">
        <v>1831</v>
      </c>
      <c r="BC814" s="53">
        <v>1.0683485699999999</v>
      </c>
      <c r="BD814" s="53">
        <v>3.7705200000000001E-2</v>
      </c>
      <c r="BE814" s="53">
        <v>277.63427999999999</v>
      </c>
      <c r="BF814" s="53">
        <v>1.5919711000000001</v>
      </c>
      <c r="BG814" s="53">
        <v>0.20273166000000001</v>
      </c>
      <c r="BH814" s="4">
        <v>34.478273600000001</v>
      </c>
      <c r="BI814" s="4">
        <v>7.3902238499999999</v>
      </c>
      <c r="BJ814" s="53">
        <v>10.683949399999999</v>
      </c>
      <c r="BK814" s="53">
        <v>1.8328839999999999E-2</v>
      </c>
      <c r="BL814" s="53">
        <v>12086.5996</v>
      </c>
    </row>
    <row r="815" spans="1:64" hidden="1" x14ac:dyDescent="0.3">
      <c r="A815" s="4" t="s">
        <v>604</v>
      </c>
      <c r="B815" s="4">
        <v>171</v>
      </c>
      <c r="C815" s="4">
        <v>171</v>
      </c>
      <c r="D815" s="4">
        <v>785</v>
      </c>
      <c r="E815" s="4" t="s">
        <v>1708</v>
      </c>
      <c r="F815" s="61">
        <v>34274</v>
      </c>
      <c r="G815" s="94">
        <v>1</v>
      </c>
      <c r="H815" s="94">
        <v>11</v>
      </c>
      <c r="I815" s="94">
        <v>1993</v>
      </c>
      <c r="J815" s="4">
        <f t="shared" si="9"/>
        <v>56.033333333333331</v>
      </c>
      <c r="K815" s="4">
        <f t="shared" si="10"/>
        <v>-4.8166666666666664</v>
      </c>
      <c r="L815" s="4">
        <f t="shared" si="11"/>
        <v>32.5</v>
      </c>
      <c r="M815" s="5" t="s">
        <v>963</v>
      </c>
      <c r="N815" s="4" t="s">
        <v>1345</v>
      </c>
      <c r="P815" s="5" t="s">
        <v>1929</v>
      </c>
      <c r="Q815" s="90" t="s">
        <v>868</v>
      </c>
      <c r="R815" s="4" t="s">
        <v>1715</v>
      </c>
      <c r="T815" s="4">
        <v>785</v>
      </c>
      <c r="U815" s="5" t="s">
        <v>1174</v>
      </c>
      <c r="V815" s="5" t="s">
        <v>991</v>
      </c>
      <c r="W815" s="5"/>
      <c r="Y815" s="4" t="b">
        <v>0</v>
      </c>
      <c r="AA815" s="4">
        <v>0</v>
      </c>
      <c r="AE815" s="53">
        <v>0</v>
      </c>
      <c r="AJ815" s="4" t="s">
        <v>1831</v>
      </c>
      <c r="AK815" s="4" t="s">
        <v>1831</v>
      </c>
      <c r="AL815" s="4" t="s">
        <v>1831</v>
      </c>
      <c r="AM815" s="4" t="s">
        <v>1831</v>
      </c>
      <c r="AN815" s="4" t="s">
        <v>1831</v>
      </c>
      <c r="AO815" s="4" t="s">
        <v>1831</v>
      </c>
      <c r="AR815" s="4" t="s">
        <v>1831</v>
      </c>
      <c r="AS815" s="4" t="s">
        <v>1831</v>
      </c>
      <c r="AT815" s="4" t="s">
        <v>1831</v>
      </c>
      <c r="AU815" s="4" t="s">
        <v>1831</v>
      </c>
      <c r="AV815" s="4" t="s">
        <v>1831</v>
      </c>
      <c r="AW815" s="4" t="s">
        <v>1831</v>
      </c>
      <c r="AX815" s="4" t="s">
        <v>1831</v>
      </c>
      <c r="AY815" s="4" t="s">
        <v>1831</v>
      </c>
      <c r="AZ815" s="4" t="s">
        <v>1831</v>
      </c>
      <c r="BA815" s="4" t="s">
        <v>1831</v>
      </c>
      <c r="BB815" s="4" t="s">
        <v>1831</v>
      </c>
      <c r="BC815" s="53">
        <v>1.0683485699999999</v>
      </c>
      <c r="BD815" s="53">
        <v>3.7705200000000001E-2</v>
      </c>
      <c r="BE815" s="53">
        <v>277.63427999999999</v>
      </c>
      <c r="BF815" s="53">
        <v>1.5919711000000001</v>
      </c>
      <c r="BG815" s="53">
        <v>0.20273166000000001</v>
      </c>
      <c r="BH815" s="4">
        <v>34.478273600000001</v>
      </c>
      <c r="BI815" s="4">
        <v>7.3902238499999999</v>
      </c>
      <c r="BJ815" s="53">
        <v>10.683949399999999</v>
      </c>
      <c r="BK815" s="53">
        <v>1.8328839999999999E-2</v>
      </c>
      <c r="BL815" s="53">
        <v>12086.5996</v>
      </c>
    </row>
    <row r="816" spans="1:64" hidden="1" x14ac:dyDescent="0.3">
      <c r="A816" s="4" t="s">
        <v>604</v>
      </c>
      <c r="B816" s="4">
        <v>171</v>
      </c>
      <c r="C816" s="4">
        <v>171</v>
      </c>
      <c r="D816" s="4">
        <v>786</v>
      </c>
      <c r="E816" s="4" t="s">
        <v>1709</v>
      </c>
      <c r="F816" s="62">
        <v>34455</v>
      </c>
      <c r="G816" s="94">
        <v>1</v>
      </c>
      <c r="H816" s="94">
        <v>5</v>
      </c>
      <c r="I816" s="94">
        <v>1994</v>
      </c>
      <c r="J816" s="4">
        <f t="shared" si="9"/>
        <v>56.033333333333331</v>
      </c>
      <c r="K816" s="4">
        <f t="shared" si="10"/>
        <v>-4.8166666666666664</v>
      </c>
      <c r="L816" s="4">
        <f t="shared" si="11"/>
        <v>32.5</v>
      </c>
      <c r="M816" s="5" t="s">
        <v>963</v>
      </c>
      <c r="N816" s="4" t="s">
        <v>1345</v>
      </c>
      <c r="P816" s="5" t="s">
        <v>1929</v>
      </c>
      <c r="Q816" s="90" t="s">
        <v>946</v>
      </c>
      <c r="R816" s="4" t="s">
        <v>946</v>
      </c>
      <c r="T816" s="4">
        <v>786</v>
      </c>
      <c r="U816" s="5" t="s">
        <v>1174</v>
      </c>
      <c r="V816" s="5" t="s">
        <v>992</v>
      </c>
      <c r="W816" s="5"/>
      <c r="Y816" s="4" t="b">
        <v>0</v>
      </c>
      <c r="AA816" s="4">
        <v>0</v>
      </c>
      <c r="AE816" s="53">
        <v>0</v>
      </c>
      <c r="AJ816" s="4" t="s">
        <v>1831</v>
      </c>
      <c r="AK816" s="4" t="s">
        <v>1831</v>
      </c>
      <c r="AL816" s="4" t="s">
        <v>1831</v>
      </c>
      <c r="AM816" s="4" t="s">
        <v>1831</v>
      </c>
      <c r="AN816" s="4" t="s">
        <v>1831</v>
      </c>
      <c r="AO816" s="4" t="s">
        <v>1831</v>
      </c>
      <c r="AR816" s="4" t="s">
        <v>1831</v>
      </c>
      <c r="AS816" s="4" t="s">
        <v>1831</v>
      </c>
      <c r="AT816" s="4" t="s">
        <v>1831</v>
      </c>
      <c r="AU816" s="4" t="s">
        <v>1831</v>
      </c>
      <c r="AV816" s="4" t="s">
        <v>1831</v>
      </c>
      <c r="AW816" s="4" t="s">
        <v>1831</v>
      </c>
      <c r="AX816" s="4" t="s">
        <v>1831</v>
      </c>
      <c r="AY816" s="4" t="s">
        <v>1831</v>
      </c>
      <c r="AZ816" s="4" t="s">
        <v>1831</v>
      </c>
      <c r="BA816" s="4" t="s">
        <v>1831</v>
      </c>
      <c r="BB816" s="4" t="s">
        <v>1831</v>
      </c>
      <c r="BC816" s="53">
        <v>1.0683485699999999</v>
      </c>
      <c r="BD816" s="53">
        <v>3.7705200000000001E-2</v>
      </c>
      <c r="BE816" s="53">
        <v>277.63427999999999</v>
      </c>
      <c r="BF816" s="53">
        <v>1.5919711000000001</v>
      </c>
      <c r="BG816" s="53">
        <v>0.20273166000000001</v>
      </c>
      <c r="BH816" s="4">
        <v>34.478273600000001</v>
      </c>
      <c r="BI816" s="4">
        <v>7.3902238499999999</v>
      </c>
      <c r="BJ816" s="53">
        <v>10.683949399999999</v>
      </c>
      <c r="BK816" s="53">
        <v>1.8328839999999999E-2</v>
      </c>
      <c r="BL816" s="53">
        <v>12086.5996</v>
      </c>
    </row>
    <row r="817" spans="1:64" hidden="1" x14ac:dyDescent="0.3">
      <c r="A817" s="4" t="s">
        <v>604</v>
      </c>
      <c r="B817" s="4">
        <v>171</v>
      </c>
      <c r="C817" s="4">
        <v>171</v>
      </c>
      <c r="D817" s="4">
        <v>787</v>
      </c>
      <c r="E817" s="4" t="s">
        <v>1710</v>
      </c>
      <c r="F817" s="61">
        <v>34608</v>
      </c>
      <c r="G817" s="94">
        <v>1</v>
      </c>
      <c r="H817" s="94">
        <v>10</v>
      </c>
      <c r="I817" s="94">
        <v>1994</v>
      </c>
      <c r="J817" s="4">
        <f t="shared" si="9"/>
        <v>56.033333333333331</v>
      </c>
      <c r="K817" s="4">
        <f t="shared" si="10"/>
        <v>-4.8166666666666664</v>
      </c>
      <c r="L817" s="4">
        <f t="shared" si="11"/>
        <v>32.5</v>
      </c>
      <c r="M817" s="5" t="s">
        <v>963</v>
      </c>
      <c r="N817" s="4" t="s">
        <v>1345</v>
      </c>
      <c r="P817" s="5" t="s">
        <v>1929</v>
      </c>
      <c r="Q817" s="90" t="s">
        <v>868</v>
      </c>
      <c r="R817" s="4" t="s">
        <v>1715</v>
      </c>
      <c r="T817" s="4">
        <v>787</v>
      </c>
      <c r="U817" s="5" t="s">
        <v>1174</v>
      </c>
      <c r="V817" s="5" t="s">
        <v>992</v>
      </c>
      <c r="W817" s="5"/>
      <c r="Y817" s="4" t="b">
        <v>0</v>
      </c>
      <c r="AA817" s="4">
        <v>0</v>
      </c>
      <c r="AE817" s="53">
        <v>0</v>
      </c>
      <c r="AJ817" s="4" t="s">
        <v>1831</v>
      </c>
      <c r="AK817" s="4" t="s">
        <v>1831</v>
      </c>
      <c r="AL817" s="4" t="s">
        <v>1831</v>
      </c>
      <c r="AM817" s="4" t="s">
        <v>1831</v>
      </c>
      <c r="AN817" s="4" t="s">
        <v>1831</v>
      </c>
      <c r="AO817" s="4" t="s">
        <v>1831</v>
      </c>
      <c r="AR817" s="4" t="s">
        <v>1831</v>
      </c>
      <c r="AS817" s="4" t="s">
        <v>1831</v>
      </c>
      <c r="AT817" s="4" t="s">
        <v>1831</v>
      </c>
      <c r="AU817" s="4" t="s">
        <v>1831</v>
      </c>
      <c r="AV817" s="4" t="s">
        <v>1831</v>
      </c>
      <c r="AW817" s="4" t="s">
        <v>1831</v>
      </c>
      <c r="AX817" s="4" t="s">
        <v>1831</v>
      </c>
      <c r="AY817" s="4" t="s">
        <v>1831</v>
      </c>
      <c r="AZ817" s="4" t="s">
        <v>1831</v>
      </c>
      <c r="BA817" s="4" t="s">
        <v>1831</v>
      </c>
      <c r="BB817" s="4" t="s">
        <v>1831</v>
      </c>
      <c r="BC817" s="53">
        <v>1.0683485699999999</v>
      </c>
      <c r="BD817" s="53">
        <v>3.7705200000000001E-2</v>
      </c>
      <c r="BE817" s="53">
        <v>277.63427999999999</v>
      </c>
      <c r="BF817" s="53">
        <v>1.5919711000000001</v>
      </c>
      <c r="BG817" s="53">
        <v>0.20273166000000001</v>
      </c>
      <c r="BH817" s="4">
        <v>34.478273600000001</v>
      </c>
      <c r="BI817" s="4">
        <v>7.3902238499999999</v>
      </c>
      <c r="BJ817" s="53">
        <v>10.683949399999999</v>
      </c>
      <c r="BK817" s="53">
        <v>1.8328839999999999E-2</v>
      </c>
      <c r="BL817" s="53">
        <v>12086.5996</v>
      </c>
    </row>
    <row r="818" spans="1:64" hidden="1" x14ac:dyDescent="0.3">
      <c r="A818" s="4" t="s">
        <v>604</v>
      </c>
      <c r="B818" s="4">
        <v>171</v>
      </c>
      <c r="C818" s="4">
        <v>171</v>
      </c>
      <c r="D818" s="4">
        <v>788</v>
      </c>
      <c r="E818" s="4" t="s">
        <v>1711</v>
      </c>
      <c r="F818" s="62">
        <v>34820</v>
      </c>
      <c r="G818" s="94">
        <v>1</v>
      </c>
      <c r="H818" s="94">
        <v>5</v>
      </c>
      <c r="I818" s="94">
        <v>1995</v>
      </c>
      <c r="J818" s="4">
        <f t="shared" si="9"/>
        <v>56.033333333333331</v>
      </c>
      <c r="K818" s="4">
        <f t="shared" si="10"/>
        <v>-4.8166666666666664</v>
      </c>
      <c r="L818" s="4">
        <f t="shared" si="11"/>
        <v>32.5</v>
      </c>
      <c r="M818" s="5" t="s">
        <v>963</v>
      </c>
      <c r="N818" s="4" t="s">
        <v>1345</v>
      </c>
      <c r="P818" s="5" t="s">
        <v>1929</v>
      </c>
      <c r="Q818" s="90" t="s">
        <v>946</v>
      </c>
      <c r="R818" s="4" t="s">
        <v>946</v>
      </c>
      <c r="T818" s="4">
        <v>788</v>
      </c>
      <c r="U818" s="5" t="s">
        <v>1174</v>
      </c>
      <c r="V818" s="5" t="s">
        <v>992</v>
      </c>
      <c r="W818" s="5"/>
      <c r="Y818" s="4" t="b">
        <v>0</v>
      </c>
      <c r="AA818" s="4">
        <v>0</v>
      </c>
      <c r="AE818" s="53">
        <v>0</v>
      </c>
      <c r="AJ818" s="4" t="s">
        <v>1831</v>
      </c>
      <c r="AK818" s="4" t="s">
        <v>1831</v>
      </c>
      <c r="AL818" s="4" t="s">
        <v>1831</v>
      </c>
      <c r="AM818" s="4" t="s">
        <v>1831</v>
      </c>
      <c r="AN818" s="4" t="s">
        <v>1831</v>
      </c>
      <c r="AO818" s="4" t="s">
        <v>1831</v>
      </c>
      <c r="AR818" s="4" t="s">
        <v>1831</v>
      </c>
      <c r="AS818" s="4" t="s">
        <v>1831</v>
      </c>
      <c r="AT818" s="4" t="s">
        <v>1831</v>
      </c>
      <c r="AU818" s="4" t="s">
        <v>1831</v>
      </c>
      <c r="AV818" s="4" t="s">
        <v>1831</v>
      </c>
      <c r="AW818" s="4" t="s">
        <v>1831</v>
      </c>
      <c r="AX818" s="4" t="s">
        <v>1831</v>
      </c>
      <c r="AY818" s="4" t="s">
        <v>1831</v>
      </c>
      <c r="AZ818" s="4" t="s">
        <v>1831</v>
      </c>
      <c r="BA818" s="4" t="s">
        <v>1831</v>
      </c>
      <c r="BB818" s="4" t="s">
        <v>1831</v>
      </c>
      <c r="BC818" s="53">
        <v>1.0683485699999999</v>
      </c>
      <c r="BD818" s="53">
        <v>3.7705200000000001E-2</v>
      </c>
      <c r="BE818" s="53">
        <v>277.63427999999999</v>
      </c>
      <c r="BF818" s="53">
        <v>1.5919711000000001</v>
      </c>
      <c r="BG818" s="53">
        <v>0.20273166000000001</v>
      </c>
      <c r="BH818" s="4">
        <v>34.478273600000001</v>
      </c>
      <c r="BI818" s="4">
        <v>7.3902238499999999</v>
      </c>
      <c r="BJ818" s="53">
        <v>10.683949399999999</v>
      </c>
      <c r="BK818" s="53">
        <v>1.8328839999999999E-2</v>
      </c>
      <c r="BL818" s="53">
        <v>12086.5996</v>
      </c>
    </row>
    <row r="819" spans="1:64" hidden="1" x14ac:dyDescent="0.3">
      <c r="A819" s="4" t="s">
        <v>604</v>
      </c>
      <c r="B819" s="4">
        <v>171</v>
      </c>
      <c r="C819" s="4">
        <v>171</v>
      </c>
      <c r="D819" s="4">
        <v>789</v>
      </c>
      <c r="E819" s="4" t="s">
        <v>1712</v>
      </c>
      <c r="F819" s="61">
        <v>34973</v>
      </c>
      <c r="G819" s="94">
        <v>1</v>
      </c>
      <c r="H819" s="94">
        <v>10</v>
      </c>
      <c r="I819" s="94">
        <v>1995</v>
      </c>
      <c r="J819" s="4">
        <f t="shared" si="9"/>
        <v>56.033333333333331</v>
      </c>
      <c r="K819" s="4">
        <f t="shared" si="10"/>
        <v>-4.8166666666666664</v>
      </c>
      <c r="L819" s="4">
        <f t="shared" si="11"/>
        <v>32.5</v>
      </c>
      <c r="M819" s="5" t="s">
        <v>963</v>
      </c>
      <c r="N819" s="4" t="s">
        <v>1345</v>
      </c>
      <c r="P819" s="5" t="s">
        <v>1929</v>
      </c>
      <c r="Q819" s="90" t="s">
        <v>868</v>
      </c>
      <c r="R819" s="4" t="s">
        <v>1715</v>
      </c>
      <c r="T819" s="4">
        <v>789</v>
      </c>
      <c r="U819" s="5" t="s">
        <v>1174</v>
      </c>
      <c r="V819" s="5" t="s">
        <v>992</v>
      </c>
      <c r="W819" s="5"/>
      <c r="Y819" s="4" t="b">
        <v>0</v>
      </c>
      <c r="AA819" s="4">
        <v>0</v>
      </c>
      <c r="AE819" s="53">
        <v>0</v>
      </c>
      <c r="AJ819" s="4" t="s">
        <v>1831</v>
      </c>
      <c r="AK819" s="4" t="s">
        <v>1831</v>
      </c>
      <c r="AL819" s="4" t="s">
        <v>1831</v>
      </c>
      <c r="AM819" s="4" t="s">
        <v>1831</v>
      </c>
      <c r="AN819" s="4" t="s">
        <v>1831</v>
      </c>
      <c r="AO819" s="4" t="s">
        <v>1831</v>
      </c>
      <c r="AR819" s="4" t="s">
        <v>1831</v>
      </c>
      <c r="AS819" s="4" t="s">
        <v>1831</v>
      </c>
      <c r="AT819" s="4" t="s">
        <v>1831</v>
      </c>
      <c r="AU819" s="4" t="s">
        <v>1831</v>
      </c>
      <c r="AV819" s="4" t="s">
        <v>1831</v>
      </c>
      <c r="AW819" s="4" t="s">
        <v>1831</v>
      </c>
      <c r="AX819" s="4" t="s">
        <v>1831</v>
      </c>
      <c r="AY819" s="4" t="s">
        <v>1831</v>
      </c>
      <c r="AZ819" s="4" t="s">
        <v>1831</v>
      </c>
      <c r="BA819" s="4" t="s">
        <v>1831</v>
      </c>
      <c r="BB819" s="4" t="s">
        <v>1831</v>
      </c>
      <c r="BC819" s="53">
        <v>1.0683485699999999</v>
      </c>
      <c r="BD819" s="53">
        <v>3.7705200000000001E-2</v>
      </c>
      <c r="BE819" s="53">
        <v>277.63427999999999</v>
      </c>
      <c r="BF819" s="53">
        <v>1.5919711000000001</v>
      </c>
      <c r="BG819" s="53">
        <v>0.20273166000000001</v>
      </c>
      <c r="BH819" s="4">
        <v>34.478273600000001</v>
      </c>
      <c r="BI819" s="4">
        <v>7.3902238499999999</v>
      </c>
      <c r="BJ819" s="53">
        <v>10.683949399999999</v>
      </c>
      <c r="BK819" s="53">
        <v>1.8328839999999999E-2</v>
      </c>
      <c r="BL819" s="53">
        <v>12086.5996</v>
      </c>
    </row>
    <row r="820" spans="1:64" hidden="1" x14ac:dyDescent="0.3">
      <c r="A820" s="4" t="s">
        <v>604</v>
      </c>
      <c r="B820" s="4">
        <v>171</v>
      </c>
      <c r="C820" s="4">
        <v>171</v>
      </c>
      <c r="D820" s="4">
        <v>790</v>
      </c>
      <c r="E820" s="4" t="s">
        <v>1713</v>
      </c>
      <c r="F820" s="62">
        <v>35186</v>
      </c>
      <c r="G820" s="94">
        <v>1</v>
      </c>
      <c r="H820" s="94">
        <v>5</v>
      </c>
      <c r="I820" s="94">
        <v>1996</v>
      </c>
      <c r="J820" s="4">
        <f t="shared" si="9"/>
        <v>56.033333333333331</v>
      </c>
      <c r="K820" s="4">
        <f t="shared" si="10"/>
        <v>-4.8166666666666664</v>
      </c>
      <c r="L820" s="4">
        <f t="shared" si="11"/>
        <v>32.5</v>
      </c>
      <c r="M820" s="5" t="s">
        <v>963</v>
      </c>
      <c r="N820" s="4" t="s">
        <v>1345</v>
      </c>
      <c r="P820" s="5" t="s">
        <v>1929</v>
      </c>
      <c r="Q820" s="90" t="s">
        <v>946</v>
      </c>
      <c r="R820" s="4" t="s">
        <v>946</v>
      </c>
      <c r="T820" s="4">
        <v>790</v>
      </c>
      <c r="U820" s="5" t="s">
        <v>1174</v>
      </c>
      <c r="V820" s="5" t="s">
        <v>992</v>
      </c>
      <c r="W820" s="5"/>
      <c r="Y820" s="4" t="b">
        <v>0</v>
      </c>
      <c r="AA820" s="4">
        <v>0</v>
      </c>
      <c r="AE820" s="53">
        <v>0</v>
      </c>
      <c r="AJ820" s="4" t="s">
        <v>1831</v>
      </c>
      <c r="AK820" s="4" t="s">
        <v>1831</v>
      </c>
      <c r="AL820" s="4" t="s">
        <v>1831</v>
      </c>
      <c r="AM820" s="4" t="s">
        <v>1831</v>
      </c>
      <c r="AN820" s="4" t="s">
        <v>1831</v>
      </c>
      <c r="AO820" s="4" t="s">
        <v>1831</v>
      </c>
      <c r="AR820" s="4" t="s">
        <v>1831</v>
      </c>
      <c r="AS820" s="4" t="s">
        <v>1831</v>
      </c>
      <c r="AT820" s="4" t="s">
        <v>1831</v>
      </c>
      <c r="AU820" s="4" t="s">
        <v>1831</v>
      </c>
      <c r="AV820" s="4" t="s">
        <v>1831</v>
      </c>
      <c r="AW820" s="4" t="s">
        <v>1831</v>
      </c>
      <c r="AX820" s="4" t="s">
        <v>1831</v>
      </c>
      <c r="AY820" s="4" t="s">
        <v>1831</v>
      </c>
      <c r="AZ820" s="4" t="s">
        <v>1831</v>
      </c>
      <c r="BA820" s="4" t="s">
        <v>1831</v>
      </c>
      <c r="BB820" s="4" t="s">
        <v>1831</v>
      </c>
      <c r="BC820" s="53">
        <v>1.0683485699999999</v>
      </c>
      <c r="BD820" s="53">
        <v>3.7705200000000001E-2</v>
      </c>
      <c r="BE820" s="53">
        <v>277.63427999999999</v>
      </c>
      <c r="BF820" s="53">
        <v>1.5919711000000001</v>
      </c>
      <c r="BG820" s="53">
        <v>0.20273166000000001</v>
      </c>
      <c r="BH820" s="4">
        <v>34.478273600000001</v>
      </c>
      <c r="BI820" s="4">
        <v>7.3902238499999999</v>
      </c>
      <c r="BJ820" s="53">
        <v>10.683949399999999</v>
      </c>
      <c r="BK820" s="53">
        <v>1.8328839999999999E-2</v>
      </c>
      <c r="BL820" s="53">
        <v>12086.5996</v>
      </c>
    </row>
    <row r="821" spans="1:64" hidden="1" x14ac:dyDescent="0.3">
      <c r="A821" s="4" t="s">
        <v>604</v>
      </c>
      <c r="B821" s="4">
        <v>171</v>
      </c>
      <c r="C821" s="4">
        <v>171</v>
      </c>
      <c r="D821" s="4">
        <v>791</v>
      </c>
      <c r="E821" s="4" t="s">
        <v>1714</v>
      </c>
      <c r="F821" s="61">
        <v>35339</v>
      </c>
      <c r="G821" s="94">
        <v>1</v>
      </c>
      <c r="H821" s="94">
        <v>10</v>
      </c>
      <c r="I821" s="94">
        <v>1996</v>
      </c>
      <c r="J821" s="4">
        <f t="shared" si="9"/>
        <v>56.033333333333331</v>
      </c>
      <c r="K821" s="4">
        <f t="shared" si="10"/>
        <v>-4.8166666666666664</v>
      </c>
      <c r="L821" s="4">
        <f t="shared" si="11"/>
        <v>32.5</v>
      </c>
      <c r="M821" s="5" t="s">
        <v>963</v>
      </c>
      <c r="N821" s="4" t="s">
        <v>1345</v>
      </c>
      <c r="P821" s="5" t="s">
        <v>1929</v>
      </c>
      <c r="Q821" s="90" t="s">
        <v>868</v>
      </c>
      <c r="R821" s="4" t="s">
        <v>1715</v>
      </c>
      <c r="T821" s="4">
        <v>791</v>
      </c>
      <c r="U821" s="5" t="s">
        <v>1174</v>
      </c>
      <c r="V821" s="5" t="s">
        <v>992</v>
      </c>
      <c r="W821" s="5"/>
      <c r="Y821" s="4" t="b">
        <v>0</v>
      </c>
      <c r="AA821" s="4">
        <v>0</v>
      </c>
      <c r="AE821" s="53">
        <v>0</v>
      </c>
      <c r="AJ821" s="4" t="s">
        <v>1831</v>
      </c>
      <c r="AK821" s="4" t="s">
        <v>1831</v>
      </c>
      <c r="AL821" s="4" t="s">
        <v>1831</v>
      </c>
      <c r="AM821" s="4" t="s">
        <v>1831</v>
      </c>
      <c r="AN821" s="4" t="s">
        <v>1831</v>
      </c>
      <c r="AO821" s="4" t="s">
        <v>1831</v>
      </c>
      <c r="AR821" s="4" t="s">
        <v>1831</v>
      </c>
      <c r="AS821" s="4" t="s">
        <v>1831</v>
      </c>
      <c r="AT821" s="4" t="s">
        <v>1831</v>
      </c>
      <c r="AU821" s="4" t="s">
        <v>1831</v>
      </c>
      <c r="AV821" s="4" t="s">
        <v>1831</v>
      </c>
      <c r="AW821" s="4" t="s">
        <v>1831</v>
      </c>
      <c r="AX821" s="4" t="s">
        <v>1831</v>
      </c>
      <c r="AY821" s="4" t="s">
        <v>1831</v>
      </c>
      <c r="AZ821" s="4" t="s">
        <v>1831</v>
      </c>
      <c r="BA821" s="4" t="s">
        <v>1831</v>
      </c>
      <c r="BB821" s="4" t="s">
        <v>1831</v>
      </c>
      <c r="BC821" s="53">
        <v>1.0683485699999999</v>
      </c>
      <c r="BD821" s="53">
        <v>3.7705200000000001E-2</v>
      </c>
      <c r="BE821" s="53">
        <v>277.63427999999999</v>
      </c>
      <c r="BF821" s="53">
        <v>1.5919711000000001</v>
      </c>
      <c r="BG821" s="53">
        <v>0.20273166000000001</v>
      </c>
      <c r="BH821" s="4">
        <v>34.478273600000001</v>
      </c>
      <c r="BI821" s="4">
        <v>7.3902238499999999</v>
      </c>
      <c r="BJ821" s="53">
        <v>10.683949399999999</v>
      </c>
      <c r="BK821" s="53">
        <v>1.8328839999999999E-2</v>
      </c>
      <c r="BL821" s="53">
        <v>12086.5996</v>
      </c>
    </row>
    <row r="822" spans="1:64" hidden="1" x14ac:dyDescent="0.3">
      <c r="A822" s="4" t="s">
        <v>605</v>
      </c>
      <c r="B822" s="4">
        <v>181</v>
      </c>
      <c r="C822" s="53">
        <v>181</v>
      </c>
      <c r="D822" s="4">
        <v>792</v>
      </c>
      <c r="E822" s="4" t="s">
        <v>1718</v>
      </c>
      <c r="F822" s="58">
        <v>33169</v>
      </c>
      <c r="G822" s="94">
        <v>23</v>
      </c>
      <c r="H822" s="94">
        <v>10</v>
      </c>
      <c r="I822" s="94">
        <v>1990</v>
      </c>
      <c r="J822" s="4">
        <v>45.214512999999997</v>
      </c>
      <c r="K822" s="4">
        <v>-64.360433</v>
      </c>
      <c r="L822" s="4">
        <v>1</v>
      </c>
      <c r="M822" s="5" t="s">
        <v>963</v>
      </c>
      <c r="N822" s="4" t="s">
        <v>1345</v>
      </c>
      <c r="P822" s="5" t="s">
        <v>1929</v>
      </c>
      <c r="Q822" s="90" t="s">
        <v>868</v>
      </c>
      <c r="R822" s="4" t="s">
        <v>868</v>
      </c>
      <c r="S822" s="4" t="s">
        <v>1767</v>
      </c>
      <c r="T822" s="4" t="s">
        <v>2147</v>
      </c>
      <c r="U822" s="5" t="s">
        <v>1174</v>
      </c>
      <c r="V822" s="5" t="s">
        <v>992</v>
      </c>
      <c r="Y822" s="4" t="b">
        <v>1</v>
      </c>
      <c r="Z822" s="4" t="s">
        <v>1733</v>
      </c>
      <c r="AA822" s="4" t="s">
        <v>1831</v>
      </c>
      <c r="AB822" s="4" t="s">
        <v>1831</v>
      </c>
      <c r="AC822" s="4" t="s">
        <v>1831</v>
      </c>
      <c r="AD822" s="4" t="s">
        <v>1958</v>
      </c>
      <c r="AE822" s="53">
        <v>0</v>
      </c>
      <c r="AJ822" s="4" t="s">
        <v>1831</v>
      </c>
      <c r="AK822" s="4" t="s">
        <v>1831</v>
      </c>
      <c r="AL822" s="4" t="s">
        <v>1831</v>
      </c>
      <c r="AM822" s="4" t="s">
        <v>1831</v>
      </c>
      <c r="AN822" s="4">
        <v>1</v>
      </c>
      <c r="AO822" s="4" t="s">
        <v>1831</v>
      </c>
      <c r="AR822" s="4" t="s">
        <v>1831</v>
      </c>
      <c r="AS822" s="4" t="s">
        <v>1831</v>
      </c>
      <c r="AT822" s="4" t="s">
        <v>1831</v>
      </c>
      <c r="AU822" s="4" t="s">
        <v>1831</v>
      </c>
      <c r="AV822" s="4" t="s">
        <v>1831</v>
      </c>
      <c r="AW822" s="4" t="s">
        <v>1831</v>
      </c>
      <c r="AX822" s="4" t="s">
        <v>1831</v>
      </c>
      <c r="AY822" s="4" t="s">
        <v>1831</v>
      </c>
      <c r="AZ822" s="4" t="s">
        <v>1831</v>
      </c>
      <c r="BA822" s="4" t="s">
        <v>1831</v>
      </c>
      <c r="BB822" s="4" t="s">
        <v>1831</v>
      </c>
      <c r="BC822" s="53">
        <v>0.7177692</v>
      </c>
      <c r="BD822" s="53">
        <v>3.7317500000000003E-2</v>
      </c>
      <c r="BE822" s="53">
        <v>308.96596599999998</v>
      </c>
      <c r="BF822" s="53">
        <v>2.1936456400000002</v>
      </c>
      <c r="BG822" s="53">
        <v>0.13861325999999999</v>
      </c>
      <c r="BH822" s="4">
        <v>30.575462699999999</v>
      </c>
      <c r="BI822" s="4">
        <v>8.1096354300000009</v>
      </c>
      <c r="BJ822" s="53">
        <v>7.1269404700000001</v>
      </c>
      <c r="BK822" s="53">
        <v>1.464673E-2</v>
      </c>
      <c r="BL822" s="53">
        <v>20161.900399999999</v>
      </c>
    </row>
    <row r="823" spans="1:64" hidden="1" x14ac:dyDescent="0.3">
      <c r="A823" s="4" t="s">
        <v>605</v>
      </c>
      <c r="B823" s="4">
        <v>181</v>
      </c>
      <c r="C823" s="53">
        <v>181</v>
      </c>
      <c r="D823" s="4">
        <v>793</v>
      </c>
      <c r="E823" s="4" t="s">
        <v>1718</v>
      </c>
      <c r="F823" s="58">
        <v>33176</v>
      </c>
      <c r="G823" s="94">
        <v>30</v>
      </c>
      <c r="H823" s="94">
        <v>10</v>
      </c>
      <c r="I823" s="94">
        <v>1990</v>
      </c>
      <c r="J823" s="4">
        <v>45.214512999999997</v>
      </c>
      <c r="K823" s="4">
        <v>-64.360433</v>
      </c>
      <c r="L823" s="4">
        <v>1</v>
      </c>
      <c r="M823" s="5" t="s">
        <v>963</v>
      </c>
      <c r="N823" s="4" t="s">
        <v>1345</v>
      </c>
      <c r="P823" s="5" t="s">
        <v>1929</v>
      </c>
      <c r="Q823" s="90" t="s">
        <v>868</v>
      </c>
      <c r="R823" s="4" t="s">
        <v>868</v>
      </c>
      <c r="S823" s="4" t="s">
        <v>1767</v>
      </c>
      <c r="T823" s="4" t="s">
        <v>2148</v>
      </c>
      <c r="U823" s="5" t="s">
        <v>1174</v>
      </c>
      <c r="V823" s="5" t="s">
        <v>992</v>
      </c>
      <c r="Y823" s="4" t="b">
        <v>1</v>
      </c>
      <c r="Z823" s="4" t="s">
        <v>1733</v>
      </c>
      <c r="AA823" s="4" t="s">
        <v>1831</v>
      </c>
      <c r="AB823" s="4" t="s">
        <v>1831</v>
      </c>
      <c r="AC823" s="4" t="s">
        <v>1831</v>
      </c>
      <c r="AD823" s="4" t="s">
        <v>1958</v>
      </c>
      <c r="AE823" s="53">
        <v>0</v>
      </c>
      <c r="AJ823" s="4" t="s">
        <v>1831</v>
      </c>
      <c r="AK823" s="4" t="s">
        <v>1831</v>
      </c>
      <c r="AL823" s="4" t="s">
        <v>1831</v>
      </c>
      <c r="AM823" s="4" t="s">
        <v>1831</v>
      </c>
      <c r="AN823" s="4">
        <v>8</v>
      </c>
      <c r="AO823" s="4" t="s">
        <v>1831</v>
      </c>
      <c r="AR823" s="4" t="s">
        <v>1831</v>
      </c>
      <c r="AS823" s="4" t="s">
        <v>1831</v>
      </c>
      <c r="AT823" s="4" t="s">
        <v>1831</v>
      </c>
      <c r="AU823" s="4" t="s">
        <v>1831</v>
      </c>
      <c r="AV823" s="4" t="s">
        <v>1831</v>
      </c>
      <c r="AW823" s="4" t="s">
        <v>1831</v>
      </c>
      <c r="AX823" s="4" t="s">
        <v>1831</v>
      </c>
      <c r="AY823" s="4" t="s">
        <v>1831</v>
      </c>
      <c r="AZ823" s="4" t="s">
        <v>1831</v>
      </c>
      <c r="BA823" s="4" t="s">
        <v>1831</v>
      </c>
      <c r="BB823" s="4" t="s">
        <v>1831</v>
      </c>
      <c r="BC823" s="53">
        <v>0.7177692</v>
      </c>
      <c r="BD823" s="53">
        <v>3.7317500000000003E-2</v>
      </c>
      <c r="BE823" s="53">
        <v>308.96596599999998</v>
      </c>
      <c r="BF823" s="53">
        <v>2.1936456400000002</v>
      </c>
      <c r="BG823" s="53">
        <v>0.13861325999999999</v>
      </c>
      <c r="BH823" s="4">
        <v>30.575462699999999</v>
      </c>
      <c r="BI823" s="4">
        <v>8.1096354300000009</v>
      </c>
      <c r="BJ823" s="53">
        <v>7.1269404700000001</v>
      </c>
      <c r="BK823" s="53">
        <v>1.464673E-2</v>
      </c>
      <c r="BL823" s="53">
        <v>20161.900399999999</v>
      </c>
    </row>
    <row r="824" spans="1:64" hidden="1" x14ac:dyDescent="0.3">
      <c r="A824" s="4" t="s">
        <v>605</v>
      </c>
      <c r="B824" s="4">
        <v>181</v>
      </c>
      <c r="C824" s="53">
        <v>181</v>
      </c>
      <c r="D824" s="4">
        <v>794</v>
      </c>
      <c r="E824" s="4" t="s">
        <v>1718</v>
      </c>
      <c r="F824" s="58">
        <v>33181</v>
      </c>
      <c r="G824" s="94">
        <v>4</v>
      </c>
      <c r="H824" s="94">
        <v>11</v>
      </c>
      <c r="I824" s="94">
        <v>1990</v>
      </c>
      <c r="J824" s="4">
        <v>45.214512999999997</v>
      </c>
      <c r="K824" s="4">
        <v>-64.360433</v>
      </c>
      <c r="L824" s="4">
        <v>1</v>
      </c>
      <c r="M824" s="5" t="s">
        <v>963</v>
      </c>
      <c r="N824" s="4" t="s">
        <v>1345</v>
      </c>
      <c r="P824" s="5" t="s">
        <v>1929</v>
      </c>
      <c r="Q824" s="90" t="s">
        <v>868</v>
      </c>
      <c r="R824" s="4" t="s">
        <v>868</v>
      </c>
      <c r="S824" s="4" t="s">
        <v>1767</v>
      </c>
      <c r="T824" s="4" t="s">
        <v>2149</v>
      </c>
      <c r="U824" s="5" t="s">
        <v>1174</v>
      </c>
      <c r="V824" s="5" t="s">
        <v>992</v>
      </c>
      <c r="Y824" s="4" t="b">
        <v>1</v>
      </c>
      <c r="Z824" s="4" t="s">
        <v>1733</v>
      </c>
      <c r="AA824" s="4" t="s">
        <v>1831</v>
      </c>
      <c r="AB824" s="4" t="s">
        <v>1831</v>
      </c>
      <c r="AC824" s="4" t="s">
        <v>1831</v>
      </c>
      <c r="AD824" s="4" t="s">
        <v>1958</v>
      </c>
      <c r="AE824" s="53">
        <v>0</v>
      </c>
      <c r="AJ824" s="4" t="s">
        <v>1831</v>
      </c>
      <c r="AK824" s="4" t="s">
        <v>1831</v>
      </c>
      <c r="AL824" s="4" t="s">
        <v>1831</v>
      </c>
      <c r="AM824" s="4" t="s">
        <v>1831</v>
      </c>
      <c r="AN824" s="4">
        <v>13</v>
      </c>
      <c r="AO824" s="4" t="s">
        <v>1831</v>
      </c>
      <c r="AR824" s="4" t="s">
        <v>1831</v>
      </c>
      <c r="AS824" s="4" t="s">
        <v>1831</v>
      </c>
      <c r="AT824" s="4" t="s">
        <v>1831</v>
      </c>
      <c r="AU824" s="4" t="s">
        <v>1831</v>
      </c>
      <c r="AV824" s="4" t="s">
        <v>1831</v>
      </c>
      <c r="AW824" s="4" t="s">
        <v>1831</v>
      </c>
      <c r="AX824" s="4" t="s">
        <v>1831</v>
      </c>
      <c r="AY824" s="4" t="s">
        <v>1831</v>
      </c>
      <c r="AZ824" s="4" t="s">
        <v>1831</v>
      </c>
      <c r="BA824" s="4" t="s">
        <v>1831</v>
      </c>
      <c r="BB824" s="4" t="s">
        <v>1831</v>
      </c>
      <c r="BC824" s="53">
        <v>0.7177692</v>
      </c>
      <c r="BD824" s="53">
        <v>3.7317500000000003E-2</v>
      </c>
      <c r="BE824" s="53">
        <v>308.96596599999998</v>
      </c>
      <c r="BF824" s="53">
        <v>2.1936456400000002</v>
      </c>
      <c r="BG824" s="53">
        <v>0.13861325999999999</v>
      </c>
      <c r="BH824" s="4">
        <v>30.575462699999999</v>
      </c>
      <c r="BI824" s="4">
        <v>8.1096354300000009</v>
      </c>
      <c r="BJ824" s="53">
        <v>7.1269404700000001</v>
      </c>
      <c r="BK824" s="53">
        <v>1.464673E-2</v>
      </c>
      <c r="BL824" s="53">
        <v>20161.900399999999</v>
      </c>
    </row>
    <row r="825" spans="1:64" hidden="1" x14ac:dyDescent="0.3">
      <c r="A825" s="4" t="s">
        <v>605</v>
      </c>
      <c r="B825" s="4">
        <v>181</v>
      </c>
      <c r="C825" s="53">
        <v>181</v>
      </c>
      <c r="D825" s="4">
        <v>795</v>
      </c>
      <c r="E825" s="4" t="s">
        <v>1718</v>
      </c>
      <c r="F825" s="58">
        <v>33185</v>
      </c>
      <c r="G825" s="94">
        <v>8</v>
      </c>
      <c r="H825" s="94">
        <v>11</v>
      </c>
      <c r="I825" s="94">
        <v>1990</v>
      </c>
      <c r="J825" s="4">
        <v>45.214512999999997</v>
      </c>
      <c r="K825" s="4">
        <v>-64.360433</v>
      </c>
      <c r="L825" s="4">
        <v>1</v>
      </c>
      <c r="M825" s="5" t="s">
        <v>963</v>
      </c>
      <c r="N825" s="4" t="s">
        <v>1345</v>
      </c>
      <c r="P825" s="5" t="s">
        <v>1929</v>
      </c>
      <c r="Q825" s="90" t="s">
        <v>868</v>
      </c>
      <c r="R825" s="4" t="s">
        <v>868</v>
      </c>
      <c r="S825" s="4" t="s">
        <v>1767</v>
      </c>
      <c r="T825" s="4" t="s">
        <v>2150</v>
      </c>
      <c r="U825" s="5" t="s">
        <v>1174</v>
      </c>
      <c r="V825" s="5" t="s">
        <v>992</v>
      </c>
      <c r="Y825" s="4" t="b">
        <v>1</v>
      </c>
      <c r="Z825" s="4" t="s">
        <v>1733</v>
      </c>
      <c r="AA825" s="4" t="s">
        <v>1831</v>
      </c>
      <c r="AB825" s="4" t="s">
        <v>1831</v>
      </c>
      <c r="AC825" s="4" t="s">
        <v>1831</v>
      </c>
      <c r="AD825" s="4" t="s">
        <v>1958</v>
      </c>
      <c r="AE825" s="53">
        <v>0</v>
      </c>
      <c r="AJ825" s="4" t="s">
        <v>1831</v>
      </c>
      <c r="AK825" s="4" t="s">
        <v>1831</v>
      </c>
      <c r="AL825" s="4" t="s">
        <v>1831</v>
      </c>
      <c r="AM825" s="4" t="s">
        <v>1831</v>
      </c>
      <c r="AN825" s="4">
        <v>17</v>
      </c>
      <c r="AO825" s="4" t="s">
        <v>1831</v>
      </c>
      <c r="AR825" s="4" t="s">
        <v>1831</v>
      </c>
      <c r="AS825" s="4" t="s">
        <v>1831</v>
      </c>
      <c r="AT825" s="4" t="s">
        <v>1831</v>
      </c>
      <c r="AU825" s="4" t="s">
        <v>1831</v>
      </c>
      <c r="AV825" s="4" t="s">
        <v>1831</v>
      </c>
      <c r="AW825" s="4" t="s">
        <v>1831</v>
      </c>
      <c r="AX825" s="4" t="s">
        <v>1831</v>
      </c>
      <c r="AY825" s="4" t="s">
        <v>1831</v>
      </c>
      <c r="AZ825" s="4" t="s">
        <v>1831</v>
      </c>
      <c r="BA825" s="4" t="s">
        <v>1831</v>
      </c>
      <c r="BB825" s="4" t="s">
        <v>1831</v>
      </c>
      <c r="BC825" s="53">
        <v>0.7177692</v>
      </c>
      <c r="BD825" s="53">
        <v>3.7317500000000003E-2</v>
      </c>
      <c r="BE825" s="53">
        <v>308.96596599999998</v>
      </c>
      <c r="BF825" s="53">
        <v>2.1936456400000002</v>
      </c>
      <c r="BG825" s="53">
        <v>0.13861325999999999</v>
      </c>
      <c r="BH825" s="4">
        <v>30.575462699999999</v>
      </c>
      <c r="BI825" s="4">
        <v>8.1096354300000009</v>
      </c>
      <c r="BJ825" s="53">
        <v>7.1269404700000001</v>
      </c>
      <c r="BK825" s="53">
        <v>1.464673E-2</v>
      </c>
      <c r="BL825" s="53">
        <v>20161.900399999999</v>
      </c>
    </row>
    <row r="826" spans="1:64" hidden="1" x14ac:dyDescent="0.3">
      <c r="A826" s="4" t="s">
        <v>605</v>
      </c>
      <c r="B826" s="4">
        <v>181</v>
      </c>
      <c r="C826" s="53">
        <v>181</v>
      </c>
      <c r="D826" s="4">
        <v>796</v>
      </c>
      <c r="E826" s="4" t="s">
        <v>1718</v>
      </c>
      <c r="F826" s="58">
        <v>33189</v>
      </c>
      <c r="G826" s="94">
        <v>12</v>
      </c>
      <c r="H826" s="94">
        <v>11</v>
      </c>
      <c r="I826" s="94">
        <v>1990</v>
      </c>
      <c r="J826" s="4">
        <v>45.214512999999997</v>
      </c>
      <c r="K826" s="4">
        <v>-64.360433</v>
      </c>
      <c r="L826" s="4">
        <v>1</v>
      </c>
      <c r="M826" s="5" t="s">
        <v>963</v>
      </c>
      <c r="N826" s="4" t="s">
        <v>1345</v>
      </c>
      <c r="P826" s="5" t="s">
        <v>1929</v>
      </c>
      <c r="Q826" s="90" t="s">
        <v>868</v>
      </c>
      <c r="R826" s="4" t="s">
        <v>868</v>
      </c>
      <c r="S826" s="4" t="s">
        <v>1767</v>
      </c>
      <c r="T826" s="4" t="s">
        <v>2151</v>
      </c>
      <c r="U826" s="5" t="s">
        <v>1174</v>
      </c>
      <c r="V826" s="5" t="s">
        <v>992</v>
      </c>
      <c r="Y826" s="4" t="b">
        <v>1</v>
      </c>
      <c r="Z826" s="4" t="s">
        <v>1733</v>
      </c>
      <c r="AA826" s="4" t="s">
        <v>1831</v>
      </c>
      <c r="AB826" s="4" t="s">
        <v>1831</v>
      </c>
      <c r="AC826" s="4" t="s">
        <v>1831</v>
      </c>
      <c r="AD826" s="4" t="s">
        <v>1958</v>
      </c>
      <c r="AE826" s="53">
        <v>0</v>
      </c>
      <c r="AJ826" s="4" t="s">
        <v>1831</v>
      </c>
      <c r="AK826" s="4" t="s">
        <v>1831</v>
      </c>
      <c r="AL826" s="4" t="s">
        <v>1831</v>
      </c>
      <c r="AM826" s="4" t="s">
        <v>1831</v>
      </c>
      <c r="AN826" s="4">
        <v>21</v>
      </c>
      <c r="AO826" s="4" t="s">
        <v>1831</v>
      </c>
      <c r="AR826" s="4" t="s">
        <v>1831</v>
      </c>
      <c r="AS826" s="4" t="s">
        <v>1831</v>
      </c>
      <c r="AT826" s="4" t="s">
        <v>1831</v>
      </c>
      <c r="AU826" s="4" t="s">
        <v>1831</v>
      </c>
      <c r="AV826" s="4" t="s">
        <v>1831</v>
      </c>
      <c r="AW826" s="4" t="s">
        <v>1831</v>
      </c>
      <c r="AX826" s="4" t="s">
        <v>1831</v>
      </c>
      <c r="AY826" s="4" t="s">
        <v>1831</v>
      </c>
      <c r="AZ826" s="4" t="s">
        <v>1831</v>
      </c>
      <c r="BA826" s="4" t="s">
        <v>1831</v>
      </c>
      <c r="BB826" s="4" t="s">
        <v>1831</v>
      </c>
      <c r="BC826" s="53">
        <v>0.7177692</v>
      </c>
      <c r="BD826" s="53">
        <v>3.7317500000000003E-2</v>
      </c>
      <c r="BE826" s="53">
        <v>308.96596599999998</v>
      </c>
      <c r="BF826" s="53">
        <v>2.1936456400000002</v>
      </c>
      <c r="BG826" s="53">
        <v>0.13861325999999999</v>
      </c>
      <c r="BH826" s="4">
        <v>30.575462699999999</v>
      </c>
      <c r="BI826" s="4">
        <v>8.1096354300000009</v>
      </c>
      <c r="BJ826" s="53">
        <v>7.1269404700000001</v>
      </c>
      <c r="BK826" s="53">
        <v>1.464673E-2</v>
      </c>
      <c r="BL826" s="53">
        <v>20161.900399999999</v>
      </c>
    </row>
    <row r="827" spans="1:64" hidden="1" x14ac:dyDescent="0.3">
      <c r="A827" s="4" t="s">
        <v>605</v>
      </c>
      <c r="B827" s="4">
        <v>181</v>
      </c>
      <c r="C827" s="53">
        <v>181</v>
      </c>
      <c r="D827" s="4">
        <v>797</v>
      </c>
      <c r="E827" s="4" t="s">
        <v>1718</v>
      </c>
      <c r="F827" s="58">
        <v>33196</v>
      </c>
      <c r="G827" s="94">
        <v>19</v>
      </c>
      <c r="H827" s="94">
        <v>11</v>
      </c>
      <c r="I827" s="94">
        <v>1990</v>
      </c>
      <c r="J827" s="4">
        <v>45.214512999999997</v>
      </c>
      <c r="K827" s="4">
        <v>-64.360433</v>
      </c>
      <c r="L827" s="4">
        <v>1</v>
      </c>
      <c r="M827" s="5" t="s">
        <v>963</v>
      </c>
      <c r="N827" s="4" t="s">
        <v>1345</v>
      </c>
      <c r="P827" s="5" t="s">
        <v>1929</v>
      </c>
      <c r="Q827" s="90" t="s">
        <v>868</v>
      </c>
      <c r="R827" s="4" t="s">
        <v>868</v>
      </c>
      <c r="S827" s="4" t="s">
        <v>1767</v>
      </c>
      <c r="T827" s="4" t="s">
        <v>2152</v>
      </c>
      <c r="U827" s="5" t="s">
        <v>1174</v>
      </c>
      <c r="V827" s="5" t="s">
        <v>992</v>
      </c>
      <c r="Y827" s="4" t="b">
        <v>1</v>
      </c>
      <c r="Z827" s="4" t="s">
        <v>1733</v>
      </c>
      <c r="AA827" s="4" t="s">
        <v>1831</v>
      </c>
      <c r="AB827" s="4" t="s">
        <v>1831</v>
      </c>
      <c r="AC827" s="4" t="s">
        <v>1831</v>
      </c>
      <c r="AD827" s="4" t="s">
        <v>1958</v>
      </c>
      <c r="AE827" s="53">
        <v>0</v>
      </c>
      <c r="AJ827" s="4" t="s">
        <v>1831</v>
      </c>
      <c r="AK827" s="4" t="s">
        <v>1831</v>
      </c>
      <c r="AL827" s="4" t="s">
        <v>1831</v>
      </c>
      <c r="AM827" s="4" t="s">
        <v>1831</v>
      </c>
      <c r="AN827" s="4">
        <v>28</v>
      </c>
      <c r="AO827" s="4" t="s">
        <v>1831</v>
      </c>
      <c r="AR827" s="4" t="s">
        <v>1831</v>
      </c>
      <c r="AS827" s="4" t="s">
        <v>1831</v>
      </c>
      <c r="AT827" s="4" t="s">
        <v>1831</v>
      </c>
      <c r="AU827" s="4" t="s">
        <v>1831</v>
      </c>
      <c r="AV827" s="4" t="s">
        <v>1831</v>
      </c>
      <c r="AW827" s="4" t="s">
        <v>1831</v>
      </c>
      <c r="AX827" s="4" t="s">
        <v>1831</v>
      </c>
      <c r="AY827" s="4" t="s">
        <v>1831</v>
      </c>
      <c r="AZ827" s="4" t="s">
        <v>1831</v>
      </c>
      <c r="BA827" s="4" t="s">
        <v>1831</v>
      </c>
      <c r="BB827" s="4" t="s">
        <v>1831</v>
      </c>
      <c r="BC827" s="53">
        <v>0.7177692</v>
      </c>
      <c r="BD827" s="53">
        <v>3.7317500000000003E-2</v>
      </c>
      <c r="BE827" s="53">
        <v>308.96596599999998</v>
      </c>
      <c r="BF827" s="53">
        <v>2.1936456400000002</v>
      </c>
      <c r="BG827" s="53">
        <v>0.13861325999999999</v>
      </c>
      <c r="BH827" s="4">
        <v>30.575462699999999</v>
      </c>
      <c r="BI827" s="4">
        <v>8.1096354300000009</v>
      </c>
      <c r="BJ827" s="53">
        <v>7.1269404700000001</v>
      </c>
      <c r="BK827" s="53">
        <v>1.464673E-2</v>
      </c>
      <c r="BL827" s="53">
        <v>20161.900399999999</v>
      </c>
    </row>
    <row r="828" spans="1:64" hidden="1" x14ac:dyDescent="0.3">
      <c r="A828" s="4" t="s">
        <v>605</v>
      </c>
      <c r="B828" s="4">
        <v>181</v>
      </c>
      <c r="C828" s="53">
        <v>181</v>
      </c>
      <c r="D828" s="4">
        <v>798</v>
      </c>
      <c r="E828" s="4" t="s">
        <v>1718</v>
      </c>
      <c r="F828" s="58">
        <v>33199</v>
      </c>
      <c r="G828" s="94">
        <v>22</v>
      </c>
      <c r="H828" s="94">
        <v>11</v>
      </c>
      <c r="I828" s="94">
        <v>1990</v>
      </c>
      <c r="J828" s="4">
        <v>45.214512999999997</v>
      </c>
      <c r="K828" s="4">
        <v>-64.360433</v>
      </c>
      <c r="L828" s="4">
        <v>1</v>
      </c>
      <c r="M828" s="5" t="s">
        <v>963</v>
      </c>
      <c r="N828" s="4" t="s">
        <v>1345</v>
      </c>
      <c r="P828" s="5" t="s">
        <v>1929</v>
      </c>
      <c r="Q828" s="90" t="s">
        <v>868</v>
      </c>
      <c r="R828" s="4" t="s">
        <v>868</v>
      </c>
      <c r="S828" s="4" t="s">
        <v>1767</v>
      </c>
      <c r="T828" s="4" t="s">
        <v>2153</v>
      </c>
      <c r="U828" s="5" t="s">
        <v>1174</v>
      </c>
      <c r="V828" s="5" t="s">
        <v>992</v>
      </c>
      <c r="Y828" s="4" t="b">
        <v>1</v>
      </c>
      <c r="Z828" s="4" t="s">
        <v>1733</v>
      </c>
      <c r="AA828" s="4" t="s">
        <v>1831</v>
      </c>
      <c r="AB828" s="4" t="s">
        <v>1831</v>
      </c>
      <c r="AC828" s="4" t="s">
        <v>1831</v>
      </c>
      <c r="AD828" s="4" t="s">
        <v>1958</v>
      </c>
      <c r="AE828" s="53">
        <v>0</v>
      </c>
      <c r="AJ828" s="4" t="s">
        <v>1831</v>
      </c>
      <c r="AK828" s="4" t="s">
        <v>1831</v>
      </c>
      <c r="AL828" s="4" t="s">
        <v>1831</v>
      </c>
      <c r="AM828" s="4" t="s">
        <v>1831</v>
      </c>
      <c r="AN828" s="4">
        <v>31</v>
      </c>
      <c r="AO828" s="4" t="s">
        <v>1831</v>
      </c>
      <c r="AR828" s="4" t="s">
        <v>1831</v>
      </c>
      <c r="AS828" s="4" t="s">
        <v>1831</v>
      </c>
      <c r="AT828" s="4" t="s">
        <v>1831</v>
      </c>
      <c r="AU828" s="4" t="s">
        <v>1831</v>
      </c>
      <c r="AV828" s="4" t="s">
        <v>1831</v>
      </c>
      <c r="AW828" s="4" t="s">
        <v>1831</v>
      </c>
      <c r="AX828" s="4" t="s">
        <v>1831</v>
      </c>
      <c r="AY828" s="4" t="s">
        <v>1831</v>
      </c>
      <c r="AZ828" s="4" t="s">
        <v>1831</v>
      </c>
      <c r="BA828" s="4" t="s">
        <v>1831</v>
      </c>
      <c r="BB828" s="4" t="s">
        <v>1831</v>
      </c>
      <c r="BC828" s="53">
        <v>0.7177692</v>
      </c>
      <c r="BD828" s="53">
        <v>3.7317500000000003E-2</v>
      </c>
      <c r="BE828" s="53">
        <v>308.96596599999998</v>
      </c>
      <c r="BF828" s="53">
        <v>2.1936456400000002</v>
      </c>
      <c r="BG828" s="53">
        <v>0.13861325999999999</v>
      </c>
      <c r="BH828" s="4">
        <v>30.575462699999999</v>
      </c>
      <c r="BI828" s="4">
        <v>8.1096354300000009</v>
      </c>
      <c r="BJ828" s="53">
        <v>7.1269404700000001</v>
      </c>
      <c r="BK828" s="53">
        <v>1.464673E-2</v>
      </c>
      <c r="BL828" s="53">
        <v>20161.900399999999</v>
      </c>
    </row>
    <row r="829" spans="1:64" hidden="1" x14ac:dyDescent="0.3">
      <c r="A829" s="4" t="s">
        <v>605</v>
      </c>
      <c r="B829" s="4">
        <v>181</v>
      </c>
      <c r="C829" s="53">
        <v>181</v>
      </c>
      <c r="D829" s="4">
        <v>799</v>
      </c>
      <c r="E829" s="4" t="s">
        <v>1718</v>
      </c>
      <c r="F829" s="58">
        <v>33204</v>
      </c>
      <c r="G829" s="94">
        <v>27</v>
      </c>
      <c r="H829" s="94">
        <v>11</v>
      </c>
      <c r="I829" s="94">
        <v>1990</v>
      </c>
      <c r="J829" s="4">
        <v>45.214512999999997</v>
      </c>
      <c r="K829" s="4">
        <v>-64.360433</v>
      </c>
      <c r="L829" s="4">
        <v>1</v>
      </c>
      <c r="M829" s="5" t="s">
        <v>963</v>
      </c>
      <c r="N829" s="4" t="s">
        <v>1345</v>
      </c>
      <c r="P829" s="5" t="s">
        <v>1929</v>
      </c>
      <c r="Q829" s="90" t="s">
        <v>868</v>
      </c>
      <c r="R829" s="4" t="s">
        <v>868</v>
      </c>
      <c r="S829" s="4" t="s">
        <v>1767</v>
      </c>
      <c r="T829" s="4" t="s">
        <v>2154</v>
      </c>
      <c r="U829" s="5" t="s">
        <v>1174</v>
      </c>
      <c r="V829" s="5" t="s">
        <v>992</v>
      </c>
      <c r="Y829" s="4" t="b">
        <v>1</v>
      </c>
      <c r="Z829" s="4" t="s">
        <v>1733</v>
      </c>
      <c r="AA829" s="4" t="s">
        <v>1831</v>
      </c>
      <c r="AB829" s="4" t="s">
        <v>1831</v>
      </c>
      <c r="AC829" s="4" t="s">
        <v>1831</v>
      </c>
      <c r="AD829" s="4" t="s">
        <v>1958</v>
      </c>
      <c r="AE829" s="53">
        <v>0</v>
      </c>
      <c r="AJ829" s="4" t="s">
        <v>1831</v>
      </c>
      <c r="AK829" s="4" t="s">
        <v>1831</v>
      </c>
      <c r="AL829" s="4" t="s">
        <v>1831</v>
      </c>
      <c r="AM829" s="4" t="s">
        <v>1831</v>
      </c>
      <c r="AN829" s="4">
        <v>36</v>
      </c>
      <c r="AO829" s="4" t="s">
        <v>1831</v>
      </c>
      <c r="AR829" s="4" t="s">
        <v>1831</v>
      </c>
      <c r="AS829" s="4" t="s">
        <v>1831</v>
      </c>
      <c r="AT829" s="4" t="s">
        <v>1831</v>
      </c>
      <c r="AU829" s="4" t="s">
        <v>1831</v>
      </c>
      <c r="AV829" s="4" t="s">
        <v>1831</v>
      </c>
      <c r="AW829" s="4" t="s">
        <v>1831</v>
      </c>
      <c r="AX829" s="4" t="s">
        <v>1831</v>
      </c>
      <c r="AY829" s="4" t="s">
        <v>1831</v>
      </c>
      <c r="AZ829" s="4" t="s">
        <v>1831</v>
      </c>
      <c r="BA829" s="4" t="s">
        <v>1831</v>
      </c>
      <c r="BB829" s="4" t="s">
        <v>1831</v>
      </c>
      <c r="BC829" s="53">
        <v>0.7177692</v>
      </c>
      <c r="BD829" s="53">
        <v>3.7317500000000003E-2</v>
      </c>
      <c r="BE829" s="53">
        <v>308.96596599999998</v>
      </c>
      <c r="BF829" s="53">
        <v>2.1936456400000002</v>
      </c>
      <c r="BG829" s="53">
        <v>0.13861325999999999</v>
      </c>
      <c r="BH829" s="4">
        <v>30.575462699999999</v>
      </c>
      <c r="BI829" s="4">
        <v>8.1096354300000009</v>
      </c>
      <c r="BJ829" s="53">
        <v>7.1269404700000001</v>
      </c>
      <c r="BK829" s="53">
        <v>1.464673E-2</v>
      </c>
      <c r="BL829" s="53">
        <v>20161.900399999999</v>
      </c>
    </row>
    <row r="830" spans="1:64" hidden="1" x14ac:dyDescent="0.3">
      <c r="A830" s="4" t="s">
        <v>605</v>
      </c>
      <c r="B830" s="4">
        <v>181</v>
      </c>
      <c r="C830" s="53">
        <v>181</v>
      </c>
      <c r="D830" s="4">
        <v>800</v>
      </c>
      <c r="E830" s="4" t="s">
        <v>1718</v>
      </c>
      <c r="F830" s="58">
        <v>33210</v>
      </c>
      <c r="G830" s="94">
        <v>3</v>
      </c>
      <c r="H830" s="94">
        <v>12</v>
      </c>
      <c r="I830" s="94">
        <v>1990</v>
      </c>
      <c r="J830" s="4">
        <v>45.214512999999997</v>
      </c>
      <c r="K830" s="4">
        <v>-64.360433</v>
      </c>
      <c r="L830" s="4">
        <v>1</v>
      </c>
      <c r="M830" s="5" t="s">
        <v>963</v>
      </c>
      <c r="N830" s="4" t="s">
        <v>1345</v>
      </c>
      <c r="P830" s="5" t="s">
        <v>1929</v>
      </c>
      <c r="Q830" s="90" t="s">
        <v>868</v>
      </c>
      <c r="R830" s="4" t="s">
        <v>868</v>
      </c>
      <c r="S830" s="4" t="s">
        <v>1767</v>
      </c>
      <c r="T830" s="4" t="s">
        <v>2155</v>
      </c>
      <c r="U830" s="5" t="s">
        <v>1174</v>
      </c>
      <c r="V830" s="5" t="s">
        <v>992</v>
      </c>
      <c r="Y830" s="4" t="b">
        <v>1</v>
      </c>
      <c r="Z830" s="4" t="s">
        <v>1733</v>
      </c>
      <c r="AA830" s="4" t="s">
        <v>1831</v>
      </c>
      <c r="AB830" s="4" t="s">
        <v>1831</v>
      </c>
      <c r="AC830" s="4" t="s">
        <v>1831</v>
      </c>
      <c r="AD830" s="4" t="s">
        <v>1958</v>
      </c>
      <c r="AE830" s="53">
        <v>0</v>
      </c>
      <c r="AJ830" s="4" t="s">
        <v>1831</v>
      </c>
      <c r="AK830" s="4" t="s">
        <v>1831</v>
      </c>
      <c r="AL830" s="4" t="s">
        <v>1831</v>
      </c>
      <c r="AM830" s="4" t="s">
        <v>1831</v>
      </c>
      <c r="AN830" s="4">
        <v>42</v>
      </c>
      <c r="AO830" s="4" t="s">
        <v>1831</v>
      </c>
      <c r="AR830" s="4" t="s">
        <v>1831</v>
      </c>
      <c r="AS830" s="4" t="s">
        <v>1831</v>
      </c>
      <c r="AT830" s="4" t="s">
        <v>1831</v>
      </c>
      <c r="AU830" s="4" t="s">
        <v>1831</v>
      </c>
      <c r="AV830" s="4" t="s">
        <v>1831</v>
      </c>
      <c r="AW830" s="4" t="s">
        <v>1831</v>
      </c>
      <c r="AX830" s="4" t="s">
        <v>1831</v>
      </c>
      <c r="AY830" s="4" t="s">
        <v>1831</v>
      </c>
      <c r="AZ830" s="4" t="s">
        <v>1831</v>
      </c>
      <c r="BA830" s="4" t="s">
        <v>1831</v>
      </c>
      <c r="BB830" s="4" t="s">
        <v>1831</v>
      </c>
      <c r="BC830" s="53">
        <v>0.7177692</v>
      </c>
      <c r="BD830" s="53">
        <v>3.7317500000000003E-2</v>
      </c>
      <c r="BE830" s="53">
        <v>308.96596599999998</v>
      </c>
      <c r="BF830" s="53">
        <v>2.1936456400000002</v>
      </c>
      <c r="BG830" s="53">
        <v>0.13861325999999999</v>
      </c>
      <c r="BH830" s="4">
        <v>30.575462699999999</v>
      </c>
      <c r="BI830" s="4">
        <v>8.1096354300000009</v>
      </c>
      <c r="BJ830" s="53">
        <v>7.1269404700000001</v>
      </c>
      <c r="BK830" s="53">
        <v>1.464673E-2</v>
      </c>
      <c r="BL830" s="53">
        <v>20161.900399999999</v>
      </c>
    </row>
    <row r="831" spans="1:64" hidden="1" x14ac:dyDescent="0.3">
      <c r="A831" s="4" t="s">
        <v>605</v>
      </c>
      <c r="B831" s="4">
        <v>181</v>
      </c>
      <c r="C831" s="53">
        <v>181</v>
      </c>
      <c r="D831" s="4">
        <v>801</v>
      </c>
      <c r="E831" s="4" t="s">
        <v>1718</v>
      </c>
      <c r="F831" s="58">
        <v>33216</v>
      </c>
      <c r="G831" s="94">
        <v>9</v>
      </c>
      <c r="H831" s="94">
        <v>12</v>
      </c>
      <c r="I831" s="94">
        <v>1990</v>
      </c>
      <c r="J831" s="4">
        <v>45.214512999999997</v>
      </c>
      <c r="K831" s="4">
        <v>-64.360433</v>
      </c>
      <c r="L831" s="4">
        <v>1</v>
      </c>
      <c r="M831" s="5" t="s">
        <v>963</v>
      </c>
      <c r="N831" s="4" t="s">
        <v>1345</v>
      </c>
      <c r="P831" s="5" t="s">
        <v>1929</v>
      </c>
      <c r="Q831" s="90" t="s">
        <v>868</v>
      </c>
      <c r="R831" s="4" t="s">
        <v>868</v>
      </c>
      <c r="S831" s="4" t="s">
        <v>1767</v>
      </c>
      <c r="T831" s="4" t="s">
        <v>2156</v>
      </c>
      <c r="U831" s="5" t="s">
        <v>1174</v>
      </c>
      <c r="V831" s="5" t="s">
        <v>992</v>
      </c>
      <c r="Y831" s="4" t="b">
        <v>1</v>
      </c>
      <c r="Z831" s="4" t="s">
        <v>1733</v>
      </c>
      <c r="AA831" s="4" t="s">
        <v>1831</v>
      </c>
      <c r="AB831" s="4" t="s">
        <v>1831</v>
      </c>
      <c r="AC831" s="4" t="s">
        <v>1831</v>
      </c>
      <c r="AD831" s="4" t="s">
        <v>1958</v>
      </c>
      <c r="AE831" s="53">
        <v>0</v>
      </c>
      <c r="AJ831" s="4" t="s">
        <v>1831</v>
      </c>
      <c r="AK831" s="4" t="s">
        <v>1831</v>
      </c>
      <c r="AL831" s="4" t="s">
        <v>1831</v>
      </c>
      <c r="AM831" s="4" t="s">
        <v>1831</v>
      </c>
      <c r="AN831" s="4">
        <v>48</v>
      </c>
      <c r="AO831" s="4" t="s">
        <v>1831</v>
      </c>
      <c r="AR831" s="4" t="s">
        <v>1831</v>
      </c>
      <c r="AS831" s="4" t="s">
        <v>1831</v>
      </c>
      <c r="AT831" s="4" t="s">
        <v>1831</v>
      </c>
      <c r="AU831" s="4" t="s">
        <v>1831</v>
      </c>
      <c r="AV831" s="4" t="s">
        <v>1831</v>
      </c>
      <c r="AW831" s="4" t="s">
        <v>1831</v>
      </c>
      <c r="AX831" s="4" t="s">
        <v>1831</v>
      </c>
      <c r="AY831" s="4" t="s">
        <v>1831</v>
      </c>
      <c r="AZ831" s="4" t="s">
        <v>1831</v>
      </c>
      <c r="BA831" s="4" t="s">
        <v>1831</v>
      </c>
      <c r="BB831" s="4" t="s">
        <v>1831</v>
      </c>
      <c r="BC831" s="53">
        <v>0.7177692</v>
      </c>
      <c r="BD831" s="53">
        <v>3.7317500000000003E-2</v>
      </c>
      <c r="BE831" s="53">
        <v>308.96596599999998</v>
      </c>
      <c r="BF831" s="53">
        <v>2.1936456400000002</v>
      </c>
      <c r="BG831" s="53">
        <v>0.13861325999999999</v>
      </c>
      <c r="BH831" s="4">
        <v>30.575462699999999</v>
      </c>
      <c r="BI831" s="4">
        <v>8.1096354300000009</v>
      </c>
      <c r="BJ831" s="53">
        <v>7.1269404700000001</v>
      </c>
      <c r="BK831" s="53">
        <v>1.464673E-2</v>
      </c>
      <c r="BL831" s="53">
        <v>20161.900399999999</v>
      </c>
    </row>
    <row r="832" spans="1:64" hidden="1" x14ac:dyDescent="0.3">
      <c r="A832" s="4" t="s">
        <v>605</v>
      </c>
      <c r="B832" s="4">
        <v>181</v>
      </c>
      <c r="C832" s="53">
        <v>181</v>
      </c>
      <c r="D832" s="4">
        <v>802</v>
      </c>
      <c r="E832" s="4" t="s">
        <v>1718</v>
      </c>
      <c r="F832" s="58">
        <v>33225</v>
      </c>
      <c r="G832" s="94">
        <v>18</v>
      </c>
      <c r="H832" s="94">
        <v>12</v>
      </c>
      <c r="I832" s="94">
        <v>1990</v>
      </c>
      <c r="J832" s="4">
        <v>45.214512999999997</v>
      </c>
      <c r="K832" s="4">
        <v>-64.360433</v>
      </c>
      <c r="L832" s="4">
        <v>1</v>
      </c>
      <c r="M832" s="5" t="s">
        <v>963</v>
      </c>
      <c r="N832" s="4" t="s">
        <v>1345</v>
      </c>
      <c r="P832" s="5" t="s">
        <v>1929</v>
      </c>
      <c r="Q832" s="90" t="s">
        <v>868</v>
      </c>
      <c r="R832" s="4" t="s">
        <v>868</v>
      </c>
      <c r="S832" s="4" t="s">
        <v>1767</v>
      </c>
      <c r="T832" s="4" t="s">
        <v>2157</v>
      </c>
      <c r="U832" s="5" t="s">
        <v>1174</v>
      </c>
      <c r="V832" s="5" t="s">
        <v>992</v>
      </c>
      <c r="Y832" s="4" t="b">
        <v>1</v>
      </c>
      <c r="Z832" s="4" t="s">
        <v>1733</v>
      </c>
      <c r="AA832" s="4" t="s">
        <v>1831</v>
      </c>
      <c r="AB832" s="4" t="s">
        <v>1831</v>
      </c>
      <c r="AC832" s="4" t="s">
        <v>1831</v>
      </c>
      <c r="AD832" s="4" t="s">
        <v>1958</v>
      </c>
      <c r="AE832" s="53">
        <v>0</v>
      </c>
      <c r="AJ832" s="4" t="s">
        <v>1831</v>
      </c>
      <c r="AK832" s="4" t="s">
        <v>1831</v>
      </c>
      <c r="AL832" s="4" t="s">
        <v>1831</v>
      </c>
      <c r="AM832" s="4" t="s">
        <v>1831</v>
      </c>
      <c r="AN832" s="4">
        <v>57</v>
      </c>
      <c r="AO832" s="4" t="s">
        <v>1831</v>
      </c>
      <c r="AR832" s="4" t="s">
        <v>1831</v>
      </c>
      <c r="AS832" s="4" t="s">
        <v>1831</v>
      </c>
      <c r="AT832" s="4" t="s">
        <v>1831</v>
      </c>
      <c r="AU832" s="4" t="s">
        <v>1831</v>
      </c>
      <c r="AV832" s="4" t="s">
        <v>1831</v>
      </c>
      <c r="AW832" s="4" t="s">
        <v>1831</v>
      </c>
      <c r="AX832" s="4" t="s">
        <v>1831</v>
      </c>
      <c r="AY832" s="4" t="s">
        <v>1831</v>
      </c>
      <c r="AZ832" s="4" t="s">
        <v>1831</v>
      </c>
      <c r="BA832" s="4" t="s">
        <v>1831</v>
      </c>
      <c r="BB832" s="4" t="s">
        <v>1831</v>
      </c>
      <c r="BC832" s="53">
        <v>0.7177692</v>
      </c>
      <c r="BD832" s="53">
        <v>3.7317500000000003E-2</v>
      </c>
      <c r="BE832" s="53">
        <v>308.96596599999998</v>
      </c>
      <c r="BF832" s="53">
        <v>2.1936456400000002</v>
      </c>
      <c r="BG832" s="53">
        <v>0.13861325999999999</v>
      </c>
      <c r="BH832" s="4">
        <v>30.575462699999999</v>
      </c>
      <c r="BI832" s="4">
        <v>8.1096354300000009</v>
      </c>
      <c r="BJ832" s="53">
        <v>7.1269404700000001</v>
      </c>
      <c r="BK832" s="53">
        <v>1.464673E-2</v>
      </c>
      <c r="BL832" s="53">
        <v>20161.900399999999</v>
      </c>
    </row>
    <row r="833" spans="1:64" hidden="1" x14ac:dyDescent="0.3">
      <c r="A833" s="4" t="s">
        <v>605</v>
      </c>
      <c r="B833" s="4">
        <v>181</v>
      </c>
      <c r="C833" s="53">
        <v>181</v>
      </c>
      <c r="D833" s="4">
        <v>803</v>
      </c>
      <c r="E833" s="4" t="s">
        <v>1719</v>
      </c>
      <c r="F833" s="58">
        <v>33169</v>
      </c>
      <c r="G833" s="94">
        <v>23</v>
      </c>
      <c r="H833" s="94">
        <v>10</v>
      </c>
      <c r="I833" s="94">
        <v>1990</v>
      </c>
      <c r="J833" s="4">
        <v>45.214512999999997</v>
      </c>
      <c r="K833" s="4">
        <v>-64.360433</v>
      </c>
      <c r="L833" s="4">
        <v>1</v>
      </c>
      <c r="M833" s="5" t="s">
        <v>963</v>
      </c>
      <c r="N833" s="4" t="s">
        <v>1345</v>
      </c>
      <c r="P833" s="5" t="s">
        <v>1929</v>
      </c>
      <c r="Q833" s="90" t="s">
        <v>868</v>
      </c>
      <c r="R833" s="4" t="s">
        <v>868</v>
      </c>
      <c r="S833" s="4" t="s">
        <v>1767</v>
      </c>
      <c r="T833" s="4" t="s">
        <v>2158</v>
      </c>
      <c r="U833" s="5" t="s">
        <v>1418</v>
      </c>
      <c r="V833" s="5" t="s">
        <v>992</v>
      </c>
      <c r="W833" s="5" t="s">
        <v>1222</v>
      </c>
      <c r="X833" s="4" t="s">
        <v>1882</v>
      </c>
      <c r="Y833" s="4" t="b">
        <v>1</v>
      </c>
      <c r="Z833" s="4" t="s">
        <v>1882</v>
      </c>
      <c r="AA833" s="4" t="s">
        <v>1831</v>
      </c>
      <c r="AB833" s="4" t="s">
        <v>1831</v>
      </c>
      <c r="AC833" s="4" t="s">
        <v>1831</v>
      </c>
      <c r="AD833" s="4" t="s">
        <v>1958</v>
      </c>
      <c r="AE833" s="53">
        <v>0</v>
      </c>
      <c r="AJ833" s="4" t="s">
        <v>1831</v>
      </c>
      <c r="AK833" s="4" t="s">
        <v>1831</v>
      </c>
      <c r="AL833" s="4" t="s">
        <v>1831</v>
      </c>
      <c r="AM833" s="4" t="s">
        <v>1831</v>
      </c>
      <c r="AN833" s="4">
        <v>1</v>
      </c>
      <c r="AO833" s="4" t="s">
        <v>1831</v>
      </c>
      <c r="AR833" s="4" t="s">
        <v>1831</v>
      </c>
      <c r="AS833" s="4" t="s">
        <v>1831</v>
      </c>
      <c r="AT833" s="4" t="s">
        <v>1831</v>
      </c>
      <c r="AU833" s="4" t="s">
        <v>1831</v>
      </c>
      <c r="AV833" s="4" t="s">
        <v>1831</v>
      </c>
      <c r="AW833" s="4" t="s">
        <v>1831</v>
      </c>
      <c r="AX833" s="4" t="s">
        <v>1831</v>
      </c>
      <c r="AY833" s="4" t="s">
        <v>1831</v>
      </c>
      <c r="AZ833" s="4" t="s">
        <v>1831</v>
      </c>
      <c r="BA833" s="4" t="s">
        <v>1831</v>
      </c>
      <c r="BB833" s="4" t="s">
        <v>1831</v>
      </c>
      <c r="BC833" s="53">
        <v>0.7177692</v>
      </c>
      <c r="BD833" s="53">
        <v>3.7317500000000003E-2</v>
      </c>
      <c r="BE833" s="53">
        <v>308.96596599999998</v>
      </c>
      <c r="BF833" s="53">
        <v>2.1936456400000002</v>
      </c>
      <c r="BG833" s="53">
        <v>0.13861325999999999</v>
      </c>
      <c r="BH833" s="4">
        <v>30.575462699999999</v>
      </c>
      <c r="BI833" s="4">
        <v>8.1096354300000009</v>
      </c>
      <c r="BJ833" s="53">
        <v>7.1269404700000001</v>
      </c>
      <c r="BK833" s="53">
        <v>1.464673E-2</v>
      </c>
      <c r="BL833" s="53">
        <v>20161.900399999999</v>
      </c>
    </row>
    <row r="834" spans="1:64" hidden="1" x14ac:dyDescent="0.3">
      <c r="A834" s="4" t="s">
        <v>605</v>
      </c>
      <c r="B834" s="4">
        <v>181</v>
      </c>
      <c r="C834" s="53">
        <v>181</v>
      </c>
      <c r="D834" s="4">
        <v>804</v>
      </c>
      <c r="E834" s="4" t="s">
        <v>1719</v>
      </c>
      <c r="F834" s="58">
        <v>33176</v>
      </c>
      <c r="G834" s="94">
        <v>30</v>
      </c>
      <c r="H834" s="94">
        <v>10</v>
      </c>
      <c r="I834" s="94">
        <v>1990</v>
      </c>
      <c r="J834" s="4">
        <v>45.214512999999997</v>
      </c>
      <c r="K834" s="4">
        <v>-64.360433</v>
      </c>
      <c r="L834" s="4">
        <v>1</v>
      </c>
      <c r="M834" s="5" t="s">
        <v>963</v>
      </c>
      <c r="N834" s="4" t="s">
        <v>1345</v>
      </c>
      <c r="P834" s="5" t="s">
        <v>1929</v>
      </c>
      <c r="Q834" s="90" t="s">
        <v>868</v>
      </c>
      <c r="R834" s="4" t="s">
        <v>868</v>
      </c>
      <c r="S834" s="4" t="s">
        <v>1767</v>
      </c>
      <c r="T834" s="4" t="s">
        <v>2159</v>
      </c>
      <c r="U834" s="5" t="s">
        <v>1418</v>
      </c>
      <c r="V834" s="5" t="s">
        <v>992</v>
      </c>
      <c r="W834" s="5" t="s">
        <v>1222</v>
      </c>
      <c r="X834" s="4" t="s">
        <v>1882</v>
      </c>
      <c r="Y834" s="4" t="b">
        <v>1</v>
      </c>
      <c r="Z834" s="4" t="s">
        <v>1882</v>
      </c>
      <c r="AA834" s="4" t="s">
        <v>1831</v>
      </c>
      <c r="AB834" s="4" t="s">
        <v>1831</v>
      </c>
      <c r="AC834" s="4" t="s">
        <v>1831</v>
      </c>
      <c r="AD834" s="4" t="s">
        <v>1958</v>
      </c>
      <c r="AE834" s="53">
        <v>0</v>
      </c>
      <c r="AJ834" s="4" t="s">
        <v>1831</v>
      </c>
      <c r="AK834" s="4" t="s">
        <v>1831</v>
      </c>
      <c r="AL834" s="4" t="s">
        <v>1831</v>
      </c>
      <c r="AM834" s="4" t="s">
        <v>1831</v>
      </c>
      <c r="AN834" s="4">
        <v>8</v>
      </c>
      <c r="AO834" s="4" t="s">
        <v>1831</v>
      </c>
      <c r="AR834" s="4" t="s">
        <v>1831</v>
      </c>
      <c r="AS834" s="4" t="s">
        <v>1831</v>
      </c>
      <c r="AT834" s="4" t="s">
        <v>1831</v>
      </c>
      <c r="AU834" s="4" t="s">
        <v>1831</v>
      </c>
      <c r="AV834" s="4" t="s">
        <v>1831</v>
      </c>
      <c r="AW834" s="4" t="s">
        <v>1831</v>
      </c>
      <c r="AX834" s="4" t="s">
        <v>1831</v>
      </c>
      <c r="AY834" s="4" t="s">
        <v>1831</v>
      </c>
      <c r="AZ834" s="4" t="s">
        <v>1831</v>
      </c>
      <c r="BA834" s="4" t="s">
        <v>1831</v>
      </c>
      <c r="BB834" s="4" t="s">
        <v>1831</v>
      </c>
      <c r="BC834" s="53">
        <v>0.7177692</v>
      </c>
      <c r="BD834" s="53">
        <v>3.7317500000000003E-2</v>
      </c>
      <c r="BE834" s="53">
        <v>308.96596599999998</v>
      </c>
      <c r="BF834" s="53">
        <v>2.1936456400000002</v>
      </c>
      <c r="BG834" s="53">
        <v>0.13861325999999999</v>
      </c>
      <c r="BH834" s="4">
        <v>30.575462699999999</v>
      </c>
      <c r="BI834" s="4">
        <v>8.1096354300000009</v>
      </c>
      <c r="BJ834" s="53">
        <v>7.1269404700000001</v>
      </c>
      <c r="BK834" s="53">
        <v>1.464673E-2</v>
      </c>
      <c r="BL834" s="53">
        <v>20161.900399999999</v>
      </c>
    </row>
    <row r="835" spans="1:64" hidden="1" x14ac:dyDescent="0.3">
      <c r="A835" s="4" t="s">
        <v>605</v>
      </c>
      <c r="B835" s="4">
        <v>181</v>
      </c>
      <c r="C835" s="53">
        <v>181</v>
      </c>
      <c r="D835" s="4">
        <v>805</v>
      </c>
      <c r="E835" s="4" t="s">
        <v>1719</v>
      </c>
      <c r="F835" s="58">
        <v>33181</v>
      </c>
      <c r="G835" s="94">
        <v>4</v>
      </c>
      <c r="H835" s="94">
        <v>11</v>
      </c>
      <c r="I835" s="94">
        <v>1990</v>
      </c>
      <c r="J835" s="4">
        <v>45.214512999999997</v>
      </c>
      <c r="K835" s="4">
        <v>-64.360433</v>
      </c>
      <c r="L835" s="4">
        <v>1</v>
      </c>
      <c r="M835" s="5" t="s">
        <v>963</v>
      </c>
      <c r="N835" s="4" t="s">
        <v>1345</v>
      </c>
      <c r="P835" s="5" t="s">
        <v>1929</v>
      </c>
      <c r="Q835" s="90" t="s">
        <v>868</v>
      </c>
      <c r="R835" s="4" t="s">
        <v>868</v>
      </c>
      <c r="S835" s="4" t="s">
        <v>1767</v>
      </c>
      <c r="T835" s="4" t="s">
        <v>2160</v>
      </c>
      <c r="U835" s="5" t="s">
        <v>1418</v>
      </c>
      <c r="V835" s="5" t="s">
        <v>992</v>
      </c>
      <c r="W835" s="5" t="s">
        <v>1222</v>
      </c>
      <c r="X835" s="4" t="s">
        <v>1882</v>
      </c>
      <c r="Y835" s="4" t="b">
        <v>1</v>
      </c>
      <c r="Z835" s="4" t="s">
        <v>1882</v>
      </c>
      <c r="AA835" s="4" t="s">
        <v>1831</v>
      </c>
      <c r="AB835" s="4" t="s">
        <v>1831</v>
      </c>
      <c r="AC835" s="4" t="s">
        <v>1831</v>
      </c>
      <c r="AD835" s="4" t="s">
        <v>1958</v>
      </c>
      <c r="AE835" s="53">
        <v>0</v>
      </c>
      <c r="AJ835" s="4" t="s">
        <v>1831</v>
      </c>
      <c r="AK835" s="4" t="s">
        <v>1831</v>
      </c>
      <c r="AL835" s="4" t="s">
        <v>1831</v>
      </c>
      <c r="AM835" s="4" t="s">
        <v>1831</v>
      </c>
      <c r="AN835" s="4">
        <v>13</v>
      </c>
      <c r="AO835" s="4" t="s">
        <v>1831</v>
      </c>
      <c r="AR835" s="4" t="s">
        <v>1831</v>
      </c>
      <c r="AS835" s="4" t="s">
        <v>1831</v>
      </c>
      <c r="AT835" s="4" t="s">
        <v>1831</v>
      </c>
      <c r="AU835" s="4" t="s">
        <v>1831</v>
      </c>
      <c r="AV835" s="4" t="s">
        <v>1831</v>
      </c>
      <c r="AW835" s="4" t="s">
        <v>1831</v>
      </c>
      <c r="AX835" s="4" t="s">
        <v>1831</v>
      </c>
      <c r="AY835" s="4" t="s">
        <v>1831</v>
      </c>
      <c r="AZ835" s="4" t="s">
        <v>1831</v>
      </c>
      <c r="BA835" s="4" t="s">
        <v>1831</v>
      </c>
      <c r="BB835" s="4" t="s">
        <v>1831</v>
      </c>
      <c r="BC835" s="53">
        <v>0.7177692</v>
      </c>
      <c r="BD835" s="53">
        <v>3.7317500000000003E-2</v>
      </c>
      <c r="BE835" s="53">
        <v>308.96596599999998</v>
      </c>
      <c r="BF835" s="53">
        <v>2.1936456400000002</v>
      </c>
      <c r="BG835" s="53">
        <v>0.13861325999999999</v>
      </c>
      <c r="BH835" s="4">
        <v>30.575462699999999</v>
      </c>
      <c r="BI835" s="4">
        <v>8.1096354300000009</v>
      </c>
      <c r="BJ835" s="53">
        <v>7.1269404700000001</v>
      </c>
      <c r="BK835" s="53">
        <v>1.464673E-2</v>
      </c>
      <c r="BL835" s="53">
        <v>20161.900399999999</v>
      </c>
    </row>
    <row r="836" spans="1:64" hidden="1" x14ac:dyDescent="0.3">
      <c r="A836" s="4" t="s">
        <v>605</v>
      </c>
      <c r="B836" s="4">
        <v>181</v>
      </c>
      <c r="C836" s="53">
        <v>181</v>
      </c>
      <c r="D836" s="4">
        <v>806</v>
      </c>
      <c r="E836" s="4" t="s">
        <v>1719</v>
      </c>
      <c r="F836" s="58">
        <v>33185</v>
      </c>
      <c r="G836" s="94">
        <v>8</v>
      </c>
      <c r="H836" s="94">
        <v>11</v>
      </c>
      <c r="I836" s="94">
        <v>1990</v>
      </c>
      <c r="J836" s="4">
        <v>45.214512999999997</v>
      </c>
      <c r="K836" s="4">
        <v>-64.360433</v>
      </c>
      <c r="L836" s="4">
        <v>1</v>
      </c>
      <c r="M836" s="5" t="s">
        <v>963</v>
      </c>
      <c r="N836" s="4" t="s">
        <v>1345</v>
      </c>
      <c r="P836" s="5" t="s">
        <v>1929</v>
      </c>
      <c r="Q836" s="90" t="s">
        <v>868</v>
      </c>
      <c r="R836" s="4" t="s">
        <v>868</v>
      </c>
      <c r="S836" s="4" t="s">
        <v>1767</v>
      </c>
      <c r="T836" s="4" t="s">
        <v>2161</v>
      </c>
      <c r="U836" s="5" t="s">
        <v>1418</v>
      </c>
      <c r="V836" s="5" t="s">
        <v>992</v>
      </c>
      <c r="W836" s="5" t="s">
        <v>1222</v>
      </c>
      <c r="X836" s="4" t="s">
        <v>1882</v>
      </c>
      <c r="Y836" s="4" t="b">
        <v>1</v>
      </c>
      <c r="Z836" s="4" t="s">
        <v>1882</v>
      </c>
      <c r="AA836" s="4" t="s">
        <v>1831</v>
      </c>
      <c r="AB836" s="4" t="s">
        <v>1831</v>
      </c>
      <c r="AC836" s="4" t="s">
        <v>1831</v>
      </c>
      <c r="AD836" s="4" t="s">
        <v>1958</v>
      </c>
      <c r="AE836" s="53">
        <v>0</v>
      </c>
      <c r="AJ836" s="4" t="s">
        <v>1831</v>
      </c>
      <c r="AK836" s="4" t="s">
        <v>1831</v>
      </c>
      <c r="AL836" s="4" t="s">
        <v>1831</v>
      </c>
      <c r="AM836" s="4" t="s">
        <v>1831</v>
      </c>
      <c r="AN836" s="4">
        <v>17</v>
      </c>
      <c r="AO836" s="4" t="s">
        <v>1831</v>
      </c>
      <c r="AR836" s="4" t="s">
        <v>1831</v>
      </c>
      <c r="AS836" s="4" t="s">
        <v>1831</v>
      </c>
      <c r="AT836" s="4" t="s">
        <v>1831</v>
      </c>
      <c r="AU836" s="4" t="s">
        <v>1831</v>
      </c>
      <c r="AV836" s="4" t="s">
        <v>1831</v>
      </c>
      <c r="AW836" s="4" t="s">
        <v>1831</v>
      </c>
      <c r="AX836" s="4" t="s">
        <v>1831</v>
      </c>
      <c r="AY836" s="4" t="s">
        <v>1831</v>
      </c>
      <c r="AZ836" s="4" t="s">
        <v>1831</v>
      </c>
      <c r="BA836" s="4" t="s">
        <v>1831</v>
      </c>
      <c r="BB836" s="4" t="s">
        <v>1831</v>
      </c>
      <c r="BC836" s="53">
        <v>0.7177692</v>
      </c>
      <c r="BD836" s="53">
        <v>3.7317500000000003E-2</v>
      </c>
      <c r="BE836" s="53">
        <v>308.96596599999998</v>
      </c>
      <c r="BF836" s="53">
        <v>2.1936456400000002</v>
      </c>
      <c r="BG836" s="53">
        <v>0.13861325999999999</v>
      </c>
      <c r="BH836" s="4">
        <v>30.575462699999999</v>
      </c>
      <c r="BI836" s="4">
        <v>8.1096354300000009</v>
      </c>
      <c r="BJ836" s="53">
        <v>7.1269404700000001</v>
      </c>
      <c r="BK836" s="53">
        <v>1.464673E-2</v>
      </c>
      <c r="BL836" s="53">
        <v>20161.900399999999</v>
      </c>
    </row>
    <row r="837" spans="1:64" hidden="1" x14ac:dyDescent="0.3">
      <c r="A837" s="4" t="s">
        <v>605</v>
      </c>
      <c r="B837" s="4">
        <v>181</v>
      </c>
      <c r="C837" s="53">
        <v>181</v>
      </c>
      <c r="D837" s="4">
        <v>807</v>
      </c>
      <c r="E837" s="4" t="s">
        <v>1719</v>
      </c>
      <c r="F837" s="58">
        <v>33189</v>
      </c>
      <c r="G837" s="94">
        <v>12</v>
      </c>
      <c r="H837" s="94">
        <v>11</v>
      </c>
      <c r="I837" s="94">
        <v>1990</v>
      </c>
      <c r="J837" s="4">
        <v>45.214512999999997</v>
      </c>
      <c r="K837" s="4">
        <v>-64.360433</v>
      </c>
      <c r="L837" s="4">
        <v>1</v>
      </c>
      <c r="M837" s="5" t="s">
        <v>963</v>
      </c>
      <c r="N837" s="4" t="s">
        <v>1345</v>
      </c>
      <c r="P837" s="5" t="s">
        <v>1929</v>
      </c>
      <c r="Q837" s="90" t="s">
        <v>868</v>
      </c>
      <c r="R837" s="4" t="s">
        <v>868</v>
      </c>
      <c r="S837" s="4" t="s">
        <v>1767</v>
      </c>
      <c r="T837" s="4" t="s">
        <v>2162</v>
      </c>
      <c r="U837" s="5" t="s">
        <v>1418</v>
      </c>
      <c r="V837" s="5" t="s">
        <v>992</v>
      </c>
      <c r="W837" s="5" t="s">
        <v>1222</v>
      </c>
      <c r="X837" s="4" t="s">
        <v>1882</v>
      </c>
      <c r="Y837" s="4" t="b">
        <v>1</v>
      </c>
      <c r="Z837" s="4" t="s">
        <v>1882</v>
      </c>
      <c r="AA837" s="4" t="s">
        <v>1831</v>
      </c>
      <c r="AB837" s="4" t="s">
        <v>1831</v>
      </c>
      <c r="AC837" s="4" t="s">
        <v>1831</v>
      </c>
      <c r="AD837" s="4" t="s">
        <v>1958</v>
      </c>
      <c r="AE837" s="53">
        <v>0</v>
      </c>
      <c r="AJ837" s="4" t="s">
        <v>1831</v>
      </c>
      <c r="AK837" s="4" t="s">
        <v>1831</v>
      </c>
      <c r="AL837" s="4" t="s">
        <v>1831</v>
      </c>
      <c r="AM837" s="4" t="s">
        <v>1831</v>
      </c>
      <c r="AN837" s="4">
        <v>21</v>
      </c>
      <c r="AO837" s="4" t="s">
        <v>1831</v>
      </c>
      <c r="AR837" s="4" t="s">
        <v>1831</v>
      </c>
      <c r="AS837" s="4" t="s">
        <v>1831</v>
      </c>
      <c r="AT837" s="4" t="s">
        <v>1831</v>
      </c>
      <c r="AU837" s="4" t="s">
        <v>1831</v>
      </c>
      <c r="AV837" s="4" t="s">
        <v>1831</v>
      </c>
      <c r="AW837" s="4" t="s">
        <v>1831</v>
      </c>
      <c r="AX837" s="4" t="s">
        <v>1831</v>
      </c>
      <c r="AY837" s="4" t="s">
        <v>1831</v>
      </c>
      <c r="AZ837" s="4" t="s">
        <v>1831</v>
      </c>
      <c r="BA837" s="4" t="s">
        <v>1831</v>
      </c>
      <c r="BB837" s="4" t="s">
        <v>1831</v>
      </c>
      <c r="BC837" s="53">
        <v>0.7177692</v>
      </c>
      <c r="BD837" s="53">
        <v>3.7317500000000003E-2</v>
      </c>
      <c r="BE837" s="53">
        <v>308.96596599999998</v>
      </c>
      <c r="BF837" s="53">
        <v>2.1936456400000002</v>
      </c>
      <c r="BG837" s="53">
        <v>0.13861325999999999</v>
      </c>
      <c r="BH837" s="4">
        <v>30.575462699999999</v>
      </c>
      <c r="BI837" s="4">
        <v>8.1096354300000009</v>
      </c>
      <c r="BJ837" s="53">
        <v>7.1269404700000001</v>
      </c>
      <c r="BK837" s="53">
        <v>1.464673E-2</v>
      </c>
      <c r="BL837" s="53">
        <v>20161.900399999999</v>
      </c>
    </row>
    <row r="838" spans="1:64" hidden="1" x14ac:dyDescent="0.3">
      <c r="A838" s="4" t="s">
        <v>605</v>
      </c>
      <c r="B838" s="4">
        <v>181</v>
      </c>
      <c r="C838" s="53">
        <v>181</v>
      </c>
      <c r="D838" s="4">
        <v>808</v>
      </c>
      <c r="E838" s="4" t="s">
        <v>1719</v>
      </c>
      <c r="F838" s="58">
        <v>33196</v>
      </c>
      <c r="G838" s="94">
        <v>19</v>
      </c>
      <c r="H838" s="94">
        <v>11</v>
      </c>
      <c r="I838" s="94">
        <v>1990</v>
      </c>
      <c r="J838" s="4">
        <v>45.214512999999997</v>
      </c>
      <c r="K838" s="4">
        <v>-64.360433</v>
      </c>
      <c r="L838" s="4">
        <v>1</v>
      </c>
      <c r="M838" s="5" t="s">
        <v>963</v>
      </c>
      <c r="N838" s="4" t="s">
        <v>1345</v>
      </c>
      <c r="P838" s="5" t="s">
        <v>1929</v>
      </c>
      <c r="Q838" s="90" t="s">
        <v>868</v>
      </c>
      <c r="R838" s="4" t="s">
        <v>868</v>
      </c>
      <c r="S838" s="4" t="s">
        <v>1767</v>
      </c>
      <c r="T838" s="4" t="s">
        <v>2163</v>
      </c>
      <c r="U838" s="5" t="s">
        <v>1418</v>
      </c>
      <c r="V838" s="5" t="s">
        <v>992</v>
      </c>
      <c r="W838" s="5" t="s">
        <v>1222</v>
      </c>
      <c r="X838" s="4" t="s">
        <v>1882</v>
      </c>
      <c r="Y838" s="4" t="b">
        <v>1</v>
      </c>
      <c r="Z838" s="4" t="s">
        <v>1882</v>
      </c>
      <c r="AA838" s="4" t="s">
        <v>1831</v>
      </c>
      <c r="AB838" s="4" t="s">
        <v>1831</v>
      </c>
      <c r="AC838" s="4" t="s">
        <v>1831</v>
      </c>
      <c r="AD838" s="4" t="s">
        <v>1958</v>
      </c>
      <c r="AE838" s="53">
        <v>0</v>
      </c>
      <c r="AJ838" s="4" t="s">
        <v>1831</v>
      </c>
      <c r="AK838" s="4" t="s">
        <v>1831</v>
      </c>
      <c r="AL838" s="4" t="s">
        <v>1831</v>
      </c>
      <c r="AM838" s="4" t="s">
        <v>1831</v>
      </c>
      <c r="AN838" s="4">
        <v>28</v>
      </c>
      <c r="AO838" s="4" t="s">
        <v>1831</v>
      </c>
      <c r="AR838" s="4" t="s">
        <v>1831</v>
      </c>
      <c r="AS838" s="4" t="s">
        <v>1831</v>
      </c>
      <c r="AT838" s="4" t="s">
        <v>1831</v>
      </c>
      <c r="AU838" s="4" t="s">
        <v>1831</v>
      </c>
      <c r="AV838" s="4" t="s">
        <v>1831</v>
      </c>
      <c r="AW838" s="4" t="s">
        <v>1831</v>
      </c>
      <c r="AX838" s="4" t="s">
        <v>1831</v>
      </c>
      <c r="AY838" s="4" t="s">
        <v>1831</v>
      </c>
      <c r="AZ838" s="4" t="s">
        <v>1831</v>
      </c>
      <c r="BA838" s="4" t="s">
        <v>1831</v>
      </c>
      <c r="BB838" s="4" t="s">
        <v>1831</v>
      </c>
      <c r="BC838" s="53">
        <v>0.7177692</v>
      </c>
      <c r="BD838" s="53">
        <v>3.7317500000000003E-2</v>
      </c>
      <c r="BE838" s="53">
        <v>308.96596599999998</v>
      </c>
      <c r="BF838" s="53">
        <v>2.1936456400000002</v>
      </c>
      <c r="BG838" s="53">
        <v>0.13861325999999999</v>
      </c>
      <c r="BH838" s="4">
        <v>30.575462699999999</v>
      </c>
      <c r="BI838" s="4">
        <v>8.1096354300000009</v>
      </c>
      <c r="BJ838" s="53">
        <v>7.1269404700000001</v>
      </c>
      <c r="BK838" s="53">
        <v>1.464673E-2</v>
      </c>
      <c r="BL838" s="53">
        <v>20161.900399999999</v>
      </c>
    </row>
    <row r="839" spans="1:64" hidden="1" x14ac:dyDescent="0.3">
      <c r="A839" s="4" t="s">
        <v>605</v>
      </c>
      <c r="B839" s="4">
        <v>181</v>
      </c>
      <c r="C839" s="53">
        <v>181</v>
      </c>
      <c r="D839" s="4">
        <v>809</v>
      </c>
      <c r="E839" s="4" t="s">
        <v>1719</v>
      </c>
      <c r="F839" s="58">
        <v>33199</v>
      </c>
      <c r="G839" s="94">
        <v>22</v>
      </c>
      <c r="H839" s="94">
        <v>11</v>
      </c>
      <c r="I839" s="94">
        <v>1990</v>
      </c>
      <c r="J839" s="4">
        <v>45.214512999999997</v>
      </c>
      <c r="K839" s="4">
        <v>-64.360433</v>
      </c>
      <c r="L839" s="4">
        <v>1</v>
      </c>
      <c r="M839" s="5" t="s">
        <v>963</v>
      </c>
      <c r="N839" s="4" t="s">
        <v>1345</v>
      </c>
      <c r="P839" s="5" t="s">
        <v>1929</v>
      </c>
      <c r="Q839" s="90" t="s">
        <v>868</v>
      </c>
      <c r="R839" s="4" t="s">
        <v>868</v>
      </c>
      <c r="S839" s="4" t="s">
        <v>1767</v>
      </c>
      <c r="T839" s="4" t="s">
        <v>2164</v>
      </c>
      <c r="U839" s="5" t="s">
        <v>1418</v>
      </c>
      <c r="V839" s="5" t="s">
        <v>992</v>
      </c>
      <c r="W839" s="5" t="s">
        <v>1222</v>
      </c>
      <c r="X839" s="4" t="s">
        <v>1882</v>
      </c>
      <c r="Y839" s="4" t="b">
        <v>1</v>
      </c>
      <c r="Z839" s="4" t="s">
        <v>1882</v>
      </c>
      <c r="AA839" s="4" t="s">
        <v>1831</v>
      </c>
      <c r="AB839" s="4" t="s">
        <v>1831</v>
      </c>
      <c r="AC839" s="4" t="s">
        <v>1831</v>
      </c>
      <c r="AD839" s="4" t="s">
        <v>1958</v>
      </c>
      <c r="AE839" s="53">
        <v>0</v>
      </c>
      <c r="AJ839" s="4" t="s">
        <v>1831</v>
      </c>
      <c r="AK839" s="4" t="s">
        <v>1831</v>
      </c>
      <c r="AL839" s="4" t="s">
        <v>1831</v>
      </c>
      <c r="AM839" s="4" t="s">
        <v>1831</v>
      </c>
      <c r="AN839" s="4">
        <v>31</v>
      </c>
      <c r="AO839" s="4" t="s">
        <v>1831</v>
      </c>
      <c r="AR839" s="4" t="s">
        <v>1831</v>
      </c>
      <c r="AS839" s="4" t="s">
        <v>1831</v>
      </c>
      <c r="AT839" s="4" t="s">
        <v>1831</v>
      </c>
      <c r="AU839" s="4" t="s">
        <v>1831</v>
      </c>
      <c r="AV839" s="4" t="s">
        <v>1831</v>
      </c>
      <c r="AW839" s="4" t="s">
        <v>1831</v>
      </c>
      <c r="AX839" s="4" t="s">
        <v>1831</v>
      </c>
      <c r="AY839" s="4" t="s">
        <v>1831</v>
      </c>
      <c r="AZ839" s="4" t="s">
        <v>1831</v>
      </c>
      <c r="BA839" s="4" t="s">
        <v>1831</v>
      </c>
      <c r="BB839" s="4" t="s">
        <v>1831</v>
      </c>
      <c r="BC839" s="53">
        <v>0.7177692</v>
      </c>
      <c r="BD839" s="53">
        <v>3.7317500000000003E-2</v>
      </c>
      <c r="BE839" s="53">
        <v>308.96596599999998</v>
      </c>
      <c r="BF839" s="53">
        <v>2.1936456400000002</v>
      </c>
      <c r="BG839" s="53">
        <v>0.13861325999999999</v>
      </c>
      <c r="BH839" s="4">
        <v>30.575462699999999</v>
      </c>
      <c r="BI839" s="4">
        <v>8.1096354300000009</v>
      </c>
      <c r="BJ839" s="53">
        <v>7.1269404700000001</v>
      </c>
      <c r="BK839" s="53">
        <v>1.464673E-2</v>
      </c>
      <c r="BL839" s="53">
        <v>20161.900399999999</v>
      </c>
    </row>
    <row r="840" spans="1:64" hidden="1" x14ac:dyDescent="0.3">
      <c r="A840" s="4" t="s">
        <v>605</v>
      </c>
      <c r="B840" s="4">
        <v>181</v>
      </c>
      <c r="C840" s="53">
        <v>181</v>
      </c>
      <c r="D840" s="4">
        <v>810</v>
      </c>
      <c r="E840" s="4" t="s">
        <v>1719</v>
      </c>
      <c r="F840" s="58">
        <v>33204</v>
      </c>
      <c r="G840" s="94">
        <v>27</v>
      </c>
      <c r="H840" s="94">
        <v>11</v>
      </c>
      <c r="I840" s="94">
        <v>1990</v>
      </c>
      <c r="J840" s="4">
        <v>45.214512999999997</v>
      </c>
      <c r="K840" s="4">
        <v>-64.360433</v>
      </c>
      <c r="L840" s="4">
        <v>1</v>
      </c>
      <c r="M840" s="5" t="s">
        <v>963</v>
      </c>
      <c r="N840" s="4" t="s">
        <v>1345</v>
      </c>
      <c r="P840" s="5" t="s">
        <v>1929</v>
      </c>
      <c r="Q840" s="90" t="s">
        <v>868</v>
      </c>
      <c r="R840" s="4" t="s">
        <v>868</v>
      </c>
      <c r="S840" s="4" t="s">
        <v>1767</v>
      </c>
      <c r="T840" s="4" t="s">
        <v>2165</v>
      </c>
      <c r="U840" s="5" t="s">
        <v>1418</v>
      </c>
      <c r="V840" s="5" t="s">
        <v>992</v>
      </c>
      <c r="W840" s="5" t="s">
        <v>1222</v>
      </c>
      <c r="X840" s="4" t="s">
        <v>1882</v>
      </c>
      <c r="Y840" s="4" t="b">
        <v>1</v>
      </c>
      <c r="Z840" s="4" t="s">
        <v>1882</v>
      </c>
      <c r="AA840" s="4" t="s">
        <v>1831</v>
      </c>
      <c r="AB840" s="4" t="s">
        <v>1831</v>
      </c>
      <c r="AC840" s="4" t="s">
        <v>1831</v>
      </c>
      <c r="AD840" s="4" t="s">
        <v>1958</v>
      </c>
      <c r="AE840" s="53">
        <v>0</v>
      </c>
      <c r="AJ840" s="4" t="s">
        <v>1831</v>
      </c>
      <c r="AK840" s="4" t="s">
        <v>1831</v>
      </c>
      <c r="AL840" s="4" t="s">
        <v>1831</v>
      </c>
      <c r="AM840" s="4" t="s">
        <v>1831</v>
      </c>
      <c r="AN840" s="4">
        <v>36</v>
      </c>
      <c r="AO840" s="4" t="s">
        <v>1831</v>
      </c>
      <c r="AR840" s="4" t="s">
        <v>1831</v>
      </c>
      <c r="AS840" s="4" t="s">
        <v>1831</v>
      </c>
      <c r="AT840" s="4" t="s">
        <v>1831</v>
      </c>
      <c r="AU840" s="4" t="s">
        <v>1831</v>
      </c>
      <c r="AV840" s="4" t="s">
        <v>1831</v>
      </c>
      <c r="AW840" s="4" t="s">
        <v>1831</v>
      </c>
      <c r="AX840" s="4" t="s">
        <v>1831</v>
      </c>
      <c r="AY840" s="4" t="s">
        <v>1831</v>
      </c>
      <c r="AZ840" s="4" t="s">
        <v>1831</v>
      </c>
      <c r="BA840" s="4" t="s">
        <v>1831</v>
      </c>
      <c r="BB840" s="4" t="s">
        <v>1831</v>
      </c>
      <c r="BC840" s="53">
        <v>0.7177692</v>
      </c>
      <c r="BD840" s="53">
        <v>3.7317500000000003E-2</v>
      </c>
      <c r="BE840" s="53">
        <v>308.96596599999998</v>
      </c>
      <c r="BF840" s="53">
        <v>2.1936456400000002</v>
      </c>
      <c r="BG840" s="53">
        <v>0.13861325999999999</v>
      </c>
      <c r="BH840" s="4">
        <v>30.575462699999999</v>
      </c>
      <c r="BI840" s="4">
        <v>8.1096354300000009</v>
      </c>
      <c r="BJ840" s="53">
        <v>7.1269404700000001</v>
      </c>
      <c r="BK840" s="53">
        <v>1.464673E-2</v>
      </c>
      <c r="BL840" s="53">
        <v>20161.900399999999</v>
      </c>
    </row>
    <row r="841" spans="1:64" hidden="1" x14ac:dyDescent="0.3">
      <c r="A841" s="4" t="s">
        <v>605</v>
      </c>
      <c r="B841" s="4">
        <v>181</v>
      </c>
      <c r="C841" s="53">
        <v>181</v>
      </c>
      <c r="D841" s="4">
        <v>811</v>
      </c>
      <c r="E841" s="4" t="s">
        <v>1719</v>
      </c>
      <c r="F841" s="58">
        <v>33210</v>
      </c>
      <c r="G841" s="94">
        <v>3</v>
      </c>
      <c r="H841" s="94">
        <v>12</v>
      </c>
      <c r="I841" s="94">
        <v>1990</v>
      </c>
      <c r="J841" s="4">
        <v>45.214512999999997</v>
      </c>
      <c r="K841" s="4">
        <v>-64.360433</v>
      </c>
      <c r="L841" s="4">
        <v>1</v>
      </c>
      <c r="M841" s="5" t="s">
        <v>963</v>
      </c>
      <c r="N841" s="4" t="s">
        <v>1345</v>
      </c>
      <c r="P841" s="5" t="s">
        <v>1929</v>
      </c>
      <c r="Q841" s="90" t="s">
        <v>868</v>
      </c>
      <c r="R841" s="4" t="s">
        <v>868</v>
      </c>
      <c r="S841" s="4" t="s">
        <v>1767</v>
      </c>
      <c r="T841" s="4" t="s">
        <v>2166</v>
      </c>
      <c r="U841" s="5" t="s">
        <v>1418</v>
      </c>
      <c r="V841" s="5" t="s">
        <v>992</v>
      </c>
      <c r="W841" s="5" t="s">
        <v>1222</v>
      </c>
      <c r="X841" s="4" t="s">
        <v>1882</v>
      </c>
      <c r="Y841" s="4" t="b">
        <v>1</v>
      </c>
      <c r="Z841" s="4" t="s">
        <v>1882</v>
      </c>
      <c r="AA841" s="4" t="s">
        <v>1831</v>
      </c>
      <c r="AB841" s="4" t="s">
        <v>1831</v>
      </c>
      <c r="AC841" s="4" t="s">
        <v>1831</v>
      </c>
      <c r="AD841" s="4" t="s">
        <v>1958</v>
      </c>
      <c r="AE841" s="53">
        <v>0</v>
      </c>
      <c r="AJ841" s="4" t="s">
        <v>1831</v>
      </c>
      <c r="AK841" s="4" t="s">
        <v>1831</v>
      </c>
      <c r="AL841" s="4" t="s">
        <v>1831</v>
      </c>
      <c r="AM841" s="4" t="s">
        <v>1831</v>
      </c>
      <c r="AN841" s="4">
        <v>42</v>
      </c>
      <c r="AO841" s="4" t="s">
        <v>1831</v>
      </c>
      <c r="AR841" s="4" t="s">
        <v>1831</v>
      </c>
      <c r="AS841" s="4" t="s">
        <v>1831</v>
      </c>
      <c r="AT841" s="4" t="s">
        <v>1831</v>
      </c>
      <c r="AU841" s="4" t="s">
        <v>1831</v>
      </c>
      <c r="AV841" s="4" t="s">
        <v>1831</v>
      </c>
      <c r="AW841" s="4" t="s">
        <v>1831</v>
      </c>
      <c r="AX841" s="4" t="s">
        <v>1831</v>
      </c>
      <c r="AY841" s="4" t="s">
        <v>1831</v>
      </c>
      <c r="AZ841" s="4" t="s">
        <v>1831</v>
      </c>
      <c r="BA841" s="4" t="s">
        <v>1831</v>
      </c>
      <c r="BB841" s="4" t="s">
        <v>1831</v>
      </c>
      <c r="BC841" s="53">
        <v>0.7177692</v>
      </c>
      <c r="BD841" s="53">
        <v>3.7317500000000003E-2</v>
      </c>
      <c r="BE841" s="53">
        <v>308.96596599999998</v>
      </c>
      <c r="BF841" s="53">
        <v>2.1936456400000002</v>
      </c>
      <c r="BG841" s="53">
        <v>0.13861325999999999</v>
      </c>
      <c r="BH841" s="4">
        <v>30.575462699999999</v>
      </c>
      <c r="BI841" s="4">
        <v>8.1096354300000009</v>
      </c>
      <c r="BJ841" s="53">
        <v>7.1269404700000001</v>
      </c>
      <c r="BK841" s="53">
        <v>1.464673E-2</v>
      </c>
      <c r="BL841" s="53">
        <v>20161.900399999999</v>
      </c>
    </row>
    <row r="842" spans="1:64" hidden="1" x14ac:dyDescent="0.3">
      <c r="A842" s="4" t="s">
        <v>605</v>
      </c>
      <c r="B842" s="4">
        <v>181</v>
      </c>
      <c r="C842" s="53">
        <v>181</v>
      </c>
      <c r="D842" s="4">
        <v>812</v>
      </c>
      <c r="E842" s="4" t="s">
        <v>1719</v>
      </c>
      <c r="F842" s="58">
        <v>33216</v>
      </c>
      <c r="G842" s="94">
        <v>9</v>
      </c>
      <c r="H842" s="94">
        <v>12</v>
      </c>
      <c r="I842" s="94">
        <v>1990</v>
      </c>
      <c r="J842" s="4">
        <v>45.214512999999997</v>
      </c>
      <c r="K842" s="4">
        <v>-64.360433</v>
      </c>
      <c r="L842" s="4">
        <v>1</v>
      </c>
      <c r="M842" s="5" t="s">
        <v>963</v>
      </c>
      <c r="N842" s="4" t="s">
        <v>1345</v>
      </c>
      <c r="P842" s="5" t="s">
        <v>1929</v>
      </c>
      <c r="Q842" s="90" t="s">
        <v>868</v>
      </c>
      <c r="R842" s="4" t="s">
        <v>868</v>
      </c>
      <c r="S842" s="4" t="s">
        <v>1767</v>
      </c>
      <c r="T842" s="4" t="s">
        <v>2167</v>
      </c>
      <c r="U842" s="5" t="s">
        <v>1418</v>
      </c>
      <c r="V842" s="5" t="s">
        <v>992</v>
      </c>
      <c r="W842" s="5" t="s">
        <v>1222</v>
      </c>
      <c r="X842" s="4" t="s">
        <v>1882</v>
      </c>
      <c r="Y842" s="4" t="b">
        <v>1</v>
      </c>
      <c r="Z842" s="4" t="s">
        <v>1882</v>
      </c>
      <c r="AA842" s="4" t="s">
        <v>1831</v>
      </c>
      <c r="AB842" s="4" t="s">
        <v>1831</v>
      </c>
      <c r="AC842" s="4" t="s">
        <v>1831</v>
      </c>
      <c r="AD842" s="4" t="s">
        <v>1958</v>
      </c>
      <c r="AE842" s="53">
        <v>0</v>
      </c>
      <c r="AJ842" s="4" t="s">
        <v>1831</v>
      </c>
      <c r="AK842" s="4" t="s">
        <v>1831</v>
      </c>
      <c r="AL842" s="4" t="s">
        <v>1831</v>
      </c>
      <c r="AM842" s="4" t="s">
        <v>1831</v>
      </c>
      <c r="AN842" s="4">
        <v>48</v>
      </c>
      <c r="AO842" s="4" t="s">
        <v>1831</v>
      </c>
      <c r="AR842" s="4" t="s">
        <v>1831</v>
      </c>
      <c r="AS842" s="4" t="s">
        <v>1831</v>
      </c>
      <c r="AT842" s="4" t="s">
        <v>1831</v>
      </c>
      <c r="AU842" s="4" t="s">
        <v>1831</v>
      </c>
      <c r="AV842" s="4" t="s">
        <v>1831</v>
      </c>
      <c r="AW842" s="4" t="s">
        <v>1831</v>
      </c>
      <c r="AX842" s="4" t="s">
        <v>1831</v>
      </c>
      <c r="AY842" s="4" t="s">
        <v>1831</v>
      </c>
      <c r="AZ842" s="4" t="s">
        <v>1831</v>
      </c>
      <c r="BA842" s="4" t="s">
        <v>1831</v>
      </c>
      <c r="BB842" s="4" t="s">
        <v>1831</v>
      </c>
      <c r="BC842" s="53">
        <v>0.7177692</v>
      </c>
      <c r="BD842" s="53">
        <v>3.7317500000000003E-2</v>
      </c>
      <c r="BE842" s="53">
        <v>308.96596599999998</v>
      </c>
      <c r="BF842" s="53">
        <v>2.1936456400000002</v>
      </c>
      <c r="BG842" s="53">
        <v>0.13861325999999999</v>
      </c>
      <c r="BH842" s="4">
        <v>30.575462699999999</v>
      </c>
      <c r="BI842" s="4">
        <v>8.1096354300000009</v>
      </c>
      <c r="BJ842" s="53">
        <v>7.1269404700000001</v>
      </c>
      <c r="BK842" s="53">
        <v>1.464673E-2</v>
      </c>
      <c r="BL842" s="53">
        <v>20161.900399999999</v>
      </c>
    </row>
    <row r="843" spans="1:64" hidden="1" x14ac:dyDescent="0.3">
      <c r="A843" s="4" t="s">
        <v>605</v>
      </c>
      <c r="B843" s="4">
        <v>181</v>
      </c>
      <c r="C843" s="53">
        <v>181</v>
      </c>
      <c r="D843" s="4">
        <v>813</v>
      </c>
      <c r="E843" s="4" t="s">
        <v>1719</v>
      </c>
      <c r="F843" s="58">
        <v>33225</v>
      </c>
      <c r="G843" s="94">
        <v>18</v>
      </c>
      <c r="H843" s="94">
        <v>12</v>
      </c>
      <c r="I843" s="94">
        <v>1990</v>
      </c>
      <c r="J843" s="4">
        <v>45.214512999999997</v>
      </c>
      <c r="K843" s="4">
        <v>-64.360433</v>
      </c>
      <c r="L843" s="4">
        <v>1</v>
      </c>
      <c r="M843" s="5" t="s">
        <v>963</v>
      </c>
      <c r="N843" s="4" t="s">
        <v>1345</v>
      </c>
      <c r="P843" s="5" t="s">
        <v>1929</v>
      </c>
      <c r="Q843" s="90" t="s">
        <v>868</v>
      </c>
      <c r="R843" s="4" t="s">
        <v>868</v>
      </c>
      <c r="S843" s="4" t="s">
        <v>1767</v>
      </c>
      <c r="T843" s="4" t="s">
        <v>2168</v>
      </c>
      <c r="U843" s="5" t="s">
        <v>1418</v>
      </c>
      <c r="V843" s="5" t="s">
        <v>992</v>
      </c>
      <c r="W843" s="5" t="s">
        <v>1222</v>
      </c>
      <c r="X843" s="4" t="s">
        <v>1882</v>
      </c>
      <c r="Y843" s="4" t="b">
        <v>1</v>
      </c>
      <c r="Z843" s="4" t="s">
        <v>1882</v>
      </c>
      <c r="AA843" s="4" t="s">
        <v>1831</v>
      </c>
      <c r="AB843" s="4" t="s">
        <v>1831</v>
      </c>
      <c r="AC843" s="4" t="s">
        <v>1831</v>
      </c>
      <c r="AD843" s="4" t="s">
        <v>1958</v>
      </c>
      <c r="AE843" s="53">
        <v>0</v>
      </c>
      <c r="AJ843" s="4" t="s">
        <v>1831</v>
      </c>
      <c r="AK843" s="4" t="s">
        <v>1831</v>
      </c>
      <c r="AL843" s="4" t="s">
        <v>1831</v>
      </c>
      <c r="AM843" s="4" t="s">
        <v>1831</v>
      </c>
      <c r="AN843" s="4">
        <v>57</v>
      </c>
      <c r="AO843" s="4" t="s">
        <v>1831</v>
      </c>
      <c r="AR843" s="4" t="s">
        <v>1831</v>
      </c>
      <c r="AS843" s="4" t="s">
        <v>1831</v>
      </c>
      <c r="AT843" s="4" t="s">
        <v>1831</v>
      </c>
      <c r="AU843" s="4" t="s">
        <v>1831</v>
      </c>
      <c r="AV843" s="4" t="s">
        <v>1831</v>
      </c>
      <c r="AW843" s="4" t="s">
        <v>1831</v>
      </c>
      <c r="AX843" s="4" t="s">
        <v>1831</v>
      </c>
      <c r="AY843" s="4" t="s">
        <v>1831</v>
      </c>
      <c r="AZ843" s="4" t="s">
        <v>1831</v>
      </c>
      <c r="BA843" s="4" t="s">
        <v>1831</v>
      </c>
      <c r="BB843" s="4" t="s">
        <v>1831</v>
      </c>
      <c r="BC843" s="53">
        <v>0.7177692</v>
      </c>
      <c r="BD843" s="53">
        <v>3.7317500000000003E-2</v>
      </c>
      <c r="BE843" s="53">
        <v>308.96596599999998</v>
      </c>
      <c r="BF843" s="53">
        <v>2.1936456400000002</v>
      </c>
      <c r="BG843" s="53">
        <v>0.13861325999999999</v>
      </c>
      <c r="BH843" s="4">
        <v>30.575462699999999</v>
      </c>
      <c r="BI843" s="4">
        <v>8.1096354300000009</v>
      </c>
      <c r="BJ843" s="53">
        <v>7.1269404700000001</v>
      </c>
      <c r="BK843" s="53">
        <v>1.464673E-2</v>
      </c>
      <c r="BL843" s="53">
        <v>20161.900399999999</v>
      </c>
    </row>
    <row r="844" spans="1:64" hidden="1" x14ac:dyDescent="0.3">
      <c r="A844" s="4" t="s">
        <v>605</v>
      </c>
      <c r="B844" s="4">
        <v>181</v>
      </c>
      <c r="C844" s="53">
        <v>181</v>
      </c>
      <c r="D844" s="4">
        <v>814</v>
      </c>
      <c r="E844" s="4" t="s">
        <v>1720</v>
      </c>
      <c r="F844" s="58">
        <v>33169</v>
      </c>
      <c r="G844" s="94">
        <v>23</v>
      </c>
      <c r="H844" s="94">
        <v>10</v>
      </c>
      <c r="I844" s="94">
        <v>1990</v>
      </c>
      <c r="J844" s="4">
        <v>45.214512999999997</v>
      </c>
      <c r="K844" s="4">
        <v>-64.360433</v>
      </c>
      <c r="L844" s="4">
        <v>1</v>
      </c>
      <c r="M844" s="5" t="s">
        <v>963</v>
      </c>
      <c r="N844" s="4" t="s">
        <v>1345</v>
      </c>
      <c r="P844" s="5" t="s">
        <v>1929</v>
      </c>
      <c r="Q844" s="90" t="s">
        <v>868</v>
      </c>
      <c r="R844" s="4" t="s">
        <v>868</v>
      </c>
      <c r="S844" s="4" t="s">
        <v>1767</v>
      </c>
      <c r="T844" s="4" t="s">
        <v>2158</v>
      </c>
      <c r="U844" s="5" t="s">
        <v>1418</v>
      </c>
      <c r="V844" s="5" t="s">
        <v>992</v>
      </c>
      <c r="W844" s="5" t="s">
        <v>1222</v>
      </c>
      <c r="X844" s="4" t="s">
        <v>1883</v>
      </c>
      <c r="Y844" s="4" t="b">
        <v>1</v>
      </c>
      <c r="Z844" s="4" t="s">
        <v>1883</v>
      </c>
      <c r="AA844" s="4" t="s">
        <v>1831</v>
      </c>
      <c r="AB844" s="4" t="s">
        <v>1831</v>
      </c>
      <c r="AC844" s="4" t="s">
        <v>1831</v>
      </c>
      <c r="AD844" s="4" t="s">
        <v>1958</v>
      </c>
      <c r="AE844" s="53">
        <v>0</v>
      </c>
      <c r="AJ844" s="4" t="s">
        <v>1831</v>
      </c>
      <c r="AK844" s="4" t="s">
        <v>1831</v>
      </c>
      <c r="AL844" s="4" t="s">
        <v>1831</v>
      </c>
      <c r="AM844" s="4" t="s">
        <v>1831</v>
      </c>
      <c r="AN844" s="4">
        <v>1</v>
      </c>
      <c r="AO844" s="4" t="s">
        <v>1831</v>
      </c>
      <c r="AR844" s="4" t="s">
        <v>1831</v>
      </c>
      <c r="AS844" s="4" t="s">
        <v>1831</v>
      </c>
      <c r="AT844" s="4" t="s">
        <v>1831</v>
      </c>
      <c r="AU844" s="4" t="s">
        <v>1831</v>
      </c>
      <c r="AV844" s="4" t="s">
        <v>1831</v>
      </c>
      <c r="AW844" s="4" t="s">
        <v>1831</v>
      </c>
      <c r="AX844" s="4" t="s">
        <v>1831</v>
      </c>
      <c r="AY844" s="4" t="s">
        <v>1831</v>
      </c>
      <c r="AZ844" s="4" t="s">
        <v>1831</v>
      </c>
      <c r="BA844" s="4" t="s">
        <v>1831</v>
      </c>
      <c r="BB844" s="4" t="s">
        <v>1831</v>
      </c>
      <c r="BC844" s="53">
        <v>0.7177692</v>
      </c>
      <c r="BD844" s="53">
        <v>3.7317500000000003E-2</v>
      </c>
      <c r="BE844" s="53">
        <v>308.96596599999998</v>
      </c>
      <c r="BF844" s="53">
        <v>2.1936456400000002</v>
      </c>
      <c r="BG844" s="53">
        <v>0.13861325999999999</v>
      </c>
      <c r="BH844" s="4">
        <v>30.575462699999999</v>
      </c>
      <c r="BI844" s="4">
        <v>8.1096354300000009</v>
      </c>
      <c r="BJ844" s="53">
        <v>7.1269404700000001</v>
      </c>
      <c r="BK844" s="53">
        <v>1.464673E-2</v>
      </c>
      <c r="BL844" s="53">
        <v>20161.900399999999</v>
      </c>
    </row>
    <row r="845" spans="1:64" hidden="1" x14ac:dyDescent="0.3">
      <c r="A845" s="4" t="s">
        <v>605</v>
      </c>
      <c r="B845" s="4">
        <v>181</v>
      </c>
      <c r="C845" s="53">
        <v>181</v>
      </c>
      <c r="D845" s="4">
        <v>815</v>
      </c>
      <c r="E845" s="4" t="s">
        <v>1720</v>
      </c>
      <c r="F845" s="58">
        <v>33176</v>
      </c>
      <c r="G845" s="94">
        <v>30</v>
      </c>
      <c r="H845" s="94">
        <v>10</v>
      </c>
      <c r="I845" s="94">
        <v>1990</v>
      </c>
      <c r="J845" s="4">
        <v>45.214512999999997</v>
      </c>
      <c r="K845" s="4">
        <v>-64.360433</v>
      </c>
      <c r="L845" s="4">
        <v>1</v>
      </c>
      <c r="M845" s="5" t="s">
        <v>963</v>
      </c>
      <c r="N845" s="4" t="s">
        <v>1345</v>
      </c>
      <c r="P845" s="5" t="s">
        <v>1929</v>
      </c>
      <c r="Q845" s="90" t="s">
        <v>868</v>
      </c>
      <c r="R845" s="4" t="s">
        <v>868</v>
      </c>
      <c r="S845" s="4" t="s">
        <v>1767</v>
      </c>
      <c r="T845" s="4" t="s">
        <v>2159</v>
      </c>
      <c r="U845" s="5" t="s">
        <v>1418</v>
      </c>
      <c r="V845" s="5" t="s">
        <v>992</v>
      </c>
      <c r="W845" s="5" t="s">
        <v>1222</v>
      </c>
      <c r="X845" s="4" t="s">
        <v>1883</v>
      </c>
      <c r="Y845" s="4" t="b">
        <v>1</v>
      </c>
      <c r="Z845" s="4" t="s">
        <v>1883</v>
      </c>
      <c r="AA845" s="4" t="s">
        <v>1831</v>
      </c>
      <c r="AB845" s="4" t="s">
        <v>1831</v>
      </c>
      <c r="AC845" s="4" t="s">
        <v>1831</v>
      </c>
      <c r="AD845" s="4" t="s">
        <v>1958</v>
      </c>
      <c r="AE845" s="53">
        <v>0</v>
      </c>
      <c r="AJ845" s="4" t="s">
        <v>1831</v>
      </c>
      <c r="AK845" s="4" t="s">
        <v>1831</v>
      </c>
      <c r="AL845" s="4" t="s">
        <v>1831</v>
      </c>
      <c r="AM845" s="4" t="s">
        <v>1831</v>
      </c>
      <c r="AN845" s="4">
        <v>8</v>
      </c>
      <c r="AO845" s="4" t="s">
        <v>1831</v>
      </c>
      <c r="AR845" s="4" t="s">
        <v>1831</v>
      </c>
      <c r="AS845" s="4" t="s">
        <v>1831</v>
      </c>
      <c r="AT845" s="4" t="s">
        <v>1831</v>
      </c>
      <c r="AU845" s="4" t="s">
        <v>1831</v>
      </c>
      <c r="AV845" s="4" t="s">
        <v>1831</v>
      </c>
      <c r="AW845" s="4" t="s">
        <v>1831</v>
      </c>
      <c r="AX845" s="4" t="s">
        <v>1831</v>
      </c>
      <c r="AY845" s="4" t="s">
        <v>1831</v>
      </c>
      <c r="AZ845" s="4" t="s">
        <v>1831</v>
      </c>
      <c r="BA845" s="4" t="s">
        <v>1831</v>
      </c>
      <c r="BB845" s="4" t="s">
        <v>1831</v>
      </c>
      <c r="BC845" s="53">
        <v>0.7177692</v>
      </c>
      <c r="BD845" s="53">
        <v>3.7317500000000003E-2</v>
      </c>
      <c r="BE845" s="53">
        <v>308.96596599999998</v>
      </c>
      <c r="BF845" s="53">
        <v>2.1936456400000002</v>
      </c>
      <c r="BG845" s="53">
        <v>0.13861325999999999</v>
      </c>
      <c r="BH845" s="4">
        <v>30.575462699999999</v>
      </c>
      <c r="BI845" s="4">
        <v>8.1096354300000009</v>
      </c>
      <c r="BJ845" s="53">
        <v>7.1269404700000001</v>
      </c>
      <c r="BK845" s="53">
        <v>1.464673E-2</v>
      </c>
      <c r="BL845" s="53">
        <v>20161.900399999999</v>
      </c>
    </row>
    <row r="846" spans="1:64" hidden="1" x14ac:dyDescent="0.3">
      <c r="A846" s="4" t="s">
        <v>605</v>
      </c>
      <c r="B846" s="4">
        <v>181</v>
      </c>
      <c r="C846" s="53">
        <v>181</v>
      </c>
      <c r="D846" s="4">
        <v>816</v>
      </c>
      <c r="E846" s="4" t="s">
        <v>1720</v>
      </c>
      <c r="F846" s="58">
        <v>33181</v>
      </c>
      <c r="G846" s="94">
        <v>4</v>
      </c>
      <c r="H846" s="94">
        <v>11</v>
      </c>
      <c r="I846" s="94">
        <v>1990</v>
      </c>
      <c r="J846" s="4">
        <v>45.214512999999997</v>
      </c>
      <c r="K846" s="4">
        <v>-64.360433</v>
      </c>
      <c r="L846" s="4">
        <v>1</v>
      </c>
      <c r="M846" s="5" t="s">
        <v>963</v>
      </c>
      <c r="N846" s="4" t="s">
        <v>1345</v>
      </c>
      <c r="P846" s="5" t="s">
        <v>1929</v>
      </c>
      <c r="Q846" s="90" t="s">
        <v>868</v>
      </c>
      <c r="R846" s="4" t="s">
        <v>868</v>
      </c>
      <c r="S846" s="4" t="s">
        <v>1767</v>
      </c>
      <c r="T846" s="4" t="s">
        <v>2160</v>
      </c>
      <c r="U846" s="5" t="s">
        <v>1418</v>
      </c>
      <c r="V846" s="5" t="s">
        <v>992</v>
      </c>
      <c r="W846" s="5" t="s">
        <v>1222</v>
      </c>
      <c r="X846" s="4" t="s">
        <v>1883</v>
      </c>
      <c r="Y846" s="4" t="b">
        <v>1</v>
      </c>
      <c r="Z846" s="4" t="s">
        <v>1883</v>
      </c>
      <c r="AA846" s="4" t="s">
        <v>1831</v>
      </c>
      <c r="AB846" s="4" t="s">
        <v>1831</v>
      </c>
      <c r="AC846" s="4" t="s">
        <v>1831</v>
      </c>
      <c r="AD846" s="4" t="s">
        <v>1958</v>
      </c>
      <c r="AE846" s="53">
        <v>0</v>
      </c>
      <c r="AJ846" s="4" t="s">
        <v>1831</v>
      </c>
      <c r="AK846" s="4" t="s">
        <v>1831</v>
      </c>
      <c r="AL846" s="4" t="s">
        <v>1831</v>
      </c>
      <c r="AM846" s="4" t="s">
        <v>1831</v>
      </c>
      <c r="AN846" s="4">
        <v>13</v>
      </c>
      <c r="AO846" s="4" t="s">
        <v>1831</v>
      </c>
      <c r="AR846" s="4" t="s">
        <v>1831</v>
      </c>
      <c r="AS846" s="4" t="s">
        <v>1831</v>
      </c>
      <c r="AT846" s="4" t="s">
        <v>1831</v>
      </c>
      <c r="AU846" s="4" t="s">
        <v>1831</v>
      </c>
      <c r="AV846" s="4" t="s">
        <v>1831</v>
      </c>
      <c r="AW846" s="4" t="s">
        <v>1831</v>
      </c>
      <c r="AX846" s="4" t="s">
        <v>1831</v>
      </c>
      <c r="AY846" s="4" t="s">
        <v>1831</v>
      </c>
      <c r="AZ846" s="4" t="s">
        <v>1831</v>
      </c>
      <c r="BA846" s="4" t="s">
        <v>1831</v>
      </c>
      <c r="BB846" s="4" t="s">
        <v>1831</v>
      </c>
      <c r="BC846" s="53">
        <v>0.7177692</v>
      </c>
      <c r="BD846" s="53">
        <v>3.7317500000000003E-2</v>
      </c>
      <c r="BE846" s="53">
        <v>308.96596599999998</v>
      </c>
      <c r="BF846" s="53">
        <v>2.1936456400000002</v>
      </c>
      <c r="BG846" s="53">
        <v>0.13861325999999999</v>
      </c>
      <c r="BH846" s="4">
        <v>30.575462699999999</v>
      </c>
      <c r="BI846" s="4">
        <v>8.1096354300000009</v>
      </c>
      <c r="BJ846" s="53">
        <v>7.1269404700000001</v>
      </c>
      <c r="BK846" s="53">
        <v>1.464673E-2</v>
      </c>
      <c r="BL846" s="53">
        <v>20161.900399999999</v>
      </c>
    </row>
    <row r="847" spans="1:64" hidden="1" x14ac:dyDescent="0.3">
      <c r="A847" s="4" t="s">
        <v>605</v>
      </c>
      <c r="B847" s="4">
        <v>181</v>
      </c>
      <c r="C847" s="53">
        <v>181</v>
      </c>
      <c r="D847" s="4">
        <v>817</v>
      </c>
      <c r="E847" s="4" t="s">
        <v>1720</v>
      </c>
      <c r="F847" s="58">
        <v>33185</v>
      </c>
      <c r="G847" s="94">
        <v>8</v>
      </c>
      <c r="H847" s="94">
        <v>11</v>
      </c>
      <c r="I847" s="94">
        <v>1990</v>
      </c>
      <c r="J847" s="4">
        <v>45.214512999999997</v>
      </c>
      <c r="K847" s="4">
        <v>-64.360433</v>
      </c>
      <c r="L847" s="4">
        <v>1</v>
      </c>
      <c r="M847" s="5" t="s">
        <v>963</v>
      </c>
      <c r="N847" s="4" t="s">
        <v>1345</v>
      </c>
      <c r="P847" s="5" t="s">
        <v>1929</v>
      </c>
      <c r="Q847" s="90" t="s">
        <v>868</v>
      </c>
      <c r="R847" s="4" t="s">
        <v>868</v>
      </c>
      <c r="S847" s="4" t="s">
        <v>1767</v>
      </c>
      <c r="T847" s="4" t="s">
        <v>2161</v>
      </c>
      <c r="U847" s="5" t="s">
        <v>1418</v>
      </c>
      <c r="V847" s="5" t="s">
        <v>992</v>
      </c>
      <c r="W847" s="5" t="s">
        <v>1222</v>
      </c>
      <c r="X847" s="4" t="s">
        <v>1883</v>
      </c>
      <c r="Y847" s="4" t="b">
        <v>1</v>
      </c>
      <c r="Z847" s="4" t="s">
        <v>1883</v>
      </c>
      <c r="AA847" s="4" t="s">
        <v>1831</v>
      </c>
      <c r="AB847" s="4" t="s">
        <v>1831</v>
      </c>
      <c r="AC847" s="4" t="s">
        <v>1831</v>
      </c>
      <c r="AD847" s="4" t="s">
        <v>1958</v>
      </c>
      <c r="AE847" s="53">
        <v>0</v>
      </c>
      <c r="AJ847" s="4" t="s">
        <v>1831</v>
      </c>
      <c r="AK847" s="4" t="s">
        <v>1831</v>
      </c>
      <c r="AL847" s="4" t="s">
        <v>1831</v>
      </c>
      <c r="AM847" s="4" t="s">
        <v>1831</v>
      </c>
      <c r="AN847" s="4">
        <v>17</v>
      </c>
      <c r="AO847" s="4" t="s">
        <v>1831</v>
      </c>
      <c r="AR847" s="4" t="s">
        <v>1831</v>
      </c>
      <c r="AS847" s="4" t="s">
        <v>1831</v>
      </c>
      <c r="AT847" s="4" t="s">
        <v>1831</v>
      </c>
      <c r="AU847" s="4" t="s">
        <v>1831</v>
      </c>
      <c r="AV847" s="4" t="s">
        <v>1831</v>
      </c>
      <c r="AW847" s="4" t="s">
        <v>1831</v>
      </c>
      <c r="AX847" s="4" t="s">
        <v>1831</v>
      </c>
      <c r="AY847" s="4" t="s">
        <v>1831</v>
      </c>
      <c r="AZ847" s="4" t="s">
        <v>1831</v>
      </c>
      <c r="BA847" s="4" t="s">
        <v>1831</v>
      </c>
      <c r="BB847" s="4" t="s">
        <v>1831</v>
      </c>
      <c r="BC847" s="53">
        <v>0.7177692</v>
      </c>
      <c r="BD847" s="53">
        <v>3.7317500000000003E-2</v>
      </c>
      <c r="BE847" s="53">
        <v>308.96596599999998</v>
      </c>
      <c r="BF847" s="53">
        <v>2.1936456400000002</v>
      </c>
      <c r="BG847" s="53">
        <v>0.13861325999999999</v>
      </c>
      <c r="BH847" s="4">
        <v>30.575462699999999</v>
      </c>
      <c r="BI847" s="4">
        <v>8.1096354300000009</v>
      </c>
      <c r="BJ847" s="53">
        <v>7.1269404700000001</v>
      </c>
      <c r="BK847" s="53">
        <v>1.464673E-2</v>
      </c>
      <c r="BL847" s="53">
        <v>20161.900399999999</v>
      </c>
    </row>
    <row r="848" spans="1:64" hidden="1" x14ac:dyDescent="0.3">
      <c r="A848" s="4" t="s">
        <v>605</v>
      </c>
      <c r="B848" s="4">
        <v>181</v>
      </c>
      <c r="C848" s="53">
        <v>181</v>
      </c>
      <c r="D848" s="4">
        <v>818</v>
      </c>
      <c r="E848" s="4" t="s">
        <v>1720</v>
      </c>
      <c r="F848" s="58">
        <v>33189</v>
      </c>
      <c r="G848" s="94">
        <v>12</v>
      </c>
      <c r="H848" s="94">
        <v>11</v>
      </c>
      <c r="I848" s="94">
        <v>1990</v>
      </c>
      <c r="J848" s="4">
        <v>45.214512999999997</v>
      </c>
      <c r="K848" s="4">
        <v>-64.360433</v>
      </c>
      <c r="L848" s="4">
        <v>1</v>
      </c>
      <c r="M848" s="5" t="s">
        <v>963</v>
      </c>
      <c r="N848" s="4" t="s">
        <v>1345</v>
      </c>
      <c r="P848" s="5" t="s">
        <v>1929</v>
      </c>
      <c r="Q848" s="90" t="s">
        <v>868</v>
      </c>
      <c r="R848" s="4" t="s">
        <v>868</v>
      </c>
      <c r="S848" s="4" t="s">
        <v>1767</v>
      </c>
      <c r="T848" s="4" t="s">
        <v>2162</v>
      </c>
      <c r="U848" s="5" t="s">
        <v>1418</v>
      </c>
      <c r="V848" s="5" t="s">
        <v>992</v>
      </c>
      <c r="W848" s="5" t="s">
        <v>1222</v>
      </c>
      <c r="X848" s="4" t="s">
        <v>1883</v>
      </c>
      <c r="Y848" s="4" t="b">
        <v>1</v>
      </c>
      <c r="Z848" s="4" t="s">
        <v>1883</v>
      </c>
      <c r="AA848" s="4" t="s">
        <v>1831</v>
      </c>
      <c r="AB848" s="4" t="s">
        <v>1831</v>
      </c>
      <c r="AC848" s="4" t="s">
        <v>1831</v>
      </c>
      <c r="AD848" s="4" t="s">
        <v>1958</v>
      </c>
      <c r="AE848" s="53">
        <v>0</v>
      </c>
      <c r="AJ848" s="4" t="s">
        <v>1831</v>
      </c>
      <c r="AK848" s="4" t="s">
        <v>1831</v>
      </c>
      <c r="AL848" s="4" t="s">
        <v>1831</v>
      </c>
      <c r="AM848" s="4" t="s">
        <v>1831</v>
      </c>
      <c r="AN848" s="4">
        <v>21</v>
      </c>
      <c r="AO848" s="4" t="s">
        <v>1831</v>
      </c>
      <c r="AR848" s="4" t="s">
        <v>1831</v>
      </c>
      <c r="AS848" s="4" t="s">
        <v>1831</v>
      </c>
      <c r="AT848" s="4" t="s">
        <v>1831</v>
      </c>
      <c r="AU848" s="4" t="s">
        <v>1831</v>
      </c>
      <c r="AV848" s="4" t="s">
        <v>1831</v>
      </c>
      <c r="AW848" s="4" t="s">
        <v>1831</v>
      </c>
      <c r="AX848" s="4" t="s">
        <v>1831</v>
      </c>
      <c r="AY848" s="4" t="s">
        <v>1831</v>
      </c>
      <c r="AZ848" s="4" t="s">
        <v>1831</v>
      </c>
      <c r="BA848" s="4" t="s">
        <v>1831</v>
      </c>
      <c r="BB848" s="4" t="s">
        <v>1831</v>
      </c>
      <c r="BC848" s="53">
        <v>0.7177692</v>
      </c>
      <c r="BD848" s="53">
        <v>3.7317500000000003E-2</v>
      </c>
      <c r="BE848" s="53">
        <v>308.96596599999998</v>
      </c>
      <c r="BF848" s="53">
        <v>2.1936456400000002</v>
      </c>
      <c r="BG848" s="53">
        <v>0.13861325999999999</v>
      </c>
      <c r="BH848" s="4">
        <v>30.575462699999999</v>
      </c>
      <c r="BI848" s="4">
        <v>8.1096354300000009</v>
      </c>
      <c r="BJ848" s="53">
        <v>7.1269404700000001</v>
      </c>
      <c r="BK848" s="53">
        <v>1.464673E-2</v>
      </c>
      <c r="BL848" s="53">
        <v>20161.900399999999</v>
      </c>
    </row>
    <row r="849" spans="1:64" hidden="1" x14ac:dyDescent="0.3">
      <c r="A849" s="4" t="s">
        <v>605</v>
      </c>
      <c r="B849" s="4">
        <v>181</v>
      </c>
      <c r="C849" s="53">
        <v>181</v>
      </c>
      <c r="D849" s="4">
        <v>819</v>
      </c>
      <c r="E849" s="4" t="s">
        <v>1720</v>
      </c>
      <c r="F849" s="58">
        <v>33196</v>
      </c>
      <c r="G849" s="94">
        <v>19</v>
      </c>
      <c r="H849" s="94">
        <v>11</v>
      </c>
      <c r="I849" s="94">
        <v>1990</v>
      </c>
      <c r="J849" s="4">
        <v>45.214512999999997</v>
      </c>
      <c r="K849" s="4">
        <v>-64.360433</v>
      </c>
      <c r="L849" s="4">
        <v>1</v>
      </c>
      <c r="M849" s="5" t="s">
        <v>963</v>
      </c>
      <c r="N849" s="4" t="s">
        <v>1345</v>
      </c>
      <c r="P849" s="5" t="s">
        <v>1929</v>
      </c>
      <c r="Q849" s="90" t="s">
        <v>868</v>
      </c>
      <c r="R849" s="4" t="s">
        <v>868</v>
      </c>
      <c r="S849" s="4" t="s">
        <v>1767</v>
      </c>
      <c r="T849" s="4" t="s">
        <v>2163</v>
      </c>
      <c r="U849" s="5" t="s">
        <v>1418</v>
      </c>
      <c r="V849" s="5" t="s">
        <v>992</v>
      </c>
      <c r="W849" s="5" t="s">
        <v>1222</v>
      </c>
      <c r="X849" s="4" t="s">
        <v>1883</v>
      </c>
      <c r="Y849" s="4" t="b">
        <v>1</v>
      </c>
      <c r="Z849" s="4" t="s">
        <v>1883</v>
      </c>
      <c r="AA849" s="4" t="s">
        <v>1831</v>
      </c>
      <c r="AB849" s="4" t="s">
        <v>1831</v>
      </c>
      <c r="AC849" s="4" t="s">
        <v>1831</v>
      </c>
      <c r="AD849" s="4" t="s">
        <v>1958</v>
      </c>
      <c r="AE849" s="53">
        <v>0</v>
      </c>
      <c r="AJ849" s="4" t="s">
        <v>1831</v>
      </c>
      <c r="AK849" s="4" t="s">
        <v>1831</v>
      </c>
      <c r="AL849" s="4" t="s">
        <v>1831</v>
      </c>
      <c r="AM849" s="4" t="s">
        <v>1831</v>
      </c>
      <c r="AN849" s="4">
        <v>28</v>
      </c>
      <c r="AO849" s="4" t="s">
        <v>1831</v>
      </c>
      <c r="AR849" s="4" t="s">
        <v>1831</v>
      </c>
      <c r="AS849" s="4" t="s">
        <v>1831</v>
      </c>
      <c r="AT849" s="4" t="s">
        <v>1831</v>
      </c>
      <c r="AU849" s="4" t="s">
        <v>1831</v>
      </c>
      <c r="AV849" s="4" t="s">
        <v>1831</v>
      </c>
      <c r="AW849" s="4" t="s">
        <v>1831</v>
      </c>
      <c r="AX849" s="4" t="s">
        <v>1831</v>
      </c>
      <c r="AY849" s="4" t="s">
        <v>1831</v>
      </c>
      <c r="AZ849" s="4" t="s">
        <v>1831</v>
      </c>
      <c r="BA849" s="4" t="s">
        <v>1831</v>
      </c>
      <c r="BB849" s="4" t="s">
        <v>1831</v>
      </c>
      <c r="BC849" s="53">
        <v>0.7177692</v>
      </c>
      <c r="BD849" s="53">
        <v>3.7317500000000003E-2</v>
      </c>
      <c r="BE849" s="53">
        <v>308.96596599999998</v>
      </c>
      <c r="BF849" s="53">
        <v>2.1936456400000002</v>
      </c>
      <c r="BG849" s="53">
        <v>0.13861325999999999</v>
      </c>
      <c r="BH849" s="4">
        <v>30.575462699999999</v>
      </c>
      <c r="BI849" s="4">
        <v>8.1096354300000009</v>
      </c>
      <c r="BJ849" s="53">
        <v>7.1269404700000001</v>
      </c>
      <c r="BK849" s="53">
        <v>1.464673E-2</v>
      </c>
      <c r="BL849" s="53">
        <v>20161.900399999999</v>
      </c>
    </row>
    <row r="850" spans="1:64" hidden="1" x14ac:dyDescent="0.3">
      <c r="A850" s="4" t="s">
        <v>605</v>
      </c>
      <c r="B850" s="4">
        <v>181</v>
      </c>
      <c r="C850" s="53">
        <v>181</v>
      </c>
      <c r="D850" s="4">
        <v>820</v>
      </c>
      <c r="E850" s="4" t="s">
        <v>1720</v>
      </c>
      <c r="F850" s="58">
        <v>33199</v>
      </c>
      <c r="G850" s="94">
        <v>22</v>
      </c>
      <c r="H850" s="94">
        <v>11</v>
      </c>
      <c r="I850" s="94">
        <v>1990</v>
      </c>
      <c r="J850" s="4">
        <v>45.214512999999997</v>
      </c>
      <c r="K850" s="4">
        <v>-64.360433</v>
      </c>
      <c r="L850" s="4">
        <v>1</v>
      </c>
      <c r="M850" s="5" t="s">
        <v>963</v>
      </c>
      <c r="N850" s="4" t="s">
        <v>1345</v>
      </c>
      <c r="P850" s="5" t="s">
        <v>1929</v>
      </c>
      <c r="Q850" s="90" t="s">
        <v>868</v>
      </c>
      <c r="R850" s="4" t="s">
        <v>868</v>
      </c>
      <c r="S850" s="4" t="s">
        <v>1767</v>
      </c>
      <c r="T850" s="4" t="s">
        <v>2164</v>
      </c>
      <c r="U850" s="5" t="s">
        <v>1418</v>
      </c>
      <c r="V850" s="5" t="s">
        <v>992</v>
      </c>
      <c r="W850" s="5" t="s">
        <v>1222</v>
      </c>
      <c r="X850" s="4" t="s">
        <v>1883</v>
      </c>
      <c r="Y850" s="4" t="b">
        <v>1</v>
      </c>
      <c r="Z850" s="4" t="s">
        <v>1883</v>
      </c>
      <c r="AA850" s="4" t="s">
        <v>1831</v>
      </c>
      <c r="AB850" s="4" t="s">
        <v>1831</v>
      </c>
      <c r="AC850" s="4" t="s">
        <v>1831</v>
      </c>
      <c r="AD850" s="4" t="s">
        <v>1958</v>
      </c>
      <c r="AE850" s="53">
        <v>0</v>
      </c>
      <c r="AJ850" s="4" t="s">
        <v>1831</v>
      </c>
      <c r="AK850" s="4" t="s">
        <v>1831</v>
      </c>
      <c r="AL850" s="4" t="s">
        <v>1831</v>
      </c>
      <c r="AM850" s="4" t="s">
        <v>1831</v>
      </c>
      <c r="AN850" s="4">
        <v>31</v>
      </c>
      <c r="AO850" s="4" t="s">
        <v>1831</v>
      </c>
      <c r="AR850" s="4" t="s">
        <v>1831</v>
      </c>
      <c r="AS850" s="4" t="s">
        <v>1831</v>
      </c>
      <c r="AT850" s="4" t="s">
        <v>1831</v>
      </c>
      <c r="AU850" s="4" t="s">
        <v>1831</v>
      </c>
      <c r="AV850" s="4" t="s">
        <v>1831</v>
      </c>
      <c r="AW850" s="4" t="s">
        <v>1831</v>
      </c>
      <c r="AX850" s="4" t="s">
        <v>1831</v>
      </c>
      <c r="AY850" s="4" t="s">
        <v>1831</v>
      </c>
      <c r="AZ850" s="4" t="s">
        <v>1831</v>
      </c>
      <c r="BA850" s="4" t="s">
        <v>1831</v>
      </c>
      <c r="BB850" s="4" t="s">
        <v>1831</v>
      </c>
      <c r="BC850" s="53">
        <v>0.7177692</v>
      </c>
      <c r="BD850" s="53">
        <v>3.7317500000000003E-2</v>
      </c>
      <c r="BE850" s="53">
        <v>308.96596599999998</v>
      </c>
      <c r="BF850" s="53">
        <v>2.1936456400000002</v>
      </c>
      <c r="BG850" s="53">
        <v>0.13861325999999999</v>
      </c>
      <c r="BH850" s="4">
        <v>30.575462699999999</v>
      </c>
      <c r="BI850" s="4">
        <v>8.1096354300000009</v>
      </c>
      <c r="BJ850" s="53">
        <v>7.1269404700000001</v>
      </c>
      <c r="BK850" s="53">
        <v>1.464673E-2</v>
      </c>
      <c r="BL850" s="53">
        <v>20161.900399999999</v>
      </c>
    </row>
    <row r="851" spans="1:64" hidden="1" x14ac:dyDescent="0.3">
      <c r="A851" s="4" t="s">
        <v>605</v>
      </c>
      <c r="B851" s="4">
        <v>181</v>
      </c>
      <c r="C851" s="53">
        <v>181</v>
      </c>
      <c r="D851" s="4">
        <v>821</v>
      </c>
      <c r="E851" s="4" t="s">
        <v>1720</v>
      </c>
      <c r="F851" s="58">
        <v>33204</v>
      </c>
      <c r="G851" s="94">
        <v>27</v>
      </c>
      <c r="H851" s="94">
        <v>11</v>
      </c>
      <c r="I851" s="94">
        <v>1990</v>
      </c>
      <c r="J851" s="4">
        <v>45.214512999999997</v>
      </c>
      <c r="K851" s="4">
        <v>-64.360433</v>
      </c>
      <c r="L851" s="4">
        <v>1</v>
      </c>
      <c r="M851" s="5" t="s">
        <v>963</v>
      </c>
      <c r="N851" s="4" t="s">
        <v>1345</v>
      </c>
      <c r="P851" s="5" t="s">
        <v>1929</v>
      </c>
      <c r="Q851" s="90" t="s">
        <v>868</v>
      </c>
      <c r="R851" s="4" t="s">
        <v>868</v>
      </c>
      <c r="S851" s="4" t="s">
        <v>1767</v>
      </c>
      <c r="T851" s="4" t="s">
        <v>2165</v>
      </c>
      <c r="U851" s="5" t="s">
        <v>1418</v>
      </c>
      <c r="V851" s="5" t="s">
        <v>992</v>
      </c>
      <c r="W851" s="5" t="s">
        <v>1222</v>
      </c>
      <c r="X851" s="4" t="s">
        <v>1883</v>
      </c>
      <c r="Y851" s="4" t="b">
        <v>1</v>
      </c>
      <c r="Z851" s="4" t="s">
        <v>1883</v>
      </c>
      <c r="AA851" s="4" t="s">
        <v>1831</v>
      </c>
      <c r="AB851" s="4" t="s">
        <v>1831</v>
      </c>
      <c r="AC851" s="4" t="s">
        <v>1831</v>
      </c>
      <c r="AD851" s="4" t="s">
        <v>1958</v>
      </c>
      <c r="AE851" s="53">
        <v>0</v>
      </c>
      <c r="AJ851" s="4" t="s">
        <v>1831</v>
      </c>
      <c r="AK851" s="4" t="s">
        <v>1831</v>
      </c>
      <c r="AL851" s="4" t="s">
        <v>1831</v>
      </c>
      <c r="AM851" s="4" t="s">
        <v>1831</v>
      </c>
      <c r="AN851" s="4">
        <v>36</v>
      </c>
      <c r="AO851" s="4" t="s">
        <v>1831</v>
      </c>
      <c r="AR851" s="4" t="s">
        <v>1831</v>
      </c>
      <c r="AS851" s="4" t="s">
        <v>1831</v>
      </c>
      <c r="AT851" s="4" t="s">
        <v>1831</v>
      </c>
      <c r="AU851" s="4" t="s">
        <v>1831</v>
      </c>
      <c r="AV851" s="4" t="s">
        <v>1831</v>
      </c>
      <c r="AW851" s="4" t="s">
        <v>1831</v>
      </c>
      <c r="AX851" s="4" t="s">
        <v>1831</v>
      </c>
      <c r="AY851" s="4" t="s">
        <v>1831</v>
      </c>
      <c r="AZ851" s="4" t="s">
        <v>1831</v>
      </c>
      <c r="BA851" s="4" t="s">
        <v>1831</v>
      </c>
      <c r="BB851" s="4" t="s">
        <v>1831</v>
      </c>
      <c r="BC851" s="53">
        <v>0.7177692</v>
      </c>
      <c r="BD851" s="53">
        <v>3.7317500000000003E-2</v>
      </c>
      <c r="BE851" s="53">
        <v>308.96596599999998</v>
      </c>
      <c r="BF851" s="53">
        <v>2.1936456400000002</v>
      </c>
      <c r="BG851" s="53">
        <v>0.13861325999999999</v>
      </c>
      <c r="BH851" s="4">
        <v>30.575462699999999</v>
      </c>
      <c r="BI851" s="4">
        <v>8.1096354300000009</v>
      </c>
      <c r="BJ851" s="53">
        <v>7.1269404700000001</v>
      </c>
      <c r="BK851" s="53">
        <v>1.464673E-2</v>
      </c>
      <c r="BL851" s="53">
        <v>20161.900399999999</v>
      </c>
    </row>
    <row r="852" spans="1:64" hidden="1" x14ac:dyDescent="0.3">
      <c r="A852" s="4" t="s">
        <v>605</v>
      </c>
      <c r="B852" s="4">
        <v>181</v>
      </c>
      <c r="C852" s="53">
        <v>181</v>
      </c>
      <c r="D852" s="4">
        <v>822</v>
      </c>
      <c r="E852" s="4" t="s">
        <v>1720</v>
      </c>
      <c r="F852" s="58">
        <v>33210</v>
      </c>
      <c r="G852" s="94">
        <v>3</v>
      </c>
      <c r="H852" s="94">
        <v>12</v>
      </c>
      <c r="I852" s="94">
        <v>1990</v>
      </c>
      <c r="J852" s="4">
        <v>45.214512999999997</v>
      </c>
      <c r="K852" s="4">
        <v>-64.360433</v>
      </c>
      <c r="L852" s="4">
        <v>1</v>
      </c>
      <c r="M852" s="5" t="s">
        <v>963</v>
      </c>
      <c r="N852" s="4" t="s">
        <v>1345</v>
      </c>
      <c r="P852" s="5" t="s">
        <v>1929</v>
      </c>
      <c r="Q852" s="90" t="s">
        <v>868</v>
      </c>
      <c r="R852" s="4" t="s">
        <v>868</v>
      </c>
      <c r="S852" s="4" t="s">
        <v>1767</v>
      </c>
      <c r="T852" s="4" t="s">
        <v>2166</v>
      </c>
      <c r="U852" s="5" t="s">
        <v>1418</v>
      </c>
      <c r="V852" s="5" t="s">
        <v>992</v>
      </c>
      <c r="W852" s="5" t="s">
        <v>1222</v>
      </c>
      <c r="X852" s="4" t="s">
        <v>1883</v>
      </c>
      <c r="Y852" s="4" t="b">
        <v>1</v>
      </c>
      <c r="Z852" s="4" t="s">
        <v>1883</v>
      </c>
      <c r="AA852" s="4" t="s">
        <v>1831</v>
      </c>
      <c r="AB852" s="4" t="s">
        <v>1831</v>
      </c>
      <c r="AC852" s="4" t="s">
        <v>1831</v>
      </c>
      <c r="AD852" s="4" t="s">
        <v>1958</v>
      </c>
      <c r="AE852" s="53">
        <v>0</v>
      </c>
      <c r="AJ852" s="4" t="s">
        <v>1831</v>
      </c>
      <c r="AK852" s="4" t="s">
        <v>1831</v>
      </c>
      <c r="AL852" s="4" t="s">
        <v>1831</v>
      </c>
      <c r="AM852" s="4" t="s">
        <v>1831</v>
      </c>
      <c r="AN852" s="4">
        <v>42</v>
      </c>
      <c r="AO852" s="4" t="s">
        <v>1831</v>
      </c>
      <c r="AR852" s="4" t="s">
        <v>1831</v>
      </c>
      <c r="AS852" s="4" t="s">
        <v>1831</v>
      </c>
      <c r="AT852" s="4" t="s">
        <v>1831</v>
      </c>
      <c r="AU852" s="4" t="s">
        <v>1831</v>
      </c>
      <c r="AV852" s="4" t="s">
        <v>1831</v>
      </c>
      <c r="AW852" s="4" t="s">
        <v>1831</v>
      </c>
      <c r="AX852" s="4" t="s">
        <v>1831</v>
      </c>
      <c r="AY852" s="4" t="s">
        <v>1831</v>
      </c>
      <c r="AZ852" s="4" t="s">
        <v>1831</v>
      </c>
      <c r="BA852" s="4" t="s">
        <v>1831</v>
      </c>
      <c r="BB852" s="4" t="s">
        <v>1831</v>
      </c>
      <c r="BC852" s="53">
        <v>0.7177692</v>
      </c>
      <c r="BD852" s="53">
        <v>3.7317500000000003E-2</v>
      </c>
      <c r="BE852" s="53">
        <v>308.96596599999998</v>
      </c>
      <c r="BF852" s="53">
        <v>2.1936456400000002</v>
      </c>
      <c r="BG852" s="53">
        <v>0.13861325999999999</v>
      </c>
      <c r="BH852" s="4">
        <v>30.575462699999999</v>
      </c>
      <c r="BI852" s="4">
        <v>8.1096354300000009</v>
      </c>
      <c r="BJ852" s="53">
        <v>7.1269404700000001</v>
      </c>
      <c r="BK852" s="53">
        <v>1.464673E-2</v>
      </c>
      <c r="BL852" s="53">
        <v>20161.900399999999</v>
      </c>
    </row>
    <row r="853" spans="1:64" hidden="1" x14ac:dyDescent="0.3">
      <c r="A853" s="4" t="s">
        <v>605</v>
      </c>
      <c r="B853" s="4">
        <v>181</v>
      </c>
      <c r="C853" s="53">
        <v>181</v>
      </c>
      <c r="D853" s="4">
        <v>823</v>
      </c>
      <c r="E853" s="4" t="s">
        <v>1720</v>
      </c>
      <c r="F853" s="58">
        <v>33216</v>
      </c>
      <c r="G853" s="94">
        <v>9</v>
      </c>
      <c r="H853" s="94">
        <v>12</v>
      </c>
      <c r="I853" s="94">
        <v>1990</v>
      </c>
      <c r="J853" s="4">
        <v>45.214512999999997</v>
      </c>
      <c r="K853" s="4">
        <v>-64.360433</v>
      </c>
      <c r="L853" s="4">
        <v>1</v>
      </c>
      <c r="M853" s="5" t="s">
        <v>963</v>
      </c>
      <c r="N853" s="4" t="s">
        <v>1345</v>
      </c>
      <c r="P853" s="5" t="s">
        <v>1929</v>
      </c>
      <c r="Q853" s="90" t="s">
        <v>868</v>
      </c>
      <c r="R853" s="4" t="s">
        <v>868</v>
      </c>
      <c r="S853" s="4" t="s">
        <v>1767</v>
      </c>
      <c r="T853" s="4" t="s">
        <v>2167</v>
      </c>
      <c r="U853" s="5" t="s">
        <v>1418</v>
      </c>
      <c r="V853" s="5" t="s">
        <v>992</v>
      </c>
      <c r="W853" s="5" t="s">
        <v>1222</v>
      </c>
      <c r="X853" s="4" t="s">
        <v>1883</v>
      </c>
      <c r="Y853" s="4" t="b">
        <v>1</v>
      </c>
      <c r="Z853" s="4" t="s">
        <v>1883</v>
      </c>
      <c r="AA853" s="4" t="s">
        <v>1831</v>
      </c>
      <c r="AB853" s="4" t="s">
        <v>1831</v>
      </c>
      <c r="AC853" s="4" t="s">
        <v>1831</v>
      </c>
      <c r="AD853" s="4" t="s">
        <v>1958</v>
      </c>
      <c r="AE853" s="53">
        <v>0</v>
      </c>
      <c r="AJ853" s="4" t="s">
        <v>1831</v>
      </c>
      <c r="AK853" s="4" t="s">
        <v>1831</v>
      </c>
      <c r="AL853" s="4" t="s">
        <v>1831</v>
      </c>
      <c r="AM853" s="4" t="s">
        <v>1831</v>
      </c>
      <c r="AN853" s="4">
        <v>48</v>
      </c>
      <c r="AO853" s="4" t="s">
        <v>1831</v>
      </c>
      <c r="AR853" s="4" t="s">
        <v>1831</v>
      </c>
      <c r="AS853" s="4" t="s">
        <v>1831</v>
      </c>
      <c r="AT853" s="4" t="s">
        <v>1831</v>
      </c>
      <c r="AU853" s="4" t="s">
        <v>1831</v>
      </c>
      <c r="AV853" s="4" t="s">
        <v>1831</v>
      </c>
      <c r="AW853" s="4" t="s">
        <v>1831</v>
      </c>
      <c r="AX853" s="4" t="s">
        <v>1831</v>
      </c>
      <c r="AY853" s="4" t="s">
        <v>1831</v>
      </c>
      <c r="AZ853" s="4" t="s">
        <v>1831</v>
      </c>
      <c r="BA853" s="4" t="s">
        <v>1831</v>
      </c>
      <c r="BB853" s="4" t="s">
        <v>1831</v>
      </c>
      <c r="BC853" s="53">
        <v>0.7177692</v>
      </c>
      <c r="BD853" s="53">
        <v>3.7317500000000003E-2</v>
      </c>
      <c r="BE853" s="53">
        <v>308.96596599999998</v>
      </c>
      <c r="BF853" s="53">
        <v>2.1936456400000002</v>
      </c>
      <c r="BG853" s="53">
        <v>0.13861325999999999</v>
      </c>
      <c r="BH853" s="4">
        <v>30.575462699999999</v>
      </c>
      <c r="BI853" s="4">
        <v>8.1096354300000009</v>
      </c>
      <c r="BJ853" s="53">
        <v>7.1269404700000001</v>
      </c>
      <c r="BK853" s="53">
        <v>1.464673E-2</v>
      </c>
      <c r="BL853" s="53">
        <v>20161.900399999999</v>
      </c>
    </row>
    <row r="854" spans="1:64" hidden="1" x14ac:dyDescent="0.3">
      <c r="A854" s="4" t="s">
        <v>605</v>
      </c>
      <c r="B854" s="4">
        <v>181</v>
      </c>
      <c r="C854" s="53">
        <v>181</v>
      </c>
      <c r="D854" s="4">
        <v>824</v>
      </c>
      <c r="E854" s="4" t="s">
        <v>1720</v>
      </c>
      <c r="F854" s="58">
        <v>33225</v>
      </c>
      <c r="G854" s="94">
        <v>18</v>
      </c>
      <c r="H854" s="94">
        <v>12</v>
      </c>
      <c r="I854" s="94">
        <v>1990</v>
      </c>
      <c r="J854" s="4">
        <v>45.214512999999997</v>
      </c>
      <c r="K854" s="4">
        <v>-64.360433</v>
      </c>
      <c r="L854" s="4">
        <v>1</v>
      </c>
      <c r="M854" s="5" t="s">
        <v>963</v>
      </c>
      <c r="N854" s="4" t="s">
        <v>1345</v>
      </c>
      <c r="P854" s="5" t="s">
        <v>1929</v>
      </c>
      <c r="Q854" s="90" t="s">
        <v>868</v>
      </c>
      <c r="R854" s="4" t="s">
        <v>868</v>
      </c>
      <c r="S854" s="4" t="s">
        <v>1767</v>
      </c>
      <c r="T854" s="4" t="s">
        <v>2168</v>
      </c>
      <c r="U854" s="5" t="s">
        <v>1418</v>
      </c>
      <c r="V854" s="5" t="s">
        <v>992</v>
      </c>
      <c r="W854" s="5" t="s">
        <v>1222</v>
      </c>
      <c r="X854" s="4" t="s">
        <v>1883</v>
      </c>
      <c r="Y854" s="4" t="b">
        <v>1</v>
      </c>
      <c r="Z854" s="4" t="s">
        <v>1883</v>
      </c>
      <c r="AA854" s="4" t="s">
        <v>1831</v>
      </c>
      <c r="AB854" s="4" t="s">
        <v>1831</v>
      </c>
      <c r="AC854" s="4" t="s">
        <v>1831</v>
      </c>
      <c r="AD854" s="4" t="s">
        <v>1958</v>
      </c>
      <c r="AE854" s="53">
        <v>0</v>
      </c>
      <c r="AJ854" s="4" t="s">
        <v>1831</v>
      </c>
      <c r="AK854" s="4" t="s">
        <v>1831</v>
      </c>
      <c r="AL854" s="4" t="s">
        <v>1831</v>
      </c>
      <c r="AM854" s="4" t="s">
        <v>1831</v>
      </c>
      <c r="AN854" s="4">
        <v>57</v>
      </c>
      <c r="AO854" s="4" t="s">
        <v>1831</v>
      </c>
      <c r="AR854" s="4" t="s">
        <v>1831</v>
      </c>
      <c r="AS854" s="4" t="s">
        <v>1831</v>
      </c>
      <c r="AT854" s="4" t="s">
        <v>1831</v>
      </c>
      <c r="AU854" s="4" t="s">
        <v>1831</v>
      </c>
      <c r="AV854" s="4" t="s">
        <v>1831</v>
      </c>
      <c r="AW854" s="4" t="s">
        <v>1831</v>
      </c>
      <c r="AX854" s="4" t="s">
        <v>1831</v>
      </c>
      <c r="AY854" s="4" t="s">
        <v>1831</v>
      </c>
      <c r="AZ854" s="4" t="s">
        <v>1831</v>
      </c>
      <c r="BA854" s="4" t="s">
        <v>1831</v>
      </c>
      <c r="BB854" s="4" t="s">
        <v>1831</v>
      </c>
      <c r="BC854" s="53">
        <v>0.7177692</v>
      </c>
      <c r="BD854" s="53">
        <v>3.7317500000000003E-2</v>
      </c>
      <c r="BE854" s="53">
        <v>308.96596599999998</v>
      </c>
      <c r="BF854" s="53">
        <v>2.1936456400000002</v>
      </c>
      <c r="BG854" s="53">
        <v>0.13861325999999999</v>
      </c>
      <c r="BH854" s="4">
        <v>30.575462699999999</v>
      </c>
      <c r="BI854" s="4">
        <v>8.1096354300000009</v>
      </c>
      <c r="BJ854" s="53">
        <v>7.1269404700000001</v>
      </c>
      <c r="BK854" s="53">
        <v>1.464673E-2</v>
      </c>
      <c r="BL854" s="53">
        <v>20161.900399999999</v>
      </c>
    </row>
    <row r="855" spans="1:64" hidden="1" x14ac:dyDescent="0.3">
      <c r="A855" s="4" t="s">
        <v>605</v>
      </c>
      <c r="B855" s="4">
        <v>181</v>
      </c>
      <c r="C855" s="53">
        <v>181</v>
      </c>
      <c r="D855" s="4">
        <v>825</v>
      </c>
      <c r="E855" s="4" t="s">
        <v>1721</v>
      </c>
      <c r="F855" s="58">
        <v>33169</v>
      </c>
      <c r="G855" s="94">
        <v>23</v>
      </c>
      <c r="H855" s="94">
        <v>10</v>
      </c>
      <c r="I855" s="94">
        <v>1990</v>
      </c>
      <c r="J855" s="4">
        <v>45.214512999999997</v>
      </c>
      <c r="K855" s="4">
        <v>-64.360433</v>
      </c>
      <c r="L855" s="4">
        <v>1</v>
      </c>
      <c r="M855" s="5" t="s">
        <v>963</v>
      </c>
      <c r="N855" s="4" t="s">
        <v>1345</v>
      </c>
      <c r="P855" s="5" t="s">
        <v>1929</v>
      </c>
      <c r="Q855" s="90" t="s">
        <v>868</v>
      </c>
      <c r="R855" s="4" t="s">
        <v>868</v>
      </c>
      <c r="S855" s="4" t="s">
        <v>1767</v>
      </c>
      <c r="T855" s="4" t="s">
        <v>2147</v>
      </c>
      <c r="U855" s="5" t="s">
        <v>1174</v>
      </c>
      <c r="V855" s="5" t="s">
        <v>992</v>
      </c>
      <c r="Y855" s="4" t="b">
        <v>1</v>
      </c>
      <c r="Z855" s="4" t="s">
        <v>1733</v>
      </c>
      <c r="AA855" s="4" t="s">
        <v>1831</v>
      </c>
      <c r="AB855" s="4" t="s">
        <v>1831</v>
      </c>
      <c r="AC855" s="4" t="s">
        <v>1831</v>
      </c>
      <c r="AD855" s="4" t="s">
        <v>1958</v>
      </c>
      <c r="AE855" s="53">
        <v>0</v>
      </c>
      <c r="AJ855" s="4" t="s">
        <v>1831</v>
      </c>
      <c r="AK855" s="4" t="s">
        <v>1831</v>
      </c>
      <c r="AL855" s="4" t="s">
        <v>1831</v>
      </c>
      <c r="AM855" s="4" t="s">
        <v>1831</v>
      </c>
      <c r="AN855" s="4">
        <v>1</v>
      </c>
      <c r="AO855" s="4" t="s">
        <v>1831</v>
      </c>
      <c r="AR855" s="4" t="s">
        <v>1831</v>
      </c>
      <c r="AS855" s="4" t="s">
        <v>1831</v>
      </c>
      <c r="AT855" s="4" t="s">
        <v>1831</v>
      </c>
      <c r="AU855" s="4" t="s">
        <v>1831</v>
      </c>
      <c r="AV855" s="4" t="s">
        <v>1831</v>
      </c>
      <c r="AW855" s="4" t="s">
        <v>1831</v>
      </c>
      <c r="AX855" s="4" t="s">
        <v>1831</v>
      </c>
      <c r="AY855" s="4" t="s">
        <v>1831</v>
      </c>
      <c r="AZ855" s="4" t="s">
        <v>1831</v>
      </c>
      <c r="BA855" s="4" t="s">
        <v>1831</v>
      </c>
      <c r="BB855" s="4" t="s">
        <v>1831</v>
      </c>
      <c r="BC855" s="53">
        <v>0.7177692</v>
      </c>
      <c r="BD855" s="53">
        <v>3.7317500000000003E-2</v>
      </c>
      <c r="BE855" s="53">
        <v>308.96596599999998</v>
      </c>
      <c r="BF855" s="53">
        <v>2.1936456400000002</v>
      </c>
      <c r="BG855" s="53">
        <v>0.13861325999999999</v>
      </c>
      <c r="BH855" s="4">
        <v>30.575462699999999</v>
      </c>
      <c r="BI855" s="4">
        <v>8.1096354300000009</v>
      </c>
      <c r="BJ855" s="53">
        <v>7.1269404700000001</v>
      </c>
      <c r="BK855" s="53">
        <v>1.464673E-2</v>
      </c>
      <c r="BL855" s="53">
        <v>20161.900399999999</v>
      </c>
    </row>
    <row r="856" spans="1:64" hidden="1" x14ac:dyDescent="0.3">
      <c r="A856" s="4" t="s">
        <v>605</v>
      </c>
      <c r="B856" s="4">
        <v>181</v>
      </c>
      <c r="C856" s="53">
        <v>181</v>
      </c>
      <c r="D856" s="4">
        <v>826</v>
      </c>
      <c r="E856" s="4" t="s">
        <v>1721</v>
      </c>
      <c r="F856" s="58">
        <v>33174</v>
      </c>
      <c r="G856" s="94">
        <v>28</v>
      </c>
      <c r="H856" s="94">
        <v>10</v>
      </c>
      <c r="I856" s="94">
        <v>1990</v>
      </c>
      <c r="J856" s="4">
        <v>45.214512999999997</v>
      </c>
      <c r="K856" s="4">
        <v>-64.360433</v>
      </c>
      <c r="L856" s="4">
        <v>1</v>
      </c>
      <c r="M856" s="5" t="s">
        <v>963</v>
      </c>
      <c r="N856" s="4" t="s">
        <v>1345</v>
      </c>
      <c r="P856" s="5" t="s">
        <v>1929</v>
      </c>
      <c r="Q856" s="90" t="s">
        <v>868</v>
      </c>
      <c r="R856" s="4" t="s">
        <v>868</v>
      </c>
      <c r="S856" s="4" t="s">
        <v>1767</v>
      </c>
      <c r="T856" s="4" t="s">
        <v>2169</v>
      </c>
      <c r="U856" s="5" t="s">
        <v>1174</v>
      </c>
      <c r="V856" s="5" t="s">
        <v>992</v>
      </c>
      <c r="Y856" s="4" t="b">
        <v>1</v>
      </c>
      <c r="Z856" s="4" t="s">
        <v>1733</v>
      </c>
      <c r="AA856" s="4" t="s">
        <v>1831</v>
      </c>
      <c r="AB856" s="4" t="s">
        <v>1831</v>
      </c>
      <c r="AC856" s="4" t="s">
        <v>1831</v>
      </c>
      <c r="AD856" s="4" t="s">
        <v>1958</v>
      </c>
      <c r="AE856" s="53">
        <v>0</v>
      </c>
      <c r="AJ856" s="4" t="s">
        <v>1831</v>
      </c>
      <c r="AK856" s="4" t="s">
        <v>1831</v>
      </c>
      <c r="AL856" s="4" t="s">
        <v>1831</v>
      </c>
      <c r="AM856" s="4" t="s">
        <v>1831</v>
      </c>
      <c r="AN856" s="4">
        <v>6</v>
      </c>
      <c r="AO856" s="4" t="s">
        <v>1831</v>
      </c>
      <c r="AR856" s="4" t="s">
        <v>1831</v>
      </c>
      <c r="AS856" s="4" t="s">
        <v>1831</v>
      </c>
      <c r="AT856" s="4" t="s">
        <v>1831</v>
      </c>
      <c r="AU856" s="4" t="s">
        <v>1831</v>
      </c>
      <c r="AV856" s="4" t="s">
        <v>1831</v>
      </c>
      <c r="AW856" s="4" t="s">
        <v>1831</v>
      </c>
      <c r="AX856" s="4" t="s">
        <v>1831</v>
      </c>
      <c r="AY856" s="4" t="s">
        <v>1831</v>
      </c>
      <c r="AZ856" s="4" t="s">
        <v>1831</v>
      </c>
      <c r="BA856" s="4" t="s">
        <v>1831</v>
      </c>
      <c r="BB856" s="4" t="s">
        <v>1831</v>
      </c>
      <c r="BC856" s="53">
        <v>0.7177692</v>
      </c>
      <c r="BD856" s="53">
        <v>3.7317500000000003E-2</v>
      </c>
      <c r="BE856" s="53">
        <v>308.96596599999998</v>
      </c>
      <c r="BF856" s="53">
        <v>2.1936456400000002</v>
      </c>
      <c r="BG856" s="53">
        <v>0.13861325999999999</v>
      </c>
      <c r="BH856" s="4">
        <v>30.575462699999999</v>
      </c>
      <c r="BI856" s="4">
        <v>8.1096354300000009</v>
      </c>
      <c r="BJ856" s="53">
        <v>7.1269404700000001</v>
      </c>
      <c r="BK856" s="53">
        <v>1.464673E-2</v>
      </c>
      <c r="BL856" s="53">
        <v>20161.900399999999</v>
      </c>
    </row>
    <row r="857" spans="1:64" hidden="1" x14ac:dyDescent="0.3">
      <c r="A857" s="4" t="s">
        <v>605</v>
      </c>
      <c r="B857" s="4">
        <v>181</v>
      </c>
      <c r="C857" s="53">
        <v>181</v>
      </c>
      <c r="D857" s="4">
        <v>827</v>
      </c>
      <c r="E857" s="4" t="s">
        <v>1721</v>
      </c>
      <c r="F857" s="58">
        <v>33176</v>
      </c>
      <c r="G857" s="94">
        <v>30</v>
      </c>
      <c r="H857" s="94">
        <v>10</v>
      </c>
      <c r="I857" s="94">
        <v>1990</v>
      </c>
      <c r="J857" s="4">
        <v>45.214512999999997</v>
      </c>
      <c r="K857" s="4">
        <v>-64.360433</v>
      </c>
      <c r="L857" s="4">
        <v>1</v>
      </c>
      <c r="M857" s="5" t="s">
        <v>963</v>
      </c>
      <c r="N857" s="4" t="s">
        <v>1345</v>
      </c>
      <c r="P857" s="5" t="s">
        <v>1929</v>
      </c>
      <c r="Q857" s="90" t="s">
        <v>868</v>
      </c>
      <c r="R857" s="4" t="s">
        <v>868</v>
      </c>
      <c r="S857" s="4" t="s">
        <v>1767</v>
      </c>
      <c r="T857" s="4" t="s">
        <v>2148</v>
      </c>
      <c r="U857" s="5" t="s">
        <v>1174</v>
      </c>
      <c r="V857" s="5" t="s">
        <v>992</v>
      </c>
      <c r="Y857" s="4" t="b">
        <v>1</v>
      </c>
      <c r="Z857" s="4" t="s">
        <v>1733</v>
      </c>
      <c r="AA857" s="4" t="s">
        <v>1831</v>
      </c>
      <c r="AB857" s="4" t="s">
        <v>1831</v>
      </c>
      <c r="AC857" s="4" t="s">
        <v>1831</v>
      </c>
      <c r="AD857" s="4" t="s">
        <v>1958</v>
      </c>
      <c r="AE857" s="53">
        <v>0</v>
      </c>
      <c r="AJ857" s="4" t="s">
        <v>1831</v>
      </c>
      <c r="AK857" s="4" t="s">
        <v>1831</v>
      </c>
      <c r="AL857" s="4" t="s">
        <v>1831</v>
      </c>
      <c r="AM857" s="4" t="s">
        <v>1831</v>
      </c>
      <c r="AN857" s="4">
        <v>8</v>
      </c>
      <c r="AO857" s="4" t="s">
        <v>1831</v>
      </c>
      <c r="AR857" s="4" t="s">
        <v>1831</v>
      </c>
      <c r="AS857" s="4" t="s">
        <v>1831</v>
      </c>
      <c r="AT857" s="4" t="s">
        <v>1831</v>
      </c>
      <c r="AU857" s="4" t="s">
        <v>1831</v>
      </c>
      <c r="AV857" s="4" t="s">
        <v>1831</v>
      </c>
      <c r="AW857" s="4" t="s">
        <v>1831</v>
      </c>
      <c r="AX857" s="4" t="s">
        <v>1831</v>
      </c>
      <c r="AY857" s="4" t="s">
        <v>1831</v>
      </c>
      <c r="AZ857" s="4" t="s">
        <v>1831</v>
      </c>
      <c r="BA857" s="4" t="s">
        <v>1831</v>
      </c>
      <c r="BB857" s="4" t="s">
        <v>1831</v>
      </c>
      <c r="BC857" s="53">
        <v>0.7177692</v>
      </c>
      <c r="BD857" s="53">
        <v>3.7317500000000003E-2</v>
      </c>
      <c r="BE857" s="53">
        <v>308.96596599999998</v>
      </c>
      <c r="BF857" s="53">
        <v>2.1936456400000002</v>
      </c>
      <c r="BG857" s="53">
        <v>0.13861325999999999</v>
      </c>
      <c r="BH857" s="4">
        <v>30.575462699999999</v>
      </c>
      <c r="BI857" s="4">
        <v>8.1096354300000009</v>
      </c>
      <c r="BJ857" s="53">
        <v>7.1269404700000001</v>
      </c>
      <c r="BK857" s="53">
        <v>1.464673E-2</v>
      </c>
      <c r="BL857" s="53">
        <v>20161.900399999999</v>
      </c>
    </row>
    <row r="858" spans="1:64" hidden="1" x14ac:dyDescent="0.3">
      <c r="A858" s="4" t="s">
        <v>605</v>
      </c>
      <c r="B858" s="4">
        <v>181</v>
      </c>
      <c r="C858" s="53">
        <v>181</v>
      </c>
      <c r="D858" s="4">
        <v>828</v>
      </c>
      <c r="E858" s="4" t="s">
        <v>1721</v>
      </c>
      <c r="F858" s="58">
        <v>33181</v>
      </c>
      <c r="G858" s="94">
        <v>4</v>
      </c>
      <c r="H858" s="94">
        <v>11</v>
      </c>
      <c r="I858" s="94">
        <v>1990</v>
      </c>
      <c r="J858" s="4">
        <v>45.214512999999997</v>
      </c>
      <c r="K858" s="4">
        <v>-64.360433</v>
      </c>
      <c r="L858" s="4">
        <v>1</v>
      </c>
      <c r="M858" s="5" t="s">
        <v>963</v>
      </c>
      <c r="N858" s="4" t="s">
        <v>1345</v>
      </c>
      <c r="P858" s="5" t="s">
        <v>1929</v>
      </c>
      <c r="Q858" s="90" t="s">
        <v>868</v>
      </c>
      <c r="R858" s="4" t="s">
        <v>868</v>
      </c>
      <c r="S858" s="4" t="s">
        <v>1767</v>
      </c>
      <c r="T858" s="4" t="s">
        <v>2149</v>
      </c>
      <c r="U858" s="5" t="s">
        <v>1174</v>
      </c>
      <c r="V858" s="5" t="s">
        <v>992</v>
      </c>
      <c r="Y858" s="4" t="b">
        <v>1</v>
      </c>
      <c r="Z858" s="4" t="s">
        <v>1733</v>
      </c>
      <c r="AA858" s="4" t="s">
        <v>1831</v>
      </c>
      <c r="AB858" s="4" t="s">
        <v>1831</v>
      </c>
      <c r="AC858" s="4" t="s">
        <v>1831</v>
      </c>
      <c r="AD858" s="4" t="s">
        <v>1958</v>
      </c>
      <c r="AE858" s="53">
        <v>0</v>
      </c>
      <c r="AJ858" s="4" t="s">
        <v>1831</v>
      </c>
      <c r="AK858" s="4" t="s">
        <v>1831</v>
      </c>
      <c r="AL858" s="4" t="s">
        <v>1831</v>
      </c>
      <c r="AM858" s="4" t="s">
        <v>1831</v>
      </c>
      <c r="AN858" s="4">
        <v>13</v>
      </c>
      <c r="AO858" s="4" t="s">
        <v>1831</v>
      </c>
      <c r="AR858" s="4" t="s">
        <v>1831</v>
      </c>
      <c r="AS858" s="4" t="s">
        <v>1831</v>
      </c>
      <c r="AT858" s="4" t="s">
        <v>1831</v>
      </c>
      <c r="AU858" s="4" t="s">
        <v>1831</v>
      </c>
      <c r="AV858" s="4" t="s">
        <v>1831</v>
      </c>
      <c r="AW858" s="4" t="s">
        <v>1831</v>
      </c>
      <c r="AX858" s="4" t="s">
        <v>1831</v>
      </c>
      <c r="AY858" s="4" t="s">
        <v>1831</v>
      </c>
      <c r="AZ858" s="4" t="s">
        <v>1831</v>
      </c>
      <c r="BA858" s="4" t="s">
        <v>1831</v>
      </c>
      <c r="BB858" s="4" t="s">
        <v>1831</v>
      </c>
      <c r="BC858" s="53">
        <v>0.7177692</v>
      </c>
      <c r="BD858" s="53">
        <v>3.7317500000000003E-2</v>
      </c>
      <c r="BE858" s="53">
        <v>308.96596599999998</v>
      </c>
      <c r="BF858" s="53">
        <v>2.1936456400000002</v>
      </c>
      <c r="BG858" s="53">
        <v>0.13861325999999999</v>
      </c>
      <c r="BH858" s="4">
        <v>30.575462699999999</v>
      </c>
      <c r="BI858" s="4">
        <v>8.1096354300000009</v>
      </c>
      <c r="BJ858" s="53">
        <v>7.1269404700000001</v>
      </c>
      <c r="BK858" s="53">
        <v>1.464673E-2</v>
      </c>
      <c r="BL858" s="53">
        <v>20161.900399999999</v>
      </c>
    </row>
    <row r="859" spans="1:64" hidden="1" x14ac:dyDescent="0.3">
      <c r="A859" s="4" t="s">
        <v>605</v>
      </c>
      <c r="B859" s="4">
        <v>181</v>
      </c>
      <c r="C859" s="53">
        <v>181</v>
      </c>
      <c r="D859" s="4">
        <v>829</v>
      </c>
      <c r="E859" s="4" t="s">
        <v>1721</v>
      </c>
      <c r="F859" s="58">
        <v>33185</v>
      </c>
      <c r="G859" s="94">
        <v>8</v>
      </c>
      <c r="H859" s="94">
        <v>11</v>
      </c>
      <c r="I859" s="94">
        <v>1990</v>
      </c>
      <c r="J859" s="4">
        <v>45.214512999999997</v>
      </c>
      <c r="K859" s="4">
        <v>-64.360433</v>
      </c>
      <c r="L859" s="4">
        <v>1</v>
      </c>
      <c r="M859" s="5" t="s">
        <v>963</v>
      </c>
      <c r="N859" s="4" t="s">
        <v>1345</v>
      </c>
      <c r="P859" s="5" t="s">
        <v>1929</v>
      </c>
      <c r="Q859" s="90" t="s">
        <v>868</v>
      </c>
      <c r="R859" s="4" t="s">
        <v>868</v>
      </c>
      <c r="S859" s="4" t="s">
        <v>1767</v>
      </c>
      <c r="T859" s="4" t="s">
        <v>2150</v>
      </c>
      <c r="U859" s="5" t="s">
        <v>1174</v>
      </c>
      <c r="V859" s="5" t="s">
        <v>992</v>
      </c>
      <c r="Y859" s="4" t="b">
        <v>1</v>
      </c>
      <c r="Z859" s="4" t="s">
        <v>1733</v>
      </c>
      <c r="AA859" s="4" t="s">
        <v>1831</v>
      </c>
      <c r="AB859" s="4" t="s">
        <v>1831</v>
      </c>
      <c r="AC859" s="4" t="s">
        <v>1831</v>
      </c>
      <c r="AD859" s="4" t="s">
        <v>1958</v>
      </c>
      <c r="AE859" s="53">
        <v>0</v>
      </c>
      <c r="AJ859" s="4" t="s">
        <v>1831</v>
      </c>
      <c r="AK859" s="4" t="s">
        <v>1831</v>
      </c>
      <c r="AL859" s="4" t="s">
        <v>1831</v>
      </c>
      <c r="AM859" s="4" t="s">
        <v>1831</v>
      </c>
      <c r="AN859" s="4">
        <v>17</v>
      </c>
      <c r="AO859" s="4" t="s">
        <v>1831</v>
      </c>
      <c r="AR859" s="4" t="s">
        <v>1831</v>
      </c>
      <c r="AS859" s="4" t="s">
        <v>1831</v>
      </c>
      <c r="AT859" s="4" t="s">
        <v>1831</v>
      </c>
      <c r="AU859" s="4" t="s">
        <v>1831</v>
      </c>
      <c r="AV859" s="4" t="s">
        <v>1831</v>
      </c>
      <c r="AW859" s="4" t="s">
        <v>1831</v>
      </c>
      <c r="AX859" s="4" t="s">
        <v>1831</v>
      </c>
      <c r="AY859" s="4" t="s">
        <v>1831</v>
      </c>
      <c r="AZ859" s="4" t="s">
        <v>1831</v>
      </c>
      <c r="BA859" s="4" t="s">
        <v>1831</v>
      </c>
      <c r="BB859" s="4" t="s">
        <v>1831</v>
      </c>
      <c r="BC859" s="53">
        <v>0.7177692</v>
      </c>
      <c r="BD859" s="53">
        <v>3.7317500000000003E-2</v>
      </c>
      <c r="BE859" s="53">
        <v>308.96596599999998</v>
      </c>
      <c r="BF859" s="53">
        <v>2.1936456400000002</v>
      </c>
      <c r="BG859" s="53">
        <v>0.13861325999999999</v>
      </c>
      <c r="BH859" s="4">
        <v>30.575462699999999</v>
      </c>
      <c r="BI859" s="4">
        <v>8.1096354300000009</v>
      </c>
      <c r="BJ859" s="53">
        <v>7.1269404700000001</v>
      </c>
      <c r="BK859" s="53">
        <v>1.464673E-2</v>
      </c>
      <c r="BL859" s="53">
        <v>20161.900399999999</v>
      </c>
    </row>
    <row r="860" spans="1:64" hidden="1" x14ac:dyDescent="0.3">
      <c r="A860" s="4" t="s">
        <v>605</v>
      </c>
      <c r="B860" s="4">
        <v>181</v>
      </c>
      <c r="C860" s="53">
        <v>181</v>
      </c>
      <c r="D860" s="4">
        <v>830</v>
      </c>
      <c r="E860" s="4" t="s">
        <v>1721</v>
      </c>
      <c r="F860" s="58">
        <v>33189</v>
      </c>
      <c r="G860" s="94">
        <v>12</v>
      </c>
      <c r="H860" s="94">
        <v>11</v>
      </c>
      <c r="I860" s="94">
        <v>1990</v>
      </c>
      <c r="J860" s="4">
        <v>45.214512999999997</v>
      </c>
      <c r="K860" s="4">
        <v>-64.360433</v>
      </c>
      <c r="L860" s="4">
        <v>1</v>
      </c>
      <c r="M860" s="5" t="s">
        <v>963</v>
      </c>
      <c r="N860" s="4" t="s">
        <v>1345</v>
      </c>
      <c r="P860" s="5" t="s">
        <v>1929</v>
      </c>
      <c r="Q860" s="90" t="s">
        <v>868</v>
      </c>
      <c r="R860" s="4" t="s">
        <v>868</v>
      </c>
      <c r="S860" s="4" t="s">
        <v>1767</v>
      </c>
      <c r="T860" s="4" t="s">
        <v>2151</v>
      </c>
      <c r="U860" s="5" t="s">
        <v>1174</v>
      </c>
      <c r="V860" s="5" t="s">
        <v>992</v>
      </c>
      <c r="Y860" s="4" t="b">
        <v>1</v>
      </c>
      <c r="Z860" s="4" t="s">
        <v>1733</v>
      </c>
      <c r="AA860" s="4" t="s">
        <v>1831</v>
      </c>
      <c r="AB860" s="4" t="s">
        <v>1831</v>
      </c>
      <c r="AC860" s="4" t="s">
        <v>1831</v>
      </c>
      <c r="AD860" s="4" t="s">
        <v>1958</v>
      </c>
      <c r="AE860" s="53">
        <v>0</v>
      </c>
      <c r="AJ860" s="4" t="s">
        <v>1831</v>
      </c>
      <c r="AK860" s="4" t="s">
        <v>1831</v>
      </c>
      <c r="AL860" s="4" t="s">
        <v>1831</v>
      </c>
      <c r="AM860" s="4" t="s">
        <v>1831</v>
      </c>
      <c r="AN860" s="4">
        <v>21</v>
      </c>
      <c r="AO860" s="4" t="s">
        <v>1831</v>
      </c>
      <c r="AR860" s="4" t="s">
        <v>1831</v>
      </c>
      <c r="AS860" s="4" t="s">
        <v>1831</v>
      </c>
      <c r="AT860" s="4" t="s">
        <v>1831</v>
      </c>
      <c r="AU860" s="4" t="s">
        <v>1831</v>
      </c>
      <c r="AV860" s="4" t="s">
        <v>1831</v>
      </c>
      <c r="AW860" s="4" t="s">
        <v>1831</v>
      </c>
      <c r="AX860" s="4" t="s">
        <v>1831</v>
      </c>
      <c r="AY860" s="4" t="s">
        <v>1831</v>
      </c>
      <c r="AZ860" s="4" t="s">
        <v>1831</v>
      </c>
      <c r="BA860" s="4" t="s">
        <v>1831</v>
      </c>
      <c r="BB860" s="4" t="s">
        <v>1831</v>
      </c>
      <c r="BC860" s="53">
        <v>0.7177692</v>
      </c>
      <c r="BD860" s="53">
        <v>3.7317500000000003E-2</v>
      </c>
      <c r="BE860" s="53">
        <v>308.96596599999998</v>
      </c>
      <c r="BF860" s="53">
        <v>2.1936456400000002</v>
      </c>
      <c r="BG860" s="53">
        <v>0.13861325999999999</v>
      </c>
      <c r="BH860" s="4">
        <v>30.575462699999999</v>
      </c>
      <c r="BI860" s="4">
        <v>8.1096354300000009</v>
      </c>
      <c r="BJ860" s="53">
        <v>7.1269404700000001</v>
      </c>
      <c r="BK860" s="53">
        <v>1.464673E-2</v>
      </c>
      <c r="BL860" s="53">
        <v>20161.900399999999</v>
      </c>
    </row>
    <row r="861" spans="1:64" hidden="1" x14ac:dyDescent="0.3">
      <c r="A861" s="4" t="s">
        <v>605</v>
      </c>
      <c r="B861" s="4">
        <v>181</v>
      </c>
      <c r="C861" s="53">
        <v>181</v>
      </c>
      <c r="D861" s="4">
        <v>831</v>
      </c>
      <c r="E861" s="4" t="s">
        <v>1721</v>
      </c>
      <c r="F861" s="58">
        <v>33196</v>
      </c>
      <c r="G861" s="94">
        <v>19</v>
      </c>
      <c r="H861" s="94">
        <v>11</v>
      </c>
      <c r="I861" s="94">
        <v>1990</v>
      </c>
      <c r="J861" s="4">
        <v>45.214512999999997</v>
      </c>
      <c r="K861" s="4">
        <v>-64.360433</v>
      </c>
      <c r="L861" s="4">
        <v>1</v>
      </c>
      <c r="M861" s="5" t="s">
        <v>963</v>
      </c>
      <c r="N861" s="4" t="s">
        <v>1345</v>
      </c>
      <c r="P861" s="5" t="s">
        <v>1929</v>
      </c>
      <c r="Q861" s="90" t="s">
        <v>868</v>
      </c>
      <c r="R861" s="4" t="s">
        <v>868</v>
      </c>
      <c r="S861" s="4" t="s">
        <v>1767</v>
      </c>
      <c r="T861" s="4" t="s">
        <v>2152</v>
      </c>
      <c r="U861" s="5" t="s">
        <v>1174</v>
      </c>
      <c r="V861" s="5" t="s">
        <v>992</v>
      </c>
      <c r="Y861" s="4" t="b">
        <v>1</v>
      </c>
      <c r="Z861" s="4" t="s">
        <v>1733</v>
      </c>
      <c r="AA861" s="4" t="s">
        <v>1831</v>
      </c>
      <c r="AB861" s="4" t="s">
        <v>1831</v>
      </c>
      <c r="AC861" s="4" t="s">
        <v>1831</v>
      </c>
      <c r="AD861" s="4" t="s">
        <v>1958</v>
      </c>
      <c r="AE861" s="53">
        <v>0</v>
      </c>
      <c r="AJ861" s="4" t="s">
        <v>1831</v>
      </c>
      <c r="AK861" s="4" t="s">
        <v>1831</v>
      </c>
      <c r="AL861" s="4" t="s">
        <v>1831</v>
      </c>
      <c r="AM861" s="4" t="s">
        <v>1831</v>
      </c>
      <c r="AN861" s="4">
        <v>28</v>
      </c>
      <c r="AO861" s="4" t="s">
        <v>1831</v>
      </c>
      <c r="AR861" s="4" t="s">
        <v>1831</v>
      </c>
      <c r="AS861" s="4" t="s">
        <v>1831</v>
      </c>
      <c r="AT861" s="4" t="s">
        <v>1831</v>
      </c>
      <c r="AU861" s="4" t="s">
        <v>1831</v>
      </c>
      <c r="AV861" s="4" t="s">
        <v>1831</v>
      </c>
      <c r="AW861" s="4" t="s">
        <v>1831</v>
      </c>
      <c r="AX861" s="4" t="s">
        <v>1831</v>
      </c>
      <c r="AY861" s="4" t="s">
        <v>1831</v>
      </c>
      <c r="AZ861" s="4" t="s">
        <v>1831</v>
      </c>
      <c r="BA861" s="4" t="s">
        <v>1831</v>
      </c>
      <c r="BB861" s="4" t="s">
        <v>1831</v>
      </c>
      <c r="BC861" s="53">
        <v>0.7177692</v>
      </c>
      <c r="BD861" s="53">
        <v>3.7317500000000003E-2</v>
      </c>
      <c r="BE861" s="53">
        <v>308.96596599999998</v>
      </c>
      <c r="BF861" s="53">
        <v>2.1936456400000002</v>
      </c>
      <c r="BG861" s="53">
        <v>0.13861325999999999</v>
      </c>
      <c r="BH861" s="4">
        <v>30.575462699999999</v>
      </c>
      <c r="BI861" s="4">
        <v>8.1096354300000009</v>
      </c>
      <c r="BJ861" s="53">
        <v>7.1269404700000001</v>
      </c>
      <c r="BK861" s="53">
        <v>1.464673E-2</v>
      </c>
      <c r="BL861" s="53">
        <v>20161.900399999999</v>
      </c>
    </row>
    <row r="862" spans="1:64" hidden="1" x14ac:dyDescent="0.3">
      <c r="A862" s="4" t="s">
        <v>605</v>
      </c>
      <c r="B862" s="4">
        <v>181</v>
      </c>
      <c r="C862" s="53">
        <v>181</v>
      </c>
      <c r="D862" s="4">
        <v>832</v>
      </c>
      <c r="E862" s="4" t="s">
        <v>1721</v>
      </c>
      <c r="F862" s="58">
        <v>33199</v>
      </c>
      <c r="G862" s="94">
        <v>22</v>
      </c>
      <c r="H862" s="94">
        <v>11</v>
      </c>
      <c r="I862" s="94">
        <v>1990</v>
      </c>
      <c r="J862" s="4">
        <v>45.214512999999997</v>
      </c>
      <c r="K862" s="4">
        <v>-64.360433</v>
      </c>
      <c r="L862" s="4">
        <v>1</v>
      </c>
      <c r="M862" s="5" t="s">
        <v>963</v>
      </c>
      <c r="N862" s="4" t="s">
        <v>1345</v>
      </c>
      <c r="P862" s="5" t="s">
        <v>1929</v>
      </c>
      <c r="Q862" s="90" t="s">
        <v>868</v>
      </c>
      <c r="R862" s="4" t="s">
        <v>868</v>
      </c>
      <c r="S862" s="4" t="s">
        <v>1767</v>
      </c>
      <c r="T862" s="4" t="s">
        <v>2153</v>
      </c>
      <c r="U862" s="5" t="s">
        <v>1174</v>
      </c>
      <c r="V862" s="5" t="s">
        <v>992</v>
      </c>
      <c r="Y862" s="4" t="b">
        <v>1</v>
      </c>
      <c r="Z862" s="4" t="s">
        <v>1733</v>
      </c>
      <c r="AA862" s="4" t="s">
        <v>1831</v>
      </c>
      <c r="AB862" s="4" t="s">
        <v>1831</v>
      </c>
      <c r="AC862" s="4" t="s">
        <v>1831</v>
      </c>
      <c r="AD862" s="4" t="s">
        <v>1958</v>
      </c>
      <c r="AE862" s="53">
        <v>0</v>
      </c>
      <c r="AJ862" s="4" t="s">
        <v>1831</v>
      </c>
      <c r="AK862" s="4" t="s">
        <v>1831</v>
      </c>
      <c r="AL862" s="4" t="s">
        <v>1831</v>
      </c>
      <c r="AM862" s="4" t="s">
        <v>1831</v>
      </c>
      <c r="AN862" s="4">
        <v>31</v>
      </c>
      <c r="AO862" s="4" t="s">
        <v>1831</v>
      </c>
      <c r="AR862" s="4" t="s">
        <v>1831</v>
      </c>
      <c r="AS862" s="4" t="s">
        <v>1831</v>
      </c>
      <c r="AT862" s="4" t="s">
        <v>1831</v>
      </c>
      <c r="AU862" s="4" t="s">
        <v>1831</v>
      </c>
      <c r="AV862" s="4" t="s">
        <v>1831</v>
      </c>
      <c r="AW862" s="4" t="s">
        <v>1831</v>
      </c>
      <c r="AX862" s="4" t="s">
        <v>1831</v>
      </c>
      <c r="AY862" s="4" t="s">
        <v>1831</v>
      </c>
      <c r="AZ862" s="4" t="s">
        <v>1831</v>
      </c>
      <c r="BA862" s="4" t="s">
        <v>1831</v>
      </c>
      <c r="BB862" s="4" t="s">
        <v>1831</v>
      </c>
      <c r="BC862" s="53">
        <v>0.7177692</v>
      </c>
      <c r="BD862" s="53">
        <v>3.7317500000000003E-2</v>
      </c>
      <c r="BE862" s="53">
        <v>308.96596599999998</v>
      </c>
      <c r="BF862" s="53">
        <v>2.1936456400000002</v>
      </c>
      <c r="BG862" s="53">
        <v>0.13861325999999999</v>
      </c>
      <c r="BH862" s="4">
        <v>30.575462699999999</v>
      </c>
      <c r="BI862" s="4">
        <v>8.1096354300000009</v>
      </c>
      <c r="BJ862" s="53">
        <v>7.1269404700000001</v>
      </c>
      <c r="BK862" s="53">
        <v>1.464673E-2</v>
      </c>
      <c r="BL862" s="53">
        <v>20161.900399999999</v>
      </c>
    </row>
    <row r="863" spans="1:64" hidden="1" x14ac:dyDescent="0.3">
      <c r="A863" s="4" t="s">
        <v>605</v>
      </c>
      <c r="B863" s="4">
        <v>181</v>
      </c>
      <c r="C863" s="53">
        <v>181</v>
      </c>
      <c r="D863" s="4">
        <v>833</v>
      </c>
      <c r="E863" s="4" t="s">
        <v>1721</v>
      </c>
      <c r="F863" s="58">
        <v>33204</v>
      </c>
      <c r="G863" s="94">
        <v>27</v>
      </c>
      <c r="H863" s="94">
        <v>11</v>
      </c>
      <c r="I863" s="94">
        <v>1990</v>
      </c>
      <c r="J863" s="4">
        <v>45.214512999999997</v>
      </c>
      <c r="K863" s="4">
        <v>-64.360433</v>
      </c>
      <c r="L863" s="4">
        <v>1</v>
      </c>
      <c r="M863" s="5" t="s">
        <v>963</v>
      </c>
      <c r="N863" s="4" t="s">
        <v>1345</v>
      </c>
      <c r="P863" s="5" t="s">
        <v>1929</v>
      </c>
      <c r="Q863" s="90" t="s">
        <v>868</v>
      </c>
      <c r="R863" s="4" t="s">
        <v>868</v>
      </c>
      <c r="S863" s="4" t="s">
        <v>1767</v>
      </c>
      <c r="T863" s="4" t="s">
        <v>2154</v>
      </c>
      <c r="U863" s="5" t="s">
        <v>1174</v>
      </c>
      <c r="V863" s="5" t="s">
        <v>992</v>
      </c>
      <c r="Y863" s="4" t="b">
        <v>1</v>
      </c>
      <c r="Z863" s="4" t="s">
        <v>1733</v>
      </c>
      <c r="AA863" s="4" t="s">
        <v>1831</v>
      </c>
      <c r="AB863" s="4" t="s">
        <v>1831</v>
      </c>
      <c r="AC863" s="4" t="s">
        <v>1831</v>
      </c>
      <c r="AD863" s="4" t="s">
        <v>1958</v>
      </c>
      <c r="AE863" s="53">
        <v>0</v>
      </c>
      <c r="AJ863" s="4" t="s">
        <v>1831</v>
      </c>
      <c r="AK863" s="4" t="s">
        <v>1831</v>
      </c>
      <c r="AL863" s="4" t="s">
        <v>1831</v>
      </c>
      <c r="AM863" s="4" t="s">
        <v>1831</v>
      </c>
      <c r="AN863" s="4">
        <v>36</v>
      </c>
      <c r="AO863" s="4" t="s">
        <v>1831</v>
      </c>
      <c r="AR863" s="4" t="s">
        <v>1831</v>
      </c>
      <c r="AS863" s="4" t="s">
        <v>1831</v>
      </c>
      <c r="AT863" s="4" t="s">
        <v>1831</v>
      </c>
      <c r="AU863" s="4" t="s">
        <v>1831</v>
      </c>
      <c r="AV863" s="4" t="s">
        <v>1831</v>
      </c>
      <c r="AW863" s="4" t="s">
        <v>1831</v>
      </c>
      <c r="AX863" s="4" t="s">
        <v>1831</v>
      </c>
      <c r="AY863" s="4" t="s">
        <v>1831</v>
      </c>
      <c r="AZ863" s="4" t="s">
        <v>1831</v>
      </c>
      <c r="BA863" s="4" t="s">
        <v>1831</v>
      </c>
      <c r="BB863" s="4" t="s">
        <v>1831</v>
      </c>
      <c r="BC863" s="53">
        <v>0.7177692</v>
      </c>
      <c r="BD863" s="53">
        <v>3.7317500000000003E-2</v>
      </c>
      <c r="BE863" s="53">
        <v>308.96596599999998</v>
      </c>
      <c r="BF863" s="53">
        <v>2.1936456400000002</v>
      </c>
      <c r="BG863" s="53">
        <v>0.13861325999999999</v>
      </c>
      <c r="BH863" s="4">
        <v>30.575462699999999</v>
      </c>
      <c r="BI863" s="4">
        <v>8.1096354300000009</v>
      </c>
      <c r="BJ863" s="53">
        <v>7.1269404700000001</v>
      </c>
      <c r="BK863" s="53">
        <v>1.464673E-2</v>
      </c>
      <c r="BL863" s="53">
        <v>20161.900399999999</v>
      </c>
    </row>
    <row r="864" spans="1:64" hidden="1" x14ac:dyDescent="0.3">
      <c r="A864" s="4" t="s">
        <v>605</v>
      </c>
      <c r="B864" s="4">
        <v>181</v>
      </c>
      <c r="C864" s="53">
        <v>181</v>
      </c>
      <c r="D864" s="4">
        <v>834</v>
      </c>
      <c r="E864" s="4" t="s">
        <v>1721</v>
      </c>
      <c r="F864" s="58">
        <v>33210</v>
      </c>
      <c r="G864" s="94">
        <v>3</v>
      </c>
      <c r="H864" s="94">
        <v>12</v>
      </c>
      <c r="I864" s="94">
        <v>1990</v>
      </c>
      <c r="J864" s="4">
        <v>45.214512999999997</v>
      </c>
      <c r="K864" s="4">
        <v>-64.360433</v>
      </c>
      <c r="L864" s="4">
        <v>1</v>
      </c>
      <c r="M864" s="5" t="s">
        <v>963</v>
      </c>
      <c r="N864" s="4" t="s">
        <v>1345</v>
      </c>
      <c r="P864" s="5" t="s">
        <v>1929</v>
      </c>
      <c r="Q864" s="90" t="s">
        <v>868</v>
      </c>
      <c r="R864" s="4" t="s">
        <v>868</v>
      </c>
      <c r="S864" s="4" t="s">
        <v>1767</v>
      </c>
      <c r="T864" s="4" t="s">
        <v>2155</v>
      </c>
      <c r="U864" s="5" t="s">
        <v>1174</v>
      </c>
      <c r="V864" s="5" t="s">
        <v>992</v>
      </c>
      <c r="Y864" s="4" t="b">
        <v>1</v>
      </c>
      <c r="Z864" s="4" t="s">
        <v>1733</v>
      </c>
      <c r="AA864" s="4" t="s">
        <v>1831</v>
      </c>
      <c r="AB864" s="4" t="s">
        <v>1831</v>
      </c>
      <c r="AC864" s="4" t="s">
        <v>1831</v>
      </c>
      <c r="AD864" s="4" t="s">
        <v>1958</v>
      </c>
      <c r="AE864" s="53">
        <v>0</v>
      </c>
      <c r="AJ864" s="4" t="s">
        <v>1831</v>
      </c>
      <c r="AK864" s="4" t="s">
        <v>1831</v>
      </c>
      <c r="AL864" s="4" t="s">
        <v>1831</v>
      </c>
      <c r="AM864" s="4" t="s">
        <v>1831</v>
      </c>
      <c r="AN864" s="4">
        <v>42</v>
      </c>
      <c r="AO864" s="4" t="s">
        <v>1831</v>
      </c>
      <c r="AR864" s="4" t="s">
        <v>1831</v>
      </c>
      <c r="AS864" s="4" t="s">
        <v>1831</v>
      </c>
      <c r="AT864" s="4" t="s">
        <v>1831</v>
      </c>
      <c r="AU864" s="4" t="s">
        <v>1831</v>
      </c>
      <c r="AV864" s="4" t="s">
        <v>1831</v>
      </c>
      <c r="AW864" s="4" t="s">
        <v>1831</v>
      </c>
      <c r="AX864" s="4" t="s">
        <v>1831</v>
      </c>
      <c r="AY864" s="4" t="s">
        <v>1831</v>
      </c>
      <c r="AZ864" s="4" t="s">
        <v>1831</v>
      </c>
      <c r="BA864" s="4" t="s">
        <v>1831</v>
      </c>
      <c r="BB864" s="4" t="s">
        <v>1831</v>
      </c>
      <c r="BC864" s="53">
        <v>0.7177692</v>
      </c>
      <c r="BD864" s="53">
        <v>3.7317500000000003E-2</v>
      </c>
      <c r="BE864" s="53">
        <v>308.96596599999998</v>
      </c>
      <c r="BF864" s="53">
        <v>2.1936456400000002</v>
      </c>
      <c r="BG864" s="53">
        <v>0.13861325999999999</v>
      </c>
      <c r="BH864" s="4">
        <v>30.575462699999999</v>
      </c>
      <c r="BI864" s="4">
        <v>8.1096354300000009</v>
      </c>
      <c r="BJ864" s="53">
        <v>7.1269404700000001</v>
      </c>
      <c r="BK864" s="53">
        <v>1.464673E-2</v>
      </c>
      <c r="BL864" s="53">
        <v>20161.900399999999</v>
      </c>
    </row>
    <row r="865" spans="1:64" hidden="1" x14ac:dyDescent="0.3">
      <c r="A865" s="4" t="s">
        <v>605</v>
      </c>
      <c r="B865" s="4">
        <v>181</v>
      </c>
      <c r="C865" s="53">
        <v>181</v>
      </c>
      <c r="D865" s="4">
        <v>835</v>
      </c>
      <c r="E865" s="4" t="s">
        <v>1721</v>
      </c>
      <c r="F865" s="58">
        <v>33216</v>
      </c>
      <c r="G865" s="94">
        <v>9</v>
      </c>
      <c r="H865" s="94">
        <v>12</v>
      </c>
      <c r="I865" s="94">
        <v>1990</v>
      </c>
      <c r="J865" s="4">
        <v>45.214512999999997</v>
      </c>
      <c r="K865" s="4">
        <v>-64.360433</v>
      </c>
      <c r="L865" s="4">
        <v>1</v>
      </c>
      <c r="M865" s="5" t="s">
        <v>963</v>
      </c>
      <c r="N865" s="4" t="s">
        <v>1345</v>
      </c>
      <c r="P865" s="5" t="s">
        <v>1929</v>
      </c>
      <c r="Q865" s="90" t="s">
        <v>868</v>
      </c>
      <c r="R865" s="4" t="s">
        <v>868</v>
      </c>
      <c r="S865" s="4" t="s">
        <v>1767</v>
      </c>
      <c r="T865" s="4" t="s">
        <v>2156</v>
      </c>
      <c r="U865" s="5" t="s">
        <v>1174</v>
      </c>
      <c r="V865" s="5" t="s">
        <v>992</v>
      </c>
      <c r="Y865" s="4" t="b">
        <v>1</v>
      </c>
      <c r="Z865" s="4" t="s">
        <v>1733</v>
      </c>
      <c r="AA865" s="4" t="s">
        <v>1831</v>
      </c>
      <c r="AB865" s="4" t="s">
        <v>1831</v>
      </c>
      <c r="AC865" s="4" t="s">
        <v>1831</v>
      </c>
      <c r="AD865" s="4" t="s">
        <v>1958</v>
      </c>
      <c r="AE865" s="53">
        <v>0</v>
      </c>
      <c r="AJ865" s="4" t="s">
        <v>1831</v>
      </c>
      <c r="AK865" s="4" t="s">
        <v>1831</v>
      </c>
      <c r="AL865" s="4" t="s">
        <v>1831</v>
      </c>
      <c r="AM865" s="4" t="s">
        <v>1831</v>
      </c>
      <c r="AN865" s="4">
        <v>48</v>
      </c>
      <c r="AO865" s="4" t="s">
        <v>1831</v>
      </c>
      <c r="AR865" s="4" t="s">
        <v>1831</v>
      </c>
      <c r="AS865" s="4" t="s">
        <v>1831</v>
      </c>
      <c r="AT865" s="4" t="s">
        <v>1831</v>
      </c>
      <c r="AU865" s="4" t="s">
        <v>1831</v>
      </c>
      <c r="AV865" s="4" t="s">
        <v>1831</v>
      </c>
      <c r="AW865" s="4" t="s">
        <v>1831</v>
      </c>
      <c r="AX865" s="4" t="s">
        <v>1831</v>
      </c>
      <c r="AY865" s="4" t="s">
        <v>1831</v>
      </c>
      <c r="AZ865" s="4" t="s">
        <v>1831</v>
      </c>
      <c r="BA865" s="4" t="s">
        <v>1831</v>
      </c>
      <c r="BB865" s="4" t="s">
        <v>1831</v>
      </c>
      <c r="BC865" s="53">
        <v>0.7177692</v>
      </c>
      <c r="BD865" s="53">
        <v>3.7317500000000003E-2</v>
      </c>
      <c r="BE865" s="53">
        <v>308.96596599999998</v>
      </c>
      <c r="BF865" s="53">
        <v>2.1936456400000002</v>
      </c>
      <c r="BG865" s="53">
        <v>0.13861325999999999</v>
      </c>
      <c r="BH865" s="4">
        <v>30.575462699999999</v>
      </c>
      <c r="BI865" s="4">
        <v>8.1096354300000009</v>
      </c>
      <c r="BJ865" s="53">
        <v>7.1269404700000001</v>
      </c>
      <c r="BK865" s="53">
        <v>1.464673E-2</v>
      </c>
      <c r="BL865" s="53">
        <v>20161.900399999999</v>
      </c>
    </row>
    <row r="866" spans="1:64" hidden="1" x14ac:dyDescent="0.3">
      <c r="A866" s="4" t="s">
        <v>605</v>
      </c>
      <c r="B866" s="4">
        <v>181</v>
      </c>
      <c r="C866" s="53">
        <v>181</v>
      </c>
      <c r="D866" s="4">
        <v>836</v>
      </c>
      <c r="E866" s="4" t="s">
        <v>1721</v>
      </c>
      <c r="F866" s="58">
        <v>33225</v>
      </c>
      <c r="G866" s="94">
        <v>18</v>
      </c>
      <c r="H866" s="94">
        <v>12</v>
      </c>
      <c r="I866" s="94">
        <v>1990</v>
      </c>
      <c r="J866" s="4">
        <v>45.214512999999997</v>
      </c>
      <c r="K866" s="4">
        <v>-64.360433</v>
      </c>
      <c r="L866" s="4">
        <v>1</v>
      </c>
      <c r="M866" s="5" t="s">
        <v>963</v>
      </c>
      <c r="N866" s="4" t="s">
        <v>1345</v>
      </c>
      <c r="P866" s="5" t="s">
        <v>1929</v>
      </c>
      <c r="Q866" s="90" t="s">
        <v>868</v>
      </c>
      <c r="R866" s="4" t="s">
        <v>868</v>
      </c>
      <c r="S866" s="4" t="s">
        <v>1767</v>
      </c>
      <c r="T866" s="4" t="s">
        <v>2157</v>
      </c>
      <c r="U866" s="5" t="s">
        <v>1174</v>
      </c>
      <c r="V866" s="5" t="s">
        <v>992</v>
      </c>
      <c r="Y866" s="4" t="b">
        <v>1</v>
      </c>
      <c r="Z866" s="4" t="s">
        <v>1733</v>
      </c>
      <c r="AA866" s="4" t="s">
        <v>1831</v>
      </c>
      <c r="AB866" s="4" t="s">
        <v>1831</v>
      </c>
      <c r="AC866" s="4" t="s">
        <v>1831</v>
      </c>
      <c r="AD866" s="4" t="s">
        <v>1958</v>
      </c>
      <c r="AE866" s="53">
        <v>0</v>
      </c>
      <c r="AJ866" s="4" t="s">
        <v>1831</v>
      </c>
      <c r="AK866" s="4" t="s">
        <v>1831</v>
      </c>
      <c r="AL866" s="4" t="s">
        <v>1831</v>
      </c>
      <c r="AM866" s="4" t="s">
        <v>1831</v>
      </c>
      <c r="AN866" s="4">
        <v>57</v>
      </c>
      <c r="AO866" s="4" t="s">
        <v>1831</v>
      </c>
      <c r="AR866" s="4" t="s">
        <v>1831</v>
      </c>
      <c r="AS866" s="4" t="s">
        <v>1831</v>
      </c>
      <c r="AT866" s="4" t="s">
        <v>1831</v>
      </c>
      <c r="AU866" s="4" t="s">
        <v>1831</v>
      </c>
      <c r="AV866" s="4" t="s">
        <v>1831</v>
      </c>
      <c r="AW866" s="4" t="s">
        <v>1831</v>
      </c>
      <c r="AX866" s="4" t="s">
        <v>1831</v>
      </c>
      <c r="AY866" s="4" t="s">
        <v>1831</v>
      </c>
      <c r="AZ866" s="4" t="s">
        <v>1831</v>
      </c>
      <c r="BA866" s="4" t="s">
        <v>1831</v>
      </c>
      <c r="BB866" s="4" t="s">
        <v>1831</v>
      </c>
      <c r="BC866" s="53">
        <v>0.7177692</v>
      </c>
      <c r="BD866" s="53">
        <v>3.7317500000000003E-2</v>
      </c>
      <c r="BE866" s="53">
        <v>308.96596599999998</v>
      </c>
      <c r="BF866" s="53">
        <v>2.1936456400000002</v>
      </c>
      <c r="BG866" s="53">
        <v>0.13861325999999999</v>
      </c>
      <c r="BH866" s="4">
        <v>30.575462699999999</v>
      </c>
      <c r="BI866" s="4">
        <v>8.1096354300000009</v>
      </c>
      <c r="BJ866" s="53">
        <v>7.1269404700000001</v>
      </c>
      <c r="BK866" s="53">
        <v>1.464673E-2</v>
      </c>
      <c r="BL866" s="53">
        <v>20161.900399999999</v>
      </c>
    </row>
    <row r="867" spans="1:64" hidden="1" x14ac:dyDescent="0.3">
      <c r="A867" s="4" t="s">
        <v>605</v>
      </c>
      <c r="B867" s="4">
        <v>181</v>
      </c>
      <c r="C867" s="53">
        <v>181</v>
      </c>
      <c r="D867" s="4">
        <v>837</v>
      </c>
      <c r="E867" s="4" t="s">
        <v>1722</v>
      </c>
      <c r="F867" s="58">
        <v>33169</v>
      </c>
      <c r="G867" s="94">
        <v>23</v>
      </c>
      <c r="H867" s="94">
        <v>10</v>
      </c>
      <c r="I867" s="94">
        <v>1990</v>
      </c>
      <c r="J867" s="4">
        <v>45.214512999999997</v>
      </c>
      <c r="K867" s="4">
        <v>-64.360433</v>
      </c>
      <c r="L867" s="4">
        <v>1</v>
      </c>
      <c r="M867" s="5" t="s">
        <v>963</v>
      </c>
      <c r="N867" s="4" t="s">
        <v>1345</v>
      </c>
      <c r="P867" s="5" t="s">
        <v>1929</v>
      </c>
      <c r="Q867" s="90" t="s">
        <v>868</v>
      </c>
      <c r="R867" s="4" t="s">
        <v>868</v>
      </c>
      <c r="S867" s="4" t="s">
        <v>1767</v>
      </c>
      <c r="T867" s="4" t="s">
        <v>2158</v>
      </c>
      <c r="U867" s="5" t="s">
        <v>1418</v>
      </c>
      <c r="V867" s="5" t="s">
        <v>992</v>
      </c>
      <c r="W867" s="5" t="s">
        <v>1222</v>
      </c>
      <c r="X867" s="4" t="s">
        <v>1882</v>
      </c>
      <c r="Y867" s="4" t="b">
        <v>1</v>
      </c>
      <c r="Z867" s="4" t="s">
        <v>1882</v>
      </c>
      <c r="AA867" s="4" t="s">
        <v>1831</v>
      </c>
      <c r="AB867" s="4" t="s">
        <v>1831</v>
      </c>
      <c r="AC867" s="4" t="s">
        <v>1831</v>
      </c>
      <c r="AD867" s="4" t="s">
        <v>1958</v>
      </c>
      <c r="AE867" s="53">
        <v>0</v>
      </c>
      <c r="AJ867" s="4" t="s">
        <v>1831</v>
      </c>
      <c r="AK867" s="4" t="s">
        <v>1831</v>
      </c>
      <c r="AL867" s="4" t="s">
        <v>1831</v>
      </c>
      <c r="AM867" s="4" t="s">
        <v>1831</v>
      </c>
      <c r="AN867" s="4">
        <v>1</v>
      </c>
      <c r="AO867" s="4" t="s">
        <v>1831</v>
      </c>
      <c r="AR867" s="4" t="s">
        <v>1831</v>
      </c>
      <c r="AS867" s="4" t="s">
        <v>1831</v>
      </c>
      <c r="AT867" s="4" t="s">
        <v>1831</v>
      </c>
      <c r="AU867" s="4" t="s">
        <v>1831</v>
      </c>
      <c r="AV867" s="4" t="s">
        <v>1831</v>
      </c>
      <c r="AW867" s="4" t="s">
        <v>1831</v>
      </c>
      <c r="AX867" s="4" t="s">
        <v>1831</v>
      </c>
      <c r="AY867" s="4" t="s">
        <v>1831</v>
      </c>
      <c r="AZ867" s="4" t="s">
        <v>1831</v>
      </c>
      <c r="BA867" s="4" t="s">
        <v>1831</v>
      </c>
      <c r="BB867" s="4" t="s">
        <v>1831</v>
      </c>
      <c r="BC867" s="53">
        <v>0.7177692</v>
      </c>
      <c r="BD867" s="53">
        <v>3.7317500000000003E-2</v>
      </c>
      <c r="BE867" s="53">
        <v>308.96596599999998</v>
      </c>
      <c r="BF867" s="53">
        <v>2.1936456400000002</v>
      </c>
      <c r="BG867" s="53">
        <v>0.13861325999999999</v>
      </c>
      <c r="BH867" s="4">
        <v>30.575462699999999</v>
      </c>
      <c r="BI867" s="4">
        <v>8.1096354300000009</v>
      </c>
      <c r="BJ867" s="53">
        <v>7.1269404700000001</v>
      </c>
      <c r="BK867" s="53">
        <v>1.464673E-2</v>
      </c>
      <c r="BL867" s="53">
        <v>20161.900399999999</v>
      </c>
    </row>
    <row r="868" spans="1:64" hidden="1" x14ac:dyDescent="0.3">
      <c r="A868" s="4" t="s">
        <v>605</v>
      </c>
      <c r="B868" s="4">
        <v>181</v>
      </c>
      <c r="C868" s="53">
        <v>181</v>
      </c>
      <c r="D868" s="4">
        <v>838</v>
      </c>
      <c r="E868" s="4" t="s">
        <v>1722</v>
      </c>
      <c r="F868" s="58">
        <v>33174</v>
      </c>
      <c r="G868" s="94">
        <v>28</v>
      </c>
      <c r="H868" s="94">
        <v>10</v>
      </c>
      <c r="I868" s="94">
        <v>1990</v>
      </c>
      <c r="J868" s="4">
        <v>45.214512999999997</v>
      </c>
      <c r="K868" s="4">
        <v>-64.360433</v>
      </c>
      <c r="L868" s="4">
        <v>1</v>
      </c>
      <c r="M868" s="5" t="s">
        <v>963</v>
      </c>
      <c r="N868" s="4" t="s">
        <v>1345</v>
      </c>
      <c r="P868" s="5" t="s">
        <v>1929</v>
      </c>
      <c r="Q868" s="90" t="s">
        <v>868</v>
      </c>
      <c r="R868" s="4" t="s">
        <v>868</v>
      </c>
      <c r="S868" s="4" t="s">
        <v>1767</v>
      </c>
      <c r="T868" s="4" t="s">
        <v>2170</v>
      </c>
      <c r="U868" s="5" t="s">
        <v>1418</v>
      </c>
      <c r="V868" s="5" t="s">
        <v>992</v>
      </c>
      <c r="W868" s="5" t="s">
        <v>1222</v>
      </c>
      <c r="X868" s="4" t="s">
        <v>1882</v>
      </c>
      <c r="Y868" s="4" t="b">
        <v>1</v>
      </c>
      <c r="Z868" s="4" t="s">
        <v>1882</v>
      </c>
      <c r="AA868" s="4" t="s">
        <v>1831</v>
      </c>
      <c r="AB868" s="4" t="s">
        <v>1831</v>
      </c>
      <c r="AC868" s="4" t="s">
        <v>1831</v>
      </c>
      <c r="AD868" s="4" t="s">
        <v>1958</v>
      </c>
      <c r="AE868" s="53">
        <v>0</v>
      </c>
      <c r="AJ868" s="4" t="s">
        <v>1831</v>
      </c>
      <c r="AK868" s="4" t="s">
        <v>1831</v>
      </c>
      <c r="AL868" s="4" t="s">
        <v>1831</v>
      </c>
      <c r="AM868" s="4" t="s">
        <v>1831</v>
      </c>
      <c r="AN868" s="4">
        <v>6</v>
      </c>
      <c r="AO868" s="4" t="s">
        <v>1831</v>
      </c>
      <c r="AR868" s="4" t="s">
        <v>1831</v>
      </c>
      <c r="AS868" s="4" t="s">
        <v>1831</v>
      </c>
      <c r="AT868" s="4" t="s">
        <v>1831</v>
      </c>
      <c r="AU868" s="4" t="s">
        <v>1831</v>
      </c>
      <c r="AV868" s="4" t="s">
        <v>1831</v>
      </c>
      <c r="AW868" s="4" t="s">
        <v>1831</v>
      </c>
      <c r="AX868" s="4" t="s">
        <v>1831</v>
      </c>
      <c r="AY868" s="4" t="s">
        <v>1831</v>
      </c>
      <c r="AZ868" s="4" t="s">
        <v>1831</v>
      </c>
      <c r="BA868" s="4" t="s">
        <v>1831</v>
      </c>
      <c r="BB868" s="4" t="s">
        <v>1831</v>
      </c>
      <c r="BC868" s="53">
        <v>0.7177692</v>
      </c>
      <c r="BD868" s="53">
        <v>3.7317500000000003E-2</v>
      </c>
      <c r="BE868" s="53">
        <v>308.96596599999998</v>
      </c>
      <c r="BF868" s="53">
        <v>2.1936456400000002</v>
      </c>
      <c r="BG868" s="53">
        <v>0.13861325999999999</v>
      </c>
      <c r="BH868" s="4">
        <v>30.575462699999999</v>
      </c>
      <c r="BI868" s="4">
        <v>8.1096354300000009</v>
      </c>
      <c r="BJ868" s="53">
        <v>7.1269404700000001</v>
      </c>
      <c r="BK868" s="53">
        <v>1.464673E-2</v>
      </c>
      <c r="BL868" s="53">
        <v>20161.900399999999</v>
      </c>
    </row>
    <row r="869" spans="1:64" hidden="1" x14ac:dyDescent="0.3">
      <c r="A869" s="4" t="s">
        <v>605</v>
      </c>
      <c r="B869" s="4">
        <v>181</v>
      </c>
      <c r="C869" s="53">
        <v>181</v>
      </c>
      <c r="D869" s="4">
        <v>839</v>
      </c>
      <c r="E869" s="4" t="s">
        <v>1722</v>
      </c>
      <c r="F869" s="58">
        <v>33176</v>
      </c>
      <c r="G869" s="94">
        <v>30</v>
      </c>
      <c r="H869" s="94">
        <v>10</v>
      </c>
      <c r="I869" s="94">
        <v>1990</v>
      </c>
      <c r="J869" s="4">
        <v>45.214512999999997</v>
      </c>
      <c r="K869" s="4">
        <v>-64.360433</v>
      </c>
      <c r="L869" s="4">
        <v>1</v>
      </c>
      <c r="M869" s="5" t="s">
        <v>963</v>
      </c>
      <c r="N869" s="4" t="s">
        <v>1345</v>
      </c>
      <c r="P869" s="5" t="s">
        <v>1929</v>
      </c>
      <c r="Q869" s="90" t="s">
        <v>868</v>
      </c>
      <c r="R869" s="4" t="s">
        <v>868</v>
      </c>
      <c r="S869" s="4" t="s">
        <v>1767</v>
      </c>
      <c r="T869" s="4" t="s">
        <v>2159</v>
      </c>
      <c r="U869" s="5" t="s">
        <v>1418</v>
      </c>
      <c r="V869" s="5" t="s">
        <v>992</v>
      </c>
      <c r="W869" s="5" t="s">
        <v>1222</v>
      </c>
      <c r="X869" s="4" t="s">
        <v>1882</v>
      </c>
      <c r="Y869" s="4" t="b">
        <v>1</v>
      </c>
      <c r="Z869" s="4" t="s">
        <v>1882</v>
      </c>
      <c r="AA869" s="4" t="s">
        <v>1831</v>
      </c>
      <c r="AB869" s="4" t="s">
        <v>1831</v>
      </c>
      <c r="AC869" s="4" t="s">
        <v>1831</v>
      </c>
      <c r="AD869" s="4" t="s">
        <v>1958</v>
      </c>
      <c r="AE869" s="53">
        <v>0</v>
      </c>
      <c r="AJ869" s="4" t="s">
        <v>1831</v>
      </c>
      <c r="AK869" s="4" t="s">
        <v>1831</v>
      </c>
      <c r="AL869" s="4" t="s">
        <v>1831</v>
      </c>
      <c r="AM869" s="4" t="s">
        <v>1831</v>
      </c>
      <c r="AN869" s="4">
        <v>8</v>
      </c>
      <c r="AO869" s="4" t="s">
        <v>1831</v>
      </c>
      <c r="AR869" s="4" t="s">
        <v>1831</v>
      </c>
      <c r="AS869" s="4" t="s">
        <v>1831</v>
      </c>
      <c r="AT869" s="4" t="s">
        <v>1831</v>
      </c>
      <c r="AU869" s="4" t="s">
        <v>1831</v>
      </c>
      <c r="AV869" s="4" t="s">
        <v>1831</v>
      </c>
      <c r="AW869" s="4" t="s">
        <v>1831</v>
      </c>
      <c r="AX869" s="4" t="s">
        <v>1831</v>
      </c>
      <c r="AY869" s="4" t="s">
        <v>1831</v>
      </c>
      <c r="AZ869" s="4" t="s">
        <v>1831</v>
      </c>
      <c r="BA869" s="4" t="s">
        <v>1831</v>
      </c>
      <c r="BB869" s="4" t="s">
        <v>1831</v>
      </c>
      <c r="BC869" s="53">
        <v>0.7177692</v>
      </c>
      <c r="BD869" s="53">
        <v>3.7317500000000003E-2</v>
      </c>
      <c r="BE869" s="53">
        <v>308.96596599999998</v>
      </c>
      <c r="BF869" s="53">
        <v>2.1936456400000002</v>
      </c>
      <c r="BG869" s="53">
        <v>0.13861325999999999</v>
      </c>
      <c r="BH869" s="4">
        <v>30.575462699999999</v>
      </c>
      <c r="BI869" s="4">
        <v>8.1096354300000009</v>
      </c>
      <c r="BJ869" s="53">
        <v>7.1269404700000001</v>
      </c>
      <c r="BK869" s="53">
        <v>1.464673E-2</v>
      </c>
      <c r="BL869" s="53">
        <v>20161.900399999999</v>
      </c>
    </row>
    <row r="870" spans="1:64" hidden="1" x14ac:dyDescent="0.3">
      <c r="A870" s="4" t="s">
        <v>605</v>
      </c>
      <c r="B870" s="4">
        <v>181</v>
      </c>
      <c r="C870" s="53">
        <v>181</v>
      </c>
      <c r="D870" s="4">
        <v>840</v>
      </c>
      <c r="E870" s="4" t="s">
        <v>1722</v>
      </c>
      <c r="F870" s="58">
        <v>33181</v>
      </c>
      <c r="G870" s="94">
        <v>4</v>
      </c>
      <c r="H870" s="94">
        <v>11</v>
      </c>
      <c r="I870" s="94">
        <v>1990</v>
      </c>
      <c r="J870" s="4">
        <v>45.214512999999997</v>
      </c>
      <c r="K870" s="4">
        <v>-64.360433</v>
      </c>
      <c r="L870" s="4">
        <v>1</v>
      </c>
      <c r="M870" s="5" t="s">
        <v>963</v>
      </c>
      <c r="N870" s="4" t="s">
        <v>1345</v>
      </c>
      <c r="P870" s="5" t="s">
        <v>1929</v>
      </c>
      <c r="Q870" s="90" t="s">
        <v>868</v>
      </c>
      <c r="R870" s="4" t="s">
        <v>868</v>
      </c>
      <c r="S870" s="4" t="s">
        <v>1767</v>
      </c>
      <c r="T870" s="4" t="s">
        <v>2160</v>
      </c>
      <c r="U870" s="5" t="s">
        <v>1418</v>
      </c>
      <c r="V870" s="5" t="s">
        <v>992</v>
      </c>
      <c r="W870" s="5" t="s">
        <v>1222</v>
      </c>
      <c r="X870" s="4" t="s">
        <v>1882</v>
      </c>
      <c r="Y870" s="4" t="b">
        <v>1</v>
      </c>
      <c r="Z870" s="4" t="s">
        <v>1882</v>
      </c>
      <c r="AA870" s="4" t="s">
        <v>1831</v>
      </c>
      <c r="AB870" s="4" t="s">
        <v>1831</v>
      </c>
      <c r="AC870" s="4" t="s">
        <v>1831</v>
      </c>
      <c r="AD870" s="4" t="s">
        <v>1958</v>
      </c>
      <c r="AE870" s="53">
        <v>0</v>
      </c>
      <c r="AJ870" s="4" t="s">
        <v>1831</v>
      </c>
      <c r="AK870" s="4" t="s">
        <v>1831</v>
      </c>
      <c r="AL870" s="4" t="s">
        <v>1831</v>
      </c>
      <c r="AM870" s="4" t="s">
        <v>1831</v>
      </c>
      <c r="AN870" s="4">
        <v>13</v>
      </c>
      <c r="AO870" s="4" t="s">
        <v>1831</v>
      </c>
      <c r="AR870" s="4" t="s">
        <v>1831</v>
      </c>
      <c r="AS870" s="4" t="s">
        <v>1831</v>
      </c>
      <c r="AT870" s="4" t="s">
        <v>1831</v>
      </c>
      <c r="AU870" s="4" t="s">
        <v>1831</v>
      </c>
      <c r="AV870" s="4" t="s">
        <v>1831</v>
      </c>
      <c r="AW870" s="4" t="s">
        <v>1831</v>
      </c>
      <c r="AX870" s="4" t="s">
        <v>1831</v>
      </c>
      <c r="AY870" s="4" t="s">
        <v>1831</v>
      </c>
      <c r="AZ870" s="4" t="s">
        <v>1831</v>
      </c>
      <c r="BA870" s="4" t="s">
        <v>1831</v>
      </c>
      <c r="BB870" s="4" t="s">
        <v>1831</v>
      </c>
      <c r="BC870" s="53">
        <v>0.7177692</v>
      </c>
      <c r="BD870" s="53">
        <v>3.7317500000000003E-2</v>
      </c>
      <c r="BE870" s="53">
        <v>308.96596599999998</v>
      </c>
      <c r="BF870" s="53">
        <v>2.1936456400000002</v>
      </c>
      <c r="BG870" s="53">
        <v>0.13861325999999999</v>
      </c>
      <c r="BH870" s="4">
        <v>30.575462699999999</v>
      </c>
      <c r="BI870" s="4">
        <v>8.1096354300000009</v>
      </c>
      <c r="BJ870" s="53">
        <v>7.1269404700000001</v>
      </c>
      <c r="BK870" s="53">
        <v>1.464673E-2</v>
      </c>
      <c r="BL870" s="53">
        <v>20161.900399999999</v>
      </c>
    </row>
    <row r="871" spans="1:64" hidden="1" x14ac:dyDescent="0.3">
      <c r="A871" s="4" t="s">
        <v>605</v>
      </c>
      <c r="B871" s="4">
        <v>181</v>
      </c>
      <c r="C871" s="53">
        <v>181</v>
      </c>
      <c r="D871" s="4">
        <v>841</v>
      </c>
      <c r="E871" s="4" t="s">
        <v>1722</v>
      </c>
      <c r="F871" s="58">
        <v>33185</v>
      </c>
      <c r="G871" s="94">
        <v>8</v>
      </c>
      <c r="H871" s="94">
        <v>11</v>
      </c>
      <c r="I871" s="94">
        <v>1990</v>
      </c>
      <c r="J871" s="4">
        <v>45.214512999999997</v>
      </c>
      <c r="K871" s="4">
        <v>-64.360433</v>
      </c>
      <c r="L871" s="4">
        <v>1</v>
      </c>
      <c r="M871" s="5" t="s">
        <v>963</v>
      </c>
      <c r="N871" s="4" t="s">
        <v>1345</v>
      </c>
      <c r="P871" s="5" t="s">
        <v>1929</v>
      </c>
      <c r="Q871" s="90" t="s">
        <v>868</v>
      </c>
      <c r="R871" s="4" t="s">
        <v>868</v>
      </c>
      <c r="S871" s="4" t="s">
        <v>1767</v>
      </c>
      <c r="T871" s="4" t="s">
        <v>2161</v>
      </c>
      <c r="U871" s="5" t="s">
        <v>1418</v>
      </c>
      <c r="V871" s="5" t="s">
        <v>992</v>
      </c>
      <c r="W871" s="5" t="s">
        <v>1222</v>
      </c>
      <c r="X871" s="4" t="s">
        <v>1882</v>
      </c>
      <c r="Y871" s="4" t="b">
        <v>1</v>
      </c>
      <c r="Z871" s="4" t="s">
        <v>1882</v>
      </c>
      <c r="AA871" s="4" t="s">
        <v>1831</v>
      </c>
      <c r="AB871" s="4" t="s">
        <v>1831</v>
      </c>
      <c r="AC871" s="4" t="s">
        <v>1831</v>
      </c>
      <c r="AD871" s="4" t="s">
        <v>1958</v>
      </c>
      <c r="AE871" s="53">
        <v>0</v>
      </c>
      <c r="AJ871" s="4" t="s">
        <v>1831</v>
      </c>
      <c r="AK871" s="4" t="s">
        <v>1831</v>
      </c>
      <c r="AL871" s="4" t="s">
        <v>1831</v>
      </c>
      <c r="AM871" s="4" t="s">
        <v>1831</v>
      </c>
      <c r="AN871" s="4">
        <v>17</v>
      </c>
      <c r="AO871" s="4" t="s">
        <v>1831</v>
      </c>
      <c r="AR871" s="4" t="s">
        <v>1831</v>
      </c>
      <c r="AS871" s="4" t="s">
        <v>1831</v>
      </c>
      <c r="AT871" s="4" t="s">
        <v>1831</v>
      </c>
      <c r="AU871" s="4" t="s">
        <v>1831</v>
      </c>
      <c r="AV871" s="4" t="s">
        <v>1831</v>
      </c>
      <c r="AW871" s="4" t="s">
        <v>1831</v>
      </c>
      <c r="AX871" s="4" t="s">
        <v>1831</v>
      </c>
      <c r="AY871" s="4" t="s">
        <v>1831</v>
      </c>
      <c r="AZ871" s="4" t="s">
        <v>1831</v>
      </c>
      <c r="BA871" s="4" t="s">
        <v>1831</v>
      </c>
      <c r="BB871" s="4" t="s">
        <v>1831</v>
      </c>
      <c r="BC871" s="53">
        <v>0.7177692</v>
      </c>
      <c r="BD871" s="53">
        <v>3.7317500000000003E-2</v>
      </c>
      <c r="BE871" s="53">
        <v>308.96596599999998</v>
      </c>
      <c r="BF871" s="53">
        <v>2.1936456400000002</v>
      </c>
      <c r="BG871" s="53">
        <v>0.13861325999999999</v>
      </c>
      <c r="BH871" s="4">
        <v>30.575462699999999</v>
      </c>
      <c r="BI871" s="4">
        <v>8.1096354300000009</v>
      </c>
      <c r="BJ871" s="53">
        <v>7.1269404700000001</v>
      </c>
      <c r="BK871" s="53">
        <v>1.464673E-2</v>
      </c>
      <c r="BL871" s="53">
        <v>20161.900399999999</v>
      </c>
    </row>
    <row r="872" spans="1:64" hidden="1" x14ac:dyDescent="0.3">
      <c r="A872" s="4" t="s">
        <v>605</v>
      </c>
      <c r="B872" s="4">
        <v>181</v>
      </c>
      <c r="C872" s="53">
        <v>181</v>
      </c>
      <c r="D872" s="4">
        <v>842</v>
      </c>
      <c r="E872" s="4" t="s">
        <v>1722</v>
      </c>
      <c r="F872" s="58">
        <v>33189</v>
      </c>
      <c r="G872" s="94">
        <v>12</v>
      </c>
      <c r="H872" s="94">
        <v>11</v>
      </c>
      <c r="I872" s="94">
        <v>1990</v>
      </c>
      <c r="J872" s="4">
        <v>45.214512999999997</v>
      </c>
      <c r="K872" s="4">
        <v>-64.360433</v>
      </c>
      <c r="L872" s="4">
        <v>1</v>
      </c>
      <c r="M872" s="5" t="s">
        <v>963</v>
      </c>
      <c r="N872" s="4" t="s">
        <v>1345</v>
      </c>
      <c r="P872" s="5" t="s">
        <v>1929</v>
      </c>
      <c r="Q872" s="90" t="s">
        <v>868</v>
      </c>
      <c r="R872" s="4" t="s">
        <v>868</v>
      </c>
      <c r="S872" s="4" t="s">
        <v>1767</v>
      </c>
      <c r="T872" s="4" t="s">
        <v>2162</v>
      </c>
      <c r="U872" s="5" t="s">
        <v>1418</v>
      </c>
      <c r="V872" s="5" t="s">
        <v>992</v>
      </c>
      <c r="W872" s="5" t="s">
        <v>1222</v>
      </c>
      <c r="X872" s="4" t="s">
        <v>1882</v>
      </c>
      <c r="Y872" s="4" t="b">
        <v>1</v>
      </c>
      <c r="Z872" s="4" t="s">
        <v>1882</v>
      </c>
      <c r="AA872" s="4" t="s">
        <v>1831</v>
      </c>
      <c r="AB872" s="4" t="s">
        <v>1831</v>
      </c>
      <c r="AC872" s="4" t="s">
        <v>1831</v>
      </c>
      <c r="AD872" s="4" t="s">
        <v>1958</v>
      </c>
      <c r="AE872" s="53">
        <v>0</v>
      </c>
      <c r="AJ872" s="4" t="s">
        <v>1831</v>
      </c>
      <c r="AK872" s="4" t="s">
        <v>1831</v>
      </c>
      <c r="AL872" s="4" t="s">
        <v>1831</v>
      </c>
      <c r="AM872" s="4" t="s">
        <v>1831</v>
      </c>
      <c r="AN872" s="4">
        <v>21</v>
      </c>
      <c r="AO872" s="4" t="s">
        <v>1831</v>
      </c>
      <c r="AR872" s="4" t="s">
        <v>1831</v>
      </c>
      <c r="AS872" s="4" t="s">
        <v>1831</v>
      </c>
      <c r="AT872" s="4" t="s">
        <v>1831</v>
      </c>
      <c r="AU872" s="4" t="s">
        <v>1831</v>
      </c>
      <c r="AV872" s="4" t="s">
        <v>1831</v>
      </c>
      <c r="AW872" s="4" t="s">
        <v>1831</v>
      </c>
      <c r="AX872" s="4" t="s">
        <v>1831</v>
      </c>
      <c r="AY872" s="4" t="s">
        <v>1831</v>
      </c>
      <c r="AZ872" s="4" t="s">
        <v>1831</v>
      </c>
      <c r="BA872" s="4" t="s">
        <v>1831</v>
      </c>
      <c r="BB872" s="4" t="s">
        <v>1831</v>
      </c>
      <c r="BC872" s="53">
        <v>0.7177692</v>
      </c>
      <c r="BD872" s="53">
        <v>3.7317500000000003E-2</v>
      </c>
      <c r="BE872" s="53">
        <v>308.96596599999998</v>
      </c>
      <c r="BF872" s="53">
        <v>2.1936456400000002</v>
      </c>
      <c r="BG872" s="53">
        <v>0.13861325999999999</v>
      </c>
      <c r="BH872" s="4">
        <v>30.575462699999999</v>
      </c>
      <c r="BI872" s="4">
        <v>8.1096354300000009</v>
      </c>
      <c r="BJ872" s="53">
        <v>7.1269404700000001</v>
      </c>
      <c r="BK872" s="53">
        <v>1.464673E-2</v>
      </c>
      <c r="BL872" s="53">
        <v>20161.900399999999</v>
      </c>
    </row>
    <row r="873" spans="1:64" hidden="1" x14ac:dyDescent="0.3">
      <c r="A873" s="4" t="s">
        <v>605</v>
      </c>
      <c r="B873" s="4">
        <v>181</v>
      </c>
      <c r="C873" s="53">
        <v>181</v>
      </c>
      <c r="D873" s="4">
        <v>843</v>
      </c>
      <c r="E873" s="4" t="s">
        <v>1722</v>
      </c>
      <c r="F873" s="58">
        <v>33196</v>
      </c>
      <c r="G873" s="94">
        <v>19</v>
      </c>
      <c r="H873" s="94">
        <v>11</v>
      </c>
      <c r="I873" s="94">
        <v>1990</v>
      </c>
      <c r="J873" s="4">
        <v>45.214512999999997</v>
      </c>
      <c r="K873" s="4">
        <v>-64.360433</v>
      </c>
      <c r="L873" s="4">
        <v>1</v>
      </c>
      <c r="M873" s="5" t="s">
        <v>963</v>
      </c>
      <c r="N873" s="4" t="s">
        <v>1345</v>
      </c>
      <c r="P873" s="5" t="s">
        <v>1929</v>
      </c>
      <c r="Q873" s="90" t="s">
        <v>868</v>
      </c>
      <c r="R873" s="4" t="s">
        <v>868</v>
      </c>
      <c r="S873" s="4" t="s">
        <v>1767</v>
      </c>
      <c r="T873" s="4" t="s">
        <v>2163</v>
      </c>
      <c r="U873" s="5" t="s">
        <v>1418</v>
      </c>
      <c r="V873" s="5" t="s">
        <v>992</v>
      </c>
      <c r="W873" s="5" t="s">
        <v>1222</v>
      </c>
      <c r="X873" s="4" t="s">
        <v>1882</v>
      </c>
      <c r="Y873" s="4" t="b">
        <v>1</v>
      </c>
      <c r="Z873" s="4" t="s">
        <v>1882</v>
      </c>
      <c r="AA873" s="4" t="s">
        <v>1831</v>
      </c>
      <c r="AB873" s="4" t="s">
        <v>1831</v>
      </c>
      <c r="AC873" s="4" t="s">
        <v>1831</v>
      </c>
      <c r="AD873" s="4" t="s">
        <v>1958</v>
      </c>
      <c r="AE873" s="53">
        <v>0</v>
      </c>
      <c r="AJ873" s="4" t="s">
        <v>1831</v>
      </c>
      <c r="AK873" s="4" t="s">
        <v>1831</v>
      </c>
      <c r="AL873" s="4" t="s">
        <v>1831</v>
      </c>
      <c r="AM873" s="4" t="s">
        <v>1831</v>
      </c>
      <c r="AN873" s="4">
        <v>28</v>
      </c>
      <c r="AO873" s="4" t="s">
        <v>1831</v>
      </c>
      <c r="AR873" s="4" t="s">
        <v>1831</v>
      </c>
      <c r="AS873" s="4" t="s">
        <v>1831</v>
      </c>
      <c r="AT873" s="4" t="s">
        <v>1831</v>
      </c>
      <c r="AU873" s="4" t="s">
        <v>1831</v>
      </c>
      <c r="AV873" s="4" t="s">
        <v>1831</v>
      </c>
      <c r="AW873" s="4" t="s">
        <v>1831</v>
      </c>
      <c r="AX873" s="4" t="s">
        <v>1831</v>
      </c>
      <c r="AY873" s="4" t="s">
        <v>1831</v>
      </c>
      <c r="AZ873" s="4" t="s">
        <v>1831</v>
      </c>
      <c r="BA873" s="4" t="s">
        <v>1831</v>
      </c>
      <c r="BB873" s="4" t="s">
        <v>1831</v>
      </c>
      <c r="BC873" s="53">
        <v>0.7177692</v>
      </c>
      <c r="BD873" s="53">
        <v>3.7317500000000003E-2</v>
      </c>
      <c r="BE873" s="53">
        <v>308.96596599999998</v>
      </c>
      <c r="BF873" s="53">
        <v>2.1936456400000002</v>
      </c>
      <c r="BG873" s="53">
        <v>0.13861325999999999</v>
      </c>
      <c r="BH873" s="4">
        <v>30.575462699999999</v>
      </c>
      <c r="BI873" s="4">
        <v>8.1096354300000009</v>
      </c>
      <c r="BJ873" s="53">
        <v>7.1269404700000001</v>
      </c>
      <c r="BK873" s="53">
        <v>1.464673E-2</v>
      </c>
      <c r="BL873" s="53">
        <v>20161.900399999999</v>
      </c>
    </row>
    <row r="874" spans="1:64" hidden="1" x14ac:dyDescent="0.3">
      <c r="A874" s="4" t="s">
        <v>605</v>
      </c>
      <c r="B874" s="4">
        <v>181</v>
      </c>
      <c r="C874" s="53">
        <v>181</v>
      </c>
      <c r="D874" s="4">
        <v>844</v>
      </c>
      <c r="E874" s="4" t="s">
        <v>1722</v>
      </c>
      <c r="F874" s="58">
        <v>33199</v>
      </c>
      <c r="G874" s="94">
        <v>22</v>
      </c>
      <c r="H874" s="94">
        <v>11</v>
      </c>
      <c r="I874" s="94">
        <v>1990</v>
      </c>
      <c r="J874" s="4">
        <v>45.214512999999997</v>
      </c>
      <c r="K874" s="4">
        <v>-64.360433</v>
      </c>
      <c r="L874" s="4">
        <v>1</v>
      </c>
      <c r="M874" s="5" t="s">
        <v>963</v>
      </c>
      <c r="N874" s="4" t="s">
        <v>1345</v>
      </c>
      <c r="P874" s="5" t="s">
        <v>1929</v>
      </c>
      <c r="Q874" s="90" t="s">
        <v>868</v>
      </c>
      <c r="R874" s="4" t="s">
        <v>868</v>
      </c>
      <c r="S874" s="4" t="s">
        <v>1767</v>
      </c>
      <c r="T874" s="4" t="s">
        <v>2164</v>
      </c>
      <c r="U874" s="5" t="s">
        <v>1418</v>
      </c>
      <c r="V874" s="5" t="s">
        <v>992</v>
      </c>
      <c r="W874" s="5" t="s">
        <v>1222</v>
      </c>
      <c r="X874" s="4" t="s">
        <v>1882</v>
      </c>
      <c r="Y874" s="4" t="b">
        <v>1</v>
      </c>
      <c r="Z874" s="4" t="s">
        <v>1882</v>
      </c>
      <c r="AA874" s="4" t="s">
        <v>1831</v>
      </c>
      <c r="AB874" s="4" t="s">
        <v>1831</v>
      </c>
      <c r="AC874" s="4" t="s">
        <v>1831</v>
      </c>
      <c r="AD874" s="4" t="s">
        <v>1958</v>
      </c>
      <c r="AE874" s="53">
        <v>0</v>
      </c>
      <c r="AJ874" s="4" t="s">
        <v>1831</v>
      </c>
      <c r="AK874" s="4" t="s">
        <v>1831</v>
      </c>
      <c r="AL874" s="4" t="s">
        <v>1831</v>
      </c>
      <c r="AM874" s="4" t="s">
        <v>1831</v>
      </c>
      <c r="AN874" s="4">
        <v>31</v>
      </c>
      <c r="AO874" s="4" t="s">
        <v>1831</v>
      </c>
      <c r="AR874" s="4" t="s">
        <v>1831</v>
      </c>
      <c r="AS874" s="4" t="s">
        <v>1831</v>
      </c>
      <c r="AT874" s="4" t="s">
        <v>1831</v>
      </c>
      <c r="AU874" s="4" t="s">
        <v>1831</v>
      </c>
      <c r="AV874" s="4" t="s">
        <v>1831</v>
      </c>
      <c r="AW874" s="4" t="s">
        <v>1831</v>
      </c>
      <c r="AX874" s="4" t="s">
        <v>1831</v>
      </c>
      <c r="AY874" s="4" t="s">
        <v>1831</v>
      </c>
      <c r="AZ874" s="4" t="s">
        <v>1831</v>
      </c>
      <c r="BA874" s="4" t="s">
        <v>1831</v>
      </c>
      <c r="BB874" s="4" t="s">
        <v>1831</v>
      </c>
      <c r="BC874" s="53">
        <v>0.7177692</v>
      </c>
      <c r="BD874" s="53">
        <v>3.7317500000000003E-2</v>
      </c>
      <c r="BE874" s="53">
        <v>308.96596599999998</v>
      </c>
      <c r="BF874" s="53">
        <v>2.1936456400000002</v>
      </c>
      <c r="BG874" s="53">
        <v>0.13861325999999999</v>
      </c>
      <c r="BH874" s="4">
        <v>30.575462699999999</v>
      </c>
      <c r="BI874" s="4">
        <v>8.1096354300000009</v>
      </c>
      <c r="BJ874" s="53">
        <v>7.1269404700000001</v>
      </c>
      <c r="BK874" s="53">
        <v>1.464673E-2</v>
      </c>
      <c r="BL874" s="53">
        <v>20161.900399999999</v>
      </c>
    </row>
    <row r="875" spans="1:64" hidden="1" x14ac:dyDescent="0.3">
      <c r="A875" s="4" t="s">
        <v>605</v>
      </c>
      <c r="B875" s="4">
        <v>181</v>
      </c>
      <c r="C875" s="53">
        <v>181</v>
      </c>
      <c r="D875" s="4">
        <v>845</v>
      </c>
      <c r="E875" s="4" t="s">
        <v>1722</v>
      </c>
      <c r="F875" s="58">
        <v>33204</v>
      </c>
      <c r="G875" s="94">
        <v>27</v>
      </c>
      <c r="H875" s="94">
        <v>11</v>
      </c>
      <c r="I875" s="94">
        <v>1990</v>
      </c>
      <c r="J875" s="4">
        <v>45.214512999999997</v>
      </c>
      <c r="K875" s="4">
        <v>-64.360433</v>
      </c>
      <c r="L875" s="4">
        <v>1</v>
      </c>
      <c r="M875" s="5" t="s">
        <v>963</v>
      </c>
      <c r="N875" s="4" t="s">
        <v>1345</v>
      </c>
      <c r="P875" s="5" t="s">
        <v>1929</v>
      </c>
      <c r="Q875" s="90" t="s">
        <v>868</v>
      </c>
      <c r="R875" s="4" t="s">
        <v>868</v>
      </c>
      <c r="S875" s="4" t="s">
        <v>1767</v>
      </c>
      <c r="T875" s="4" t="s">
        <v>2165</v>
      </c>
      <c r="U875" s="5" t="s">
        <v>1418</v>
      </c>
      <c r="V875" s="5" t="s">
        <v>992</v>
      </c>
      <c r="W875" s="5" t="s">
        <v>1222</v>
      </c>
      <c r="X875" s="4" t="s">
        <v>1882</v>
      </c>
      <c r="Y875" s="4" t="b">
        <v>1</v>
      </c>
      <c r="Z875" s="4" t="s">
        <v>1882</v>
      </c>
      <c r="AA875" s="4" t="s">
        <v>1831</v>
      </c>
      <c r="AB875" s="4" t="s">
        <v>1831</v>
      </c>
      <c r="AC875" s="4" t="s">
        <v>1831</v>
      </c>
      <c r="AD875" s="4" t="s">
        <v>1958</v>
      </c>
      <c r="AE875" s="53">
        <v>0</v>
      </c>
      <c r="AJ875" s="4" t="s">
        <v>1831</v>
      </c>
      <c r="AK875" s="4" t="s">
        <v>1831</v>
      </c>
      <c r="AL875" s="4" t="s">
        <v>1831</v>
      </c>
      <c r="AM875" s="4" t="s">
        <v>1831</v>
      </c>
      <c r="AN875" s="4">
        <v>36</v>
      </c>
      <c r="AO875" s="4" t="s">
        <v>1831</v>
      </c>
      <c r="AR875" s="4" t="s">
        <v>1831</v>
      </c>
      <c r="AS875" s="4" t="s">
        <v>1831</v>
      </c>
      <c r="AT875" s="4" t="s">
        <v>1831</v>
      </c>
      <c r="AU875" s="4" t="s">
        <v>1831</v>
      </c>
      <c r="AV875" s="4" t="s">
        <v>1831</v>
      </c>
      <c r="AW875" s="4" t="s">
        <v>1831</v>
      </c>
      <c r="AX875" s="4" t="s">
        <v>1831</v>
      </c>
      <c r="AY875" s="4" t="s">
        <v>1831</v>
      </c>
      <c r="AZ875" s="4" t="s">
        <v>1831</v>
      </c>
      <c r="BA875" s="4" t="s">
        <v>1831</v>
      </c>
      <c r="BB875" s="4" t="s">
        <v>1831</v>
      </c>
      <c r="BC875" s="53">
        <v>0.7177692</v>
      </c>
      <c r="BD875" s="53">
        <v>3.7317500000000003E-2</v>
      </c>
      <c r="BE875" s="53">
        <v>308.96596599999998</v>
      </c>
      <c r="BF875" s="53">
        <v>2.1936456400000002</v>
      </c>
      <c r="BG875" s="53">
        <v>0.13861325999999999</v>
      </c>
      <c r="BH875" s="4">
        <v>30.575462699999999</v>
      </c>
      <c r="BI875" s="4">
        <v>8.1096354300000009</v>
      </c>
      <c r="BJ875" s="53">
        <v>7.1269404700000001</v>
      </c>
      <c r="BK875" s="53">
        <v>1.464673E-2</v>
      </c>
      <c r="BL875" s="53">
        <v>20161.900399999999</v>
      </c>
    </row>
    <row r="876" spans="1:64" hidden="1" x14ac:dyDescent="0.3">
      <c r="A876" s="4" t="s">
        <v>605</v>
      </c>
      <c r="B876" s="4">
        <v>181</v>
      </c>
      <c r="C876" s="53">
        <v>181</v>
      </c>
      <c r="D876" s="4">
        <v>846</v>
      </c>
      <c r="E876" s="4" t="s">
        <v>1722</v>
      </c>
      <c r="F876" s="58">
        <v>33210</v>
      </c>
      <c r="G876" s="94">
        <v>3</v>
      </c>
      <c r="H876" s="94">
        <v>12</v>
      </c>
      <c r="I876" s="94">
        <v>1990</v>
      </c>
      <c r="J876" s="4">
        <v>45.214512999999997</v>
      </c>
      <c r="K876" s="4">
        <v>-64.360433</v>
      </c>
      <c r="L876" s="4">
        <v>1</v>
      </c>
      <c r="M876" s="5" t="s">
        <v>963</v>
      </c>
      <c r="N876" s="4" t="s">
        <v>1345</v>
      </c>
      <c r="P876" s="5" t="s">
        <v>1929</v>
      </c>
      <c r="Q876" s="90" t="s">
        <v>868</v>
      </c>
      <c r="R876" s="4" t="s">
        <v>868</v>
      </c>
      <c r="S876" s="4" t="s">
        <v>1767</v>
      </c>
      <c r="T876" s="4" t="s">
        <v>2166</v>
      </c>
      <c r="U876" s="5" t="s">
        <v>1418</v>
      </c>
      <c r="V876" s="5" t="s">
        <v>992</v>
      </c>
      <c r="W876" s="5" t="s">
        <v>1222</v>
      </c>
      <c r="X876" s="4" t="s">
        <v>1882</v>
      </c>
      <c r="Y876" s="4" t="b">
        <v>1</v>
      </c>
      <c r="Z876" s="4" t="s">
        <v>1882</v>
      </c>
      <c r="AA876" s="4" t="s">
        <v>1831</v>
      </c>
      <c r="AB876" s="4" t="s">
        <v>1831</v>
      </c>
      <c r="AC876" s="4" t="s">
        <v>1831</v>
      </c>
      <c r="AD876" s="4" t="s">
        <v>1958</v>
      </c>
      <c r="AE876" s="53">
        <v>0</v>
      </c>
      <c r="AJ876" s="4" t="s">
        <v>1831</v>
      </c>
      <c r="AK876" s="4" t="s">
        <v>1831</v>
      </c>
      <c r="AL876" s="4" t="s">
        <v>1831</v>
      </c>
      <c r="AM876" s="4" t="s">
        <v>1831</v>
      </c>
      <c r="AN876" s="4">
        <v>42</v>
      </c>
      <c r="AO876" s="4" t="s">
        <v>1831</v>
      </c>
      <c r="AR876" s="4" t="s">
        <v>1831</v>
      </c>
      <c r="AS876" s="4" t="s">
        <v>1831</v>
      </c>
      <c r="AT876" s="4" t="s">
        <v>1831</v>
      </c>
      <c r="AU876" s="4" t="s">
        <v>1831</v>
      </c>
      <c r="AV876" s="4" t="s">
        <v>1831</v>
      </c>
      <c r="AW876" s="4" t="s">
        <v>1831</v>
      </c>
      <c r="AX876" s="4" t="s">
        <v>1831</v>
      </c>
      <c r="AY876" s="4" t="s">
        <v>1831</v>
      </c>
      <c r="AZ876" s="4" t="s">
        <v>1831</v>
      </c>
      <c r="BA876" s="4" t="s">
        <v>1831</v>
      </c>
      <c r="BB876" s="4" t="s">
        <v>1831</v>
      </c>
      <c r="BC876" s="53">
        <v>0.7177692</v>
      </c>
      <c r="BD876" s="53">
        <v>3.7317500000000003E-2</v>
      </c>
      <c r="BE876" s="53">
        <v>308.96596599999998</v>
      </c>
      <c r="BF876" s="53">
        <v>2.1936456400000002</v>
      </c>
      <c r="BG876" s="53">
        <v>0.13861325999999999</v>
      </c>
      <c r="BH876" s="4">
        <v>30.575462699999999</v>
      </c>
      <c r="BI876" s="4">
        <v>8.1096354300000009</v>
      </c>
      <c r="BJ876" s="53">
        <v>7.1269404700000001</v>
      </c>
      <c r="BK876" s="53">
        <v>1.464673E-2</v>
      </c>
      <c r="BL876" s="53">
        <v>20161.900399999999</v>
      </c>
    </row>
    <row r="877" spans="1:64" hidden="1" x14ac:dyDescent="0.3">
      <c r="A877" s="4" t="s">
        <v>605</v>
      </c>
      <c r="B877" s="4">
        <v>181</v>
      </c>
      <c r="C877" s="53">
        <v>181</v>
      </c>
      <c r="D877" s="4">
        <v>847</v>
      </c>
      <c r="E877" s="4" t="s">
        <v>1722</v>
      </c>
      <c r="F877" s="58">
        <v>33216</v>
      </c>
      <c r="G877" s="94">
        <v>9</v>
      </c>
      <c r="H877" s="94">
        <v>12</v>
      </c>
      <c r="I877" s="94">
        <v>1990</v>
      </c>
      <c r="J877" s="4">
        <v>45.214512999999997</v>
      </c>
      <c r="K877" s="4">
        <v>-64.360433</v>
      </c>
      <c r="L877" s="4">
        <v>1</v>
      </c>
      <c r="M877" s="5" t="s">
        <v>963</v>
      </c>
      <c r="N877" s="4" t="s">
        <v>1345</v>
      </c>
      <c r="P877" s="5" t="s">
        <v>1929</v>
      </c>
      <c r="Q877" s="90" t="s">
        <v>868</v>
      </c>
      <c r="R877" s="4" t="s">
        <v>868</v>
      </c>
      <c r="S877" s="4" t="s">
        <v>1767</v>
      </c>
      <c r="T877" s="4" t="s">
        <v>2167</v>
      </c>
      <c r="U877" s="5" t="s">
        <v>1418</v>
      </c>
      <c r="V877" s="5" t="s">
        <v>992</v>
      </c>
      <c r="W877" s="5" t="s">
        <v>1222</v>
      </c>
      <c r="X877" s="4" t="s">
        <v>1882</v>
      </c>
      <c r="Y877" s="4" t="b">
        <v>1</v>
      </c>
      <c r="Z877" s="4" t="s">
        <v>1882</v>
      </c>
      <c r="AA877" s="4" t="s">
        <v>1831</v>
      </c>
      <c r="AB877" s="4" t="s">
        <v>1831</v>
      </c>
      <c r="AC877" s="4" t="s">
        <v>1831</v>
      </c>
      <c r="AD877" s="4" t="s">
        <v>1958</v>
      </c>
      <c r="AE877" s="53">
        <v>0</v>
      </c>
      <c r="AJ877" s="4" t="s">
        <v>1831</v>
      </c>
      <c r="AK877" s="4" t="s">
        <v>1831</v>
      </c>
      <c r="AL877" s="4" t="s">
        <v>1831</v>
      </c>
      <c r="AM877" s="4" t="s">
        <v>1831</v>
      </c>
      <c r="AN877" s="4">
        <v>48</v>
      </c>
      <c r="AO877" s="4" t="s">
        <v>1831</v>
      </c>
      <c r="AR877" s="4" t="s">
        <v>1831</v>
      </c>
      <c r="AS877" s="4" t="s">
        <v>1831</v>
      </c>
      <c r="AT877" s="4" t="s">
        <v>1831</v>
      </c>
      <c r="AU877" s="4" t="s">
        <v>1831</v>
      </c>
      <c r="AV877" s="4" t="s">
        <v>1831</v>
      </c>
      <c r="AW877" s="4" t="s">
        <v>1831</v>
      </c>
      <c r="AX877" s="4" t="s">
        <v>1831</v>
      </c>
      <c r="AY877" s="4" t="s">
        <v>1831</v>
      </c>
      <c r="AZ877" s="4" t="s">
        <v>1831</v>
      </c>
      <c r="BA877" s="4" t="s">
        <v>1831</v>
      </c>
      <c r="BB877" s="4" t="s">
        <v>1831</v>
      </c>
      <c r="BC877" s="53">
        <v>0.7177692</v>
      </c>
      <c r="BD877" s="53">
        <v>3.7317500000000003E-2</v>
      </c>
      <c r="BE877" s="53">
        <v>308.96596599999998</v>
      </c>
      <c r="BF877" s="53">
        <v>2.1936456400000002</v>
      </c>
      <c r="BG877" s="53">
        <v>0.13861325999999999</v>
      </c>
      <c r="BH877" s="4">
        <v>30.575462699999999</v>
      </c>
      <c r="BI877" s="4">
        <v>8.1096354300000009</v>
      </c>
      <c r="BJ877" s="53">
        <v>7.1269404700000001</v>
      </c>
      <c r="BK877" s="53">
        <v>1.464673E-2</v>
      </c>
      <c r="BL877" s="53">
        <v>20161.900399999999</v>
      </c>
    </row>
    <row r="878" spans="1:64" hidden="1" x14ac:dyDescent="0.3">
      <c r="A878" s="4" t="s">
        <v>605</v>
      </c>
      <c r="B878" s="4">
        <v>181</v>
      </c>
      <c r="C878" s="53">
        <v>181</v>
      </c>
      <c r="D878" s="4">
        <v>848</v>
      </c>
      <c r="E878" s="4" t="s">
        <v>1722</v>
      </c>
      <c r="F878" s="58">
        <v>33225</v>
      </c>
      <c r="G878" s="94">
        <v>18</v>
      </c>
      <c r="H878" s="94">
        <v>12</v>
      </c>
      <c r="I878" s="94">
        <v>1990</v>
      </c>
      <c r="J878" s="4">
        <v>45.214512999999997</v>
      </c>
      <c r="K878" s="4">
        <v>-64.360433</v>
      </c>
      <c r="L878" s="4">
        <v>1</v>
      </c>
      <c r="M878" s="5" t="s">
        <v>963</v>
      </c>
      <c r="N878" s="4" t="s">
        <v>1345</v>
      </c>
      <c r="P878" s="5" t="s">
        <v>1929</v>
      </c>
      <c r="Q878" s="90" t="s">
        <v>868</v>
      </c>
      <c r="R878" s="4" t="s">
        <v>868</v>
      </c>
      <c r="S878" s="4" t="s">
        <v>1767</v>
      </c>
      <c r="T878" s="4" t="s">
        <v>2168</v>
      </c>
      <c r="U878" s="5" t="s">
        <v>1418</v>
      </c>
      <c r="V878" s="5" t="s">
        <v>992</v>
      </c>
      <c r="W878" s="5" t="s">
        <v>1222</v>
      </c>
      <c r="X878" s="4" t="s">
        <v>1882</v>
      </c>
      <c r="Y878" s="4" t="b">
        <v>1</v>
      </c>
      <c r="Z878" s="4" t="s">
        <v>1882</v>
      </c>
      <c r="AA878" s="4" t="s">
        <v>1831</v>
      </c>
      <c r="AB878" s="4" t="s">
        <v>1831</v>
      </c>
      <c r="AC878" s="4" t="s">
        <v>1831</v>
      </c>
      <c r="AD878" s="4" t="s">
        <v>1958</v>
      </c>
      <c r="AE878" s="53">
        <v>0</v>
      </c>
      <c r="AJ878" s="4" t="s">
        <v>1831</v>
      </c>
      <c r="AK878" s="4" t="s">
        <v>1831</v>
      </c>
      <c r="AL878" s="4" t="s">
        <v>1831</v>
      </c>
      <c r="AM878" s="4" t="s">
        <v>1831</v>
      </c>
      <c r="AN878" s="4">
        <v>57</v>
      </c>
      <c r="AO878" s="4" t="s">
        <v>1831</v>
      </c>
      <c r="AR878" s="4" t="s">
        <v>1831</v>
      </c>
      <c r="AS878" s="4" t="s">
        <v>1831</v>
      </c>
      <c r="AT878" s="4" t="s">
        <v>1831</v>
      </c>
      <c r="AU878" s="4" t="s">
        <v>1831</v>
      </c>
      <c r="AV878" s="4" t="s">
        <v>1831</v>
      </c>
      <c r="AW878" s="4" t="s">
        <v>1831</v>
      </c>
      <c r="AX878" s="4" t="s">
        <v>1831</v>
      </c>
      <c r="AY878" s="4" t="s">
        <v>1831</v>
      </c>
      <c r="AZ878" s="4" t="s">
        <v>1831</v>
      </c>
      <c r="BA878" s="4" t="s">
        <v>1831</v>
      </c>
      <c r="BB878" s="4" t="s">
        <v>1831</v>
      </c>
      <c r="BC878" s="53">
        <v>0.7177692</v>
      </c>
      <c r="BD878" s="53">
        <v>3.7317500000000003E-2</v>
      </c>
      <c r="BE878" s="53">
        <v>308.96596599999998</v>
      </c>
      <c r="BF878" s="53">
        <v>2.1936456400000002</v>
      </c>
      <c r="BG878" s="53">
        <v>0.13861325999999999</v>
      </c>
      <c r="BH878" s="4">
        <v>30.575462699999999</v>
      </c>
      <c r="BI878" s="4">
        <v>8.1096354300000009</v>
      </c>
      <c r="BJ878" s="53">
        <v>7.1269404700000001</v>
      </c>
      <c r="BK878" s="53">
        <v>1.464673E-2</v>
      </c>
      <c r="BL878" s="53">
        <v>20161.900399999999</v>
      </c>
    </row>
    <row r="879" spans="1:64" hidden="1" x14ac:dyDescent="0.3">
      <c r="A879" s="4" t="s">
        <v>605</v>
      </c>
      <c r="B879" s="4">
        <v>181</v>
      </c>
      <c r="C879" s="53">
        <v>181</v>
      </c>
      <c r="D879" s="4">
        <v>849</v>
      </c>
      <c r="E879" s="4" t="s">
        <v>1723</v>
      </c>
      <c r="F879" s="58">
        <v>33169</v>
      </c>
      <c r="G879" s="94">
        <v>23</v>
      </c>
      <c r="H879" s="94">
        <v>10</v>
      </c>
      <c r="I879" s="94">
        <v>1990</v>
      </c>
      <c r="J879" s="4">
        <v>45.214512999999997</v>
      </c>
      <c r="K879" s="4">
        <v>-64.360433</v>
      </c>
      <c r="L879" s="4">
        <v>1</v>
      </c>
      <c r="M879" s="5" t="s">
        <v>963</v>
      </c>
      <c r="N879" s="4" t="s">
        <v>1345</v>
      </c>
      <c r="P879" s="5" t="s">
        <v>1929</v>
      </c>
      <c r="Q879" s="90" t="s">
        <v>868</v>
      </c>
      <c r="R879" s="4" t="s">
        <v>868</v>
      </c>
      <c r="S879" s="4" t="s">
        <v>1767</v>
      </c>
      <c r="T879" s="4" t="s">
        <v>2158</v>
      </c>
      <c r="U879" s="5" t="s">
        <v>1418</v>
      </c>
      <c r="V879" s="5" t="s">
        <v>992</v>
      </c>
      <c r="W879" s="5" t="s">
        <v>1222</v>
      </c>
      <c r="X879" s="4" t="s">
        <v>1883</v>
      </c>
      <c r="Y879" s="4" t="b">
        <v>1</v>
      </c>
      <c r="Z879" s="4" t="s">
        <v>1883</v>
      </c>
      <c r="AA879" s="4" t="s">
        <v>1831</v>
      </c>
      <c r="AB879" s="4" t="s">
        <v>1831</v>
      </c>
      <c r="AC879" s="4" t="s">
        <v>1831</v>
      </c>
      <c r="AD879" s="4" t="s">
        <v>1958</v>
      </c>
      <c r="AE879" s="53">
        <v>0</v>
      </c>
      <c r="AJ879" s="4" t="s">
        <v>1831</v>
      </c>
      <c r="AK879" s="4" t="s">
        <v>1831</v>
      </c>
      <c r="AL879" s="4" t="s">
        <v>1831</v>
      </c>
      <c r="AM879" s="4" t="s">
        <v>1831</v>
      </c>
      <c r="AN879" s="4">
        <v>1</v>
      </c>
      <c r="AO879" s="4" t="s">
        <v>1831</v>
      </c>
      <c r="AR879" s="4" t="s">
        <v>1831</v>
      </c>
      <c r="AS879" s="4" t="s">
        <v>1831</v>
      </c>
      <c r="AT879" s="4" t="s">
        <v>1831</v>
      </c>
      <c r="AU879" s="4" t="s">
        <v>1831</v>
      </c>
      <c r="AV879" s="4" t="s">
        <v>1831</v>
      </c>
      <c r="AW879" s="4" t="s">
        <v>1831</v>
      </c>
      <c r="AX879" s="4" t="s">
        <v>1831</v>
      </c>
      <c r="AY879" s="4" t="s">
        <v>1831</v>
      </c>
      <c r="AZ879" s="4" t="s">
        <v>1831</v>
      </c>
      <c r="BA879" s="4" t="s">
        <v>1831</v>
      </c>
      <c r="BB879" s="4" t="s">
        <v>1831</v>
      </c>
      <c r="BC879" s="53">
        <v>0.7177692</v>
      </c>
      <c r="BD879" s="53">
        <v>3.7317500000000003E-2</v>
      </c>
      <c r="BE879" s="53">
        <v>308.96596599999998</v>
      </c>
      <c r="BF879" s="53">
        <v>2.1936456400000002</v>
      </c>
      <c r="BG879" s="53">
        <v>0.13861325999999999</v>
      </c>
      <c r="BH879" s="4">
        <v>30.575462699999999</v>
      </c>
      <c r="BI879" s="4">
        <v>8.1096354300000009</v>
      </c>
      <c r="BJ879" s="53">
        <v>7.1269404700000001</v>
      </c>
      <c r="BK879" s="53">
        <v>1.464673E-2</v>
      </c>
      <c r="BL879" s="53">
        <v>20161.900399999999</v>
      </c>
    </row>
    <row r="880" spans="1:64" hidden="1" x14ac:dyDescent="0.3">
      <c r="A880" s="4" t="s">
        <v>605</v>
      </c>
      <c r="B880" s="4">
        <v>181</v>
      </c>
      <c r="C880" s="53">
        <v>181</v>
      </c>
      <c r="D880" s="4">
        <v>850</v>
      </c>
      <c r="E880" s="4" t="s">
        <v>1723</v>
      </c>
      <c r="F880" s="58">
        <v>33174</v>
      </c>
      <c r="G880" s="94">
        <v>28</v>
      </c>
      <c r="H880" s="94">
        <v>10</v>
      </c>
      <c r="I880" s="94">
        <v>1990</v>
      </c>
      <c r="J880" s="4">
        <v>45.214512999999997</v>
      </c>
      <c r="K880" s="4">
        <v>-64.360433</v>
      </c>
      <c r="L880" s="4">
        <v>1</v>
      </c>
      <c r="M880" s="5" t="s">
        <v>963</v>
      </c>
      <c r="N880" s="4" t="s">
        <v>1345</v>
      </c>
      <c r="P880" s="5" t="s">
        <v>1929</v>
      </c>
      <c r="Q880" s="90" t="s">
        <v>868</v>
      </c>
      <c r="R880" s="4" t="s">
        <v>868</v>
      </c>
      <c r="S880" s="4" t="s">
        <v>1767</v>
      </c>
      <c r="T880" s="4" t="s">
        <v>2170</v>
      </c>
      <c r="U880" s="5" t="s">
        <v>1418</v>
      </c>
      <c r="V880" s="5" t="s">
        <v>992</v>
      </c>
      <c r="W880" s="5" t="s">
        <v>1222</v>
      </c>
      <c r="X880" s="4" t="s">
        <v>1883</v>
      </c>
      <c r="Y880" s="4" t="b">
        <v>1</v>
      </c>
      <c r="Z880" s="4" t="s">
        <v>1883</v>
      </c>
      <c r="AA880" s="4" t="s">
        <v>1831</v>
      </c>
      <c r="AB880" s="4" t="s">
        <v>1831</v>
      </c>
      <c r="AC880" s="4" t="s">
        <v>1831</v>
      </c>
      <c r="AD880" s="4" t="s">
        <v>1958</v>
      </c>
      <c r="AE880" s="53">
        <v>0</v>
      </c>
      <c r="AJ880" s="4" t="s">
        <v>1831</v>
      </c>
      <c r="AK880" s="4" t="s">
        <v>1831</v>
      </c>
      <c r="AL880" s="4" t="s">
        <v>1831</v>
      </c>
      <c r="AM880" s="4" t="s">
        <v>1831</v>
      </c>
      <c r="AN880" s="4">
        <v>6</v>
      </c>
      <c r="AO880" s="4" t="s">
        <v>1831</v>
      </c>
      <c r="AR880" s="4" t="s">
        <v>1831</v>
      </c>
      <c r="AS880" s="4" t="s">
        <v>1831</v>
      </c>
      <c r="AT880" s="4" t="s">
        <v>1831</v>
      </c>
      <c r="AU880" s="4" t="s">
        <v>1831</v>
      </c>
      <c r="AV880" s="4" t="s">
        <v>1831</v>
      </c>
      <c r="AW880" s="4" t="s">
        <v>1831</v>
      </c>
      <c r="AX880" s="4" t="s">
        <v>1831</v>
      </c>
      <c r="AY880" s="4" t="s">
        <v>1831</v>
      </c>
      <c r="AZ880" s="4" t="s">
        <v>1831</v>
      </c>
      <c r="BA880" s="4" t="s">
        <v>1831</v>
      </c>
      <c r="BB880" s="4" t="s">
        <v>1831</v>
      </c>
      <c r="BC880" s="53">
        <v>0.7177692</v>
      </c>
      <c r="BD880" s="53">
        <v>3.7317500000000003E-2</v>
      </c>
      <c r="BE880" s="53">
        <v>308.96596599999998</v>
      </c>
      <c r="BF880" s="53">
        <v>2.1936456400000002</v>
      </c>
      <c r="BG880" s="53">
        <v>0.13861325999999999</v>
      </c>
      <c r="BH880" s="4">
        <v>30.575462699999999</v>
      </c>
      <c r="BI880" s="4">
        <v>8.1096354300000009</v>
      </c>
      <c r="BJ880" s="53">
        <v>7.1269404700000001</v>
      </c>
      <c r="BK880" s="53">
        <v>1.464673E-2</v>
      </c>
      <c r="BL880" s="53">
        <v>20161.900399999999</v>
      </c>
    </row>
    <row r="881" spans="1:64" hidden="1" x14ac:dyDescent="0.3">
      <c r="A881" s="4" t="s">
        <v>605</v>
      </c>
      <c r="B881" s="4">
        <v>181</v>
      </c>
      <c r="C881" s="53">
        <v>181</v>
      </c>
      <c r="D881" s="4">
        <v>851</v>
      </c>
      <c r="E881" s="4" t="s">
        <v>1723</v>
      </c>
      <c r="F881" s="58">
        <v>33176</v>
      </c>
      <c r="G881" s="94">
        <v>30</v>
      </c>
      <c r="H881" s="94">
        <v>10</v>
      </c>
      <c r="I881" s="94">
        <v>1990</v>
      </c>
      <c r="J881" s="4">
        <v>45.214512999999997</v>
      </c>
      <c r="K881" s="4">
        <v>-64.360433</v>
      </c>
      <c r="L881" s="4">
        <v>1</v>
      </c>
      <c r="M881" s="5" t="s">
        <v>963</v>
      </c>
      <c r="N881" s="4" t="s">
        <v>1345</v>
      </c>
      <c r="P881" s="5" t="s">
        <v>1929</v>
      </c>
      <c r="Q881" s="90" t="s">
        <v>868</v>
      </c>
      <c r="R881" s="4" t="s">
        <v>868</v>
      </c>
      <c r="S881" s="4" t="s">
        <v>1767</v>
      </c>
      <c r="T881" s="4" t="s">
        <v>2159</v>
      </c>
      <c r="U881" s="5" t="s">
        <v>1418</v>
      </c>
      <c r="V881" s="5" t="s">
        <v>992</v>
      </c>
      <c r="W881" s="5" t="s">
        <v>1222</v>
      </c>
      <c r="X881" s="4" t="s">
        <v>1883</v>
      </c>
      <c r="Y881" s="4" t="b">
        <v>1</v>
      </c>
      <c r="Z881" s="4" t="s">
        <v>1883</v>
      </c>
      <c r="AA881" s="4" t="s">
        <v>1831</v>
      </c>
      <c r="AB881" s="4" t="s">
        <v>1831</v>
      </c>
      <c r="AC881" s="4" t="s">
        <v>1831</v>
      </c>
      <c r="AD881" s="4" t="s">
        <v>1958</v>
      </c>
      <c r="AE881" s="53">
        <v>0</v>
      </c>
      <c r="AJ881" s="4" t="s">
        <v>1831</v>
      </c>
      <c r="AK881" s="4" t="s">
        <v>1831</v>
      </c>
      <c r="AL881" s="4" t="s">
        <v>1831</v>
      </c>
      <c r="AM881" s="4" t="s">
        <v>1831</v>
      </c>
      <c r="AN881" s="4">
        <v>8</v>
      </c>
      <c r="AO881" s="4" t="s">
        <v>1831</v>
      </c>
      <c r="AR881" s="4" t="s">
        <v>1831</v>
      </c>
      <c r="AS881" s="4" t="s">
        <v>1831</v>
      </c>
      <c r="AT881" s="4" t="s">
        <v>1831</v>
      </c>
      <c r="AU881" s="4" t="s">
        <v>1831</v>
      </c>
      <c r="AV881" s="4" t="s">
        <v>1831</v>
      </c>
      <c r="AW881" s="4" t="s">
        <v>1831</v>
      </c>
      <c r="AX881" s="4" t="s">
        <v>1831</v>
      </c>
      <c r="AY881" s="4" t="s">
        <v>1831</v>
      </c>
      <c r="AZ881" s="4" t="s">
        <v>1831</v>
      </c>
      <c r="BA881" s="4" t="s">
        <v>1831</v>
      </c>
      <c r="BB881" s="4" t="s">
        <v>1831</v>
      </c>
      <c r="BC881" s="53">
        <v>0.7177692</v>
      </c>
      <c r="BD881" s="53">
        <v>3.7317500000000003E-2</v>
      </c>
      <c r="BE881" s="53">
        <v>308.96596599999998</v>
      </c>
      <c r="BF881" s="53">
        <v>2.1936456400000002</v>
      </c>
      <c r="BG881" s="53">
        <v>0.13861325999999999</v>
      </c>
      <c r="BH881" s="4">
        <v>30.575462699999999</v>
      </c>
      <c r="BI881" s="4">
        <v>8.1096354300000009</v>
      </c>
      <c r="BJ881" s="53">
        <v>7.1269404700000001</v>
      </c>
      <c r="BK881" s="53">
        <v>1.464673E-2</v>
      </c>
      <c r="BL881" s="53">
        <v>20161.900399999999</v>
      </c>
    </row>
    <row r="882" spans="1:64" hidden="1" x14ac:dyDescent="0.3">
      <c r="A882" s="4" t="s">
        <v>605</v>
      </c>
      <c r="B882" s="4">
        <v>181</v>
      </c>
      <c r="C882" s="53">
        <v>181</v>
      </c>
      <c r="D882" s="4">
        <v>852</v>
      </c>
      <c r="E882" s="4" t="s">
        <v>1723</v>
      </c>
      <c r="F882" s="58">
        <v>33181</v>
      </c>
      <c r="G882" s="94">
        <v>4</v>
      </c>
      <c r="H882" s="94">
        <v>11</v>
      </c>
      <c r="I882" s="94">
        <v>1990</v>
      </c>
      <c r="J882" s="4">
        <v>45.214512999999997</v>
      </c>
      <c r="K882" s="4">
        <v>-64.360433</v>
      </c>
      <c r="L882" s="4">
        <v>1</v>
      </c>
      <c r="M882" s="5" t="s">
        <v>963</v>
      </c>
      <c r="N882" s="4" t="s">
        <v>1345</v>
      </c>
      <c r="P882" s="5" t="s">
        <v>1929</v>
      </c>
      <c r="Q882" s="90" t="s">
        <v>868</v>
      </c>
      <c r="R882" s="4" t="s">
        <v>868</v>
      </c>
      <c r="S882" s="4" t="s">
        <v>1767</v>
      </c>
      <c r="T882" s="4" t="s">
        <v>2160</v>
      </c>
      <c r="U882" s="5" t="s">
        <v>1418</v>
      </c>
      <c r="V882" s="5" t="s">
        <v>992</v>
      </c>
      <c r="W882" s="5" t="s">
        <v>1222</v>
      </c>
      <c r="X882" s="4" t="s">
        <v>1883</v>
      </c>
      <c r="Y882" s="4" t="b">
        <v>1</v>
      </c>
      <c r="Z882" s="4" t="s">
        <v>1883</v>
      </c>
      <c r="AA882" s="4" t="s">
        <v>1831</v>
      </c>
      <c r="AB882" s="4" t="s">
        <v>1831</v>
      </c>
      <c r="AC882" s="4" t="s">
        <v>1831</v>
      </c>
      <c r="AD882" s="4" t="s">
        <v>1958</v>
      </c>
      <c r="AE882" s="53">
        <v>0</v>
      </c>
      <c r="AJ882" s="4" t="s">
        <v>1831</v>
      </c>
      <c r="AK882" s="4" t="s">
        <v>1831</v>
      </c>
      <c r="AL882" s="4" t="s">
        <v>1831</v>
      </c>
      <c r="AM882" s="4" t="s">
        <v>1831</v>
      </c>
      <c r="AN882" s="4">
        <v>13</v>
      </c>
      <c r="AO882" s="4" t="s">
        <v>1831</v>
      </c>
      <c r="AR882" s="4" t="s">
        <v>1831</v>
      </c>
      <c r="AS882" s="4" t="s">
        <v>1831</v>
      </c>
      <c r="AT882" s="4" t="s">
        <v>1831</v>
      </c>
      <c r="AU882" s="4" t="s">
        <v>1831</v>
      </c>
      <c r="AV882" s="4" t="s">
        <v>1831</v>
      </c>
      <c r="AW882" s="4" t="s">
        <v>1831</v>
      </c>
      <c r="AX882" s="4" t="s">
        <v>1831</v>
      </c>
      <c r="AY882" s="4" t="s">
        <v>1831</v>
      </c>
      <c r="AZ882" s="4" t="s">
        <v>1831</v>
      </c>
      <c r="BA882" s="4" t="s">
        <v>1831</v>
      </c>
      <c r="BB882" s="4" t="s">
        <v>1831</v>
      </c>
      <c r="BC882" s="53">
        <v>0.7177692</v>
      </c>
      <c r="BD882" s="53">
        <v>3.7317500000000003E-2</v>
      </c>
      <c r="BE882" s="53">
        <v>308.96596599999998</v>
      </c>
      <c r="BF882" s="53">
        <v>2.1936456400000002</v>
      </c>
      <c r="BG882" s="53">
        <v>0.13861325999999999</v>
      </c>
      <c r="BH882" s="4">
        <v>30.575462699999999</v>
      </c>
      <c r="BI882" s="4">
        <v>8.1096354300000009</v>
      </c>
      <c r="BJ882" s="53">
        <v>7.1269404700000001</v>
      </c>
      <c r="BK882" s="53">
        <v>1.464673E-2</v>
      </c>
      <c r="BL882" s="53">
        <v>20161.900399999999</v>
      </c>
    </row>
    <row r="883" spans="1:64" hidden="1" x14ac:dyDescent="0.3">
      <c r="A883" s="4" t="s">
        <v>605</v>
      </c>
      <c r="B883" s="4">
        <v>181</v>
      </c>
      <c r="C883" s="53">
        <v>181</v>
      </c>
      <c r="D883" s="4">
        <v>853</v>
      </c>
      <c r="E883" s="4" t="s">
        <v>1723</v>
      </c>
      <c r="F883" s="58">
        <v>33185</v>
      </c>
      <c r="G883" s="94">
        <v>8</v>
      </c>
      <c r="H883" s="94">
        <v>11</v>
      </c>
      <c r="I883" s="94">
        <v>1990</v>
      </c>
      <c r="J883" s="4">
        <v>45.214512999999997</v>
      </c>
      <c r="K883" s="4">
        <v>-64.360433</v>
      </c>
      <c r="L883" s="4">
        <v>1</v>
      </c>
      <c r="M883" s="5" t="s">
        <v>963</v>
      </c>
      <c r="N883" s="4" t="s">
        <v>1345</v>
      </c>
      <c r="P883" s="5" t="s">
        <v>1929</v>
      </c>
      <c r="Q883" s="90" t="s">
        <v>868</v>
      </c>
      <c r="R883" s="4" t="s">
        <v>868</v>
      </c>
      <c r="S883" s="4" t="s">
        <v>1767</v>
      </c>
      <c r="T883" s="4" t="s">
        <v>2161</v>
      </c>
      <c r="U883" s="5" t="s">
        <v>1418</v>
      </c>
      <c r="V883" s="5" t="s">
        <v>992</v>
      </c>
      <c r="W883" s="5" t="s">
        <v>1222</v>
      </c>
      <c r="X883" s="4" t="s">
        <v>1883</v>
      </c>
      <c r="Y883" s="4" t="b">
        <v>1</v>
      </c>
      <c r="Z883" s="4" t="s">
        <v>1883</v>
      </c>
      <c r="AA883" s="4" t="s">
        <v>1831</v>
      </c>
      <c r="AB883" s="4" t="s">
        <v>1831</v>
      </c>
      <c r="AC883" s="4" t="s">
        <v>1831</v>
      </c>
      <c r="AD883" s="4" t="s">
        <v>1958</v>
      </c>
      <c r="AE883" s="53">
        <v>0</v>
      </c>
      <c r="AJ883" s="4" t="s">
        <v>1831</v>
      </c>
      <c r="AK883" s="4" t="s">
        <v>1831</v>
      </c>
      <c r="AL883" s="4" t="s">
        <v>1831</v>
      </c>
      <c r="AM883" s="4" t="s">
        <v>1831</v>
      </c>
      <c r="AN883" s="4">
        <v>17</v>
      </c>
      <c r="AO883" s="4" t="s">
        <v>1831</v>
      </c>
      <c r="AR883" s="4" t="s">
        <v>1831</v>
      </c>
      <c r="AS883" s="4" t="s">
        <v>1831</v>
      </c>
      <c r="AT883" s="4" t="s">
        <v>1831</v>
      </c>
      <c r="AU883" s="4" t="s">
        <v>1831</v>
      </c>
      <c r="AV883" s="4" t="s">
        <v>1831</v>
      </c>
      <c r="AW883" s="4" t="s">
        <v>1831</v>
      </c>
      <c r="AX883" s="4" t="s">
        <v>1831</v>
      </c>
      <c r="AY883" s="4" t="s">
        <v>1831</v>
      </c>
      <c r="AZ883" s="4" t="s">
        <v>1831</v>
      </c>
      <c r="BA883" s="4" t="s">
        <v>1831</v>
      </c>
      <c r="BB883" s="4" t="s">
        <v>1831</v>
      </c>
      <c r="BC883" s="53">
        <v>0.7177692</v>
      </c>
      <c r="BD883" s="53">
        <v>3.7317500000000003E-2</v>
      </c>
      <c r="BE883" s="53">
        <v>308.96596599999998</v>
      </c>
      <c r="BF883" s="53">
        <v>2.1936456400000002</v>
      </c>
      <c r="BG883" s="53">
        <v>0.13861325999999999</v>
      </c>
      <c r="BH883" s="4">
        <v>30.575462699999999</v>
      </c>
      <c r="BI883" s="4">
        <v>8.1096354300000009</v>
      </c>
      <c r="BJ883" s="53">
        <v>7.1269404700000001</v>
      </c>
      <c r="BK883" s="53">
        <v>1.464673E-2</v>
      </c>
      <c r="BL883" s="53">
        <v>20161.900399999999</v>
      </c>
    </row>
    <row r="884" spans="1:64" hidden="1" x14ac:dyDescent="0.3">
      <c r="A884" s="4" t="s">
        <v>605</v>
      </c>
      <c r="B884" s="4">
        <v>181</v>
      </c>
      <c r="C884" s="53">
        <v>181</v>
      </c>
      <c r="D884" s="4">
        <v>854</v>
      </c>
      <c r="E884" s="4" t="s">
        <v>1723</v>
      </c>
      <c r="F884" s="58">
        <v>33189</v>
      </c>
      <c r="G884" s="94">
        <v>12</v>
      </c>
      <c r="H884" s="94">
        <v>11</v>
      </c>
      <c r="I884" s="94">
        <v>1990</v>
      </c>
      <c r="J884" s="4">
        <v>45.214512999999997</v>
      </c>
      <c r="K884" s="4">
        <v>-64.360433</v>
      </c>
      <c r="L884" s="4">
        <v>1</v>
      </c>
      <c r="M884" s="5" t="s">
        <v>963</v>
      </c>
      <c r="N884" s="4" t="s">
        <v>1345</v>
      </c>
      <c r="P884" s="5" t="s">
        <v>1929</v>
      </c>
      <c r="Q884" s="90" t="s">
        <v>868</v>
      </c>
      <c r="R884" s="4" t="s">
        <v>868</v>
      </c>
      <c r="S884" s="4" t="s">
        <v>1767</v>
      </c>
      <c r="T884" s="4" t="s">
        <v>2162</v>
      </c>
      <c r="U884" s="5" t="s">
        <v>1418</v>
      </c>
      <c r="V884" s="5" t="s">
        <v>992</v>
      </c>
      <c r="W884" s="5" t="s">
        <v>1222</v>
      </c>
      <c r="X884" s="4" t="s">
        <v>1883</v>
      </c>
      <c r="Y884" s="4" t="b">
        <v>1</v>
      </c>
      <c r="Z884" s="4" t="s">
        <v>1883</v>
      </c>
      <c r="AA884" s="4" t="s">
        <v>1831</v>
      </c>
      <c r="AB884" s="4" t="s">
        <v>1831</v>
      </c>
      <c r="AC884" s="4" t="s">
        <v>1831</v>
      </c>
      <c r="AD884" s="4" t="s">
        <v>1958</v>
      </c>
      <c r="AE884" s="53">
        <v>0</v>
      </c>
      <c r="AJ884" s="4" t="s">
        <v>1831</v>
      </c>
      <c r="AK884" s="4" t="s">
        <v>1831</v>
      </c>
      <c r="AL884" s="4" t="s">
        <v>1831</v>
      </c>
      <c r="AM884" s="4" t="s">
        <v>1831</v>
      </c>
      <c r="AN884" s="4">
        <v>21</v>
      </c>
      <c r="AO884" s="4" t="s">
        <v>1831</v>
      </c>
      <c r="AR884" s="4" t="s">
        <v>1831</v>
      </c>
      <c r="AS884" s="4" t="s">
        <v>1831</v>
      </c>
      <c r="AT884" s="4" t="s">
        <v>1831</v>
      </c>
      <c r="AU884" s="4" t="s">
        <v>1831</v>
      </c>
      <c r="AV884" s="4" t="s">
        <v>1831</v>
      </c>
      <c r="AW884" s="4" t="s">
        <v>1831</v>
      </c>
      <c r="AX884" s="4" t="s">
        <v>1831</v>
      </c>
      <c r="AY884" s="4" t="s">
        <v>1831</v>
      </c>
      <c r="AZ884" s="4" t="s">
        <v>1831</v>
      </c>
      <c r="BA884" s="4" t="s">
        <v>1831</v>
      </c>
      <c r="BB884" s="4" t="s">
        <v>1831</v>
      </c>
      <c r="BC884" s="53">
        <v>0.7177692</v>
      </c>
      <c r="BD884" s="53">
        <v>3.7317500000000003E-2</v>
      </c>
      <c r="BE884" s="53">
        <v>308.96596599999998</v>
      </c>
      <c r="BF884" s="53">
        <v>2.1936456400000002</v>
      </c>
      <c r="BG884" s="53">
        <v>0.13861325999999999</v>
      </c>
      <c r="BH884" s="4">
        <v>30.575462699999999</v>
      </c>
      <c r="BI884" s="4">
        <v>8.1096354300000009</v>
      </c>
      <c r="BJ884" s="53">
        <v>7.1269404700000001</v>
      </c>
      <c r="BK884" s="53">
        <v>1.464673E-2</v>
      </c>
      <c r="BL884" s="53">
        <v>20161.900399999999</v>
      </c>
    </row>
    <row r="885" spans="1:64" hidden="1" x14ac:dyDescent="0.3">
      <c r="A885" s="4" t="s">
        <v>605</v>
      </c>
      <c r="B885" s="4">
        <v>181</v>
      </c>
      <c r="C885" s="53">
        <v>181</v>
      </c>
      <c r="D885" s="4">
        <v>855</v>
      </c>
      <c r="E885" s="4" t="s">
        <v>1723</v>
      </c>
      <c r="F885" s="58">
        <v>33196</v>
      </c>
      <c r="G885" s="94">
        <v>19</v>
      </c>
      <c r="H885" s="94">
        <v>11</v>
      </c>
      <c r="I885" s="94">
        <v>1990</v>
      </c>
      <c r="J885" s="4">
        <v>45.214512999999997</v>
      </c>
      <c r="K885" s="4">
        <v>-64.360433</v>
      </c>
      <c r="L885" s="4">
        <v>1</v>
      </c>
      <c r="M885" s="5" t="s">
        <v>963</v>
      </c>
      <c r="N885" s="4" t="s">
        <v>1345</v>
      </c>
      <c r="P885" s="5" t="s">
        <v>1929</v>
      </c>
      <c r="Q885" s="90" t="s">
        <v>868</v>
      </c>
      <c r="R885" s="4" t="s">
        <v>868</v>
      </c>
      <c r="S885" s="4" t="s">
        <v>1767</v>
      </c>
      <c r="T885" s="4" t="s">
        <v>2163</v>
      </c>
      <c r="U885" s="5" t="s">
        <v>1418</v>
      </c>
      <c r="V885" s="5" t="s">
        <v>992</v>
      </c>
      <c r="W885" s="5" t="s">
        <v>1222</v>
      </c>
      <c r="X885" s="4" t="s">
        <v>1883</v>
      </c>
      <c r="Y885" s="4" t="b">
        <v>1</v>
      </c>
      <c r="Z885" s="4" t="s">
        <v>1883</v>
      </c>
      <c r="AA885" s="4" t="s">
        <v>1831</v>
      </c>
      <c r="AB885" s="4" t="s">
        <v>1831</v>
      </c>
      <c r="AC885" s="4" t="s">
        <v>1831</v>
      </c>
      <c r="AD885" s="4" t="s">
        <v>1958</v>
      </c>
      <c r="AE885" s="53">
        <v>0</v>
      </c>
      <c r="AJ885" s="4" t="s">
        <v>1831</v>
      </c>
      <c r="AK885" s="4" t="s">
        <v>1831</v>
      </c>
      <c r="AL885" s="4" t="s">
        <v>1831</v>
      </c>
      <c r="AM885" s="4" t="s">
        <v>1831</v>
      </c>
      <c r="AN885" s="4">
        <v>28</v>
      </c>
      <c r="AO885" s="4" t="s">
        <v>1831</v>
      </c>
      <c r="AR885" s="4" t="s">
        <v>1831</v>
      </c>
      <c r="AS885" s="4" t="s">
        <v>1831</v>
      </c>
      <c r="AT885" s="4" t="s">
        <v>1831</v>
      </c>
      <c r="AU885" s="4" t="s">
        <v>1831</v>
      </c>
      <c r="AV885" s="4" t="s">
        <v>1831</v>
      </c>
      <c r="AW885" s="4" t="s">
        <v>1831</v>
      </c>
      <c r="AX885" s="4" t="s">
        <v>1831</v>
      </c>
      <c r="AY885" s="4" t="s">
        <v>1831</v>
      </c>
      <c r="AZ885" s="4" t="s">
        <v>1831</v>
      </c>
      <c r="BA885" s="4" t="s">
        <v>1831</v>
      </c>
      <c r="BB885" s="4" t="s">
        <v>1831</v>
      </c>
      <c r="BC885" s="53">
        <v>0.7177692</v>
      </c>
      <c r="BD885" s="53">
        <v>3.7317500000000003E-2</v>
      </c>
      <c r="BE885" s="53">
        <v>308.96596599999998</v>
      </c>
      <c r="BF885" s="53">
        <v>2.1936456400000002</v>
      </c>
      <c r="BG885" s="53">
        <v>0.13861325999999999</v>
      </c>
      <c r="BH885" s="4">
        <v>30.575462699999999</v>
      </c>
      <c r="BI885" s="4">
        <v>8.1096354300000009</v>
      </c>
      <c r="BJ885" s="53">
        <v>7.1269404700000001</v>
      </c>
      <c r="BK885" s="53">
        <v>1.464673E-2</v>
      </c>
      <c r="BL885" s="53">
        <v>20161.900399999999</v>
      </c>
    </row>
    <row r="886" spans="1:64" hidden="1" x14ac:dyDescent="0.3">
      <c r="A886" s="4" t="s">
        <v>605</v>
      </c>
      <c r="B886" s="4">
        <v>181</v>
      </c>
      <c r="C886" s="53">
        <v>181</v>
      </c>
      <c r="D886" s="4">
        <v>856</v>
      </c>
      <c r="E886" s="4" t="s">
        <v>1723</v>
      </c>
      <c r="F886" s="58">
        <v>33199</v>
      </c>
      <c r="G886" s="94">
        <v>22</v>
      </c>
      <c r="H886" s="94">
        <v>11</v>
      </c>
      <c r="I886" s="94">
        <v>1990</v>
      </c>
      <c r="J886" s="4">
        <v>45.214512999999997</v>
      </c>
      <c r="K886" s="4">
        <v>-64.360433</v>
      </c>
      <c r="L886" s="4">
        <v>1</v>
      </c>
      <c r="M886" s="5" t="s">
        <v>963</v>
      </c>
      <c r="N886" s="4" t="s">
        <v>1345</v>
      </c>
      <c r="P886" s="5" t="s">
        <v>1929</v>
      </c>
      <c r="Q886" s="90" t="s">
        <v>868</v>
      </c>
      <c r="R886" s="4" t="s">
        <v>868</v>
      </c>
      <c r="S886" s="4" t="s">
        <v>1767</v>
      </c>
      <c r="T886" s="4" t="s">
        <v>2164</v>
      </c>
      <c r="U886" s="5" t="s">
        <v>1418</v>
      </c>
      <c r="V886" s="5" t="s">
        <v>992</v>
      </c>
      <c r="W886" s="5" t="s">
        <v>1222</v>
      </c>
      <c r="X886" s="4" t="s">
        <v>1883</v>
      </c>
      <c r="Y886" s="4" t="b">
        <v>1</v>
      </c>
      <c r="Z886" s="4" t="s">
        <v>1883</v>
      </c>
      <c r="AA886" s="4" t="s">
        <v>1831</v>
      </c>
      <c r="AB886" s="4" t="s">
        <v>1831</v>
      </c>
      <c r="AC886" s="4" t="s">
        <v>1831</v>
      </c>
      <c r="AD886" s="4" t="s">
        <v>1958</v>
      </c>
      <c r="AE886" s="53">
        <v>0</v>
      </c>
      <c r="AJ886" s="4" t="s">
        <v>1831</v>
      </c>
      <c r="AK886" s="4" t="s">
        <v>1831</v>
      </c>
      <c r="AL886" s="4" t="s">
        <v>1831</v>
      </c>
      <c r="AM886" s="4" t="s">
        <v>1831</v>
      </c>
      <c r="AN886" s="4">
        <v>31</v>
      </c>
      <c r="AO886" s="4" t="s">
        <v>1831</v>
      </c>
      <c r="AR886" s="4" t="s">
        <v>1831</v>
      </c>
      <c r="AS886" s="4" t="s">
        <v>1831</v>
      </c>
      <c r="AT886" s="4" t="s">
        <v>1831</v>
      </c>
      <c r="AU886" s="4" t="s">
        <v>1831</v>
      </c>
      <c r="AV886" s="4" t="s">
        <v>1831</v>
      </c>
      <c r="AW886" s="4" t="s">
        <v>1831</v>
      </c>
      <c r="AX886" s="4" t="s">
        <v>1831</v>
      </c>
      <c r="AY886" s="4" t="s">
        <v>1831</v>
      </c>
      <c r="AZ886" s="4" t="s">
        <v>1831</v>
      </c>
      <c r="BA886" s="4" t="s">
        <v>1831</v>
      </c>
      <c r="BB886" s="4" t="s">
        <v>1831</v>
      </c>
      <c r="BC886" s="53">
        <v>0.7177692</v>
      </c>
      <c r="BD886" s="53">
        <v>3.7317500000000003E-2</v>
      </c>
      <c r="BE886" s="53">
        <v>308.96596599999998</v>
      </c>
      <c r="BF886" s="53">
        <v>2.1936456400000002</v>
      </c>
      <c r="BG886" s="53">
        <v>0.13861325999999999</v>
      </c>
      <c r="BH886" s="4">
        <v>30.575462699999999</v>
      </c>
      <c r="BI886" s="4">
        <v>8.1096354300000009</v>
      </c>
      <c r="BJ886" s="53">
        <v>7.1269404700000001</v>
      </c>
      <c r="BK886" s="53">
        <v>1.464673E-2</v>
      </c>
      <c r="BL886" s="53">
        <v>20161.900399999999</v>
      </c>
    </row>
    <row r="887" spans="1:64" hidden="1" x14ac:dyDescent="0.3">
      <c r="A887" s="4" t="s">
        <v>605</v>
      </c>
      <c r="B887" s="4">
        <v>181</v>
      </c>
      <c r="C887" s="53">
        <v>181</v>
      </c>
      <c r="D887" s="4">
        <v>857</v>
      </c>
      <c r="E887" s="4" t="s">
        <v>1723</v>
      </c>
      <c r="F887" s="58">
        <v>33204</v>
      </c>
      <c r="G887" s="94">
        <v>27</v>
      </c>
      <c r="H887" s="94">
        <v>11</v>
      </c>
      <c r="I887" s="94">
        <v>1990</v>
      </c>
      <c r="J887" s="4">
        <v>45.214512999999997</v>
      </c>
      <c r="K887" s="4">
        <v>-64.360433</v>
      </c>
      <c r="L887" s="4">
        <v>1</v>
      </c>
      <c r="M887" s="5" t="s">
        <v>963</v>
      </c>
      <c r="N887" s="4" t="s">
        <v>1345</v>
      </c>
      <c r="P887" s="5" t="s">
        <v>1929</v>
      </c>
      <c r="Q887" s="90" t="s">
        <v>868</v>
      </c>
      <c r="R887" s="4" t="s">
        <v>868</v>
      </c>
      <c r="S887" s="4" t="s">
        <v>1767</v>
      </c>
      <c r="T887" s="4" t="s">
        <v>2165</v>
      </c>
      <c r="U887" s="5" t="s">
        <v>1418</v>
      </c>
      <c r="V887" s="5" t="s">
        <v>992</v>
      </c>
      <c r="W887" s="5" t="s">
        <v>1222</v>
      </c>
      <c r="X887" s="4" t="s">
        <v>1883</v>
      </c>
      <c r="Y887" s="4" t="b">
        <v>1</v>
      </c>
      <c r="Z887" s="4" t="s">
        <v>1883</v>
      </c>
      <c r="AA887" s="4" t="s">
        <v>1831</v>
      </c>
      <c r="AB887" s="4" t="s">
        <v>1831</v>
      </c>
      <c r="AC887" s="4" t="s">
        <v>1831</v>
      </c>
      <c r="AD887" s="4" t="s">
        <v>1958</v>
      </c>
      <c r="AE887" s="53">
        <v>0</v>
      </c>
      <c r="AJ887" s="4" t="s">
        <v>1831</v>
      </c>
      <c r="AK887" s="4" t="s">
        <v>1831</v>
      </c>
      <c r="AL887" s="4" t="s">
        <v>1831</v>
      </c>
      <c r="AM887" s="4" t="s">
        <v>1831</v>
      </c>
      <c r="AN887" s="4">
        <v>36</v>
      </c>
      <c r="AO887" s="4" t="s">
        <v>1831</v>
      </c>
      <c r="AR887" s="4" t="s">
        <v>1831</v>
      </c>
      <c r="AS887" s="4" t="s">
        <v>1831</v>
      </c>
      <c r="AT887" s="4" t="s">
        <v>1831</v>
      </c>
      <c r="AU887" s="4" t="s">
        <v>1831</v>
      </c>
      <c r="AV887" s="4" t="s">
        <v>1831</v>
      </c>
      <c r="AW887" s="4" t="s">
        <v>1831</v>
      </c>
      <c r="AX887" s="4" t="s">
        <v>1831</v>
      </c>
      <c r="AY887" s="4" t="s">
        <v>1831</v>
      </c>
      <c r="AZ887" s="4" t="s">
        <v>1831</v>
      </c>
      <c r="BA887" s="4" t="s">
        <v>1831</v>
      </c>
      <c r="BB887" s="4" t="s">
        <v>1831</v>
      </c>
      <c r="BC887" s="53">
        <v>0.7177692</v>
      </c>
      <c r="BD887" s="53">
        <v>3.7317500000000003E-2</v>
      </c>
      <c r="BE887" s="53">
        <v>308.96596599999998</v>
      </c>
      <c r="BF887" s="53">
        <v>2.1936456400000002</v>
      </c>
      <c r="BG887" s="53">
        <v>0.13861325999999999</v>
      </c>
      <c r="BH887" s="4">
        <v>30.575462699999999</v>
      </c>
      <c r="BI887" s="4">
        <v>8.1096354300000009</v>
      </c>
      <c r="BJ887" s="53">
        <v>7.1269404700000001</v>
      </c>
      <c r="BK887" s="53">
        <v>1.464673E-2</v>
      </c>
      <c r="BL887" s="53">
        <v>20161.900399999999</v>
      </c>
    </row>
    <row r="888" spans="1:64" hidden="1" x14ac:dyDescent="0.3">
      <c r="A888" s="4" t="s">
        <v>605</v>
      </c>
      <c r="B888" s="4">
        <v>181</v>
      </c>
      <c r="C888" s="53">
        <v>181</v>
      </c>
      <c r="D888" s="4">
        <v>858</v>
      </c>
      <c r="E888" s="4" t="s">
        <v>1723</v>
      </c>
      <c r="F888" s="58">
        <v>33210</v>
      </c>
      <c r="G888" s="94">
        <v>3</v>
      </c>
      <c r="H888" s="94">
        <v>12</v>
      </c>
      <c r="I888" s="94">
        <v>1990</v>
      </c>
      <c r="J888" s="4">
        <v>45.214512999999997</v>
      </c>
      <c r="K888" s="4">
        <v>-64.360433</v>
      </c>
      <c r="L888" s="4">
        <v>1</v>
      </c>
      <c r="M888" s="5" t="s">
        <v>963</v>
      </c>
      <c r="N888" s="4" t="s">
        <v>1345</v>
      </c>
      <c r="P888" s="5" t="s">
        <v>1929</v>
      </c>
      <c r="Q888" s="90" t="s">
        <v>868</v>
      </c>
      <c r="R888" s="4" t="s">
        <v>868</v>
      </c>
      <c r="S888" s="4" t="s">
        <v>1767</v>
      </c>
      <c r="T888" s="4" t="s">
        <v>2166</v>
      </c>
      <c r="U888" s="5" t="s">
        <v>1418</v>
      </c>
      <c r="V888" s="5" t="s">
        <v>992</v>
      </c>
      <c r="W888" s="5" t="s">
        <v>1222</v>
      </c>
      <c r="X888" s="4" t="s">
        <v>1883</v>
      </c>
      <c r="Y888" s="4" t="b">
        <v>1</v>
      </c>
      <c r="Z888" s="4" t="s">
        <v>1883</v>
      </c>
      <c r="AA888" s="4" t="s">
        <v>1831</v>
      </c>
      <c r="AB888" s="4" t="s">
        <v>1831</v>
      </c>
      <c r="AC888" s="4" t="s">
        <v>1831</v>
      </c>
      <c r="AD888" s="4" t="s">
        <v>1958</v>
      </c>
      <c r="AE888" s="53">
        <v>0</v>
      </c>
      <c r="AJ888" s="4" t="s">
        <v>1831</v>
      </c>
      <c r="AK888" s="4" t="s">
        <v>1831</v>
      </c>
      <c r="AL888" s="4" t="s">
        <v>1831</v>
      </c>
      <c r="AM888" s="4" t="s">
        <v>1831</v>
      </c>
      <c r="AN888" s="4">
        <v>42</v>
      </c>
      <c r="AO888" s="4" t="s">
        <v>1831</v>
      </c>
      <c r="AR888" s="4" t="s">
        <v>1831</v>
      </c>
      <c r="AS888" s="4" t="s">
        <v>1831</v>
      </c>
      <c r="AT888" s="4" t="s">
        <v>1831</v>
      </c>
      <c r="AU888" s="4" t="s">
        <v>1831</v>
      </c>
      <c r="AV888" s="4" t="s">
        <v>1831</v>
      </c>
      <c r="AW888" s="4" t="s">
        <v>1831</v>
      </c>
      <c r="AX888" s="4" t="s">
        <v>1831</v>
      </c>
      <c r="AY888" s="4" t="s">
        <v>1831</v>
      </c>
      <c r="AZ888" s="4" t="s">
        <v>1831</v>
      </c>
      <c r="BA888" s="4" t="s">
        <v>1831</v>
      </c>
      <c r="BB888" s="4" t="s">
        <v>1831</v>
      </c>
      <c r="BC888" s="53">
        <v>0.7177692</v>
      </c>
      <c r="BD888" s="53">
        <v>3.7317500000000003E-2</v>
      </c>
      <c r="BE888" s="53">
        <v>308.96596599999998</v>
      </c>
      <c r="BF888" s="53">
        <v>2.1936456400000002</v>
      </c>
      <c r="BG888" s="53">
        <v>0.13861325999999999</v>
      </c>
      <c r="BH888" s="4">
        <v>30.575462699999999</v>
      </c>
      <c r="BI888" s="4">
        <v>8.1096354300000009</v>
      </c>
      <c r="BJ888" s="53">
        <v>7.1269404700000001</v>
      </c>
      <c r="BK888" s="53">
        <v>1.464673E-2</v>
      </c>
      <c r="BL888" s="53">
        <v>20161.900399999999</v>
      </c>
    </row>
    <row r="889" spans="1:64" hidden="1" x14ac:dyDescent="0.3">
      <c r="A889" s="4" t="s">
        <v>605</v>
      </c>
      <c r="B889" s="4">
        <v>181</v>
      </c>
      <c r="C889" s="53">
        <v>181</v>
      </c>
      <c r="D889" s="4">
        <v>859</v>
      </c>
      <c r="E889" s="4" t="s">
        <v>1723</v>
      </c>
      <c r="F889" s="58">
        <v>33216</v>
      </c>
      <c r="G889" s="94">
        <v>9</v>
      </c>
      <c r="H889" s="94">
        <v>12</v>
      </c>
      <c r="I889" s="94">
        <v>1990</v>
      </c>
      <c r="J889" s="4">
        <v>45.214512999999997</v>
      </c>
      <c r="K889" s="4">
        <v>-64.360433</v>
      </c>
      <c r="L889" s="4">
        <v>1</v>
      </c>
      <c r="M889" s="5" t="s">
        <v>963</v>
      </c>
      <c r="N889" s="4" t="s">
        <v>1345</v>
      </c>
      <c r="P889" s="5" t="s">
        <v>1929</v>
      </c>
      <c r="Q889" s="90" t="s">
        <v>868</v>
      </c>
      <c r="R889" s="4" t="s">
        <v>868</v>
      </c>
      <c r="S889" s="4" t="s">
        <v>1767</v>
      </c>
      <c r="T889" s="4" t="s">
        <v>2167</v>
      </c>
      <c r="U889" s="5" t="s">
        <v>1418</v>
      </c>
      <c r="V889" s="5" t="s">
        <v>992</v>
      </c>
      <c r="W889" s="5" t="s">
        <v>1222</v>
      </c>
      <c r="X889" s="4" t="s">
        <v>1883</v>
      </c>
      <c r="Y889" s="4" t="b">
        <v>1</v>
      </c>
      <c r="Z889" s="4" t="s">
        <v>1883</v>
      </c>
      <c r="AA889" s="4" t="s">
        <v>1831</v>
      </c>
      <c r="AB889" s="4" t="s">
        <v>1831</v>
      </c>
      <c r="AC889" s="4" t="s">
        <v>1831</v>
      </c>
      <c r="AD889" s="4" t="s">
        <v>1958</v>
      </c>
      <c r="AE889" s="53">
        <v>0</v>
      </c>
      <c r="AJ889" s="4" t="s">
        <v>1831</v>
      </c>
      <c r="AK889" s="4" t="s">
        <v>1831</v>
      </c>
      <c r="AL889" s="4" t="s">
        <v>1831</v>
      </c>
      <c r="AM889" s="4" t="s">
        <v>1831</v>
      </c>
      <c r="AN889" s="4">
        <v>48</v>
      </c>
      <c r="AO889" s="4" t="s">
        <v>1831</v>
      </c>
      <c r="AR889" s="4" t="s">
        <v>1831</v>
      </c>
      <c r="AS889" s="4" t="s">
        <v>1831</v>
      </c>
      <c r="AT889" s="4" t="s">
        <v>1831</v>
      </c>
      <c r="AU889" s="4" t="s">
        <v>1831</v>
      </c>
      <c r="AV889" s="4" t="s">
        <v>1831</v>
      </c>
      <c r="AW889" s="4" t="s">
        <v>1831</v>
      </c>
      <c r="AX889" s="4" t="s">
        <v>1831</v>
      </c>
      <c r="AY889" s="4" t="s">
        <v>1831</v>
      </c>
      <c r="AZ889" s="4" t="s">
        <v>1831</v>
      </c>
      <c r="BA889" s="4" t="s">
        <v>1831</v>
      </c>
      <c r="BB889" s="4" t="s">
        <v>1831</v>
      </c>
      <c r="BC889" s="53">
        <v>0.7177692</v>
      </c>
      <c r="BD889" s="53">
        <v>3.7317500000000003E-2</v>
      </c>
      <c r="BE889" s="53">
        <v>308.96596599999998</v>
      </c>
      <c r="BF889" s="53">
        <v>2.1936456400000002</v>
      </c>
      <c r="BG889" s="53">
        <v>0.13861325999999999</v>
      </c>
      <c r="BH889" s="4">
        <v>30.575462699999999</v>
      </c>
      <c r="BI889" s="4">
        <v>8.1096354300000009</v>
      </c>
      <c r="BJ889" s="53">
        <v>7.1269404700000001</v>
      </c>
      <c r="BK889" s="53">
        <v>1.464673E-2</v>
      </c>
      <c r="BL889" s="53">
        <v>20161.900399999999</v>
      </c>
    </row>
    <row r="890" spans="1:64" hidden="1" x14ac:dyDescent="0.3">
      <c r="A890" s="4" t="s">
        <v>605</v>
      </c>
      <c r="B890" s="4">
        <v>181</v>
      </c>
      <c r="C890" s="53">
        <v>181</v>
      </c>
      <c r="D890" s="4">
        <v>860</v>
      </c>
      <c r="E890" s="4" t="s">
        <v>1723</v>
      </c>
      <c r="F890" s="58">
        <v>33225</v>
      </c>
      <c r="G890" s="94">
        <v>18</v>
      </c>
      <c r="H890" s="94">
        <v>12</v>
      </c>
      <c r="I890" s="94">
        <v>1990</v>
      </c>
      <c r="J890" s="4">
        <v>45.214512999999997</v>
      </c>
      <c r="K890" s="4">
        <v>-64.360433</v>
      </c>
      <c r="L890" s="4">
        <v>1</v>
      </c>
      <c r="M890" s="5" t="s">
        <v>963</v>
      </c>
      <c r="N890" s="4" t="s">
        <v>1345</v>
      </c>
      <c r="P890" s="5" t="s">
        <v>1929</v>
      </c>
      <c r="Q890" s="90" t="s">
        <v>868</v>
      </c>
      <c r="R890" s="4" t="s">
        <v>868</v>
      </c>
      <c r="S890" s="4" t="s">
        <v>1767</v>
      </c>
      <c r="T890" s="4" t="s">
        <v>2168</v>
      </c>
      <c r="U890" s="5" t="s">
        <v>1418</v>
      </c>
      <c r="V890" s="5" t="s">
        <v>992</v>
      </c>
      <c r="W890" s="5" t="s">
        <v>1222</v>
      </c>
      <c r="X890" s="4" t="s">
        <v>1883</v>
      </c>
      <c r="Y890" s="4" t="b">
        <v>1</v>
      </c>
      <c r="Z890" s="4" t="s">
        <v>1883</v>
      </c>
      <c r="AA890" s="4" t="s">
        <v>1831</v>
      </c>
      <c r="AB890" s="4" t="s">
        <v>1831</v>
      </c>
      <c r="AC890" s="4" t="s">
        <v>1831</v>
      </c>
      <c r="AD890" s="4" t="s">
        <v>1958</v>
      </c>
      <c r="AE890" s="53">
        <v>0</v>
      </c>
      <c r="AJ890" s="4" t="s">
        <v>1831</v>
      </c>
      <c r="AK890" s="4" t="s">
        <v>1831</v>
      </c>
      <c r="AL890" s="4" t="s">
        <v>1831</v>
      </c>
      <c r="AM890" s="4" t="s">
        <v>1831</v>
      </c>
      <c r="AN890" s="4">
        <v>57</v>
      </c>
      <c r="AO890" s="4" t="s">
        <v>1831</v>
      </c>
      <c r="AR890" s="4" t="s">
        <v>1831</v>
      </c>
      <c r="AS890" s="4" t="s">
        <v>1831</v>
      </c>
      <c r="AT890" s="4" t="s">
        <v>1831</v>
      </c>
      <c r="AU890" s="4" t="s">
        <v>1831</v>
      </c>
      <c r="AV890" s="4" t="s">
        <v>1831</v>
      </c>
      <c r="AW890" s="4" t="s">
        <v>1831</v>
      </c>
      <c r="AX890" s="4" t="s">
        <v>1831</v>
      </c>
      <c r="AY890" s="4" t="s">
        <v>1831</v>
      </c>
      <c r="AZ890" s="4" t="s">
        <v>1831</v>
      </c>
      <c r="BA890" s="4" t="s">
        <v>1831</v>
      </c>
      <c r="BB890" s="4" t="s">
        <v>1831</v>
      </c>
      <c r="BC890" s="53">
        <v>0.7177692</v>
      </c>
      <c r="BD890" s="53">
        <v>3.7317500000000003E-2</v>
      </c>
      <c r="BE890" s="53">
        <v>308.96596599999998</v>
      </c>
      <c r="BF890" s="53">
        <v>2.1936456400000002</v>
      </c>
      <c r="BG890" s="53">
        <v>0.13861325999999999</v>
      </c>
      <c r="BH890" s="4">
        <v>30.575462699999999</v>
      </c>
      <c r="BI890" s="4">
        <v>8.1096354300000009</v>
      </c>
      <c r="BJ890" s="53">
        <v>7.1269404700000001</v>
      </c>
      <c r="BK890" s="53">
        <v>1.464673E-2</v>
      </c>
      <c r="BL890" s="53">
        <v>20161.900399999999</v>
      </c>
    </row>
    <row r="891" spans="1:64" hidden="1" x14ac:dyDescent="0.3">
      <c r="A891" s="4" t="s">
        <v>605</v>
      </c>
      <c r="B891" s="4">
        <v>181</v>
      </c>
      <c r="C891" s="53">
        <v>181</v>
      </c>
      <c r="D891" s="4">
        <v>861</v>
      </c>
      <c r="E891" s="4" t="s">
        <v>1724</v>
      </c>
      <c r="F891" s="58">
        <v>33170</v>
      </c>
      <c r="G891" s="94">
        <v>24</v>
      </c>
      <c r="H891" s="94">
        <v>10</v>
      </c>
      <c r="I891" s="94">
        <v>1990</v>
      </c>
      <c r="J891" s="4">
        <v>45.214512999999997</v>
      </c>
      <c r="K891" s="4">
        <v>-64.360433</v>
      </c>
      <c r="L891" s="4">
        <v>1</v>
      </c>
      <c r="M891" s="5" t="s">
        <v>963</v>
      </c>
      <c r="N891" s="4" t="s">
        <v>1345</v>
      </c>
      <c r="P891" s="5" t="s">
        <v>1929</v>
      </c>
      <c r="Q891" s="90" t="s">
        <v>868</v>
      </c>
      <c r="R891" s="4" t="s">
        <v>868</v>
      </c>
      <c r="S891" s="4" t="s">
        <v>1767</v>
      </c>
      <c r="T891" s="4" t="s">
        <v>2171</v>
      </c>
      <c r="U891" s="5" t="s">
        <v>1174</v>
      </c>
      <c r="V891" s="5" t="s">
        <v>992</v>
      </c>
      <c r="Y891" s="4" t="b">
        <v>1</v>
      </c>
      <c r="Z891" s="4" t="s">
        <v>1733</v>
      </c>
      <c r="AA891" s="4" t="s">
        <v>1831</v>
      </c>
      <c r="AB891" s="4" t="s">
        <v>1831</v>
      </c>
      <c r="AC891" s="4" t="s">
        <v>1831</v>
      </c>
      <c r="AD891" s="4" t="s">
        <v>1958</v>
      </c>
      <c r="AE891" s="53">
        <v>0</v>
      </c>
      <c r="AJ891" s="4" t="s">
        <v>1831</v>
      </c>
      <c r="AK891" s="4" t="s">
        <v>1831</v>
      </c>
      <c r="AL891" s="4" t="s">
        <v>1831</v>
      </c>
      <c r="AM891" s="4" t="s">
        <v>1831</v>
      </c>
      <c r="AN891" s="4">
        <v>2</v>
      </c>
      <c r="AO891" s="4" t="s">
        <v>1831</v>
      </c>
      <c r="AR891" s="4" t="s">
        <v>1831</v>
      </c>
      <c r="AS891" s="4" t="s">
        <v>1831</v>
      </c>
      <c r="AT891" s="4" t="s">
        <v>1831</v>
      </c>
      <c r="AU891" s="4" t="s">
        <v>1831</v>
      </c>
      <c r="AV891" s="4" t="s">
        <v>1831</v>
      </c>
      <c r="AW891" s="4" t="s">
        <v>1831</v>
      </c>
      <c r="AX891" s="4" t="s">
        <v>1831</v>
      </c>
      <c r="AY891" s="4" t="s">
        <v>1831</v>
      </c>
      <c r="AZ891" s="4" t="s">
        <v>1831</v>
      </c>
      <c r="BA891" s="4" t="s">
        <v>1831</v>
      </c>
      <c r="BB891" s="4" t="s">
        <v>1831</v>
      </c>
      <c r="BC891" s="53">
        <v>0.7177692</v>
      </c>
      <c r="BD891" s="53">
        <v>3.7317500000000003E-2</v>
      </c>
      <c r="BE891" s="53">
        <v>308.96596599999998</v>
      </c>
      <c r="BF891" s="53">
        <v>2.1936456400000002</v>
      </c>
      <c r="BG891" s="53">
        <v>0.13861325999999999</v>
      </c>
      <c r="BH891" s="4">
        <v>30.575462699999999</v>
      </c>
      <c r="BI891" s="4">
        <v>8.1096354300000009</v>
      </c>
      <c r="BJ891" s="53">
        <v>7.1269404700000001</v>
      </c>
      <c r="BK891" s="53">
        <v>1.464673E-2</v>
      </c>
      <c r="BL891" s="53">
        <v>20161.900399999999</v>
      </c>
    </row>
    <row r="892" spans="1:64" hidden="1" x14ac:dyDescent="0.3">
      <c r="A892" s="4" t="s">
        <v>605</v>
      </c>
      <c r="B892" s="4">
        <v>181</v>
      </c>
      <c r="C892" s="53">
        <v>181</v>
      </c>
      <c r="D892" s="4">
        <v>862</v>
      </c>
      <c r="E892" s="4" t="s">
        <v>1724</v>
      </c>
      <c r="F892" s="58">
        <v>33174</v>
      </c>
      <c r="G892" s="94">
        <v>28</v>
      </c>
      <c r="H892" s="94">
        <v>10</v>
      </c>
      <c r="I892" s="94">
        <v>1990</v>
      </c>
      <c r="J892" s="4">
        <v>45.214512999999997</v>
      </c>
      <c r="K892" s="4">
        <v>-64.360433</v>
      </c>
      <c r="L892" s="4">
        <v>1</v>
      </c>
      <c r="M892" s="5" t="s">
        <v>963</v>
      </c>
      <c r="N892" s="4" t="s">
        <v>1345</v>
      </c>
      <c r="P892" s="5" t="s">
        <v>1929</v>
      </c>
      <c r="Q892" s="90" t="s">
        <v>868</v>
      </c>
      <c r="R892" s="4" t="s">
        <v>868</v>
      </c>
      <c r="S892" s="4" t="s">
        <v>1767</v>
      </c>
      <c r="T892" s="4" t="s">
        <v>2169</v>
      </c>
      <c r="U892" s="5" t="s">
        <v>1174</v>
      </c>
      <c r="V892" s="5" t="s">
        <v>992</v>
      </c>
      <c r="Y892" s="4" t="b">
        <v>1</v>
      </c>
      <c r="Z892" s="4" t="s">
        <v>1733</v>
      </c>
      <c r="AA892" s="4" t="s">
        <v>1831</v>
      </c>
      <c r="AB892" s="4" t="s">
        <v>1831</v>
      </c>
      <c r="AC892" s="4" t="s">
        <v>1831</v>
      </c>
      <c r="AD892" s="4" t="s">
        <v>1958</v>
      </c>
      <c r="AE892" s="53">
        <v>0</v>
      </c>
      <c r="AJ892" s="4" t="s">
        <v>1831</v>
      </c>
      <c r="AK892" s="4" t="s">
        <v>1831</v>
      </c>
      <c r="AL892" s="4" t="s">
        <v>1831</v>
      </c>
      <c r="AM892" s="4" t="s">
        <v>1831</v>
      </c>
      <c r="AN892" s="4">
        <v>6</v>
      </c>
      <c r="AO892" s="4" t="s">
        <v>1831</v>
      </c>
      <c r="AR892" s="4" t="s">
        <v>1831</v>
      </c>
      <c r="AS892" s="4" t="s">
        <v>1831</v>
      </c>
      <c r="AT892" s="4" t="s">
        <v>1831</v>
      </c>
      <c r="AU892" s="4" t="s">
        <v>1831</v>
      </c>
      <c r="AV892" s="4" t="s">
        <v>1831</v>
      </c>
      <c r="AW892" s="4" t="s">
        <v>1831</v>
      </c>
      <c r="AX892" s="4" t="s">
        <v>1831</v>
      </c>
      <c r="AY892" s="4" t="s">
        <v>1831</v>
      </c>
      <c r="AZ892" s="4" t="s">
        <v>1831</v>
      </c>
      <c r="BA892" s="4" t="s">
        <v>1831</v>
      </c>
      <c r="BB892" s="4" t="s">
        <v>1831</v>
      </c>
      <c r="BC892" s="53">
        <v>0.7177692</v>
      </c>
      <c r="BD892" s="53">
        <v>3.7317500000000003E-2</v>
      </c>
      <c r="BE892" s="53">
        <v>308.96596599999998</v>
      </c>
      <c r="BF892" s="53">
        <v>2.1936456400000002</v>
      </c>
      <c r="BG892" s="53">
        <v>0.13861325999999999</v>
      </c>
      <c r="BH892" s="4">
        <v>30.575462699999999</v>
      </c>
      <c r="BI892" s="4">
        <v>8.1096354300000009</v>
      </c>
      <c r="BJ892" s="53">
        <v>7.1269404700000001</v>
      </c>
      <c r="BK892" s="53">
        <v>1.464673E-2</v>
      </c>
      <c r="BL892" s="53">
        <v>20161.900399999999</v>
      </c>
    </row>
    <row r="893" spans="1:64" hidden="1" x14ac:dyDescent="0.3">
      <c r="A893" s="4" t="s">
        <v>605</v>
      </c>
      <c r="B893" s="4">
        <v>181</v>
      </c>
      <c r="C893" s="53">
        <v>181</v>
      </c>
      <c r="D893" s="4">
        <v>863</v>
      </c>
      <c r="E893" s="4" t="s">
        <v>1724</v>
      </c>
      <c r="F893" s="58">
        <v>33176</v>
      </c>
      <c r="G893" s="94">
        <v>30</v>
      </c>
      <c r="H893" s="94">
        <v>10</v>
      </c>
      <c r="I893" s="94">
        <v>1990</v>
      </c>
      <c r="J893" s="4">
        <v>45.214512999999997</v>
      </c>
      <c r="K893" s="4">
        <v>-64.360433</v>
      </c>
      <c r="L893" s="4">
        <v>1</v>
      </c>
      <c r="M893" s="5" t="s">
        <v>963</v>
      </c>
      <c r="N893" s="4" t="s">
        <v>1345</v>
      </c>
      <c r="P893" s="5" t="s">
        <v>1929</v>
      </c>
      <c r="Q893" s="90" t="s">
        <v>868</v>
      </c>
      <c r="R893" s="4" t="s">
        <v>868</v>
      </c>
      <c r="S893" s="4" t="s">
        <v>1767</v>
      </c>
      <c r="T893" s="4" t="s">
        <v>2148</v>
      </c>
      <c r="U893" s="5" t="s">
        <v>1174</v>
      </c>
      <c r="V893" s="5" t="s">
        <v>992</v>
      </c>
      <c r="Y893" s="4" t="b">
        <v>1</v>
      </c>
      <c r="Z893" s="4" t="s">
        <v>1733</v>
      </c>
      <c r="AA893" s="4" t="s">
        <v>1831</v>
      </c>
      <c r="AB893" s="4" t="s">
        <v>1831</v>
      </c>
      <c r="AC893" s="4" t="s">
        <v>1831</v>
      </c>
      <c r="AD893" s="4" t="s">
        <v>1958</v>
      </c>
      <c r="AE893" s="53">
        <v>0</v>
      </c>
      <c r="AJ893" s="4" t="s">
        <v>1831</v>
      </c>
      <c r="AK893" s="4" t="s">
        <v>1831</v>
      </c>
      <c r="AL893" s="4" t="s">
        <v>1831</v>
      </c>
      <c r="AM893" s="4" t="s">
        <v>1831</v>
      </c>
      <c r="AN893" s="4">
        <v>8</v>
      </c>
      <c r="AO893" s="4" t="s">
        <v>1831</v>
      </c>
      <c r="AR893" s="4" t="s">
        <v>1831</v>
      </c>
      <c r="AS893" s="4" t="s">
        <v>1831</v>
      </c>
      <c r="AT893" s="4" t="s">
        <v>1831</v>
      </c>
      <c r="AU893" s="4" t="s">
        <v>1831</v>
      </c>
      <c r="AV893" s="4" t="s">
        <v>1831</v>
      </c>
      <c r="AW893" s="4" t="s">
        <v>1831</v>
      </c>
      <c r="AX893" s="4" t="s">
        <v>1831</v>
      </c>
      <c r="AY893" s="4" t="s">
        <v>1831</v>
      </c>
      <c r="AZ893" s="4" t="s">
        <v>1831</v>
      </c>
      <c r="BA893" s="4" t="s">
        <v>1831</v>
      </c>
      <c r="BB893" s="4" t="s">
        <v>1831</v>
      </c>
      <c r="BC893" s="53">
        <v>0.7177692</v>
      </c>
      <c r="BD893" s="53">
        <v>3.7317500000000003E-2</v>
      </c>
      <c r="BE893" s="53">
        <v>308.96596599999998</v>
      </c>
      <c r="BF893" s="53">
        <v>2.1936456400000002</v>
      </c>
      <c r="BG893" s="53">
        <v>0.13861325999999999</v>
      </c>
      <c r="BH893" s="4">
        <v>30.575462699999999</v>
      </c>
      <c r="BI893" s="4">
        <v>8.1096354300000009</v>
      </c>
      <c r="BJ893" s="53">
        <v>7.1269404700000001</v>
      </c>
      <c r="BK893" s="53">
        <v>1.464673E-2</v>
      </c>
      <c r="BL893" s="53">
        <v>20161.900399999999</v>
      </c>
    </row>
    <row r="894" spans="1:64" hidden="1" x14ac:dyDescent="0.3">
      <c r="A894" s="4" t="s">
        <v>605</v>
      </c>
      <c r="B894" s="4">
        <v>181</v>
      </c>
      <c r="C894" s="53">
        <v>181</v>
      </c>
      <c r="D894" s="4">
        <v>864</v>
      </c>
      <c r="E894" s="4" t="s">
        <v>1724</v>
      </c>
      <c r="F894" s="58">
        <v>33181</v>
      </c>
      <c r="G894" s="94">
        <v>4</v>
      </c>
      <c r="H894" s="94">
        <v>11</v>
      </c>
      <c r="I894" s="94">
        <v>1990</v>
      </c>
      <c r="J894" s="4">
        <v>45.214512999999997</v>
      </c>
      <c r="K894" s="4">
        <v>-64.360433</v>
      </c>
      <c r="L894" s="4">
        <v>1</v>
      </c>
      <c r="M894" s="5" t="s">
        <v>963</v>
      </c>
      <c r="N894" s="4" t="s">
        <v>1345</v>
      </c>
      <c r="P894" s="5" t="s">
        <v>1929</v>
      </c>
      <c r="Q894" s="90" t="s">
        <v>868</v>
      </c>
      <c r="R894" s="4" t="s">
        <v>868</v>
      </c>
      <c r="S894" s="4" t="s">
        <v>1767</v>
      </c>
      <c r="T894" s="4" t="s">
        <v>2149</v>
      </c>
      <c r="U894" s="5" t="s">
        <v>1174</v>
      </c>
      <c r="V894" s="5" t="s">
        <v>992</v>
      </c>
      <c r="Y894" s="4" t="b">
        <v>1</v>
      </c>
      <c r="Z894" s="4" t="s">
        <v>1733</v>
      </c>
      <c r="AA894" s="4" t="s">
        <v>1831</v>
      </c>
      <c r="AB894" s="4" t="s">
        <v>1831</v>
      </c>
      <c r="AC894" s="4" t="s">
        <v>1831</v>
      </c>
      <c r="AD894" s="4" t="s">
        <v>1958</v>
      </c>
      <c r="AE894" s="53">
        <v>0</v>
      </c>
      <c r="AJ894" s="4" t="s">
        <v>1831</v>
      </c>
      <c r="AK894" s="4" t="s">
        <v>1831</v>
      </c>
      <c r="AL894" s="4" t="s">
        <v>1831</v>
      </c>
      <c r="AM894" s="4" t="s">
        <v>1831</v>
      </c>
      <c r="AN894" s="4">
        <v>13</v>
      </c>
      <c r="AO894" s="4" t="s">
        <v>1831</v>
      </c>
      <c r="AR894" s="4" t="s">
        <v>1831</v>
      </c>
      <c r="AS894" s="4" t="s">
        <v>1831</v>
      </c>
      <c r="AT894" s="4" t="s">
        <v>1831</v>
      </c>
      <c r="AU894" s="4" t="s">
        <v>1831</v>
      </c>
      <c r="AV894" s="4" t="s">
        <v>1831</v>
      </c>
      <c r="AW894" s="4" t="s">
        <v>1831</v>
      </c>
      <c r="AX894" s="4" t="s">
        <v>1831</v>
      </c>
      <c r="AY894" s="4" t="s">
        <v>1831</v>
      </c>
      <c r="AZ894" s="4" t="s">
        <v>1831</v>
      </c>
      <c r="BA894" s="4" t="s">
        <v>1831</v>
      </c>
      <c r="BB894" s="4" t="s">
        <v>1831</v>
      </c>
      <c r="BC894" s="53">
        <v>0.7177692</v>
      </c>
      <c r="BD894" s="53">
        <v>3.7317500000000003E-2</v>
      </c>
      <c r="BE894" s="53">
        <v>308.96596599999998</v>
      </c>
      <c r="BF894" s="53">
        <v>2.1936456400000002</v>
      </c>
      <c r="BG894" s="53">
        <v>0.13861325999999999</v>
      </c>
      <c r="BH894" s="4">
        <v>30.575462699999999</v>
      </c>
      <c r="BI894" s="4">
        <v>8.1096354300000009</v>
      </c>
      <c r="BJ894" s="53">
        <v>7.1269404700000001</v>
      </c>
      <c r="BK894" s="53">
        <v>1.464673E-2</v>
      </c>
      <c r="BL894" s="53">
        <v>20161.900399999999</v>
      </c>
    </row>
    <row r="895" spans="1:64" hidden="1" x14ac:dyDescent="0.3">
      <c r="A895" s="4" t="s">
        <v>605</v>
      </c>
      <c r="B895" s="4">
        <v>181</v>
      </c>
      <c r="C895" s="53">
        <v>181</v>
      </c>
      <c r="D895" s="4">
        <v>865</v>
      </c>
      <c r="E895" s="4" t="s">
        <v>1724</v>
      </c>
      <c r="F895" s="58">
        <v>33185</v>
      </c>
      <c r="G895" s="94">
        <v>8</v>
      </c>
      <c r="H895" s="94">
        <v>11</v>
      </c>
      <c r="I895" s="94">
        <v>1990</v>
      </c>
      <c r="J895" s="4">
        <v>45.214512999999997</v>
      </c>
      <c r="K895" s="4">
        <v>-64.360433</v>
      </c>
      <c r="L895" s="4">
        <v>1</v>
      </c>
      <c r="M895" s="5" t="s">
        <v>963</v>
      </c>
      <c r="N895" s="4" t="s">
        <v>1345</v>
      </c>
      <c r="P895" s="5" t="s">
        <v>1929</v>
      </c>
      <c r="Q895" s="90" t="s">
        <v>868</v>
      </c>
      <c r="R895" s="4" t="s">
        <v>868</v>
      </c>
      <c r="S895" s="4" t="s">
        <v>1767</v>
      </c>
      <c r="T895" s="4" t="s">
        <v>2150</v>
      </c>
      <c r="U895" s="5" t="s">
        <v>1174</v>
      </c>
      <c r="V895" s="5" t="s">
        <v>992</v>
      </c>
      <c r="Y895" s="4" t="b">
        <v>1</v>
      </c>
      <c r="Z895" s="4" t="s">
        <v>1733</v>
      </c>
      <c r="AA895" s="4" t="s">
        <v>1831</v>
      </c>
      <c r="AB895" s="4" t="s">
        <v>1831</v>
      </c>
      <c r="AC895" s="4" t="s">
        <v>1831</v>
      </c>
      <c r="AD895" s="4" t="s">
        <v>1958</v>
      </c>
      <c r="AE895" s="53">
        <v>0</v>
      </c>
      <c r="AJ895" s="4" t="s">
        <v>1831</v>
      </c>
      <c r="AK895" s="4" t="s">
        <v>1831</v>
      </c>
      <c r="AL895" s="4" t="s">
        <v>1831</v>
      </c>
      <c r="AM895" s="4" t="s">
        <v>1831</v>
      </c>
      <c r="AN895" s="4">
        <v>17</v>
      </c>
      <c r="AO895" s="4" t="s">
        <v>1831</v>
      </c>
      <c r="AR895" s="4" t="s">
        <v>1831</v>
      </c>
      <c r="AS895" s="4" t="s">
        <v>1831</v>
      </c>
      <c r="AT895" s="4" t="s">
        <v>1831</v>
      </c>
      <c r="AU895" s="4" t="s">
        <v>1831</v>
      </c>
      <c r="AV895" s="4" t="s">
        <v>1831</v>
      </c>
      <c r="AW895" s="4" t="s">
        <v>1831</v>
      </c>
      <c r="AX895" s="4" t="s">
        <v>1831</v>
      </c>
      <c r="AY895" s="4" t="s">
        <v>1831</v>
      </c>
      <c r="AZ895" s="4" t="s">
        <v>1831</v>
      </c>
      <c r="BA895" s="4" t="s">
        <v>1831</v>
      </c>
      <c r="BB895" s="4" t="s">
        <v>1831</v>
      </c>
      <c r="BC895" s="53">
        <v>0.7177692</v>
      </c>
      <c r="BD895" s="53">
        <v>3.7317500000000003E-2</v>
      </c>
      <c r="BE895" s="53">
        <v>308.96596599999998</v>
      </c>
      <c r="BF895" s="53">
        <v>2.1936456400000002</v>
      </c>
      <c r="BG895" s="53">
        <v>0.13861325999999999</v>
      </c>
      <c r="BH895" s="4">
        <v>30.575462699999999</v>
      </c>
      <c r="BI895" s="4">
        <v>8.1096354300000009</v>
      </c>
      <c r="BJ895" s="53">
        <v>7.1269404700000001</v>
      </c>
      <c r="BK895" s="53">
        <v>1.464673E-2</v>
      </c>
      <c r="BL895" s="53">
        <v>20161.900399999999</v>
      </c>
    </row>
    <row r="896" spans="1:64" hidden="1" x14ac:dyDescent="0.3">
      <c r="A896" s="4" t="s">
        <v>605</v>
      </c>
      <c r="B896" s="4">
        <v>181</v>
      </c>
      <c r="C896" s="53">
        <v>181</v>
      </c>
      <c r="D896" s="4">
        <v>866</v>
      </c>
      <c r="E896" s="4" t="s">
        <v>1724</v>
      </c>
      <c r="F896" s="58">
        <v>33189</v>
      </c>
      <c r="G896" s="94">
        <v>12</v>
      </c>
      <c r="H896" s="94">
        <v>11</v>
      </c>
      <c r="I896" s="94">
        <v>1990</v>
      </c>
      <c r="J896" s="4">
        <v>45.214512999999997</v>
      </c>
      <c r="K896" s="4">
        <v>-64.360433</v>
      </c>
      <c r="L896" s="4">
        <v>1</v>
      </c>
      <c r="M896" s="5" t="s">
        <v>963</v>
      </c>
      <c r="N896" s="4" t="s">
        <v>1345</v>
      </c>
      <c r="P896" s="5" t="s">
        <v>1929</v>
      </c>
      <c r="Q896" s="90" t="s">
        <v>868</v>
      </c>
      <c r="R896" s="4" t="s">
        <v>868</v>
      </c>
      <c r="S896" s="4" t="s">
        <v>1767</v>
      </c>
      <c r="T896" s="4" t="s">
        <v>2151</v>
      </c>
      <c r="U896" s="5" t="s">
        <v>1174</v>
      </c>
      <c r="V896" s="5" t="s">
        <v>992</v>
      </c>
      <c r="Y896" s="4" t="b">
        <v>1</v>
      </c>
      <c r="Z896" s="4" t="s">
        <v>1733</v>
      </c>
      <c r="AA896" s="4" t="s">
        <v>1831</v>
      </c>
      <c r="AB896" s="4" t="s">
        <v>1831</v>
      </c>
      <c r="AC896" s="4" t="s">
        <v>1831</v>
      </c>
      <c r="AD896" s="4" t="s">
        <v>1958</v>
      </c>
      <c r="AE896" s="53">
        <v>0</v>
      </c>
      <c r="AJ896" s="4" t="s">
        <v>1831</v>
      </c>
      <c r="AK896" s="4" t="s">
        <v>1831</v>
      </c>
      <c r="AL896" s="4" t="s">
        <v>1831</v>
      </c>
      <c r="AM896" s="4" t="s">
        <v>1831</v>
      </c>
      <c r="AN896" s="4">
        <v>21</v>
      </c>
      <c r="AO896" s="4" t="s">
        <v>1831</v>
      </c>
      <c r="AR896" s="4" t="s">
        <v>1831</v>
      </c>
      <c r="AS896" s="4" t="s">
        <v>1831</v>
      </c>
      <c r="AT896" s="4" t="s">
        <v>1831</v>
      </c>
      <c r="AU896" s="4" t="s">
        <v>1831</v>
      </c>
      <c r="AV896" s="4" t="s">
        <v>1831</v>
      </c>
      <c r="AW896" s="4" t="s">
        <v>1831</v>
      </c>
      <c r="AX896" s="4" t="s">
        <v>1831</v>
      </c>
      <c r="AY896" s="4" t="s">
        <v>1831</v>
      </c>
      <c r="AZ896" s="4" t="s">
        <v>1831</v>
      </c>
      <c r="BA896" s="4" t="s">
        <v>1831</v>
      </c>
      <c r="BB896" s="4" t="s">
        <v>1831</v>
      </c>
      <c r="BC896" s="53">
        <v>0.7177692</v>
      </c>
      <c r="BD896" s="53">
        <v>3.7317500000000003E-2</v>
      </c>
      <c r="BE896" s="53">
        <v>308.96596599999998</v>
      </c>
      <c r="BF896" s="53">
        <v>2.1936456400000002</v>
      </c>
      <c r="BG896" s="53">
        <v>0.13861325999999999</v>
      </c>
      <c r="BH896" s="4">
        <v>30.575462699999999</v>
      </c>
      <c r="BI896" s="4">
        <v>8.1096354300000009</v>
      </c>
      <c r="BJ896" s="53">
        <v>7.1269404700000001</v>
      </c>
      <c r="BK896" s="53">
        <v>1.464673E-2</v>
      </c>
      <c r="BL896" s="53">
        <v>20161.900399999999</v>
      </c>
    </row>
    <row r="897" spans="1:64" hidden="1" x14ac:dyDescent="0.3">
      <c r="A897" s="4" t="s">
        <v>605</v>
      </c>
      <c r="B897" s="4">
        <v>181</v>
      </c>
      <c r="C897" s="53">
        <v>181</v>
      </c>
      <c r="D897" s="4">
        <v>867</v>
      </c>
      <c r="E897" s="4" t="s">
        <v>1724</v>
      </c>
      <c r="F897" s="58">
        <v>33196</v>
      </c>
      <c r="G897" s="94">
        <v>19</v>
      </c>
      <c r="H897" s="94">
        <v>11</v>
      </c>
      <c r="I897" s="94">
        <v>1990</v>
      </c>
      <c r="J897" s="4">
        <v>45.214512999999997</v>
      </c>
      <c r="K897" s="4">
        <v>-64.360433</v>
      </c>
      <c r="L897" s="4">
        <v>1</v>
      </c>
      <c r="M897" s="5" t="s">
        <v>963</v>
      </c>
      <c r="N897" s="4" t="s">
        <v>1345</v>
      </c>
      <c r="P897" s="5" t="s">
        <v>1929</v>
      </c>
      <c r="Q897" s="90" t="s">
        <v>868</v>
      </c>
      <c r="R897" s="4" t="s">
        <v>868</v>
      </c>
      <c r="S897" s="4" t="s">
        <v>1767</v>
      </c>
      <c r="T897" s="4" t="s">
        <v>2152</v>
      </c>
      <c r="U897" s="5" t="s">
        <v>1174</v>
      </c>
      <c r="V897" s="5" t="s">
        <v>992</v>
      </c>
      <c r="Y897" s="4" t="b">
        <v>1</v>
      </c>
      <c r="Z897" s="4" t="s">
        <v>1733</v>
      </c>
      <c r="AA897" s="4" t="s">
        <v>1831</v>
      </c>
      <c r="AB897" s="4" t="s">
        <v>1831</v>
      </c>
      <c r="AC897" s="4" t="s">
        <v>1831</v>
      </c>
      <c r="AD897" s="4" t="s">
        <v>1958</v>
      </c>
      <c r="AE897" s="53">
        <v>0</v>
      </c>
      <c r="AJ897" s="4" t="s">
        <v>1831</v>
      </c>
      <c r="AK897" s="4" t="s">
        <v>1831</v>
      </c>
      <c r="AL897" s="4" t="s">
        <v>1831</v>
      </c>
      <c r="AM897" s="4" t="s">
        <v>1831</v>
      </c>
      <c r="AN897" s="4">
        <v>28</v>
      </c>
      <c r="AO897" s="4" t="s">
        <v>1831</v>
      </c>
      <c r="AR897" s="4" t="s">
        <v>1831</v>
      </c>
      <c r="AS897" s="4" t="s">
        <v>1831</v>
      </c>
      <c r="AT897" s="4" t="s">
        <v>1831</v>
      </c>
      <c r="AU897" s="4" t="s">
        <v>1831</v>
      </c>
      <c r="AV897" s="4" t="s">
        <v>1831</v>
      </c>
      <c r="AW897" s="4" t="s">
        <v>1831</v>
      </c>
      <c r="AX897" s="4" t="s">
        <v>1831</v>
      </c>
      <c r="AY897" s="4" t="s">
        <v>1831</v>
      </c>
      <c r="AZ897" s="4" t="s">
        <v>1831</v>
      </c>
      <c r="BA897" s="4" t="s">
        <v>1831</v>
      </c>
      <c r="BB897" s="4" t="s">
        <v>1831</v>
      </c>
      <c r="BC897" s="53">
        <v>0.7177692</v>
      </c>
      <c r="BD897" s="53">
        <v>3.7317500000000003E-2</v>
      </c>
      <c r="BE897" s="53">
        <v>308.96596599999998</v>
      </c>
      <c r="BF897" s="53">
        <v>2.1936456400000002</v>
      </c>
      <c r="BG897" s="53">
        <v>0.13861325999999999</v>
      </c>
      <c r="BH897" s="4">
        <v>30.575462699999999</v>
      </c>
      <c r="BI897" s="4">
        <v>8.1096354300000009</v>
      </c>
      <c r="BJ897" s="53">
        <v>7.1269404700000001</v>
      </c>
      <c r="BK897" s="53">
        <v>1.464673E-2</v>
      </c>
      <c r="BL897" s="53">
        <v>20161.900399999999</v>
      </c>
    </row>
    <row r="898" spans="1:64" hidden="1" x14ac:dyDescent="0.3">
      <c r="A898" s="4" t="s">
        <v>605</v>
      </c>
      <c r="B898" s="4">
        <v>181</v>
      </c>
      <c r="C898" s="53">
        <v>181</v>
      </c>
      <c r="D898" s="4">
        <v>868</v>
      </c>
      <c r="E898" s="4" t="s">
        <v>1724</v>
      </c>
      <c r="F898" s="58">
        <v>33199</v>
      </c>
      <c r="G898" s="94">
        <v>22</v>
      </c>
      <c r="H898" s="94">
        <v>11</v>
      </c>
      <c r="I898" s="94">
        <v>1990</v>
      </c>
      <c r="J898" s="4">
        <v>45.214512999999997</v>
      </c>
      <c r="K898" s="4">
        <v>-64.360433</v>
      </c>
      <c r="L898" s="4">
        <v>1</v>
      </c>
      <c r="M898" s="5" t="s">
        <v>963</v>
      </c>
      <c r="N898" s="4" t="s">
        <v>1345</v>
      </c>
      <c r="P898" s="5" t="s">
        <v>1929</v>
      </c>
      <c r="Q898" s="90" t="s">
        <v>868</v>
      </c>
      <c r="R898" s="4" t="s">
        <v>868</v>
      </c>
      <c r="S898" s="4" t="s">
        <v>1767</v>
      </c>
      <c r="T898" s="4" t="s">
        <v>2153</v>
      </c>
      <c r="U898" s="5" t="s">
        <v>1174</v>
      </c>
      <c r="V898" s="5" t="s">
        <v>992</v>
      </c>
      <c r="Y898" s="4" t="b">
        <v>1</v>
      </c>
      <c r="Z898" s="4" t="s">
        <v>1733</v>
      </c>
      <c r="AA898" s="4" t="s">
        <v>1831</v>
      </c>
      <c r="AB898" s="4" t="s">
        <v>1831</v>
      </c>
      <c r="AC898" s="4" t="s">
        <v>1831</v>
      </c>
      <c r="AD898" s="4" t="s">
        <v>1958</v>
      </c>
      <c r="AE898" s="53">
        <v>0</v>
      </c>
      <c r="AJ898" s="4" t="s">
        <v>1831</v>
      </c>
      <c r="AK898" s="4" t="s">
        <v>1831</v>
      </c>
      <c r="AL898" s="4" t="s">
        <v>1831</v>
      </c>
      <c r="AM898" s="4" t="s">
        <v>1831</v>
      </c>
      <c r="AN898" s="4">
        <v>31</v>
      </c>
      <c r="AO898" s="4" t="s">
        <v>1831</v>
      </c>
      <c r="AR898" s="4" t="s">
        <v>1831</v>
      </c>
      <c r="AS898" s="4" t="s">
        <v>1831</v>
      </c>
      <c r="AT898" s="4" t="s">
        <v>1831</v>
      </c>
      <c r="AU898" s="4" t="s">
        <v>1831</v>
      </c>
      <c r="AV898" s="4" t="s">
        <v>1831</v>
      </c>
      <c r="AW898" s="4" t="s">
        <v>1831</v>
      </c>
      <c r="AX898" s="4" t="s">
        <v>1831</v>
      </c>
      <c r="AY898" s="4" t="s">
        <v>1831</v>
      </c>
      <c r="AZ898" s="4" t="s">
        <v>1831</v>
      </c>
      <c r="BA898" s="4" t="s">
        <v>1831</v>
      </c>
      <c r="BB898" s="4" t="s">
        <v>1831</v>
      </c>
      <c r="BC898" s="53">
        <v>0.7177692</v>
      </c>
      <c r="BD898" s="53">
        <v>3.7317500000000003E-2</v>
      </c>
      <c r="BE898" s="53">
        <v>308.96596599999998</v>
      </c>
      <c r="BF898" s="53">
        <v>2.1936456400000002</v>
      </c>
      <c r="BG898" s="53">
        <v>0.13861325999999999</v>
      </c>
      <c r="BH898" s="4">
        <v>30.575462699999999</v>
      </c>
      <c r="BI898" s="4">
        <v>8.1096354300000009</v>
      </c>
      <c r="BJ898" s="53">
        <v>7.1269404700000001</v>
      </c>
      <c r="BK898" s="53">
        <v>1.464673E-2</v>
      </c>
      <c r="BL898" s="53">
        <v>20161.900399999999</v>
      </c>
    </row>
    <row r="899" spans="1:64" hidden="1" x14ac:dyDescent="0.3">
      <c r="A899" s="4" t="s">
        <v>605</v>
      </c>
      <c r="B899" s="4">
        <v>181</v>
      </c>
      <c r="C899" s="53">
        <v>181</v>
      </c>
      <c r="D899" s="4">
        <v>869</v>
      </c>
      <c r="E899" s="4" t="s">
        <v>1724</v>
      </c>
      <c r="F899" s="58">
        <v>33204</v>
      </c>
      <c r="G899" s="94">
        <v>27</v>
      </c>
      <c r="H899" s="94">
        <v>11</v>
      </c>
      <c r="I899" s="94">
        <v>1990</v>
      </c>
      <c r="J899" s="4">
        <v>45.214512999999997</v>
      </c>
      <c r="K899" s="4">
        <v>-64.360433</v>
      </c>
      <c r="L899" s="4">
        <v>1</v>
      </c>
      <c r="M899" s="5" t="s">
        <v>963</v>
      </c>
      <c r="N899" s="4" t="s">
        <v>1345</v>
      </c>
      <c r="P899" s="5" t="s">
        <v>1929</v>
      </c>
      <c r="Q899" s="90" t="s">
        <v>868</v>
      </c>
      <c r="R899" s="4" t="s">
        <v>868</v>
      </c>
      <c r="S899" s="4" t="s">
        <v>1767</v>
      </c>
      <c r="T899" s="4" t="s">
        <v>2154</v>
      </c>
      <c r="U899" s="5" t="s">
        <v>1174</v>
      </c>
      <c r="V899" s="5" t="s">
        <v>992</v>
      </c>
      <c r="Y899" s="4" t="b">
        <v>1</v>
      </c>
      <c r="Z899" s="4" t="s">
        <v>1733</v>
      </c>
      <c r="AA899" s="4" t="s">
        <v>1831</v>
      </c>
      <c r="AB899" s="4" t="s">
        <v>1831</v>
      </c>
      <c r="AC899" s="4" t="s">
        <v>1831</v>
      </c>
      <c r="AD899" s="4" t="s">
        <v>1958</v>
      </c>
      <c r="AE899" s="53">
        <v>0</v>
      </c>
      <c r="AJ899" s="4" t="s">
        <v>1831</v>
      </c>
      <c r="AK899" s="4" t="s">
        <v>1831</v>
      </c>
      <c r="AL899" s="4" t="s">
        <v>1831</v>
      </c>
      <c r="AM899" s="4" t="s">
        <v>1831</v>
      </c>
      <c r="AN899" s="4">
        <v>36</v>
      </c>
      <c r="AO899" s="4" t="s">
        <v>1831</v>
      </c>
      <c r="AR899" s="4" t="s">
        <v>1831</v>
      </c>
      <c r="AS899" s="4" t="s">
        <v>1831</v>
      </c>
      <c r="AT899" s="4" t="s">
        <v>1831</v>
      </c>
      <c r="AU899" s="4" t="s">
        <v>1831</v>
      </c>
      <c r="AV899" s="4" t="s">
        <v>1831</v>
      </c>
      <c r="AW899" s="4" t="s">
        <v>1831</v>
      </c>
      <c r="AX899" s="4" t="s">
        <v>1831</v>
      </c>
      <c r="AY899" s="4" t="s">
        <v>1831</v>
      </c>
      <c r="AZ899" s="4" t="s">
        <v>1831</v>
      </c>
      <c r="BA899" s="4" t="s">
        <v>1831</v>
      </c>
      <c r="BB899" s="4" t="s">
        <v>1831</v>
      </c>
      <c r="BC899" s="53">
        <v>0.7177692</v>
      </c>
      <c r="BD899" s="53">
        <v>3.7317500000000003E-2</v>
      </c>
      <c r="BE899" s="53">
        <v>308.96596599999998</v>
      </c>
      <c r="BF899" s="53">
        <v>2.1936456400000002</v>
      </c>
      <c r="BG899" s="53">
        <v>0.13861325999999999</v>
      </c>
      <c r="BH899" s="4">
        <v>30.575462699999999</v>
      </c>
      <c r="BI899" s="4">
        <v>8.1096354300000009</v>
      </c>
      <c r="BJ899" s="53">
        <v>7.1269404700000001</v>
      </c>
      <c r="BK899" s="53">
        <v>1.464673E-2</v>
      </c>
      <c r="BL899" s="53">
        <v>20161.900399999999</v>
      </c>
    </row>
    <row r="900" spans="1:64" hidden="1" x14ac:dyDescent="0.3">
      <c r="A900" s="4" t="s">
        <v>605</v>
      </c>
      <c r="B900" s="4">
        <v>181</v>
      </c>
      <c r="C900" s="53">
        <v>181</v>
      </c>
      <c r="D900" s="4">
        <v>870</v>
      </c>
      <c r="E900" s="4" t="s">
        <v>1724</v>
      </c>
      <c r="F900" s="58">
        <v>33210</v>
      </c>
      <c r="G900" s="94">
        <v>3</v>
      </c>
      <c r="H900" s="94">
        <v>12</v>
      </c>
      <c r="I900" s="94">
        <v>1990</v>
      </c>
      <c r="J900" s="4">
        <v>45.214512999999997</v>
      </c>
      <c r="K900" s="4">
        <v>-64.360433</v>
      </c>
      <c r="L900" s="4">
        <v>1</v>
      </c>
      <c r="M900" s="5" t="s">
        <v>963</v>
      </c>
      <c r="N900" s="4" t="s">
        <v>1345</v>
      </c>
      <c r="P900" s="5" t="s">
        <v>1929</v>
      </c>
      <c r="Q900" s="90" t="s">
        <v>868</v>
      </c>
      <c r="R900" s="4" t="s">
        <v>868</v>
      </c>
      <c r="S900" s="4" t="s">
        <v>1767</v>
      </c>
      <c r="T900" s="4" t="s">
        <v>2155</v>
      </c>
      <c r="U900" s="5" t="s">
        <v>1174</v>
      </c>
      <c r="V900" s="5" t="s">
        <v>992</v>
      </c>
      <c r="Y900" s="4" t="b">
        <v>1</v>
      </c>
      <c r="Z900" s="4" t="s">
        <v>1733</v>
      </c>
      <c r="AA900" s="4" t="s">
        <v>1831</v>
      </c>
      <c r="AB900" s="4" t="s">
        <v>1831</v>
      </c>
      <c r="AC900" s="4" t="s">
        <v>1831</v>
      </c>
      <c r="AD900" s="4" t="s">
        <v>1958</v>
      </c>
      <c r="AE900" s="53">
        <v>0</v>
      </c>
      <c r="AJ900" s="4" t="s">
        <v>1831</v>
      </c>
      <c r="AK900" s="4" t="s">
        <v>1831</v>
      </c>
      <c r="AL900" s="4" t="s">
        <v>1831</v>
      </c>
      <c r="AM900" s="4" t="s">
        <v>1831</v>
      </c>
      <c r="AN900" s="4">
        <v>42</v>
      </c>
      <c r="AO900" s="4" t="s">
        <v>1831</v>
      </c>
      <c r="AR900" s="4" t="s">
        <v>1831</v>
      </c>
      <c r="AS900" s="4" t="s">
        <v>1831</v>
      </c>
      <c r="AT900" s="4" t="s">
        <v>1831</v>
      </c>
      <c r="AU900" s="4" t="s">
        <v>1831</v>
      </c>
      <c r="AV900" s="4" t="s">
        <v>1831</v>
      </c>
      <c r="AW900" s="4" t="s">
        <v>1831</v>
      </c>
      <c r="AX900" s="4" t="s">
        <v>1831</v>
      </c>
      <c r="AY900" s="4" t="s">
        <v>1831</v>
      </c>
      <c r="AZ900" s="4" t="s">
        <v>1831</v>
      </c>
      <c r="BA900" s="4" t="s">
        <v>1831</v>
      </c>
      <c r="BB900" s="4" t="s">
        <v>1831</v>
      </c>
      <c r="BC900" s="53">
        <v>0.7177692</v>
      </c>
      <c r="BD900" s="53">
        <v>3.7317500000000003E-2</v>
      </c>
      <c r="BE900" s="53">
        <v>308.96596599999998</v>
      </c>
      <c r="BF900" s="53">
        <v>2.1936456400000002</v>
      </c>
      <c r="BG900" s="53">
        <v>0.13861325999999999</v>
      </c>
      <c r="BH900" s="4">
        <v>30.575462699999999</v>
      </c>
      <c r="BI900" s="4">
        <v>8.1096354300000009</v>
      </c>
      <c r="BJ900" s="53">
        <v>7.1269404700000001</v>
      </c>
      <c r="BK900" s="53">
        <v>1.464673E-2</v>
      </c>
      <c r="BL900" s="53">
        <v>20161.900399999999</v>
      </c>
    </row>
    <row r="901" spans="1:64" hidden="1" x14ac:dyDescent="0.3">
      <c r="A901" s="4" t="s">
        <v>605</v>
      </c>
      <c r="B901" s="4">
        <v>181</v>
      </c>
      <c r="C901" s="53">
        <v>181</v>
      </c>
      <c r="D901" s="4">
        <v>871</v>
      </c>
      <c r="E901" s="4" t="s">
        <v>1724</v>
      </c>
      <c r="F901" s="58">
        <v>33216</v>
      </c>
      <c r="G901" s="94">
        <v>9</v>
      </c>
      <c r="H901" s="94">
        <v>12</v>
      </c>
      <c r="I901" s="94">
        <v>1990</v>
      </c>
      <c r="J901" s="4">
        <v>45.214512999999997</v>
      </c>
      <c r="K901" s="4">
        <v>-64.360433</v>
      </c>
      <c r="L901" s="4">
        <v>1</v>
      </c>
      <c r="M901" s="5" t="s">
        <v>963</v>
      </c>
      <c r="N901" s="4" t="s">
        <v>1345</v>
      </c>
      <c r="P901" s="5" t="s">
        <v>1929</v>
      </c>
      <c r="Q901" s="90" t="s">
        <v>868</v>
      </c>
      <c r="R901" s="4" t="s">
        <v>868</v>
      </c>
      <c r="S901" s="4" t="s">
        <v>1767</v>
      </c>
      <c r="T901" s="4" t="s">
        <v>2156</v>
      </c>
      <c r="U901" s="5" t="s">
        <v>1174</v>
      </c>
      <c r="V901" s="5" t="s">
        <v>992</v>
      </c>
      <c r="Y901" s="4" t="b">
        <v>1</v>
      </c>
      <c r="Z901" s="4" t="s">
        <v>1733</v>
      </c>
      <c r="AA901" s="4" t="s">
        <v>1831</v>
      </c>
      <c r="AB901" s="4" t="s">
        <v>1831</v>
      </c>
      <c r="AC901" s="4" t="s">
        <v>1831</v>
      </c>
      <c r="AD901" s="4" t="s">
        <v>1958</v>
      </c>
      <c r="AE901" s="53">
        <v>0</v>
      </c>
      <c r="AJ901" s="4" t="s">
        <v>1831</v>
      </c>
      <c r="AK901" s="4" t="s">
        <v>1831</v>
      </c>
      <c r="AL901" s="4" t="s">
        <v>1831</v>
      </c>
      <c r="AM901" s="4" t="s">
        <v>1831</v>
      </c>
      <c r="AN901" s="4">
        <v>48</v>
      </c>
      <c r="AO901" s="4" t="s">
        <v>1831</v>
      </c>
      <c r="AR901" s="4" t="s">
        <v>1831</v>
      </c>
      <c r="AS901" s="4" t="s">
        <v>1831</v>
      </c>
      <c r="AT901" s="4" t="s">
        <v>1831</v>
      </c>
      <c r="AU901" s="4" t="s">
        <v>1831</v>
      </c>
      <c r="AV901" s="4" t="s">
        <v>1831</v>
      </c>
      <c r="AW901" s="4" t="s">
        <v>1831</v>
      </c>
      <c r="AX901" s="4" t="s">
        <v>1831</v>
      </c>
      <c r="AY901" s="4" t="s">
        <v>1831</v>
      </c>
      <c r="AZ901" s="4" t="s">
        <v>1831</v>
      </c>
      <c r="BA901" s="4" t="s">
        <v>1831</v>
      </c>
      <c r="BB901" s="4" t="s">
        <v>1831</v>
      </c>
      <c r="BC901" s="53">
        <v>0.7177692</v>
      </c>
      <c r="BD901" s="53">
        <v>3.7317500000000003E-2</v>
      </c>
      <c r="BE901" s="53">
        <v>308.96596599999998</v>
      </c>
      <c r="BF901" s="53">
        <v>2.1936456400000002</v>
      </c>
      <c r="BG901" s="53">
        <v>0.13861325999999999</v>
      </c>
      <c r="BH901" s="4">
        <v>30.575462699999999</v>
      </c>
      <c r="BI901" s="4">
        <v>8.1096354300000009</v>
      </c>
      <c r="BJ901" s="53">
        <v>7.1269404700000001</v>
      </c>
      <c r="BK901" s="53">
        <v>1.464673E-2</v>
      </c>
      <c r="BL901" s="53">
        <v>20161.900399999999</v>
      </c>
    </row>
    <row r="902" spans="1:64" hidden="1" x14ac:dyDescent="0.3">
      <c r="A902" s="4" t="s">
        <v>605</v>
      </c>
      <c r="B902" s="4">
        <v>181</v>
      </c>
      <c r="C902" s="53">
        <v>181</v>
      </c>
      <c r="D902" s="4">
        <v>872</v>
      </c>
      <c r="E902" s="4" t="s">
        <v>1724</v>
      </c>
      <c r="F902" s="58">
        <v>33225</v>
      </c>
      <c r="G902" s="94">
        <v>18</v>
      </c>
      <c r="H902" s="94">
        <v>12</v>
      </c>
      <c r="I902" s="94">
        <v>1990</v>
      </c>
      <c r="J902" s="4">
        <v>45.214512999999997</v>
      </c>
      <c r="K902" s="4">
        <v>-64.360433</v>
      </c>
      <c r="L902" s="4">
        <v>1</v>
      </c>
      <c r="M902" s="5" t="s">
        <v>963</v>
      </c>
      <c r="N902" s="4" t="s">
        <v>1345</v>
      </c>
      <c r="P902" s="5" t="s">
        <v>1929</v>
      </c>
      <c r="Q902" s="90" t="s">
        <v>868</v>
      </c>
      <c r="R902" s="4" t="s">
        <v>868</v>
      </c>
      <c r="S902" s="4" t="s">
        <v>1767</v>
      </c>
      <c r="T902" s="4" t="s">
        <v>2157</v>
      </c>
      <c r="U902" s="5" t="s">
        <v>1174</v>
      </c>
      <c r="V902" s="5" t="s">
        <v>992</v>
      </c>
      <c r="Y902" s="4" t="b">
        <v>1</v>
      </c>
      <c r="Z902" s="4" t="s">
        <v>1733</v>
      </c>
      <c r="AA902" s="4" t="s">
        <v>1831</v>
      </c>
      <c r="AB902" s="4" t="s">
        <v>1831</v>
      </c>
      <c r="AC902" s="4" t="s">
        <v>1831</v>
      </c>
      <c r="AD902" s="4" t="s">
        <v>1958</v>
      </c>
      <c r="AE902" s="53">
        <v>0</v>
      </c>
      <c r="AJ902" s="4" t="s">
        <v>1831</v>
      </c>
      <c r="AK902" s="4" t="s">
        <v>1831</v>
      </c>
      <c r="AL902" s="4" t="s">
        <v>1831</v>
      </c>
      <c r="AM902" s="4" t="s">
        <v>1831</v>
      </c>
      <c r="AN902" s="4">
        <v>57</v>
      </c>
      <c r="AO902" s="4" t="s">
        <v>1831</v>
      </c>
      <c r="AR902" s="4" t="s">
        <v>1831</v>
      </c>
      <c r="AS902" s="4" t="s">
        <v>1831</v>
      </c>
      <c r="AT902" s="4" t="s">
        <v>1831</v>
      </c>
      <c r="AU902" s="4" t="s">
        <v>1831</v>
      </c>
      <c r="AV902" s="4" t="s">
        <v>1831</v>
      </c>
      <c r="AW902" s="4" t="s">
        <v>1831</v>
      </c>
      <c r="AX902" s="4" t="s">
        <v>1831</v>
      </c>
      <c r="AY902" s="4" t="s">
        <v>1831</v>
      </c>
      <c r="AZ902" s="4" t="s">
        <v>1831</v>
      </c>
      <c r="BA902" s="4" t="s">
        <v>1831</v>
      </c>
      <c r="BB902" s="4" t="s">
        <v>1831</v>
      </c>
      <c r="BC902" s="53">
        <v>0.7177692</v>
      </c>
      <c r="BD902" s="53">
        <v>3.7317500000000003E-2</v>
      </c>
      <c r="BE902" s="53">
        <v>308.96596599999998</v>
      </c>
      <c r="BF902" s="53">
        <v>2.1936456400000002</v>
      </c>
      <c r="BG902" s="53">
        <v>0.13861325999999999</v>
      </c>
      <c r="BH902" s="4">
        <v>30.575462699999999</v>
      </c>
      <c r="BI902" s="4">
        <v>8.1096354300000009</v>
      </c>
      <c r="BJ902" s="53">
        <v>7.1269404700000001</v>
      </c>
      <c r="BK902" s="53">
        <v>1.464673E-2</v>
      </c>
      <c r="BL902" s="53">
        <v>20161.900399999999</v>
      </c>
    </row>
    <row r="903" spans="1:64" hidden="1" x14ac:dyDescent="0.3">
      <c r="A903" s="4" t="s">
        <v>605</v>
      </c>
      <c r="B903" s="4">
        <v>181</v>
      </c>
      <c r="C903" s="53">
        <v>181</v>
      </c>
      <c r="D903" s="4">
        <v>873</v>
      </c>
      <c r="E903" s="4" t="s">
        <v>1725</v>
      </c>
      <c r="F903" s="58">
        <v>33170</v>
      </c>
      <c r="G903" s="94">
        <v>24</v>
      </c>
      <c r="H903" s="94">
        <v>10</v>
      </c>
      <c r="I903" s="94">
        <v>1990</v>
      </c>
      <c r="J903" s="4">
        <v>45.214512999999997</v>
      </c>
      <c r="K903" s="4">
        <v>-64.360433</v>
      </c>
      <c r="L903" s="4">
        <v>1</v>
      </c>
      <c r="M903" s="5" t="s">
        <v>963</v>
      </c>
      <c r="N903" s="4" t="s">
        <v>1345</v>
      </c>
      <c r="P903" s="5" t="s">
        <v>1929</v>
      </c>
      <c r="Q903" s="90" t="s">
        <v>868</v>
      </c>
      <c r="R903" s="4" t="s">
        <v>868</v>
      </c>
      <c r="S903" s="4" t="s">
        <v>1767</v>
      </c>
      <c r="T903" s="4" t="s">
        <v>2172</v>
      </c>
      <c r="U903" s="5" t="s">
        <v>1418</v>
      </c>
      <c r="V903" s="5" t="s">
        <v>992</v>
      </c>
      <c r="W903" s="5" t="s">
        <v>1222</v>
      </c>
      <c r="X903" s="4" t="s">
        <v>1882</v>
      </c>
      <c r="Y903" s="4" t="b">
        <v>1</v>
      </c>
      <c r="Z903" s="4" t="s">
        <v>1882</v>
      </c>
      <c r="AA903" s="4" t="s">
        <v>1831</v>
      </c>
      <c r="AB903" s="4" t="s">
        <v>1831</v>
      </c>
      <c r="AC903" s="4" t="s">
        <v>1831</v>
      </c>
      <c r="AD903" s="4" t="s">
        <v>1958</v>
      </c>
      <c r="AE903" s="53">
        <v>0</v>
      </c>
      <c r="AJ903" s="4" t="s">
        <v>1831</v>
      </c>
      <c r="AK903" s="4" t="s">
        <v>1831</v>
      </c>
      <c r="AL903" s="4" t="s">
        <v>1831</v>
      </c>
      <c r="AM903" s="4" t="s">
        <v>1831</v>
      </c>
      <c r="AN903" s="4">
        <v>2</v>
      </c>
      <c r="AO903" s="4" t="s">
        <v>1831</v>
      </c>
      <c r="AR903" s="4" t="s">
        <v>1831</v>
      </c>
      <c r="AS903" s="4" t="s">
        <v>1831</v>
      </c>
      <c r="AT903" s="4" t="s">
        <v>1831</v>
      </c>
      <c r="AU903" s="4" t="s">
        <v>1831</v>
      </c>
      <c r="AV903" s="4" t="s">
        <v>1831</v>
      </c>
      <c r="AW903" s="4" t="s">
        <v>1831</v>
      </c>
      <c r="AX903" s="4" t="s">
        <v>1831</v>
      </c>
      <c r="AY903" s="4" t="s">
        <v>1831</v>
      </c>
      <c r="AZ903" s="4" t="s">
        <v>1831</v>
      </c>
      <c r="BA903" s="4" t="s">
        <v>1831</v>
      </c>
      <c r="BB903" s="4" t="s">
        <v>1831</v>
      </c>
      <c r="BC903" s="53">
        <v>0.7177692</v>
      </c>
      <c r="BD903" s="53">
        <v>3.7317500000000003E-2</v>
      </c>
      <c r="BE903" s="53">
        <v>308.96596599999998</v>
      </c>
      <c r="BF903" s="53">
        <v>2.1936456400000002</v>
      </c>
      <c r="BG903" s="53">
        <v>0.13861325999999999</v>
      </c>
      <c r="BH903" s="4">
        <v>30.575462699999999</v>
      </c>
      <c r="BI903" s="4">
        <v>8.1096354300000009</v>
      </c>
      <c r="BJ903" s="53">
        <v>7.1269404700000001</v>
      </c>
      <c r="BK903" s="53">
        <v>1.464673E-2</v>
      </c>
      <c r="BL903" s="53">
        <v>20161.900399999999</v>
      </c>
    </row>
    <row r="904" spans="1:64" hidden="1" x14ac:dyDescent="0.3">
      <c r="A904" s="4" t="s">
        <v>605</v>
      </c>
      <c r="B904" s="4">
        <v>181</v>
      </c>
      <c r="C904" s="53">
        <v>181</v>
      </c>
      <c r="D904" s="4">
        <v>874</v>
      </c>
      <c r="E904" s="4" t="s">
        <v>1725</v>
      </c>
      <c r="F904" s="58">
        <v>33174</v>
      </c>
      <c r="G904" s="94">
        <v>28</v>
      </c>
      <c r="H904" s="94">
        <v>10</v>
      </c>
      <c r="I904" s="94">
        <v>1990</v>
      </c>
      <c r="J904" s="4">
        <v>45.214512999999997</v>
      </c>
      <c r="K904" s="4">
        <v>-64.360433</v>
      </c>
      <c r="L904" s="4">
        <v>1</v>
      </c>
      <c r="M904" s="5" t="s">
        <v>963</v>
      </c>
      <c r="N904" s="4" t="s">
        <v>1345</v>
      </c>
      <c r="P904" s="5" t="s">
        <v>1929</v>
      </c>
      <c r="Q904" s="90" t="s">
        <v>868</v>
      </c>
      <c r="R904" s="4" t="s">
        <v>868</v>
      </c>
      <c r="S904" s="4" t="s">
        <v>1767</v>
      </c>
      <c r="T904" s="4" t="s">
        <v>2170</v>
      </c>
      <c r="U904" s="5" t="s">
        <v>1418</v>
      </c>
      <c r="V904" s="5" t="s">
        <v>992</v>
      </c>
      <c r="W904" s="5" t="s">
        <v>1222</v>
      </c>
      <c r="X904" s="4" t="s">
        <v>1882</v>
      </c>
      <c r="Y904" s="4" t="b">
        <v>1</v>
      </c>
      <c r="Z904" s="4" t="s">
        <v>1882</v>
      </c>
      <c r="AA904" s="4" t="s">
        <v>1831</v>
      </c>
      <c r="AB904" s="4" t="s">
        <v>1831</v>
      </c>
      <c r="AC904" s="4" t="s">
        <v>1831</v>
      </c>
      <c r="AD904" s="4" t="s">
        <v>1958</v>
      </c>
      <c r="AE904" s="53">
        <v>0</v>
      </c>
      <c r="AJ904" s="4" t="s">
        <v>1831</v>
      </c>
      <c r="AK904" s="4" t="s">
        <v>1831</v>
      </c>
      <c r="AL904" s="4" t="s">
        <v>1831</v>
      </c>
      <c r="AM904" s="4" t="s">
        <v>1831</v>
      </c>
      <c r="AN904" s="4">
        <v>6</v>
      </c>
      <c r="AO904" s="4" t="s">
        <v>1831</v>
      </c>
      <c r="AR904" s="4" t="s">
        <v>1831</v>
      </c>
      <c r="AS904" s="4" t="s">
        <v>1831</v>
      </c>
      <c r="AT904" s="4" t="s">
        <v>1831</v>
      </c>
      <c r="AU904" s="4" t="s">
        <v>1831</v>
      </c>
      <c r="AV904" s="4" t="s">
        <v>1831</v>
      </c>
      <c r="AW904" s="4" t="s">
        <v>1831</v>
      </c>
      <c r="AX904" s="4" t="s">
        <v>1831</v>
      </c>
      <c r="AY904" s="4" t="s">
        <v>1831</v>
      </c>
      <c r="AZ904" s="4" t="s">
        <v>1831</v>
      </c>
      <c r="BA904" s="4" t="s">
        <v>1831</v>
      </c>
      <c r="BB904" s="4" t="s">
        <v>1831</v>
      </c>
      <c r="BC904" s="53">
        <v>0.7177692</v>
      </c>
      <c r="BD904" s="53">
        <v>3.7317500000000003E-2</v>
      </c>
      <c r="BE904" s="53">
        <v>308.96596599999998</v>
      </c>
      <c r="BF904" s="53">
        <v>2.1936456400000002</v>
      </c>
      <c r="BG904" s="53">
        <v>0.13861325999999999</v>
      </c>
      <c r="BH904" s="4">
        <v>30.575462699999999</v>
      </c>
      <c r="BI904" s="4">
        <v>8.1096354300000009</v>
      </c>
      <c r="BJ904" s="53">
        <v>7.1269404700000001</v>
      </c>
      <c r="BK904" s="53">
        <v>1.464673E-2</v>
      </c>
      <c r="BL904" s="53">
        <v>20161.900399999999</v>
      </c>
    </row>
    <row r="905" spans="1:64" hidden="1" x14ac:dyDescent="0.3">
      <c r="A905" s="4" t="s">
        <v>605</v>
      </c>
      <c r="B905" s="4">
        <v>181</v>
      </c>
      <c r="C905" s="53">
        <v>181</v>
      </c>
      <c r="D905" s="4">
        <v>875</v>
      </c>
      <c r="E905" s="4" t="s">
        <v>1725</v>
      </c>
      <c r="F905" s="58">
        <v>33176</v>
      </c>
      <c r="G905" s="94">
        <v>30</v>
      </c>
      <c r="H905" s="94">
        <v>10</v>
      </c>
      <c r="I905" s="94">
        <v>1990</v>
      </c>
      <c r="J905" s="4">
        <v>45.214512999999997</v>
      </c>
      <c r="K905" s="4">
        <v>-64.360433</v>
      </c>
      <c r="L905" s="4">
        <v>1</v>
      </c>
      <c r="M905" s="5" t="s">
        <v>963</v>
      </c>
      <c r="N905" s="4" t="s">
        <v>1345</v>
      </c>
      <c r="P905" s="5" t="s">
        <v>1929</v>
      </c>
      <c r="Q905" s="90" t="s">
        <v>868</v>
      </c>
      <c r="R905" s="4" t="s">
        <v>868</v>
      </c>
      <c r="S905" s="4" t="s">
        <v>1767</v>
      </c>
      <c r="T905" s="4" t="s">
        <v>2159</v>
      </c>
      <c r="U905" s="5" t="s">
        <v>1418</v>
      </c>
      <c r="V905" s="5" t="s">
        <v>992</v>
      </c>
      <c r="W905" s="5" t="s">
        <v>1222</v>
      </c>
      <c r="X905" s="4" t="s">
        <v>1882</v>
      </c>
      <c r="Y905" s="4" t="b">
        <v>1</v>
      </c>
      <c r="Z905" s="4" t="s">
        <v>1882</v>
      </c>
      <c r="AA905" s="4" t="s">
        <v>1831</v>
      </c>
      <c r="AB905" s="4" t="s">
        <v>1831</v>
      </c>
      <c r="AC905" s="4" t="s">
        <v>1831</v>
      </c>
      <c r="AD905" s="4" t="s">
        <v>1958</v>
      </c>
      <c r="AE905" s="53">
        <v>0</v>
      </c>
      <c r="AJ905" s="4" t="s">
        <v>1831</v>
      </c>
      <c r="AK905" s="4" t="s">
        <v>1831</v>
      </c>
      <c r="AL905" s="4" t="s">
        <v>1831</v>
      </c>
      <c r="AM905" s="4" t="s">
        <v>1831</v>
      </c>
      <c r="AN905" s="4">
        <v>8</v>
      </c>
      <c r="AO905" s="4" t="s">
        <v>1831</v>
      </c>
      <c r="AR905" s="4" t="s">
        <v>1831</v>
      </c>
      <c r="AS905" s="4" t="s">
        <v>1831</v>
      </c>
      <c r="AT905" s="4" t="s">
        <v>1831</v>
      </c>
      <c r="AU905" s="4" t="s">
        <v>1831</v>
      </c>
      <c r="AV905" s="4" t="s">
        <v>1831</v>
      </c>
      <c r="AW905" s="4" t="s">
        <v>1831</v>
      </c>
      <c r="AX905" s="4" t="s">
        <v>1831</v>
      </c>
      <c r="AY905" s="4" t="s">
        <v>1831</v>
      </c>
      <c r="AZ905" s="4" t="s">
        <v>1831</v>
      </c>
      <c r="BA905" s="4" t="s">
        <v>1831</v>
      </c>
      <c r="BB905" s="4" t="s">
        <v>1831</v>
      </c>
      <c r="BC905" s="53">
        <v>0.7177692</v>
      </c>
      <c r="BD905" s="53">
        <v>3.7317500000000003E-2</v>
      </c>
      <c r="BE905" s="53">
        <v>308.96596599999998</v>
      </c>
      <c r="BF905" s="53">
        <v>2.1936456400000002</v>
      </c>
      <c r="BG905" s="53">
        <v>0.13861325999999999</v>
      </c>
      <c r="BH905" s="4">
        <v>30.575462699999999</v>
      </c>
      <c r="BI905" s="4">
        <v>8.1096354300000009</v>
      </c>
      <c r="BJ905" s="53">
        <v>7.1269404700000001</v>
      </c>
      <c r="BK905" s="53">
        <v>1.464673E-2</v>
      </c>
      <c r="BL905" s="53">
        <v>20161.900399999999</v>
      </c>
    </row>
    <row r="906" spans="1:64" hidden="1" x14ac:dyDescent="0.3">
      <c r="A906" s="4" t="s">
        <v>605</v>
      </c>
      <c r="B906" s="4">
        <v>181</v>
      </c>
      <c r="C906" s="53">
        <v>181</v>
      </c>
      <c r="D906" s="4">
        <v>876</v>
      </c>
      <c r="E906" s="4" t="s">
        <v>1725</v>
      </c>
      <c r="F906" s="58">
        <v>33181</v>
      </c>
      <c r="G906" s="94">
        <v>4</v>
      </c>
      <c r="H906" s="94">
        <v>11</v>
      </c>
      <c r="I906" s="94">
        <v>1990</v>
      </c>
      <c r="J906" s="4">
        <v>45.214512999999997</v>
      </c>
      <c r="K906" s="4">
        <v>-64.360433</v>
      </c>
      <c r="L906" s="4">
        <v>1</v>
      </c>
      <c r="M906" s="5" t="s">
        <v>963</v>
      </c>
      <c r="N906" s="4" t="s">
        <v>1345</v>
      </c>
      <c r="P906" s="5" t="s">
        <v>1929</v>
      </c>
      <c r="Q906" s="90" t="s">
        <v>868</v>
      </c>
      <c r="R906" s="4" t="s">
        <v>868</v>
      </c>
      <c r="S906" s="4" t="s">
        <v>1767</v>
      </c>
      <c r="T906" s="4" t="s">
        <v>2160</v>
      </c>
      <c r="U906" s="5" t="s">
        <v>1418</v>
      </c>
      <c r="V906" s="5" t="s">
        <v>992</v>
      </c>
      <c r="W906" s="5" t="s">
        <v>1222</v>
      </c>
      <c r="X906" s="4" t="s">
        <v>1882</v>
      </c>
      <c r="Y906" s="4" t="b">
        <v>1</v>
      </c>
      <c r="Z906" s="4" t="s">
        <v>1882</v>
      </c>
      <c r="AA906" s="4" t="s">
        <v>1831</v>
      </c>
      <c r="AB906" s="4" t="s">
        <v>1831</v>
      </c>
      <c r="AC906" s="4" t="s">
        <v>1831</v>
      </c>
      <c r="AD906" s="4" t="s">
        <v>1958</v>
      </c>
      <c r="AE906" s="53">
        <v>0</v>
      </c>
      <c r="AJ906" s="4" t="s">
        <v>1831</v>
      </c>
      <c r="AK906" s="4" t="s">
        <v>1831</v>
      </c>
      <c r="AL906" s="4" t="s">
        <v>1831</v>
      </c>
      <c r="AM906" s="4" t="s">
        <v>1831</v>
      </c>
      <c r="AN906" s="4">
        <v>13</v>
      </c>
      <c r="AO906" s="4" t="s">
        <v>1831</v>
      </c>
      <c r="AR906" s="4" t="s">
        <v>1831</v>
      </c>
      <c r="AS906" s="4" t="s">
        <v>1831</v>
      </c>
      <c r="AT906" s="4" t="s">
        <v>1831</v>
      </c>
      <c r="AU906" s="4" t="s">
        <v>1831</v>
      </c>
      <c r="AV906" s="4" t="s">
        <v>1831</v>
      </c>
      <c r="AW906" s="4" t="s">
        <v>1831</v>
      </c>
      <c r="AX906" s="4" t="s">
        <v>1831</v>
      </c>
      <c r="AY906" s="4" t="s">
        <v>1831</v>
      </c>
      <c r="AZ906" s="4" t="s">
        <v>1831</v>
      </c>
      <c r="BA906" s="4" t="s">
        <v>1831</v>
      </c>
      <c r="BB906" s="4" t="s">
        <v>1831</v>
      </c>
      <c r="BC906" s="53">
        <v>0.7177692</v>
      </c>
      <c r="BD906" s="53">
        <v>3.7317500000000003E-2</v>
      </c>
      <c r="BE906" s="53">
        <v>308.96596599999998</v>
      </c>
      <c r="BF906" s="53">
        <v>2.1936456400000002</v>
      </c>
      <c r="BG906" s="53">
        <v>0.13861325999999999</v>
      </c>
      <c r="BH906" s="4">
        <v>30.575462699999999</v>
      </c>
      <c r="BI906" s="4">
        <v>8.1096354300000009</v>
      </c>
      <c r="BJ906" s="53">
        <v>7.1269404700000001</v>
      </c>
      <c r="BK906" s="53">
        <v>1.464673E-2</v>
      </c>
      <c r="BL906" s="53">
        <v>20161.900399999999</v>
      </c>
    </row>
    <row r="907" spans="1:64" hidden="1" x14ac:dyDescent="0.3">
      <c r="A907" s="4" t="s">
        <v>605</v>
      </c>
      <c r="B907" s="4">
        <v>181</v>
      </c>
      <c r="C907" s="53">
        <v>181</v>
      </c>
      <c r="D907" s="4">
        <v>877</v>
      </c>
      <c r="E907" s="4" t="s">
        <v>1725</v>
      </c>
      <c r="F907" s="58">
        <v>33185</v>
      </c>
      <c r="G907" s="94">
        <v>8</v>
      </c>
      <c r="H907" s="94">
        <v>11</v>
      </c>
      <c r="I907" s="94">
        <v>1990</v>
      </c>
      <c r="J907" s="4">
        <v>45.214512999999997</v>
      </c>
      <c r="K907" s="4">
        <v>-64.360433</v>
      </c>
      <c r="L907" s="4">
        <v>1</v>
      </c>
      <c r="M907" s="5" t="s">
        <v>963</v>
      </c>
      <c r="N907" s="4" t="s">
        <v>1345</v>
      </c>
      <c r="P907" s="5" t="s">
        <v>1929</v>
      </c>
      <c r="Q907" s="90" t="s">
        <v>868</v>
      </c>
      <c r="R907" s="4" t="s">
        <v>868</v>
      </c>
      <c r="S907" s="4" t="s">
        <v>1767</v>
      </c>
      <c r="T907" s="4" t="s">
        <v>2161</v>
      </c>
      <c r="U907" s="5" t="s">
        <v>1418</v>
      </c>
      <c r="V907" s="5" t="s">
        <v>992</v>
      </c>
      <c r="W907" s="5" t="s">
        <v>1222</v>
      </c>
      <c r="X907" s="4" t="s">
        <v>1882</v>
      </c>
      <c r="Y907" s="4" t="b">
        <v>1</v>
      </c>
      <c r="Z907" s="4" t="s">
        <v>1882</v>
      </c>
      <c r="AA907" s="4" t="s">
        <v>1831</v>
      </c>
      <c r="AB907" s="4" t="s">
        <v>1831</v>
      </c>
      <c r="AC907" s="4" t="s">
        <v>1831</v>
      </c>
      <c r="AD907" s="4" t="s">
        <v>1958</v>
      </c>
      <c r="AE907" s="53">
        <v>0</v>
      </c>
      <c r="AJ907" s="4" t="s">
        <v>1831</v>
      </c>
      <c r="AK907" s="4" t="s">
        <v>1831</v>
      </c>
      <c r="AL907" s="4" t="s">
        <v>1831</v>
      </c>
      <c r="AM907" s="4" t="s">
        <v>1831</v>
      </c>
      <c r="AN907" s="4">
        <v>17</v>
      </c>
      <c r="AO907" s="4" t="s">
        <v>1831</v>
      </c>
      <c r="AR907" s="4" t="s">
        <v>1831</v>
      </c>
      <c r="AS907" s="4" t="s">
        <v>1831</v>
      </c>
      <c r="AT907" s="4" t="s">
        <v>1831</v>
      </c>
      <c r="AU907" s="4" t="s">
        <v>1831</v>
      </c>
      <c r="AV907" s="4" t="s">
        <v>1831</v>
      </c>
      <c r="AW907" s="4" t="s">
        <v>1831</v>
      </c>
      <c r="AX907" s="4" t="s">
        <v>1831</v>
      </c>
      <c r="AY907" s="4" t="s">
        <v>1831</v>
      </c>
      <c r="AZ907" s="4" t="s">
        <v>1831</v>
      </c>
      <c r="BA907" s="4" t="s">
        <v>1831</v>
      </c>
      <c r="BB907" s="4" t="s">
        <v>1831</v>
      </c>
      <c r="BC907" s="53">
        <v>0.7177692</v>
      </c>
      <c r="BD907" s="53">
        <v>3.7317500000000003E-2</v>
      </c>
      <c r="BE907" s="53">
        <v>308.96596599999998</v>
      </c>
      <c r="BF907" s="53">
        <v>2.1936456400000002</v>
      </c>
      <c r="BG907" s="53">
        <v>0.13861325999999999</v>
      </c>
      <c r="BH907" s="4">
        <v>30.575462699999999</v>
      </c>
      <c r="BI907" s="4">
        <v>8.1096354300000009</v>
      </c>
      <c r="BJ907" s="53">
        <v>7.1269404700000001</v>
      </c>
      <c r="BK907" s="53">
        <v>1.464673E-2</v>
      </c>
      <c r="BL907" s="53">
        <v>20161.900399999999</v>
      </c>
    </row>
    <row r="908" spans="1:64" hidden="1" x14ac:dyDescent="0.3">
      <c r="A908" s="4" t="s">
        <v>605</v>
      </c>
      <c r="B908" s="4">
        <v>181</v>
      </c>
      <c r="C908" s="53">
        <v>181</v>
      </c>
      <c r="D908" s="4">
        <v>878</v>
      </c>
      <c r="E908" s="4" t="s">
        <v>1725</v>
      </c>
      <c r="F908" s="58">
        <v>33189</v>
      </c>
      <c r="G908" s="94">
        <v>12</v>
      </c>
      <c r="H908" s="94">
        <v>11</v>
      </c>
      <c r="I908" s="94">
        <v>1990</v>
      </c>
      <c r="J908" s="4">
        <v>45.214512999999997</v>
      </c>
      <c r="K908" s="4">
        <v>-64.360433</v>
      </c>
      <c r="L908" s="4">
        <v>1</v>
      </c>
      <c r="M908" s="5" t="s">
        <v>963</v>
      </c>
      <c r="N908" s="4" t="s">
        <v>1345</v>
      </c>
      <c r="P908" s="5" t="s">
        <v>1929</v>
      </c>
      <c r="Q908" s="90" t="s">
        <v>868</v>
      </c>
      <c r="R908" s="4" t="s">
        <v>868</v>
      </c>
      <c r="S908" s="4" t="s">
        <v>1767</v>
      </c>
      <c r="T908" s="4" t="s">
        <v>2162</v>
      </c>
      <c r="U908" s="5" t="s">
        <v>1418</v>
      </c>
      <c r="V908" s="5" t="s">
        <v>992</v>
      </c>
      <c r="W908" s="5" t="s">
        <v>1222</v>
      </c>
      <c r="X908" s="4" t="s">
        <v>1882</v>
      </c>
      <c r="Y908" s="4" t="b">
        <v>1</v>
      </c>
      <c r="Z908" s="4" t="s">
        <v>1882</v>
      </c>
      <c r="AA908" s="4" t="s">
        <v>1831</v>
      </c>
      <c r="AB908" s="4" t="s">
        <v>1831</v>
      </c>
      <c r="AC908" s="4" t="s">
        <v>1831</v>
      </c>
      <c r="AD908" s="4" t="s">
        <v>1958</v>
      </c>
      <c r="AE908" s="53">
        <v>0</v>
      </c>
      <c r="AJ908" s="4" t="s">
        <v>1831</v>
      </c>
      <c r="AK908" s="4" t="s">
        <v>1831</v>
      </c>
      <c r="AL908" s="4" t="s">
        <v>1831</v>
      </c>
      <c r="AM908" s="4" t="s">
        <v>1831</v>
      </c>
      <c r="AN908" s="4">
        <v>21</v>
      </c>
      <c r="AO908" s="4" t="s">
        <v>1831</v>
      </c>
      <c r="AR908" s="4" t="s">
        <v>1831</v>
      </c>
      <c r="AS908" s="4" t="s">
        <v>1831</v>
      </c>
      <c r="AT908" s="4" t="s">
        <v>1831</v>
      </c>
      <c r="AU908" s="4" t="s">
        <v>1831</v>
      </c>
      <c r="AV908" s="4" t="s">
        <v>1831</v>
      </c>
      <c r="AW908" s="4" t="s">
        <v>1831</v>
      </c>
      <c r="AX908" s="4" t="s">
        <v>1831</v>
      </c>
      <c r="AY908" s="4" t="s">
        <v>1831</v>
      </c>
      <c r="AZ908" s="4" t="s">
        <v>1831</v>
      </c>
      <c r="BA908" s="4" t="s">
        <v>1831</v>
      </c>
      <c r="BB908" s="4" t="s">
        <v>1831</v>
      </c>
      <c r="BC908" s="53">
        <v>0.7177692</v>
      </c>
      <c r="BD908" s="53">
        <v>3.7317500000000003E-2</v>
      </c>
      <c r="BE908" s="53">
        <v>308.96596599999998</v>
      </c>
      <c r="BF908" s="53">
        <v>2.1936456400000002</v>
      </c>
      <c r="BG908" s="53">
        <v>0.13861325999999999</v>
      </c>
      <c r="BH908" s="4">
        <v>30.575462699999999</v>
      </c>
      <c r="BI908" s="4">
        <v>8.1096354300000009</v>
      </c>
      <c r="BJ908" s="53">
        <v>7.1269404700000001</v>
      </c>
      <c r="BK908" s="53">
        <v>1.464673E-2</v>
      </c>
      <c r="BL908" s="53">
        <v>20161.900399999999</v>
      </c>
    </row>
    <row r="909" spans="1:64" hidden="1" x14ac:dyDescent="0.3">
      <c r="A909" s="4" t="s">
        <v>605</v>
      </c>
      <c r="B909" s="4">
        <v>181</v>
      </c>
      <c r="C909" s="53">
        <v>181</v>
      </c>
      <c r="D909" s="4">
        <v>879</v>
      </c>
      <c r="E909" s="4" t="s">
        <v>1725</v>
      </c>
      <c r="F909" s="58">
        <v>33196</v>
      </c>
      <c r="G909" s="94">
        <v>19</v>
      </c>
      <c r="H909" s="94">
        <v>11</v>
      </c>
      <c r="I909" s="94">
        <v>1990</v>
      </c>
      <c r="J909" s="4">
        <v>45.214512999999997</v>
      </c>
      <c r="K909" s="4">
        <v>-64.360433</v>
      </c>
      <c r="L909" s="4">
        <v>1</v>
      </c>
      <c r="M909" s="5" t="s">
        <v>963</v>
      </c>
      <c r="N909" s="4" t="s">
        <v>1345</v>
      </c>
      <c r="P909" s="5" t="s">
        <v>1929</v>
      </c>
      <c r="Q909" s="90" t="s">
        <v>868</v>
      </c>
      <c r="R909" s="4" t="s">
        <v>868</v>
      </c>
      <c r="S909" s="4" t="s">
        <v>1767</v>
      </c>
      <c r="T909" s="4" t="s">
        <v>2163</v>
      </c>
      <c r="U909" s="5" t="s">
        <v>1418</v>
      </c>
      <c r="V909" s="5" t="s">
        <v>992</v>
      </c>
      <c r="W909" s="5" t="s">
        <v>1222</v>
      </c>
      <c r="X909" s="4" t="s">
        <v>1882</v>
      </c>
      <c r="Y909" s="4" t="b">
        <v>1</v>
      </c>
      <c r="Z909" s="4" t="s">
        <v>1882</v>
      </c>
      <c r="AA909" s="4" t="s">
        <v>1831</v>
      </c>
      <c r="AB909" s="4" t="s">
        <v>1831</v>
      </c>
      <c r="AC909" s="4" t="s">
        <v>1831</v>
      </c>
      <c r="AD909" s="4" t="s">
        <v>1958</v>
      </c>
      <c r="AE909" s="53">
        <v>0</v>
      </c>
      <c r="AJ909" s="4" t="s">
        <v>1831</v>
      </c>
      <c r="AK909" s="4" t="s">
        <v>1831</v>
      </c>
      <c r="AL909" s="4" t="s">
        <v>1831</v>
      </c>
      <c r="AM909" s="4" t="s">
        <v>1831</v>
      </c>
      <c r="AN909" s="4">
        <v>28</v>
      </c>
      <c r="AO909" s="4" t="s">
        <v>1831</v>
      </c>
      <c r="AR909" s="4" t="s">
        <v>1831</v>
      </c>
      <c r="AS909" s="4" t="s">
        <v>1831</v>
      </c>
      <c r="AT909" s="4" t="s">
        <v>1831</v>
      </c>
      <c r="AU909" s="4" t="s">
        <v>1831</v>
      </c>
      <c r="AV909" s="4" t="s">
        <v>1831</v>
      </c>
      <c r="AW909" s="4" t="s">
        <v>1831</v>
      </c>
      <c r="AX909" s="4" t="s">
        <v>1831</v>
      </c>
      <c r="AY909" s="4" t="s">
        <v>1831</v>
      </c>
      <c r="AZ909" s="4" t="s">
        <v>1831</v>
      </c>
      <c r="BA909" s="4" t="s">
        <v>1831</v>
      </c>
      <c r="BB909" s="4" t="s">
        <v>1831</v>
      </c>
      <c r="BC909" s="53">
        <v>0.7177692</v>
      </c>
      <c r="BD909" s="53">
        <v>3.7317500000000003E-2</v>
      </c>
      <c r="BE909" s="53">
        <v>308.96596599999998</v>
      </c>
      <c r="BF909" s="53">
        <v>2.1936456400000002</v>
      </c>
      <c r="BG909" s="53">
        <v>0.13861325999999999</v>
      </c>
      <c r="BH909" s="4">
        <v>30.575462699999999</v>
      </c>
      <c r="BI909" s="4">
        <v>8.1096354300000009</v>
      </c>
      <c r="BJ909" s="53">
        <v>7.1269404700000001</v>
      </c>
      <c r="BK909" s="53">
        <v>1.464673E-2</v>
      </c>
      <c r="BL909" s="53">
        <v>20161.900399999999</v>
      </c>
    </row>
    <row r="910" spans="1:64" hidden="1" x14ac:dyDescent="0.3">
      <c r="A910" s="4" t="s">
        <v>605</v>
      </c>
      <c r="B910" s="4">
        <v>181</v>
      </c>
      <c r="C910" s="53">
        <v>181</v>
      </c>
      <c r="D910" s="4">
        <v>880</v>
      </c>
      <c r="E910" s="4" t="s">
        <v>1725</v>
      </c>
      <c r="F910" s="58">
        <v>33199</v>
      </c>
      <c r="G910" s="94">
        <v>22</v>
      </c>
      <c r="H910" s="94">
        <v>11</v>
      </c>
      <c r="I910" s="94">
        <v>1990</v>
      </c>
      <c r="J910" s="4">
        <v>45.214512999999997</v>
      </c>
      <c r="K910" s="4">
        <v>-64.360433</v>
      </c>
      <c r="L910" s="4">
        <v>1</v>
      </c>
      <c r="M910" s="5" t="s">
        <v>963</v>
      </c>
      <c r="N910" s="4" t="s">
        <v>1345</v>
      </c>
      <c r="P910" s="5" t="s">
        <v>1929</v>
      </c>
      <c r="Q910" s="90" t="s">
        <v>868</v>
      </c>
      <c r="R910" s="4" t="s">
        <v>868</v>
      </c>
      <c r="S910" s="4" t="s">
        <v>1767</v>
      </c>
      <c r="T910" s="4" t="s">
        <v>2164</v>
      </c>
      <c r="U910" s="5" t="s">
        <v>1418</v>
      </c>
      <c r="V910" s="5" t="s">
        <v>992</v>
      </c>
      <c r="W910" s="5" t="s">
        <v>1222</v>
      </c>
      <c r="X910" s="4" t="s">
        <v>1882</v>
      </c>
      <c r="Y910" s="4" t="b">
        <v>1</v>
      </c>
      <c r="Z910" s="4" t="s">
        <v>1882</v>
      </c>
      <c r="AA910" s="4" t="s">
        <v>1831</v>
      </c>
      <c r="AB910" s="4" t="s">
        <v>1831</v>
      </c>
      <c r="AC910" s="4" t="s">
        <v>1831</v>
      </c>
      <c r="AD910" s="4" t="s">
        <v>1958</v>
      </c>
      <c r="AE910" s="53">
        <v>0</v>
      </c>
      <c r="AJ910" s="4" t="s">
        <v>1831</v>
      </c>
      <c r="AK910" s="4" t="s">
        <v>1831</v>
      </c>
      <c r="AL910" s="4" t="s">
        <v>1831</v>
      </c>
      <c r="AM910" s="4" t="s">
        <v>1831</v>
      </c>
      <c r="AN910" s="4">
        <v>31</v>
      </c>
      <c r="AO910" s="4" t="s">
        <v>1831</v>
      </c>
      <c r="AR910" s="4" t="s">
        <v>1831</v>
      </c>
      <c r="AS910" s="4" t="s">
        <v>1831</v>
      </c>
      <c r="AT910" s="4" t="s">
        <v>1831</v>
      </c>
      <c r="AU910" s="4" t="s">
        <v>1831</v>
      </c>
      <c r="AV910" s="4" t="s">
        <v>1831</v>
      </c>
      <c r="AW910" s="4" t="s">
        <v>1831</v>
      </c>
      <c r="AX910" s="4" t="s">
        <v>1831</v>
      </c>
      <c r="AY910" s="4" t="s">
        <v>1831</v>
      </c>
      <c r="AZ910" s="4" t="s">
        <v>1831</v>
      </c>
      <c r="BA910" s="4" t="s">
        <v>1831</v>
      </c>
      <c r="BB910" s="4" t="s">
        <v>1831</v>
      </c>
      <c r="BC910" s="53">
        <v>0.7177692</v>
      </c>
      <c r="BD910" s="53">
        <v>3.7317500000000003E-2</v>
      </c>
      <c r="BE910" s="53">
        <v>308.96596599999998</v>
      </c>
      <c r="BF910" s="53">
        <v>2.1936456400000002</v>
      </c>
      <c r="BG910" s="53">
        <v>0.13861325999999999</v>
      </c>
      <c r="BH910" s="4">
        <v>30.575462699999999</v>
      </c>
      <c r="BI910" s="4">
        <v>8.1096354300000009</v>
      </c>
      <c r="BJ910" s="53">
        <v>7.1269404700000001</v>
      </c>
      <c r="BK910" s="53">
        <v>1.464673E-2</v>
      </c>
      <c r="BL910" s="53">
        <v>20161.900399999999</v>
      </c>
    </row>
    <row r="911" spans="1:64" hidden="1" x14ac:dyDescent="0.3">
      <c r="A911" s="4" t="s">
        <v>605</v>
      </c>
      <c r="B911" s="4">
        <v>181</v>
      </c>
      <c r="C911" s="53">
        <v>181</v>
      </c>
      <c r="D911" s="4">
        <v>881</v>
      </c>
      <c r="E911" s="4" t="s">
        <v>1725</v>
      </c>
      <c r="F911" s="58">
        <v>33204</v>
      </c>
      <c r="G911" s="94">
        <v>27</v>
      </c>
      <c r="H911" s="94">
        <v>11</v>
      </c>
      <c r="I911" s="94">
        <v>1990</v>
      </c>
      <c r="J911" s="4">
        <v>45.214512999999997</v>
      </c>
      <c r="K911" s="4">
        <v>-64.360433</v>
      </c>
      <c r="L911" s="4">
        <v>1</v>
      </c>
      <c r="M911" s="5" t="s">
        <v>963</v>
      </c>
      <c r="N911" s="4" t="s">
        <v>1345</v>
      </c>
      <c r="P911" s="5" t="s">
        <v>1929</v>
      </c>
      <c r="Q911" s="90" t="s">
        <v>868</v>
      </c>
      <c r="R911" s="4" t="s">
        <v>868</v>
      </c>
      <c r="S911" s="4" t="s">
        <v>1767</v>
      </c>
      <c r="T911" s="4" t="s">
        <v>2165</v>
      </c>
      <c r="U911" s="5" t="s">
        <v>1418</v>
      </c>
      <c r="V911" s="5" t="s">
        <v>992</v>
      </c>
      <c r="W911" s="5" t="s">
        <v>1222</v>
      </c>
      <c r="X911" s="4" t="s">
        <v>1882</v>
      </c>
      <c r="Y911" s="4" t="b">
        <v>1</v>
      </c>
      <c r="Z911" s="4" t="s">
        <v>1882</v>
      </c>
      <c r="AA911" s="4" t="s">
        <v>1831</v>
      </c>
      <c r="AB911" s="4" t="s">
        <v>1831</v>
      </c>
      <c r="AC911" s="4" t="s">
        <v>1831</v>
      </c>
      <c r="AD911" s="4" t="s">
        <v>1958</v>
      </c>
      <c r="AE911" s="53">
        <v>0</v>
      </c>
      <c r="AJ911" s="4" t="s">
        <v>1831</v>
      </c>
      <c r="AK911" s="4" t="s">
        <v>1831</v>
      </c>
      <c r="AL911" s="4" t="s">
        <v>1831</v>
      </c>
      <c r="AM911" s="4" t="s">
        <v>1831</v>
      </c>
      <c r="AN911" s="4">
        <v>36</v>
      </c>
      <c r="AO911" s="4" t="s">
        <v>1831</v>
      </c>
      <c r="AR911" s="4" t="s">
        <v>1831</v>
      </c>
      <c r="AS911" s="4" t="s">
        <v>1831</v>
      </c>
      <c r="AT911" s="4" t="s">
        <v>1831</v>
      </c>
      <c r="AU911" s="4" t="s">
        <v>1831</v>
      </c>
      <c r="AV911" s="4" t="s">
        <v>1831</v>
      </c>
      <c r="AW911" s="4" t="s">
        <v>1831</v>
      </c>
      <c r="AX911" s="4" t="s">
        <v>1831</v>
      </c>
      <c r="AY911" s="4" t="s">
        <v>1831</v>
      </c>
      <c r="AZ911" s="4" t="s">
        <v>1831</v>
      </c>
      <c r="BA911" s="4" t="s">
        <v>1831</v>
      </c>
      <c r="BB911" s="4" t="s">
        <v>1831</v>
      </c>
      <c r="BC911" s="53">
        <v>0.7177692</v>
      </c>
      <c r="BD911" s="53">
        <v>3.7317500000000003E-2</v>
      </c>
      <c r="BE911" s="53">
        <v>308.96596599999998</v>
      </c>
      <c r="BF911" s="53">
        <v>2.1936456400000002</v>
      </c>
      <c r="BG911" s="53">
        <v>0.13861325999999999</v>
      </c>
      <c r="BH911" s="4">
        <v>30.575462699999999</v>
      </c>
      <c r="BI911" s="4">
        <v>8.1096354300000009</v>
      </c>
      <c r="BJ911" s="53">
        <v>7.1269404700000001</v>
      </c>
      <c r="BK911" s="53">
        <v>1.464673E-2</v>
      </c>
      <c r="BL911" s="53">
        <v>20161.900399999999</v>
      </c>
    </row>
    <row r="912" spans="1:64" hidden="1" x14ac:dyDescent="0.3">
      <c r="A912" s="4" t="s">
        <v>605</v>
      </c>
      <c r="B912" s="4">
        <v>181</v>
      </c>
      <c r="C912" s="53">
        <v>181</v>
      </c>
      <c r="D912" s="4">
        <v>882</v>
      </c>
      <c r="E912" s="4" t="s">
        <v>1725</v>
      </c>
      <c r="F912" s="58">
        <v>33210</v>
      </c>
      <c r="G912" s="94">
        <v>3</v>
      </c>
      <c r="H912" s="94">
        <v>12</v>
      </c>
      <c r="I912" s="94">
        <v>1990</v>
      </c>
      <c r="J912" s="4">
        <v>45.214512999999997</v>
      </c>
      <c r="K912" s="4">
        <v>-64.360433</v>
      </c>
      <c r="L912" s="4">
        <v>1</v>
      </c>
      <c r="M912" s="5" t="s">
        <v>963</v>
      </c>
      <c r="N912" s="4" t="s">
        <v>1345</v>
      </c>
      <c r="P912" s="5" t="s">
        <v>1929</v>
      </c>
      <c r="Q912" s="90" t="s">
        <v>868</v>
      </c>
      <c r="R912" s="4" t="s">
        <v>868</v>
      </c>
      <c r="S912" s="4" t="s">
        <v>1767</v>
      </c>
      <c r="T912" s="4" t="s">
        <v>2166</v>
      </c>
      <c r="U912" s="5" t="s">
        <v>1418</v>
      </c>
      <c r="V912" s="5" t="s">
        <v>992</v>
      </c>
      <c r="W912" s="5" t="s">
        <v>1222</v>
      </c>
      <c r="X912" s="4" t="s">
        <v>1882</v>
      </c>
      <c r="Y912" s="4" t="b">
        <v>1</v>
      </c>
      <c r="Z912" s="4" t="s">
        <v>1882</v>
      </c>
      <c r="AA912" s="4" t="s">
        <v>1831</v>
      </c>
      <c r="AB912" s="4" t="s">
        <v>1831</v>
      </c>
      <c r="AC912" s="4" t="s">
        <v>1831</v>
      </c>
      <c r="AD912" s="4" t="s">
        <v>1958</v>
      </c>
      <c r="AE912" s="53">
        <v>0</v>
      </c>
      <c r="AJ912" s="4" t="s">
        <v>1831</v>
      </c>
      <c r="AK912" s="4" t="s">
        <v>1831</v>
      </c>
      <c r="AL912" s="4" t="s">
        <v>1831</v>
      </c>
      <c r="AM912" s="4" t="s">
        <v>1831</v>
      </c>
      <c r="AN912" s="4">
        <v>42</v>
      </c>
      <c r="AO912" s="4" t="s">
        <v>1831</v>
      </c>
      <c r="AR912" s="4" t="s">
        <v>1831</v>
      </c>
      <c r="AS912" s="4" t="s">
        <v>1831</v>
      </c>
      <c r="AT912" s="4" t="s">
        <v>1831</v>
      </c>
      <c r="AU912" s="4" t="s">
        <v>1831</v>
      </c>
      <c r="AV912" s="4" t="s">
        <v>1831</v>
      </c>
      <c r="AW912" s="4" t="s">
        <v>1831</v>
      </c>
      <c r="AX912" s="4" t="s">
        <v>1831</v>
      </c>
      <c r="AY912" s="4" t="s">
        <v>1831</v>
      </c>
      <c r="AZ912" s="4" t="s">
        <v>1831</v>
      </c>
      <c r="BA912" s="4" t="s">
        <v>1831</v>
      </c>
      <c r="BB912" s="4" t="s">
        <v>1831</v>
      </c>
      <c r="BC912" s="53">
        <v>0.7177692</v>
      </c>
      <c r="BD912" s="53">
        <v>3.7317500000000003E-2</v>
      </c>
      <c r="BE912" s="53">
        <v>308.96596599999998</v>
      </c>
      <c r="BF912" s="53">
        <v>2.1936456400000002</v>
      </c>
      <c r="BG912" s="53">
        <v>0.13861325999999999</v>
      </c>
      <c r="BH912" s="4">
        <v>30.575462699999999</v>
      </c>
      <c r="BI912" s="4">
        <v>8.1096354300000009</v>
      </c>
      <c r="BJ912" s="53">
        <v>7.1269404700000001</v>
      </c>
      <c r="BK912" s="53">
        <v>1.464673E-2</v>
      </c>
      <c r="BL912" s="53">
        <v>20161.900399999999</v>
      </c>
    </row>
    <row r="913" spans="1:64" hidden="1" x14ac:dyDescent="0.3">
      <c r="A913" s="4" t="s">
        <v>605</v>
      </c>
      <c r="B913" s="4">
        <v>181</v>
      </c>
      <c r="C913" s="53">
        <v>181</v>
      </c>
      <c r="D913" s="4">
        <v>883</v>
      </c>
      <c r="E913" s="4" t="s">
        <v>1725</v>
      </c>
      <c r="F913" s="58">
        <v>33216</v>
      </c>
      <c r="G913" s="94">
        <v>9</v>
      </c>
      <c r="H913" s="94">
        <v>12</v>
      </c>
      <c r="I913" s="94">
        <v>1990</v>
      </c>
      <c r="J913" s="4">
        <v>45.214512999999997</v>
      </c>
      <c r="K913" s="4">
        <v>-64.360433</v>
      </c>
      <c r="L913" s="4">
        <v>1</v>
      </c>
      <c r="M913" s="5" t="s">
        <v>963</v>
      </c>
      <c r="N913" s="4" t="s">
        <v>1345</v>
      </c>
      <c r="P913" s="5" t="s">
        <v>1929</v>
      </c>
      <c r="Q913" s="90" t="s">
        <v>868</v>
      </c>
      <c r="R913" s="4" t="s">
        <v>868</v>
      </c>
      <c r="S913" s="4" t="s">
        <v>1767</v>
      </c>
      <c r="T913" s="4" t="s">
        <v>2167</v>
      </c>
      <c r="U913" s="5" t="s">
        <v>1418</v>
      </c>
      <c r="V913" s="5" t="s">
        <v>992</v>
      </c>
      <c r="W913" s="5" t="s">
        <v>1222</v>
      </c>
      <c r="X913" s="4" t="s">
        <v>1882</v>
      </c>
      <c r="Y913" s="4" t="b">
        <v>1</v>
      </c>
      <c r="Z913" s="4" t="s">
        <v>1882</v>
      </c>
      <c r="AA913" s="4" t="s">
        <v>1831</v>
      </c>
      <c r="AB913" s="4" t="s">
        <v>1831</v>
      </c>
      <c r="AC913" s="4" t="s">
        <v>1831</v>
      </c>
      <c r="AD913" s="4" t="s">
        <v>1958</v>
      </c>
      <c r="AE913" s="53">
        <v>0</v>
      </c>
      <c r="AJ913" s="4" t="s">
        <v>1831</v>
      </c>
      <c r="AK913" s="4" t="s">
        <v>1831</v>
      </c>
      <c r="AL913" s="4" t="s">
        <v>1831</v>
      </c>
      <c r="AM913" s="4" t="s">
        <v>1831</v>
      </c>
      <c r="AN913" s="4">
        <v>48</v>
      </c>
      <c r="AO913" s="4" t="s">
        <v>1831</v>
      </c>
      <c r="AR913" s="4" t="s">
        <v>1831</v>
      </c>
      <c r="AS913" s="4" t="s">
        <v>1831</v>
      </c>
      <c r="AT913" s="4" t="s">
        <v>1831</v>
      </c>
      <c r="AU913" s="4" t="s">
        <v>1831</v>
      </c>
      <c r="AV913" s="4" t="s">
        <v>1831</v>
      </c>
      <c r="AW913" s="4" t="s">
        <v>1831</v>
      </c>
      <c r="AX913" s="4" t="s">
        <v>1831</v>
      </c>
      <c r="AY913" s="4" t="s">
        <v>1831</v>
      </c>
      <c r="AZ913" s="4" t="s">
        <v>1831</v>
      </c>
      <c r="BA913" s="4" t="s">
        <v>1831</v>
      </c>
      <c r="BB913" s="4" t="s">
        <v>1831</v>
      </c>
      <c r="BC913" s="53">
        <v>0.7177692</v>
      </c>
      <c r="BD913" s="53">
        <v>3.7317500000000003E-2</v>
      </c>
      <c r="BE913" s="53">
        <v>308.96596599999998</v>
      </c>
      <c r="BF913" s="53">
        <v>2.1936456400000002</v>
      </c>
      <c r="BG913" s="53">
        <v>0.13861325999999999</v>
      </c>
      <c r="BH913" s="4">
        <v>30.575462699999999</v>
      </c>
      <c r="BI913" s="4">
        <v>8.1096354300000009</v>
      </c>
      <c r="BJ913" s="53">
        <v>7.1269404700000001</v>
      </c>
      <c r="BK913" s="53">
        <v>1.464673E-2</v>
      </c>
      <c r="BL913" s="53">
        <v>20161.900399999999</v>
      </c>
    </row>
    <row r="914" spans="1:64" hidden="1" x14ac:dyDescent="0.3">
      <c r="A914" s="4" t="s">
        <v>605</v>
      </c>
      <c r="B914" s="4">
        <v>181</v>
      </c>
      <c r="C914" s="53">
        <v>181</v>
      </c>
      <c r="D914" s="4">
        <v>884</v>
      </c>
      <c r="E914" s="4" t="s">
        <v>1725</v>
      </c>
      <c r="F914" s="58">
        <v>33225</v>
      </c>
      <c r="G914" s="94">
        <v>18</v>
      </c>
      <c r="H914" s="94">
        <v>12</v>
      </c>
      <c r="I914" s="94">
        <v>1990</v>
      </c>
      <c r="J914" s="4">
        <v>45.214512999999997</v>
      </c>
      <c r="K914" s="4">
        <v>-64.360433</v>
      </c>
      <c r="L914" s="4">
        <v>1</v>
      </c>
      <c r="M914" s="5" t="s">
        <v>963</v>
      </c>
      <c r="N914" s="4" t="s">
        <v>1345</v>
      </c>
      <c r="P914" s="5" t="s">
        <v>1929</v>
      </c>
      <c r="Q914" s="90" t="s">
        <v>868</v>
      </c>
      <c r="R914" s="4" t="s">
        <v>868</v>
      </c>
      <c r="S914" s="4" t="s">
        <v>1767</v>
      </c>
      <c r="T914" s="4" t="s">
        <v>2168</v>
      </c>
      <c r="U914" s="5" t="s">
        <v>1418</v>
      </c>
      <c r="V914" s="5" t="s">
        <v>992</v>
      </c>
      <c r="W914" s="5" t="s">
        <v>1222</v>
      </c>
      <c r="X914" s="4" t="s">
        <v>1882</v>
      </c>
      <c r="Y914" s="4" t="b">
        <v>1</v>
      </c>
      <c r="Z914" s="4" t="s">
        <v>1882</v>
      </c>
      <c r="AA914" s="4" t="s">
        <v>1831</v>
      </c>
      <c r="AB914" s="4" t="s">
        <v>1831</v>
      </c>
      <c r="AC914" s="4" t="s">
        <v>1831</v>
      </c>
      <c r="AD914" s="4" t="s">
        <v>1958</v>
      </c>
      <c r="AE914" s="53">
        <v>0</v>
      </c>
      <c r="AJ914" s="4" t="s">
        <v>1831</v>
      </c>
      <c r="AK914" s="4" t="s">
        <v>1831</v>
      </c>
      <c r="AL914" s="4" t="s">
        <v>1831</v>
      </c>
      <c r="AM914" s="4" t="s">
        <v>1831</v>
      </c>
      <c r="AN914" s="4">
        <v>57</v>
      </c>
      <c r="AO914" s="4" t="s">
        <v>1831</v>
      </c>
      <c r="AR914" s="4" t="s">
        <v>1831</v>
      </c>
      <c r="AS914" s="4" t="s">
        <v>1831</v>
      </c>
      <c r="AT914" s="4" t="s">
        <v>1831</v>
      </c>
      <c r="AU914" s="4" t="s">
        <v>1831</v>
      </c>
      <c r="AV914" s="4" t="s">
        <v>1831</v>
      </c>
      <c r="AW914" s="4" t="s">
        <v>1831</v>
      </c>
      <c r="AX914" s="4" t="s">
        <v>1831</v>
      </c>
      <c r="AY914" s="4" t="s">
        <v>1831</v>
      </c>
      <c r="AZ914" s="4" t="s">
        <v>1831</v>
      </c>
      <c r="BA914" s="4" t="s">
        <v>1831</v>
      </c>
      <c r="BB914" s="4" t="s">
        <v>1831</v>
      </c>
      <c r="BC914" s="53">
        <v>0.7177692</v>
      </c>
      <c r="BD914" s="53">
        <v>3.7317500000000003E-2</v>
      </c>
      <c r="BE914" s="53">
        <v>308.96596599999998</v>
      </c>
      <c r="BF914" s="53">
        <v>2.1936456400000002</v>
      </c>
      <c r="BG914" s="53">
        <v>0.13861325999999999</v>
      </c>
      <c r="BH914" s="4">
        <v>30.575462699999999</v>
      </c>
      <c r="BI914" s="4">
        <v>8.1096354300000009</v>
      </c>
      <c r="BJ914" s="53">
        <v>7.1269404700000001</v>
      </c>
      <c r="BK914" s="53">
        <v>1.464673E-2</v>
      </c>
      <c r="BL914" s="53">
        <v>20161.900399999999</v>
      </c>
    </row>
    <row r="915" spans="1:64" hidden="1" x14ac:dyDescent="0.3">
      <c r="A915" s="4" t="s">
        <v>605</v>
      </c>
      <c r="B915" s="4">
        <v>181</v>
      </c>
      <c r="C915" s="53">
        <v>181</v>
      </c>
      <c r="D915" s="4">
        <v>885</v>
      </c>
      <c r="E915" s="4" t="s">
        <v>1726</v>
      </c>
      <c r="F915" s="58">
        <v>33170</v>
      </c>
      <c r="G915" s="94">
        <v>24</v>
      </c>
      <c r="H915" s="94">
        <v>10</v>
      </c>
      <c r="I915" s="94">
        <v>1990</v>
      </c>
      <c r="J915" s="4">
        <v>45.214512999999997</v>
      </c>
      <c r="K915" s="4">
        <v>-64.360433</v>
      </c>
      <c r="L915" s="4">
        <v>1</v>
      </c>
      <c r="M915" s="5" t="s">
        <v>963</v>
      </c>
      <c r="N915" s="4" t="s">
        <v>1345</v>
      </c>
      <c r="P915" s="5" t="s">
        <v>1929</v>
      </c>
      <c r="Q915" s="90" t="s">
        <v>868</v>
      </c>
      <c r="R915" s="4" t="s">
        <v>868</v>
      </c>
      <c r="S915" s="4" t="s">
        <v>1767</v>
      </c>
      <c r="T915" s="4" t="s">
        <v>2172</v>
      </c>
      <c r="U915" s="5" t="s">
        <v>1418</v>
      </c>
      <c r="V915" s="5" t="s">
        <v>992</v>
      </c>
      <c r="W915" s="5" t="s">
        <v>1222</v>
      </c>
      <c r="X915" s="4" t="s">
        <v>1883</v>
      </c>
      <c r="Y915" s="4" t="b">
        <v>1</v>
      </c>
      <c r="Z915" s="4" t="s">
        <v>1883</v>
      </c>
      <c r="AA915" s="4" t="s">
        <v>1831</v>
      </c>
      <c r="AB915" s="4" t="s">
        <v>1831</v>
      </c>
      <c r="AC915" s="4" t="s">
        <v>1831</v>
      </c>
      <c r="AD915" s="4" t="s">
        <v>1958</v>
      </c>
      <c r="AE915" s="53">
        <v>0</v>
      </c>
      <c r="AJ915" s="4" t="s">
        <v>1831</v>
      </c>
      <c r="AK915" s="4" t="s">
        <v>1831</v>
      </c>
      <c r="AL915" s="4" t="s">
        <v>1831</v>
      </c>
      <c r="AM915" s="4" t="s">
        <v>1831</v>
      </c>
      <c r="AN915" s="4">
        <v>2</v>
      </c>
      <c r="AO915" s="4" t="s">
        <v>1831</v>
      </c>
      <c r="AR915" s="4" t="s">
        <v>1831</v>
      </c>
      <c r="AS915" s="4" t="s">
        <v>1831</v>
      </c>
      <c r="AT915" s="4" t="s">
        <v>1831</v>
      </c>
      <c r="AU915" s="4" t="s">
        <v>1831</v>
      </c>
      <c r="AV915" s="4" t="s">
        <v>1831</v>
      </c>
      <c r="AW915" s="4" t="s">
        <v>1831</v>
      </c>
      <c r="AX915" s="4" t="s">
        <v>1831</v>
      </c>
      <c r="AY915" s="4" t="s">
        <v>1831</v>
      </c>
      <c r="AZ915" s="4" t="s">
        <v>1831</v>
      </c>
      <c r="BA915" s="4" t="s">
        <v>1831</v>
      </c>
      <c r="BB915" s="4" t="s">
        <v>1831</v>
      </c>
      <c r="BC915" s="53">
        <v>0.7177692</v>
      </c>
      <c r="BD915" s="53">
        <v>3.7317500000000003E-2</v>
      </c>
      <c r="BE915" s="53">
        <v>308.96596599999998</v>
      </c>
      <c r="BF915" s="53">
        <v>2.1936456400000002</v>
      </c>
      <c r="BG915" s="53">
        <v>0.13861325999999999</v>
      </c>
      <c r="BH915" s="4">
        <v>30.575462699999999</v>
      </c>
      <c r="BI915" s="4">
        <v>8.1096354300000009</v>
      </c>
      <c r="BJ915" s="53">
        <v>7.1269404700000001</v>
      </c>
      <c r="BK915" s="53">
        <v>1.464673E-2</v>
      </c>
      <c r="BL915" s="53">
        <v>20161.900399999999</v>
      </c>
    </row>
    <row r="916" spans="1:64" hidden="1" x14ac:dyDescent="0.3">
      <c r="A916" s="4" t="s">
        <v>605</v>
      </c>
      <c r="B916" s="4">
        <v>181</v>
      </c>
      <c r="C916" s="53">
        <v>181</v>
      </c>
      <c r="D916" s="4">
        <v>886</v>
      </c>
      <c r="E916" s="4" t="s">
        <v>1726</v>
      </c>
      <c r="F916" s="58">
        <v>33174</v>
      </c>
      <c r="G916" s="94">
        <v>28</v>
      </c>
      <c r="H916" s="94">
        <v>10</v>
      </c>
      <c r="I916" s="94">
        <v>1990</v>
      </c>
      <c r="J916" s="4">
        <v>45.214512999999997</v>
      </c>
      <c r="K916" s="4">
        <v>-64.360433</v>
      </c>
      <c r="L916" s="4">
        <v>1</v>
      </c>
      <c r="M916" s="5" t="s">
        <v>963</v>
      </c>
      <c r="N916" s="4" t="s">
        <v>1345</v>
      </c>
      <c r="P916" s="5" t="s">
        <v>1929</v>
      </c>
      <c r="Q916" s="90" t="s">
        <v>868</v>
      </c>
      <c r="R916" s="4" t="s">
        <v>868</v>
      </c>
      <c r="S916" s="4" t="s">
        <v>1767</v>
      </c>
      <c r="T916" s="4" t="s">
        <v>2170</v>
      </c>
      <c r="U916" s="5" t="s">
        <v>1418</v>
      </c>
      <c r="V916" s="5" t="s">
        <v>992</v>
      </c>
      <c r="W916" s="5" t="s">
        <v>1222</v>
      </c>
      <c r="X916" s="4" t="s">
        <v>1883</v>
      </c>
      <c r="Y916" s="4" t="b">
        <v>1</v>
      </c>
      <c r="Z916" s="4" t="s">
        <v>1883</v>
      </c>
      <c r="AA916" s="4" t="s">
        <v>1831</v>
      </c>
      <c r="AB916" s="4" t="s">
        <v>1831</v>
      </c>
      <c r="AC916" s="4" t="s">
        <v>1831</v>
      </c>
      <c r="AD916" s="4" t="s">
        <v>1958</v>
      </c>
      <c r="AE916" s="53">
        <v>0</v>
      </c>
      <c r="AJ916" s="4" t="s">
        <v>1831</v>
      </c>
      <c r="AK916" s="4" t="s">
        <v>1831</v>
      </c>
      <c r="AL916" s="4" t="s">
        <v>1831</v>
      </c>
      <c r="AM916" s="4" t="s">
        <v>1831</v>
      </c>
      <c r="AN916" s="4">
        <v>6</v>
      </c>
      <c r="AO916" s="4" t="s">
        <v>1831</v>
      </c>
      <c r="AR916" s="4" t="s">
        <v>1831</v>
      </c>
      <c r="AS916" s="4" t="s">
        <v>1831</v>
      </c>
      <c r="AT916" s="4" t="s">
        <v>1831</v>
      </c>
      <c r="AU916" s="4" t="s">
        <v>1831</v>
      </c>
      <c r="AV916" s="4" t="s">
        <v>1831</v>
      </c>
      <c r="AW916" s="4" t="s">
        <v>1831</v>
      </c>
      <c r="AX916" s="4" t="s">
        <v>1831</v>
      </c>
      <c r="AY916" s="4" t="s">
        <v>1831</v>
      </c>
      <c r="AZ916" s="4" t="s">
        <v>1831</v>
      </c>
      <c r="BA916" s="4" t="s">
        <v>1831</v>
      </c>
      <c r="BB916" s="4" t="s">
        <v>1831</v>
      </c>
      <c r="BC916" s="53">
        <v>0.7177692</v>
      </c>
      <c r="BD916" s="53">
        <v>3.7317500000000003E-2</v>
      </c>
      <c r="BE916" s="53">
        <v>308.96596599999998</v>
      </c>
      <c r="BF916" s="53">
        <v>2.1936456400000002</v>
      </c>
      <c r="BG916" s="53">
        <v>0.13861325999999999</v>
      </c>
      <c r="BH916" s="4">
        <v>30.575462699999999</v>
      </c>
      <c r="BI916" s="4">
        <v>8.1096354300000009</v>
      </c>
      <c r="BJ916" s="53">
        <v>7.1269404700000001</v>
      </c>
      <c r="BK916" s="53">
        <v>1.464673E-2</v>
      </c>
      <c r="BL916" s="53">
        <v>20161.900399999999</v>
      </c>
    </row>
    <row r="917" spans="1:64" hidden="1" x14ac:dyDescent="0.3">
      <c r="A917" s="4" t="s">
        <v>605</v>
      </c>
      <c r="B917" s="4">
        <v>181</v>
      </c>
      <c r="C917" s="53">
        <v>181</v>
      </c>
      <c r="D917" s="4">
        <v>887</v>
      </c>
      <c r="E917" s="4" t="s">
        <v>1726</v>
      </c>
      <c r="F917" s="58">
        <v>33176</v>
      </c>
      <c r="G917" s="94">
        <v>30</v>
      </c>
      <c r="H917" s="94">
        <v>10</v>
      </c>
      <c r="I917" s="94">
        <v>1990</v>
      </c>
      <c r="J917" s="4">
        <v>45.214512999999997</v>
      </c>
      <c r="K917" s="4">
        <v>-64.360433</v>
      </c>
      <c r="L917" s="4">
        <v>1</v>
      </c>
      <c r="M917" s="5" t="s">
        <v>963</v>
      </c>
      <c r="N917" s="4" t="s">
        <v>1345</v>
      </c>
      <c r="P917" s="5" t="s">
        <v>1929</v>
      </c>
      <c r="Q917" s="90" t="s">
        <v>868</v>
      </c>
      <c r="R917" s="4" t="s">
        <v>868</v>
      </c>
      <c r="S917" s="4" t="s">
        <v>1767</v>
      </c>
      <c r="T917" s="4" t="s">
        <v>2159</v>
      </c>
      <c r="U917" s="5" t="s">
        <v>1418</v>
      </c>
      <c r="V917" s="5" t="s">
        <v>992</v>
      </c>
      <c r="W917" s="5" t="s">
        <v>1222</v>
      </c>
      <c r="X917" s="4" t="s">
        <v>1883</v>
      </c>
      <c r="Y917" s="4" t="b">
        <v>1</v>
      </c>
      <c r="Z917" s="4" t="s">
        <v>1883</v>
      </c>
      <c r="AA917" s="4" t="s">
        <v>1831</v>
      </c>
      <c r="AB917" s="4" t="s">
        <v>1831</v>
      </c>
      <c r="AC917" s="4" t="s">
        <v>1831</v>
      </c>
      <c r="AD917" s="4" t="s">
        <v>1958</v>
      </c>
      <c r="AE917" s="53">
        <v>0</v>
      </c>
      <c r="AJ917" s="4" t="s">
        <v>1831</v>
      </c>
      <c r="AK917" s="4" t="s">
        <v>1831</v>
      </c>
      <c r="AL917" s="4" t="s">
        <v>1831</v>
      </c>
      <c r="AM917" s="4" t="s">
        <v>1831</v>
      </c>
      <c r="AN917" s="4">
        <v>8</v>
      </c>
      <c r="AO917" s="4" t="s">
        <v>1831</v>
      </c>
      <c r="AR917" s="4" t="s">
        <v>1831</v>
      </c>
      <c r="AS917" s="4" t="s">
        <v>1831</v>
      </c>
      <c r="AT917" s="4" t="s">
        <v>1831</v>
      </c>
      <c r="AU917" s="4" t="s">
        <v>1831</v>
      </c>
      <c r="AV917" s="4" t="s">
        <v>1831</v>
      </c>
      <c r="AW917" s="4" t="s">
        <v>1831</v>
      </c>
      <c r="AX917" s="4" t="s">
        <v>1831</v>
      </c>
      <c r="AY917" s="4" t="s">
        <v>1831</v>
      </c>
      <c r="AZ917" s="4" t="s">
        <v>1831</v>
      </c>
      <c r="BA917" s="4" t="s">
        <v>1831</v>
      </c>
      <c r="BB917" s="4" t="s">
        <v>1831</v>
      </c>
      <c r="BC917" s="53">
        <v>0.7177692</v>
      </c>
      <c r="BD917" s="53">
        <v>3.7317500000000003E-2</v>
      </c>
      <c r="BE917" s="53">
        <v>308.96596599999998</v>
      </c>
      <c r="BF917" s="53">
        <v>2.1936456400000002</v>
      </c>
      <c r="BG917" s="53">
        <v>0.13861325999999999</v>
      </c>
      <c r="BH917" s="4">
        <v>30.575462699999999</v>
      </c>
      <c r="BI917" s="4">
        <v>8.1096354300000009</v>
      </c>
      <c r="BJ917" s="53">
        <v>7.1269404700000001</v>
      </c>
      <c r="BK917" s="53">
        <v>1.464673E-2</v>
      </c>
      <c r="BL917" s="53">
        <v>20161.900399999999</v>
      </c>
    </row>
    <row r="918" spans="1:64" hidden="1" x14ac:dyDescent="0.3">
      <c r="A918" s="4" t="s">
        <v>605</v>
      </c>
      <c r="B918" s="4">
        <v>181</v>
      </c>
      <c r="C918" s="53">
        <v>181</v>
      </c>
      <c r="D918" s="4">
        <v>888</v>
      </c>
      <c r="E918" s="4" t="s">
        <v>1726</v>
      </c>
      <c r="F918" s="58">
        <v>33181</v>
      </c>
      <c r="G918" s="94">
        <v>4</v>
      </c>
      <c r="H918" s="94">
        <v>11</v>
      </c>
      <c r="I918" s="94">
        <v>1990</v>
      </c>
      <c r="J918" s="4">
        <v>45.214512999999997</v>
      </c>
      <c r="K918" s="4">
        <v>-64.360433</v>
      </c>
      <c r="L918" s="4">
        <v>1</v>
      </c>
      <c r="M918" s="5" t="s">
        <v>963</v>
      </c>
      <c r="N918" s="4" t="s">
        <v>1345</v>
      </c>
      <c r="P918" s="5" t="s">
        <v>1929</v>
      </c>
      <c r="Q918" s="90" t="s">
        <v>868</v>
      </c>
      <c r="R918" s="4" t="s">
        <v>868</v>
      </c>
      <c r="S918" s="4" t="s">
        <v>1767</v>
      </c>
      <c r="T918" s="4" t="s">
        <v>2160</v>
      </c>
      <c r="U918" s="5" t="s">
        <v>1418</v>
      </c>
      <c r="V918" s="5" t="s">
        <v>992</v>
      </c>
      <c r="W918" s="5" t="s">
        <v>1222</v>
      </c>
      <c r="X918" s="4" t="s">
        <v>1883</v>
      </c>
      <c r="Y918" s="4" t="b">
        <v>1</v>
      </c>
      <c r="Z918" s="4" t="s">
        <v>1883</v>
      </c>
      <c r="AA918" s="4" t="s">
        <v>1831</v>
      </c>
      <c r="AB918" s="4" t="s">
        <v>1831</v>
      </c>
      <c r="AC918" s="4" t="s">
        <v>1831</v>
      </c>
      <c r="AD918" s="4" t="s">
        <v>1958</v>
      </c>
      <c r="AE918" s="53">
        <v>0</v>
      </c>
      <c r="AJ918" s="4" t="s">
        <v>1831</v>
      </c>
      <c r="AK918" s="4" t="s">
        <v>1831</v>
      </c>
      <c r="AL918" s="4" t="s">
        <v>1831</v>
      </c>
      <c r="AM918" s="4" t="s">
        <v>1831</v>
      </c>
      <c r="AN918" s="4">
        <v>13</v>
      </c>
      <c r="AO918" s="4" t="s">
        <v>1831</v>
      </c>
      <c r="AR918" s="4" t="s">
        <v>1831</v>
      </c>
      <c r="AS918" s="4" t="s">
        <v>1831</v>
      </c>
      <c r="AT918" s="4" t="s">
        <v>1831</v>
      </c>
      <c r="AU918" s="4" t="s">
        <v>1831</v>
      </c>
      <c r="AV918" s="4" t="s">
        <v>1831</v>
      </c>
      <c r="AW918" s="4" t="s">
        <v>1831</v>
      </c>
      <c r="AX918" s="4" t="s">
        <v>1831</v>
      </c>
      <c r="AY918" s="4" t="s">
        <v>1831</v>
      </c>
      <c r="AZ918" s="4" t="s">
        <v>1831</v>
      </c>
      <c r="BA918" s="4" t="s">
        <v>1831</v>
      </c>
      <c r="BB918" s="4" t="s">
        <v>1831</v>
      </c>
      <c r="BC918" s="53">
        <v>0.7177692</v>
      </c>
      <c r="BD918" s="53">
        <v>3.7317500000000003E-2</v>
      </c>
      <c r="BE918" s="53">
        <v>308.96596599999998</v>
      </c>
      <c r="BF918" s="53">
        <v>2.1936456400000002</v>
      </c>
      <c r="BG918" s="53">
        <v>0.13861325999999999</v>
      </c>
      <c r="BH918" s="4">
        <v>30.575462699999999</v>
      </c>
      <c r="BI918" s="4">
        <v>8.1096354300000009</v>
      </c>
      <c r="BJ918" s="53">
        <v>7.1269404700000001</v>
      </c>
      <c r="BK918" s="53">
        <v>1.464673E-2</v>
      </c>
      <c r="BL918" s="53">
        <v>20161.900399999999</v>
      </c>
    </row>
    <row r="919" spans="1:64" hidden="1" x14ac:dyDescent="0.3">
      <c r="A919" s="4" t="s">
        <v>605</v>
      </c>
      <c r="B919" s="4">
        <v>181</v>
      </c>
      <c r="C919" s="53">
        <v>181</v>
      </c>
      <c r="D919" s="4">
        <v>889</v>
      </c>
      <c r="E919" s="4" t="s">
        <v>1726</v>
      </c>
      <c r="F919" s="58">
        <v>33185</v>
      </c>
      <c r="G919" s="94">
        <v>8</v>
      </c>
      <c r="H919" s="94">
        <v>11</v>
      </c>
      <c r="I919" s="94">
        <v>1990</v>
      </c>
      <c r="J919" s="4">
        <v>45.214512999999997</v>
      </c>
      <c r="K919" s="4">
        <v>-64.360433</v>
      </c>
      <c r="L919" s="4">
        <v>1</v>
      </c>
      <c r="M919" s="5" t="s">
        <v>963</v>
      </c>
      <c r="N919" s="4" t="s">
        <v>1345</v>
      </c>
      <c r="P919" s="5" t="s">
        <v>1929</v>
      </c>
      <c r="Q919" s="90" t="s">
        <v>868</v>
      </c>
      <c r="R919" s="4" t="s">
        <v>868</v>
      </c>
      <c r="S919" s="4" t="s">
        <v>1767</v>
      </c>
      <c r="T919" s="4" t="s">
        <v>2161</v>
      </c>
      <c r="U919" s="5" t="s">
        <v>1418</v>
      </c>
      <c r="V919" s="5" t="s">
        <v>992</v>
      </c>
      <c r="W919" s="5" t="s">
        <v>1222</v>
      </c>
      <c r="X919" s="4" t="s">
        <v>1883</v>
      </c>
      <c r="Y919" s="4" t="b">
        <v>1</v>
      </c>
      <c r="Z919" s="4" t="s">
        <v>1883</v>
      </c>
      <c r="AA919" s="4" t="s">
        <v>1831</v>
      </c>
      <c r="AB919" s="4" t="s">
        <v>1831</v>
      </c>
      <c r="AC919" s="4" t="s">
        <v>1831</v>
      </c>
      <c r="AD919" s="4" t="s">
        <v>1958</v>
      </c>
      <c r="AE919" s="53">
        <v>0</v>
      </c>
      <c r="AJ919" s="4" t="s">
        <v>1831</v>
      </c>
      <c r="AK919" s="4" t="s">
        <v>1831</v>
      </c>
      <c r="AL919" s="4" t="s">
        <v>1831</v>
      </c>
      <c r="AM919" s="4" t="s">
        <v>1831</v>
      </c>
      <c r="AN919" s="4">
        <v>17</v>
      </c>
      <c r="AO919" s="4" t="s">
        <v>1831</v>
      </c>
      <c r="AR919" s="4" t="s">
        <v>1831</v>
      </c>
      <c r="AS919" s="4" t="s">
        <v>1831</v>
      </c>
      <c r="AT919" s="4" t="s">
        <v>1831</v>
      </c>
      <c r="AU919" s="4" t="s">
        <v>1831</v>
      </c>
      <c r="AV919" s="4" t="s">
        <v>1831</v>
      </c>
      <c r="AW919" s="4" t="s">
        <v>1831</v>
      </c>
      <c r="AX919" s="4" t="s">
        <v>1831</v>
      </c>
      <c r="AY919" s="4" t="s">
        <v>1831</v>
      </c>
      <c r="AZ919" s="4" t="s">
        <v>1831</v>
      </c>
      <c r="BA919" s="4" t="s">
        <v>1831</v>
      </c>
      <c r="BB919" s="4" t="s">
        <v>1831</v>
      </c>
      <c r="BC919" s="53">
        <v>0.7177692</v>
      </c>
      <c r="BD919" s="53">
        <v>3.7317500000000003E-2</v>
      </c>
      <c r="BE919" s="53">
        <v>308.96596599999998</v>
      </c>
      <c r="BF919" s="53">
        <v>2.1936456400000002</v>
      </c>
      <c r="BG919" s="53">
        <v>0.13861325999999999</v>
      </c>
      <c r="BH919" s="4">
        <v>30.575462699999999</v>
      </c>
      <c r="BI919" s="4">
        <v>8.1096354300000009</v>
      </c>
      <c r="BJ919" s="53">
        <v>7.1269404700000001</v>
      </c>
      <c r="BK919" s="53">
        <v>1.464673E-2</v>
      </c>
      <c r="BL919" s="53">
        <v>20161.900399999999</v>
      </c>
    </row>
    <row r="920" spans="1:64" hidden="1" x14ac:dyDescent="0.3">
      <c r="A920" s="4" t="s">
        <v>605</v>
      </c>
      <c r="B920" s="4">
        <v>181</v>
      </c>
      <c r="C920" s="53">
        <v>181</v>
      </c>
      <c r="D920" s="4">
        <v>890</v>
      </c>
      <c r="E920" s="4" t="s">
        <v>1726</v>
      </c>
      <c r="F920" s="58">
        <v>33189</v>
      </c>
      <c r="G920" s="94">
        <v>12</v>
      </c>
      <c r="H920" s="94">
        <v>11</v>
      </c>
      <c r="I920" s="94">
        <v>1990</v>
      </c>
      <c r="J920" s="4">
        <v>45.214512999999997</v>
      </c>
      <c r="K920" s="4">
        <v>-64.360433</v>
      </c>
      <c r="L920" s="4">
        <v>1</v>
      </c>
      <c r="M920" s="5" t="s">
        <v>963</v>
      </c>
      <c r="N920" s="4" t="s">
        <v>1345</v>
      </c>
      <c r="P920" s="5" t="s">
        <v>1929</v>
      </c>
      <c r="Q920" s="90" t="s">
        <v>868</v>
      </c>
      <c r="R920" s="4" t="s">
        <v>868</v>
      </c>
      <c r="S920" s="4" t="s">
        <v>1767</v>
      </c>
      <c r="T920" s="4" t="s">
        <v>2162</v>
      </c>
      <c r="U920" s="5" t="s">
        <v>1418</v>
      </c>
      <c r="V920" s="5" t="s">
        <v>992</v>
      </c>
      <c r="W920" s="5" t="s">
        <v>1222</v>
      </c>
      <c r="X920" s="4" t="s">
        <v>1883</v>
      </c>
      <c r="Y920" s="4" t="b">
        <v>1</v>
      </c>
      <c r="Z920" s="4" t="s">
        <v>1883</v>
      </c>
      <c r="AA920" s="4" t="s">
        <v>1831</v>
      </c>
      <c r="AB920" s="4" t="s">
        <v>1831</v>
      </c>
      <c r="AC920" s="4" t="s">
        <v>1831</v>
      </c>
      <c r="AD920" s="4" t="s">
        <v>1958</v>
      </c>
      <c r="AE920" s="53">
        <v>0</v>
      </c>
      <c r="AJ920" s="4" t="s">
        <v>1831</v>
      </c>
      <c r="AK920" s="4" t="s">
        <v>1831</v>
      </c>
      <c r="AL920" s="4" t="s">
        <v>1831</v>
      </c>
      <c r="AM920" s="4" t="s">
        <v>1831</v>
      </c>
      <c r="AN920" s="4">
        <v>21</v>
      </c>
      <c r="AO920" s="4" t="s">
        <v>1831</v>
      </c>
      <c r="AR920" s="4" t="s">
        <v>1831</v>
      </c>
      <c r="AS920" s="4" t="s">
        <v>1831</v>
      </c>
      <c r="AT920" s="4" t="s">
        <v>1831</v>
      </c>
      <c r="AU920" s="4" t="s">
        <v>1831</v>
      </c>
      <c r="AV920" s="4" t="s">
        <v>1831</v>
      </c>
      <c r="AW920" s="4" t="s">
        <v>1831</v>
      </c>
      <c r="AX920" s="4" t="s">
        <v>1831</v>
      </c>
      <c r="AY920" s="4" t="s">
        <v>1831</v>
      </c>
      <c r="AZ920" s="4" t="s">
        <v>1831</v>
      </c>
      <c r="BA920" s="4" t="s">
        <v>1831</v>
      </c>
      <c r="BB920" s="4" t="s">
        <v>1831</v>
      </c>
      <c r="BC920" s="53">
        <v>0.7177692</v>
      </c>
      <c r="BD920" s="53">
        <v>3.7317500000000003E-2</v>
      </c>
      <c r="BE920" s="53">
        <v>308.96596599999998</v>
      </c>
      <c r="BF920" s="53">
        <v>2.1936456400000002</v>
      </c>
      <c r="BG920" s="53">
        <v>0.13861325999999999</v>
      </c>
      <c r="BH920" s="4">
        <v>30.575462699999999</v>
      </c>
      <c r="BI920" s="4">
        <v>8.1096354300000009</v>
      </c>
      <c r="BJ920" s="53">
        <v>7.1269404700000001</v>
      </c>
      <c r="BK920" s="53">
        <v>1.464673E-2</v>
      </c>
      <c r="BL920" s="53">
        <v>20161.900399999999</v>
      </c>
    </row>
    <row r="921" spans="1:64" hidden="1" x14ac:dyDescent="0.3">
      <c r="A921" s="4" t="s">
        <v>605</v>
      </c>
      <c r="B921" s="4">
        <v>181</v>
      </c>
      <c r="C921" s="53">
        <v>181</v>
      </c>
      <c r="D921" s="4">
        <v>891</v>
      </c>
      <c r="E921" s="4" t="s">
        <v>1726</v>
      </c>
      <c r="F921" s="58">
        <v>33196</v>
      </c>
      <c r="G921" s="94">
        <v>19</v>
      </c>
      <c r="H921" s="94">
        <v>11</v>
      </c>
      <c r="I921" s="94">
        <v>1990</v>
      </c>
      <c r="J921" s="4">
        <v>45.214512999999997</v>
      </c>
      <c r="K921" s="4">
        <v>-64.360433</v>
      </c>
      <c r="L921" s="4">
        <v>1</v>
      </c>
      <c r="M921" s="5" t="s">
        <v>963</v>
      </c>
      <c r="N921" s="4" t="s">
        <v>1345</v>
      </c>
      <c r="P921" s="5" t="s">
        <v>1929</v>
      </c>
      <c r="Q921" s="90" t="s">
        <v>868</v>
      </c>
      <c r="R921" s="4" t="s">
        <v>868</v>
      </c>
      <c r="S921" s="4" t="s">
        <v>1767</v>
      </c>
      <c r="T921" s="4" t="s">
        <v>2163</v>
      </c>
      <c r="U921" s="5" t="s">
        <v>1418</v>
      </c>
      <c r="V921" s="5" t="s">
        <v>992</v>
      </c>
      <c r="W921" s="5" t="s">
        <v>1222</v>
      </c>
      <c r="X921" s="4" t="s">
        <v>1883</v>
      </c>
      <c r="Y921" s="4" t="b">
        <v>1</v>
      </c>
      <c r="Z921" s="4" t="s">
        <v>1883</v>
      </c>
      <c r="AA921" s="4" t="s">
        <v>1831</v>
      </c>
      <c r="AB921" s="4" t="s">
        <v>1831</v>
      </c>
      <c r="AC921" s="4" t="s">
        <v>1831</v>
      </c>
      <c r="AD921" s="4" t="s">
        <v>1958</v>
      </c>
      <c r="AE921" s="53">
        <v>0</v>
      </c>
      <c r="AJ921" s="4" t="s">
        <v>1831</v>
      </c>
      <c r="AK921" s="4" t="s">
        <v>1831</v>
      </c>
      <c r="AL921" s="4" t="s">
        <v>1831</v>
      </c>
      <c r="AM921" s="4" t="s">
        <v>1831</v>
      </c>
      <c r="AN921" s="4">
        <v>28</v>
      </c>
      <c r="AO921" s="4" t="s">
        <v>1831</v>
      </c>
      <c r="AR921" s="4" t="s">
        <v>1831</v>
      </c>
      <c r="AS921" s="4" t="s">
        <v>1831</v>
      </c>
      <c r="AT921" s="4" t="s">
        <v>1831</v>
      </c>
      <c r="AU921" s="4" t="s">
        <v>1831</v>
      </c>
      <c r="AV921" s="4" t="s">
        <v>1831</v>
      </c>
      <c r="AW921" s="4" t="s">
        <v>1831</v>
      </c>
      <c r="AX921" s="4" t="s">
        <v>1831</v>
      </c>
      <c r="AY921" s="4" t="s">
        <v>1831</v>
      </c>
      <c r="AZ921" s="4" t="s">
        <v>1831</v>
      </c>
      <c r="BA921" s="4" t="s">
        <v>1831</v>
      </c>
      <c r="BB921" s="4" t="s">
        <v>1831</v>
      </c>
      <c r="BC921" s="53">
        <v>0.7177692</v>
      </c>
      <c r="BD921" s="53">
        <v>3.7317500000000003E-2</v>
      </c>
      <c r="BE921" s="53">
        <v>308.96596599999998</v>
      </c>
      <c r="BF921" s="53">
        <v>2.1936456400000002</v>
      </c>
      <c r="BG921" s="53">
        <v>0.13861325999999999</v>
      </c>
      <c r="BH921" s="4">
        <v>30.575462699999999</v>
      </c>
      <c r="BI921" s="4">
        <v>8.1096354300000009</v>
      </c>
      <c r="BJ921" s="53">
        <v>7.1269404700000001</v>
      </c>
      <c r="BK921" s="53">
        <v>1.464673E-2</v>
      </c>
      <c r="BL921" s="53">
        <v>20161.900399999999</v>
      </c>
    </row>
    <row r="922" spans="1:64" hidden="1" x14ac:dyDescent="0.3">
      <c r="A922" s="4" t="s">
        <v>605</v>
      </c>
      <c r="B922" s="4">
        <v>181</v>
      </c>
      <c r="C922" s="53">
        <v>181</v>
      </c>
      <c r="D922" s="4">
        <v>892</v>
      </c>
      <c r="E922" s="4" t="s">
        <v>1726</v>
      </c>
      <c r="F922" s="58">
        <v>33199</v>
      </c>
      <c r="G922" s="94">
        <v>22</v>
      </c>
      <c r="H922" s="94">
        <v>11</v>
      </c>
      <c r="I922" s="94">
        <v>1990</v>
      </c>
      <c r="J922" s="4">
        <v>45.214512999999997</v>
      </c>
      <c r="K922" s="4">
        <v>-64.360433</v>
      </c>
      <c r="L922" s="4">
        <v>1</v>
      </c>
      <c r="M922" s="5" t="s">
        <v>963</v>
      </c>
      <c r="N922" s="4" t="s">
        <v>1345</v>
      </c>
      <c r="P922" s="5" t="s">
        <v>1929</v>
      </c>
      <c r="Q922" s="90" t="s">
        <v>868</v>
      </c>
      <c r="R922" s="4" t="s">
        <v>868</v>
      </c>
      <c r="S922" s="4" t="s">
        <v>1767</v>
      </c>
      <c r="T922" s="4" t="s">
        <v>2164</v>
      </c>
      <c r="U922" s="5" t="s">
        <v>1418</v>
      </c>
      <c r="V922" s="5" t="s">
        <v>992</v>
      </c>
      <c r="W922" s="5" t="s">
        <v>1222</v>
      </c>
      <c r="X922" s="4" t="s">
        <v>1883</v>
      </c>
      <c r="Y922" s="4" t="b">
        <v>1</v>
      </c>
      <c r="Z922" s="4" t="s">
        <v>1883</v>
      </c>
      <c r="AA922" s="4" t="s">
        <v>1831</v>
      </c>
      <c r="AB922" s="4" t="s">
        <v>1831</v>
      </c>
      <c r="AC922" s="4" t="s">
        <v>1831</v>
      </c>
      <c r="AD922" s="4" t="s">
        <v>1958</v>
      </c>
      <c r="AE922" s="53">
        <v>0</v>
      </c>
      <c r="AJ922" s="4" t="s">
        <v>1831</v>
      </c>
      <c r="AK922" s="4" t="s">
        <v>1831</v>
      </c>
      <c r="AL922" s="4" t="s">
        <v>1831</v>
      </c>
      <c r="AM922" s="4" t="s">
        <v>1831</v>
      </c>
      <c r="AN922" s="4">
        <v>31</v>
      </c>
      <c r="AO922" s="4" t="s">
        <v>1831</v>
      </c>
      <c r="AR922" s="4" t="s">
        <v>1831</v>
      </c>
      <c r="AS922" s="4" t="s">
        <v>1831</v>
      </c>
      <c r="AT922" s="4" t="s">
        <v>1831</v>
      </c>
      <c r="AU922" s="4" t="s">
        <v>1831</v>
      </c>
      <c r="AV922" s="4" t="s">
        <v>1831</v>
      </c>
      <c r="AW922" s="4" t="s">
        <v>1831</v>
      </c>
      <c r="AX922" s="4" t="s">
        <v>1831</v>
      </c>
      <c r="AY922" s="4" t="s">
        <v>1831</v>
      </c>
      <c r="AZ922" s="4" t="s">
        <v>1831</v>
      </c>
      <c r="BA922" s="4" t="s">
        <v>1831</v>
      </c>
      <c r="BB922" s="4" t="s">
        <v>1831</v>
      </c>
      <c r="BC922" s="53">
        <v>0.7177692</v>
      </c>
      <c r="BD922" s="53">
        <v>3.7317500000000003E-2</v>
      </c>
      <c r="BE922" s="53">
        <v>308.96596599999998</v>
      </c>
      <c r="BF922" s="53">
        <v>2.1936456400000002</v>
      </c>
      <c r="BG922" s="53">
        <v>0.13861325999999999</v>
      </c>
      <c r="BH922" s="4">
        <v>30.575462699999999</v>
      </c>
      <c r="BI922" s="4">
        <v>8.1096354300000009</v>
      </c>
      <c r="BJ922" s="53">
        <v>7.1269404700000001</v>
      </c>
      <c r="BK922" s="53">
        <v>1.464673E-2</v>
      </c>
      <c r="BL922" s="53">
        <v>20161.900399999999</v>
      </c>
    </row>
    <row r="923" spans="1:64" hidden="1" x14ac:dyDescent="0.3">
      <c r="A923" s="4" t="s">
        <v>605</v>
      </c>
      <c r="B923" s="4">
        <v>181</v>
      </c>
      <c r="C923" s="53">
        <v>181</v>
      </c>
      <c r="D923" s="4">
        <v>893</v>
      </c>
      <c r="E923" s="4" t="s">
        <v>1726</v>
      </c>
      <c r="F923" s="58">
        <v>33204</v>
      </c>
      <c r="G923" s="94">
        <v>27</v>
      </c>
      <c r="H923" s="94">
        <v>11</v>
      </c>
      <c r="I923" s="94">
        <v>1990</v>
      </c>
      <c r="J923" s="4">
        <v>45.214512999999997</v>
      </c>
      <c r="K923" s="4">
        <v>-64.360433</v>
      </c>
      <c r="L923" s="4">
        <v>1</v>
      </c>
      <c r="M923" s="5" t="s">
        <v>963</v>
      </c>
      <c r="N923" s="4" t="s">
        <v>1345</v>
      </c>
      <c r="P923" s="5" t="s">
        <v>1929</v>
      </c>
      <c r="Q923" s="90" t="s">
        <v>868</v>
      </c>
      <c r="R923" s="4" t="s">
        <v>868</v>
      </c>
      <c r="S923" s="4" t="s">
        <v>1767</v>
      </c>
      <c r="T923" s="4" t="s">
        <v>2165</v>
      </c>
      <c r="U923" s="5" t="s">
        <v>1418</v>
      </c>
      <c r="V923" s="5" t="s">
        <v>992</v>
      </c>
      <c r="W923" s="5" t="s">
        <v>1222</v>
      </c>
      <c r="X923" s="4" t="s">
        <v>1883</v>
      </c>
      <c r="Y923" s="4" t="b">
        <v>1</v>
      </c>
      <c r="Z923" s="4" t="s">
        <v>1883</v>
      </c>
      <c r="AA923" s="4" t="s">
        <v>1831</v>
      </c>
      <c r="AB923" s="4" t="s">
        <v>1831</v>
      </c>
      <c r="AC923" s="4" t="s">
        <v>1831</v>
      </c>
      <c r="AD923" s="4" t="s">
        <v>1958</v>
      </c>
      <c r="AE923" s="53">
        <v>0</v>
      </c>
      <c r="AJ923" s="4" t="s">
        <v>1831</v>
      </c>
      <c r="AK923" s="4" t="s">
        <v>1831</v>
      </c>
      <c r="AL923" s="4" t="s">
        <v>1831</v>
      </c>
      <c r="AM923" s="4" t="s">
        <v>1831</v>
      </c>
      <c r="AN923" s="4">
        <v>36</v>
      </c>
      <c r="AO923" s="4" t="s">
        <v>1831</v>
      </c>
      <c r="AR923" s="4" t="s">
        <v>1831</v>
      </c>
      <c r="AS923" s="4" t="s">
        <v>1831</v>
      </c>
      <c r="AT923" s="4" t="s">
        <v>1831</v>
      </c>
      <c r="AU923" s="4" t="s">
        <v>1831</v>
      </c>
      <c r="AV923" s="4" t="s">
        <v>1831</v>
      </c>
      <c r="AW923" s="4" t="s">
        <v>1831</v>
      </c>
      <c r="AX923" s="4" t="s">
        <v>1831</v>
      </c>
      <c r="AY923" s="4" t="s">
        <v>1831</v>
      </c>
      <c r="AZ923" s="4" t="s">
        <v>1831</v>
      </c>
      <c r="BA923" s="4" t="s">
        <v>1831</v>
      </c>
      <c r="BB923" s="4" t="s">
        <v>1831</v>
      </c>
      <c r="BC923" s="53">
        <v>0.7177692</v>
      </c>
      <c r="BD923" s="53">
        <v>3.7317500000000003E-2</v>
      </c>
      <c r="BE923" s="53">
        <v>308.96596599999998</v>
      </c>
      <c r="BF923" s="53">
        <v>2.1936456400000002</v>
      </c>
      <c r="BG923" s="53">
        <v>0.13861325999999999</v>
      </c>
      <c r="BH923" s="4">
        <v>30.575462699999999</v>
      </c>
      <c r="BI923" s="4">
        <v>8.1096354300000009</v>
      </c>
      <c r="BJ923" s="53">
        <v>7.1269404700000001</v>
      </c>
      <c r="BK923" s="53">
        <v>1.464673E-2</v>
      </c>
      <c r="BL923" s="53">
        <v>20161.900399999999</v>
      </c>
    </row>
    <row r="924" spans="1:64" hidden="1" x14ac:dyDescent="0.3">
      <c r="A924" s="4" t="s">
        <v>605</v>
      </c>
      <c r="B924" s="4">
        <v>181</v>
      </c>
      <c r="C924" s="53">
        <v>181</v>
      </c>
      <c r="D924" s="4">
        <v>894</v>
      </c>
      <c r="E924" s="4" t="s">
        <v>1726</v>
      </c>
      <c r="F924" s="58">
        <v>33210</v>
      </c>
      <c r="G924" s="94">
        <v>3</v>
      </c>
      <c r="H924" s="94">
        <v>12</v>
      </c>
      <c r="I924" s="94">
        <v>1990</v>
      </c>
      <c r="J924" s="4">
        <v>45.214512999999997</v>
      </c>
      <c r="K924" s="4">
        <v>-64.360433</v>
      </c>
      <c r="L924" s="4">
        <v>1</v>
      </c>
      <c r="M924" s="5" t="s">
        <v>963</v>
      </c>
      <c r="N924" s="4" t="s">
        <v>1345</v>
      </c>
      <c r="P924" s="5" t="s">
        <v>1929</v>
      </c>
      <c r="Q924" s="90" t="s">
        <v>868</v>
      </c>
      <c r="R924" s="4" t="s">
        <v>868</v>
      </c>
      <c r="S924" s="4" t="s">
        <v>1767</v>
      </c>
      <c r="T924" s="4" t="s">
        <v>2166</v>
      </c>
      <c r="U924" s="5" t="s">
        <v>1418</v>
      </c>
      <c r="V924" s="5" t="s">
        <v>992</v>
      </c>
      <c r="W924" s="5" t="s">
        <v>1222</v>
      </c>
      <c r="X924" s="4" t="s">
        <v>1883</v>
      </c>
      <c r="Y924" s="4" t="b">
        <v>1</v>
      </c>
      <c r="Z924" s="4" t="s">
        <v>1883</v>
      </c>
      <c r="AA924" s="4" t="s">
        <v>1831</v>
      </c>
      <c r="AB924" s="4" t="s">
        <v>1831</v>
      </c>
      <c r="AC924" s="4" t="s">
        <v>1831</v>
      </c>
      <c r="AD924" s="4" t="s">
        <v>1958</v>
      </c>
      <c r="AE924" s="53">
        <v>0</v>
      </c>
      <c r="AJ924" s="4" t="s">
        <v>1831</v>
      </c>
      <c r="AK924" s="4" t="s">
        <v>1831</v>
      </c>
      <c r="AL924" s="4" t="s">
        <v>1831</v>
      </c>
      <c r="AM924" s="4" t="s">
        <v>1831</v>
      </c>
      <c r="AN924" s="4">
        <v>42</v>
      </c>
      <c r="AO924" s="4" t="s">
        <v>1831</v>
      </c>
      <c r="AR924" s="4" t="s">
        <v>1831</v>
      </c>
      <c r="AS924" s="4" t="s">
        <v>1831</v>
      </c>
      <c r="AT924" s="4" t="s">
        <v>1831</v>
      </c>
      <c r="AU924" s="4" t="s">
        <v>1831</v>
      </c>
      <c r="AV924" s="4" t="s">
        <v>1831</v>
      </c>
      <c r="AW924" s="4" t="s">
        <v>1831</v>
      </c>
      <c r="AX924" s="4" t="s">
        <v>1831</v>
      </c>
      <c r="AY924" s="4" t="s">
        <v>1831</v>
      </c>
      <c r="AZ924" s="4" t="s">
        <v>1831</v>
      </c>
      <c r="BA924" s="4" t="s">
        <v>1831</v>
      </c>
      <c r="BB924" s="4" t="s">
        <v>1831</v>
      </c>
      <c r="BC924" s="53">
        <v>0.7177692</v>
      </c>
      <c r="BD924" s="53">
        <v>3.7317500000000003E-2</v>
      </c>
      <c r="BE924" s="53">
        <v>308.96596599999998</v>
      </c>
      <c r="BF924" s="53">
        <v>2.1936456400000002</v>
      </c>
      <c r="BG924" s="53">
        <v>0.13861325999999999</v>
      </c>
      <c r="BH924" s="4">
        <v>30.575462699999999</v>
      </c>
      <c r="BI924" s="4">
        <v>8.1096354300000009</v>
      </c>
      <c r="BJ924" s="53">
        <v>7.1269404700000001</v>
      </c>
      <c r="BK924" s="53">
        <v>1.464673E-2</v>
      </c>
      <c r="BL924" s="53">
        <v>20161.900399999999</v>
      </c>
    </row>
    <row r="925" spans="1:64" hidden="1" x14ac:dyDescent="0.3">
      <c r="A925" s="4" t="s">
        <v>605</v>
      </c>
      <c r="B925" s="4">
        <v>181</v>
      </c>
      <c r="C925" s="53">
        <v>181</v>
      </c>
      <c r="D925" s="4">
        <v>895</v>
      </c>
      <c r="E925" s="4" t="s">
        <v>1726</v>
      </c>
      <c r="F925" s="58">
        <v>33216</v>
      </c>
      <c r="G925" s="94">
        <v>9</v>
      </c>
      <c r="H925" s="94">
        <v>12</v>
      </c>
      <c r="I925" s="94">
        <v>1990</v>
      </c>
      <c r="J925" s="4">
        <v>45.214512999999997</v>
      </c>
      <c r="K925" s="4">
        <v>-64.360433</v>
      </c>
      <c r="L925" s="4">
        <v>1</v>
      </c>
      <c r="M925" s="5" t="s">
        <v>963</v>
      </c>
      <c r="N925" s="4" t="s">
        <v>1345</v>
      </c>
      <c r="P925" s="5" t="s">
        <v>1929</v>
      </c>
      <c r="Q925" s="90" t="s">
        <v>868</v>
      </c>
      <c r="R925" s="4" t="s">
        <v>868</v>
      </c>
      <c r="S925" s="4" t="s">
        <v>1767</v>
      </c>
      <c r="T925" s="4" t="s">
        <v>2167</v>
      </c>
      <c r="U925" s="5" t="s">
        <v>1418</v>
      </c>
      <c r="V925" s="5" t="s">
        <v>992</v>
      </c>
      <c r="W925" s="5" t="s">
        <v>1222</v>
      </c>
      <c r="X925" s="4" t="s">
        <v>1883</v>
      </c>
      <c r="Y925" s="4" t="b">
        <v>1</v>
      </c>
      <c r="Z925" s="4" t="s">
        <v>1883</v>
      </c>
      <c r="AA925" s="4" t="s">
        <v>1831</v>
      </c>
      <c r="AB925" s="4" t="s">
        <v>1831</v>
      </c>
      <c r="AC925" s="4" t="s">
        <v>1831</v>
      </c>
      <c r="AD925" s="4" t="s">
        <v>1958</v>
      </c>
      <c r="AE925" s="53">
        <v>0</v>
      </c>
      <c r="AJ925" s="4" t="s">
        <v>1831</v>
      </c>
      <c r="AK925" s="4" t="s">
        <v>1831</v>
      </c>
      <c r="AL925" s="4" t="s">
        <v>1831</v>
      </c>
      <c r="AM925" s="4" t="s">
        <v>1831</v>
      </c>
      <c r="AN925" s="4">
        <v>48</v>
      </c>
      <c r="AO925" s="4" t="s">
        <v>1831</v>
      </c>
      <c r="AR925" s="4" t="s">
        <v>1831</v>
      </c>
      <c r="AS925" s="4" t="s">
        <v>1831</v>
      </c>
      <c r="AT925" s="4" t="s">
        <v>1831</v>
      </c>
      <c r="AU925" s="4" t="s">
        <v>1831</v>
      </c>
      <c r="AV925" s="4" t="s">
        <v>1831</v>
      </c>
      <c r="AW925" s="4" t="s">
        <v>1831</v>
      </c>
      <c r="AX925" s="4" t="s">
        <v>1831</v>
      </c>
      <c r="AY925" s="4" t="s">
        <v>1831</v>
      </c>
      <c r="AZ925" s="4" t="s">
        <v>1831</v>
      </c>
      <c r="BA925" s="4" t="s">
        <v>1831</v>
      </c>
      <c r="BB925" s="4" t="s">
        <v>1831</v>
      </c>
      <c r="BC925" s="53">
        <v>0.7177692</v>
      </c>
      <c r="BD925" s="53">
        <v>3.7317500000000003E-2</v>
      </c>
      <c r="BE925" s="53">
        <v>308.96596599999998</v>
      </c>
      <c r="BF925" s="53">
        <v>2.1936456400000002</v>
      </c>
      <c r="BG925" s="53">
        <v>0.13861325999999999</v>
      </c>
      <c r="BH925" s="4">
        <v>30.575462699999999</v>
      </c>
      <c r="BI925" s="4">
        <v>8.1096354300000009</v>
      </c>
      <c r="BJ925" s="53">
        <v>7.1269404700000001</v>
      </c>
      <c r="BK925" s="53">
        <v>1.464673E-2</v>
      </c>
      <c r="BL925" s="53">
        <v>20161.900399999999</v>
      </c>
    </row>
    <row r="926" spans="1:64" hidden="1" x14ac:dyDescent="0.3">
      <c r="A926" s="4" t="s">
        <v>605</v>
      </c>
      <c r="B926" s="4">
        <v>181</v>
      </c>
      <c r="C926" s="53">
        <v>181</v>
      </c>
      <c r="D926" s="4">
        <v>896</v>
      </c>
      <c r="E926" s="4" t="s">
        <v>1726</v>
      </c>
      <c r="F926" s="58">
        <v>33225</v>
      </c>
      <c r="G926" s="94">
        <v>18</v>
      </c>
      <c r="H926" s="94">
        <v>12</v>
      </c>
      <c r="I926" s="94">
        <v>1990</v>
      </c>
      <c r="J926" s="4">
        <v>45.214512999999997</v>
      </c>
      <c r="K926" s="4">
        <v>-64.360433</v>
      </c>
      <c r="L926" s="4">
        <v>1</v>
      </c>
      <c r="M926" s="5" t="s">
        <v>963</v>
      </c>
      <c r="N926" s="4" t="s">
        <v>1345</v>
      </c>
      <c r="P926" s="5" t="s">
        <v>1929</v>
      </c>
      <c r="Q926" s="90" t="s">
        <v>868</v>
      </c>
      <c r="R926" s="4" t="s">
        <v>868</v>
      </c>
      <c r="S926" s="4" t="s">
        <v>1767</v>
      </c>
      <c r="T926" s="4" t="s">
        <v>2168</v>
      </c>
      <c r="U926" s="5" t="s">
        <v>1418</v>
      </c>
      <c r="V926" s="5" t="s">
        <v>992</v>
      </c>
      <c r="W926" s="5" t="s">
        <v>1222</v>
      </c>
      <c r="X926" s="4" t="s">
        <v>1883</v>
      </c>
      <c r="Y926" s="4" t="b">
        <v>1</v>
      </c>
      <c r="Z926" s="4" t="s">
        <v>1883</v>
      </c>
      <c r="AA926" s="4" t="s">
        <v>1831</v>
      </c>
      <c r="AB926" s="4" t="s">
        <v>1831</v>
      </c>
      <c r="AC926" s="4" t="s">
        <v>1831</v>
      </c>
      <c r="AD926" s="4" t="s">
        <v>1958</v>
      </c>
      <c r="AE926" s="53">
        <v>0</v>
      </c>
      <c r="AJ926" s="4" t="s">
        <v>1831</v>
      </c>
      <c r="AK926" s="4" t="s">
        <v>1831</v>
      </c>
      <c r="AL926" s="4" t="s">
        <v>1831</v>
      </c>
      <c r="AM926" s="4" t="s">
        <v>1831</v>
      </c>
      <c r="AN926" s="4">
        <v>57</v>
      </c>
      <c r="AO926" s="4" t="s">
        <v>1831</v>
      </c>
      <c r="AR926" s="4" t="s">
        <v>1831</v>
      </c>
      <c r="AS926" s="4" t="s">
        <v>1831</v>
      </c>
      <c r="AT926" s="4" t="s">
        <v>1831</v>
      </c>
      <c r="AU926" s="4" t="s">
        <v>1831</v>
      </c>
      <c r="AV926" s="4" t="s">
        <v>1831</v>
      </c>
      <c r="AW926" s="4" t="s">
        <v>1831</v>
      </c>
      <c r="AX926" s="4" t="s">
        <v>1831</v>
      </c>
      <c r="AY926" s="4" t="s">
        <v>1831</v>
      </c>
      <c r="AZ926" s="4" t="s">
        <v>1831</v>
      </c>
      <c r="BA926" s="4" t="s">
        <v>1831</v>
      </c>
      <c r="BB926" s="4" t="s">
        <v>1831</v>
      </c>
      <c r="BC926" s="53">
        <v>0.7177692</v>
      </c>
      <c r="BD926" s="53">
        <v>3.7317500000000003E-2</v>
      </c>
      <c r="BE926" s="53">
        <v>308.96596599999998</v>
      </c>
      <c r="BF926" s="53">
        <v>2.1936456400000002</v>
      </c>
      <c r="BG926" s="53">
        <v>0.13861325999999999</v>
      </c>
      <c r="BH926" s="4">
        <v>30.575462699999999</v>
      </c>
      <c r="BI926" s="4">
        <v>8.1096354300000009</v>
      </c>
      <c r="BJ926" s="53">
        <v>7.1269404700000001</v>
      </c>
      <c r="BK926" s="53">
        <v>1.464673E-2</v>
      </c>
      <c r="BL926" s="53">
        <v>20161.900399999999</v>
      </c>
    </row>
    <row r="927" spans="1:64" hidden="1" x14ac:dyDescent="0.3">
      <c r="A927" s="4" t="s">
        <v>605</v>
      </c>
      <c r="B927" s="4">
        <v>181</v>
      </c>
      <c r="C927" s="53">
        <v>181</v>
      </c>
      <c r="D927" s="4">
        <v>897</v>
      </c>
      <c r="E927" s="4" t="s">
        <v>1727</v>
      </c>
      <c r="F927" s="58">
        <v>33387</v>
      </c>
      <c r="G927" s="94">
        <v>29</v>
      </c>
      <c r="H927" s="94">
        <v>5</v>
      </c>
      <c r="I927" s="94">
        <v>1991</v>
      </c>
      <c r="J927" s="4">
        <v>45.214512999999997</v>
      </c>
      <c r="K927" s="4">
        <v>-64.360433</v>
      </c>
      <c r="L927" s="4">
        <v>1</v>
      </c>
      <c r="M927" s="5" t="s">
        <v>963</v>
      </c>
      <c r="N927" s="4" t="s">
        <v>1345</v>
      </c>
      <c r="P927" s="5" t="s">
        <v>1929</v>
      </c>
      <c r="Q927" s="5" t="s">
        <v>845</v>
      </c>
      <c r="R927" s="4" t="s">
        <v>845</v>
      </c>
      <c r="S927" s="4" t="s">
        <v>1767</v>
      </c>
      <c r="T927" s="4" t="s">
        <v>2173</v>
      </c>
      <c r="U927" s="5" t="s">
        <v>1174</v>
      </c>
      <c r="V927" s="5" t="s">
        <v>992</v>
      </c>
      <c r="Y927" s="4" t="b">
        <v>1</v>
      </c>
      <c r="Z927" s="4" t="s">
        <v>1733</v>
      </c>
      <c r="AA927" s="4" t="s">
        <v>1831</v>
      </c>
      <c r="AB927" s="4" t="s">
        <v>1831</v>
      </c>
      <c r="AC927" s="4" t="s">
        <v>1831</v>
      </c>
      <c r="AD927" s="4" t="s">
        <v>1958</v>
      </c>
      <c r="AE927" s="53">
        <v>0</v>
      </c>
      <c r="AJ927" s="4" t="s">
        <v>1831</v>
      </c>
      <c r="AK927" s="4" t="s">
        <v>1831</v>
      </c>
      <c r="AL927" s="4" t="s">
        <v>1831</v>
      </c>
      <c r="AM927" s="4" t="s">
        <v>1831</v>
      </c>
      <c r="AN927" s="4">
        <v>1</v>
      </c>
      <c r="AO927" s="4" t="s">
        <v>1831</v>
      </c>
      <c r="AR927" s="4" t="s">
        <v>1831</v>
      </c>
      <c r="AS927" s="4" t="s">
        <v>1831</v>
      </c>
      <c r="AT927" s="4" t="s">
        <v>1831</v>
      </c>
      <c r="AU927" s="4" t="s">
        <v>1831</v>
      </c>
      <c r="AV927" s="4" t="s">
        <v>1831</v>
      </c>
      <c r="AW927" s="4" t="s">
        <v>1831</v>
      </c>
      <c r="AX927" s="4" t="s">
        <v>1831</v>
      </c>
      <c r="AY927" s="4" t="s">
        <v>1831</v>
      </c>
      <c r="AZ927" s="4" t="s">
        <v>1831</v>
      </c>
      <c r="BA927" s="4" t="s">
        <v>1831</v>
      </c>
      <c r="BB927" s="4" t="s">
        <v>1831</v>
      </c>
      <c r="BC927" s="53">
        <v>0.7177692</v>
      </c>
      <c r="BD927" s="53">
        <v>3.7317500000000003E-2</v>
      </c>
      <c r="BE927" s="53">
        <v>308.96596599999998</v>
      </c>
      <c r="BF927" s="53">
        <v>2.1936456400000002</v>
      </c>
      <c r="BG927" s="53">
        <v>0.13861325999999999</v>
      </c>
      <c r="BH927" s="4">
        <v>30.575462699999999</v>
      </c>
      <c r="BI927" s="4">
        <v>8.1096354300000009</v>
      </c>
      <c r="BJ927" s="53">
        <v>7.1269404700000001</v>
      </c>
      <c r="BK927" s="53">
        <v>1.464673E-2</v>
      </c>
      <c r="BL927" s="53">
        <v>20161.900399999999</v>
      </c>
    </row>
    <row r="928" spans="1:64" hidden="1" x14ac:dyDescent="0.3">
      <c r="A928" s="4" t="s">
        <v>605</v>
      </c>
      <c r="B928" s="4">
        <v>181</v>
      </c>
      <c r="C928" s="53">
        <v>181</v>
      </c>
      <c r="D928" s="4">
        <v>898</v>
      </c>
      <c r="E928" s="4" t="s">
        <v>1727</v>
      </c>
      <c r="F928" s="58">
        <v>33393</v>
      </c>
      <c r="G928" s="94">
        <v>4</v>
      </c>
      <c r="H928" s="94">
        <v>6</v>
      </c>
      <c r="I928" s="94">
        <v>1991</v>
      </c>
      <c r="J928" s="4">
        <v>45.214512999999997</v>
      </c>
      <c r="K928" s="4">
        <v>-64.360433</v>
      </c>
      <c r="L928" s="4">
        <v>1</v>
      </c>
      <c r="M928" s="5" t="s">
        <v>963</v>
      </c>
      <c r="N928" s="4" t="s">
        <v>1345</v>
      </c>
      <c r="P928" s="5" t="s">
        <v>1929</v>
      </c>
      <c r="Q928" s="5" t="s">
        <v>845</v>
      </c>
      <c r="R928" s="4" t="s">
        <v>845</v>
      </c>
      <c r="S928" s="4" t="s">
        <v>1767</v>
      </c>
      <c r="T928" s="4" t="s">
        <v>2174</v>
      </c>
      <c r="U928" s="5" t="s">
        <v>1174</v>
      </c>
      <c r="V928" s="5" t="s">
        <v>992</v>
      </c>
      <c r="Y928" s="4" t="b">
        <v>1</v>
      </c>
      <c r="Z928" s="4" t="s">
        <v>1733</v>
      </c>
      <c r="AA928" s="4" t="s">
        <v>1831</v>
      </c>
      <c r="AB928" s="4" t="s">
        <v>1831</v>
      </c>
      <c r="AC928" s="4" t="s">
        <v>1831</v>
      </c>
      <c r="AD928" s="4" t="s">
        <v>1958</v>
      </c>
      <c r="AE928" s="53">
        <v>0</v>
      </c>
      <c r="AJ928" s="4" t="s">
        <v>1831</v>
      </c>
      <c r="AK928" s="4" t="s">
        <v>1831</v>
      </c>
      <c r="AL928" s="4" t="s">
        <v>1831</v>
      </c>
      <c r="AM928" s="4" t="s">
        <v>1831</v>
      </c>
      <c r="AN928" s="4">
        <v>7</v>
      </c>
      <c r="AO928" s="4" t="s">
        <v>1831</v>
      </c>
      <c r="AR928" s="4" t="s">
        <v>1831</v>
      </c>
      <c r="AS928" s="4" t="s">
        <v>1831</v>
      </c>
      <c r="AT928" s="4" t="s">
        <v>1831</v>
      </c>
      <c r="AU928" s="4" t="s">
        <v>1831</v>
      </c>
      <c r="AV928" s="4" t="s">
        <v>1831</v>
      </c>
      <c r="AW928" s="4" t="s">
        <v>1831</v>
      </c>
      <c r="AX928" s="4" t="s">
        <v>1831</v>
      </c>
      <c r="AY928" s="4" t="s">
        <v>1831</v>
      </c>
      <c r="AZ928" s="4" t="s">
        <v>1831</v>
      </c>
      <c r="BA928" s="4" t="s">
        <v>1831</v>
      </c>
      <c r="BB928" s="4" t="s">
        <v>1831</v>
      </c>
      <c r="BC928" s="53">
        <v>0.7177692</v>
      </c>
      <c r="BD928" s="53">
        <v>3.7317500000000003E-2</v>
      </c>
      <c r="BE928" s="53">
        <v>308.96596599999998</v>
      </c>
      <c r="BF928" s="53">
        <v>2.1936456400000002</v>
      </c>
      <c r="BG928" s="53">
        <v>0.13861325999999999</v>
      </c>
      <c r="BH928" s="4">
        <v>30.575462699999999</v>
      </c>
      <c r="BI928" s="4">
        <v>8.1096354300000009</v>
      </c>
      <c r="BJ928" s="53">
        <v>7.1269404700000001</v>
      </c>
      <c r="BK928" s="53">
        <v>1.464673E-2</v>
      </c>
      <c r="BL928" s="53">
        <v>20161.900399999999</v>
      </c>
    </row>
    <row r="929" spans="1:64" hidden="1" x14ac:dyDescent="0.3">
      <c r="A929" s="4" t="s">
        <v>605</v>
      </c>
      <c r="B929" s="4">
        <v>181</v>
      </c>
      <c r="C929" s="53">
        <v>181</v>
      </c>
      <c r="D929" s="4">
        <v>899</v>
      </c>
      <c r="E929" s="4" t="s">
        <v>1727</v>
      </c>
      <c r="F929" s="58">
        <v>33403</v>
      </c>
      <c r="G929" s="94">
        <v>14</v>
      </c>
      <c r="H929" s="94">
        <v>6</v>
      </c>
      <c r="I929" s="94">
        <v>1991</v>
      </c>
      <c r="J929" s="4">
        <v>45.214512999999997</v>
      </c>
      <c r="K929" s="4">
        <v>-64.360433</v>
      </c>
      <c r="L929" s="4">
        <v>1</v>
      </c>
      <c r="M929" s="5" t="s">
        <v>963</v>
      </c>
      <c r="N929" s="4" t="s">
        <v>1345</v>
      </c>
      <c r="P929" s="5" t="s">
        <v>1929</v>
      </c>
      <c r="Q929" s="5" t="s">
        <v>845</v>
      </c>
      <c r="R929" s="4" t="s">
        <v>845</v>
      </c>
      <c r="S929" s="4" t="s">
        <v>1767</v>
      </c>
      <c r="T929" s="4" t="s">
        <v>2175</v>
      </c>
      <c r="U929" s="5" t="s">
        <v>1174</v>
      </c>
      <c r="V929" s="5" t="s">
        <v>992</v>
      </c>
      <c r="Y929" s="4" t="b">
        <v>1</v>
      </c>
      <c r="Z929" s="4" t="s">
        <v>1733</v>
      </c>
      <c r="AA929" s="4" t="s">
        <v>1831</v>
      </c>
      <c r="AB929" s="4" t="s">
        <v>1831</v>
      </c>
      <c r="AC929" s="4" t="s">
        <v>1831</v>
      </c>
      <c r="AD929" s="4" t="s">
        <v>1958</v>
      </c>
      <c r="AE929" s="53">
        <v>0</v>
      </c>
      <c r="AJ929" s="4" t="s">
        <v>1831</v>
      </c>
      <c r="AK929" s="4" t="s">
        <v>1831</v>
      </c>
      <c r="AL929" s="4" t="s">
        <v>1831</v>
      </c>
      <c r="AM929" s="4" t="s">
        <v>1831</v>
      </c>
      <c r="AN929" s="4">
        <v>17</v>
      </c>
      <c r="AO929" s="4" t="s">
        <v>1831</v>
      </c>
      <c r="AR929" s="4" t="s">
        <v>1831</v>
      </c>
      <c r="AS929" s="4" t="s">
        <v>1831</v>
      </c>
      <c r="AT929" s="4" t="s">
        <v>1831</v>
      </c>
      <c r="AU929" s="4" t="s">
        <v>1831</v>
      </c>
      <c r="AV929" s="4" t="s">
        <v>1831</v>
      </c>
      <c r="AW929" s="4" t="s">
        <v>1831</v>
      </c>
      <c r="AX929" s="4" t="s">
        <v>1831</v>
      </c>
      <c r="AY929" s="4" t="s">
        <v>1831</v>
      </c>
      <c r="AZ929" s="4" t="s">
        <v>1831</v>
      </c>
      <c r="BA929" s="4" t="s">
        <v>1831</v>
      </c>
      <c r="BB929" s="4" t="s">
        <v>1831</v>
      </c>
      <c r="BC929" s="53">
        <v>0.7177692</v>
      </c>
      <c r="BD929" s="53">
        <v>3.7317500000000003E-2</v>
      </c>
      <c r="BE929" s="53">
        <v>308.96596599999998</v>
      </c>
      <c r="BF929" s="53">
        <v>2.1936456400000002</v>
      </c>
      <c r="BG929" s="53">
        <v>0.13861325999999999</v>
      </c>
      <c r="BH929" s="4">
        <v>30.575462699999999</v>
      </c>
      <c r="BI929" s="4">
        <v>8.1096354300000009</v>
      </c>
      <c r="BJ929" s="53">
        <v>7.1269404700000001</v>
      </c>
      <c r="BK929" s="53">
        <v>1.464673E-2</v>
      </c>
      <c r="BL929" s="53">
        <v>20161.900399999999</v>
      </c>
    </row>
    <row r="930" spans="1:64" hidden="1" x14ac:dyDescent="0.3">
      <c r="A930" s="4" t="s">
        <v>605</v>
      </c>
      <c r="B930" s="4">
        <v>181</v>
      </c>
      <c r="C930" s="53">
        <v>181</v>
      </c>
      <c r="D930" s="4">
        <v>900</v>
      </c>
      <c r="E930" s="4" t="s">
        <v>1727</v>
      </c>
      <c r="F930" s="58">
        <v>33407</v>
      </c>
      <c r="G930" s="94">
        <v>18</v>
      </c>
      <c r="H930" s="94">
        <v>6</v>
      </c>
      <c r="I930" s="94">
        <v>1991</v>
      </c>
      <c r="J930" s="4">
        <v>45.214512999999997</v>
      </c>
      <c r="K930" s="4">
        <v>-64.360433</v>
      </c>
      <c r="L930" s="4">
        <v>1</v>
      </c>
      <c r="M930" s="5" t="s">
        <v>963</v>
      </c>
      <c r="N930" s="4" t="s">
        <v>1345</v>
      </c>
      <c r="P930" s="5" t="s">
        <v>1929</v>
      </c>
      <c r="Q930" s="5" t="s">
        <v>845</v>
      </c>
      <c r="R930" s="4" t="s">
        <v>845</v>
      </c>
      <c r="S930" s="4" t="s">
        <v>1767</v>
      </c>
      <c r="T930" s="4" t="s">
        <v>2176</v>
      </c>
      <c r="U930" s="5" t="s">
        <v>1174</v>
      </c>
      <c r="V930" s="5" t="s">
        <v>992</v>
      </c>
      <c r="Y930" s="4" t="b">
        <v>1</v>
      </c>
      <c r="Z930" s="4" t="s">
        <v>1733</v>
      </c>
      <c r="AA930" s="4" t="s">
        <v>1831</v>
      </c>
      <c r="AB930" s="4" t="s">
        <v>1831</v>
      </c>
      <c r="AC930" s="4" t="s">
        <v>1831</v>
      </c>
      <c r="AD930" s="4" t="s">
        <v>1958</v>
      </c>
      <c r="AE930" s="53">
        <v>0</v>
      </c>
      <c r="AJ930" s="4" t="s">
        <v>1831</v>
      </c>
      <c r="AK930" s="4" t="s">
        <v>1831</v>
      </c>
      <c r="AL930" s="4" t="s">
        <v>1831</v>
      </c>
      <c r="AM930" s="4" t="s">
        <v>1831</v>
      </c>
      <c r="AN930" s="4">
        <v>21</v>
      </c>
      <c r="AO930" s="4" t="s">
        <v>1831</v>
      </c>
      <c r="AR930" s="4" t="s">
        <v>1831</v>
      </c>
      <c r="AS930" s="4" t="s">
        <v>1831</v>
      </c>
      <c r="AT930" s="4" t="s">
        <v>1831</v>
      </c>
      <c r="AU930" s="4" t="s">
        <v>1831</v>
      </c>
      <c r="AV930" s="4" t="s">
        <v>1831</v>
      </c>
      <c r="AW930" s="4" t="s">
        <v>1831</v>
      </c>
      <c r="AX930" s="4" t="s">
        <v>1831</v>
      </c>
      <c r="AY930" s="4" t="s">
        <v>1831</v>
      </c>
      <c r="AZ930" s="4" t="s">
        <v>1831</v>
      </c>
      <c r="BA930" s="4" t="s">
        <v>1831</v>
      </c>
      <c r="BB930" s="4" t="s">
        <v>1831</v>
      </c>
      <c r="BC930" s="53">
        <v>0.7177692</v>
      </c>
      <c r="BD930" s="53">
        <v>3.7317500000000003E-2</v>
      </c>
      <c r="BE930" s="53">
        <v>308.96596599999998</v>
      </c>
      <c r="BF930" s="53">
        <v>2.1936456400000002</v>
      </c>
      <c r="BG930" s="53">
        <v>0.13861325999999999</v>
      </c>
      <c r="BH930" s="4">
        <v>30.575462699999999</v>
      </c>
      <c r="BI930" s="4">
        <v>8.1096354300000009</v>
      </c>
      <c r="BJ930" s="53">
        <v>7.1269404700000001</v>
      </c>
      <c r="BK930" s="53">
        <v>1.464673E-2</v>
      </c>
      <c r="BL930" s="53">
        <v>20161.900399999999</v>
      </c>
    </row>
    <row r="931" spans="1:64" hidden="1" x14ac:dyDescent="0.3">
      <c r="A931" s="4" t="s">
        <v>605</v>
      </c>
      <c r="B931" s="4">
        <v>181</v>
      </c>
      <c r="C931" s="53">
        <v>181</v>
      </c>
      <c r="D931" s="4">
        <v>901</v>
      </c>
      <c r="E931" s="4" t="s">
        <v>1727</v>
      </c>
      <c r="F931" s="58">
        <v>33413</v>
      </c>
      <c r="G931" s="94">
        <v>24</v>
      </c>
      <c r="H931" s="94">
        <v>6</v>
      </c>
      <c r="I931" s="94">
        <v>1991</v>
      </c>
      <c r="J931" s="4">
        <v>45.214512999999997</v>
      </c>
      <c r="K931" s="4">
        <v>-64.360433</v>
      </c>
      <c r="L931" s="4">
        <v>1</v>
      </c>
      <c r="M931" s="5" t="s">
        <v>963</v>
      </c>
      <c r="N931" s="4" t="s">
        <v>1345</v>
      </c>
      <c r="P931" s="5" t="s">
        <v>1929</v>
      </c>
      <c r="Q931" s="5" t="s">
        <v>845</v>
      </c>
      <c r="R931" s="4" t="s">
        <v>845</v>
      </c>
      <c r="S931" s="4" t="s">
        <v>1767</v>
      </c>
      <c r="T931" s="4" t="s">
        <v>2177</v>
      </c>
      <c r="U931" s="5" t="s">
        <v>1174</v>
      </c>
      <c r="V931" s="5" t="s">
        <v>992</v>
      </c>
      <c r="Y931" s="4" t="b">
        <v>1</v>
      </c>
      <c r="Z931" s="4" t="s">
        <v>1733</v>
      </c>
      <c r="AA931" s="4" t="s">
        <v>1831</v>
      </c>
      <c r="AB931" s="4" t="s">
        <v>1831</v>
      </c>
      <c r="AC931" s="4" t="s">
        <v>1831</v>
      </c>
      <c r="AD931" s="4" t="s">
        <v>1958</v>
      </c>
      <c r="AE931" s="53">
        <v>0</v>
      </c>
      <c r="AJ931" s="4" t="s">
        <v>1831</v>
      </c>
      <c r="AK931" s="4" t="s">
        <v>1831</v>
      </c>
      <c r="AL931" s="4" t="s">
        <v>1831</v>
      </c>
      <c r="AM931" s="4" t="s">
        <v>1831</v>
      </c>
      <c r="AN931" s="4">
        <v>27</v>
      </c>
      <c r="AO931" s="4" t="s">
        <v>1831</v>
      </c>
      <c r="AR931" s="4" t="s">
        <v>1831</v>
      </c>
      <c r="AS931" s="4" t="s">
        <v>1831</v>
      </c>
      <c r="AT931" s="4" t="s">
        <v>1831</v>
      </c>
      <c r="AU931" s="4" t="s">
        <v>1831</v>
      </c>
      <c r="AV931" s="4" t="s">
        <v>1831</v>
      </c>
      <c r="AW931" s="4" t="s">
        <v>1831</v>
      </c>
      <c r="AX931" s="4" t="s">
        <v>1831</v>
      </c>
      <c r="AY931" s="4" t="s">
        <v>1831</v>
      </c>
      <c r="AZ931" s="4" t="s">
        <v>1831</v>
      </c>
      <c r="BA931" s="4" t="s">
        <v>1831</v>
      </c>
      <c r="BB931" s="4" t="s">
        <v>1831</v>
      </c>
      <c r="BC931" s="53">
        <v>0.7177692</v>
      </c>
      <c r="BD931" s="53">
        <v>3.7317500000000003E-2</v>
      </c>
      <c r="BE931" s="53">
        <v>308.96596599999998</v>
      </c>
      <c r="BF931" s="53">
        <v>2.1936456400000002</v>
      </c>
      <c r="BG931" s="53">
        <v>0.13861325999999999</v>
      </c>
      <c r="BH931" s="4">
        <v>30.575462699999999</v>
      </c>
      <c r="BI931" s="4">
        <v>8.1096354300000009</v>
      </c>
      <c r="BJ931" s="53">
        <v>7.1269404700000001</v>
      </c>
      <c r="BK931" s="53">
        <v>1.464673E-2</v>
      </c>
      <c r="BL931" s="53">
        <v>20161.900399999999</v>
      </c>
    </row>
    <row r="932" spans="1:64" hidden="1" x14ac:dyDescent="0.3">
      <c r="A932" s="4" t="s">
        <v>605</v>
      </c>
      <c r="B932" s="4">
        <v>181</v>
      </c>
      <c r="C932" s="53">
        <v>181</v>
      </c>
      <c r="D932" s="4">
        <v>902</v>
      </c>
      <c r="E932" s="4" t="s">
        <v>1727</v>
      </c>
      <c r="F932" s="58">
        <v>33421</v>
      </c>
      <c r="G932" s="94">
        <v>2</v>
      </c>
      <c r="H932" s="94">
        <v>7</v>
      </c>
      <c r="I932" s="94">
        <v>1991</v>
      </c>
      <c r="J932" s="4">
        <v>45.214512999999997</v>
      </c>
      <c r="K932" s="4">
        <v>-64.360433</v>
      </c>
      <c r="L932" s="4">
        <v>1</v>
      </c>
      <c r="M932" s="5" t="s">
        <v>963</v>
      </c>
      <c r="N932" s="4" t="s">
        <v>1345</v>
      </c>
      <c r="P932" s="5" t="s">
        <v>1929</v>
      </c>
      <c r="Q932" s="5" t="s">
        <v>845</v>
      </c>
      <c r="R932" s="4" t="s">
        <v>845</v>
      </c>
      <c r="S932" s="4" t="s">
        <v>1767</v>
      </c>
      <c r="T932" s="4" t="s">
        <v>2178</v>
      </c>
      <c r="U932" s="5" t="s">
        <v>1174</v>
      </c>
      <c r="V932" s="5" t="s">
        <v>992</v>
      </c>
      <c r="Y932" s="4" t="b">
        <v>1</v>
      </c>
      <c r="Z932" s="4" t="s">
        <v>1733</v>
      </c>
      <c r="AA932" s="4" t="s">
        <v>1831</v>
      </c>
      <c r="AB932" s="4" t="s">
        <v>1831</v>
      </c>
      <c r="AC932" s="4" t="s">
        <v>1831</v>
      </c>
      <c r="AD932" s="4" t="s">
        <v>1958</v>
      </c>
      <c r="AE932" s="53">
        <v>0</v>
      </c>
      <c r="AJ932" s="4" t="s">
        <v>1831</v>
      </c>
      <c r="AK932" s="4" t="s">
        <v>1831</v>
      </c>
      <c r="AL932" s="4" t="s">
        <v>1831</v>
      </c>
      <c r="AM932" s="4" t="s">
        <v>1831</v>
      </c>
      <c r="AN932" s="4">
        <v>35</v>
      </c>
      <c r="AO932" s="4" t="s">
        <v>1831</v>
      </c>
      <c r="AR932" s="4" t="s">
        <v>1831</v>
      </c>
      <c r="AS932" s="4" t="s">
        <v>1831</v>
      </c>
      <c r="AT932" s="4" t="s">
        <v>1831</v>
      </c>
      <c r="AU932" s="4" t="s">
        <v>1831</v>
      </c>
      <c r="AV932" s="4" t="s">
        <v>1831</v>
      </c>
      <c r="AW932" s="4" t="s">
        <v>1831</v>
      </c>
      <c r="AX932" s="4" t="s">
        <v>1831</v>
      </c>
      <c r="AY932" s="4" t="s">
        <v>1831</v>
      </c>
      <c r="AZ932" s="4" t="s">
        <v>1831</v>
      </c>
      <c r="BA932" s="4" t="s">
        <v>1831</v>
      </c>
      <c r="BB932" s="4" t="s">
        <v>1831</v>
      </c>
      <c r="BC932" s="53">
        <v>0.7177692</v>
      </c>
      <c r="BD932" s="53">
        <v>3.7317500000000003E-2</v>
      </c>
      <c r="BE932" s="53">
        <v>308.96596599999998</v>
      </c>
      <c r="BF932" s="53">
        <v>2.1936456400000002</v>
      </c>
      <c r="BG932" s="53">
        <v>0.13861325999999999</v>
      </c>
      <c r="BH932" s="4">
        <v>30.575462699999999</v>
      </c>
      <c r="BI932" s="4">
        <v>8.1096354300000009</v>
      </c>
      <c r="BJ932" s="53">
        <v>7.1269404700000001</v>
      </c>
      <c r="BK932" s="53">
        <v>1.464673E-2</v>
      </c>
      <c r="BL932" s="53">
        <v>20161.900399999999</v>
      </c>
    </row>
    <row r="933" spans="1:64" hidden="1" x14ac:dyDescent="0.3">
      <c r="A933" s="4" t="s">
        <v>605</v>
      </c>
      <c r="B933" s="4">
        <v>181</v>
      </c>
      <c r="C933" s="53">
        <v>181</v>
      </c>
      <c r="D933" s="4">
        <v>903</v>
      </c>
      <c r="E933" s="4" t="s">
        <v>1727</v>
      </c>
      <c r="F933" s="58">
        <v>33427</v>
      </c>
      <c r="G933" s="94">
        <v>8</v>
      </c>
      <c r="H933" s="94">
        <v>7</v>
      </c>
      <c r="I933" s="94">
        <v>1991</v>
      </c>
      <c r="J933" s="4">
        <v>45.214512999999997</v>
      </c>
      <c r="K933" s="4">
        <v>-64.360433</v>
      </c>
      <c r="L933" s="4">
        <v>1</v>
      </c>
      <c r="M933" s="5" t="s">
        <v>963</v>
      </c>
      <c r="N933" s="4" t="s">
        <v>1345</v>
      </c>
      <c r="P933" s="5" t="s">
        <v>1929</v>
      </c>
      <c r="Q933" s="5" t="s">
        <v>845</v>
      </c>
      <c r="R933" s="4" t="s">
        <v>845</v>
      </c>
      <c r="S933" s="4" t="s">
        <v>1767</v>
      </c>
      <c r="T933" s="4" t="s">
        <v>2179</v>
      </c>
      <c r="U933" s="5" t="s">
        <v>1174</v>
      </c>
      <c r="V933" s="5" t="s">
        <v>992</v>
      </c>
      <c r="Y933" s="4" t="b">
        <v>1</v>
      </c>
      <c r="Z933" s="4" t="s">
        <v>1733</v>
      </c>
      <c r="AA933" s="4" t="s">
        <v>1831</v>
      </c>
      <c r="AB933" s="4" t="s">
        <v>1831</v>
      </c>
      <c r="AC933" s="4" t="s">
        <v>1831</v>
      </c>
      <c r="AD933" s="4" t="s">
        <v>1958</v>
      </c>
      <c r="AE933" s="53">
        <v>0</v>
      </c>
      <c r="AJ933" s="4" t="s">
        <v>1831</v>
      </c>
      <c r="AK933" s="4" t="s">
        <v>1831</v>
      </c>
      <c r="AL933" s="4" t="s">
        <v>1831</v>
      </c>
      <c r="AM933" s="4" t="s">
        <v>1831</v>
      </c>
      <c r="AN933" s="4">
        <v>41</v>
      </c>
      <c r="AO933" s="4" t="s">
        <v>1831</v>
      </c>
      <c r="AR933" s="4" t="s">
        <v>1831</v>
      </c>
      <c r="AS933" s="4" t="s">
        <v>1831</v>
      </c>
      <c r="AT933" s="4" t="s">
        <v>1831</v>
      </c>
      <c r="AU933" s="4" t="s">
        <v>1831</v>
      </c>
      <c r="AV933" s="4" t="s">
        <v>1831</v>
      </c>
      <c r="AW933" s="4" t="s">
        <v>1831</v>
      </c>
      <c r="AX933" s="4" t="s">
        <v>1831</v>
      </c>
      <c r="AY933" s="4" t="s">
        <v>1831</v>
      </c>
      <c r="AZ933" s="4" t="s">
        <v>1831</v>
      </c>
      <c r="BA933" s="4" t="s">
        <v>1831</v>
      </c>
      <c r="BB933" s="4" t="s">
        <v>1831</v>
      </c>
      <c r="BC933" s="53">
        <v>0.7177692</v>
      </c>
      <c r="BD933" s="53">
        <v>3.7317500000000003E-2</v>
      </c>
      <c r="BE933" s="53">
        <v>308.96596599999998</v>
      </c>
      <c r="BF933" s="53">
        <v>2.1936456400000002</v>
      </c>
      <c r="BG933" s="53">
        <v>0.13861325999999999</v>
      </c>
      <c r="BH933" s="4">
        <v>30.575462699999999</v>
      </c>
      <c r="BI933" s="4">
        <v>8.1096354300000009</v>
      </c>
      <c r="BJ933" s="53">
        <v>7.1269404700000001</v>
      </c>
      <c r="BK933" s="53">
        <v>1.464673E-2</v>
      </c>
      <c r="BL933" s="53">
        <v>20161.900399999999</v>
      </c>
    </row>
    <row r="934" spans="1:64" hidden="1" x14ac:dyDescent="0.3">
      <c r="A934" s="4" t="s">
        <v>605</v>
      </c>
      <c r="B934" s="4">
        <v>181</v>
      </c>
      <c r="C934" s="53">
        <v>181</v>
      </c>
      <c r="D934" s="4">
        <v>904</v>
      </c>
      <c r="E934" s="4" t="s">
        <v>1727</v>
      </c>
      <c r="F934" s="58">
        <v>33434</v>
      </c>
      <c r="G934" s="94">
        <v>15</v>
      </c>
      <c r="H934" s="94">
        <v>7</v>
      </c>
      <c r="I934" s="94">
        <v>1991</v>
      </c>
      <c r="J934" s="4">
        <v>45.214512999999997</v>
      </c>
      <c r="K934" s="4">
        <v>-64.360433</v>
      </c>
      <c r="L934" s="4">
        <v>1</v>
      </c>
      <c r="M934" s="5" t="s">
        <v>963</v>
      </c>
      <c r="N934" s="4" t="s">
        <v>1345</v>
      </c>
      <c r="P934" s="5" t="s">
        <v>1929</v>
      </c>
      <c r="Q934" s="5" t="s">
        <v>845</v>
      </c>
      <c r="R934" s="4" t="s">
        <v>845</v>
      </c>
      <c r="S934" s="4" t="s">
        <v>1767</v>
      </c>
      <c r="T934" s="4" t="s">
        <v>2180</v>
      </c>
      <c r="U934" s="5" t="s">
        <v>1174</v>
      </c>
      <c r="V934" s="5" t="s">
        <v>992</v>
      </c>
      <c r="Y934" s="4" t="b">
        <v>1</v>
      </c>
      <c r="Z934" s="4" t="s">
        <v>1733</v>
      </c>
      <c r="AA934" s="4" t="s">
        <v>1831</v>
      </c>
      <c r="AB934" s="4" t="s">
        <v>1831</v>
      </c>
      <c r="AC934" s="4" t="s">
        <v>1831</v>
      </c>
      <c r="AD934" s="4" t="s">
        <v>1958</v>
      </c>
      <c r="AE934" s="53">
        <v>0</v>
      </c>
      <c r="AJ934" s="4" t="s">
        <v>1831</v>
      </c>
      <c r="AK934" s="4" t="s">
        <v>1831</v>
      </c>
      <c r="AL934" s="4" t="s">
        <v>1831</v>
      </c>
      <c r="AM934" s="4" t="s">
        <v>1831</v>
      </c>
      <c r="AN934" s="4">
        <v>48</v>
      </c>
      <c r="AO934" s="4" t="s">
        <v>1831</v>
      </c>
      <c r="AR934" s="4" t="s">
        <v>1831</v>
      </c>
      <c r="AS934" s="4" t="s">
        <v>1831</v>
      </c>
      <c r="AT934" s="4" t="s">
        <v>1831</v>
      </c>
      <c r="AU934" s="4" t="s">
        <v>1831</v>
      </c>
      <c r="AV934" s="4" t="s">
        <v>1831</v>
      </c>
      <c r="AW934" s="4" t="s">
        <v>1831</v>
      </c>
      <c r="AX934" s="4" t="s">
        <v>1831</v>
      </c>
      <c r="AY934" s="4" t="s">
        <v>1831</v>
      </c>
      <c r="AZ934" s="4" t="s">
        <v>1831</v>
      </c>
      <c r="BA934" s="4" t="s">
        <v>1831</v>
      </c>
      <c r="BB934" s="4" t="s">
        <v>1831</v>
      </c>
      <c r="BC934" s="53">
        <v>0.7177692</v>
      </c>
      <c r="BD934" s="53">
        <v>3.7317500000000003E-2</v>
      </c>
      <c r="BE934" s="53">
        <v>308.96596599999998</v>
      </c>
      <c r="BF934" s="53">
        <v>2.1936456400000002</v>
      </c>
      <c r="BG934" s="53">
        <v>0.13861325999999999</v>
      </c>
      <c r="BH934" s="4">
        <v>30.575462699999999</v>
      </c>
      <c r="BI934" s="4">
        <v>8.1096354300000009</v>
      </c>
      <c r="BJ934" s="53">
        <v>7.1269404700000001</v>
      </c>
      <c r="BK934" s="53">
        <v>1.464673E-2</v>
      </c>
      <c r="BL934" s="53">
        <v>20161.900399999999</v>
      </c>
    </row>
    <row r="935" spans="1:64" hidden="1" x14ac:dyDescent="0.3">
      <c r="A935" s="4" t="s">
        <v>605</v>
      </c>
      <c r="B935" s="4">
        <v>181</v>
      </c>
      <c r="C935" s="53">
        <v>181</v>
      </c>
      <c r="D935" s="4">
        <v>905</v>
      </c>
      <c r="E935" s="4" t="s">
        <v>1728</v>
      </c>
      <c r="F935" s="58">
        <v>33387</v>
      </c>
      <c r="G935" s="94">
        <v>29</v>
      </c>
      <c r="H935" s="94">
        <v>5</v>
      </c>
      <c r="I935" s="94">
        <v>1991</v>
      </c>
      <c r="J935" s="4">
        <v>45.214512999999997</v>
      </c>
      <c r="K935" s="4">
        <v>-64.360433</v>
      </c>
      <c r="L935" s="4">
        <v>1</v>
      </c>
      <c r="M935" s="5" t="s">
        <v>963</v>
      </c>
      <c r="N935" s="4" t="s">
        <v>1345</v>
      </c>
      <c r="P935" s="5" t="s">
        <v>1929</v>
      </c>
      <c r="Q935" s="5" t="s">
        <v>845</v>
      </c>
      <c r="R935" s="4" t="s">
        <v>845</v>
      </c>
      <c r="S935" s="4" t="s">
        <v>1767</v>
      </c>
      <c r="T935" s="4" t="s">
        <v>2181</v>
      </c>
      <c r="U935" s="5" t="s">
        <v>1418</v>
      </c>
      <c r="V935" s="5" t="s">
        <v>992</v>
      </c>
      <c r="W935" s="5" t="s">
        <v>1222</v>
      </c>
      <c r="X935" s="4" t="s">
        <v>1883</v>
      </c>
      <c r="Y935" s="4" t="b">
        <v>1</v>
      </c>
      <c r="Z935" s="4" t="s">
        <v>1883</v>
      </c>
      <c r="AA935" s="4" t="s">
        <v>1831</v>
      </c>
      <c r="AB935" s="4" t="s">
        <v>1831</v>
      </c>
      <c r="AC935" s="4" t="s">
        <v>1831</v>
      </c>
      <c r="AD935" s="4" t="s">
        <v>1958</v>
      </c>
      <c r="AE935" s="53">
        <v>0</v>
      </c>
      <c r="AJ935" s="4" t="s">
        <v>1831</v>
      </c>
      <c r="AK935" s="4" t="s">
        <v>1831</v>
      </c>
      <c r="AL935" s="4" t="s">
        <v>1831</v>
      </c>
      <c r="AM935" s="4" t="s">
        <v>1831</v>
      </c>
      <c r="AN935" s="4">
        <v>1</v>
      </c>
      <c r="AO935" s="4" t="s">
        <v>1831</v>
      </c>
      <c r="AR935" s="4" t="s">
        <v>1831</v>
      </c>
      <c r="AS935" s="4" t="s">
        <v>1831</v>
      </c>
      <c r="AT935" s="4" t="s">
        <v>1831</v>
      </c>
      <c r="AU935" s="4" t="s">
        <v>1831</v>
      </c>
      <c r="AV935" s="4" t="s">
        <v>1831</v>
      </c>
      <c r="AW935" s="4" t="s">
        <v>1831</v>
      </c>
      <c r="AX935" s="4" t="s">
        <v>1831</v>
      </c>
      <c r="AY935" s="4" t="s">
        <v>1831</v>
      </c>
      <c r="AZ935" s="4" t="s">
        <v>1831</v>
      </c>
      <c r="BA935" s="4" t="s">
        <v>1831</v>
      </c>
      <c r="BB935" s="4" t="s">
        <v>1831</v>
      </c>
      <c r="BC935" s="53">
        <v>0.7177692</v>
      </c>
      <c r="BD935" s="53">
        <v>3.7317500000000003E-2</v>
      </c>
      <c r="BE935" s="53">
        <v>308.96596599999998</v>
      </c>
      <c r="BF935" s="53">
        <v>2.1936456400000002</v>
      </c>
      <c r="BG935" s="53">
        <v>0.13861325999999999</v>
      </c>
      <c r="BH935" s="4">
        <v>30.575462699999999</v>
      </c>
      <c r="BI935" s="4">
        <v>8.1096354300000009</v>
      </c>
      <c r="BJ935" s="53">
        <v>7.1269404700000001</v>
      </c>
      <c r="BK935" s="53">
        <v>1.464673E-2</v>
      </c>
      <c r="BL935" s="53">
        <v>20161.900399999999</v>
      </c>
    </row>
    <row r="936" spans="1:64" hidden="1" x14ac:dyDescent="0.3">
      <c r="A936" s="4" t="s">
        <v>605</v>
      </c>
      <c r="B936" s="4">
        <v>181</v>
      </c>
      <c r="C936" s="53">
        <v>181</v>
      </c>
      <c r="D936" s="4">
        <v>906</v>
      </c>
      <c r="E936" s="4" t="s">
        <v>1728</v>
      </c>
      <c r="F936" s="58">
        <v>33393</v>
      </c>
      <c r="G936" s="94">
        <v>4</v>
      </c>
      <c r="H936" s="94">
        <v>6</v>
      </c>
      <c r="I936" s="94">
        <v>1991</v>
      </c>
      <c r="J936" s="4">
        <v>45.214512999999997</v>
      </c>
      <c r="K936" s="4">
        <v>-64.360433</v>
      </c>
      <c r="L936" s="4">
        <v>1</v>
      </c>
      <c r="M936" s="5" t="s">
        <v>963</v>
      </c>
      <c r="N936" s="4" t="s">
        <v>1345</v>
      </c>
      <c r="P936" s="5" t="s">
        <v>1929</v>
      </c>
      <c r="Q936" s="5" t="s">
        <v>845</v>
      </c>
      <c r="R936" s="4" t="s">
        <v>845</v>
      </c>
      <c r="S936" s="4" t="s">
        <v>1767</v>
      </c>
      <c r="T936" s="4" t="s">
        <v>2182</v>
      </c>
      <c r="U936" s="5" t="s">
        <v>1418</v>
      </c>
      <c r="V936" s="5" t="s">
        <v>992</v>
      </c>
      <c r="W936" s="5" t="s">
        <v>1222</v>
      </c>
      <c r="X936" s="4" t="s">
        <v>1883</v>
      </c>
      <c r="Y936" s="4" t="b">
        <v>1</v>
      </c>
      <c r="Z936" s="4" t="s">
        <v>1883</v>
      </c>
      <c r="AA936" s="4" t="s">
        <v>1831</v>
      </c>
      <c r="AB936" s="4" t="s">
        <v>1831</v>
      </c>
      <c r="AC936" s="4" t="s">
        <v>1831</v>
      </c>
      <c r="AD936" s="4" t="s">
        <v>1958</v>
      </c>
      <c r="AE936" s="53">
        <v>0</v>
      </c>
      <c r="AJ936" s="4" t="s">
        <v>1831</v>
      </c>
      <c r="AK936" s="4" t="s">
        <v>1831</v>
      </c>
      <c r="AL936" s="4" t="s">
        <v>1831</v>
      </c>
      <c r="AM936" s="4" t="s">
        <v>1831</v>
      </c>
      <c r="AN936" s="4">
        <v>7</v>
      </c>
      <c r="AO936" s="4" t="s">
        <v>1831</v>
      </c>
      <c r="AR936" s="4" t="s">
        <v>1831</v>
      </c>
      <c r="AS936" s="4" t="s">
        <v>1831</v>
      </c>
      <c r="AT936" s="4" t="s">
        <v>1831</v>
      </c>
      <c r="AU936" s="4" t="s">
        <v>1831</v>
      </c>
      <c r="AV936" s="4" t="s">
        <v>1831</v>
      </c>
      <c r="AW936" s="4" t="s">
        <v>1831</v>
      </c>
      <c r="AX936" s="4" t="s">
        <v>1831</v>
      </c>
      <c r="AY936" s="4" t="s">
        <v>1831</v>
      </c>
      <c r="AZ936" s="4" t="s">
        <v>1831</v>
      </c>
      <c r="BA936" s="4" t="s">
        <v>1831</v>
      </c>
      <c r="BB936" s="4" t="s">
        <v>1831</v>
      </c>
      <c r="BC936" s="53">
        <v>0.7177692</v>
      </c>
      <c r="BD936" s="53">
        <v>3.7317500000000003E-2</v>
      </c>
      <c r="BE936" s="53">
        <v>308.96596599999998</v>
      </c>
      <c r="BF936" s="53">
        <v>2.1936456400000002</v>
      </c>
      <c r="BG936" s="53">
        <v>0.13861325999999999</v>
      </c>
      <c r="BH936" s="4">
        <v>30.575462699999999</v>
      </c>
      <c r="BI936" s="4">
        <v>8.1096354300000009</v>
      </c>
      <c r="BJ936" s="53">
        <v>7.1269404700000001</v>
      </c>
      <c r="BK936" s="53">
        <v>1.464673E-2</v>
      </c>
      <c r="BL936" s="53">
        <v>20161.900399999999</v>
      </c>
    </row>
    <row r="937" spans="1:64" hidden="1" x14ac:dyDescent="0.3">
      <c r="A937" s="4" t="s">
        <v>605</v>
      </c>
      <c r="B937" s="4">
        <v>181</v>
      </c>
      <c r="C937" s="53">
        <v>181</v>
      </c>
      <c r="D937" s="4">
        <v>907</v>
      </c>
      <c r="E937" s="4" t="s">
        <v>1728</v>
      </c>
      <c r="F937" s="58">
        <v>33403</v>
      </c>
      <c r="G937" s="94">
        <v>14</v>
      </c>
      <c r="H937" s="94">
        <v>6</v>
      </c>
      <c r="I937" s="94">
        <v>1991</v>
      </c>
      <c r="J937" s="4">
        <v>45.214512999999997</v>
      </c>
      <c r="K937" s="4">
        <v>-64.360433</v>
      </c>
      <c r="L937" s="4">
        <v>1</v>
      </c>
      <c r="M937" s="5" t="s">
        <v>963</v>
      </c>
      <c r="N937" s="4" t="s">
        <v>1345</v>
      </c>
      <c r="P937" s="5" t="s">
        <v>1929</v>
      </c>
      <c r="Q937" s="5" t="s">
        <v>845</v>
      </c>
      <c r="R937" s="4" t="s">
        <v>845</v>
      </c>
      <c r="S937" s="4" t="s">
        <v>1767</v>
      </c>
      <c r="T937" s="4" t="s">
        <v>2183</v>
      </c>
      <c r="U937" s="5" t="s">
        <v>1418</v>
      </c>
      <c r="V937" s="5" t="s">
        <v>992</v>
      </c>
      <c r="W937" s="5" t="s">
        <v>1222</v>
      </c>
      <c r="X937" s="4" t="s">
        <v>1883</v>
      </c>
      <c r="Y937" s="4" t="b">
        <v>1</v>
      </c>
      <c r="Z937" s="4" t="s">
        <v>1883</v>
      </c>
      <c r="AA937" s="4" t="s">
        <v>1831</v>
      </c>
      <c r="AB937" s="4" t="s">
        <v>1831</v>
      </c>
      <c r="AC937" s="4" t="s">
        <v>1831</v>
      </c>
      <c r="AD937" s="4" t="s">
        <v>1958</v>
      </c>
      <c r="AE937" s="53">
        <v>0</v>
      </c>
      <c r="AJ937" s="4" t="s">
        <v>1831</v>
      </c>
      <c r="AK937" s="4" t="s">
        <v>1831</v>
      </c>
      <c r="AL937" s="4" t="s">
        <v>1831</v>
      </c>
      <c r="AM937" s="4" t="s">
        <v>1831</v>
      </c>
      <c r="AN937" s="4">
        <v>17</v>
      </c>
      <c r="AO937" s="4" t="s">
        <v>1831</v>
      </c>
      <c r="AR937" s="4" t="s">
        <v>1831</v>
      </c>
      <c r="AS937" s="4" t="s">
        <v>1831</v>
      </c>
      <c r="AT937" s="4" t="s">
        <v>1831</v>
      </c>
      <c r="AU937" s="4" t="s">
        <v>1831</v>
      </c>
      <c r="AV937" s="4" t="s">
        <v>1831</v>
      </c>
      <c r="AW937" s="4" t="s">
        <v>1831</v>
      </c>
      <c r="AX937" s="4" t="s">
        <v>1831</v>
      </c>
      <c r="AY937" s="4" t="s">
        <v>1831</v>
      </c>
      <c r="AZ937" s="4" t="s">
        <v>1831</v>
      </c>
      <c r="BA937" s="4" t="s">
        <v>1831</v>
      </c>
      <c r="BB937" s="4" t="s">
        <v>1831</v>
      </c>
      <c r="BC937" s="53">
        <v>0.7177692</v>
      </c>
      <c r="BD937" s="53">
        <v>3.7317500000000003E-2</v>
      </c>
      <c r="BE937" s="53">
        <v>308.96596599999998</v>
      </c>
      <c r="BF937" s="53">
        <v>2.1936456400000002</v>
      </c>
      <c r="BG937" s="53">
        <v>0.13861325999999999</v>
      </c>
      <c r="BH937" s="4">
        <v>30.575462699999999</v>
      </c>
      <c r="BI937" s="4">
        <v>8.1096354300000009</v>
      </c>
      <c r="BJ937" s="53">
        <v>7.1269404700000001</v>
      </c>
      <c r="BK937" s="53">
        <v>1.464673E-2</v>
      </c>
      <c r="BL937" s="53">
        <v>20161.900399999999</v>
      </c>
    </row>
    <row r="938" spans="1:64" hidden="1" x14ac:dyDescent="0.3">
      <c r="A938" s="4" t="s">
        <v>605</v>
      </c>
      <c r="B938" s="4">
        <v>181</v>
      </c>
      <c r="C938" s="53">
        <v>181</v>
      </c>
      <c r="D938" s="4">
        <v>908</v>
      </c>
      <c r="E938" s="4" t="s">
        <v>1728</v>
      </c>
      <c r="F938" s="58">
        <v>33407</v>
      </c>
      <c r="G938" s="94">
        <v>18</v>
      </c>
      <c r="H938" s="94">
        <v>6</v>
      </c>
      <c r="I938" s="94">
        <v>1991</v>
      </c>
      <c r="J938" s="4">
        <v>45.214512999999997</v>
      </c>
      <c r="K938" s="4">
        <v>-64.360433</v>
      </c>
      <c r="L938" s="4">
        <v>1</v>
      </c>
      <c r="M938" s="5" t="s">
        <v>963</v>
      </c>
      <c r="N938" s="4" t="s">
        <v>1345</v>
      </c>
      <c r="P938" s="5" t="s">
        <v>1929</v>
      </c>
      <c r="Q938" s="5" t="s">
        <v>845</v>
      </c>
      <c r="R938" s="4" t="s">
        <v>845</v>
      </c>
      <c r="S938" s="4" t="s">
        <v>1767</v>
      </c>
      <c r="T938" s="4" t="s">
        <v>2184</v>
      </c>
      <c r="U938" s="5" t="s">
        <v>1418</v>
      </c>
      <c r="V938" s="5" t="s">
        <v>992</v>
      </c>
      <c r="W938" s="5" t="s">
        <v>1222</v>
      </c>
      <c r="X938" s="4" t="s">
        <v>1883</v>
      </c>
      <c r="Y938" s="4" t="b">
        <v>1</v>
      </c>
      <c r="Z938" s="4" t="s">
        <v>1883</v>
      </c>
      <c r="AA938" s="4" t="s">
        <v>1831</v>
      </c>
      <c r="AB938" s="4" t="s">
        <v>1831</v>
      </c>
      <c r="AC938" s="4" t="s">
        <v>1831</v>
      </c>
      <c r="AD938" s="4" t="s">
        <v>1958</v>
      </c>
      <c r="AE938" s="53">
        <v>0</v>
      </c>
      <c r="AJ938" s="4" t="s">
        <v>1831</v>
      </c>
      <c r="AK938" s="4" t="s">
        <v>1831</v>
      </c>
      <c r="AL938" s="4" t="s">
        <v>1831</v>
      </c>
      <c r="AM938" s="4" t="s">
        <v>1831</v>
      </c>
      <c r="AN938" s="4">
        <v>21</v>
      </c>
      <c r="AO938" s="4" t="s">
        <v>1831</v>
      </c>
      <c r="AR938" s="4" t="s">
        <v>1831</v>
      </c>
      <c r="AS938" s="4" t="s">
        <v>1831</v>
      </c>
      <c r="AT938" s="4" t="s">
        <v>1831</v>
      </c>
      <c r="AU938" s="4" t="s">
        <v>1831</v>
      </c>
      <c r="AV938" s="4" t="s">
        <v>1831</v>
      </c>
      <c r="AW938" s="4" t="s">
        <v>1831</v>
      </c>
      <c r="AX938" s="4" t="s">
        <v>1831</v>
      </c>
      <c r="AY938" s="4" t="s">
        <v>1831</v>
      </c>
      <c r="AZ938" s="4" t="s">
        <v>1831</v>
      </c>
      <c r="BA938" s="4" t="s">
        <v>1831</v>
      </c>
      <c r="BB938" s="4" t="s">
        <v>1831</v>
      </c>
      <c r="BC938" s="53">
        <v>0.7177692</v>
      </c>
      <c r="BD938" s="53">
        <v>3.7317500000000003E-2</v>
      </c>
      <c r="BE938" s="53">
        <v>308.96596599999998</v>
      </c>
      <c r="BF938" s="53">
        <v>2.1936456400000002</v>
      </c>
      <c r="BG938" s="53">
        <v>0.13861325999999999</v>
      </c>
      <c r="BH938" s="4">
        <v>30.575462699999999</v>
      </c>
      <c r="BI938" s="4">
        <v>8.1096354300000009</v>
      </c>
      <c r="BJ938" s="53">
        <v>7.1269404700000001</v>
      </c>
      <c r="BK938" s="53">
        <v>1.464673E-2</v>
      </c>
      <c r="BL938" s="53">
        <v>20161.900399999999</v>
      </c>
    </row>
    <row r="939" spans="1:64" hidden="1" x14ac:dyDescent="0.3">
      <c r="A939" s="4" t="s">
        <v>605</v>
      </c>
      <c r="B939" s="4">
        <v>181</v>
      </c>
      <c r="C939" s="53">
        <v>181</v>
      </c>
      <c r="D939" s="4">
        <v>909</v>
      </c>
      <c r="E939" s="4" t="s">
        <v>1728</v>
      </c>
      <c r="F939" s="58">
        <v>33413</v>
      </c>
      <c r="G939" s="94">
        <v>24</v>
      </c>
      <c r="H939" s="94">
        <v>6</v>
      </c>
      <c r="I939" s="94">
        <v>1991</v>
      </c>
      <c r="J939" s="4">
        <v>45.214512999999997</v>
      </c>
      <c r="K939" s="4">
        <v>-64.360433</v>
      </c>
      <c r="L939" s="4">
        <v>1</v>
      </c>
      <c r="M939" s="5" t="s">
        <v>963</v>
      </c>
      <c r="N939" s="4" t="s">
        <v>1345</v>
      </c>
      <c r="P939" s="5" t="s">
        <v>1929</v>
      </c>
      <c r="Q939" s="5" t="s">
        <v>845</v>
      </c>
      <c r="R939" s="4" t="s">
        <v>845</v>
      </c>
      <c r="S939" s="4" t="s">
        <v>1767</v>
      </c>
      <c r="T939" s="4" t="s">
        <v>2185</v>
      </c>
      <c r="U939" s="5" t="s">
        <v>1418</v>
      </c>
      <c r="V939" s="5" t="s">
        <v>992</v>
      </c>
      <c r="W939" s="5" t="s">
        <v>1222</v>
      </c>
      <c r="X939" s="4" t="s">
        <v>1883</v>
      </c>
      <c r="Y939" s="4" t="b">
        <v>1</v>
      </c>
      <c r="Z939" s="4" t="s">
        <v>1883</v>
      </c>
      <c r="AA939" s="4" t="s">
        <v>1831</v>
      </c>
      <c r="AB939" s="4" t="s">
        <v>1831</v>
      </c>
      <c r="AC939" s="4" t="s">
        <v>1831</v>
      </c>
      <c r="AD939" s="4" t="s">
        <v>1958</v>
      </c>
      <c r="AE939" s="53">
        <v>0</v>
      </c>
      <c r="AJ939" s="4" t="s">
        <v>1831</v>
      </c>
      <c r="AK939" s="4" t="s">
        <v>1831</v>
      </c>
      <c r="AL939" s="4" t="s">
        <v>1831</v>
      </c>
      <c r="AM939" s="4" t="s">
        <v>1831</v>
      </c>
      <c r="AN939" s="4">
        <v>27</v>
      </c>
      <c r="AO939" s="4" t="s">
        <v>1831</v>
      </c>
      <c r="AR939" s="4" t="s">
        <v>1831</v>
      </c>
      <c r="AS939" s="4" t="s">
        <v>1831</v>
      </c>
      <c r="AT939" s="4" t="s">
        <v>1831</v>
      </c>
      <c r="AU939" s="4" t="s">
        <v>1831</v>
      </c>
      <c r="AV939" s="4" t="s">
        <v>1831</v>
      </c>
      <c r="AW939" s="4" t="s">
        <v>1831</v>
      </c>
      <c r="AX939" s="4" t="s">
        <v>1831</v>
      </c>
      <c r="AY939" s="4" t="s">
        <v>1831</v>
      </c>
      <c r="AZ939" s="4" t="s">
        <v>1831</v>
      </c>
      <c r="BA939" s="4" t="s">
        <v>1831</v>
      </c>
      <c r="BB939" s="4" t="s">
        <v>1831</v>
      </c>
      <c r="BC939" s="53">
        <v>0.7177692</v>
      </c>
      <c r="BD939" s="53">
        <v>3.7317500000000003E-2</v>
      </c>
      <c r="BE939" s="53">
        <v>308.96596599999998</v>
      </c>
      <c r="BF939" s="53">
        <v>2.1936456400000002</v>
      </c>
      <c r="BG939" s="53">
        <v>0.13861325999999999</v>
      </c>
      <c r="BH939" s="4">
        <v>30.575462699999999</v>
      </c>
      <c r="BI939" s="4">
        <v>8.1096354300000009</v>
      </c>
      <c r="BJ939" s="53">
        <v>7.1269404700000001</v>
      </c>
      <c r="BK939" s="53">
        <v>1.464673E-2</v>
      </c>
      <c r="BL939" s="53">
        <v>20161.900399999999</v>
      </c>
    </row>
    <row r="940" spans="1:64" hidden="1" x14ac:dyDescent="0.3">
      <c r="A940" s="4" t="s">
        <v>605</v>
      </c>
      <c r="B940" s="4">
        <v>181</v>
      </c>
      <c r="C940" s="53">
        <v>181</v>
      </c>
      <c r="D940" s="4">
        <v>910</v>
      </c>
      <c r="E940" s="4" t="s">
        <v>1728</v>
      </c>
      <c r="F940" s="58">
        <v>33421</v>
      </c>
      <c r="G940" s="94">
        <v>2</v>
      </c>
      <c r="H940" s="94">
        <v>7</v>
      </c>
      <c r="I940" s="94">
        <v>1991</v>
      </c>
      <c r="J940" s="4">
        <v>45.214512999999997</v>
      </c>
      <c r="K940" s="4">
        <v>-64.360433</v>
      </c>
      <c r="L940" s="4">
        <v>1</v>
      </c>
      <c r="M940" s="5" t="s">
        <v>963</v>
      </c>
      <c r="N940" s="4" t="s">
        <v>1345</v>
      </c>
      <c r="P940" s="5" t="s">
        <v>1929</v>
      </c>
      <c r="Q940" s="5" t="s">
        <v>845</v>
      </c>
      <c r="R940" s="4" t="s">
        <v>845</v>
      </c>
      <c r="S940" s="4" t="s">
        <v>1767</v>
      </c>
      <c r="T940" s="4" t="s">
        <v>2186</v>
      </c>
      <c r="U940" s="5" t="s">
        <v>1418</v>
      </c>
      <c r="V940" s="5" t="s">
        <v>992</v>
      </c>
      <c r="W940" s="5" t="s">
        <v>1222</v>
      </c>
      <c r="X940" s="4" t="s">
        <v>1883</v>
      </c>
      <c r="Y940" s="4" t="b">
        <v>1</v>
      </c>
      <c r="Z940" s="4" t="s">
        <v>1883</v>
      </c>
      <c r="AA940" s="4" t="s">
        <v>1831</v>
      </c>
      <c r="AB940" s="4" t="s">
        <v>1831</v>
      </c>
      <c r="AC940" s="4" t="s">
        <v>1831</v>
      </c>
      <c r="AD940" s="4" t="s">
        <v>1958</v>
      </c>
      <c r="AE940" s="53">
        <v>0</v>
      </c>
      <c r="AJ940" s="4" t="s">
        <v>1831</v>
      </c>
      <c r="AK940" s="4" t="s">
        <v>1831</v>
      </c>
      <c r="AL940" s="4" t="s">
        <v>1831</v>
      </c>
      <c r="AM940" s="4" t="s">
        <v>1831</v>
      </c>
      <c r="AN940" s="4">
        <v>35</v>
      </c>
      <c r="AO940" s="4" t="s">
        <v>1831</v>
      </c>
      <c r="AR940" s="4" t="s">
        <v>1831</v>
      </c>
      <c r="AS940" s="4" t="s">
        <v>1831</v>
      </c>
      <c r="AT940" s="4" t="s">
        <v>1831</v>
      </c>
      <c r="AU940" s="4" t="s">
        <v>1831</v>
      </c>
      <c r="AV940" s="4" t="s">
        <v>1831</v>
      </c>
      <c r="AW940" s="4" t="s">
        <v>1831</v>
      </c>
      <c r="AX940" s="4" t="s">
        <v>1831</v>
      </c>
      <c r="AY940" s="4" t="s">
        <v>1831</v>
      </c>
      <c r="AZ940" s="4" t="s">
        <v>1831</v>
      </c>
      <c r="BA940" s="4" t="s">
        <v>1831</v>
      </c>
      <c r="BB940" s="4" t="s">
        <v>1831</v>
      </c>
      <c r="BC940" s="53">
        <v>0.7177692</v>
      </c>
      <c r="BD940" s="53">
        <v>3.7317500000000003E-2</v>
      </c>
      <c r="BE940" s="53">
        <v>308.96596599999998</v>
      </c>
      <c r="BF940" s="53">
        <v>2.1936456400000002</v>
      </c>
      <c r="BG940" s="53">
        <v>0.13861325999999999</v>
      </c>
      <c r="BH940" s="4">
        <v>30.575462699999999</v>
      </c>
      <c r="BI940" s="4">
        <v>8.1096354300000009</v>
      </c>
      <c r="BJ940" s="53">
        <v>7.1269404700000001</v>
      </c>
      <c r="BK940" s="53">
        <v>1.464673E-2</v>
      </c>
      <c r="BL940" s="53">
        <v>20161.900399999999</v>
      </c>
    </row>
    <row r="941" spans="1:64" hidden="1" x14ac:dyDescent="0.3">
      <c r="A941" s="4" t="s">
        <v>605</v>
      </c>
      <c r="B941" s="4">
        <v>181</v>
      </c>
      <c r="C941" s="53">
        <v>181</v>
      </c>
      <c r="D941" s="4">
        <v>911</v>
      </c>
      <c r="E941" s="4" t="s">
        <v>1728</v>
      </c>
      <c r="F941" s="58">
        <v>33427</v>
      </c>
      <c r="G941" s="94">
        <v>8</v>
      </c>
      <c r="H941" s="94">
        <v>7</v>
      </c>
      <c r="I941" s="94">
        <v>1991</v>
      </c>
      <c r="J941" s="4">
        <v>45.214512999999997</v>
      </c>
      <c r="K941" s="4">
        <v>-64.360433</v>
      </c>
      <c r="L941" s="4">
        <v>1</v>
      </c>
      <c r="M941" s="5" t="s">
        <v>963</v>
      </c>
      <c r="N941" s="4" t="s">
        <v>1345</v>
      </c>
      <c r="P941" s="5" t="s">
        <v>1929</v>
      </c>
      <c r="Q941" s="5" t="s">
        <v>845</v>
      </c>
      <c r="R941" s="4" t="s">
        <v>845</v>
      </c>
      <c r="S941" s="4" t="s">
        <v>1767</v>
      </c>
      <c r="T941" s="4" t="s">
        <v>2187</v>
      </c>
      <c r="U941" s="5" t="s">
        <v>1418</v>
      </c>
      <c r="V941" s="5" t="s">
        <v>992</v>
      </c>
      <c r="W941" s="5" t="s">
        <v>1222</v>
      </c>
      <c r="X941" s="4" t="s">
        <v>1883</v>
      </c>
      <c r="Y941" s="4" t="b">
        <v>1</v>
      </c>
      <c r="Z941" s="4" t="s">
        <v>1883</v>
      </c>
      <c r="AA941" s="4" t="s">
        <v>1831</v>
      </c>
      <c r="AB941" s="4" t="s">
        <v>1831</v>
      </c>
      <c r="AC941" s="4" t="s">
        <v>1831</v>
      </c>
      <c r="AD941" s="4" t="s">
        <v>1958</v>
      </c>
      <c r="AE941" s="53">
        <v>0</v>
      </c>
      <c r="AJ941" s="4" t="s">
        <v>1831</v>
      </c>
      <c r="AK941" s="4" t="s">
        <v>1831</v>
      </c>
      <c r="AL941" s="4" t="s">
        <v>1831</v>
      </c>
      <c r="AM941" s="4" t="s">
        <v>1831</v>
      </c>
      <c r="AN941" s="4">
        <v>41</v>
      </c>
      <c r="AO941" s="4" t="s">
        <v>1831</v>
      </c>
      <c r="AR941" s="4" t="s">
        <v>1831</v>
      </c>
      <c r="AS941" s="4" t="s">
        <v>1831</v>
      </c>
      <c r="AT941" s="4" t="s">
        <v>1831</v>
      </c>
      <c r="AU941" s="4" t="s">
        <v>1831</v>
      </c>
      <c r="AV941" s="4" t="s">
        <v>1831</v>
      </c>
      <c r="AW941" s="4" t="s">
        <v>1831</v>
      </c>
      <c r="AX941" s="4" t="s">
        <v>1831</v>
      </c>
      <c r="AY941" s="4" t="s">
        <v>1831</v>
      </c>
      <c r="AZ941" s="4" t="s">
        <v>1831</v>
      </c>
      <c r="BA941" s="4" t="s">
        <v>1831</v>
      </c>
      <c r="BB941" s="4" t="s">
        <v>1831</v>
      </c>
      <c r="BC941" s="53">
        <v>0.7177692</v>
      </c>
      <c r="BD941" s="53">
        <v>3.7317500000000003E-2</v>
      </c>
      <c r="BE941" s="53">
        <v>308.96596599999998</v>
      </c>
      <c r="BF941" s="53">
        <v>2.1936456400000002</v>
      </c>
      <c r="BG941" s="53">
        <v>0.13861325999999999</v>
      </c>
      <c r="BH941" s="4">
        <v>30.575462699999999</v>
      </c>
      <c r="BI941" s="4">
        <v>8.1096354300000009</v>
      </c>
      <c r="BJ941" s="53">
        <v>7.1269404700000001</v>
      </c>
      <c r="BK941" s="53">
        <v>1.464673E-2</v>
      </c>
      <c r="BL941" s="53">
        <v>20161.900399999999</v>
      </c>
    </row>
    <row r="942" spans="1:64" hidden="1" x14ac:dyDescent="0.3">
      <c r="A942" s="4" t="s">
        <v>605</v>
      </c>
      <c r="B942" s="4">
        <v>181</v>
      </c>
      <c r="C942" s="53">
        <v>181</v>
      </c>
      <c r="D942" s="4">
        <v>912</v>
      </c>
      <c r="E942" s="4" t="s">
        <v>1728</v>
      </c>
      <c r="F942" s="58">
        <v>33434</v>
      </c>
      <c r="G942" s="94">
        <v>15</v>
      </c>
      <c r="H942" s="94">
        <v>7</v>
      </c>
      <c r="I942" s="94">
        <v>1991</v>
      </c>
      <c r="J942" s="4">
        <v>45.214512999999997</v>
      </c>
      <c r="K942" s="4">
        <v>-64.360433</v>
      </c>
      <c r="L942" s="4">
        <v>1</v>
      </c>
      <c r="M942" s="5" t="s">
        <v>963</v>
      </c>
      <c r="N942" s="4" t="s">
        <v>1345</v>
      </c>
      <c r="P942" s="5" t="s">
        <v>1929</v>
      </c>
      <c r="Q942" s="5" t="s">
        <v>845</v>
      </c>
      <c r="R942" s="4" t="s">
        <v>845</v>
      </c>
      <c r="S942" s="4" t="s">
        <v>1767</v>
      </c>
      <c r="T942" s="4" t="s">
        <v>2188</v>
      </c>
      <c r="U942" s="5" t="s">
        <v>1418</v>
      </c>
      <c r="V942" s="5" t="s">
        <v>992</v>
      </c>
      <c r="W942" s="5" t="s">
        <v>1222</v>
      </c>
      <c r="X942" s="4" t="s">
        <v>1883</v>
      </c>
      <c r="Y942" s="4" t="b">
        <v>1</v>
      </c>
      <c r="Z942" s="4" t="s">
        <v>1883</v>
      </c>
      <c r="AA942" s="4" t="s">
        <v>1831</v>
      </c>
      <c r="AB942" s="4" t="s">
        <v>1831</v>
      </c>
      <c r="AC942" s="4" t="s">
        <v>1831</v>
      </c>
      <c r="AD942" s="4" t="s">
        <v>1958</v>
      </c>
      <c r="AE942" s="53">
        <v>0</v>
      </c>
      <c r="AJ942" s="4" t="s">
        <v>1831</v>
      </c>
      <c r="AK942" s="4" t="s">
        <v>1831</v>
      </c>
      <c r="AL942" s="4" t="s">
        <v>1831</v>
      </c>
      <c r="AM942" s="4" t="s">
        <v>1831</v>
      </c>
      <c r="AN942" s="4">
        <v>48</v>
      </c>
      <c r="AO942" s="4" t="s">
        <v>1831</v>
      </c>
      <c r="AR942" s="4" t="s">
        <v>1831</v>
      </c>
      <c r="AS942" s="4" t="s">
        <v>1831</v>
      </c>
      <c r="AT942" s="4" t="s">
        <v>1831</v>
      </c>
      <c r="AU942" s="4" t="s">
        <v>1831</v>
      </c>
      <c r="AV942" s="4" t="s">
        <v>1831</v>
      </c>
      <c r="AW942" s="4" t="s">
        <v>1831</v>
      </c>
      <c r="AX942" s="4" t="s">
        <v>1831</v>
      </c>
      <c r="AY942" s="4" t="s">
        <v>1831</v>
      </c>
      <c r="AZ942" s="4" t="s">
        <v>1831</v>
      </c>
      <c r="BA942" s="4" t="s">
        <v>1831</v>
      </c>
      <c r="BB942" s="4" t="s">
        <v>1831</v>
      </c>
      <c r="BC942" s="53">
        <v>0.7177692</v>
      </c>
      <c r="BD942" s="53">
        <v>3.7317500000000003E-2</v>
      </c>
      <c r="BE942" s="53">
        <v>308.96596599999998</v>
      </c>
      <c r="BF942" s="53">
        <v>2.1936456400000002</v>
      </c>
      <c r="BG942" s="53">
        <v>0.13861325999999999</v>
      </c>
      <c r="BH942" s="4">
        <v>30.575462699999999</v>
      </c>
      <c r="BI942" s="4">
        <v>8.1096354300000009</v>
      </c>
      <c r="BJ942" s="53">
        <v>7.1269404700000001</v>
      </c>
      <c r="BK942" s="53">
        <v>1.464673E-2</v>
      </c>
      <c r="BL942" s="53">
        <v>20161.900399999999</v>
      </c>
    </row>
    <row r="943" spans="1:64" hidden="1" x14ac:dyDescent="0.3">
      <c r="A943" s="4" t="s">
        <v>605</v>
      </c>
      <c r="B943" s="4">
        <v>181</v>
      </c>
      <c r="C943" s="53">
        <v>181</v>
      </c>
      <c r="D943" s="4">
        <v>913</v>
      </c>
      <c r="E943" s="4" t="s">
        <v>1729</v>
      </c>
      <c r="F943" s="58">
        <v>33387</v>
      </c>
      <c r="G943" s="94">
        <v>29</v>
      </c>
      <c r="H943" s="94">
        <v>5</v>
      </c>
      <c r="I943" s="94">
        <v>1991</v>
      </c>
      <c r="J943" s="4">
        <v>45.142063999999998</v>
      </c>
      <c r="K943" s="4">
        <v>-64.371560000000002</v>
      </c>
      <c r="L943" s="4">
        <v>52</v>
      </c>
      <c r="M943" s="5" t="s">
        <v>963</v>
      </c>
      <c r="N943" s="4" t="s">
        <v>1345</v>
      </c>
      <c r="P943" s="5" t="s">
        <v>1929</v>
      </c>
      <c r="Q943" s="5" t="s">
        <v>845</v>
      </c>
      <c r="R943" s="4" t="s">
        <v>845</v>
      </c>
      <c r="S943" s="4" t="s">
        <v>1767</v>
      </c>
      <c r="T943" s="4" t="s">
        <v>2189</v>
      </c>
      <c r="U943" s="5" t="s">
        <v>1174</v>
      </c>
      <c r="V943" s="5" t="s">
        <v>992</v>
      </c>
      <c r="Y943" s="4" t="b">
        <v>1</v>
      </c>
      <c r="Z943" s="4" t="s">
        <v>1733</v>
      </c>
      <c r="AA943" s="4" t="s">
        <v>1831</v>
      </c>
      <c r="AB943" s="4" t="s">
        <v>1831</v>
      </c>
      <c r="AC943" s="4" t="s">
        <v>1831</v>
      </c>
      <c r="AD943" s="4" t="s">
        <v>1958</v>
      </c>
      <c r="AE943" s="53">
        <v>0</v>
      </c>
      <c r="AJ943" s="4" t="s">
        <v>1831</v>
      </c>
      <c r="AK943" s="4" t="s">
        <v>1831</v>
      </c>
      <c r="AL943" s="4" t="s">
        <v>1831</v>
      </c>
      <c r="AM943" s="4" t="s">
        <v>1831</v>
      </c>
      <c r="AN943" s="4">
        <v>1</v>
      </c>
      <c r="AO943" s="4" t="s">
        <v>1831</v>
      </c>
      <c r="AR943" s="4" t="s">
        <v>1831</v>
      </c>
      <c r="AS943" s="4" t="s">
        <v>1831</v>
      </c>
      <c r="AT943" s="4" t="s">
        <v>1831</v>
      </c>
      <c r="AU943" s="4" t="s">
        <v>1831</v>
      </c>
      <c r="AV943" s="4" t="s">
        <v>1831</v>
      </c>
      <c r="AW943" s="4" t="s">
        <v>1831</v>
      </c>
      <c r="AX943" s="4" t="s">
        <v>1831</v>
      </c>
      <c r="AY943" s="4" t="s">
        <v>1831</v>
      </c>
      <c r="AZ943" s="4" t="s">
        <v>1831</v>
      </c>
      <c r="BA943" s="4" t="s">
        <v>1831</v>
      </c>
      <c r="BB943" s="4" t="s">
        <v>1831</v>
      </c>
      <c r="BC943" s="53">
        <v>0.69529295000000002</v>
      </c>
      <c r="BD943" s="53">
        <v>3.4365100000000003E-2</v>
      </c>
      <c r="BE943" s="53">
        <v>307.80762099999998</v>
      </c>
      <c r="BF943" s="53">
        <v>2.15942415</v>
      </c>
      <c r="BG943" s="53">
        <v>0.14318504000000001</v>
      </c>
      <c r="BH943" s="4">
        <v>30.570496299999999</v>
      </c>
      <c r="BI943" s="4">
        <v>7.8389360699999999</v>
      </c>
      <c r="BJ943" s="53">
        <v>7.2698598499999996</v>
      </c>
      <c r="BK943" s="53">
        <v>1.44493E-2</v>
      </c>
      <c r="BL943" s="53">
        <v>28261.099600000001</v>
      </c>
    </row>
    <row r="944" spans="1:64" hidden="1" x14ac:dyDescent="0.3">
      <c r="A944" s="4" t="s">
        <v>605</v>
      </c>
      <c r="B944" s="4">
        <v>181</v>
      </c>
      <c r="C944" s="53">
        <v>181</v>
      </c>
      <c r="D944" s="4">
        <v>914</v>
      </c>
      <c r="E944" s="4" t="s">
        <v>1729</v>
      </c>
      <c r="F944" s="58">
        <v>33393</v>
      </c>
      <c r="G944" s="94">
        <v>4</v>
      </c>
      <c r="H944" s="94">
        <v>6</v>
      </c>
      <c r="I944" s="94">
        <v>1991</v>
      </c>
      <c r="J944" s="4">
        <v>45.142063999999998</v>
      </c>
      <c r="K944" s="4">
        <v>-64.371560000000002</v>
      </c>
      <c r="L944" s="4">
        <v>52</v>
      </c>
      <c r="M944" s="5" t="s">
        <v>963</v>
      </c>
      <c r="N944" s="4" t="s">
        <v>1345</v>
      </c>
      <c r="P944" s="5" t="s">
        <v>1929</v>
      </c>
      <c r="Q944" s="5" t="s">
        <v>845</v>
      </c>
      <c r="R944" s="4" t="s">
        <v>845</v>
      </c>
      <c r="S944" s="4" t="s">
        <v>1767</v>
      </c>
      <c r="T944" s="4" t="s">
        <v>2190</v>
      </c>
      <c r="U944" s="5" t="s">
        <v>1174</v>
      </c>
      <c r="V944" s="5" t="s">
        <v>992</v>
      </c>
      <c r="Y944" s="4" t="b">
        <v>1</v>
      </c>
      <c r="Z944" s="4" t="s">
        <v>1733</v>
      </c>
      <c r="AA944" s="4" t="s">
        <v>1831</v>
      </c>
      <c r="AB944" s="4" t="s">
        <v>1831</v>
      </c>
      <c r="AC944" s="4" t="s">
        <v>1831</v>
      </c>
      <c r="AD944" s="4" t="s">
        <v>1958</v>
      </c>
      <c r="AE944" s="53">
        <v>0</v>
      </c>
      <c r="AJ944" s="4" t="s">
        <v>1831</v>
      </c>
      <c r="AK944" s="4" t="s">
        <v>1831</v>
      </c>
      <c r="AL944" s="4" t="s">
        <v>1831</v>
      </c>
      <c r="AM944" s="4" t="s">
        <v>1831</v>
      </c>
      <c r="AN944" s="4">
        <v>7</v>
      </c>
      <c r="AO944" s="4" t="s">
        <v>1831</v>
      </c>
      <c r="AR944" s="4" t="s">
        <v>1831</v>
      </c>
      <c r="AS944" s="4" t="s">
        <v>1831</v>
      </c>
      <c r="AT944" s="4" t="s">
        <v>1831</v>
      </c>
      <c r="AU944" s="4" t="s">
        <v>1831</v>
      </c>
      <c r="AV944" s="4" t="s">
        <v>1831</v>
      </c>
      <c r="AW944" s="4" t="s">
        <v>1831</v>
      </c>
      <c r="AX944" s="4" t="s">
        <v>1831</v>
      </c>
      <c r="AY944" s="4" t="s">
        <v>1831</v>
      </c>
      <c r="AZ944" s="4" t="s">
        <v>1831</v>
      </c>
      <c r="BA944" s="4" t="s">
        <v>1831</v>
      </c>
      <c r="BB944" s="4" t="s">
        <v>1831</v>
      </c>
      <c r="BC944" s="53">
        <v>0.69529295000000002</v>
      </c>
      <c r="BD944" s="53">
        <v>3.4365100000000003E-2</v>
      </c>
      <c r="BE944" s="53">
        <v>307.80762099999998</v>
      </c>
      <c r="BF944" s="53">
        <v>2.15942415</v>
      </c>
      <c r="BG944" s="53">
        <v>0.14318504000000001</v>
      </c>
      <c r="BH944" s="4">
        <v>30.570496299999999</v>
      </c>
      <c r="BI944" s="4">
        <v>7.8389360699999999</v>
      </c>
      <c r="BJ944" s="53">
        <v>7.2698598499999996</v>
      </c>
      <c r="BK944" s="53">
        <v>1.44493E-2</v>
      </c>
      <c r="BL944" s="53">
        <v>28261.099600000001</v>
      </c>
    </row>
    <row r="945" spans="1:64" hidden="1" x14ac:dyDescent="0.3">
      <c r="A945" s="4" t="s">
        <v>605</v>
      </c>
      <c r="B945" s="4">
        <v>181</v>
      </c>
      <c r="C945" s="53">
        <v>181</v>
      </c>
      <c r="D945" s="4">
        <v>915</v>
      </c>
      <c r="E945" s="4" t="s">
        <v>1729</v>
      </c>
      <c r="F945" s="58">
        <v>33403</v>
      </c>
      <c r="G945" s="94">
        <v>14</v>
      </c>
      <c r="H945" s="94">
        <v>6</v>
      </c>
      <c r="I945" s="94">
        <v>1991</v>
      </c>
      <c r="J945" s="4">
        <v>45.142063999999998</v>
      </c>
      <c r="K945" s="4">
        <v>-64.371560000000002</v>
      </c>
      <c r="L945" s="4">
        <v>52</v>
      </c>
      <c r="M945" s="5" t="s">
        <v>963</v>
      </c>
      <c r="N945" s="4" t="s">
        <v>1345</v>
      </c>
      <c r="P945" s="5" t="s">
        <v>1929</v>
      </c>
      <c r="Q945" s="5" t="s">
        <v>845</v>
      </c>
      <c r="R945" s="4" t="s">
        <v>845</v>
      </c>
      <c r="S945" s="4" t="s">
        <v>1767</v>
      </c>
      <c r="T945" s="4" t="s">
        <v>2191</v>
      </c>
      <c r="U945" s="5" t="s">
        <v>1174</v>
      </c>
      <c r="V945" s="5" t="s">
        <v>992</v>
      </c>
      <c r="Y945" s="4" t="b">
        <v>1</v>
      </c>
      <c r="Z945" s="4" t="s">
        <v>1733</v>
      </c>
      <c r="AA945" s="4" t="s">
        <v>1831</v>
      </c>
      <c r="AB945" s="4" t="s">
        <v>1831</v>
      </c>
      <c r="AC945" s="4" t="s">
        <v>1831</v>
      </c>
      <c r="AD945" s="4" t="s">
        <v>1958</v>
      </c>
      <c r="AE945" s="53">
        <v>0</v>
      </c>
      <c r="AJ945" s="4" t="s">
        <v>1831</v>
      </c>
      <c r="AK945" s="4" t="s">
        <v>1831</v>
      </c>
      <c r="AL945" s="4" t="s">
        <v>1831</v>
      </c>
      <c r="AM945" s="4" t="s">
        <v>1831</v>
      </c>
      <c r="AN945" s="4">
        <v>21</v>
      </c>
      <c r="AO945" s="4" t="s">
        <v>1831</v>
      </c>
      <c r="AR945" s="4" t="s">
        <v>1831</v>
      </c>
      <c r="AS945" s="4" t="s">
        <v>1831</v>
      </c>
      <c r="AT945" s="4" t="s">
        <v>1831</v>
      </c>
      <c r="AU945" s="4" t="s">
        <v>1831</v>
      </c>
      <c r="AV945" s="4" t="s">
        <v>1831</v>
      </c>
      <c r="AW945" s="4" t="s">
        <v>1831</v>
      </c>
      <c r="AX945" s="4" t="s">
        <v>1831</v>
      </c>
      <c r="AY945" s="4" t="s">
        <v>1831</v>
      </c>
      <c r="AZ945" s="4" t="s">
        <v>1831</v>
      </c>
      <c r="BA945" s="4" t="s">
        <v>1831</v>
      </c>
      <c r="BB945" s="4" t="s">
        <v>1831</v>
      </c>
      <c r="BC945" s="53">
        <v>0.69529295000000002</v>
      </c>
      <c r="BD945" s="53">
        <v>3.4365100000000003E-2</v>
      </c>
      <c r="BE945" s="53">
        <v>307.80762099999998</v>
      </c>
      <c r="BF945" s="53">
        <v>2.15942415</v>
      </c>
      <c r="BG945" s="53">
        <v>0.14318504000000001</v>
      </c>
      <c r="BH945" s="4">
        <v>30.570496299999999</v>
      </c>
      <c r="BI945" s="4">
        <v>7.8389360699999999</v>
      </c>
      <c r="BJ945" s="53">
        <v>7.2698598499999996</v>
      </c>
      <c r="BK945" s="53">
        <v>1.44493E-2</v>
      </c>
      <c r="BL945" s="53">
        <v>28261.099600000001</v>
      </c>
    </row>
    <row r="946" spans="1:64" hidden="1" x14ac:dyDescent="0.3">
      <c r="A946" s="4" t="s">
        <v>605</v>
      </c>
      <c r="B946" s="4">
        <v>181</v>
      </c>
      <c r="C946" s="53">
        <v>181</v>
      </c>
      <c r="D946" s="4">
        <v>916</v>
      </c>
      <c r="E946" s="4" t="s">
        <v>1729</v>
      </c>
      <c r="F946" s="58">
        <v>33407</v>
      </c>
      <c r="G946" s="94">
        <v>18</v>
      </c>
      <c r="H946" s="94">
        <v>6</v>
      </c>
      <c r="I946" s="94">
        <v>1991</v>
      </c>
      <c r="J946" s="4">
        <v>45.142063999999998</v>
      </c>
      <c r="K946" s="4">
        <v>-64.371560000000002</v>
      </c>
      <c r="L946" s="4">
        <v>52</v>
      </c>
      <c r="M946" s="5" t="s">
        <v>963</v>
      </c>
      <c r="N946" s="4" t="s">
        <v>1345</v>
      </c>
      <c r="P946" s="5" t="s">
        <v>1929</v>
      </c>
      <c r="Q946" s="5" t="s">
        <v>845</v>
      </c>
      <c r="R946" s="4" t="s">
        <v>845</v>
      </c>
      <c r="S946" s="4" t="s">
        <v>1767</v>
      </c>
      <c r="T946" s="4" t="s">
        <v>2192</v>
      </c>
      <c r="U946" s="5" t="s">
        <v>1174</v>
      </c>
      <c r="V946" s="5" t="s">
        <v>992</v>
      </c>
      <c r="Y946" s="4" t="b">
        <v>1</v>
      </c>
      <c r="Z946" s="4" t="s">
        <v>1733</v>
      </c>
      <c r="AA946" s="4" t="s">
        <v>1831</v>
      </c>
      <c r="AB946" s="4" t="s">
        <v>1831</v>
      </c>
      <c r="AC946" s="4" t="s">
        <v>1831</v>
      </c>
      <c r="AD946" s="4" t="s">
        <v>1958</v>
      </c>
      <c r="AE946" s="53">
        <v>0</v>
      </c>
      <c r="AJ946" s="4" t="s">
        <v>1831</v>
      </c>
      <c r="AK946" s="4" t="s">
        <v>1831</v>
      </c>
      <c r="AL946" s="4" t="s">
        <v>1831</v>
      </c>
      <c r="AM946" s="4" t="s">
        <v>1831</v>
      </c>
      <c r="AN946" s="4">
        <v>27</v>
      </c>
      <c r="AO946" s="4" t="s">
        <v>1831</v>
      </c>
      <c r="AR946" s="4" t="s">
        <v>1831</v>
      </c>
      <c r="AS946" s="4" t="s">
        <v>1831</v>
      </c>
      <c r="AT946" s="4" t="s">
        <v>1831</v>
      </c>
      <c r="AU946" s="4" t="s">
        <v>1831</v>
      </c>
      <c r="AV946" s="4" t="s">
        <v>1831</v>
      </c>
      <c r="AW946" s="4" t="s">
        <v>1831</v>
      </c>
      <c r="AX946" s="4" t="s">
        <v>1831</v>
      </c>
      <c r="AY946" s="4" t="s">
        <v>1831</v>
      </c>
      <c r="AZ946" s="4" t="s">
        <v>1831</v>
      </c>
      <c r="BA946" s="4" t="s">
        <v>1831</v>
      </c>
      <c r="BB946" s="4" t="s">
        <v>1831</v>
      </c>
      <c r="BC946" s="53">
        <v>0.69529295000000002</v>
      </c>
      <c r="BD946" s="53">
        <v>3.4365100000000003E-2</v>
      </c>
      <c r="BE946" s="53">
        <v>307.80762099999998</v>
      </c>
      <c r="BF946" s="53">
        <v>2.15942415</v>
      </c>
      <c r="BG946" s="53">
        <v>0.14318504000000001</v>
      </c>
      <c r="BH946" s="4">
        <v>30.570496299999999</v>
      </c>
      <c r="BI946" s="4">
        <v>7.8389360699999999</v>
      </c>
      <c r="BJ946" s="53">
        <v>7.2698598499999996</v>
      </c>
      <c r="BK946" s="53">
        <v>1.44493E-2</v>
      </c>
      <c r="BL946" s="53">
        <v>28261.099600000001</v>
      </c>
    </row>
    <row r="947" spans="1:64" hidden="1" x14ac:dyDescent="0.3">
      <c r="A947" s="4" t="s">
        <v>605</v>
      </c>
      <c r="B947" s="4">
        <v>181</v>
      </c>
      <c r="C947" s="53">
        <v>181</v>
      </c>
      <c r="D947" s="4">
        <v>917</v>
      </c>
      <c r="E947" s="4" t="s">
        <v>1729</v>
      </c>
      <c r="F947" s="58">
        <v>33413</v>
      </c>
      <c r="G947" s="94">
        <v>24</v>
      </c>
      <c r="H947" s="94">
        <v>6</v>
      </c>
      <c r="I947" s="94">
        <v>1991</v>
      </c>
      <c r="J947" s="4">
        <v>45.142063999999998</v>
      </c>
      <c r="K947" s="4">
        <v>-64.371560000000002</v>
      </c>
      <c r="L947" s="4">
        <v>52</v>
      </c>
      <c r="M947" s="5" t="s">
        <v>963</v>
      </c>
      <c r="N947" s="4" t="s">
        <v>1345</v>
      </c>
      <c r="P947" s="5" t="s">
        <v>1929</v>
      </c>
      <c r="Q947" s="5" t="s">
        <v>845</v>
      </c>
      <c r="R947" s="4" t="s">
        <v>845</v>
      </c>
      <c r="S947" s="4" t="s">
        <v>1767</v>
      </c>
      <c r="T947" s="4" t="s">
        <v>2193</v>
      </c>
      <c r="U947" s="5" t="s">
        <v>1174</v>
      </c>
      <c r="V947" s="5" t="s">
        <v>992</v>
      </c>
      <c r="Y947" s="4" t="b">
        <v>1</v>
      </c>
      <c r="Z947" s="4" t="s">
        <v>1733</v>
      </c>
      <c r="AA947" s="4" t="s">
        <v>1831</v>
      </c>
      <c r="AB947" s="4" t="s">
        <v>1831</v>
      </c>
      <c r="AC947" s="4" t="s">
        <v>1831</v>
      </c>
      <c r="AD947" s="4" t="s">
        <v>1958</v>
      </c>
      <c r="AE947" s="53">
        <v>0</v>
      </c>
      <c r="AJ947" s="4" t="s">
        <v>1831</v>
      </c>
      <c r="AK947" s="4" t="s">
        <v>1831</v>
      </c>
      <c r="AL947" s="4" t="s">
        <v>1831</v>
      </c>
      <c r="AM947" s="4" t="s">
        <v>1831</v>
      </c>
      <c r="AN947" s="4">
        <v>35</v>
      </c>
      <c r="AO947" s="4" t="s">
        <v>1831</v>
      </c>
      <c r="AR947" s="4" t="s">
        <v>1831</v>
      </c>
      <c r="AS947" s="4" t="s">
        <v>1831</v>
      </c>
      <c r="AT947" s="4" t="s">
        <v>1831</v>
      </c>
      <c r="AU947" s="4" t="s">
        <v>1831</v>
      </c>
      <c r="AV947" s="4" t="s">
        <v>1831</v>
      </c>
      <c r="AW947" s="4" t="s">
        <v>1831</v>
      </c>
      <c r="AX947" s="4" t="s">
        <v>1831</v>
      </c>
      <c r="AY947" s="4" t="s">
        <v>1831</v>
      </c>
      <c r="AZ947" s="4" t="s">
        <v>1831</v>
      </c>
      <c r="BA947" s="4" t="s">
        <v>1831</v>
      </c>
      <c r="BB947" s="4" t="s">
        <v>1831</v>
      </c>
      <c r="BC947" s="53">
        <v>0.69529295000000002</v>
      </c>
      <c r="BD947" s="53">
        <v>3.4365100000000003E-2</v>
      </c>
      <c r="BE947" s="53">
        <v>307.80762099999998</v>
      </c>
      <c r="BF947" s="53">
        <v>2.15942415</v>
      </c>
      <c r="BG947" s="53">
        <v>0.14318504000000001</v>
      </c>
      <c r="BH947" s="4">
        <v>30.570496299999999</v>
      </c>
      <c r="BI947" s="4">
        <v>7.8389360699999999</v>
      </c>
      <c r="BJ947" s="53">
        <v>7.2698598499999996</v>
      </c>
      <c r="BK947" s="53">
        <v>1.44493E-2</v>
      </c>
      <c r="BL947" s="53">
        <v>28261.099600000001</v>
      </c>
    </row>
    <row r="948" spans="1:64" hidden="1" x14ac:dyDescent="0.3">
      <c r="A948" s="4" t="s">
        <v>605</v>
      </c>
      <c r="B948" s="4">
        <v>181</v>
      </c>
      <c r="C948" s="53">
        <v>181</v>
      </c>
      <c r="D948" s="4">
        <v>918</v>
      </c>
      <c r="E948" s="4" t="s">
        <v>1729</v>
      </c>
      <c r="F948" s="58">
        <v>33421</v>
      </c>
      <c r="G948" s="94">
        <v>2</v>
      </c>
      <c r="H948" s="94">
        <v>7</v>
      </c>
      <c r="I948" s="94">
        <v>1991</v>
      </c>
      <c r="J948" s="4">
        <v>45.142063999999998</v>
      </c>
      <c r="K948" s="4">
        <v>-64.371560000000002</v>
      </c>
      <c r="L948" s="4">
        <v>52</v>
      </c>
      <c r="M948" s="5" t="s">
        <v>963</v>
      </c>
      <c r="N948" s="4" t="s">
        <v>1345</v>
      </c>
      <c r="P948" s="5" t="s">
        <v>1929</v>
      </c>
      <c r="Q948" s="5" t="s">
        <v>845</v>
      </c>
      <c r="R948" s="4" t="s">
        <v>845</v>
      </c>
      <c r="S948" s="4" t="s">
        <v>1767</v>
      </c>
      <c r="T948" s="4" t="s">
        <v>2194</v>
      </c>
      <c r="U948" s="5" t="s">
        <v>1174</v>
      </c>
      <c r="V948" s="5" t="s">
        <v>992</v>
      </c>
      <c r="Y948" s="4" t="b">
        <v>1</v>
      </c>
      <c r="Z948" s="4" t="s">
        <v>1733</v>
      </c>
      <c r="AA948" s="4" t="s">
        <v>1831</v>
      </c>
      <c r="AB948" s="4" t="s">
        <v>1831</v>
      </c>
      <c r="AC948" s="4" t="s">
        <v>1831</v>
      </c>
      <c r="AD948" s="4" t="s">
        <v>1958</v>
      </c>
      <c r="AE948" s="53">
        <v>0</v>
      </c>
      <c r="AJ948" s="4" t="s">
        <v>1831</v>
      </c>
      <c r="AK948" s="4" t="s">
        <v>1831</v>
      </c>
      <c r="AL948" s="4" t="s">
        <v>1831</v>
      </c>
      <c r="AM948" s="4" t="s">
        <v>1831</v>
      </c>
      <c r="AN948" s="4">
        <v>41</v>
      </c>
      <c r="AO948" s="4" t="s">
        <v>1831</v>
      </c>
      <c r="AR948" s="4" t="s">
        <v>1831</v>
      </c>
      <c r="AS948" s="4" t="s">
        <v>1831</v>
      </c>
      <c r="AT948" s="4" t="s">
        <v>1831</v>
      </c>
      <c r="AU948" s="4" t="s">
        <v>1831</v>
      </c>
      <c r="AV948" s="4" t="s">
        <v>1831</v>
      </c>
      <c r="AW948" s="4" t="s">
        <v>1831</v>
      </c>
      <c r="AX948" s="4" t="s">
        <v>1831</v>
      </c>
      <c r="AY948" s="4" t="s">
        <v>1831</v>
      </c>
      <c r="AZ948" s="4" t="s">
        <v>1831</v>
      </c>
      <c r="BA948" s="4" t="s">
        <v>1831</v>
      </c>
      <c r="BB948" s="4" t="s">
        <v>1831</v>
      </c>
      <c r="BC948" s="53">
        <v>0.69529295000000002</v>
      </c>
      <c r="BD948" s="53">
        <v>3.4365100000000003E-2</v>
      </c>
      <c r="BE948" s="53">
        <v>307.80762099999998</v>
      </c>
      <c r="BF948" s="53">
        <v>2.15942415</v>
      </c>
      <c r="BG948" s="53">
        <v>0.14318504000000001</v>
      </c>
      <c r="BH948" s="4">
        <v>30.570496299999999</v>
      </c>
      <c r="BI948" s="4">
        <v>7.8389360699999999</v>
      </c>
      <c r="BJ948" s="53">
        <v>7.2698598499999996</v>
      </c>
      <c r="BK948" s="53">
        <v>1.44493E-2</v>
      </c>
      <c r="BL948" s="53">
        <v>28261.099600000001</v>
      </c>
    </row>
    <row r="949" spans="1:64" hidden="1" x14ac:dyDescent="0.3">
      <c r="A949" s="4" t="s">
        <v>605</v>
      </c>
      <c r="B949" s="4">
        <v>181</v>
      </c>
      <c r="C949" s="53">
        <v>181</v>
      </c>
      <c r="D949" s="4">
        <v>919</v>
      </c>
      <c r="E949" s="4" t="s">
        <v>1729</v>
      </c>
      <c r="F949" s="58">
        <v>33427</v>
      </c>
      <c r="G949" s="94">
        <v>8</v>
      </c>
      <c r="H949" s="94">
        <v>7</v>
      </c>
      <c r="I949" s="94">
        <v>1991</v>
      </c>
      <c r="J949" s="4">
        <v>45.142063999999998</v>
      </c>
      <c r="K949" s="4">
        <v>-64.371560000000002</v>
      </c>
      <c r="L949" s="4">
        <v>52</v>
      </c>
      <c r="M949" s="5" t="s">
        <v>963</v>
      </c>
      <c r="N949" s="4" t="s">
        <v>1345</v>
      </c>
      <c r="P949" s="5" t="s">
        <v>1929</v>
      </c>
      <c r="Q949" s="5" t="s">
        <v>845</v>
      </c>
      <c r="R949" s="4" t="s">
        <v>845</v>
      </c>
      <c r="S949" s="4" t="s">
        <v>1767</v>
      </c>
      <c r="T949" s="4" t="s">
        <v>2195</v>
      </c>
      <c r="U949" s="5" t="s">
        <v>1174</v>
      </c>
      <c r="V949" s="5" t="s">
        <v>992</v>
      </c>
      <c r="Y949" s="4" t="b">
        <v>1</v>
      </c>
      <c r="Z949" s="4" t="s">
        <v>1733</v>
      </c>
      <c r="AA949" s="4" t="s">
        <v>1831</v>
      </c>
      <c r="AB949" s="4" t="s">
        <v>1831</v>
      </c>
      <c r="AC949" s="4" t="s">
        <v>1831</v>
      </c>
      <c r="AD949" s="4" t="s">
        <v>1958</v>
      </c>
      <c r="AE949" s="53">
        <v>0</v>
      </c>
      <c r="AJ949" s="4" t="s">
        <v>1831</v>
      </c>
      <c r="AK949" s="4" t="s">
        <v>1831</v>
      </c>
      <c r="AL949" s="4" t="s">
        <v>1831</v>
      </c>
      <c r="AM949" s="4" t="s">
        <v>1831</v>
      </c>
      <c r="AN949" s="4">
        <v>49</v>
      </c>
      <c r="AO949" s="4" t="s">
        <v>1831</v>
      </c>
      <c r="AR949" s="4" t="s">
        <v>1831</v>
      </c>
      <c r="AS949" s="4" t="s">
        <v>1831</v>
      </c>
      <c r="AT949" s="4" t="s">
        <v>1831</v>
      </c>
      <c r="AU949" s="4" t="s">
        <v>1831</v>
      </c>
      <c r="AV949" s="4" t="s">
        <v>1831</v>
      </c>
      <c r="AW949" s="4" t="s">
        <v>1831</v>
      </c>
      <c r="AX949" s="4" t="s">
        <v>1831</v>
      </c>
      <c r="AY949" s="4" t="s">
        <v>1831</v>
      </c>
      <c r="AZ949" s="4" t="s">
        <v>1831</v>
      </c>
      <c r="BA949" s="4" t="s">
        <v>1831</v>
      </c>
      <c r="BB949" s="4" t="s">
        <v>1831</v>
      </c>
      <c r="BC949" s="53">
        <v>0.69529295000000002</v>
      </c>
      <c r="BD949" s="53">
        <v>3.4365100000000003E-2</v>
      </c>
      <c r="BE949" s="53">
        <v>307.80762099999998</v>
      </c>
      <c r="BF949" s="53">
        <v>2.15942415</v>
      </c>
      <c r="BG949" s="53">
        <v>0.14318504000000001</v>
      </c>
      <c r="BH949" s="4">
        <v>30.570496299999999</v>
      </c>
      <c r="BI949" s="4">
        <v>7.8389360699999999</v>
      </c>
      <c r="BJ949" s="53">
        <v>7.2698598499999996</v>
      </c>
      <c r="BK949" s="53">
        <v>1.44493E-2</v>
      </c>
      <c r="BL949" s="53">
        <v>28261.099600000001</v>
      </c>
    </row>
    <row r="950" spans="1:64" hidden="1" x14ac:dyDescent="0.3">
      <c r="A950" s="4" t="s">
        <v>605</v>
      </c>
      <c r="B950" s="4">
        <v>181</v>
      </c>
      <c r="C950" s="53">
        <v>181</v>
      </c>
      <c r="D950" s="4">
        <v>920</v>
      </c>
      <c r="E950" s="4" t="s">
        <v>1729</v>
      </c>
      <c r="F950" s="58">
        <v>33434</v>
      </c>
      <c r="G950" s="94">
        <v>15</v>
      </c>
      <c r="H950" s="94">
        <v>7</v>
      </c>
      <c r="I950" s="94">
        <v>1991</v>
      </c>
      <c r="J950" s="4">
        <v>45.142063999999998</v>
      </c>
      <c r="K950" s="4">
        <v>-64.371560000000002</v>
      </c>
      <c r="L950" s="4">
        <v>52</v>
      </c>
      <c r="M950" s="5" t="s">
        <v>963</v>
      </c>
      <c r="N950" s="4" t="s">
        <v>1345</v>
      </c>
      <c r="P950" s="5" t="s">
        <v>1929</v>
      </c>
      <c r="Q950" s="5" t="s">
        <v>845</v>
      </c>
      <c r="R950" s="4" t="s">
        <v>845</v>
      </c>
      <c r="S950" s="4" t="s">
        <v>1767</v>
      </c>
      <c r="T950" s="4" t="s">
        <v>2196</v>
      </c>
      <c r="U950" s="5" t="s">
        <v>1174</v>
      </c>
      <c r="V950" s="5" t="s">
        <v>992</v>
      </c>
      <c r="Y950" s="4" t="b">
        <v>1</v>
      </c>
      <c r="Z950" s="4" t="s">
        <v>1733</v>
      </c>
      <c r="AA950" s="4" t="s">
        <v>1831</v>
      </c>
      <c r="AB950" s="4" t="s">
        <v>1831</v>
      </c>
      <c r="AC950" s="4" t="s">
        <v>1831</v>
      </c>
      <c r="AD950" s="4" t="s">
        <v>1958</v>
      </c>
      <c r="AE950" s="53">
        <v>0</v>
      </c>
      <c r="AJ950" s="4" t="s">
        <v>1831</v>
      </c>
      <c r="AK950" s="4" t="s">
        <v>1831</v>
      </c>
      <c r="AL950" s="4" t="s">
        <v>1831</v>
      </c>
      <c r="AM950" s="4" t="s">
        <v>1831</v>
      </c>
      <c r="AN950" s="4">
        <v>63</v>
      </c>
      <c r="AO950" s="4" t="s">
        <v>1831</v>
      </c>
      <c r="AR950" s="4" t="s">
        <v>1831</v>
      </c>
      <c r="AS950" s="4" t="s">
        <v>1831</v>
      </c>
      <c r="AT950" s="4" t="s">
        <v>1831</v>
      </c>
      <c r="AU950" s="4" t="s">
        <v>1831</v>
      </c>
      <c r="AV950" s="4" t="s">
        <v>1831</v>
      </c>
      <c r="AW950" s="4" t="s">
        <v>1831</v>
      </c>
      <c r="AX950" s="4" t="s">
        <v>1831</v>
      </c>
      <c r="AY950" s="4" t="s">
        <v>1831</v>
      </c>
      <c r="AZ950" s="4" t="s">
        <v>1831</v>
      </c>
      <c r="BA950" s="4" t="s">
        <v>1831</v>
      </c>
      <c r="BB950" s="4" t="s">
        <v>1831</v>
      </c>
      <c r="BC950" s="53">
        <v>0.69529295000000002</v>
      </c>
      <c r="BD950" s="53">
        <v>3.4365100000000003E-2</v>
      </c>
      <c r="BE950" s="53">
        <v>307.80762099999998</v>
      </c>
      <c r="BF950" s="53">
        <v>2.15942415</v>
      </c>
      <c r="BG950" s="53">
        <v>0.14318504000000001</v>
      </c>
      <c r="BH950" s="4">
        <v>30.570496299999999</v>
      </c>
      <c r="BI950" s="4">
        <v>7.8389360699999999</v>
      </c>
      <c r="BJ950" s="53">
        <v>7.2698598499999996</v>
      </c>
      <c r="BK950" s="53">
        <v>1.44493E-2</v>
      </c>
      <c r="BL950" s="53">
        <v>28261.099600000001</v>
      </c>
    </row>
    <row r="951" spans="1:64" hidden="1" x14ac:dyDescent="0.3">
      <c r="A951" s="4" t="s">
        <v>605</v>
      </c>
      <c r="B951" s="4">
        <v>181</v>
      </c>
      <c r="C951" s="53">
        <v>181</v>
      </c>
      <c r="D951" s="4">
        <v>921</v>
      </c>
      <c r="E951" s="4" t="s">
        <v>1729</v>
      </c>
      <c r="F951" s="58">
        <v>33449</v>
      </c>
      <c r="G951" s="94">
        <v>30</v>
      </c>
      <c r="H951" s="94">
        <v>7</v>
      </c>
      <c r="I951" s="94">
        <v>1991</v>
      </c>
      <c r="J951" s="4">
        <v>45.142063999999998</v>
      </c>
      <c r="K951" s="4">
        <v>-64.371560000000002</v>
      </c>
      <c r="L951" s="4">
        <v>52</v>
      </c>
      <c r="M951" s="5" t="s">
        <v>963</v>
      </c>
      <c r="N951" s="4" t="s">
        <v>1345</v>
      </c>
      <c r="P951" s="5" t="s">
        <v>1929</v>
      </c>
      <c r="Q951" s="5" t="s">
        <v>845</v>
      </c>
      <c r="R951" s="4" t="s">
        <v>845</v>
      </c>
      <c r="S951" s="4" t="s">
        <v>1767</v>
      </c>
      <c r="T951" s="4" t="s">
        <v>2197</v>
      </c>
      <c r="U951" s="5" t="s">
        <v>1174</v>
      </c>
      <c r="V951" s="5" t="s">
        <v>992</v>
      </c>
      <c r="Y951" s="4" t="b">
        <v>1</v>
      </c>
      <c r="Z951" s="4" t="s">
        <v>1733</v>
      </c>
      <c r="AA951" s="4" t="s">
        <v>1831</v>
      </c>
      <c r="AB951" s="4" t="s">
        <v>1831</v>
      </c>
      <c r="AC951" s="4" t="s">
        <v>1831</v>
      </c>
      <c r="AD951" s="4" t="s">
        <v>1958</v>
      </c>
      <c r="AE951" s="53">
        <v>0</v>
      </c>
      <c r="AJ951" s="4" t="s">
        <v>1831</v>
      </c>
      <c r="AK951" s="4" t="s">
        <v>1831</v>
      </c>
      <c r="AL951" s="4" t="s">
        <v>1831</v>
      </c>
      <c r="AM951" s="4" t="s">
        <v>1831</v>
      </c>
      <c r="AN951" s="4">
        <v>80</v>
      </c>
      <c r="AO951" s="4" t="s">
        <v>1831</v>
      </c>
      <c r="AR951" s="4" t="s">
        <v>1831</v>
      </c>
      <c r="AS951" s="4" t="s">
        <v>1831</v>
      </c>
      <c r="AT951" s="4" t="s">
        <v>1831</v>
      </c>
      <c r="AU951" s="4" t="s">
        <v>1831</v>
      </c>
      <c r="AV951" s="4" t="s">
        <v>1831</v>
      </c>
      <c r="AW951" s="4" t="s">
        <v>1831</v>
      </c>
      <c r="AX951" s="4" t="s">
        <v>1831</v>
      </c>
      <c r="AY951" s="4" t="s">
        <v>1831</v>
      </c>
      <c r="AZ951" s="4" t="s">
        <v>1831</v>
      </c>
      <c r="BA951" s="4" t="s">
        <v>1831</v>
      </c>
      <c r="BB951" s="4" t="s">
        <v>1831</v>
      </c>
      <c r="BC951" s="53">
        <v>0.69529295000000002</v>
      </c>
      <c r="BD951" s="53">
        <v>3.4365100000000003E-2</v>
      </c>
      <c r="BE951" s="53">
        <v>307.80762099999998</v>
      </c>
      <c r="BF951" s="53">
        <v>2.15942415</v>
      </c>
      <c r="BG951" s="53">
        <v>0.14318504000000001</v>
      </c>
      <c r="BH951" s="4">
        <v>30.570496299999999</v>
      </c>
      <c r="BI951" s="4">
        <v>7.8389360699999999</v>
      </c>
      <c r="BJ951" s="53">
        <v>7.2698598499999996</v>
      </c>
      <c r="BK951" s="53">
        <v>1.44493E-2</v>
      </c>
      <c r="BL951" s="53">
        <v>28261.099600000001</v>
      </c>
    </row>
    <row r="952" spans="1:64" hidden="1" x14ac:dyDescent="0.3">
      <c r="A952" s="4" t="s">
        <v>605</v>
      </c>
      <c r="B952" s="4">
        <v>181</v>
      </c>
      <c r="C952" s="53">
        <v>181</v>
      </c>
      <c r="D952" s="4">
        <v>922</v>
      </c>
      <c r="E952" s="4" t="s">
        <v>1729</v>
      </c>
      <c r="F952" s="58">
        <v>33490</v>
      </c>
      <c r="G952" s="94">
        <v>9</v>
      </c>
      <c r="H952" s="94">
        <v>9</v>
      </c>
      <c r="I952" s="94">
        <v>1991</v>
      </c>
      <c r="J952" s="4">
        <v>45.142063999999998</v>
      </c>
      <c r="K952" s="4">
        <v>-64.371560000000002</v>
      </c>
      <c r="L952" s="4">
        <v>52</v>
      </c>
      <c r="M952" s="5" t="s">
        <v>963</v>
      </c>
      <c r="N952" s="4" t="s">
        <v>1345</v>
      </c>
      <c r="P952" s="5" t="s">
        <v>1929</v>
      </c>
      <c r="Q952" s="5" t="s">
        <v>845</v>
      </c>
      <c r="R952" s="4" t="s">
        <v>845</v>
      </c>
      <c r="S952" s="4" t="s">
        <v>1767</v>
      </c>
      <c r="T952" s="4" t="s">
        <v>2198</v>
      </c>
      <c r="U952" s="5" t="s">
        <v>1174</v>
      </c>
      <c r="V952" s="5" t="s">
        <v>992</v>
      </c>
      <c r="Y952" s="4" t="b">
        <v>1</v>
      </c>
      <c r="Z952" s="4" t="s">
        <v>1733</v>
      </c>
      <c r="AA952" s="4" t="s">
        <v>1831</v>
      </c>
      <c r="AB952" s="4" t="s">
        <v>1831</v>
      </c>
      <c r="AC952" s="4" t="s">
        <v>1831</v>
      </c>
      <c r="AD952" s="4" t="s">
        <v>1958</v>
      </c>
      <c r="AE952" s="53">
        <v>0</v>
      </c>
      <c r="AJ952" s="4" t="s">
        <v>1831</v>
      </c>
      <c r="AK952" s="4" t="s">
        <v>1831</v>
      </c>
      <c r="AL952" s="4" t="s">
        <v>1831</v>
      </c>
      <c r="AM952" s="4" t="s">
        <v>1831</v>
      </c>
      <c r="AN952" s="4">
        <v>104</v>
      </c>
      <c r="AO952" s="4" t="s">
        <v>1831</v>
      </c>
      <c r="AR952" s="4" t="s">
        <v>1831</v>
      </c>
      <c r="AS952" s="4" t="s">
        <v>1831</v>
      </c>
      <c r="AT952" s="4" t="s">
        <v>1831</v>
      </c>
      <c r="AU952" s="4" t="s">
        <v>1831</v>
      </c>
      <c r="AV952" s="4" t="s">
        <v>1831</v>
      </c>
      <c r="AW952" s="4" t="s">
        <v>1831</v>
      </c>
      <c r="AX952" s="4" t="s">
        <v>1831</v>
      </c>
      <c r="AY952" s="4" t="s">
        <v>1831</v>
      </c>
      <c r="AZ952" s="4" t="s">
        <v>1831</v>
      </c>
      <c r="BA952" s="4" t="s">
        <v>1831</v>
      </c>
      <c r="BB952" s="4" t="s">
        <v>1831</v>
      </c>
      <c r="BC952" s="53">
        <v>0.69529295000000002</v>
      </c>
      <c r="BD952" s="53">
        <v>3.4365100000000003E-2</v>
      </c>
      <c r="BE952" s="53">
        <v>307.80762099999998</v>
      </c>
      <c r="BF952" s="53">
        <v>2.15942415</v>
      </c>
      <c r="BG952" s="53">
        <v>0.14318504000000001</v>
      </c>
      <c r="BH952" s="4">
        <v>30.570496299999999</v>
      </c>
      <c r="BI952" s="4">
        <v>7.8389360699999999</v>
      </c>
      <c r="BJ952" s="53">
        <v>7.2698598499999996</v>
      </c>
      <c r="BK952" s="53">
        <v>1.44493E-2</v>
      </c>
      <c r="BL952" s="53">
        <v>28261.099600000001</v>
      </c>
    </row>
    <row r="953" spans="1:64" hidden="1" x14ac:dyDescent="0.3">
      <c r="A953" s="4" t="s">
        <v>605</v>
      </c>
      <c r="B953" s="4">
        <v>181</v>
      </c>
      <c r="C953" s="53">
        <v>181</v>
      </c>
      <c r="D953" s="4">
        <v>923</v>
      </c>
      <c r="E953" s="4" t="s">
        <v>1729</v>
      </c>
      <c r="F953" s="58">
        <v>33512</v>
      </c>
      <c r="G953" s="94">
        <v>1</v>
      </c>
      <c r="H953" s="94">
        <v>10</v>
      </c>
      <c r="I953" s="94">
        <v>1991</v>
      </c>
      <c r="J953" s="4">
        <v>45.142063999999998</v>
      </c>
      <c r="K953" s="4">
        <v>-64.371560000000002</v>
      </c>
      <c r="L953" s="4">
        <v>52</v>
      </c>
      <c r="M953" s="5" t="s">
        <v>963</v>
      </c>
      <c r="N953" s="4" t="s">
        <v>1345</v>
      </c>
      <c r="P953" s="5" t="s">
        <v>1929</v>
      </c>
      <c r="Q953" s="5" t="s">
        <v>845</v>
      </c>
      <c r="R953" s="4" t="s">
        <v>845</v>
      </c>
      <c r="S953" s="4" t="s">
        <v>1767</v>
      </c>
      <c r="T953" s="4" t="s">
        <v>2199</v>
      </c>
      <c r="U953" s="5" t="s">
        <v>1174</v>
      </c>
      <c r="V953" s="5" t="s">
        <v>992</v>
      </c>
      <c r="Y953" s="4" t="b">
        <v>1</v>
      </c>
      <c r="Z953" s="4" t="s">
        <v>1733</v>
      </c>
      <c r="AA953" s="4" t="s">
        <v>1831</v>
      </c>
      <c r="AB953" s="4" t="s">
        <v>1831</v>
      </c>
      <c r="AC953" s="4" t="s">
        <v>1831</v>
      </c>
      <c r="AD953" s="4" t="s">
        <v>1958</v>
      </c>
      <c r="AE953" s="53">
        <v>0</v>
      </c>
      <c r="AJ953" s="4" t="s">
        <v>1831</v>
      </c>
      <c r="AK953" s="4" t="s">
        <v>1831</v>
      </c>
      <c r="AL953" s="4" t="s">
        <v>1831</v>
      </c>
      <c r="AM953" s="4" t="s">
        <v>1831</v>
      </c>
      <c r="AN953" s="4">
        <v>126</v>
      </c>
      <c r="AO953" s="4" t="s">
        <v>1831</v>
      </c>
      <c r="AR953" s="4" t="s">
        <v>1831</v>
      </c>
      <c r="AS953" s="4" t="s">
        <v>1831</v>
      </c>
      <c r="AT953" s="4" t="s">
        <v>1831</v>
      </c>
      <c r="AU953" s="4" t="s">
        <v>1831</v>
      </c>
      <c r="AV953" s="4" t="s">
        <v>1831</v>
      </c>
      <c r="AW953" s="4" t="s">
        <v>1831</v>
      </c>
      <c r="AX953" s="4" t="s">
        <v>1831</v>
      </c>
      <c r="AY953" s="4" t="s">
        <v>1831</v>
      </c>
      <c r="AZ953" s="4" t="s">
        <v>1831</v>
      </c>
      <c r="BA953" s="4" t="s">
        <v>1831</v>
      </c>
      <c r="BB953" s="4" t="s">
        <v>1831</v>
      </c>
      <c r="BC953" s="53">
        <v>0.69529295000000002</v>
      </c>
      <c r="BD953" s="53">
        <v>3.4365100000000003E-2</v>
      </c>
      <c r="BE953" s="53">
        <v>307.80762099999998</v>
      </c>
      <c r="BF953" s="53">
        <v>2.15942415</v>
      </c>
      <c r="BG953" s="53">
        <v>0.14318504000000001</v>
      </c>
      <c r="BH953" s="4">
        <v>30.570496299999999</v>
      </c>
      <c r="BI953" s="4">
        <v>7.8389360699999999</v>
      </c>
      <c r="BJ953" s="53">
        <v>7.2698598499999996</v>
      </c>
      <c r="BK953" s="53">
        <v>1.44493E-2</v>
      </c>
      <c r="BL953" s="53">
        <v>28261.099600000001</v>
      </c>
    </row>
    <row r="954" spans="1:64" hidden="1" x14ac:dyDescent="0.3">
      <c r="A954" s="4" t="s">
        <v>605</v>
      </c>
      <c r="B954" s="4">
        <v>181</v>
      </c>
      <c r="C954" s="53">
        <v>181</v>
      </c>
      <c r="D954" s="4">
        <v>924</v>
      </c>
      <c r="E954" s="4" t="s">
        <v>1730</v>
      </c>
      <c r="F954" s="58">
        <v>33387</v>
      </c>
      <c r="G954" s="94">
        <v>29</v>
      </c>
      <c r="H954" s="94">
        <v>5</v>
      </c>
      <c r="I954" s="94">
        <v>1991</v>
      </c>
      <c r="J954" s="4">
        <v>45.142063999999998</v>
      </c>
      <c r="K954" s="4">
        <v>-64.371560000000002</v>
      </c>
      <c r="L954" s="4">
        <v>52</v>
      </c>
      <c r="M954" s="5" t="s">
        <v>963</v>
      </c>
      <c r="N954" s="4" t="s">
        <v>1345</v>
      </c>
      <c r="P954" s="5" t="s">
        <v>1929</v>
      </c>
      <c r="Q954" s="5" t="s">
        <v>845</v>
      </c>
      <c r="R954" s="4" t="s">
        <v>845</v>
      </c>
      <c r="S954" s="4" t="s">
        <v>1767</v>
      </c>
      <c r="T954" s="4" t="s">
        <v>2200</v>
      </c>
      <c r="U954" s="5" t="s">
        <v>1418</v>
      </c>
      <c r="V954" s="5" t="s">
        <v>992</v>
      </c>
      <c r="W954" s="5" t="s">
        <v>1222</v>
      </c>
      <c r="X954" s="4" t="s">
        <v>1883</v>
      </c>
      <c r="Y954" s="4" t="b">
        <v>1</v>
      </c>
      <c r="Z954" s="4" t="s">
        <v>1883</v>
      </c>
      <c r="AA954" s="4" t="s">
        <v>1831</v>
      </c>
      <c r="AB954" s="4" t="s">
        <v>1831</v>
      </c>
      <c r="AC954" s="4" t="s">
        <v>1831</v>
      </c>
      <c r="AD954" s="4" t="s">
        <v>1958</v>
      </c>
      <c r="AE954" s="53">
        <v>0</v>
      </c>
      <c r="AJ954" s="4" t="s">
        <v>1831</v>
      </c>
      <c r="AK954" s="4" t="s">
        <v>1831</v>
      </c>
      <c r="AL954" s="4" t="s">
        <v>1831</v>
      </c>
      <c r="AM954" s="4" t="s">
        <v>1831</v>
      </c>
      <c r="AN954" s="4">
        <v>1</v>
      </c>
      <c r="AO954" s="4" t="s">
        <v>1831</v>
      </c>
      <c r="AR954" s="4" t="s">
        <v>1831</v>
      </c>
      <c r="AS954" s="4" t="s">
        <v>1831</v>
      </c>
      <c r="AT954" s="4" t="s">
        <v>1831</v>
      </c>
      <c r="AU954" s="4" t="s">
        <v>1831</v>
      </c>
      <c r="AV954" s="4" t="s">
        <v>1831</v>
      </c>
      <c r="AW954" s="4" t="s">
        <v>1831</v>
      </c>
      <c r="AX954" s="4" t="s">
        <v>1831</v>
      </c>
      <c r="AY954" s="4" t="s">
        <v>1831</v>
      </c>
      <c r="AZ954" s="4" t="s">
        <v>1831</v>
      </c>
      <c r="BA954" s="4" t="s">
        <v>1831</v>
      </c>
      <c r="BB954" s="4" t="s">
        <v>1831</v>
      </c>
      <c r="BC954" s="53">
        <v>0.69529295000000002</v>
      </c>
      <c r="BD954" s="53">
        <v>3.4365100000000003E-2</v>
      </c>
      <c r="BE954" s="53">
        <v>307.80762099999998</v>
      </c>
      <c r="BF954" s="53">
        <v>2.15942415</v>
      </c>
      <c r="BG954" s="53">
        <v>0.14318504000000001</v>
      </c>
      <c r="BH954" s="4">
        <v>30.570496299999999</v>
      </c>
      <c r="BI954" s="4">
        <v>7.8389360699999999</v>
      </c>
      <c r="BJ954" s="53">
        <v>7.2698598499999996</v>
      </c>
      <c r="BK954" s="53">
        <v>1.44493E-2</v>
      </c>
      <c r="BL954" s="53">
        <v>28261.099600000001</v>
      </c>
    </row>
    <row r="955" spans="1:64" hidden="1" x14ac:dyDescent="0.3">
      <c r="A955" s="4" t="s">
        <v>605</v>
      </c>
      <c r="B955" s="4">
        <v>181</v>
      </c>
      <c r="C955" s="53">
        <v>181</v>
      </c>
      <c r="D955" s="4">
        <v>925</v>
      </c>
      <c r="E955" s="4" t="s">
        <v>1730</v>
      </c>
      <c r="F955" s="58">
        <v>33393</v>
      </c>
      <c r="G955" s="94">
        <v>4</v>
      </c>
      <c r="H955" s="94">
        <v>6</v>
      </c>
      <c r="I955" s="94">
        <v>1991</v>
      </c>
      <c r="J955" s="4">
        <v>45.142063999999998</v>
      </c>
      <c r="K955" s="4">
        <v>-64.371560000000002</v>
      </c>
      <c r="L955" s="4">
        <v>52</v>
      </c>
      <c r="M955" s="5" t="s">
        <v>963</v>
      </c>
      <c r="N955" s="4" t="s">
        <v>1345</v>
      </c>
      <c r="P955" s="5" t="s">
        <v>1929</v>
      </c>
      <c r="Q955" s="5" t="s">
        <v>845</v>
      </c>
      <c r="R955" s="4" t="s">
        <v>845</v>
      </c>
      <c r="S955" s="4" t="s">
        <v>1767</v>
      </c>
      <c r="T955" s="4" t="s">
        <v>2201</v>
      </c>
      <c r="U955" s="5" t="s">
        <v>1418</v>
      </c>
      <c r="V955" s="5" t="s">
        <v>992</v>
      </c>
      <c r="W955" s="5" t="s">
        <v>1222</v>
      </c>
      <c r="X955" s="4" t="s">
        <v>1883</v>
      </c>
      <c r="Y955" s="4" t="b">
        <v>1</v>
      </c>
      <c r="Z955" s="4" t="s">
        <v>1883</v>
      </c>
      <c r="AA955" s="4" t="s">
        <v>1831</v>
      </c>
      <c r="AB955" s="4" t="s">
        <v>1831</v>
      </c>
      <c r="AC955" s="4" t="s">
        <v>1831</v>
      </c>
      <c r="AD955" s="4" t="s">
        <v>1958</v>
      </c>
      <c r="AE955" s="53">
        <v>0</v>
      </c>
      <c r="AJ955" s="4" t="s">
        <v>1831</v>
      </c>
      <c r="AK955" s="4" t="s">
        <v>1831</v>
      </c>
      <c r="AL955" s="4" t="s">
        <v>1831</v>
      </c>
      <c r="AM955" s="4" t="s">
        <v>1831</v>
      </c>
      <c r="AN955" s="4">
        <v>7</v>
      </c>
      <c r="AO955" s="4" t="s">
        <v>1831</v>
      </c>
      <c r="AR955" s="4" t="s">
        <v>1831</v>
      </c>
      <c r="AS955" s="4" t="s">
        <v>1831</v>
      </c>
      <c r="AT955" s="4" t="s">
        <v>1831</v>
      </c>
      <c r="AU955" s="4" t="s">
        <v>1831</v>
      </c>
      <c r="AV955" s="4" t="s">
        <v>1831</v>
      </c>
      <c r="AW955" s="4" t="s">
        <v>1831</v>
      </c>
      <c r="AX955" s="4" t="s">
        <v>1831</v>
      </c>
      <c r="AY955" s="4" t="s">
        <v>1831</v>
      </c>
      <c r="AZ955" s="4" t="s">
        <v>1831</v>
      </c>
      <c r="BA955" s="4" t="s">
        <v>1831</v>
      </c>
      <c r="BB955" s="4" t="s">
        <v>1831</v>
      </c>
      <c r="BC955" s="53">
        <v>0.69529295000000002</v>
      </c>
      <c r="BD955" s="53">
        <v>3.4365100000000003E-2</v>
      </c>
      <c r="BE955" s="53">
        <v>307.80762099999998</v>
      </c>
      <c r="BF955" s="53">
        <v>2.15942415</v>
      </c>
      <c r="BG955" s="53">
        <v>0.14318504000000001</v>
      </c>
      <c r="BH955" s="4">
        <v>30.570496299999999</v>
      </c>
      <c r="BI955" s="4">
        <v>7.8389360699999999</v>
      </c>
      <c r="BJ955" s="53">
        <v>7.2698598499999996</v>
      </c>
      <c r="BK955" s="53">
        <v>1.44493E-2</v>
      </c>
      <c r="BL955" s="53">
        <v>28261.099600000001</v>
      </c>
    </row>
    <row r="956" spans="1:64" hidden="1" x14ac:dyDescent="0.3">
      <c r="A956" s="4" t="s">
        <v>605</v>
      </c>
      <c r="B956" s="4">
        <v>181</v>
      </c>
      <c r="C956" s="53">
        <v>181</v>
      </c>
      <c r="D956" s="4">
        <v>926</v>
      </c>
      <c r="E956" s="4" t="s">
        <v>1730</v>
      </c>
      <c r="F956" s="58">
        <v>33403</v>
      </c>
      <c r="G956" s="94">
        <v>14</v>
      </c>
      <c r="H956" s="94">
        <v>6</v>
      </c>
      <c r="I956" s="94">
        <v>1991</v>
      </c>
      <c r="J956" s="4">
        <v>45.142063999999998</v>
      </c>
      <c r="K956" s="4">
        <v>-64.371560000000002</v>
      </c>
      <c r="L956" s="4">
        <v>52</v>
      </c>
      <c r="M956" s="5" t="s">
        <v>963</v>
      </c>
      <c r="N956" s="4" t="s">
        <v>1345</v>
      </c>
      <c r="P956" s="5" t="s">
        <v>1929</v>
      </c>
      <c r="Q956" s="5" t="s">
        <v>845</v>
      </c>
      <c r="R956" s="4" t="s">
        <v>845</v>
      </c>
      <c r="S956" s="4" t="s">
        <v>1767</v>
      </c>
      <c r="T956" s="4" t="s">
        <v>2202</v>
      </c>
      <c r="U956" s="5" t="s">
        <v>1418</v>
      </c>
      <c r="V956" s="5" t="s">
        <v>992</v>
      </c>
      <c r="W956" s="5" t="s">
        <v>1222</v>
      </c>
      <c r="X956" s="4" t="s">
        <v>1883</v>
      </c>
      <c r="Y956" s="4" t="b">
        <v>1</v>
      </c>
      <c r="Z956" s="4" t="s">
        <v>1883</v>
      </c>
      <c r="AA956" s="4" t="s">
        <v>1831</v>
      </c>
      <c r="AB956" s="4" t="s">
        <v>1831</v>
      </c>
      <c r="AC956" s="4" t="s">
        <v>1831</v>
      </c>
      <c r="AD956" s="4" t="s">
        <v>1958</v>
      </c>
      <c r="AE956" s="53">
        <v>0</v>
      </c>
      <c r="AJ956" s="4" t="s">
        <v>1831</v>
      </c>
      <c r="AK956" s="4" t="s">
        <v>1831</v>
      </c>
      <c r="AL956" s="4" t="s">
        <v>1831</v>
      </c>
      <c r="AM956" s="4" t="s">
        <v>1831</v>
      </c>
      <c r="AN956" s="4">
        <v>21</v>
      </c>
      <c r="AO956" s="4" t="s">
        <v>1831</v>
      </c>
      <c r="AR956" s="4" t="s">
        <v>1831</v>
      </c>
      <c r="AS956" s="4" t="s">
        <v>1831</v>
      </c>
      <c r="AT956" s="4" t="s">
        <v>1831</v>
      </c>
      <c r="AU956" s="4" t="s">
        <v>1831</v>
      </c>
      <c r="AV956" s="4" t="s">
        <v>1831</v>
      </c>
      <c r="AW956" s="4" t="s">
        <v>1831</v>
      </c>
      <c r="AX956" s="4" t="s">
        <v>1831</v>
      </c>
      <c r="AY956" s="4" t="s">
        <v>1831</v>
      </c>
      <c r="AZ956" s="4" t="s">
        <v>1831</v>
      </c>
      <c r="BA956" s="4" t="s">
        <v>1831</v>
      </c>
      <c r="BB956" s="4" t="s">
        <v>1831</v>
      </c>
      <c r="BC956" s="53">
        <v>0.69529295000000002</v>
      </c>
      <c r="BD956" s="53">
        <v>3.4365100000000003E-2</v>
      </c>
      <c r="BE956" s="53">
        <v>307.80762099999998</v>
      </c>
      <c r="BF956" s="53">
        <v>2.15942415</v>
      </c>
      <c r="BG956" s="53">
        <v>0.14318504000000001</v>
      </c>
      <c r="BH956" s="4">
        <v>30.570496299999999</v>
      </c>
      <c r="BI956" s="4">
        <v>7.8389360699999999</v>
      </c>
      <c r="BJ956" s="53">
        <v>7.2698598499999996</v>
      </c>
      <c r="BK956" s="53">
        <v>1.44493E-2</v>
      </c>
      <c r="BL956" s="53">
        <v>28261.099600000001</v>
      </c>
    </row>
    <row r="957" spans="1:64" hidden="1" x14ac:dyDescent="0.3">
      <c r="A957" s="4" t="s">
        <v>605</v>
      </c>
      <c r="B957" s="4">
        <v>181</v>
      </c>
      <c r="C957" s="53">
        <v>181</v>
      </c>
      <c r="D957" s="4">
        <v>927</v>
      </c>
      <c r="E957" s="4" t="s">
        <v>1730</v>
      </c>
      <c r="F957" s="58">
        <v>33407</v>
      </c>
      <c r="G957" s="94">
        <v>18</v>
      </c>
      <c r="H957" s="94">
        <v>6</v>
      </c>
      <c r="I957" s="94">
        <v>1991</v>
      </c>
      <c r="J957" s="4">
        <v>45.142063999999998</v>
      </c>
      <c r="K957" s="4">
        <v>-64.371560000000002</v>
      </c>
      <c r="L957" s="4">
        <v>52</v>
      </c>
      <c r="M957" s="5" t="s">
        <v>963</v>
      </c>
      <c r="N957" s="4" t="s">
        <v>1345</v>
      </c>
      <c r="P957" s="5" t="s">
        <v>1929</v>
      </c>
      <c r="Q957" s="5" t="s">
        <v>845</v>
      </c>
      <c r="R957" s="4" t="s">
        <v>845</v>
      </c>
      <c r="S957" s="4" t="s">
        <v>1767</v>
      </c>
      <c r="T957" s="4" t="s">
        <v>2203</v>
      </c>
      <c r="U957" s="5" t="s">
        <v>1418</v>
      </c>
      <c r="V957" s="5" t="s">
        <v>992</v>
      </c>
      <c r="W957" s="5" t="s">
        <v>1222</v>
      </c>
      <c r="X957" s="4" t="s">
        <v>1883</v>
      </c>
      <c r="Y957" s="4" t="b">
        <v>1</v>
      </c>
      <c r="Z957" s="4" t="s">
        <v>1883</v>
      </c>
      <c r="AA957" s="4" t="s">
        <v>1831</v>
      </c>
      <c r="AB957" s="4" t="s">
        <v>1831</v>
      </c>
      <c r="AC957" s="4" t="s">
        <v>1831</v>
      </c>
      <c r="AD957" s="4" t="s">
        <v>1958</v>
      </c>
      <c r="AE957" s="53">
        <v>0</v>
      </c>
      <c r="AJ957" s="4" t="s">
        <v>1831</v>
      </c>
      <c r="AK957" s="4" t="s">
        <v>1831</v>
      </c>
      <c r="AL957" s="4" t="s">
        <v>1831</v>
      </c>
      <c r="AM957" s="4" t="s">
        <v>1831</v>
      </c>
      <c r="AN957" s="4">
        <v>27</v>
      </c>
      <c r="AO957" s="4" t="s">
        <v>1831</v>
      </c>
      <c r="AR957" s="4" t="s">
        <v>1831</v>
      </c>
      <c r="AS957" s="4" t="s">
        <v>1831</v>
      </c>
      <c r="AT957" s="4" t="s">
        <v>1831</v>
      </c>
      <c r="AU957" s="4" t="s">
        <v>1831</v>
      </c>
      <c r="AV957" s="4" t="s">
        <v>1831</v>
      </c>
      <c r="AW957" s="4" t="s">
        <v>1831</v>
      </c>
      <c r="AX957" s="4" t="s">
        <v>1831</v>
      </c>
      <c r="AY957" s="4" t="s">
        <v>1831</v>
      </c>
      <c r="AZ957" s="4" t="s">
        <v>1831</v>
      </c>
      <c r="BA957" s="4" t="s">
        <v>1831</v>
      </c>
      <c r="BB957" s="4" t="s">
        <v>1831</v>
      </c>
      <c r="BC957" s="53">
        <v>0.69529295000000002</v>
      </c>
      <c r="BD957" s="53">
        <v>3.4365100000000003E-2</v>
      </c>
      <c r="BE957" s="53">
        <v>307.80762099999998</v>
      </c>
      <c r="BF957" s="53">
        <v>2.15942415</v>
      </c>
      <c r="BG957" s="53">
        <v>0.14318504000000001</v>
      </c>
      <c r="BH957" s="4">
        <v>30.570496299999999</v>
      </c>
      <c r="BI957" s="4">
        <v>7.8389360699999999</v>
      </c>
      <c r="BJ957" s="53">
        <v>7.2698598499999996</v>
      </c>
      <c r="BK957" s="53">
        <v>1.44493E-2</v>
      </c>
      <c r="BL957" s="53">
        <v>28261.099600000001</v>
      </c>
    </row>
    <row r="958" spans="1:64" hidden="1" x14ac:dyDescent="0.3">
      <c r="A958" s="4" t="s">
        <v>605</v>
      </c>
      <c r="B958" s="4">
        <v>181</v>
      </c>
      <c r="C958" s="53">
        <v>181</v>
      </c>
      <c r="D958" s="4">
        <v>928</v>
      </c>
      <c r="E958" s="4" t="s">
        <v>1730</v>
      </c>
      <c r="F958" s="58">
        <v>33413</v>
      </c>
      <c r="G958" s="94">
        <v>24</v>
      </c>
      <c r="H958" s="94">
        <v>6</v>
      </c>
      <c r="I958" s="94">
        <v>1991</v>
      </c>
      <c r="J958" s="4">
        <v>45.142063999999998</v>
      </c>
      <c r="K958" s="4">
        <v>-64.371560000000002</v>
      </c>
      <c r="L958" s="4">
        <v>52</v>
      </c>
      <c r="M958" s="5" t="s">
        <v>963</v>
      </c>
      <c r="N958" s="4" t="s">
        <v>1345</v>
      </c>
      <c r="P958" s="5" t="s">
        <v>1929</v>
      </c>
      <c r="Q958" s="5" t="s">
        <v>845</v>
      </c>
      <c r="R958" s="4" t="s">
        <v>845</v>
      </c>
      <c r="S958" s="4" t="s">
        <v>1767</v>
      </c>
      <c r="T958" s="4" t="s">
        <v>2204</v>
      </c>
      <c r="U958" s="5" t="s">
        <v>1418</v>
      </c>
      <c r="V958" s="5" t="s">
        <v>992</v>
      </c>
      <c r="W958" s="5" t="s">
        <v>1222</v>
      </c>
      <c r="X958" s="4" t="s">
        <v>1883</v>
      </c>
      <c r="Y958" s="4" t="b">
        <v>1</v>
      </c>
      <c r="Z958" s="4" t="s">
        <v>1883</v>
      </c>
      <c r="AA958" s="4" t="s">
        <v>1831</v>
      </c>
      <c r="AB958" s="4" t="s">
        <v>1831</v>
      </c>
      <c r="AC958" s="4" t="s">
        <v>1831</v>
      </c>
      <c r="AD958" s="4" t="s">
        <v>1958</v>
      </c>
      <c r="AE958" s="53">
        <v>0</v>
      </c>
      <c r="AJ958" s="4" t="s">
        <v>1831</v>
      </c>
      <c r="AK958" s="4" t="s">
        <v>1831</v>
      </c>
      <c r="AL958" s="4" t="s">
        <v>1831</v>
      </c>
      <c r="AM958" s="4" t="s">
        <v>1831</v>
      </c>
      <c r="AN958" s="4">
        <v>35</v>
      </c>
      <c r="AO958" s="4" t="s">
        <v>1831</v>
      </c>
      <c r="AR958" s="4" t="s">
        <v>1831</v>
      </c>
      <c r="AS958" s="4" t="s">
        <v>1831</v>
      </c>
      <c r="AT958" s="4" t="s">
        <v>1831</v>
      </c>
      <c r="AU958" s="4" t="s">
        <v>1831</v>
      </c>
      <c r="AV958" s="4" t="s">
        <v>1831</v>
      </c>
      <c r="AW958" s="4" t="s">
        <v>1831</v>
      </c>
      <c r="AX958" s="4" t="s">
        <v>1831</v>
      </c>
      <c r="AY958" s="4" t="s">
        <v>1831</v>
      </c>
      <c r="AZ958" s="4" t="s">
        <v>1831</v>
      </c>
      <c r="BA958" s="4" t="s">
        <v>1831</v>
      </c>
      <c r="BB958" s="4" t="s">
        <v>1831</v>
      </c>
      <c r="BC958" s="53">
        <v>0.69529295000000002</v>
      </c>
      <c r="BD958" s="53">
        <v>3.4365100000000003E-2</v>
      </c>
      <c r="BE958" s="53">
        <v>307.80762099999998</v>
      </c>
      <c r="BF958" s="53">
        <v>2.15942415</v>
      </c>
      <c r="BG958" s="53">
        <v>0.14318504000000001</v>
      </c>
      <c r="BH958" s="4">
        <v>30.570496299999999</v>
      </c>
      <c r="BI958" s="4">
        <v>7.8389360699999999</v>
      </c>
      <c r="BJ958" s="53">
        <v>7.2698598499999996</v>
      </c>
      <c r="BK958" s="53">
        <v>1.44493E-2</v>
      </c>
      <c r="BL958" s="53">
        <v>28261.099600000001</v>
      </c>
    </row>
    <row r="959" spans="1:64" hidden="1" x14ac:dyDescent="0.3">
      <c r="A959" s="4" t="s">
        <v>605</v>
      </c>
      <c r="B959" s="4">
        <v>181</v>
      </c>
      <c r="C959" s="53">
        <v>181</v>
      </c>
      <c r="D959" s="4">
        <v>929</v>
      </c>
      <c r="E959" s="4" t="s">
        <v>1730</v>
      </c>
      <c r="F959" s="58">
        <v>33421</v>
      </c>
      <c r="G959" s="94">
        <v>2</v>
      </c>
      <c r="H959" s="94">
        <v>7</v>
      </c>
      <c r="I959" s="94">
        <v>1991</v>
      </c>
      <c r="J959" s="4">
        <v>45.142063999999998</v>
      </c>
      <c r="K959" s="4">
        <v>-64.371560000000002</v>
      </c>
      <c r="L959" s="4">
        <v>52</v>
      </c>
      <c r="M959" s="5" t="s">
        <v>963</v>
      </c>
      <c r="N959" s="4" t="s">
        <v>1345</v>
      </c>
      <c r="P959" s="5" t="s">
        <v>1929</v>
      </c>
      <c r="Q959" s="5" t="s">
        <v>845</v>
      </c>
      <c r="R959" s="4" t="s">
        <v>845</v>
      </c>
      <c r="S959" s="4" t="s">
        <v>1767</v>
      </c>
      <c r="T959" s="4" t="s">
        <v>2205</v>
      </c>
      <c r="U959" s="5" t="s">
        <v>1418</v>
      </c>
      <c r="V959" s="5" t="s">
        <v>992</v>
      </c>
      <c r="W959" s="5" t="s">
        <v>1222</v>
      </c>
      <c r="X959" s="4" t="s">
        <v>1883</v>
      </c>
      <c r="Y959" s="4" t="b">
        <v>1</v>
      </c>
      <c r="Z959" s="4" t="s">
        <v>1883</v>
      </c>
      <c r="AA959" s="4" t="s">
        <v>1831</v>
      </c>
      <c r="AB959" s="4" t="s">
        <v>1831</v>
      </c>
      <c r="AC959" s="4" t="s">
        <v>1831</v>
      </c>
      <c r="AD959" s="4" t="s">
        <v>1958</v>
      </c>
      <c r="AE959" s="53">
        <v>0</v>
      </c>
      <c r="AJ959" s="4" t="s">
        <v>1831</v>
      </c>
      <c r="AK959" s="4" t="s">
        <v>1831</v>
      </c>
      <c r="AL959" s="4" t="s">
        <v>1831</v>
      </c>
      <c r="AM959" s="4" t="s">
        <v>1831</v>
      </c>
      <c r="AN959" s="4">
        <v>41</v>
      </c>
      <c r="AO959" s="4" t="s">
        <v>1831</v>
      </c>
      <c r="AR959" s="4" t="s">
        <v>1831</v>
      </c>
      <c r="AS959" s="4" t="s">
        <v>1831</v>
      </c>
      <c r="AT959" s="4" t="s">
        <v>1831</v>
      </c>
      <c r="AU959" s="4" t="s">
        <v>1831</v>
      </c>
      <c r="AV959" s="4" t="s">
        <v>1831</v>
      </c>
      <c r="AW959" s="4" t="s">
        <v>1831</v>
      </c>
      <c r="AX959" s="4" t="s">
        <v>1831</v>
      </c>
      <c r="AY959" s="4" t="s">
        <v>1831</v>
      </c>
      <c r="AZ959" s="4" t="s">
        <v>1831</v>
      </c>
      <c r="BA959" s="4" t="s">
        <v>1831</v>
      </c>
      <c r="BB959" s="4" t="s">
        <v>1831</v>
      </c>
      <c r="BC959" s="53">
        <v>0.69529295000000002</v>
      </c>
      <c r="BD959" s="53">
        <v>3.4365100000000003E-2</v>
      </c>
      <c r="BE959" s="53">
        <v>307.80762099999998</v>
      </c>
      <c r="BF959" s="53">
        <v>2.15942415</v>
      </c>
      <c r="BG959" s="53">
        <v>0.14318504000000001</v>
      </c>
      <c r="BH959" s="4">
        <v>30.570496299999999</v>
      </c>
      <c r="BI959" s="4">
        <v>7.8389360699999999</v>
      </c>
      <c r="BJ959" s="53">
        <v>7.2698598499999996</v>
      </c>
      <c r="BK959" s="53">
        <v>1.44493E-2</v>
      </c>
      <c r="BL959" s="53">
        <v>28261.099600000001</v>
      </c>
    </row>
    <row r="960" spans="1:64" hidden="1" x14ac:dyDescent="0.3">
      <c r="A960" s="4" t="s">
        <v>605</v>
      </c>
      <c r="B960" s="4">
        <v>181</v>
      </c>
      <c r="C960" s="53">
        <v>181</v>
      </c>
      <c r="D960" s="4">
        <v>930</v>
      </c>
      <c r="E960" s="4" t="s">
        <v>1730</v>
      </c>
      <c r="F960" s="58">
        <v>33427</v>
      </c>
      <c r="G960" s="94">
        <v>8</v>
      </c>
      <c r="H960" s="94">
        <v>7</v>
      </c>
      <c r="I960" s="94">
        <v>1991</v>
      </c>
      <c r="J960" s="4">
        <v>45.142063999999998</v>
      </c>
      <c r="K960" s="4">
        <v>-64.371560000000002</v>
      </c>
      <c r="L960" s="4">
        <v>52</v>
      </c>
      <c r="M960" s="5" t="s">
        <v>963</v>
      </c>
      <c r="N960" s="4" t="s">
        <v>1345</v>
      </c>
      <c r="P960" s="5" t="s">
        <v>1929</v>
      </c>
      <c r="Q960" s="5" t="s">
        <v>845</v>
      </c>
      <c r="R960" s="4" t="s">
        <v>845</v>
      </c>
      <c r="S960" s="4" t="s">
        <v>1767</v>
      </c>
      <c r="T960" s="4" t="s">
        <v>2206</v>
      </c>
      <c r="U960" s="5" t="s">
        <v>1418</v>
      </c>
      <c r="V960" s="5" t="s">
        <v>992</v>
      </c>
      <c r="W960" s="5" t="s">
        <v>1222</v>
      </c>
      <c r="X960" s="4" t="s">
        <v>1883</v>
      </c>
      <c r="Y960" s="4" t="b">
        <v>1</v>
      </c>
      <c r="Z960" s="4" t="s">
        <v>1883</v>
      </c>
      <c r="AA960" s="4" t="s">
        <v>1831</v>
      </c>
      <c r="AB960" s="4" t="s">
        <v>1831</v>
      </c>
      <c r="AC960" s="4" t="s">
        <v>1831</v>
      </c>
      <c r="AD960" s="4" t="s">
        <v>1958</v>
      </c>
      <c r="AE960" s="53">
        <v>0</v>
      </c>
      <c r="AJ960" s="4" t="s">
        <v>1831</v>
      </c>
      <c r="AK960" s="4" t="s">
        <v>1831</v>
      </c>
      <c r="AL960" s="4" t="s">
        <v>1831</v>
      </c>
      <c r="AM960" s="4" t="s">
        <v>1831</v>
      </c>
      <c r="AN960" s="4">
        <v>49</v>
      </c>
      <c r="AO960" s="4" t="s">
        <v>1831</v>
      </c>
      <c r="AR960" s="4" t="s">
        <v>1831</v>
      </c>
      <c r="AS960" s="4" t="s">
        <v>1831</v>
      </c>
      <c r="AT960" s="4" t="s">
        <v>1831</v>
      </c>
      <c r="AU960" s="4" t="s">
        <v>1831</v>
      </c>
      <c r="AV960" s="4" t="s">
        <v>1831</v>
      </c>
      <c r="AW960" s="4" t="s">
        <v>1831</v>
      </c>
      <c r="AX960" s="4" t="s">
        <v>1831</v>
      </c>
      <c r="AY960" s="4" t="s">
        <v>1831</v>
      </c>
      <c r="AZ960" s="4" t="s">
        <v>1831</v>
      </c>
      <c r="BA960" s="4" t="s">
        <v>1831</v>
      </c>
      <c r="BB960" s="4" t="s">
        <v>1831</v>
      </c>
      <c r="BC960" s="53">
        <v>0.69529295000000002</v>
      </c>
      <c r="BD960" s="53">
        <v>3.4365100000000003E-2</v>
      </c>
      <c r="BE960" s="53">
        <v>307.80762099999998</v>
      </c>
      <c r="BF960" s="53">
        <v>2.15942415</v>
      </c>
      <c r="BG960" s="53">
        <v>0.14318504000000001</v>
      </c>
      <c r="BH960" s="4">
        <v>30.570496299999999</v>
      </c>
      <c r="BI960" s="4">
        <v>7.8389360699999999</v>
      </c>
      <c r="BJ960" s="53">
        <v>7.2698598499999996</v>
      </c>
      <c r="BK960" s="53">
        <v>1.44493E-2</v>
      </c>
      <c r="BL960" s="53">
        <v>28261.099600000001</v>
      </c>
    </row>
    <row r="961" spans="1:64" hidden="1" x14ac:dyDescent="0.3">
      <c r="A961" s="4" t="s">
        <v>605</v>
      </c>
      <c r="B961" s="4">
        <v>181</v>
      </c>
      <c r="C961" s="53">
        <v>181</v>
      </c>
      <c r="D961" s="4">
        <v>931</v>
      </c>
      <c r="E961" s="4" t="s">
        <v>1730</v>
      </c>
      <c r="F961" s="58">
        <v>33434</v>
      </c>
      <c r="G961" s="94">
        <v>15</v>
      </c>
      <c r="H961" s="94">
        <v>7</v>
      </c>
      <c r="I961" s="94">
        <v>1991</v>
      </c>
      <c r="J961" s="4">
        <v>45.142063999999998</v>
      </c>
      <c r="K961" s="4">
        <v>-64.371560000000002</v>
      </c>
      <c r="L961" s="4">
        <v>52</v>
      </c>
      <c r="M961" s="5" t="s">
        <v>963</v>
      </c>
      <c r="N961" s="4" t="s">
        <v>1345</v>
      </c>
      <c r="P961" s="5" t="s">
        <v>1929</v>
      </c>
      <c r="Q961" s="5" t="s">
        <v>845</v>
      </c>
      <c r="R961" s="4" t="s">
        <v>845</v>
      </c>
      <c r="S961" s="4" t="s">
        <v>1767</v>
      </c>
      <c r="T961" s="4" t="s">
        <v>2207</v>
      </c>
      <c r="U961" s="5" t="s">
        <v>1418</v>
      </c>
      <c r="V961" s="5" t="s">
        <v>992</v>
      </c>
      <c r="W961" s="5" t="s">
        <v>1222</v>
      </c>
      <c r="X961" s="4" t="s">
        <v>1883</v>
      </c>
      <c r="Y961" s="4" t="b">
        <v>1</v>
      </c>
      <c r="Z961" s="4" t="s">
        <v>1883</v>
      </c>
      <c r="AA961" s="4" t="s">
        <v>1831</v>
      </c>
      <c r="AB961" s="4" t="s">
        <v>1831</v>
      </c>
      <c r="AC961" s="4" t="s">
        <v>1831</v>
      </c>
      <c r="AD961" s="4" t="s">
        <v>1958</v>
      </c>
      <c r="AE961" s="53">
        <v>0</v>
      </c>
      <c r="AJ961" s="4" t="s">
        <v>1831</v>
      </c>
      <c r="AK961" s="4" t="s">
        <v>1831</v>
      </c>
      <c r="AL961" s="4" t="s">
        <v>1831</v>
      </c>
      <c r="AM961" s="4" t="s">
        <v>1831</v>
      </c>
      <c r="AN961" s="4">
        <v>63</v>
      </c>
      <c r="AO961" s="4" t="s">
        <v>1831</v>
      </c>
      <c r="AR961" s="4" t="s">
        <v>1831</v>
      </c>
      <c r="AS961" s="4" t="s">
        <v>1831</v>
      </c>
      <c r="AT961" s="4" t="s">
        <v>1831</v>
      </c>
      <c r="AU961" s="4" t="s">
        <v>1831</v>
      </c>
      <c r="AV961" s="4" t="s">
        <v>1831</v>
      </c>
      <c r="AW961" s="4" t="s">
        <v>1831</v>
      </c>
      <c r="AX961" s="4" t="s">
        <v>1831</v>
      </c>
      <c r="AY961" s="4" t="s">
        <v>1831</v>
      </c>
      <c r="AZ961" s="4" t="s">
        <v>1831</v>
      </c>
      <c r="BA961" s="4" t="s">
        <v>1831</v>
      </c>
      <c r="BB961" s="4" t="s">
        <v>1831</v>
      </c>
      <c r="BC961" s="53">
        <v>0.69529295000000002</v>
      </c>
      <c r="BD961" s="53">
        <v>3.4365100000000003E-2</v>
      </c>
      <c r="BE961" s="53">
        <v>307.80762099999998</v>
      </c>
      <c r="BF961" s="53">
        <v>2.15942415</v>
      </c>
      <c r="BG961" s="53">
        <v>0.14318504000000001</v>
      </c>
      <c r="BH961" s="4">
        <v>30.570496299999999</v>
      </c>
      <c r="BI961" s="4">
        <v>7.8389360699999999</v>
      </c>
      <c r="BJ961" s="53">
        <v>7.2698598499999996</v>
      </c>
      <c r="BK961" s="53">
        <v>1.44493E-2</v>
      </c>
      <c r="BL961" s="53">
        <v>28261.099600000001</v>
      </c>
    </row>
    <row r="962" spans="1:64" hidden="1" x14ac:dyDescent="0.3">
      <c r="A962" s="4" t="s">
        <v>605</v>
      </c>
      <c r="B962" s="4">
        <v>181</v>
      </c>
      <c r="C962" s="53">
        <v>181</v>
      </c>
      <c r="D962" s="4">
        <v>932</v>
      </c>
      <c r="E962" s="4" t="s">
        <v>1730</v>
      </c>
      <c r="F962" s="58">
        <v>33449</v>
      </c>
      <c r="G962" s="94">
        <v>30</v>
      </c>
      <c r="H962" s="94">
        <v>7</v>
      </c>
      <c r="I962" s="94">
        <v>1991</v>
      </c>
      <c r="J962" s="4">
        <v>45.142063999999998</v>
      </c>
      <c r="K962" s="4">
        <v>-64.371560000000002</v>
      </c>
      <c r="L962" s="4">
        <v>52</v>
      </c>
      <c r="M962" s="5" t="s">
        <v>963</v>
      </c>
      <c r="N962" s="4" t="s">
        <v>1345</v>
      </c>
      <c r="P962" s="5" t="s">
        <v>1929</v>
      </c>
      <c r="Q962" s="5" t="s">
        <v>845</v>
      </c>
      <c r="R962" s="4" t="s">
        <v>845</v>
      </c>
      <c r="S962" s="4" t="s">
        <v>1767</v>
      </c>
      <c r="T962" s="4" t="s">
        <v>2208</v>
      </c>
      <c r="U962" s="5" t="s">
        <v>1418</v>
      </c>
      <c r="V962" s="5" t="s">
        <v>992</v>
      </c>
      <c r="W962" s="5" t="s">
        <v>1222</v>
      </c>
      <c r="X962" s="4" t="s">
        <v>1883</v>
      </c>
      <c r="Y962" s="4" t="b">
        <v>1</v>
      </c>
      <c r="Z962" s="4" t="s">
        <v>1883</v>
      </c>
      <c r="AA962" s="4" t="s">
        <v>1831</v>
      </c>
      <c r="AB962" s="4" t="s">
        <v>1831</v>
      </c>
      <c r="AC962" s="4" t="s">
        <v>1831</v>
      </c>
      <c r="AD962" s="4" t="s">
        <v>1958</v>
      </c>
      <c r="AE962" s="53">
        <v>0</v>
      </c>
      <c r="AJ962" s="4" t="s">
        <v>1831</v>
      </c>
      <c r="AK962" s="4" t="s">
        <v>1831</v>
      </c>
      <c r="AL962" s="4" t="s">
        <v>1831</v>
      </c>
      <c r="AM962" s="4" t="s">
        <v>1831</v>
      </c>
      <c r="AN962" s="4">
        <v>80</v>
      </c>
      <c r="AO962" s="4" t="s">
        <v>1831</v>
      </c>
      <c r="AR962" s="4" t="s">
        <v>1831</v>
      </c>
      <c r="AS962" s="4" t="s">
        <v>1831</v>
      </c>
      <c r="AT962" s="4" t="s">
        <v>1831</v>
      </c>
      <c r="AU962" s="4" t="s">
        <v>1831</v>
      </c>
      <c r="AV962" s="4" t="s">
        <v>1831</v>
      </c>
      <c r="AW962" s="4" t="s">
        <v>1831</v>
      </c>
      <c r="AX962" s="4" t="s">
        <v>1831</v>
      </c>
      <c r="AY962" s="4" t="s">
        <v>1831</v>
      </c>
      <c r="AZ962" s="4" t="s">
        <v>1831</v>
      </c>
      <c r="BA962" s="4" t="s">
        <v>1831</v>
      </c>
      <c r="BB962" s="4" t="s">
        <v>1831</v>
      </c>
      <c r="BC962" s="53">
        <v>0.69529295000000002</v>
      </c>
      <c r="BD962" s="53">
        <v>3.4365100000000003E-2</v>
      </c>
      <c r="BE962" s="53">
        <v>307.80762099999998</v>
      </c>
      <c r="BF962" s="53">
        <v>2.15942415</v>
      </c>
      <c r="BG962" s="53">
        <v>0.14318504000000001</v>
      </c>
      <c r="BH962" s="4">
        <v>30.570496299999999</v>
      </c>
      <c r="BI962" s="4">
        <v>7.8389360699999999</v>
      </c>
      <c r="BJ962" s="53">
        <v>7.2698598499999996</v>
      </c>
      <c r="BK962" s="53">
        <v>1.44493E-2</v>
      </c>
      <c r="BL962" s="53">
        <v>28261.099600000001</v>
      </c>
    </row>
    <row r="963" spans="1:64" hidden="1" x14ac:dyDescent="0.3">
      <c r="A963" s="4" t="s">
        <v>605</v>
      </c>
      <c r="B963" s="4">
        <v>181</v>
      </c>
      <c r="C963" s="53">
        <v>181</v>
      </c>
      <c r="D963" s="4">
        <v>933</v>
      </c>
      <c r="E963" s="4" t="s">
        <v>1730</v>
      </c>
      <c r="F963" s="58">
        <v>33490</v>
      </c>
      <c r="G963" s="94">
        <v>9</v>
      </c>
      <c r="H963" s="94">
        <v>9</v>
      </c>
      <c r="I963" s="94">
        <v>1991</v>
      </c>
      <c r="J963" s="4">
        <v>45.142063999999998</v>
      </c>
      <c r="K963" s="4">
        <v>-64.371560000000002</v>
      </c>
      <c r="L963" s="4">
        <v>52</v>
      </c>
      <c r="M963" s="5" t="s">
        <v>963</v>
      </c>
      <c r="N963" s="4" t="s">
        <v>1345</v>
      </c>
      <c r="P963" s="5" t="s">
        <v>1929</v>
      </c>
      <c r="Q963" s="5" t="s">
        <v>845</v>
      </c>
      <c r="R963" s="4" t="s">
        <v>845</v>
      </c>
      <c r="S963" s="4" t="s">
        <v>1767</v>
      </c>
      <c r="T963" s="4" t="s">
        <v>2209</v>
      </c>
      <c r="U963" s="5" t="s">
        <v>1418</v>
      </c>
      <c r="V963" s="5" t="s">
        <v>992</v>
      </c>
      <c r="W963" s="5" t="s">
        <v>1222</v>
      </c>
      <c r="X963" s="4" t="s">
        <v>1883</v>
      </c>
      <c r="Y963" s="4" t="b">
        <v>1</v>
      </c>
      <c r="Z963" s="4" t="s">
        <v>1883</v>
      </c>
      <c r="AA963" s="4" t="s">
        <v>1831</v>
      </c>
      <c r="AB963" s="4" t="s">
        <v>1831</v>
      </c>
      <c r="AC963" s="4" t="s">
        <v>1831</v>
      </c>
      <c r="AD963" s="4" t="s">
        <v>1958</v>
      </c>
      <c r="AE963" s="53">
        <v>0</v>
      </c>
      <c r="AJ963" s="4" t="s">
        <v>1831</v>
      </c>
      <c r="AK963" s="4" t="s">
        <v>1831</v>
      </c>
      <c r="AL963" s="4" t="s">
        <v>1831</v>
      </c>
      <c r="AM963" s="4" t="s">
        <v>1831</v>
      </c>
      <c r="AN963" s="4">
        <v>104</v>
      </c>
      <c r="AO963" s="4" t="s">
        <v>1831</v>
      </c>
      <c r="AR963" s="4" t="s">
        <v>1831</v>
      </c>
      <c r="AS963" s="4" t="s">
        <v>1831</v>
      </c>
      <c r="AT963" s="4" t="s">
        <v>1831</v>
      </c>
      <c r="AU963" s="4" t="s">
        <v>1831</v>
      </c>
      <c r="AV963" s="4" t="s">
        <v>1831</v>
      </c>
      <c r="AW963" s="4" t="s">
        <v>1831</v>
      </c>
      <c r="AX963" s="4" t="s">
        <v>1831</v>
      </c>
      <c r="AY963" s="4" t="s">
        <v>1831</v>
      </c>
      <c r="AZ963" s="4" t="s">
        <v>1831</v>
      </c>
      <c r="BA963" s="4" t="s">
        <v>1831</v>
      </c>
      <c r="BB963" s="4" t="s">
        <v>1831</v>
      </c>
      <c r="BC963" s="53">
        <v>0.69529295000000002</v>
      </c>
      <c r="BD963" s="53">
        <v>3.4365100000000003E-2</v>
      </c>
      <c r="BE963" s="53">
        <v>307.80762099999998</v>
      </c>
      <c r="BF963" s="53">
        <v>2.15942415</v>
      </c>
      <c r="BG963" s="53">
        <v>0.14318504000000001</v>
      </c>
      <c r="BH963" s="4">
        <v>30.570496299999999</v>
      </c>
      <c r="BI963" s="4">
        <v>7.8389360699999999</v>
      </c>
      <c r="BJ963" s="53">
        <v>7.2698598499999996</v>
      </c>
      <c r="BK963" s="53">
        <v>1.44493E-2</v>
      </c>
      <c r="BL963" s="53">
        <v>28261.099600000001</v>
      </c>
    </row>
    <row r="964" spans="1:64" hidden="1" x14ac:dyDescent="0.3">
      <c r="A964" s="4" t="s">
        <v>605</v>
      </c>
      <c r="B964" s="4">
        <v>181</v>
      </c>
      <c r="C964" s="53">
        <v>181</v>
      </c>
      <c r="D964" s="4">
        <v>934</v>
      </c>
      <c r="E964" s="4" t="s">
        <v>1730</v>
      </c>
      <c r="F964" s="58">
        <v>33512</v>
      </c>
      <c r="G964" s="94">
        <v>1</v>
      </c>
      <c r="H964" s="94">
        <v>10</v>
      </c>
      <c r="I964" s="94">
        <v>1991</v>
      </c>
      <c r="J964" s="4">
        <v>45.142063999999998</v>
      </c>
      <c r="K964" s="4">
        <v>-64.371560000000002</v>
      </c>
      <c r="L964" s="4">
        <v>52</v>
      </c>
      <c r="M964" s="5" t="s">
        <v>963</v>
      </c>
      <c r="N964" s="4" t="s">
        <v>1345</v>
      </c>
      <c r="P964" s="5" t="s">
        <v>1929</v>
      </c>
      <c r="Q964" s="5" t="s">
        <v>845</v>
      </c>
      <c r="R964" s="4" t="s">
        <v>845</v>
      </c>
      <c r="S964" s="4" t="s">
        <v>1767</v>
      </c>
      <c r="T964" s="4" t="s">
        <v>2210</v>
      </c>
      <c r="U964" s="5" t="s">
        <v>1418</v>
      </c>
      <c r="V964" s="5" t="s">
        <v>992</v>
      </c>
      <c r="W964" s="5" t="s">
        <v>1222</v>
      </c>
      <c r="X964" s="4" t="s">
        <v>1883</v>
      </c>
      <c r="Y964" s="4" t="b">
        <v>1</v>
      </c>
      <c r="Z964" s="4" t="s">
        <v>1883</v>
      </c>
      <c r="AA964" s="4" t="s">
        <v>1831</v>
      </c>
      <c r="AB964" s="4" t="s">
        <v>1831</v>
      </c>
      <c r="AC964" s="4" t="s">
        <v>1831</v>
      </c>
      <c r="AD964" s="4" t="s">
        <v>1958</v>
      </c>
      <c r="AE964" s="53">
        <v>0</v>
      </c>
      <c r="AJ964" s="4" t="s">
        <v>1831</v>
      </c>
      <c r="AK964" s="4" t="s">
        <v>1831</v>
      </c>
      <c r="AL964" s="4" t="s">
        <v>1831</v>
      </c>
      <c r="AM964" s="4" t="s">
        <v>1831</v>
      </c>
      <c r="AN964" s="4">
        <v>126</v>
      </c>
      <c r="AO964" s="4" t="s">
        <v>1831</v>
      </c>
      <c r="AR964" s="4" t="s">
        <v>1831</v>
      </c>
      <c r="AS964" s="4" t="s">
        <v>1831</v>
      </c>
      <c r="AT964" s="4" t="s">
        <v>1831</v>
      </c>
      <c r="AU964" s="4" t="s">
        <v>1831</v>
      </c>
      <c r="AV964" s="4" t="s">
        <v>1831</v>
      </c>
      <c r="AW964" s="4" t="s">
        <v>1831</v>
      </c>
      <c r="AX964" s="4" t="s">
        <v>1831</v>
      </c>
      <c r="AY964" s="4" t="s">
        <v>1831</v>
      </c>
      <c r="AZ964" s="4" t="s">
        <v>1831</v>
      </c>
      <c r="BA964" s="4" t="s">
        <v>1831</v>
      </c>
      <c r="BB964" s="4" t="s">
        <v>1831</v>
      </c>
      <c r="BC964" s="53">
        <v>0.69529295000000002</v>
      </c>
      <c r="BD964" s="53">
        <v>3.4365100000000003E-2</v>
      </c>
      <c r="BE964" s="53">
        <v>307.80762099999998</v>
      </c>
      <c r="BF964" s="53">
        <v>2.15942415</v>
      </c>
      <c r="BG964" s="53">
        <v>0.14318504000000001</v>
      </c>
      <c r="BH964" s="4">
        <v>30.570496299999999</v>
      </c>
      <c r="BI964" s="4">
        <v>7.8389360699999999</v>
      </c>
      <c r="BJ964" s="53">
        <v>7.2698598499999996</v>
      </c>
      <c r="BK964" s="53">
        <v>1.44493E-2</v>
      </c>
      <c r="BL964" s="53">
        <v>28261.099600000001</v>
      </c>
    </row>
    <row r="965" spans="1:64" hidden="1" x14ac:dyDescent="0.3">
      <c r="A965" s="4" t="s">
        <v>605</v>
      </c>
      <c r="B965" s="4">
        <v>181</v>
      </c>
      <c r="C965" s="53">
        <v>181</v>
      </c>
      <c r="D965" s="4">
        <v>935</v>
      </c>
      <c r="E965" s="4" t="s">
        <v>1731</v>
      </c>
      <c r="F965" s="58">
        <v>33405</v>
      </c>
      <c r="G965" s="94">
        <v>16</v>
      </c>
      <c r="H965" s="94">
        <v>6</v>
      </c>
      <c r="I965" s="94">
        <v>1991</v>
      </c>
      <c r="J965" s="4">
        <v>45.214512999999997</v>
      </c>
      <c r="K965" s="4">
        <v>-64.360433</v>
      </c>
      <c r="L965" s="4">
        <v>1</v>
      </c>
      <c r="M965" s="5" t="s">
        <v>963</v>
      </c>
      <c r="N965" s="4" t="s">
        <v>1345</v>
      </c>
      <c r="P965" s="5" t="s">
        <v>1929</v>
      </c>
      <c r="Q965" s="5" t="s">
        <v>845</v>
      </c>
      <c r="R965" s="4" t="s">
        <v>845</v>
      </c>
      <c r="S965" s="4" t="s">
        <v>1767</v>
      </c>
      <c r="T965" s="4" t="s">
        <v>2211</v>
      </c>
      <c r="U965" s="5" t="s">
        <v>1174</v>
      </c>
      <c r="V965" s="5" t="s">
        <v>992</v>
      </c>
      <c r="Y965" s="4" t="b">
        <v>1</v>
      </c>
      <c r="Z965" s="4" t="s">
        <v>1733</v>
      </c>
      <c r="AA965" s="4" t="s">
        <v>1831</v>
      </c>
      <c r="AB965" s="4" t="s">
        <v>1831</v>
      </c>
      <c r="AC965" s="4" t="s">
        <v>1831</v>
      </c>
      <c r="AD965" s="4" t="s">
        <v>1958</v>
      </c>
      <c r="AE965" s="53">
        <v>0</v>
      </c>
      <c r="AJ965" s="4" t="s">
        <v>1831</v>
      </c>
      <c r="AK965" s="4" t="s">
        <v>1831</v>
      </c>
      <c r="AL965" s="4" t="s">
        <v>1831</v>
      </c>
      <c r="AM965" s="4" t="s">
        <v>1831</v>
      </c>
      <c r="AN965" s="4">
        <v>1</v>
      </c>
      <c r="AO965" s="4" t="s">
        <v>1831</v>
      </c>
      <c r="AR965" s="4" t="s">
        <v>1831</v>
      </c>
      <c r="AS965" s="4" t="s">
        <v>1831</v>
      </c>
      <c r="AT965" s="4" t="s">
        <v>1831</v>
      </c>
      <c r="AU965" s="4" t="s">
        <v>1831</v>
      </c>
      <c r="AV965" s="4" t="s">
        <v>1831</v>
      </c>
      <c r="AW965" s="4" t="s">
        <v>1831</v>
      </c>
      <c r="AX965" s="4" t="s">
        <v>1831</v>
      </c>
      <c r="AY965" s="4" t="s">
        <v>1831</v>
      </c>
      <c r="AZ965" s="4" t="s">
        <v>1831</v>
      </c>
      <c r="BA965" s="4" t="s">
        <v>1831</v>
      </c>
      <c r="BB965" s="4" t="s">
        <v>1831</v>
      </c>
      <c r="BC965" s="53">
        <v>0.7177692</v>
      </c>
      <c r="BD965" s="53">
        <v>3.7317500000000003E-2</v>
      </c>
      <c r="BE965" s="53">
        <v>308.96596599999998</v>
      </c>
      <c r="BF965" s="53">
        <v>2.1936456400000002</v>
      </c>
      <c r="BG965" s="53">
        <v>0.13861325999999999</v>
      </c>
      <c r="BH965" s="4">
        <v>30.575462699999999</v>
      </c>
      <c r="BI965" s="4">
        <v>8.1096354300000009</v>
      </c>
      <c r="BJ965" s="53">
        <v>7.1269404700000001</v>
      </c>
      <c r="BK965" s="53">
        <v>1.464673E-2</v>
      </c>
      <c r="BL965" s="53">
        <v>20161.900399999999</v>
      </c>
    </row>
    <row r="966" spans="1:64" hidden="1" x14ac:dyDescent="0.3">
      <c r="A966" s="4" t="s">
        <v>605</v>
      </c>
      <c r="B966" s="4">
        <v>181</v>
      </c>
      <c r="C966" s="53">
        <v>181</v>
      </c>
      <c r="D966" s="4">
        <v>936</v>
      </c>
      <c r="E966" s="4" t="s">
        <v>1731</v>
      </c>
      <c r="F966" s="58">
        <v>33413</v>
      </c>
      <c r="G966" s="94">
        <v>24</v>
      </c>
      <c r="H966" s="94">
        <v>6</v>
      </c>
      <c r="I966" s="94">
        <v>1991</v>
      </c>
      <c r="J966" s="4">
        <v>45.214512999999997</v>
      </c>
      <c r="K966" s="4">
        <v>-64.360433</v>
      </c>
      <c r="L966" s="4">
        <v>1</v>
      </c>
      <c r="M966" s="5" t="s">
        <v>963</v>
      </c>
      <c r="N966" s="4" t="s">
        <v>1345</v>
      </c>
      <c r="P966" s="5" t="s">
        <v>1929</v>
      </c>
      <c r="Q966" s="5" t="s">
        <v>845</v>
      </c>
      <c r="R966" s="4" t="s">
        <v>845</v>
      </c>
      <c r="S966" s="4" t="s">
        <v>1767</v>
      </c>
      <c r="T966" s="4" t="s">
        <v>2212</v>
      </c>
      <c r="U966" s="5" t="s">
        <v>1174</v>
      </c>
      <c r="V966" s="5" t="s">
        <v>992</v>
      </c>
      <c r="Y966" s="4" t="b">
        <v>1</v>
      </c>
      <c r="Z966" s="4" t="s">
        <v>1733</v>
      </c>
      <c r="AA966" s="4" t="s">
        <v>1831</v>
      </c>
      <c r="AB966" s="4" t="s">
        <v>1831</v>
      </c>
      <c r="AC966" s="4" t="s">
        <v>1831</v>
      </c>
      <c r="AD966" s="4" t="s">
        <v>1958</v>
      </c>
      <c r="AE966" s="53">
        <v>0</v>
      </c>
      <c r="AJ966" s="4" t="s">
        <v>1831</v>
      </c>
      <c r="AK966" s="4" t="s">
        <v>1831</v>
      </c>
      <c r="AL966" s="4" t="s">
        <v>1831</v>
      </c>
      <c r="AM966" s="4" t="s">
        <v>1831</v>
      </c>
      <c r="AN966" s="4">
        <v>8</v>
      </c>
      <c r="AO966" s="4" t="s">
        <v>1831</v>
      </c>
      <c r="AR966" s="4" t="s">
        <v>1831</v>
      </c>
      <c r="AS966" s="4" t="s">
        <v>1831</v>
      </c>
      <c r="AT966" s="4" t="s">
        <v>1831</v>
      </c>
      <c r="AU966" s="4" t="s">
        <v>1831</v>
      </c>
      <c r="AV966" s="4" t="s">
        <v>1831</v>
      </c>
      <c r="AW966" s="4" t="s">
        <v>1831</v>
      </c>
      <c r="AX966" s="4" t="s">
        <v>1831</v>
      </c>
      <c r="AY966" s="4" t="s">
        <v>1831</v>
      </c>
      <c r="AZ966" s="4" t="s">
        <v>1831</v>
      </c>
      <c r="BA966" s="4" t="s">
        <v>1831</v>
      </c>
      <c r="BB966" s="4" t="s">
        <v>1831</v>
      </c>
      <c r="BC966" s="53">
        <v>0.7177692</v>
      </c>
      <c r="BD966" s="53">
        <v>3.7317500000000003E-2</v>
      </c>
      <c r="BE966" s="53">
        <v>308.96596599999998</v>
      </c>
      <c r="BF966" s="53">
        <v>2.1936456400000002</v>
      </c>
      <c r="BG966" s="53">
        <v>0.13861325999999999</v>
      </c>
      <c r="BH966" s="4">
        <v>30.575462699999999</v>
      </c>
      <c r="BI966" s="4">
        <v>8.1096354300000009</v>
      </c>
      <c r="BJ966" s="53">
        <v>7.1269404700000001</v>
      </c>
      <c r="BK966" s="53">
        <v>1.464673E-2</v>
      </c>
      <c r="BL966" s="53">
        <v>20161.900399999999</v>
      </c>
    </row>
    <row r="967" spans="1:64" hidden="1" x14ac:dyDescent="0.3">
      <c r="A967" s="4" t="s">
        <v>605</v>
      </c>
      <c r="B967" s="4">
        <v>181</v>
      </c>
      <c r="C967" s="53">
        <v>181</v>
      </c>
      <c r="D967" s="4">
        <v>937</v>
      </c>
      <c r="E967" s="4" t="s">
        <v>1731</v>
      </c>
      <c r="F967" s="58">
        <v>33421</v>
      </c>
      <c r="G967" s="94">
        <v>2</v>
      </c>
      <c r="H967" s="94">
        <v>7</v>
      </c>
      <c r="I967" s="94">
        <v>1991</v>
      </c>
      <c r="J967" s="4">
        <v>45.214512999999997</v>
      </c>
      <c r="K967" s="4">
        <v>-64.360433</v>
      </c>
      <c r="L967" s="4">
        <v>1</v>
      </c>
      <c r="M967" s="5" t="s">
        <v>963</v>
      </c>
      <c r="N967" s="4" t="s">
        <v>1345</v>
      </c>
      <c r="P967" s="5" t="s">
        <v>1929</v>
      </c>
      <c r="Q967" s="5" t="s">
        <v>845</v>
      </c>
      <c r="R967" s="4" t="s">
        <v>845</v>
      </c>
      <c r="S967" s="4" t="s">
        <v>1767</v>
      </c>
      <c r="T967" s="4" t="s">
        <v>2213</v>
      </c>
      <c r="U967" s="5" t="s">
        <v>1174</v>
      </c>
      <c r="V967" s="5" t="s">
        <v>992</v>
      </c>
      <c r="Y967" s="4" t="b">
        <v>1</v>
      </c>
      <c r="Z967" s="4" t="s">
        <v>1733</v>
      </c>
      <c r="AA967" s="4" t="s">
        <v>1831</v>
      </c>
      <c r="AB967" s="4" t="s">
        <v>1831</v>
      </c>
      <c r="AC967" s="4" t="s">
        <v>1831</v>
      </c>
      <c r="AD967" s="4" t="s">
        <v>1958</v>
      </c>
      <c r="AE967" s="53">
        <v>0</v>
      </c>
      <c r="AJ967" s="4" t="s">
        <v>1831</v>
      </c>
      <c r="AK967" s="4" t="s">
        <v>1831</v>
      </c>
      <c r="AL967" s="4" t="s">
        <v>1831</v>
      </c>
      <c r="AM967" s="4" t="s">
        <v>1831</v>
      </c>
      <c r="AN967" s="4">
        <v>16</v>
      </c>
      <c r="AO967" s="4" t="s">
        <v>1831</v>
      </c>
      <c r="AR967" s="4" t="s">
        <v>1831</v>
      </c>
      <c r="AS967" s="4" t="s">
        <v>1831</v>
      </c>
      <c r="AT967" s="4" t="s">
        <v>1831</v>
      </c>
      <c r="AU967" s="4" t="s">
        <v>1831</v>
      </c>
      <c r="AV967" s="4" t="s">
        <v>1831</v>
      </c>
      <c r="AW967" s="4" t="s">
        <v>1831</v>
      </c>
      <c r="AX967" s="4" t="s">
        <v>1831</v>
      </c>
      <c r="AY967" s="4" t="s">
        <v>1831</v>
      </c>
      <c r="AZ967" s="4" t="s">
        <v>1831</v>
      </c>
      <c r="BA967" s="4" t="s">
        <v>1831</v>
      </c>
      <c r="BB967" s="4" t="s">
        <v>1831</v>
      </c>
      <c r="BC967" s="53">
        <v>0.7177692</v>
      </c>
      <c r="BD967" s="53">
        <v>3.7317500000000003E-2</v>
      </c>
      <c r="BE967" s="53">
        <v>308.96596599999998</v>
      </c>
      <c r="BF967" s="53">
        <v>2.1936456400000002</v>
      </c>
      <c r="BG967" s="53">
        <v>0.13861325999999999</v>
      </c>
      <c r="BH967" s="4">
        <v>30.575462699999999</v>
      </c>
      <c r="BI967" s="4">
        <v>8.1096354300000009</v>
      </c>
      <c r="BJ967" s="53">
        <v>7.1269404700000001</v>
      </c>
      <c r="BK967" s="53">
        <v>1.464673E-2</v>
      </c>
      <c r="BL967" s="53">
        <v>20161.900399999999</v>
      </c>
    </row>
    <row r="968" spans="1:64" hidden="1" x14ac:dyDescent="0.3">
      <c r="A968" s="4" t="s">
        <v>605</v>
      </c>
      <c r="B968" s="4">
        <v>181</v>
      </c>
      <c r="C968" s="53">
        <v>181</v>
      </c>
      <c r="D968" s="4">
        <v>938</v>
      </c>
      <c r="E968" s="4" t="s">
        <v>1731</v>
      </c>
      <c r="F968" s="58">
        <v>33427</v>
      </c>
      <c r="G968" s="94">
        <v>8</v>
      </c>
      <c r="H968" s="94">
        <v>7</v>
      </c>
      <c r="I968" s="94">
        <v>1991</v>
      </c>
      <c r="J968" s="4">
        <v>45.214512999999997</v>
      </c>
      <c r="K968" s="4">
        <v>-64.360433</v>
      </c>
      <c r="L968" s="4">
        <v>1</v>
      </c>
      <c r="M968" s="5" t="s">
        <v>963</v>
      </c>
      <c r="N968" s="4" t="s">
        <v>1345</v>
      </c>
      <c r="P968" s="5" t="s">
        <v>1929</v>
      </c>
      <c r="Q968" s="5" t="s">
        <v>845</v>
      </c>
      <c r="R968" s="4" t="s">
        <v>845</v>
      </c>
      <c r="S968" s="4" t="s">
        <v>1767</v>
      </c>
      <c r="T968" s="4" t="s">
        <v>2214</v>
      </c>
      <c r="U968" s="5" t="s">
        <v>1174</v>
      </c>
      <c r="V968" s="5" t="s">
        <v>992</v>
      </c>
      <c r="Y968" s="4" t="b">
        <v>1</v>
      </c>
      <c r="Z968" s="4" t="s">
        <v>1733</v>
      </c>
      <c r="AA968" s="4" t="s">
        <v>1831</v>
      </c>
      <c r="AB968" s="4" t="s">
        <v>1831</v>
      </c>
      <c r="AC968" s="4" t="s">
        <v>1831</v>
      </c>
      <c r="AD968" s="4" t="s">
        <v>1958</v>
      </c>
      <c r="AE968" s="53">
        <v>0</v>
      </c>
      <c r="AJ968" s="4" t="s">
        <v>1831</v>
      </c>
      <c r="AK968" s="4" t="s">
        <v>1831</v>
      </c>
      <c r="AL968" s="4" t="s">
        <v>1831</v>
      </c>
      <c r="AM968" s="4" t="s">
        <v>1831</v>
      </c>
      <c r="AN968" s="4">
        <v>22</v>
      </c>
      <c r="AO968" s="4" t="s">
        <v>1831</v>
      </c>
      <c r="AR968" s="4" t="s">
        <v>1831</v>
      </c>
      <c r="AS968" s="4" t="s">
        <v>1831</v>
      </c>
      <c r="AT968" s="4" t="s">
        <v>1831</v>
      </c>
      <c r="AU968" s="4" t="s">
        <v>1831</v>
      </c>
      <c r="AV968" s="4" t="s">
        <v>1831</v>
      </c>
      <c r="AW968" s="4" t="s">
        <v>1831</v>
      </c>
      <c r="AX968" s="4" t="s">
        <v>1831</v>
      </c>
      <c r="AY968" s="4" t="s">
        <v>1831</v>
      </c>
      <c r="AZ968" s="4" t="s">
        <v>1831</v>
      </c>
      <c r="BA968" s="4" t="s">
        <v>1831</v>
      </c>
      <c r="BB968" s="4" t="s">
        <v>1831</v>
      </c>
      <c r="BC968" s="53">
        <v>0.7177692</v>
      </c>
      <c r="BD968" s="53">
        <v>3.7317500000000003E-2</v>
      </c>
      <c r="BE968" s="53">
        <v>308.96596599999998</v>
      </c>
      <c r="BF968" s="53">
        <v>2.1936456400000002</v>
      </c>
      <c r="BG968" s="53">
        <v>0.13861325999999999</v>
      </c>
      <c r="BH968" s="4">
        <v>30.575462699999999</v>
      </c>
      <c r="BI968" s="4">
        <v>8.1096354300000009</v>
      </c>
      <c r="BJ968" s="53">
        <v>7.1269404700000001</v>
      </c>
      <c r="BK968" s="53">
        <v>1.464673E-2</v>
      </c>
      <c r="BL968" s="53">
        <v>20161.900399999999</v>
      </c>
    </row>
    <row r="969" spans="1:64" hidden="1" x14ac:dyDescent="0.3">
      <c r="A969" s="4" t="s">
        <v>605</v>
      </c>
      <c r="B969" s="4">
        <v>181</v>
      </c>
      <c r="C969" s="53">
        <v>181</v>
      </c>
      <c r="D969" s="4">
        <v>939</v>
      </c>
      <c r="E969" s="4" t="s">
        <v>1731</v>
      </c>
      <c r="F969" s="58">
        <v>33434</v>
      </c>
      <c r="G969" s="94">
        <v>15</v>
      </c>
      <c r="H969" s="94">
        <v>7</v>
      </c>
      <c r="I969" s="94">
        <v>1991</v>
      </c>
      <c r="J969" s="4">
        <v>45.214512999999997</v>
      </c>
      <c r="K969" s="4">
        <v>-64.360433</v>
      </c>
      <c r="L969" s="4">
        <v>1</v>
      </c>
      <c r="M969" s="5" t="s">
        <v>963</v>
      </c>
      <c r="N969" s="4" t="s">
        <v>1345</v>
      </c>
      <c r="P969" s="5" t="s">
        <v>1929</v>
      </c>
      <c r="Q969" s="5" t="s">
        <v>845</v>
      </c>
      <c r="R969" s="4" t="s">
        <v>845</v>
      </c>
      <c r="S969" s="4" t="s">
        <v>1767</v>
      </c>
      <c r="T969" s="4" t="s">
        <v>2215</v>
      </c>
      <c r="U969" s="5" t="s">
        <v>1174</v>
      </c>
      <c r="V969" s="5" t="s">
        <v>992</v>
      </c>
      <c r="Y969" s="4" t="b">
        <v>1</v>
      </c>
      <c r="Z969" s="4" t="s">
        <v>1733</v>
      </c>
      <c r="AA969" s="4" t="s">
        <v>1831</v>
      </c>
      <c r="AB969" s="4" t="s">
        <v>1831</v>
      </c>
      <c r="AC969" s="4" t="s">
        <v>1831</v>
      </c>
      <c r="AD969" s="4" t="s">
        <v>1958</v>
      </c>
      <c r="AE969" s="53">
        <v>0</v>
      </c>
      <c r="AJ969" s="4" t="s">
        <v>1831</v>
      </c>
      <c r="AK969" s="4" t="s">
        <v>1831</v>
      </c>
      <c r="AL969" s="4" t="s">
        <v>1831</v>
      </c>
      <c r="AM969" s="4" t="s">
        <v>1831</v>
      </c>
      <c r="AN969" s="4">
        <v>29</v>
      </c>
      <c r="AO969" s="4" t="s">
        <v>1831</v>
      </c>
      <c r="AR969" s="4" t="s">
        <v>1831</v>
      </c>
      <c r="AS969" s="4" t="s">
        <v>1831</v>
      </c>
      <c r="AT969" s="4" t="s">
        <v>1831</v>
      </c>
      <c r="AU969" s="4" t="s">
        <v>1831</v>
      </c>
      <c r="AV969" s="4" t="s">
        <v>1831</v>
      </c>
      <c r="AW969" s="4" t="s">
        <v>1831</v>
      </c>
      <c r="AX969" s="4" t="s">
        <v>1831</v>
      </c>
      <c r="AY969" s="4" t="s">
        <v>1831</v>
      </c>
      <c r="AZ969" s="4" t="s">
        <v>1831</v>
      </c>
      <c r="BA969" s="4" t="s">
        <v>1831</v>
      </c>
      <c r="BB969" s="4" t="s">
        <v>1831</v>
      </c>
      <c r="BC969" s="53">
        <v>0.7177692</v>
      </c>
      <c r="BD969" s="53">
        <v>3.7317500000000003E-2</v>
      </c>
      <c r="BE969" s="53">
        <v>308.96596599999998</v>
      </c>
      <c r="BF969" s="53">
        <v>2.1936456400000002</v>
      </c>
      <c r="BG969" s="53">
        <v>0.13861325999999999</v>
      </c>
      <c r="BH969" s="4">
        <v>30.575462699999999</v>
      </c>
      <c r="BI969" s="4">
        <v>8.1096354300000009</v>
      </c>
      <c r="BJ969" s="53">
        <v>7.1269404700000001</v>
      </c>
      <c r="BK969" s="53">
        <v>1.464673E-2</v>
      </c>
      <c r="BL969" s="53">
        <v>20161.900399999999</v>
      </c>
    </row>
    <row r="970" spans="1:64" hidden="1" x14ac:dyDescent="0.3">
      <c r="A970" s="4" t="s">
        <v>605</v>
      </c>
      <c r="B970" s="4">
        <v>181</v>
      </c>
      <c r="C970" s="53">
        <v>181</v>
      </c>
      <c r="D970" s="4">
        <v>940</v>
      </c>
      <c r="E970" s="4" t="s">
        <v>1731</v>
      </c>
      <c r="F970" s="58">
        <v>33463</v>
      </c>
      <c r="G970" s="94">
        <v>13</v>
      </c>
      <c r="H970" s="94">
        <v>8</v>
      </c>
      <c r="I970" s="94">
        <v>1991</v>
      </c>
      <c r="J970" s="4">
        <v>45.214512999999997</v>
      </c>
      <c r="K970" s="4">
        <v>-64.360433</v>
      </c>
      <c r="L970" s="4">
        <v>1</v>
      </c>
      <c r="M970" s="5" t="s">
        <v>963</v>
      </c>
      <c r="N970" s="4" t="s">
        <v>1345</v>
      </c>
      <c r="P970" s="5" t="s">
        <v>1929</v>
      </c>
      <c r="Q970" s="5" t="s">
        <v>845</v>
      </c>
      <c r="R970" s="4" t="s">
        <v>845</v>
      </c>
      <c r="S970" s="4" t="s">
        <v>1767</v>
      </c>
      <c r="T970" s="4" t="s">
        <v>2216</v>
      </c>
      <c r="U970" s="5" t="s">
        <v>1174</v>
      </c>
      <c r="V970" s="5" t="s">
        <v>992</v>
      </c>
      <c r="Y970" s="4" t="b">
        <v>1</v>
      </c>
      <c r="Z970" s="4" t="s">
        <v>1733</v>
      </c>
      <c r="AA970" s="4" t="s">
        <v>1831</v>
      </c>
      <c r="AB970" s="4" t="s">
        <v>1831</v>
      </c>
      <c r="AC970" s="4" t="s">
        <v>1831</v>
      </c>
      <c r="AD970" s="4" t="s">
        <v>1958</v>
      </c>
      <c r="AE970" s="53">
        <v>0</v>
      </c>
      <c r="AJ970" s="4" t="s">
        <v>1831</v>
      </c>
      <c r="AK970" s="4" t="s">
        <v>1831</v>
      </c>
      <c r="AL970" s="4" t="s">
        <v>1831</v>
      </c>
      <c r="AM970" s="4" t="s">
        <v>1831</v>
      </c>
      <c r="AN970" s="4">
        <v>58</v>
      </c>
      <c r="AO970" s="4" t="s">
        <v>1831</v>
      </c>
      <c r="AR970" s="4" t="s">
        <v>1831</v>
      </c>
      <c r="AS970" s="4" t="s">
        <v>1831</v>
      </c>
      <c r="AT970" s="4" t="s">
        <v>1831</v>
      </c>
      <c r="AU970" s="4" t="s">
        <v>1831</v>
      </c>
      <c r="AV970" s="4" t="s">
        <v>1831</v>
      </c>
      <c r="AW970" s="4" t="s">
        <v>1831</v>
      </c>
      <c r="AX970" s="4" t="s">
        <v>1831</v>
      </c>
      <c r="AY970" s="4" t="s">
        <v>1831</v>
      </c>
      <c r="AZ970" s="4" t="s">
        <v>1831</v>
      </c>
      <c r="BA970" s="4" t="s">
        <v>1831</v>
      </c>
      <c r="BB970" s="4" t="s">
        <v>1831</v>
      </c>
      <c r="BC970" s="53">
        <v>0.7177692</v>
      </c>
      <c r="BD970" s="53">
        <v>3.7317500000000003E-2</v>
      </c>
      <c r="BE970" s="53">
        <v>308.96596599999998</v>
      </c>
      <c r="BF970" s="53">
        <v>2.1936456400000002</v>
      </c>
      <c r="BG970" s="53">
        <v>0.13861325999999999</v>
      </c>
      <c r="BH970" s="4">
        <v>30.575462699999999</v>
      </c>
      <c r="BI970" s="4">
        <v>8.1096354300000009</v>
      </c>
      <c r="BJ970" s="53">
        <v>7.1269404700000001</v>
      </c>
      <c r="BK970" s="53">
        <v>1.464673E-2</v>
      </c>
      <c r="BL970" s="53">
        <v>20161.900399999999</v>
      </c>
    </row>
    <row r="971" spans="1:64" hidden="1" x14ac:dyDescent="0.3">
      <c r="A971" s="4" t="s">
        <v>605</v>
      </c>
      <c r="B971" s="4">
        <v>181</v>
      </c>
      <c r="C971" s="53">
        <v>181</v>
      </c>
      <c r="D971" s="4">
        <v>941</v>
      </c>
      <c r="E971" s="4" t="s">
        <v>1731</v>
      </c>
      <c r="F971" s="58">
        <v>33514</v>
      </c>
      <c r="G971" s="94">
        <v>3</v>
      </c>
      <c r="H971" s="94">
        <v>10</v>
      </c>
      <c r="I971" s="94">
        <v>1991</v>
      </c>
      <c r="J971" s="4">
        <v>45.214512999999997</v>
      </c>
      <c r="K971" s="4">
        <v>-64.360433</v>
      </c>
      <c r="L971" s="4">
        <v>1</v>
      </c>
      <c r="M971" s="5" t="s">
        <v>963</v>
      </c>
      <c r="N971" s="4" t="s">
        <v>1345</v>
      </c>
      <c r="P971" s="5" t="s">
        <v>1929</v>
      </c>
      <c r="Q971" s="5" t="s">
        <v>845</v>
      </c>
      <c r="R971" s="4" t="s">
        <v>845</v>
      </c>
      <c r="S971" s="4" t="s">
        <v>1767</v>
      </c>
      <c r="T971" s="4" t="s">
        <v>2217</v>
      </c>
      <c r="U971" s="5" t="s">
        <v>1174</v>
      </c>
      <c r="V971" s="5" t="s">
        <v>992</v>
      </c>
      <c r="Y971" s="4" t="b">
        <v>1</v>
      </c>
      <c r="Z971" s="4" t="s">
        <v>1733</v>
      </c>
      <c r="AA971" s="4" t="s">
        <v>1831</v>
      </c>
      <c r="AB971" s="4" t="s">
        <v>1831</v>
      </c>
      <c r="AC971" s="4" t="s">
        <v>1831</v>
      </c>
      <c r="AD971" s="4" t="s">
        <v>1958</v>
      </c>
      <c r="AE971" s="53">
        <v>0</v>
      </c>
      <c r="AJ971" s="4" t="s">
        <v>1831</v>
      </c>
      <c r="AK971" s="4" t="s">
        <v>1831</v>
      </c>
      <c r="AL971" s="4" t="s">
        <v>1831</v>
      </c>
      <c r="AM971" s="4" t="s">
        <v>1831</v>
      </c>
      <c r="AN971" s="4">
        <v>109</v>
      </c>
      <c r="AO971" s="4" t="s">
        <v>1831</v>
      </c>
      <c r="AR971" s="4" t="s">
        <v>1831</v>
      </c>
      <c r="AS971" s="4" t="s">
        <v>1831</v>
      </c>
      <c r="AT971" s="4" t="s">
        <v>1831</v>
      </c>
      <c r="AU971" s="4" t="s">
        <v>1831</v>
      </c>
      <c r="AV971" s="4" t="s">
        <v>1831</v>
      </c>
      <c r="AW971" s="4" t="s">
        <v>1831</v>
      </c>
      <c r="AX971" s="4" t="s">
        <v>1831</v>
      </c>
      <c r="AY971" s="4" t="s">
        <v>1831</v>
      </c>
      <c r="AZ971" s="4" t="s">
        <v>1831</v>
      </c>
      <c r="BA971" s="4" t="s">
        <v>1831</v>
      </c>
      <c r="BB971" s="4" t="s">
        <v>1831</v>
      </c>
      <c r="BC971" s="53">
        <v>0.7177692</v>
      </c>
      <c r="BD971" s="53">
        <v>3.7317500000000003E-2</v>
      </c>
      <c r="BE971" s="53">
        <v>308.96596599999998</v>
      </c>
      <c r="BF971" s="53">
        <v>2.1936456400000002</v>
      </c>
      <c r="BG971" s="53">
        <v>0.13861325999999999</v>
      </c>
      <c r="BH971" s="4">
        <v>30.575462699999999</v>
      </c>
      <c r="BI971" s="4">
        <v>8.1096354300000009</v>
      </c>
      <c r="BJ971" s="53">
        <v>7.1269404700000001</v>
      </c>
      <c r="BK971" s="53">
        <v>1.464673E-2</v>
      </c>
      <c r="BL971" s="53">
        <v>20161.900399999999</v>
      </c>
    </row>
    <row r="972" spans="1:64" hidden="1" x14ac:dyDescent="0.3">
      <c r="A972" s="4" t="s">
        <v>605</v>
      </c>
      <c r="B972" s="4">
        <v>181</v>
      </c>
      <c r="C972" s="53">
        <v>181</v>
      </c>
      <c r="D972" s="4">
        <v>942</v>
      </c>
      <c r="E972" s="4" t="s">
        <v>1732</v>
      </c>
      <c r="F972" s="58">
        <v>33405</v>
      </c>
      <c r="G972" s="94">
        <v>16</v>
      </c>
      <c r="H972" s="94">
        <v>6</v>
      </c>
      <c r="I972" s="94">
        <v>1991</v>
      </c>
      <c r="J972" s="4">
        <v>45.214512999999997</v>
      </c>
      <c r="K972" s="4">
        <v>-64.360433</v>
      </c>
      <c r="L972" s="4">
        <v>1</v>
      </c>
      <c r="M972" s="5" t="s">
        <v>963</v>
      </c>
      <c r="N972" s="4" t="s">
        <v>1345</v>
      </c>
      <c r="P972" s="5" t="s">
        <v>1929</v>
      </c>
      <c r="Q972" s="5" t="s">
        <v>845</v>
      </c>
      <c r="R972" s="4" t="s">
        <v>845</v>
      </c>
      <c r="S972" s="4" t="s">
        <v>1767</v>
      </c>
      <c r="T972" s="4" t="s">
        <v>2218</v>
      </c>
      <c r="U972" s="5" t="s">
        <v>1418</v>
      </c>
      <c r="V972" s="5" t="s">
        <v>992</v>
      </c>
      <c r="W972" s="5" t="s">
        <v>1222</v>
      </c>
      <c r="X972" s="4" t="s">
        <v>1883</v>
      </c>
      <c r="Y972" s="4" t="b">
        <v>1</v>
      </c>
      <c r="Z972" s="4" t="s">
        <v>1883</v>
      </c>
      <c r="AA972" s="4" t="s">
        <v>1831</v>
      </c>
      <c r="AB972" s="4" t="s">
        <v>1831</v>
      </c>
      <c r="AC972" s="4" t="s">
        <v>1831</v>
      </c>
      <c r="AD972" s="4" t="s">
        <v>1958</v>
      </c>
      <c r="AE972" s="53">
        <v>0</v>
      </c>
      <c r="AJ972" s="4" t="s">
        <v>1831</v>
      </c>
      <c r="AK972" s="4" t="s">
        <v>1831</v>
      </c>
      <c r="AL972" s="4" t="s">
        <v>1831</v>
      </c>
      <c r="AM972" s="4" t="s">
        <v>1831</v>
      </c>
      <c r="AN972" s="4">
        <v>1</v>
      </c>
      <c r="AO972" s="4" t="s">
        <v>1831</v>
      </c>
      <c r="AR972" s="4" t="s">
        <v>1831</v>
      </c>
      <c r="AS972" s="4" t="s">
        <v>1831</v>
      </c>
      <c r="AT972" s="4" t="s">
        <v>1831</v>
      </c>
      <c r="AU972" s="4" t="s">
        <v>1831</v>
      </c>
      <c r="AV972" s="4" t="s">
        <v>1831</v>
      </c>
      <c r="AW972" s="4" t="s">
        <v>1831</v>
      </c>
      <c r="AX972" s="4" t="s">
        <v>1831</v>
      </c>
      <c r="AY972" s="4" t="s">
        <v>1831</v>
      </c>
      <c r="AZ972" s="4" t="s">
        <v>1831</v>
      </c>
      <c r="BA972" s="4" t="s">
        <v>1831</v>
      </c>
      <c r="BB972" s="4" t="s">
        <v>1831</v>
      </c>
      <c r="BC972" s="53">
        <v>0.7177692</v>
      </c>
      <c r="BD972" s="53">
        <v>3.7317500000000003E-2</v>
      </c>
      <c r="BE972" s="53">
        <v>308.96596599999998</v>
      </c>
      <c r="BF972" s="53">
        <v>2.1936456400000002</v>
      </c>
      <c r="BG972" s="53">
        <v>0.13861325999999999</v>
      </c>
      <c r="BH972" s="4">
        <v>30.575462699999999</v>
      </c>
      <c r="BI972" s="4">
        <v>8.1096354300000009</v>
      </c>
      <c r="BJ972" s="53">
        <v>7.1269404700000001</v>
      </c>
      <c r="BK972" s="53">
        <v>1.464673E-2</v>
      </c>
      <c r="BL972" s="53">
        <v>20161.900399999999</v>
      </c>
    </row>
    <row r="973" spans="1:64" hidden="1" x14ac:dyDescent="0.3">
      <c r="A973" s="4" t="s">
        <v>605</v>
      </c>
      <c r="B973" s="4">
        <v>181</v>
      </c>
      <c r="C973" s="53">
        <v>181</v>
      </c>
      <c r="D973" s="4">
        <v>943</v>
      </c>
      <c r="E973" s="4" t="s">
        <v>1732</v>
      </c>
      <c r="F973" s="58">
        <v>33413</v>
      </c>
      <c r="G973" s="94">
        <v>24</v>
      </c>
      <c r="H973" s="94">
        <v>6</v>
      </c>
      <c r="I973" s="94">
        <v>1991</v>
      </c>
      <c r="J973" s="4">
        <v>45.214512999999997</v>
      </c>
      <c r="K973" s="4">
        <v>-64.360433</v>
      </c>
      <c r="L973" s="4">
        <v>1</v>
      </c>
      <c r="M973" s="5" t="s">
        <v>963</v>
      </c>
      <c r="N973" s="4" t="s">
        <v>1345</v>
      </c>
      <c r="P973" s="5" t="s">
        <v>1929</v>
      </c>
      <c r="Q973" s="5" t="s">
        <v>845</v>
      </c>
      <c r="R973" s="4" t="s">
        <v>845</v>
      </c>
      <c r="S973" s="4" t="s">
        <v>1767</v>
      </c>
      <c r="T973" s="4" t="s">
        <v>2219</v>
      </c>
      <c r="U973" s="5" t="s">
        <v>1418</v>
      </c>
      <c r="V973" s="5" t="s">
        <v>992</v>
      </c>
      <c r="W973" s="5" t="s">
        <v>1222</v>
      </c>
      <c r="X973" s="4" t="s">
        <v>1883</v>
      </c>
      <c r="Y973" s="4" t="b">
        <v>1</v>
      </c>
      <c r="Z973" s="4" t="s">
        <v>1883</v>
      </c>
      <c r="AA973" s="4" t="s">
        <v>1831</v>
      </c>
      <c r="AB973" s="4" t="s">
        <v>1831</v>
      </c>
      <c r="AC973" s="4" t="s">
        <v>1831</v>
      </c>
      <c r="AD973" s="4" t="s">
        <v>1958</v>
      </c>
      <c r="AE973" s="53">
        <v>0</v>
      </c>
      <c r="AJ973" s="4" t="s">
        <v>1831</v>
      </c>
      <c r="AK973" s="4" t="s">
        <v>1831</v>
      </c>
      <c r="AL973" s="4" t="s">
        <v>1831</v>
      </c>
      <c r="AM973" s="4" t="s">
        <v>1831</v>
      </c>
      <c r="AN973" s="4">
        <v>8</v>
      </c>
      <c r="AO973" s="4" t="s">
        <v>1831</v>
      </c>
      <c r="AR973" s="4" t="s">
        <v>1831</v>
      </c>
      <c r="AS973" s="4" t="s">
        <v>1831</v>
      </c>
      <c r="AT973" s="4" t="s">
        <v>1831</v>
      </c>
      <c r="AU973" s="4" t="s">
        <v>1831</v>
      </c>
      <c r="AV973" s="4" t="s">
        <v>1831</v>
      </c>
      <c r="AW973" s="4" t="s">
        <v>1831</v>
      </c>
      <c r="AX973" s="4" t="s">
        <v>1831</v>
      </c>
      <c r="AY973" s="4" t="s">
        <v>1831</v>
      </c>
      <c r="AZ973" s="4" t="s">
        <v>1831</v>
      </c>
      <c r="BA973" s="4" t="s">
        <v>1831</v>
      </c>
      <c r="BB973" s="4" t="s">
        <v>1831</v>
      </c>
      <c r="BC973" s="53">
        <v>0.7177692</v>
      </c>
      <c r="BD973" s="53">
        <v>3.7317500000000003E-2</v>
      </c>
      <c r="BE973" s="53">
        <v>308.96596599999998</v>
      </c>
      <c r="BF973" s="53">
        <v>2.1936456400000002</v>
      </c>
      <c r="BG973" s="53">
        <v>0.13861325999999999</v>
      </c>
      <c r="BH973" s="4">
        <v>30.575462699999999</v>
      </c>
      <c r="BI973" s="4">
        <v>8.1096354300000009</v>
      </c>
      <c r="BJ973" s="53">
        <v>7.1269404700000001</v>
      </c>
      <c r="BK973" s="53">
        <v>1.464673E-2</v>
      </c>
      <c r="BL973" s="53">
        <v>20161.900399999999</v>
      </c>
    </row>
    <row r="974" spans="1:64" hidden="1" x14ac:dyDescent="0.3">
      <c r="A974" s="4" t="s">
        <v>605</v>
      </c>
      <c r="B974" s="4">
        <v>181</v>
      </c>
      <c r="C974" s="53">
        <v>181</v>
      </c>
      <c r="D974" s="4">
        <v>944</v>
      </c>
      <c r="E974" s="4" t="s">
        <v>1732</v>
      </c>
      <c r="F974" s="58">
        <v>33421</v>
      </c>
      <c r="G974" s="94">
        <v>2</v>
      </c>
      <c r="H974" s="94">
        <v>7</v>
      </c>
      <c r="I974" s="94">
        <v>1991</v>
      </c>
      <c r="J974" s="4">
        <v>45.214512999999997</v>
      </c>
      <c r="K974" s="4">
        <v>-64.360433</v>
      </c>
      <c r="L974" s="4">
        <v>1</v>
      </c>
      <c r="M974" s="5" t="s">
        <v>963</v>
      </c>
      <c r="N974" s="4" t="s">
        <v>1345</v>
      </c>
      <c r="P974" s="5" t="s">
        <v>1929</v>
      </c>
      <c r="Q974" s="5" t="s">
        <v>845</v>
      </c>
      <c r="R974" s="4" t="s">
        <v>845</v>
      </c>
      <c r="S974" s="4" t="s">
        <v>1767</v>
      </c>
      <c r="T974" s="4" t="s">
        <v>2220</v>
      </c>
      <c r="U974" s="5" t="s">
        <v>1418</v>
      </c>
      <c r="V974" s="5" t="s">
        <v>992</v>
      </c>
      <c r="W974" s="5" t="s">
        <v>1222</v>
      </c>
      <c r="X974" s="4" t="s">
        <v>1883</v>
      </c>
      <c r="Y974" s="4" t="b">
        <v>1</v>
      </c>
      <c r="Z974" s="4" t="s">
        <v>1883</v>
      </c>
      <c r="AA974" s="4" t="s">
        <v>1831</v>
      </c>
      <c r="AB974" s="4" t="s">
        <v>1831</v>
      </c>
      <c r="AC974" s="4" t="s">
        <v>1831</v>
      </c>
      <c r="AD974" s="4" t="s">
        <v>1958</v>
      </c>
      <c r="AE974" s="53">
        <v>0</v>
      </c>
      <c r="AJ974" s="4" t="s">
        <v>1831</v>
      </c>
      <c r="AK974" s="4" t="s">
        <v>1831</v>
      </c>
      <c r="AL974" s="4" t="s">
        <v>1831</v>
      </c>
      <c r="AM974" s="4" t="s">
        <v>1831</v>
      </c>
      <c r="AN974" s="4">
        <v>16</v>
      </c>
      <c r="AO974" s="4" t="s">
        <v>1831</v>
      </c>
      <c r="AR974" s="4" t="s">
        <v>1831</v>
      </c>
      <c r="AS974" s="4" t="s">
        <v>1831</v>
      </c>
      <c r="AT974" s="4" t="s">
        <v>1831</v>
      </c>
      <c r="AU974" s="4" t="s">
        <v>1831</v>
      </c>
      <c r="AV974" s="4" t="s">
        <v>1831</v>
      </c>
      <c r="AW974" s="4" t="s">
        <v>1831</v>
      </c>
      <c r="AX974" s="4" t="s">
        <v>1831</v>
      </c>
      <c r="AY974" s="4" t="s">
        <v>1831</v>
      </c>
      <c r="AZ974" s="4" t="s">
        <v>1831</v>
      </c>
      <c r="BA974" s="4" t="s">
        <v>1831</v>
      </c>
      <c r="BB974" s="4" t="s">
        <v>1831</v>
      </c>
      <c r="BC974" s="53">
        <v>0.7177692</v>
      </c>
      <c r="BD974" s="53">
        <v>3.7317500000000003E-2</v>
      </c>
      <c r="BE974" s="53">
        <v>308.96596599999998</v>
      </c>
      <c r="BF974" s="53">
        <v>2.1936456400000002</v>
      </c>
      <c r="BG974" s="53">
        <v>0.13861325999999999</v>
      </c>
      <c r="BH974" s="4">
        <v>30.575462699999999</v>
      </c>
      <c r="BI974" s="4">
        <v>8.1096354300000009</v>
      </c>
      <c r="BJ974" s="53">
        <v>7.1269404700000001</v>
      </c>
      <c r="BK974" s="53">
        <v>1.464673E-2</v>
      </c>
      <c r="BL974" s="53">
        <v>20161.900399999999</v>
      </c>
    </row>
    <row r="975" spans="1:64" hidden="1" x14ac:dyDescent="0.3">
      <c r="A975" s="4" t="s">
        <v>605</v>
      </c>
      <c r="B975" s="4">
        <v>181</v>
      </c>
      <c r="C975" s="53">
        <v>181</v>
      </c>
      <c r="D975" s="4">
        <v>945</v>
      </c>
      <c r="E975" s="4" t="s">
        <v>1732</v>
      </c>
      <c r="F975" s="58">
        <v>33427</v>
      </c>
      <c r="G975" s="94">
        <v>8</v>
      </c>
      <c r="H975" s="94">
        <v>7</v>
      </c>
      <c r="I975" s="94">
        <v>1991</v>
      </c>
      <c r="J975" s="4">
        <v>45.214512999999997</v>
      </c>
      <c r="K975" s="4">
        <v>-64.360433</v>
      </c>
      <c r="L975" s="4">
        <v>1</v>
      </c>
      <c r="M975" s="5" t="s">
        <v>963</v>
      </c>
      <c r="N975" s="4" t="s">
        <v>1345</v>
      </c>
      <c r="P975" s="5" t="s">
        <v>1929</v>
      </c>
      <c r="Q975" s="5" t="s">
        <v>845</v>
      </c>
      <c r="R975" s="4" t="s">
        <v>845</v>
      </c>
      <c r="S975" s="4" t="s">
        <v>1767</v>
      </c>
      <c r="T975" s="4" t="s">
        <v>2221</v>
      </c>
      <c r="U975" s="5" t="s">
        <v>1418</v>
      </c>
      <c r="V975" s="5" t="s">
        <v>992</v>
      </c>
      <c r="W975" s="5" t="s">
        <v>1222</v>
      </c>
      <c r="X975" s="4" t="s">
        <v>1883</v>
      </c>
      <c r="Y975" s="4" t="b">
        <v>1</v>
      </c>
      <c r="Z975" s="4" t="s">
        <v>1883</v>
      </c>
      <c r="AA975" s="4" t="s">
        <v>1831</v>
      </c>
      <c r="AB975" s="4" t="s">
        <v>1831</v>
      </c>
      <c r="AC975" s="4" t="s">
        <v>1831</v>
      </c>
      <c r="AD975" s="4" t="s">
        <v>1958</v>
      </c>
      <c r="AE975" s="53">
        <v>0</v>
      </c>
      <c r="AJ975" s="4" t="s">
        <v>1831</v>
      </c>
      <c r="AK975" s="4" t="s">
        <v>1831</v>
      </c>
      <c r="AL975" s="4" t="s">
        <v>1831</v>
      </c>
      <c r="AM975" s="4" t="s">
        <v>1831</v>
      </c>
      <c r="AN975" s="4">
        <v>22</v>
      </c>
      <c r="AO975" s="4" t="s">
        <v>1831</v>
      </c>
      <c r="AR975" s="4" t="s">
        <v>1831</v>
      </c>
      <c r="AS975" s="4" t="s">
        <v>1831</v>
      </c>
      <c r="AT975" s="4" t="s">
        <v>1831</v>
      </c>
      <c r="AU975" s="4" t="s">
        <v>1831</v>
      </c>
      <c r="AV975" s="4" t="s">
        <v>1831</v>
      </c>
      <c r="AW975" s="4" t="s">
        <v>1831</v>
      </c>
      <c r="AX975" s="4" t="s">
        <v>1831</v>
      </c>
      <c r="AY975" s="4" t="s">
        <v>1831</v>
      </c>
      <c r="AZ975" s="4" t="s">
        <v>1831</v>
      </c>
      <c r="BA975" s="4" t="s">
        <v>1831</v>
      </c>
      <c r="BB975" s="4" t="s">
        <v>1831</v>
      </c>
      <c r="BC975" s="53">
        <v>0.7177692</v>
      </c>
      <c r="BD975" s="53">
        <v>3.7317500000000003E-2</v>
      </c>
      <c r="BE975" s="53">
        <v>308.96596599999998</v>
      </c>
      <c r="BF975" s="53">
        <v>2.1936456400000002</v>
      </c>
      <c r="BG975" s="53">
        <v>0.13861325999999999</v>
      </c>
      <c r="BH975" s="4">
        <v>30.575462699999999</v>
      </c>
      <c r="BI975" s="4">
        <v>8.1096354300000009</v>
      </c>
      <c r="BJ975" s="53">
        <v>7.1269404700000001</v>
      </c>
      <c r="BK975" s="53">
        <v>1.464673E-2</v>
      </c>
      <c r="BL975" s="53">
        <v>20161.900399999999</v>
      </c>
    </row>
    <row r="976" spans="1:64" hidden="1" x14ac:dyDescent="0.3">
      <c r="A976" s="4" t="s">
        <v>605</v>
      </c>
      <c r="B976" s="4">
        <v>181</v>
      </c>
      <c r="C976" s="53">
        <v>181</v>
      </c>
      <c r="D976" s="4">
        <v>946</v>
      </c>
      <c r="E976" s="4" t="s">
        <v>1732</v>
      </c>
      <c r="F976" s="58">
        <v>33434</v>
      </c>
      <c r="G976" s="94">
        <v>15</v>
      </c>
      <c r="H976" s="94">
        <v>7</v>
      </c>
      <c r="I976" s="94">
        <v>1991</v>
      </c>
      <c r="J976" s="4">
        <v>45.214512999999997</v>
      </c>
      <c r="K976" s="4">
        <v>-64.360433</v>
      </c>
      <c r="L976" s="4">
        <v>1</v>
      </c>
      <c r="M976" s="5" t="s">
        <v>963</v>
      </c>
      <c r="N976" s="4" t="s">
        <v>1345</v>
      </c>
      <c r="P976" s="5" t="s">
        <v>1929</v>
      </c>
      <c r="Q976" s="5" t="s">
        <v>845</v>
      </c>
      <c r="R976" s="4" t="s">
        <v>845</v>
      </c>
      <c r="S976" s="4" t="s">
        <v>1767</v>
      </c>
      <c r="T976" s="4" t="s">
        <v>2222</v>
      </c>
      <c r="U976" s="5" t="s">
        <v>1418</v>
      </c>
      <c r="V976" s="5" t="s">
        <v>992</v>
      </c>
      <c r="W976" s="5" t="s">
        <v>1222</v>
      </c>
      <c r="X976" s="4" t="s">
        <v>1883</v>
      </c>
      <c r="Y976" s="4" t="b">
        <v>1</v>
      </c>
      <c r="Z976" s="4" t="s">
        <v>1883</v>
      </c>
      <c r="AA976" s="4" t="s">
        <v>1831</v>
      </c>
      <c r="AB976" s="4" t="s">
        <v>1831</v>
      </c>
      <c r="AC976" s="4" t="s">
        <v>1831</v>
      </c>
      <c r="AD976" s="4" t="s">
        <v>1958</v>
      </c>
      <c r="AE976" s="53">
        <v>0</v>
      </c>
      <c r="AJ976" s="4" t="s">
        <v>1831</v>
      </c>
      <c r="AK976" s="4" t="s">
        <v>1831</v>
      </c>
      <c r="AL976" s="4" t="s">
        <v>1831</v>
      </c>
      <c r="AM976" s="4" t="s">
        <v>1831</v>
      </c>
      <c r="AN976" s="4">
        <v>29</v>
      </c>
      <c r="AO976" s="4" t="s">
        <v>1831</v>
      </c>
      <c r="AR976" s="4" t="s">
        <v>1831</v>
      </c>
      <c r="AS976" s="4" t="s">
        <v>1831</v>
      </c>
      <c r="AT976" s="4" t="s">
        <v>1831</v>
      </c>
      <c r="AU976" s="4" t="s">
        <v>1831</v>
      </c>
      <c r="AV976" s="4" t="s">
        <v>1831</v>
      </c>
      <c r="AW976" s="4" t="s">
        <v>1831</v>
      </c>
      <c r="AX976" s="4" t="s">
        <v>1831</v>
      </c>
      <c r="AY976" s="4" t="s">
        <v>1831</v>
      </c>
      <c r="AZ976" s="4" t="s">
        <v>1831</v>
      </c>
      <c r="BA976" s="4" t="s">
        <v>1831</v>
      </c>
      <c r="BB976" s="4" t="s">
        <v>1831</v>
      </c>
      <c r="BC976" s="53">
        <v>0.7177692</v>
      </c>
      <c r="BD976" s="53">
        <v>3.7317500000000003E-2</v>
      </c>
      <c r="BE976" s="53">
        <v>308.96596599999998</v>
      </c>
      <c r="BF976" s="53">
        <v>2.1936456400000002</v>
      </c>
      <c r="BG976" s="53">
        <v>0.13861325999999999</v>
      </c>
      <c r="BH976" s="4">
        <v>30.575462699999999</v>
      </c>
      <c r="BI976" s="4">
        <v>8.1096354300000009</v>
      </c>
      <c r="BJ976" s="53">
        <v>7.1269404700000001</v>
      </c>
      <c r="BK976" s="53">
        <v>1.464673E-2</v>
      </c>
      <c r="BL976" s="53">
        <v>20161.900399999999</v>
      </c>
    </row>
    <row r="977" spans="1:64" hidden="1" x14ac:dyDescent="0.3">
      <c r="A977" s="4" t="s">
        <v>605</v>
      </c>
      <c r="B977" s="4">
        <v>181</v>
      </c>
      <c r="C977" s="53">
        <v>181</v>
      </c>
      <c r="D977" s="4">
        <v>947</v>
      </c>
      <c r="E977" s="4" t="s">
        <v>1732</v>
      </c>
      <c r="F977" s="58">
        <v>33463</v>
      </c>
      <c r="G977" s="94">
        <v>13</v>
      </c>
      <c r="H977" s="94">
        <v>8</v>
      </c>
      <c r="I977" s="94">
        <v>1991</v>
      </c>
      <c r="J977" s="4">
        <v>45.214512999999997</v>
      </c>
      <c r="K977" s="4">
        <v>-64.360433</v>
      </c>
      <c r="L977" s="4">
        <v>1</v>
      </c>
      <c r="M977" s="5" t="s">
        <v>963</v>
      </c>
      <c r="N977" s="4" t="s">
        <v>1345</v>
      </c>
      <c r="P977" s="5" t="s">
        <v>1929</v>
      </c>
      <c r="Q977" s="5" t="s">
        <v>845</v>
      </c>
      <c r="R977" s="4" t="s">
        <v>845</v>
      </c>
      <c r="S977" s="4" t="s">
        <v>1767</v>
      </c>
      <c r="T977" s="4" t="s">
        <v>2223</v>
      </c>
      <c r="U977" s="5" t="s">
        <v>1418</v>
      </c>
      <c r="V977" s="5" t="s">
        <v>992</v>
      </c>
      <c r="W977" s="5" t="s">
        <v>1222</v>
      </c>
      <c r="X977" s="4" t="s">
        <v>1883</v>
      </c>
      <c r="Y977" s="4" t="b">
        <v>1</v>
      </c>
      <c r="Z977" s="4" t="s">
        <v>1883</v>
      </c>
      <c r="AA977" s="4" t="s">
        <v>1831</v>
      </c>
      <c r="AB977" s="4" t="s">
        <v>1831</v>
      </c>
      <c r="AC977" s="4" t="s">
        <v>1831</v>
      </c>
      <c r="AD977" s="4" t="s">
        <v>1958</v>
      </c>
      <c r="AE977" s="53">
        <v>0</v>
      </c>
      <c r="AJ977" s="4" t="s">
        <v>1831</v>
      </c>
      <c r="AK977" s="4" t="s">
        <v>1831</v>
      </c>
      <c r="AL977" s="4" t="s">
        <v>1831</v>
      </c>
      <c r="AM977" s="4" t="s">
        <v>1831</v>
      </c>
      <c r="AN977" s="4">
        <v>58</v>
      </c>
      <c r="AO977" s="4" t="s">
        <v>1831</v>
      </c>
      <c r="AR977" s="4" t="s">
        <v>1831</v>
      </c>
      <c r="AS977" s="4" t="s">
        <v>1831</v>
      </c>
      <c r="AT977" s="4" t="s">
        <v>1831</v>
      </c>
      <c r="AU977" s="4" t="s">
        <v>1831</v>
      </c>
      <c r="AV977" s="4" t="s">
        <v>1831</v>
      </c>
      <c r="AW977" s="4" t="s">
        <v>1831</v>
      </c>
      <c r="AX977" s="4" t="s">
        <v>1831</v>
      </c>
      <c r="AY977" s="4" t="s">
        <v>1831</v>
      </c>
      <c r="AZ977" s="4" t="s">
        <v>1831</v>
      </c>
      <c r="BA977" s="4" t="s">
        <v>1831</v>
      </c>
      <c r="BB977" s="4" t="s">
        <v>1831</v>
      </c>
      <c r="BC977" s="53">
        <v>0.7177692</v>
      </c>
      <c r="BD977" s="53">
        <v>3.7317500000000003E-2</v>
      </c>
      <c r="BE977" s="53">
        <v>308.96596599999998</v>
      </c>
      <c r="BF977" s="53">
        <v>2.1936456400000002</v>
      </c>
      <c r="BG977" s="53">
        <v>0.13861325999999999</v>
      </c>
      <c r="BH977" s="4">
        <v>30.575462699999999</v>
      </c>
      <c r="BI977" s="4">
        <v>8.1096354300000009</v>
      </c>
      <c r="BJ977" s="53">
        <v>7.1269404700000001</v>
      </c>
      <c r="BK977" s="53">
        <v>1.464673E-2</v>
      </c>
      <c r="BL977" s="53">
        <v>20161.900399999999</v>
      </c>
    </row>
    <row r="978" spans="1:64" hidden="1" x14ac:dyDescent="0.3">
      <c r="A978" s="4" t="s">
        <v>605</v>
      </c>
      <c r="B978" s="4">
        <v>181</v>
      </c>
      <c r="C978" s="53">
        <v>181</v>
      </c>
      <c r="D978" s="4">
        <v>948</v>
      </c>
      <c r="E978" s="4" t="s">
        <v>1732</v>
      </c>
      <c r="F978" s="58">
        <v>33514</v>
      </c>
      <c r="G978" s="94">
        <v>3</v>
      </c>
      <c r="H978" s="94">
        <v>10</v>
      </c>
      <c r="I978" s="94">
        <v>1991</v>
      </c>
      <c r="J978" s="4">
        <v>45.214512999999997</v>
      </c>
      <c r="K978" s="4">
        <v>-64.360433</v>
      </c>
      <c r="L978" s="4">
        <v>1</v>
      </c>
      <c r="M978" s="5" t="s">
        <v>963</v>
      </c>
      <c r="N978" s="4" t="s">
        <v>1345</v>
      </c>
      <c r="P978" s="5" t="s">
        <v>1929</v>
      </c>
      <c r="Q978" s="5" t="s">
        <v>845</v>
      </c>
      <c r="R978" s="4" t="s">
        <v>845</v>
      </c>
      <c r="S978" s="4" t="s">
        <v>1767</v>
      </c>
      <c r="T978" s="4" t="s">
        <v>2224</v>
      </c>
      <c r="U978" s="5" t="s">
        <v>1418</v>
      </c>
      <c r="V978" s="5" t="s">
        <v>992</v>
      </c>
      <c r="W978" s="5" t="s">
        <v>1222</v>
      </c>
      <c r="X978" s="4" t="s">
        <v>1883</v>
      </c>
      <c r="Y978" s="4" t="b">
        <v>1</v>
      </c>
      <c r="Z978" s="4" t="s">
        <v>1883</v>
      </c>
      <c r="AA978" s="4" t="s">
        <v>1831</v>
      </c>
      <c r="AB978" s="4" t="s">
        <v>1831</v>
      </c>
      <c r="AC978" s="4" t="s">
        <v>1831</v>
      </c>
      <c r="AD978" s="4" t="s">
        <v>1958</v>
      </c>
      <c r="AE978" s="53">
        <v>0</v>
      </c>
      <c r="AJ978" s="4" t="s">
        <v>1831</v>
      </c>
      <c r="AK978" s="4" t="s">
        <v>1831</v>
      </c>
      <c r="AL978" s="4" t="s">
        <v>1831</v>
      </c>
      <c r="AM978" s="4" t="s">
        <v>1831</v>
      </c>
      <c r="AN978" s="4">
        <v>109</v>
      </c>
      <c r="AO978" s="4" t="s">
        <v>1831</v>
      </c>
      <c r="AR978" s="4" t="s">
        <v>1831</v>
      </c>
      <c r="AS978" s="4" t="s">
        <v>1831</v>
      </c>
      <c r="AT978" s="4" t="s">
        <v>1831</v>
      </c>
      <c r="AU978" s="4" t="s">
        <v>1831</v>
      </c>
      <c r="AV978" s="4" t="s">
        <v>1831</v>
      </c>
      <c r="AW978" s="4" t="s">
        <v>1831</v>
      </c>
      <c r="AX978" s="4" t="s">
        <v>1831</v>
      </c>
      <c r="AY978" s="4" t="s">
        <v>1831</v>
      </c>
      <c r="AZ978" s="4" t="s">
        <v>1831</v>
      </c>
      <c r="BA978" s="4" t="s">
        <v>1831</v>
      </c>
      <c r="BB978" s="4" t="s">
        <v>1831</v>
      </c>
      <c r="BC978" s="53">
        <v>0.7177692</v>
      </c>
      <c r="BD978" s="53">
        <v>3.7317500000000003E-2</v>
      </c>
      <c r="BE978" s="53">
        <v>308.96596599999998</v>
      </c>
      <c r="BF978" s="53">
        <v>2.1936456400000002</v>
      </c>
      <c r="BG978" s="53">
        <v>0.13861325999999999</v>
      </c>
      <c r="BH978" s="4">
        <v>30.575462699999999</v>
      </c>
      <c r="BI978" s="4">
        <v>8.1096354300000009</v>
      </c>
      <c r="BJ978" s="53">
        <v>7.1269404700000001</v>
      </c>
      <c r="BK978" s="53">
        <v>1.464673E-2</v>
      </c>
      <c r="BL978" s="53">
        <v>20161.900399999999</v>
      </c>
    </row>
    <row r="979" spans="1:64" hidden="1" x14ac:dyDescent="0.3">
      <c r="A979" s="4" t="s">
        <v>660</v>
      </c>
      <c r="B979" s="4">
        <v>183</v>
      </c>
      <c r="C979" s="53">
        <v>183</v>
      </c>
      <c r="D979" s="4">
        <v>949</v>
      </c>
      <c r="E979" s="4" t="s">
        <v>1174</v>
      </c>
      <c r="F979" s="4" t="s">
        <v>1734</v>
      </c>
      <c r="G979" s="94"/>
      <c r="H979" s="94"/>
      <c r="I979" s="94">
        <v>1985</v>
      </c>
      <c r="J979" s="4">
        <f>57+50/60</f>
        <v>57.833333333333336</v>
      </c>
      <c r="K979" s="4">
        <f>-5-40.4/60</f>
        <v>-5.6733333333333338</v>
      </c>
      <c r="L979" s="4">
        <v>5</v>
      </c>
      <c r="M979" s="5" t="s">
        <v>963</v>
      </c>
      <c r="N979" s="4" t="s">
        <v>1345</v>
      </c>
      <c r="P979" s="5" t="s">
        <v>1929</v>
      </c>
      <c r="Q979" s="5" t="s">
        <v>845</v>
      </c>
      <c r="R979" s="4" t="s">
        <v>1739</v>
      </c>
      <c r="S979" s="4" t="s">
        <v>1741</v>
      </c>
      <c r="T979" s="5">
        <v>949</v>
      </c>
      <c r="U979" s="5" t="s">
        <v>1174</v>
      </c>
      <c r="V979" s="5" t="s">
        <v>992</v>
      </c>
      <c r="Y979" s="5" t="b">
        <v>1</v>
      </c>
      <c r="Z979" s="21" t="s">
        <v>1740</v>
      </c>
      <c r="AA979" s="4">
        <v>0</v>
      </c>
      <c r="AC979" s="4" t="s">
        <v>1742</v>
      </c>
      <c r="AE979" s="53">
        <v>0</v>
      </c>
      <c r="AF979" s="4">
        <v>0</v>
      </c>
      <c r="AH979" s="4" t="s">
        <v>1938</v>
      </c>
      <c r="AJ979" s="4" t="s">
        <v>1831</v>
      </c>
      <c r="AK979" s="4" t="s">
        <v>1831</v>
      </c>
      <c r="AL979" s="4" t="s">
        <v>1831</v>
      </c>
      <c r="AM979" s="4" t="s">
        <v>1831</v>
      </c>
      <c r="AN979" s="4">
        <v>-1</v>
      </c>
      <c r="AO979" s="4" t="s">
        <v>1743</v>
      </c>
      <c r="AP979" s="4">
        <f>1985-1930</f>
        <v>55</v>
      </c>
      <c r="AQ979" s="4" t="s">
        <v>1936</v>
      </c>
      <c r="AR979" s="4" t="s">
        <v>1831</v>
      </c>
      <c r="AS979" s="4" t="s">
        <v>1831</v>
      </c>
      <c r="AT979" s="4" t="s">
        <v>1831</v>
      </c>
      <c r="AU979" s="4" t="s">
        <v>1831</v>
      </c>
      <c r="AV979" s="4" t="s">
        <v>1831</v>
      </c>
      <c r="AW979" s="4" t="s">
        <v>1831</v>
      </c>
      <c r="AX979" s="4" t="s">
        <v>1831</v>
      </c>
      <c r="AY979" s="4" t="s">
        <v>1831</v>
      </c>
      <c r="AZ979" s="4" t="s">
        <v>1831</v>
      </c>
      <c r="BA979" s="4" t="s">
        <v>1831</v>
      </c>
      <c r="BB979" s="4" t="s">
        <v>1831</v>
      </c>
      <c r="BC979" s="53">
        <v>0.78688420999999997</v>
      </c>
      <c r="BD979" s="53">
        <v>9.3790299999999993E-2</v>
      </c>
      <c r="BE979" s="53">
        <v>278.201345</v>
      </c>
      <c r="BF979" s="53">
        <v>1.8983082099999999</v>
      </c>
      <c r="BG979" s="53">
        <v>0.22545676000000001</v>
      </c>
      <c r="BH979" s="4">
        <v>35.052091699999998</v>
      </c>
      <c r="BI979" s="4">
        <v>4.16613027</v>
      </c>
      <c r="BJ979" s="53">
        <v>10.352271</v>
      </c>
      <c r="BK979" s="53">
        <v>1.319938E-2</v>
      </c>
      <c r="BL979" s="53">
        <v>3193.8300800000002</v>
      </c>
    </row>
    <row r="980" spans="1:64" hidden="1" x14ac:dyDescent="0.3">
      <c r="A980" s="4" t="s">
        <v>660</v>
      </c>
      <c r="B980" s="4">
        <v>183</v>
      </c>
      <c r="C980" s="53">
        <v>183</v>
      </c>
      <c r="D980" s="4">
        <v>950</v>
      </c>
      <c r="E980" s="4" t="s">
        <v>1735</v>
      </c>
      <c r="F980" s="4" t="s">
        <v>1734</v>
      </c>
      <c r="G980" s="94"/>
      <c r="H980" s="94"/>
      <c r="I980" s="94">
        <v>1985</v>
      </c>
      <c r="J980" s="4">
        <f>57+50/60</f>
        <v>57.833333333333336</v>
      </c>
      <c r="K980" s="4">
        <f>-5-40.4/60</f>
        <v>-5.6733333333333338</v>
      </c>
      <c r="L980" s="4">
        <v>5</v>
      </c>
      <c r="M980" s="5" t="s">
        <v>963</v>
      </c>
      <c r="N980" s="4" t="s">
        <v>1345</v>
      </c>
      <c r="P980" s="5" t="s">
        <v>1929</v>
      </c>
      <c r="Q980" s="5" t="s">
        <v>845</v>
      </c>
      <c r="R980" s="4" t="s">
        <v>1739</v>
      </c>
      <c r="S980" s="4" t="s">
        <v>1741</v>
      </c>
      <c r="T980" s="5">
        <v>950</v>
      </c>
      <c r="U980" s="5" t="s">
        <v>1418</v>
      </c>
      <c r="V980" s="5" t="s">
        <v>992</v>
      </c>
      <c r="W980" s="5" t="s">
        <v>1880</v>
      </c>
      <c r="X980" s="5" t="s">
        <v>1877</v>
      </c>
      <c r="Y980" s="5" t="b">
        <v>1</v>
      </c>
      <c r="Z980" s="21" t="s">
        <v>1740</v>
      </c>
      <c r="AA980" s="4">
        <v>2</v>
      </c>
      <c r="AC980" s="4" t="s">
        <v>1742</v>
      </c>
      <c r="AE980" s="53">
        <v>0</v>
      </c>
      <c r="AF980" s="4">
        <v>2</v>
      </c>
      <c r="AH980" s="4" t="s">
        <v>1938</v>
      </c>
      <c r="AJ980" s="4" t="s">
        <v>1831</v>
      </c>
      <c r="AK980" s="4" t="s">
        <v>1831</v>
      </c>
      <c r="AL980" s="4" t="s">
        <v>1831</v>
      </c>
      <c r="AM980" s="4" t="s">
        <v>1831</v>
      </c>
      <c r="AN980" s="4">
        <v>0.5</v>
      </c>
      <c r="AO980" s="4" t="s">
        <v>1743</v>
      </c>
      <c r="AP980" s="4">
        <f>1985-1930</f>
        <v>55</v>
      </c>
      <c r="AQ980" s="4" t="s">
        <v>1936</v>
      </c>
      <c r="AR980" s="4" t="s">
        <v>1831</v>
      </c>
      <c r="AS980" s="4" t="s">
        <v>1831</v>
      </c>
      <c r="AT980" s="4" t="s">
        <v>1831</v>
      </c>
      <c r="AU980" s="4" t="s">
        <v>1831</v>
      </c>
      <c r="AV980" s="4" t="s">
        <v>1831</v>
      </c>
      <c r="AW980" s="4" t="s">
        <v>1831</v>
      </c>
      <c r="AX980" s="4" t="s">
        <v>1831</v>
      </c>
      <c r="AY980" s="4" t="s">
        <v>1831</v>
      </c>
      <c r="AZ980" s="4" t="s">
        <v>1831</v>
      </c>
      <c r="BA980" s="4" t="s">
        <v>1831</v>
      </c>
      <c r="BB980" s="4" t="s">
        <v>1831</v>
      </c>
      <c r="BC980" s="53">
        <v>0.78688420999999997</v>
      </c>
      <c r="BD980" s="53">
        <v>9.3790299999999993E-2</v>
      </c>
      <c r="BE980" s="53">
        <v>278.201345</v>
      </c>
      <c r="BF980" s="53">
        <v>1.8983082099999999</v>
      </c>
      <c r="BG980" s="53">
        <v>0.22545676000000001</v>
      </c>
      <c r="BH980" s="4">
        <v>35.052091699999998</v>
      </c>
      <c r="BI980" s="4">
        <v>4.16613027</v>
      </c>
      <c r="BJ980" s="53">
        <v>10.352271</v>
      </c>
      <c r="BK980" s="53">
        <v>1.319938E-2</v>
      </c>
      <c r="BL980" s="53">
        <v>3193.8300800000002</v>
      </c>
    </row>
    <row r="981" spans="1:64" hidden="1" x14ac:dyDescent="0.3">
      <c r="A981" s="4" t="s">
        <v>660</v>
      </c>
      <c r="B981" s="4">
        <v>183</v>
      </c>
      <c r="C981" s="53">
        <v>183</v>
      </c>
      <c r="D981" s="4">
        <v>951</v>
      </c>
      <c r="E981" s="4" t="s">
        <v>1736</v>
      </c>
      <c r="F981" s="4" t="s">
        <v>1734</v>
      </c>
      <c r="G981" s="94"/>
      <c r="H981" s="94"/>
      <c r="I981" s="94">
        <v>1985</v>
      </c>
      <c r="J981" s="4">
        <f>57+50/60</f>
        <v>57.833333333333336</v>
      </c>
      <c r="K981" s="4">
        <f>-5-40.4/60</f>
        <v>-5.6733333333333338</v>
      </c>
      <c r="L981" s="4">
        <v>5</v>
      </c>
      <c r="M981" s="5" t="s">
        <v>963</v>
      </c>
      <c r="N981" s="4" t="s">
        <v>1345</v>
      </c>
      <c r="P981" s="5" t="s">
        <v>1929</v>
      </c>
      <c r="Q981" s="5" t="s">
        <v>845</v>
      </c>
      <c r="R981" s="4" t="s">
        <v>1739</v>
      </c>
      <c r="S981" s="4" t="s">
        <v>1741</v>
      </c>
      <c r="T981" s="5">
        <v>951</v>
      </c>
      <c r="U981" s="5" t="s">
        <v>1418</v>
      </c>
      <c r="V981" s="5" t="s">
        <v>992</v>
      </c>
      <c r="W981" s="5" t="s">
        <v>1880</v>
      </c>
      <c r="X981" s="5" t="s">
        <v>1877</v>
      </c>
      <c r="Y981" s="5" t="b">
        <v>1</v>
      </c>
      <c r="Z981" s="21" t="s">
        <v>1740</v>
      </c>
      <c r="AA981" s="4">
        <v>4</v>
      </c>
      <c r="AC981" s="4" t="s">
        <v>1742</v>
      </c>
      <c r="AE981" s="53">
        <v>0</v>
      </c>
      <c r="AF981" s="4">
        <v>6</v>
      </c>
      <c r="AH981" s="4" t="s">
        <v>1938</v>
      </c>
      <c r="AJ981" s="4" t="s">
        <v>1831</v>
      </c>
      <c r="AK981" s="4" t="s">
        <v>1831</v>
      </c>
      <c r="AL981" s="4" t="s">
        <v>1831</v>
      </c>
      <c r="AM981" s="4" t="s">
        <v>1831</v>
      </c>
      <c r="AN981" s="4">
        <v>0.5</v>
      </c>
      <c r="AO981" s="4" t="s">
        <v>1743</v>
      </c>
      <c r="AP981" s="4">
        <f>1985-1930</f>
        <v>55</v>
      </c>
      <c r="AQ981" s="4" t="s">
        <v>1936</v>
      </c>
      <c r="AR981" s="4" t="s">
        <v>1831</v>
      </c>
      <c r="AS981" s="4" t="s">
        <v>1831</v>
      </c>
      <c r="AT981" s="4" t="s">
        <v>1831</v>
      </c>
      <c r="AU981" s="4" t="s">
        <v>1831</v>
      </c>
      <c r="AV981" s="4" t="s">
        <v>1831</v>
      </c>
      <c r="AW981" s="4" t="s">
        <v>1831</v>
      </c>
      <c r="AX981" s="4" t="s">
        <v>1831</v>
      </c>
      <c r="AY981" s="4" t="s">
        <v>1831</v>
      </c>
      <c r="AZ981" s="4" t="s">
        <v>1831</v>
      </c>
      <c r="BA981" s="4" t="s">
        <v>1831</v>
      </c>
      <c r="BB981" s="4" t="s">
        <v>1831</v>
      </c>
      <c r="BC981" s="53">
        <v>0.78688420999999997</v>
      </c>
      <c r="BD981" s="53">
        <v>9.3790299999999993E-2</v>
      </c>
      <c r="BE981" s="53">
        <v>278.201345</v>
      </c>
      <c r="BF981" s="53">
        <v>1.8983082099999999</v>
      </c>
      <c r="BG981" s="53">
        <v>0.22545676000000001</v>
      </c>
      <c r="BH981" s="4">
        <v>35.052091699999998</v>
      </c>
      <c r="BI981" s="4">
        <v>4.16613027</v>
      </c>
      <c r="BJ981" s="53">
        <v>10.352271</v>
      </c>
      <c r="BK981" s="53">
        <v>1.319938E-2</v>
      </c>
      <c r="BL981" s="53">
        <v>3193.8300800000002</v>
      </c>
    </row>
    <row r="982" spans="1:64" hidden="1" x14ac:dyDescent="0.3">
      <c r="A982" s="4" t="s">
        <v>660</v>
      </c>
      <c r="B982" s="4">
        <v>183</v>
      </c>
      <c r="C982" s="53">
        <v>183</v>
      </c>
      <c r="D982" s="4">
        <v>952</v>
      </c>
      <c r="E982" s="4" t="s">
        <v>1737</v>
      </c>
      <c r="F982" s="4" t="s">
        <v>1734</v>
      </c>
      <c r="G982" s="94"/>
      <c r="H982" s="94"/>
      <c r="I982" s="94">
        <v>1985</v>
      </c>
      <c r="J982" s="4">
        <f>57+50/60</f>
        <v>57.833333333333336</v>
      </c>
      <c r="K982" s="4">
        <f>-5-40.4/60</f>
        <v>-5.6733333333333338</v>
      </c>
      <c r="L982" s="4">
        <v>5</v>
      </c>
      <c r="M982" s="5" t="s">
        <v>963</v>
      </c>
      <c r="N982" s="4" t="s">
        <v>1345</v>
      </c>
      <c r="P982" s="5" t="s">
        <v>1929</v>
      </c>
      <c r="Q982" s="5" t="s">
        <v>845</v>
      </c>
      <c r="R982" s="4" t="s">
        <v>1739</v>
      </c>
      <c r="S982" s="4" t="s">
        <v>1741</v>
      </c>
      <c r="T982" s="5">
        <v>952</v>
      </c>
      <c r="U982" s="5" t="s">
        <v>1418</v>
      </c>
      <c r="V982" s="5" t="s">
        <v>992</v>
      </c>
      <c r="W982" s="5" t="s">
        <v>1880</v>
      </c>
      <c r="X982" s="5" t="s">
        <v>1877</v>
      </c>
      <c r="Y982" s="5" t="b">
        <v>1</v>
      </c>
      <c r="Z982" s="21" t="s">
        <v>1740</v>
      </c>
      <c r="AA982" s="4">
        <v>12</v>
      </c>
      <c r="AC982" s="4" t="s">
        <v>1742</v>
      </c>
      <c r="AE982" s="53">
        <v>0</v>
      </c>
      <c r="AF982" s="4">
        <v>18</v>
      </c>
      <c r="AH982" s="4" t="s">
        <v>1938</v>
      </c>
      <c r="AJ982" s="4" t="s">
        <v>1831</v>
      </c>
      <c r="AK982" s="4" t="s">
        <v>1831</v>
      </c>
      <c r="AL982" s="4" t="s">
        <v>1831</v>
      </c>
      <c r="AM982" s="4" t="s">
        <v>1831</v>
      </c>
      <c r="AN982" s="4">
        <v>0.5</v>
      </c>
      <c r="AO982" s="4" t="s">
        <v>1743</v>
      </c>
      <c r="AP982" s="4">
        <f>1985-1930</f>
        <v>55</v>
      </c>
      <c r="AQ982" s="4" t="s">
        <v>1936</v>
      </c>
      <c r="AR982" s="4" t="s">
        <v>1831</v>
      </c>
      <c r="AS982" s="4" t="s">
        <v>1831</v>
      </c>
      <c r="AT982" s="4" t="s">
        <v>1831</v>
      </c>
      <c r="AU982" s="4" t="s">
        <v>1831</v>
      </c>
      <c r="AV982" s="4" t="s">
        <v>1831</v>
      </c>
      <c r="AW982" s="4" t="s">
        <v>1831</v>
      </c>
      <c r="AX982" s="4" t="s">
        <v>1831</v>
      </c>
      <c r="AY982" s="4" t="s">
        <v>1831</v>
      </c>
      <c r="AZ982" s="4" t="s">
        <v>1831</v>
      </c>
      <c r="BA982" s="4" t="s">
        <v>1831</v>
      </c>
      <c r="BB982" s="4" t="s">
        <v>1831</v>
      </c>
      <c r="BC982" s="53">
        <v>0.78688420999999997</v>
      </c>
      <c r="BD982" s="53">
        <v>9.3790299999999993E-2</v>
      </c>
      <c r="BE982" s="53">
        <v>278.201345</v>
      </c>
      <c r="BF982" s="53">
        <v>1.8983082099999999</v>
      </c>
      <c r="BG982" s="53">
        <v>0.22545676000000001</v>
      </c>
      <c r="BH982" s="4">
        <v>35.052091699999998</v>
      </c>
      <c r="BI982" s="4">
        <v>4.16613027</v>
      </c>
      <c r="BJ982" s="53">
        <v>10.352271</v>
      </c>
      <c r="BK982" s="53">
        <v>1.319938E-2</v>
      </c>
      <c r="BL982" s="53">
        <v>3193.8300800000002</v>
      </c>
    </row>
    <row r="983" spans="1:64" hidden="1" x14ac:dyDescent="0.3">
      <c r="A983" s="4" t="s">
        <v>660</v>
      </c>
      <c r="B983" s="4">
        <v>183</v>
      </c>
      <c r="C983" s="53">
        <v>183</v>
      </c>
      <c r="D983" s="4">
        <v>953</v>
      </c>
      <c r="E983" s="4" t="s">
        <v>1738</v>
      </c>
      <c r="F983" s="4" t="s">
        <v>1734</v>
      </c>
      <c r="G983" s="94"/>
      <c r="H983" s="94"/>
      <c r="I983" s="94">
        <v>1985</v>
      </c>
      <c r="J983" s="4">
        <f>57+50/60</f>
        <v>57.833333333333336</v>
      </c>
      <c r="K983" s="4">
        <f>-5-40.4/60</f>
        <v>-5.6733333333333338</v>
      </c>
      <c r="L983" s="4">
        <v>5</v>
      </c>
      <c r="M983" s="5" t="s">
        <v>963</v>
      </c>
      <c r="N983" s="4" t="s">
        <v>1345</v>
      </c>
      <c r="P983" s="5" t="s">
        <v>1929</v>
      </c>
      <c r="Q983" s="5" t="s">
        <v>845</v>
      </c>
      <c r="R983" s="4" t="s">
        <v>1739</v>
      </c>
      <c r="S983" s="4" t="s">
        <v>1741</v>
      </c>
      <c r="T983" s="5">
        <v>953</v>
      </c>
      <c r="U983" s="5" t="s">
        <v>1418</v>
      </c>
      <c r="V983" s="5" t="s">
        <v>992</v>
      </c>
      <c r="W983" s="5" t="s">
        <v>1880</v>
      </c>
      <c r="X983" s="5" t="s">
        <v>1877</v>
      </c>
      <c r="Y983" s="5" t="b">
        <v>1</v>
      </c>
      <c r="Z983" s="21" t="s">
        <v>1740</v>
      </c>
      <c r="AA983" s="4">
        <v>25</v>
      </c>
      <c r="AC983" s="4" t="s">
        <v>1742</v>
      </c>
      <c r="AE983" s="53">
        <v>0</v>
      </c>
      <c r="AF983" s="4">
        <v>43</v>
      </c>
      <c r="AH983" s="4" t="s">
        <v>1938</v>
      </c>
      <c r="AJ983" s="4" t="s">
        <v>1831</v>
      </c>
      <c r="AK983" s="4" t="s">
        <v>1831</v>
      </c>
      <c r="AL983" s="4" t="s">
        <v>1831</v>
      </c>
      <c r="AM983" s="4" t="s">
        <v>1831</v>
      </c>
      <c r="AN983" s="4">
        <v>1</v>
      </c>
      <c r="AO983" s="4" t="s">
        <v>1743</v>
      </c>
      <c r="AP983" s="4">
        <f>1985-1930</f>
        <v>55</v>
      </c>
      <c r="AQ983" s="4" t="s">
        <v>1936</v>
      </c>
      <c r="AR983" s="4" t="s">
        <v>1831</v>
      </c>
      <c r="AS983" s="4" t="s">
        <v>1831</v>
      </c>
      <c r="AT983" s="4" t="s">
        <v>1831</v>
      </c>
      <c r="AU983" s="4" t="s">
        <v>1831</v>
      </c>
      <c r="AV983" s="4" t="s">
        <v>1831</v>
      </c>
      <c r="AW983" s="4" t="s">
        <v>1831</v>
      </c>
      <c r="AX983" s="4" t="s">
        <v>1831</v>
      </c>
      <c r="AY983" s="4" t="s">
        <v>1831</v>
      </c>
      <c r="AZ983" s="4" t="s">
        <v>1831</v>
      </c>
      <c r="BA983" s="4" t="s">
        <v>1831</v>
      </c>
      <c r="BB983" s="4" t="s">
        <v>1831</v>
      </c>
      <c r="BC983" s="53">
        <v>0.78688420999999997</v>
      </c>
      <c r="BD983" s="53">
        <v>9.3790299999999993E-2</v>
      </c>
      <c r="BE983" s="53">
        <v>278.201345</v>
      </c>
      <c r="BF983" s="53">
        <v>1.8983082099999999</v>
      </c>
      <c r="BG983" s="53">
        <v>0.22545676000000001</v>
      </c>
      <c r="BH983" s="4">
        <v>35.052091699999998</v>
      </c>
      <c r="BI983" s="4">
        <v>4.16613027</v>
      </c>
      <c r="BJ983" s="53">
        <v>10.352271</v>
      </c>
      <c r="BK983" s="53">
        <v>1.319938E-2</v>
      </c>
      <c r="BL983" s="53">
        <v>3193.8300800000002</v>
      </c>
    </row>
    <row r="984" spans="1:64" hidden="1" x14ac:dyDescent="0.3">
      <c r="A984" s="4" t="s">
        <v>606</v>
      </c>
      <c r="B984" s="4">
        <v>184</v>
      </c>
      <c r="C984" s="53">
        <v>184.1</v>
      </c>
      <c r="D984" s="4">
        <v>954</v>
      </c>
      <c r="E984" s="4" t="s">
        <v>1746</v>
      </c>
      <c r="G984" s="94"/>
      <c r="H984" s="94"/>
      <c r="I984" s="94"/>
      <c r="L984" s="4">
        <v>8</v>
      </c>
      <c r="M984" s="5" t="s">
        <v>963</v>
      </c>
      <c r="N984" s="4" t="s">
        <v>1748</v>
      </c>
      <c r="P984" s="5" t="s">
        <v>1929</v>
      </c>
      <c r="Q984" s="90" t="s">
        <v>946</v>
      </c>
      <c r="S984" s="4" t="s">
        <v>1747</v>
      </c>
      <c r="T984" s="4">
        <v>954</v>
      </c>
      <c r="U984" s="5" t="s">
        <v>1174</v>
      </c>
      <c r="V984" s="5" t="s">
        <v>992</v>
      </c>
      <c r="W984" s="5"/>
      <c r="X984" s="5"/>
      <c r="Y984" s="4" t="b">
        <v>1</v>
      </c>
      <c r="Z984" s="4" t="s">
        <v>1749</v>
      </c>
      <c r="AD984" s="4" t="s">
        <v>1831</v>
      </c>
      <c r="AE984" s="53" t="s">
        <v>1831</v>
      </c>
      <c r="AJ984" s="4" t="s">
        <v>1831</v>
      </c>
      <c r="AK984" s="4" t="s">
        <v>1831</v>
      </c>
      <c r="AL984" s="4" t="s">
        <v>1831</v>
      </c>
      <c r="AM984" s="4" t="s">
        <v>1831</v>
      </c>
      <c r="AN984" s="4" t="s">
        <v>1831</v>
      </c>
      <c r="AO984" s="4" t="s">
        <v>1831</v>
      </c>
      <c r="AQ984" s="4" t="s">
        <v>1935</v>
      </c>
      <c r="AR984" s="4" t="s">
        <v>1831</v>
      </c>
      <c r="AS984" s="4" t="s">
        <v>1831</v>
      </c>
      <c r="AT984" s="4" t="s">
        <v>1831</v>
      </c>
      <c r="AU984" s="4" t="s">
        <v>1831</v>
      </c>
      <c r="AV984" s="4" t="s">
        <v>1831</v>
      </c>
      <c r="AW984" s="4" t="s">
        <v>1831</v>
      </c>
      <c r="AX984" s="4" t="s">
        <v>1831</v>
      </c>
      <c r="AY984" s="4" t="s">
        <v>1831</v>
      </c>
      <c r="AZ984" s="4" t="s">
        <v>1831</v>
      </c>
      <c r="BA984" s="4" t="s">
        <v>1831</v>
      </c>
      <c r="BB984" s="4" t="s">
        <v>1831</v>
      </c>
      <c r="BC984" s="4">
        <v>0.73421599999999998</v>
      </c>
      <c r="BD984" s="4">
        <v>0.137457</v>
      </c>
      <c r="BE984" s="4">
        <v>290.09509300000002</v>
      </c>
      <c r="BF984" s="4">
        <v>0.63202700000000001</v>
      </c>
      <c r="BG984" s="4">
        <v>0.17023199999999999</v>
      </c>
      <c r="BH984" s="4">
        <v>31.97138</v>
      </c>
      <c r="BI984" s="4">
        <v>5.7923830000000001</v>
      </c>
      <c r="BJ984" s="4">
        <v>9.9093599999999995</v>
      </c>
      <c r="BK984" s="4">
        <v>1.9924000000000001E-2</v>
      </c>
      <c r="BL984" s="4">
        <v>1340.2730710000001</v>
      </c>
    </row>
    <row r="985" spans="1:64" hidden="1" x14ac:dyDescent="0.3">
      <c r="A985" s="4" t="s">
        <v>606</v>
      </c>
      <c r="B985" s="4">
        <v>184</v>
      </c>
      <c r="C985" s="53">
        <v>184.1</v>
      </c>
      <c r="D985" s="4">
        <v>955</v>
      </c>
      <c r="E985" s="4" t="s">
        <v>1746</v>
      </c>
      <c r="G985" s="94"/>
      <c r="H985" s="94"/>
      <c r="I985" s="94"/>
      <c r="L985" s="4">
        <v>8</v>
      </c>
      <c r="M985" s="5" t="s">
        <v>963</v>
      </c>
      <c r="N985" s="4" t="s">
        <v>1748</v>
      </c>
      <c r="P985" s="5" t="s">
        <v>1929</v>
      </c>
      <c r="Q985" s="90" t="s">
        <v>946</v>
      </c>
      <c r="S985" s="4" t="s">
        <v>1747</v>
      </c>
      <c r="T985" s="4">
        <v>955</v>
      </c>
      <c r="U985" s="5" t="s">
        <v>1418</v>
      </c>
      <c r="V985" s="5" t="s">
        <v>992</v>
      </c>
      <c r="W985" s="5" t="s">
        <v>1880</v>
      </c>
      <c r="X985" s="5" t="s">
        <v>1877</v>
      </c>
      <c r="Y985" s="4" t="b">
        <v>1</v>
      </c>
      <c r="Z985" s="4" t="s">
        <v>1749</v>
      </c>
      <c r="AA985" s="4">
        <v>1</v>
      </c>
      <c r="AB985" s="4" t="s">
        <v>1831</v>
      </c>
      <c r="AC985" s="4" t="s">
        <v>1742</v>
      </c>
      <c r="AD985" s="4" t="s">
        <v>1831</v>
      </c>
      <c r="AE985" s="53" t="s">
        <v>1831</v>
      </c>
      <c r="AF985" s="4">
        <v>1</v>
      </c>
      <c r="AH985" s="4" t="s">
        <v>1938</v>
      </c>
      <c r="AI985" s="4" t="s">
        <v>1938</v>
      </c>
      <c r="AJ985" s="4" t="s">
        <v>1831</v>
      </c>
      <c r="AK985" s="4" t="s">
        <v>1831</v>
      </c>
      <c r="AL985" s="4" t="s">
        <v>1831</v>
      </c>
      <c r="AM985" s="4" t="s">
        <v>1831</v>
      </c>
      <c r="AN985" s="4">
        <v>1</v>
      </c>
      <c r="AO985" s="4" t="s">
        <v>1831</v>
      </c>
      <c r="AQ985" s="4" t="s">
        <v>1935</v>
      </c>
      <c r="AR985" s="4" t="s">
        <v>1831</v>
      </c>
      <c r="AS985" s="4" t="s">
        <v>1831</v>
      </c>
      <c r="AT985" s="4" t="s">
        <v>1831</v>
      </c>
      <c r="AU985" s="4" t="s">
        <v>1831</v>
      </c>
      <c r="AV985" s="4" t="s">
        <v>1831</v>
      </c>
      <c r="AW985" s="4" t="s">
        <v>1831</v>
      </c>
      <c r="AX985" s="4" t="s">
        <v>1831</v>
      </c>
      <c r="AY985" s="4" t="s">
        <v>1831</v>
      </c>
      <c r="AZ985" s="4" t="s">
        <v>1831</v>
      </c>
      <c r="BA985" s="4" t="s">
        <v>1831</v>
      </c>
      <c r="BB985" s="4" t="s">
        <v>1831</v>
      </c>
      <c r="BC985" s="4">
        <v>0.73421599999999998</v>
      </c>
      <c r="BD985" s="4">
        <v>0.137457</v>
      </c>
      <c r="BE985" s="4">
        <v>290.09509300000002</v>
      </c>
      <c r="BF985" s="4">
        <v>0.63202700000000001</v>
      </c>
      <c r="BG985" s="4">
        <v>0.17023199999999999</v>
      </c>
      <c r="BH985" s="4">
        <v>31.97138</v>
      </c>
      <c r="BI985" s="4">
        <v>5.7923830000000001</v>
      </c>
      <c r="BJ985" s="4">
        <v>9.9093599999999995</v>
      </c>
      <c r="BK985" s="4">
        <v>1.9924000000000001E-2</v>
      </c>
      <c r="BL985" s="4">
        <v>1340.2730710000001</v>
      </c>
    </row>
    <row r="986" spans="1:64" hidden="1" x14ac:dyDescent="0.3">
      <c r="A986" s="4" t="s">
        <v>603</v>
      </c>
      <c r="B986" s="4">
        <v>184</v>
      </c>
      <c r="C986" s="53">
        <v>184.2</v>
      </c>
      <c r="D986" s="4">
        <v>956</v>
      </c>
      <c r="E986" s="4" t="s">
        <v>1777</v>
      </c>
      <c r="G986" s="94"/>
      <c r="H986" s="94"/>
      <c r="I986" s="94"/>
      <c r="L986" s="4">
        <v>20</v>
      </c>
      <c r="M986" s="5" t="s">
        <v>2049</v>
      </c>
      <c r="N986" s="4" t="s">
        <v>1370</v>
      </c>
      <c r="P986" s="5" t="s">
        <v>1929</v>
      </c>
      <c r="Q986" s="90" t="s">
        <v>946</v>
      </c>
      <c r="T986" s="4">
        <v>956</v>
      </c>
      <c r="U986" s="5" t="s">
        <v>1174</v>
      </c>
      <c r="V986" s="5" t="s">
        <v>992</v>
      </c>
      <c r="W986" s="5"/>
      <c r="X986" s="5"/>
      <c r="Y986" s="4" t="b">
        <v>1</v>
      </c>
      <c r="AA986" s="4" t="s">
        <v>1831</v>
      </c>
      <c r="AB986" s="4" t="s">
        <v>1831</v>
      </c>
      <c r="AC986" s="4" t="s">
        <v>1831</v>
      </c>
      <c r="AD986" s="4" t="s">
        <v>1831</v>
      </c>
      <c r="AE986" s="53" t="s">
        <v>1831</v>
      </c>
      <c r="AJ986" s="4" t="s">
        <v>1831</v>
      </c>
      <c r="AK986" s="4" t="s">
        <v>1831</v>
      </c>
      <c r="AL986" s="4" t="s">
        <v>1831</v>
      </c>
      <c r="AM986" s="4" t="s">
        <v>1831</v>
      </c>
      <c r="AN986" s="4" t="s">
        <v>1831</v>
      </c>
      <c r="AO986" s="4" t="s">
        <v>1831</v>
      </c>
      <c r="AQ986" s="4" t="s">
        <v>1935</v>
      </c>
      <c r="AR986" s="4" t="s">
        <v>1831</v>
      </c>
      <c r="AS986" s="4" t="s">
        <v>1831</v>
      </c>
      <c r="AT986" s="4" t="s">
        <v>1831</v>
      </c>
      <c r="AU986" s="4" t="s">
        <v>1831</v>
      </c>
      <c r="AV986" s="4" t="s">
        <v>1831</v>
      </c>
      <c r="AW986" s="4" t="s">
        <v>1831</v>
      </c>
      <c r="AX986" s="4" t="s">
        <v>1831</v>
      </c>
      <c r="AY986" s="4" t="s">
        <v>1831</v>
      </c>
      <c r="AZ986" s="4" t="s">
        <v>1831</v>
      </c>
      <c r="BA986" s="4" t="s">
        <v>1831</v>
      </c>
      <c r="BB986" s="4" t="s">
        <v>1831</v>
      </c>
      <c r="BC986" s="4">
        <v>0.74322500000000002</v>
      </c>
      <c r="BD986" s="4">
        <v>0.13805999999999999</v>
      </c>
      <c r="BE986" s="4">
        <v>290.09530599999999</v>
      </c>
      <c r="BF986" s="4">
        <v>0.64270400000000005</v>
      </c>
      <c r="BG986" s="4">
        <v>0.16881599999999999</v>
      </c>
      <c r="BH986" s="4">
        <v>31.961048000000002</v>
      </c>
      <c r="BI986" s="4">
        <v>5.8162000000000003</v>
      </c>
      <c r="BJ986" s="4">
        <v>9.9324569999999994</v>
      </c>
      <c r="BK986" s="4">
        <v>1.9283000000000002E-2</v>
      </c>
      <c r="BL986" s="4" t="s">
        <v>2238</v>
      </c>
    </row>
    <row r="987" spans="1:64" hidden="1" x14ac:dyDescent="0.3">
      <c r="A987" s="4" t="s">
        <v>603</v>
      </c>
      <c r="B987" s="4">
        <v>184</v>
      </c>
      <c r="C987" s="53">
        <v>184.2</v>
      </c>
      <c r="D987" s="4">
        <v>957</v>
      </c>
      <c r="E987" s="4" t="s">
        <v>1777</v>
      </c>
      <c r="G987" s="94"/>
      <c r="H987" s="94"/>
      <c r="I987" s="94"/>
      <c r="L987" s="4">
        <v>20</v>
      </c>
      <c r="M987" s="5" t="s">
        <v>2049</v>
      </c>
      <c r="N987" s="4" t="s">
        <v>1370</v>
      </c>
      <c r="P987" s="5" t="s">
        <v>1929</v>
      </c>
      <c r="Q987" s="90" t="s">
        <v>946</v>
      </c>
      <c r="T987" s="4">
        <v>957</v>
      </c>
      <c r="U987" s="5" t="s">
        <v>1418</v>
      </c>
      <c r="V987" s="5" t="s">
        <v>992</v>
      </c>
      <c r="W987" s="5" t="s">
        <v>1222</v>
      </c>
      <c r="X987" s="5" t="s">
        <v>1222</v>
      </c>
      <c r="Y987" s="4" t="b">
        <v>1</v>
      </c>
      <c r="AA987" s="4">
        <v>1</v>
      </c>
      <c r="AB987" s="4" t="s">
        <v>1831</v>
      </c>
      <c r="AC987" s="4" t="s">
        <v>1742</v>
      </c>
      <c r="AD987" s="4" t="s">
        <v>1831</v>
      </c>
      <c r="AE987" s="53" t="s">
        <v>1831</v>
      </c>
      <c r="AF987" s="4">
        <v>1</v>
      </c>
      <c r="AH987" s="4" t="s">
        <v>1938</v>
      </c>
      <c r="AI987" s="4" t="s">
        <v>1938</v>
      </c>
      <c r="AJ987" s="4" t="s">
        <v>1831</v>
      </c>
      <c r="AK987" s="4" t="s">
        <v>1831</v>
      </c>
      <c r="AL987" s="4" t="s">
        <v>1831</v>
      </c>
      <c r="AM987" s="4" t="s">
        <v>1831</v>
      </c>
      <c r="AN987" s="4">
        <v>1</v>
      </c>
      <c r="AO987" s="4" t="s">
        <v>1831</v>
      </c>
      <c r="AQ987" s="4" t="s">
        <v>1935</v>
      </c>
      <c r="AR987" s="4" t="s">
        <v>1831</v>
      </c>
      <c r="AS987" s="4" t="s">
        <v>1831</v>
      </c>
      <c r="AT987" s="4" t="s">
        <v>1831</v>
      </c>
      <c r="AU987" s="4" t="s">
        <v>1831</v>
      </c>
      <c r="AV987" s="4" t="s">
        <v>1831</v>
      </c>
      <c r="AW987" s="4" t="s">
        <v>1831</v>
      </c>
      <c r="AX987" s="4" t="s">
        <v>1831</v>
      </c>
      <c r="AY987" s="4" t="s">
        <v>1831</v>
      </c>
      <c r="AZ987" s="4" t="s">
        <v>1831</v>
      </c>
      <c r="BA987" s="4" t="s">
        <v>1831</v>
      </c>
      <c r="BB987" s="4" t="s">
        <v>1831</v>
      </c>
      <c r="BC987" s="4">
        <v>0.74322500000000002</v>
      </c>
      <c r="BD987" s="4">
        <v>0.13805999999999999</v>
      </c>
      <c r="BE987" s="4">
        <v>290.09530599999999</v>
      </c>
      <c r="BF987" s="4">
        <v>0.64270400000000005</v>
      </c>
      <c r="BG987" s="4">
        <v>0.16881599999999999</v>
      </c>
      <c r="BH987" s="4">
        <v>31.961048000000002</v>
      </c>
      <c r="BI987" s="4">
        <v>5.8162000000000003</v>
      </c>
      <c r="BJ987" s="4">
        <v>9.9324569999999994</v>
      </c>
      <c r="BK987" s="4">
        <v>1.9283000000000002E-2</v>
      </c>
      <c r="BL987" s="4">
        <v>814.48089600000003</v>
      </c>
    </row>
    <row r="988" spans="1:64" hidden="1" x14ac:dyDescent="0.3">
      <c r="A988" s="5" t="s">
        <v>603</v>
      </c>
      <c r="B988" s="5">
        <v>194</v>
      </c>
      <c r="C988" s="2">
        <v>194</v>
      </c>
      <c r="D988" s="5">
        <v>996</v>
      </c>
      <c r="E988" s="5" t="s">
        <v>2047</v>
      </c>
      <c r="F988" s="5" t="s">
        <v>2048</v>
      </c>
      <c r="G988" s="5"/>
      <c r="H988" s="5">
        <v>7</v>
      </c>
      <c r="I988" s="5">
        <v>2002</v>
      </c>
      <c r="J988" s="5">
        <f>35+24.4/60</f>
        <v>35.406666666666666</v>
      </c>
      <c r="K988" s="5">
        <f>25+11.5/60</f>
        <v>25.191666666666666</v>
      </c>
      <c r="L988" s="5">
        <v>200</v>
      </c>
      <c r="M988" s="5" t="s">
        <v>2049</v>
      </c>
      <c r="N988" s="5"/>
      <c r="O988" s="5"/>
      <c r="P988" s="5" t="s">
        <v>1929</v>
      </c>
      <c r="Q988" s="5" t="s">
        <v>845</v>
      </c>
      <c r="R988" s="5"/>
      <c r="S988" s="5"/>
      <c r="T988" s="5" t="s">
        <v>2070</v>
      </c>
      <c r="U988" s="5" t="s">
        <v>1174</v>
      </c>
      <c r="V988" s="5" t="s">
        <v>992</v>
      </c>
      <c r="W988" s="5"/>
      <c r="X988" s="5" t="s">
        <v>1222</v>
      </c>
      <c r="Y988" s="5" t="b">
        <v>0</v>
      </c>
      <c r="Z988" s="5" t="s">
        <v>2056</v>
      </c>
      <c r="AE988" s="4">
        <v>16.072500000000002</v>
      </c>
      <c r="BC988" s="53">
        <v>5.0934E-2</v>
      </c>
      <c r="BD988" s="53">
        <v>6.7977999999999997E-2</v>
      </c>
      <c r="BE988" s="53">
        <v>223.17117300000001</v>
      </c>
      <c r="BF988" s="53">
        <v>7.3499999999999998E-4</v>
      </c>
      <c r="BG988" s="53">
        <v>2.8358999999999999E-2</v>
      </c>
      <c r="BH988" s="4">
        <v>39.080669</v>
      </c>
      <c r="BI988" s="4">
        <v>3.344868</v>
      </c>
      <c r="BJ988" s="53">
        <v>20.121328999999999</v>
      </c>
      <c r="BK988" s="53">
        <v>5.8500000000000002E-4</v>
      </c>
      <c r="BL988" s="53">
        <v>213200</v>
      </c>
    </row>
    <row r="989" spans="1:64" hidden="1" x14ac:dyDescent="0.3">
      <c r="A989" s="5" t="s">
        <v>603</v>
      </c>
      <c r="B989" s="5">
        <v>194</v>
      </c>
      <c r="C989" s="2">
        <v>194</v>
      </c>
      <c r="D989" s="5">
        <v>997</v>
      </c>
      <c r="E989" s="5" t="s">
        <v>2050</v>
      </c>
      <c r="F989" s="5" t="s">
        <v>2048</v>
      </c>
      <c r="G989" s="5"/>
      <c r="H989" s="5">
        <v>7</v>
      </c>
      <c r="I989" s="5">
        <v>2002</v>
      </c>
      <c r="J989" s="5">
        <f>35+24.4/60</f>
        <v>35.406666666666666</v>
      </c>
      <c r="K989" s="5">
        <f>25+11.5/60</f>
        <v>25.191666666666666</v>
      </c>
      <c r="L989" s="5">
        <v>200</v>
      </c>
      <c r="M989" s="5" t="s">
        <v>2049</v>
      </c>
      <c r="N989" s="5"/>
      <c r="O989" s="5"/>
      <c r="P989" s="5" t="s">
        <v>1929</v>
      </c>
      <c r="Q989" s="5" t="s">
        <v>845</v>
      </c>
      <c r="R989" s="5"/>
      <c r="S989" s="5"/>
      <c r="T989" s="5" t="s">
        <v>2070</v>
      </c>
      <c r="U989" s="5" t="s">
        <v>1174</v>
      </c>
      <c r="V989" s="5" t="s">
        <v>992</v>
      </c>
      <c r="W989" s="5"/>
      <c r="X989" s="5" t="s">
        <v>1222</v>
      </c>
      <c r="Y989" s="5" t="b">
        <v>0</v>
      </c>
      <c r="Z989" s="5" t="s">
        <v>2056</v>
      </c>
      <c r="AE989" s="4">
        <v>16.072500000000002</v>
      </c>
      <c r="BC989" s="53">
        <v>5.0934E-2</v>
      </c>
      <c r="BD989" s="53">
        <v>6.7977999999999997E-2</v>
      </c>
      <c r="BE989" s="53">
        <v>223.17117300000001</v>
      </c>
      <c r="BF989" s="53">
        <v>7.3499999999999998E-4</v>
      </c>
      <c r="BG989" s="53">
        <v>2.8358999999999999E-2</v>
      </c>
      <c r="BH989" s="4">
        <v>39.080669</v>
      </c>
      <c r="BI989" s="4">
        <v>3.344868</v>
      </c>
      <c r="BJ989" s="53">
        <v>20.121328999999999</v>
      </c>
      <c r="BK989" s="53">
        <v>5.8500000000000002E-4</v>
      </c>
      <c r="BL989" s="53">
        <v>213200</v>
      </c>
    </row>
    <row r="990" spans="1:64" hidden="1" x14ac:dyDescent="0.3">
      <c r="A990" s="5" t="s">
        <v>603</v>
      </c>
      <c r="B990" s="5">
        <v>194</v>
      </c>
      <c r="C990" s="2">
        <v>194</v>
      </c>
      <c r="D990" s="5">
        <v>998</v>
      </c>
      <c r="E990" s="5" t="s">
        <v>2051</v>
      </c>
      <c r="F990" s="5" t="s">
        <v>2048</v>
      </c>
      <c r="G990" s="5"/>
      <c r="H990" s="5">
        <v>7</v>
      </c>
      <c r="I990" s="5">
        <v>2002</v>
      </c>
      <c r="J990" s="5">
        <f>35+25/60</f>
        <v>35.416666666666664</v>
      </c>
      <c r="K990" s="5">
        <f>25+12.5/60</f>
        <v>25.208333333333332</v>
      </c>
      <c r="L990" s="5">
        <v>200</v>
      </c>
      <c r="M990" s="5" t="s">
        <v>2049</v>
      </c>
      <c r="N990" s="5"/>
      <c r="O990" s="5"/>
      <c r="P990" s="5" t="s">
        <v>1929</v>
      </c>
      <c r="Q990" s="5" t="s">
        <v>845</v>
      </c>
      <c r="R990" s="5"/>
      <c r="S990" s="5"/>
      <c r="T990" s="5" t="s">
        <v>2071</v>
      </c>
      <c r="U990" s="5" t="s">
        <v>1418</v>
      </c>
      <c r="V990" s="5" t="s">
        <v>992</v>
      </c>
      <c r="W990" s="5" t="s">
        <v>1222</v>
      </c>
      <c r="X990" s="5" t="s">
        <v>1222</v>
      </c>
      <c r="Y990" s="5" t="b">
        <v>1</v>
      </c>
      <c r="Z990" s="5" t="s">
        <v>2056</v>
      </c>
      <c r="AA990" s="4">
        <v>200</v>
      </c>
      <c r="AC990" s="4" t="s">
        <v>856</v>
      </c>
      <c r="AD990" s="4" t="s">
        <v>2057</v>
      </c>
      <c r="AE990" s="4">
        <v>101.381798</v>
      </c>
      <c r="AF990" s="4">
        <v>2</v>
      </c>
      <c r="AH990" s="4" t="s">
        <v>1995</v>
      </c>
      <c r="AI990" s="4" t="s">
        <v>2057</v>
      </c>
      <c r="AP990" s="4">
        <v>40</v>
      </c>
      <c r="BC990" s="53">
        <v>5.0934E-2</v>
      </c>
      <c r="BD990" s="53">
        <v>6.7977999999999997E-2</v>
      </c>
      <c r="BE990" s="53">
        <v>223.17117300000001</v>
      </c>
      <c r="BF990" s="53">
        <v>7.3499999999999998E-4</v>
      </c>
      <c r="BG990" s="53">
        <v>2.8358999999999999E-2</v>
      </c>
      <c r="BH990" s="4">
        <v>39.080669</v>
      </c>
      <c r="BI990" s="4">
        <v>3.344868</v>
      </c>
      <c r="BJ990" s="53">
        <v>20.121328999999999</v>
      </c>
      <c r="BK990" s="53">
        <v>5.8500000000000002E-4</v>
      </c>
      <c r="BL990" s="53">
        <v>213650</v>
      </c>
    </row>
    <row r="991" spans="1:64" hidden="1" x14ac:dyDescent="0.3">
      <c r="A991" s="5" t="s">
        <v>603</v>
      </c>
      <c r="B991" s="5">
        <v>194</v>
      </c>
      <c r="C991" s="2">
        <v>194</v>
      </c>
      <c r="D991" s="5">
        <v>999</v>
      </c>
      <c r="E991" s="5" t="s">
        <v>2052</v>
      </c>
      <c r="F991" s="5" t="s">
        <v>2048</v>
      </c>
      <c r="G991" s="5"/>
      <c r="H991" s="5">
        <v>7</v>
      </c>
      <c r="I991" s="5">
        <v>2002</v>
      </c>
      <c r="J991" s="5">
        <f>35+25/60</f>
        <v>35.416666666666664</v>
      </c>
      <c r="K991" s="5">
        <f>25+12.5/60</f>
        <v>25.208333333333332</v>
      </c>
      <c r="L991" s="5">
        <v>200</v>
      </c>
      <c r="M991" s="5" t="s">
        <v>2049</v>
      </c>
      <c r="N991" s="5"/>
      <c r="O991" s="5"/>
      <c r="P991" s="5" t="s">
        <v>1929</v>
      </c>
      <c r="Q991" s="5" t="s">
        <v>845</v>
      </c>
      <c r="R991" s="5"/>
      <c r="S991" s="5"/>
      <c r="T991" s="5" t="s">
        <v>2071</v>
      </c>
      <c r="U991" s="5" t="s">
        <v>1418</v>
      </c>
      <c r="V991" s="5" t="s">
        <v>992</v>
      </c>
      <c r="W991" s="5" t="s">
        <v>1222</v>
      </c>
      <c r="X991" s="5" t="s">
        <v>1222</v>
      </c>
      <c r="Y991" s="5" t="b">
        <v>1</v>
      </c>
      <c r="Z991" s="5" t="s">
        <v>2056</v>
      </c>
      <c r="AA991" s="4">
        <v>200</v>
      </c>
      <c r="AC991" s="4" t="s">
        <v>856</v>
      </c>
      <c r="AD991" s="4" t="s">
        <v>2057</v>
      </c>
      <c r="AE991" s="4">
        <v>101.381798</v>
      </c>
      <c r="AF991" s="4">
        <v>2</v>
      </c>
      <c r="AH991" s="4" t="s">
        <v>1995</v>
      </c>
      <c r="AI991" s="4" t="s">
        <v>2057</v>
      </c>
      <c r="AP991" s="4">
        <v>40</v>
      </c>
      <c r="BC991" s="53">
        <v>5.0934E-2</v>
      </c>
      <c r="BD991" s="53">
        <v>6.7977999999999997E-2</v>
      </c>
      <c r="BE991" s="53">
        <v>223.17117300000001</v>
      </c>
      <c r="BF991" s="53">
        <v>7.3499999999999998E-4</v>
      </c>
      <c r="BG991" s="53">
        <v>2.8358999999999999E-2</v>
      </c>
      <c r="BH991" s="4">
        <v>39.080669</v>
      </c>
      <c r="BI991" s="4">
        <v>3.344868</v>
      </c>
      <c r="BJ991" s="53">
        <v>20.121328999999999</v>
      </c>
      <c r="BK991" s="53">
        <v>5.8500000000000002E-4</v>
      </c>
      <c r="BL991" s="53">
        <v>213650</v>
      </c>
    </row>
    <row r="992" spans="1:64" hidden="1" x14ac:dyDescent="0.3">
      <c r="A992" s="5" t="s">
        <v>603</v>
      </c>
      <c r="B992" s="5">
        <v>194</v>
      </c>
      <c r="C992" s="2">
        <v>194</v>
      </c>
      <c r="D992" s="5">
        <v>1000</v>
      </c>
      <c r="E992" s="5" t="s">
        <v>2047</v>
      </c>
      <c r="F992" s="5" t="s">
        <v>2053</v>
      </c>
      <c r="G992" s="5"/>
      <c r="H992" s="5">
        <v>3</v>
      </c>
      <c r="I992" s="5">
        <v>2003</v>
      </c>
      <c r="J992" s="5">
        <f>35+24.4/60</f>
        <v>35.406666666666666</v>
      </c>
      <c r="K992" s="5">
        <f>25+11.5/60</f>
        <v>25.191666666666666</v>
      </c>
      <c r="L992" s="5">
        <v>200</v>
      </c>
      <c r="M992" s="5" t="s">
        <v>2049</v>
      </c>
      <c r="N992" s="5"/>
      <c r="O992" s="5"/>
      <c r="P992" s="5" t="s">
        <v>1929</v>
      </c>
      <c r="Q992" s="5" t="s">
        <v>945</v>
      </c>
      <c r="R992" s="5"/>
      <c r="S992" s="5"/>
      <c r="T992" s="5" t="s">
        <v>2072</v>
      </c>
      <c r="U992" s="5" t="s">
        <v>1174</v>
      </c>
      <c r="V992" s="5" t="s">
        <v>992</v>
      </c>
      <c r="W992" s="5"/>
      <c r="X992" s="5" t="s">
        <v>1222</v>
      </c>
      <c r="Y992" s="5" t="b">
        <v>0</v>
      </c>
      <c r="Z992" s="5" t="s">
        <v>2056</v>
      </c>
      <c r="AE992" s="4">
        <v>16.072500000000002</v>
      </c>
      <c r="BC992" s="53">
        <v>5.0934E-2</v>
      </c>
      <c r="BD992" s="53">
        <v>6.7977999999999997E-2</v>
      </c>
      <c r="BE992" s="53">
        <v>223.17117300000001</v>
      </c>
      <c r="BF992" s="53">
        <v>7.3499999999999998E-4</v>
      </c>
      <c r="BG992" s="53">
        <v>2.8358999999999999E-2</v>
      </c>
      <c r="BH992" s="4">
        <v>39.080669</v>
      </c>
      <c r="BI992" s="4">
        <v>3.344868</v>
      </c>
      <c r="BJ992" s="53">
        <v>20.121328999999999</v>
      </c>
      <c r="BK992" s="53">
        <v>5.8500000000000002E-4</v>
      </c>
      <c r="BL992" s="53">
        <v>213200</v>
      </c>
    </row>
    <row r="993" spans="1:64" hidden="1" x14ac:dyDescent="0.3">
      <c r="A993" s="5" t="s">
        <v>603</v>
      </c>
      <c r="B993" s="5">
        <v>194</v>
      </c>
      <c r="C993" s="2">
        <v>194</v>
      </c>
      <c r="D993" s="5">
        <v>1001</v>
      </c>
      <c r="E993" s="5" t="s">
        <v>2050</v>
      </c>
      <c r="F993" s="5" t="s">
        <v>2053</v>
      </c>
      <c r="G993" s="5"/>
      <c r="H993" s="5">
        <v>3</v>
      </c>
      <c r="I993" s="5">
        <v>2003</v>
      </c>
      <c r="J993" s="5">
        <f>35+24.4/60</f>
        <v>35.406666666666666</v>
      </c>
      <c r="K993" s="5">
        <f>25+11.5/60</f>
        <v>25.191666666666666</v>
      </c>
      <c r="L993" s="5">
        <v>200</v>
      </c>
      <c r="M993" s="5" t="s">
        <v>2049</v>
      </c>
      <c r="N993" s="5"/>
      <c r="O993" s="5"/>
      <c r="P993" s="5" t="s">
        <v>1929</v>
      </c>
      <c r="Q993" s="5" t="s">
        <v>945</v>
      </c>
      <c r="R993" s="5"/>
      <c r="S993" s="5"/>
      <c r="T993" s="5" t="s">
        <v>2072</v>
      </c>
      <c r="U993" s="5" t="s">
        <v>1174</v>
      </c>
      <c r="V993" s="5" t="s">
        <v>992</v>
      </c>
      <c r="W993" s="5"/>
      <c r="X993" s="5" t="s">
        <v>1222</v>
      </c>
      <c r="Y993" s="5" t="b">
        <v>0</v>
      </c>
      <c r="Z993" s="5" t="s">
        <v>2056</v>
      </c>
      <c r="AE993" s="4">
        <v>16.072500000000002</v>
      </c>
      <c r="BC993" s="53">
        <v>5.0934E-2</v>
      </c>
      <c r="BD993" s="53">
        <v>6.7977999999999997E-2</v>
      </c>
      <c r="BE993" s="53">
        <v>223.17117300000001</v>
      </c>
      <c r="BF993" s="53">
        <v>7.3499999999999998E-4</v>
      </c>
      <c r="BG993" s="53">
        <v>2.8358999999999999E-2</v>
      </c>
      <c r="BH993" s="4">
        <v>39.080669</v>
      </c>
      <c r="BI993" s="4">
        <v>3.344868</v>
      </c>
      <c r="BJ993" s="53">
        <v>20.121328999999999</v>
      </c>
      <c r="BK993" s="53">
        <v>5.8500000000000002E-4</v>
      </c>
      <c r="BL993" s="53">
        <v>213200</v>
      </c>
    </row>
    <row r="994" spans="1:64" hidden="1" x14ac:dyDescent="0.3">
      <c r="A994" s="5" t="s">
        <v>603</v>
      </c>
      <c r="B994" s="5">
        <v>194</v>
      </c>
      <c r="C994" s="2">
        <v>194</v>
      </c>
      <c r="D994" s="5">
        <v>1002</v>
      </c>
      <c r="E994" s="5" t="s">
        <v>2051</v>
      </c>
      <c r="F994" s="5" t="s">
        <v>2053</v>
      </c>
      <c r="G994" s="5"/>
      <c r="H994" s="5">
        <v>3</v>
      </c>
      <c r="I994" s="5">
        <v>2003</v>
      </c>
      <c r="J994" s="5">
        <f>35+25/60</f>
        <v>35.416666666666664</v>
      </c>
      <c r="K994" s="5">
        <f>25+12.5/60</f>
        <v>25.208333333333332</v>
      </c>
      <c r="L994" s="5">
        <v>200</v>
      </c>
      <c r="M994" s="5" t="s">
        <v>2049</v>
      </c>
      <c r="N994" s="5"/>
      <c r="O994" s="5"/>
      <c r="P994" s="5" t="s">
        <v>1929</v>
      </c>
      <c r="Q994" s="5" t="s">
        <v>945</v>
      </c>
      <c r="R994" s="5"/>
      <c r="S994" s="5"/>
      <c r="T994" s="5" t="s">
        <v>2073</v>
      </c>
      <c r="U994" s="5" t="s">
        <v>1418</v>
      </c>
      <c r="V994" s="5" t="s">
        <v>992</v>
      </c>
      <c r="W994" s="5" t="s">
        <v>1222</v>
      </c>
      <c r="X994" s="5" t="s">
        <v>1222</v>
      </c>
      <c r="Y994" s="5" t="b">
        <v>1</v>
      </c>
      <c r="Z994" s="5" t="s">
        <v>2056</v>
      </c>
      <c r="AA994" s="4">
        <v>200</v>
      </c>
      <c r="AC994" s="4" t="s">
        <v>856</v>
      </c>
      <c r="AD994" s="4" t="s">
        <v>2057</v>
      </c>
      <c r="AE994" s="4">
        <v>101.381798</v>
      </c>
      <c r="AF994" s="4">
        <v>2</v>
      </c>
      <c r="AH994" s="4" t="s">
        <v>1995</v>
      </c>
      <c r="AI994" s="4" t="s">
        <v>2057</v>
      </c>
      <c r="AP994" s="4">
        <v>40</v>
      </c>
      <c r="BC994" s="53">
        <v>5.0934E-2</v>
      </c>
      <c r="BD994" s="53">
        <v>6.7977999999999997E-2</v>
      </c>
      <c r="BE994" s="53">
        <v>223.17117300000001</v>
      </c>
      <c r="BF994" s="53">
        <v>7.3499999999999998E-4</v>
      </c>
      <c r="BG994" s="53">
        <v>2.8358999999999999E-2</v>
      </c>
      <c r="BH994" s="4">
        <v>39.080669</v>
      </c>
      <c r="BI994" s="4">
        <v>3.344868</v>
      </c>
      <c r="BJ994" s="53">
        <v>20.121328999999999</v>
      </c>
      <c r="BK994" s="53">
        <v>5.8500000000000002E-4</v>
      </c>
      <c r="BL994" s="53">
        <v>213650</v>
      </c>
    </row>
    <row r="995" spans="1:64" hidden="1" x14ac:dyDescent="0.3">
      <c r="A995" s="5" t="s">
        <v>603</v>
      </c>
      <c r="B995" s="5">
        <v>194</v>
      </c>
      <c r="C995" s="2">
        <v>194</v>
      </c>
      <c r="D995" s="5">
        <v>1003</v>
      </c>
      <c r="E995" s="5" t="s">
        <v>2052</v>
      </c>
      <c r="F995" s="5" t="s">
        <v>2053</v>
      </c>
      <c r="G995" s="5"/>
      <c r="H995" s="5">
        <v>3</v>
      </c>
      <c r="I995" s="5">
        <v>2003</v>
      </c>
      <c r="J995" s="5">
        <f>35+25/60</f>
        <v>35.416666666666664</v>
      </c>
      <c r="K995" s="5">
        <f>25+12.5/60</f>
        <v>25.208333333333332</v>
      </c>
      <c r="L995" s="5">
        <v>200</v>
      </c>
      <c r="M995" s="5" t="s">
        <v>2049</v>
      </c>
      <c r="N995" s="5"/>
      <c r="O995" s="5"/>
      <c r="P995" s="5" t="s">
        <v>1929</v>
      </c>
      <c r="Q995" s="5" t="s">
        <v>945</v>
      </c>
      <c r="R995" s="5"/>
      <c r="S995" s="5"/>
      <c r="T995" s="5" t="s">
        <v>2073</v>
      </c>
      <c r="U995" s="5" t="s">
        <v>1418</v>
      </c>
      <c r="V995" s="5" t="s">
        <v>992</v>
      </c>
      <c r="W995" s="5" t="s">
        <v>1222</v>
      </c>
      <c r="X995" s="5" t="s">
        <v>1222</v>
      </c>
      <c r="Y995" s="5" t="b">
        <v>1</v>
      </c>
      <c r="Z995" s="5" t="s">
        <v>2056</v>
      </c>
      <c r="AA995" s="4">
        <v>200</v>
      </c>
      <c r="AC995" s="4" t="s">
        <v>856</v>
      </c>
      <c r="AD995" s="4" t="s">
        <v>2057</v>
      </c>
      <c r="AE995" s="4">
        <v>101.381798</v>
      </c>
      <c r="AF995" s="4">
        <v>2</v>
      </c>
      <c r="AH995" s="4" t="s">
        <v>1995</v>
      </c>
      <c r="AI995" s="4" t="s">
        <v>2057</v>
      </c>
      <c r="AP995" s="4">
        <v>40</v>
      </c>
      <c r="BC995" s="53">
        <v>5.0934E-2</v>
      </c>
      <c r="BD995" s="53">
        <v>6.7977999999999997E-2</v>
      </c>
      <c r="BE995" s="53">
        <v>223.17117300000001</v>
      </c>
      <c r="BF995" s="53">
        <v>7.3499999999999998E-4</v>
      </c>
      <c r="BG995" s="53">
        <v>2.8358999999999999E-2</v>
      </c>
      <c r="BH995" s="4">
        <v>39.080669</v>
      </c>
      <c r="BI995" s="4">
        <v>3.344868</v>
      </c>
      <c r="BJ995" s="53">
        <v>20.121328999999999</v>
      </c>
      <c r="BK995" s="53">
        <v>5.8500000000000002E-4</v>
      </c>
      <c r="BL995" s="53">
        <v>213650</v>
      </c>
    </row>
    <row r="1016" spans="27:27" x14ac:dyDescent="0.3">
      <c r="AA1016"/>
    </row>
    <row r="1017" spans="27:27" x14ac:dyDescent="0.3">
      <c r="AA1017"/>
    </row>
    <row r="1018" spans="27:27" x14ac:dyDescent="0.3">
      <c r="AA1018"/>
    </row>
    <row r="1019" spans="27:27" x14ac:dyDescent="0.3">
      <c r="AA1019"/>
    </row>
    <row r="1020" spans="27:27" x14ac:dyDescent="0.3">
      <c r="AA1020"/>
    </row>
    <row r="1021" spans="27:27" x14ac:dyDescent="0.3">
      <c r="AA1021"/>
    </row>
    <row r="1022" spans="27:27" x14ac:dyDescent="0.3">
      <c r="AA1022"/>
    </row>
    <row r="1023" spans="27:27" x14ac:dyDescent="0.3">
      <c r="AA1023"/>
    </row>
    <row r="1024" spans="27:27" x14ac:dyDescent="0.3">
      <c r="AA1024"/>
    </row>
    <row r="1025" spans="27:27" x14ac:dyDescent="0.3">
      <c r="AA1025"/>
    </row>
    <row r="1026" spans="27:27" x14ac:dyDescent="0.3">
      <c r="AA1026"/>
    </row>
    <row r="1027" spans="27:27" x14ac:dyDescent="0.3">
      <c r="AA1027"/>
    </row>
    <row r="1028" spans="27:27" x14ac:dyDescent="0.3">
      <c r="AA1028"/>
    </row>
    <row r="1029" spans="27:27" x14ac:dyDescent="0.3">
      <c r="AA1029"/>
    </row>
    <row r="1030" spans="27:27" x14ac:dyDescent="0.3">
      <c r="AA1030"/>
    </row>
    <row r="1031" spans="27:27" x14ac:dyDescent="0.3">
      <c r="AA1031"/>
    </row>
    <row r="1032" spans="27:27" x14ac:dyDescent="0.3">
      <c r="AA1032"/>
    </row>
    <row r="1033" spans="27:27" x14ac:dyDescent="0.3">
      <c r="AA1033"/>
    </row>
    <row r="1034" spans="27:27" x14ac:dyDescent="0.3">
      <c r="AA1034"/>
    </row>
    <row r="1035" spans="27:27" x14ac:dyDescent="0.3">
      <c r="AA1035"/>
    </row>
    <row r="1036" spans="27:27" x14ac:dyDescent="0.3">
      <c r="AA1036"/>
    </row>
    <row r="1037" spans="27:27" x14ac:dyDescent="0.3">
      <c r="AA1037"/>
    </row>
    <row r="1038" spans="27:27" x14ac:dyDescent="0.3">
      <c r="AA1038"/>
    </row>
    <row r="1039" spans="27:27" x14ac:dyDescent="0.3">
      <c r="AA1039"/>
    </row>
    <row r="1040" spans="27:27" x14ac:dyDescent="0.3">
      <c r="AA1040"/>
    </row>
    <row r="1041" spans="27:27" x14ac:dyDescent="0.3">
      <c r="AA1041"/>
    </row>
    <row r="1042" spans="27:27" x14ac:dyDescent="0.3">
      <c r="AA1042"/>
    </row>
    <row r="1043" spans="27:27" x14ac:dyDescent="0.3">
      <c r="AA1043"/>
    </row>
    <row r="1044" spans="27:27" x14ac:dyDescent="0.3">
      <c r="AA1044"/>
    </row>
    <row r="1045" spans="27:27" x14ac:dyDescent="0.3">
      <c r="AA1045"/>
    </row>
    <row r="1046" spans="27:27" x14ac:dyDescent="0.3">
      <c r="AA1046"/>
    </row>
    <row r="1047" spans="27:27" x14ac:dyDescent="0.3">
      <c r="AA1047"/>
    </row>
    <row r="1048" spans="27:27" x14ac:dyDescent="0.3">
      <c r="AA1048"/>
    </row>
    <row r="1049" spans="27:27" x14ac:dyDescent="0.3">
      <c r="AA1049"/>
    </row>
    <row r="1050" spans="27:27" x14ac:dyDescent="0.3">
      <c r="AA1050"/>
    </row>
    <row r="1051" spans="27:27" x14ac:dyDescent="0.3">
      <c r="AA1051"/>
    </row>
    <row r="1052" spans="27:27" x14ac:dyDescent="0.3">
      <c r="AA1052"/>
    </row>
    <row r="1053" spans="27:27" x14ac:dyDescent="0.3">
      <c r="AA1053"/>
    </row>
    <row r="1054" spans="27:27" x14ac:dyDescent="0.3">
      <c r="AA1054"/>
    </row>
    <row r="1055" spans="27:27" x14ac:dyDescent="0.3">
      <c r="AA1055"/>
    </row>
    <row r="1056" spans="27:27" x14ac:dyDescent="0.3">
      <c r="AA1056"/>
    </row>
    <row r="1057" spans="27:27" x14ac:dyDescent="0.3">
      <c r="AA1057"/>
    </row>
    <row r="1058" spans="27:27" x14ac:dyDescent="0.3">
      <c r="AA1058"/>
    </row>
    <row r="1059" spans="27:27" x14ac:dyDescent="0.3">
      <c r="AA1059"/>
    </row>
    <row r="1060" spans="27:27" x14ac:dyDescent="0.3">
      <c r="AA1060"/>
    </row>
    <row r="1061" spans="27:27" x14ac:dyDescent="0.3">
      <c r="AA1061"/>
    </row>
    <row r="1062" spans="27:27" x14ac:dyDescent="0.3">
      <c r="AA1062"/>
    </row>
    <row r="1063" spans="27:27" x14ac:dyDescent="0.3">
      <c r="AA1063"/>
    </row>
    <row r="1064" spans="27:27" x14ac:dyDescent="0.3">
      <c r="AA1064"/>
    </row>
    <row r="1065" spans="27:27" x14ac:dyDescent="0.3">
      <c r="AA1065"/>
    </row>
    <row r="1066" spans="27:27" x14ac:dyDescent="0.3">
      <c r="AA1066"/>
    </row>
    <row r="1067" spans="27:27" x14ac:dyDescent="0.3">
      <c r="AA1067"/>
    </row>
    <row r="1068" spans="27:27" x14ac:dyDescent="0.3">
      <c r="AA1068"/>
    </row>
    <row r="1069" spans="27:27" x14ac:dyDescent="0.3">
      <c r="AA1069"/>
    </row>
    <row r="1070" spans="27:27" x14ac:dyDescent="0.3">
      <c r="AA1070"/>
    </row>
    <row r="1071" spans="27:27" x14ac:dyDescent="0.3">
      <c r="AA1071"/>
    </row>
    <row r="1072" spans="27:27" x14ac:dyDescent="0.3">
      <c r="AA1072"/>
    </row>
    <row r="1073" spans="27:27" x14ac:dyDescent="0.3">
      <c r="AA1073"/>
    </row>
    <row r="1074" spans="27:27" x14ac:dyDescent="0.3">
      <c r="AA1074"/>
    </row>
    <row r="1075" spans="27:27" x14ac:dyDescent="0.3">
      <c r="AA1075"/>
    </row>
    <row r="1076" spans="27:27" x14ac:dyDescent="0.3">
      <c r="AA1076"/>
    </row>
    <row r="1077" spans="27:27" x14ac:dyDescent="0.3">
      <c r="AA1077"/>
    </row>
    <row r="1078" spans="27:27" x14ac:dyDescent="0.3">
      <c r="AA1078"/>
    </row>
    <row r="1079" spans="27:27" x14ac:dyDescent="0.3">
      <c r="AA1079"/>
    </row>
    <row r="1080" spans="27:27" x14ac:dyDescent="0.3">
      <c r="AA1080"/>
    </row>
    <row r="1081" spans="27:27" x14ac:dyDescent="0.3">
      <c r="AA1081"/>
    </row>
    <row r="1082" spans="27:27" x14ac:dyDescent="0.3">
      <c r="AA1082"/>
    </row>
    <row r="1083" spans="27:27" x14ac:dyDescent="0.3">
      <c r="AA1083"/>
    </row>
    <row r="1084" spans="27:27" x14ac:dyDescent="0.3">
      <c r="AA1084"/>
    </row>
    <row r="1085" spans="27:27" x14ac:dyDescent="0.3">
      <c r="AA1085"/>
    </row>
    <row r="1086" spans="27:27" x14ac:dyDescent="0.3">
      <c r="AA1086"/>
    </row>
    <row r="1087" spans="27:27" x14ac:dyDescent="0.3">
      <c r="AA1087"/>
    </row>
    <row r="1088" spans="27:27" x14ac:dyDescent="0.3">
      <c r="AA1088"/>
    </row>
    <row r="1089" spans="27:27" x14ac:dyDescent="0.3">
      <c r="AA1089"/>
    </row>
    <row r="1090" spans="27:27" x14ac:dyDescent="0.3">
      <c r="AA1090"/>
    </row>
    <row r="1091" spans="27:27" x14ac:dyDescent="0.3">
      <c r="AA1091"/>
    </row>
    <row r="1092" spans="27:27" x14ac:dyDescent="0.3">
      <c r="AA1092"/>
    </row>
    <row r="1093" spans="27:27" x14ac:dyDescent="0.3">
      <c r="AA1093"/>
    </row>
    <row r="1094" spans="27:27" x14ac:dyDescent="0.3">
      <c r="AA1094"/>
    </row>
    <row r="1095" spans="27:27" x14ac:dyDescent="0.3">
      <c r="AA1095"/>
    </row>
    <row r="1096" spans="27:27" x14ac:dyDescent="0.3">
      <c r="AA1096"/>
    </row>
    <row r="1097" spans="27:27" x14ac:dyDescent="0.3">
      <c r="AA1097"/>
    </row>
    <row r="1098" spans="27:27" x14ac:dyDescent="0.3">
      <c r="AA1098"/>
    </row>
    <row r="1099" spans="27:27" x14ac:dyDescent="0.3">
      <c r="AA1099"/>
    </row>
    <row r="1100" spans="27:27" x14ac:dyDescent="0.3">
      <c r="AA1100"/>
    </row>
    <row r="1101" spans="27:27" x14ac:dyDescent="0.3">
      <c r="AA1101"/>
    </row>
    <row r="1102" spans="27:27" x14ac:dyDescent="0.3">
      <c r="AA1102"/>
    </row>
    <row r="1103" spans="27:27" x14ac:dyDescent="0.3">
      <c r="AA1103"/>
    </row>
    <row r="1104" spans="27:27" x14ac:dyDescent="0.3">
      <c r="AA1104"/>
    </row>
    <row r="1105" spans="27:27" x14ac:dyDescent="0.3">
      <c r="AA1105"/>
    </row>
    <row r="1106" spans="27:27" x14ac:dyDescent="0.3">
      <c r="AA1106"/>
    </row>
    <row r="1107" spans="27:27" x14ac:dyDescent="0.3">
      <c r="AA1107"/>
    </row>
    <row r="1108" spans="27:27" x14ac:dyDescent="0.3">
      <c r="AA1108"/>
    </row>
    <row r="1109" spans="27:27" x14ac:dyDescent="0.3">
      <c r="AA1109"/>
    </row>
    <row r="1110" spans="27:27" x14ac:dyDescent="0.3">
      <c r="AA1110"/>
    </row>
    <row r="1111" spans="27:27" x14ac:dyDescent="0.3">
      <c r="AA1111"/>
    </row>
    <row r="1112" spans="27:27" x14ac:dyDescent="0.3">
      <c r="AA1112"/>
    </row>
    <row r="1113" spans="27:27" x14ac:dyDescent="0.3">
      <c r="AA1113"/>
    </row>
    <row r="1114" spans="27:27" x14ac:dyDescent="0.3">
      <c r="AA1114"/>
    </row>
    <row r="1115" spans="27:27" x14ac:dyDescent="0.3">
      <c r="AA1115"/>
    </row>
    <row r="1116" spans="27:27" x14ac:dyDescent="0.3">
      <c r="AA1116"/>
    </row>
    <row r="1117" spans="27:27" x14ac:dyDescent="0.3">
      <c r="AA1117"/>
    </row>
    <row r="1118" spans="27:27" x14ac:dyDescent="0.3">
      <c r="AA1118"/>
    </row>
    <row r="1119" spans="27:27" x14ac:dyDescent="0.3">
      <c r="AA1119"/>
    </row>
    <row r="1120" spans="27:27" x14ac:dyDescent="0.3">
      <c r="AA1120"/>
    </row>
    <row r="1121" spans="27:27" x14ac:dyDescent="0.3">
      <c r="AA1121"/>
    </row>
    <row r="1122" spans="27:27" x14ac:dyDescent="0.3">
      <c r="AA1122"/>
    </row>
    <row r="1123" spans="27:27" x14ac:dyDescent="0.3">
      <c r="AA1123"/>
    </row>
    <row r="1124" spans="27:27" x14ac:dyDescent="0.3">
      <c r="AA1124"/>
    </row>
    <row r="1125" spans="27:27" x14ac:dyDescent="0.3">
      <c r="AA1125"/>
    </row>
    <row r="1126" spans="27:27" x14ac:dyDescent="0.3">
      <c r="AA1126"/>
    </row>
    <row r="1127" spans="27:27" x14ac:dyDescent="0.3">
      <c r="AA1127"/>
    </row>
    <row r="1128" spans="27:27" x14ac:dyDescent="0.3">
      <c r="AA1128"/>
    </row>
    <row r="1129" spans="27:27" x14ac:dyDescent="0.3">
      <c r="AA1129"/>
    </row>
    <row r="1130" spans="27:27" x14ac:dyDescent="0.3">
      <c r="AA1130"/>
    </row>
    <row r="1131" spans="27:27" x14ac:dyDescent="0.3">
      <c r="AA1131"/>
    </row>
    <row r="1132" spans="27:27" x14ac:dyDescent="0.3">
      <c r="AA1132"/>
    </row>
    <row r="1133" spans="27:27" x14ac:dyDescent="0.3">
      <c r="AA1133"/>
    </row>
    <row r="1134" spans="27:27" x14ac:dyDescent="0.3">
      <c r="AA1134"/>
    </row>
    <row r="1135" spans="27:27" x14ac:dyDescent="0.3">
      <c r="AA1135"/>
    </row>
    <row r="1136" spans="27:27" x14ac:dyDescent="0.3">
      <c r="AA1136"/>
    </row>
    <row r="1137" spans="27:27" x14ac:dyDescent="0.3">
      <c r="AA1137"/>
    </row>
    <row r="1138" spans="27:27" x14ac:dyDescent="0.3">
      <c r="AA1138"/>
    </row>
    <row r="1139" spans="27:27" x14ac:dyDescent="0.3">
      <c r="AA1139"/>
    </row>
    <row r="1140" spans="27:27" x14ac:dyDescent="0.3">
      <c r="AA1140"/>
    </row>
    <row r="1141" spans="27:27" x14ac:dyDescent="0.3">
      <c r="AA1141"/>
    </row>
    <row r="1142" spans="27:27" x14ac:dyDescent="0.3">
      <c r="AA1142"/>
    </row>
    <row r="1143" spans="27:27" x14ac:dyDescent="0.3">
      <c r="AA1143"/>
    </row>
    <row r="1144" spans="27:27" x14ac:dyDescent="0.3">
      <c r="AA1144"/>
    </row>
    <row r="1145" spans="27:27" x14ac:dyDescent="0.3">
      <c r="AA1145"/>
    </row>
    <row r="1146" spans="27:27" x14ac:dyDescent="0.3">
      <c r="AA1146"/>
    </row>
    <row r="1147" spans="27:27" x14ac:dyDescent="0.3">
      <c r="AA1147"/>
    </row>
    <row r="1148" spans="27:27" x14ac:dyDescent="0.3">
      <c r="AA1148"/>
    </row>
    <row r="1149" spans="27:27" x14ac:dyDescent="0.3">
      <c r="AA1149"/>
    </row>
    <row r="1150" spans="27:27" x14ac:dyDescent="0.3">
      <c r="AA1150"/>
    </row>
    <row r="1151" spans="27:27" x14ac:dyDescent="0.3">
      <c r="AA1151"/>
    </row>
    <row r="1152" spans="27:27" x14ac:dyDescent="0.3">
      <c r="AA1152"/>
    </row>
    <row r="1153" spans="27:27" x14ac:dyDescent="0.3">
      <c r="AA1153"/>
    </row>
    <row r="1154" spans="27:27" x14ac:dyDescent="0.3">
      <c r="AA1154"/>
    </row>
    <row r="1155" spans="27:27" x14ac:dyDescent="0.3">
      <c r="AA1155"/>
    </row>
    <row r="1156" spans="27:27" x14ac:dyDescent="0.3">
      <c r="AA1156"/>
    </row>
    <row r="1157" spans="27:27" x14ac:dyDescent="0.3">
      <c r="AA1157"/>
    </row>
    <row r="1158" spans="27:27" x14ac:dyDescent="0.3">
      <c r="AA1158"/>
    </row>
    <row r="1159" spans="27:27" x14ac:dyDescent="0.3">
      <c r="AA1159"/>
    </row>
    <row r="1160" spans="27:27" x14ac:dyDescent="0.3">
      <c r="AA1160"/>
    </row>
    <row r="1161" spans="27:27" x14ac:dyDescent="0.3">
      <c r="AA1161"/>
    </row>
    <row r="1162" spans="27:27" x14ac:dyDescent="0.3">
      <c r="AA1162"/>
    </row>
    <row r="1163" spans="27:27" x14ac:dyDescent="0.3">
      <c r="AA1163"/>
    </row>
    <row r="1164" spans="27:27" x14ac:dyDescent="0.3">
      <c r="AA1164"/>
    </row>
    <row r="1165" spans="27:27" x14ac:dyDescent="0.3">
      <c r="AA1165"/>
    </row>
    <row r="1166" spans="27:27" x14ac:dyDescent="0.3">
      <c r="AA1166"/>
    </row>
    <row r="1167" spans="27:27" x14ac:dyDescent="0.3">
      <c r="AA1167"/>
    </row>
    <row r="1168" spans="27:27" x14ac:dyDescent="0.3">
      <c r="AA1168"/>
    </row>
    <row r="1169" spans="27:27" x14ac:dyDescent="0.3">
      <c r="AA1169"/>
    </row>
    <row r="1170" spans="27:27" x14ac:dyDescent="0.3">
      <c r="AA1170"/>
    </row>
    <row r="1171" spans="27:27" x14ac:dyDescent="0.3">
      <c r="AA1171"/>
    </row>
    <row r="1172" spans="27:27" x14ac:dyDescent="0.3">
      <c r="AA1172"/>
    </row>
    <row r="1173" spans="27:27" x14ac:dyDescent="0.3">
      <c r="AA1173"/>
    </row>
    <row r="1174" spans="27:27" x14ac:dyDescent="0.3">
      <c r="AA1174"/>
    </row>
    <row r="1175" spans="27:27" x14ac:dyDescent="0.3">
      <c r="AA1175"/>
    </row>
    <row r="1176" spans="27:27" x14ac:dyDescent="0.3">
      <c r="AA1176"/>
    </row>
    <row r="1177" spans="27:27" x14ac:dyDescent="0.3">
      <c r="AA1177"/>
    </row>
    <row r="1178" spans="27:27" x14ac:dyDescent="0.3">
      <c r="AA1178"/>
    </row>
    <row r="1179" spans="27:27" x14ac:dyDescent="0.3">
      <c r="AA1179"/>
    </row>
    <row r="1180" spans="27:27" x14ac:dyDescent="0.3">
      <c r="AA1180"/>
    </row>
    <row r="1181" spans="27:27" x14ac:dyDescent="0.3">
      <c r="AA1181"/>
    </row>
    <row r="1182" spans="27:27" x14ac:dyDescent="0.3">
      <c r="AA1182"/>
    </row>
    <row r="1183" spans="27:27" x14ac:dyDescent="0.3">
      <c r="AA1183"/>
    </row>
    <row r="1184" spans="27:27" x14ac:dyDescent="0.3">
      <c r="AA1184"/>
    </row>
    <row r="1185" spans="27:27" x14ac:dyDescent="0.3">
      <c r="AA1185"/>
    </row>
    <row r="1186" spans="27:27" x14ac:dyDescent="0.3">
      <c r="AA1186"/>
    </row>
    <row r="1187" spans="27:27" x14ac:dyDescent="0.3">
      <c r="AA1187"/>
    </row>
    <row r="1188" spans="27:27" x14ac:dyDescent="0.3">
      <c r="AA1188"/>
    </row>
    <row r="1189" spans="27:27" x14ac:dyDescent="0.3">
      <c r="AA1189"/>
    </row>
    <row r="1190" spans="27:27" x14ac:dyDescent="0.3">
      <c r="AA1190"/>
    </row>
    <row r="1191" spans="27:27" x14ac:dyDescent="0.3">
      <c r="AA1191"/>
    </row>
    <row r="1192" spans="27:27" x14ac:dyDescent="0.3">
      <c r="AA1192"/>
    </row>
    <row r="1193" spans="27:27" x14ac:dyDescent="0.3">
      <c r="AA1193"/>
    </row>
    <row r="1194" spans="27:27" x14ac:dyDescent="0.3">
      <c r="AA1194"/>
    </row>
    <row r="1195" spans="27:27" x14ac:dyDescent="0.3">
      <c r="AA1195"/>
    </row>
    <row r="1196" spans="27:27" x14ac:dyDescent="0.3">
      <c r="AA1196"/>
    </row>
    <row r="1197" spans="27:27" x14ac:dyDescent="0.3">
      <c r="AA1197"/>
    </row>
    <row r="1198" spans="27:27" x14ac:dyDescent="0.3">
      <c r="AA1198"/>
    </row>
    <row r="1199" spans="27:27" x14ac:dyDescent="0.3">
      <c r="AA1199"/>
    </row>
    <row r="1200" spans="27:27" x14ac:dyDescent="0.3">
      <c r="AA1200"/>
    </row>
    <row r="1201" spans="27:27" x14ac:dyDescent="0.3">
      <c r="AA1201"/>
    </row>
    <row r="1202" spans="27:27" x14ac:dyDescent="0.3">
      <c r="AA1202"/>
    </row>
    <row r="1203" spans="27:27" x14ac:dyDescent="0.3">
      <c r="AA1203"/>
    </row>
    <row r="1204" spans="27:27" x14ac:dyDescent="0.3">
      <c r="AA1204"/>
    </row>
    <row r="1205" spans="27:27" x14ac:dyDescent="0.3">
      <c r="AA1205"/>
    </row>
    <row r="1206" spans="27:27" x14ac:dyDescent="0.3">
      <c r="AA1206"/>
    </row>
    <row r="1207" spans="27:27" x14ac:dyDescent="0.3">
      <c r="AA1207"/>
    </row>
    <row r="1208" spans="27:27" x14ac:dyDescent="0.3">
      <c r="AA1208"/>
    </row>
    <row r="1209" spans="27:27" x14ac:dyDescent="0.3">
      <c r="AA1209"/>
    </row>
    <row r="1210" spans="27:27" x14ac:dyDescent="0.3">
      <c r="AA1210"/>
    </row>
    <row r="1211" spans="27:27" x14ac:dyDescent="0.3">
      <c r="AA1211"/>
    </row>
    <row r="1212" spans="27:27" x14ac:dyDescent="0.3">
      <c r="AA1212"/>
    </row>
    <row r="1213" spans="27:27" x14ac:dyDescent="0.3">
      <c r="AA1213"/>
    </row>
    <row r="1214" spans="27:27" x14ac:dyDescent="0.3">
      <c r="AA1214"/>
    </row>
    <row r="1215" spans="27:27" x14ac:dyDescent="0.3">
      <c r="AA1215"/>
    </row>
    <row r="1216" spans="27:27" x14ac:dyDescent="0.3">
      <c r="AA1216"/>
    </row>
    <row r="1217" spans="27:27" x14ac:dyDescent="0.3">
      <c r="AA1217"/>
    </row>
    <row r="1218" spans="27:27" x14ac:dyDescent="0.3">
      <c r="AA1218"/>
    </row>
    <row r="1219" spans="27:27" x14ac:dyDescent="0.3">
      <c r="AA1219"/>
    </row>
    <row r="1220" spans="27:27" x14ac:dyDescent="0.3">
      <c r="AA1220"/>
    </row>
    <row r="1221" spans="27:27" x14ac:dyDescent="0.3">
      <c r="AA1221"/>
    </row>
    <row r="1222" spans="27:27" x14ac:dyDescent="0.3">
      <c r="AA1222"/>
    </row>
    <row r="1223" spans="27:27" x14ac:dyDescent="0.3">
      <c r="AA1223"/>
    </row>
    <row r="1224" spans="27:27" x14ac:dyDescent="0.3">
      <c r="AA1224"/>
    </row>
    <row r="1225" spans="27:27" x14ac:dyDescent="0.3">
      <c r="AA1225"/>
    </row>
    <row r="1226" spans="27:27" x14ac:dyDescent="0.3">
      <c r="AA1226"/>
    </row>
    <row r="1227" spans="27:27" x14ac:dyDescent="0.3">
      <c r="AA1227"/>
    </row>
    <row r="1228" spans="27:27" x14ac:dyDescent="0.3">
      <c r="AA1228"/>
    </row>
    <row r="1229" spans="27:27" x14ac:dyDescent="0.3">
      <c r="AA1229"/>
    </row>
    <row r="1230" spans="27:27" x14ac:dyDescent="0.3">
      <c r="AA1230"/>
    </row>
    <row r="1231" spans="27:27" x14ac:dyDescent="0.3">
      <c r="AA1231"/>
    </row>
    <row r="1232" spans="27:27" x14ac:dyDescent="0.3">
      <c r="AA1232"/>
    </row>
    <row r="1233" spans="27:27" x14ac:dyDescent="0.3">
      <c r="AA1233"/>
    </row>
    <row r="1234" spans="27:27" x14ac:dyDescent="0.3">
      <c r="AA1234"/>
    </row>
    <row r="1235" spans="27:27" x14ac:dyDescent="0.3">
      <c r="AA1235"/>
    </row>
    <row r="1236" spans="27:27" x14ac:dyDescent="0.3">
      <c r="AA1236"/>
    </row>
    <row r="1237" spans="27:27" x14ac:dyDescent="0.3">
      <c r="AA1237"/>
    </row>
    <row r="1238" spans="27:27" x14ac:dyDescent="0.3">
      <c r="AA1238"/>
    </row>
    <row r="1239" spans="27:27" x14ac:dyDescent="0.3">
      <c r="AA1239"/>
    </row>
    <row r="1240" spans="27:27" x14ac:dyDescent="0.3">
      <c r="AA1240"/>
    </row>
    <row r="1241" spans="27:27" x14ac:dyDescent="0.3">
      <c r="AA1241"/>
    </row>
    <row r="1242" spans="27:27" x14ac:dyDescent="0.3">
      <c r="AA1242"/>
    </row>
    <row r="1243" spans="27:27" x14ac:dyDescent="0.3">
      <c r="AA1243"/>
    </row>
    <row r="1244" spans="27:27" x14ac:dyDescent="0.3">
      <c r="AA1244"/>
    </row>
    <row r="1245" spans="27:27" x14ac:dyDescent="0.3">
      <c r="AA1245"/>
    </row>
    <row r="1246" spans="27:27" x14ac:dyDescent="0.3">
      <c r="AA1246"/>
    </row>
    <row r="1247" spans="27:27" x14ac:dyDescent="0.3">
      <c r="AA1247"/>
    </row>
    <row r="1248" spans="27:27" x14ac:dyDescent="0.3">
      <c r="AA1248"/>
    </row>
    <row r="1249" spans="27:27" x14ac:dyDescent="0.3">
      <c r="AA1249"/>
    </row>
    <row r="1250" spans="27:27" x14ac:dyDescent="0.3">
      <c r="AA1250"/>
    </row>
    <row r="1251" spans="27:27" x14ac:dyDescent="0.3">
      <c r="AA1251"/>
    </row>
    <row r="1252" spans="27:27" x14ac:dyDescent="0.3">
      <c r="AA1252"/>
    </row>
    <row r="1253" spans="27:27" x14ac:dyDescent="0.3">
      <c r="AA1253"/>
    </row>
    <row r="1254" spans="27:27" x14ac:dyDescent="0.3">
      <c r="AA1254"/>
    </row>
    <row r="1255" spans="27:27" x14ac:dyDescent="0.3">
      <c r="AA1255"/>
    </row>
    <row r="1256" spans="27:27" x14ac:dyDescent="0.3">
      <c r="AA1256"/>
    </row>
    <row r="1257" spans="27:27" x14ac:dyDescent="0.3">
      <c r="AA1257"/>
    </row>
    <row r="1258" spans="27:27" x14ac:dyDescent="0.3">
      <c r="AA1258"/>
    </row>
    <row r="1259" spans="27:27" x14ac:dyDescent="0.3">
      <c r="AA1259"/>
    </row>
    <row r="1260" spans="27:27" x14ac:dyDescent="0.3">
      <c r="AA1260"/>
    </row>
    <row r="1261" spans="27:27" x14ac:dyDescent="0.3">
      <c r="AA1261"/>
    </row>
    <row r="1262" spans="27:27" x14ac:dyDescent="0.3">
      <c r="AA1262"/>
    </row>
    <row r="1263" spans="27:27" x14ac:dyDescent="0.3">
      <c r="AA1263"/>
    </row>
    <row r="1264" spans="27:27" x14ac:dyDescent="0.3">
      <c r="AA1264"/>
    </row>
    <row r="1265" spans="27:27" x14ac:dyDescent="0.3">
      <c r="AA1265"/>
    </row>
    <row r="1266" spans="27:27" x14ac:dyDescent="0.3">
      <c r="AA1266"/>
    </row>
    <row r="1267" spans="27:27" x14ac:dyDescent="0.3">
      <c r="AA1267"/>
    </row>
    <row r="1268" spans="27:27" x14ac:dyDescent="0.3">
      <c r="AA1268"/>
    </row>
    <row r="1269" spans="27:27" x14ac:dyDescent="0.3">
      <c r="AA1269"/>
    </row>
    <row r="1270" spans="27:27" x14ac:dyDescent="0.3">
      <c r="AA1270"/>
    </row>
    <row r="1271" spans="27:27" x14ac:dyDescent="0.3">
      <c r="AA1271"/>
    </row>
    <row r="1272" spans="27:27" x14ac:dyDescent="0.3">
      <c r="AA1272"/>
    </row>
    <row r="1273" spans="27:27" x14ac:dyDescent="0.3">
      <c r="AA1273"/>
    </row>
    <row r="1274" spans="27:27" x14ac:dyDescent="0.3">
      <c r="AA1274"/>
    </row>
    <row r="1275" spans="27:27" x14ac:dyDescent="0.3">
      <c r="AA1275"/>
    </row>
    <row r="1276" spans="27:27" x14ac:dyDescent="0.3">
      <c r="AA1276"/>
    </row>
    <row r="1277" spans="27:27" x14ac:dyDescent="0.3">
      <c r="AA1277"/>
    </row>
    <row r="1278" spans="27:27" x14ac:dyDescent="0.3">
      <c r="AA1278"/>
    </row>
    <row r="1279" spans="27:27" x14ac:dyDescent="0.3">
      <c r="AA1279"/>
    </row>
    <row r="1280" spans="27:27" x14ac:dyDescent="0.3">
      <c r="AA1280"/>
    </row>
    <row r="1281" spans="27:27" x14ac:dyDescent="0.3">
      <c r="AA1281"/>
    </row>
    <row r="1282" spans="27:27" x14ac:dyDescent="0.3">
      <c r="AA1282"/>
    </row>
    <row r="1283" spans="27:27" x14ac:dyDescent="0.3">
      <c r="AA1283"/>
    </row>
    <row r="1284" spans="27:27" x14ac:dyDescent="0.3">
      <c r="AA1284"/>
    </row>
    <row r="1285" spans="27:27" x14ac:dyDescent="0.3">
      <c r="AA1285"/>
    </row>
    <row r="1286" spans="27:27" x14ac:dyDescent="0.3">
      <c r="AA1286"/>
    </row>
    <row r="1287" spans="27:27" x14ac:dyDescent="0.3">
      <c r="AA1287"/>
    </row>
    <row r="1288" spans="27:27" x14ac:dyDescent="0.3">
      <c r="AA1288"/>
    </row>
    <row r="1289" spans="27:27" x14ac:dyDescent="0.3">
      <c r="AA1289"/>
    </row>
    <row r="1290" spans="27:27" x14ac:dyDescent="0.3">
      <c r="AA1290"/>
    </row>
    <row r="1291" spans="27:27" x14ac:dyDescent="0.3">
      <c r="AA1291"/>
    </row>
    <row r="1292" spans="27:27" x14ac:dyDescent="0.3">
      <c r="AA1292"/>
    </row>
    <row r="1293" spans="27:27" x14ac:dyDescent="0.3">
      <c r="AA1293"/>
    </row>
    <row r="1294" spans="27:27" x14ac:dyDescent="0.3">
      <c r="AA1294"/>
    </row>
    <row r="1295" spans="27:27" x14ac:dyDescent="0.3">
      <c r="AA1295"/>
    </row>
    <row r="1296" spans="27:27" x14ac:dyDescent="0.3">
      <c r="AA1296"/>
    </row>
    <row r="1297" spans="27:27" x14ac:dyDescent="0.3">
      <c r="AA1297"/>
    </row>
    <row r="1298" spans="27:27" x14ac:dyDescent="0.3">
      <c r="AA1298"/>
    </row>
    <row r="1299" spans="27:27" x14ac:dyDescent="0.3">
      <c r="AA1299"/>
    </row>
    <row r="1300" spans="27:27" x14ac:dyDescent="0.3">
      <c r="AA1300"/>
    </row>
    <row r="1301" spans="27:27" x14ac:dyDescent="0.3">
      <c r="AA1301"/>
    </row>
    <row r="1302" spans="27:27" x14ac:dyDescent="0.3">
      <c r="AA1302"/>
    </row>
    <row r="1303" spans="27:27" x14ac:dyDescent="0.3">
      <c r="AA1303"/>
    </row>
    <row r="1304" spans="27:27" x14ac:dyDescent="0.3">
      <c r="AA1304"/>
    </row>
    <row r="1305" spans="27:27" x14ac:dyDescent="0.3">
      <c r="AA1305"/>
    </row>
    <row r="1306" spans="27:27" x14ac:dyDescent="0.3">
      <c r="AA1306"/>
    </row>
    <row r="1307" spans="27:27" x14ac:dyDescent="0.3">
      <c r="AA1307"/>
    </row>
    <row r="1308" spans="27:27" x14ac:dyDescent="0.3">
      <c r="AA1308"/>
    </row>
    <row r="1309" spans="27:27" x14ac:dyDescent="0.3">
      <c r="AA1309"/>
    </row>
    <row r="1310" spans="27:27" x14ac:dyDescent="0.3">
      <c r="AA1310"/>
    </row>
    <row r="1311" spans="27:27" x14ac:dyDescent="0.3">
      <c r="AA1311"/>
    </row>
    <row r="1312" spans="27:27" x14ac:dyDescent="0.3">
      <c r="AA1312"/>
    </row>
    <row r="1313" spans="27:27" x14ac:dyDescent="0.3">
      <c r="AA1313"/>
    </row>
    <row r="1314" spans="27:27" x14ac:dyDescent="0.3">
      <c r="AA1314"/>
    </row>
    <row r="1315" spans="27:27" x14ac:dyDescent="0.3">
      <c r="AA1315"/>
    </row>
    <row r="1316" spans="27:27" x14ac:dyDescent="0.3">
      <c r="AA1316"/>
    </row>
    <row r="1317" spans="27:27" x14ac:dyDescent="0.3">
      <c r="AA1317"/>
    </row>
    <row r="1318" spans="27:27" x14ac:dyDescent="0.3">
      <c r="AA1318"/>
    </row>
    <row r="1319" spans="27:27" x14ac:dyDescent="0.3">
      <c r="AA1319"/>
    </row>
    <row r="1320" spans="27:27" x14ac:dyDescent="0.3">
      <c r="AA1320"/>
    </row>
    <row r="1321" spans="27:27" x14ac:dyDescent="0.3">
      <c r="AA1321"/>
    </row>
    <row r="1322" spans="27:27" x14ac:dyDescent="0.3">
      <c r="AA1322"/>
    </row>
    <row r="1323" spans="27:27" x14ac:dyDescent="0.3">
      <c r="AA1323"/>
    </row>
    <row r="1324" spans="27:27" x14ac:dyDescent="0.3">
      <c r="AA1324"/>
    </row>
    <row r="1325" spans="27:27" x14ac:dyDescent="0.3">
      <c r="AA1325"/>
    </row>
    <row r="1326" spans="27:27" x14ac:dyDescent="0.3">
      <c r="AA1326"/>
    </row>
    <row r="1327" spans="27:27" x14ac:dyDescent="0.3">
      <c r="AA1327"/>
    </row>
    <row r="1328" spans="27:27" x14ac:dyDescent="0.3">
      <c r="AA1328"/>
    </row>
    <row r="1329" spans="27:27" x14ac:dyDescent="0.3">
      <c r="AA1329"/>
    </row>
    <row r="1330" spans="27:27" x14ac:dyDescent="0.3">
      <c r="AA1330"/>
    </row>
    <row r="1331" spans="27:27" x14ac:dyDescent="0.3">
      <c r="AA1331"/>
    </row>
    <row r="1332" spans="27:27" x14ac:dyDescent="0.3">
      <c r="AA1332"/>
    </row>
    <row r="1333" spans="27:27" x14ac:dyDescent="0.3">
      <c r="AA1333"/>
    </row>
    <row r="1334" spans="27:27" x14ac:dyDescent="0.3">
      <c r="AA1334"/>
    </row>
    <row r="1335" spans="27:27" x14ac:dyDescent="0.3">
      <c r="AA1335"/>
    </row>
    <row r="1336" spans="27:27" x14ac:dyDescent="0.3">
      <c r="AA1336"/>
    </row>
    <row r="1337" spans="27:27" x14ac:dyDescent="0.3">
      <c r="AA1337"/>
    </row>
    <row r="1338" spans="27:27" x14ac:dyDescent="0.3">
      <c r="AA1338"/>
    </row>
    <row r="1339" spans="27:27" x14ac:dyDescent="0.3">
      <c r="AA1339"/>
    </row>
    <row r="1340" spans="27:27" x14ac:dyDescent="0.3">
      <c r="AA1340"/>
    </row>
    <row r="1341" spans="27:27" x14ac:dyDescent="0.3">
      <c r="AA1341"/>
    </row>
    <row r="1342" spans="27:27" x14ac:dyDescent="0.3">
      <c r="AA1342"/>
    </row>
    <row r="1343" spans="27:27" x14ac:dyDescent="0.3">
      <c r="AA1343"/>
    </row>
    <row r="1344" spans="27:27" x14ac:dyDescent="0.3">
      <c r="AA1344"/>
    </row>
    <row r="1345" spans="27:27" x14ac:dyDescent="0.3">
      <c r="AA1345"/>
    </row>
    <row r="1346" spans="27:27" x14ac:dyDescent="0.3">
      <c r="AA1346"/>
    </row>
    <row r="1347" spans="27:27" x14ac:dyDescent="0.3">
      <c r="AA1347"/>
    </row>
    <row r="1348" spans="27:27" x14ac:dyDescent="0.3">
      <c r="AA1348"/>
    </row>
    <row r="1349" spans="27:27" x14ac:dyDescent="0.3">
      <c r="AA1349"/>
    </row>
    <row r="1350" spans="27:27" x14ac:dyDescent="0.3">
      <c r="AA1350"/>
    </row>
    <row r="1351" spans="27:27" x14ac:dyDescent="0.3">
      <c r="AA1351"/>
    </row>
    <row r="1352" spans="27:27" x14ac:dyDescent="0.3">
      <c r="AA1352"/>
    </row>
    <row r="1353" spans="27:27" x14ac:dyDescent="0.3">
      <c r="AA1353"/>
    </row>
    <row r="1354" spans="27:27" x14ac:dyDescent="0.3">
      <c r="AA1354"/>
    </row>
    <row r="1355" spans="27:27" x14ac:dyDescent="0.3">
      <c r="AA1355"/>
    </row>
    <row r="1356" spans="27:27" x14ac:dyDescent="0.3">
      <c r="AA1356"/>
    </row>
    <row r="1357" spans="27:27" x14ac:dyDescent="0.3">
      <c r="AA1357"/>
    </row>
    <row r="1358" spans="27:27" x14ac:dyDescent="0.3">
      <c r="AA1358"/>
    </row>
    <row r="1359" spans="27:27" x14ac:dyDescent="0.3">
      <c r="AA1359"/>
    </row>
    <row r="1360" spans="27:27" x14ac:dyDescent="0.3">
      <c r="AA1360"/>
    </row>
    <row r="1361" spans="27:27" x14ac:dyDescent="0.3">
      <c r="AA1361"/>
    </row>
    <row r="1362" spans="27:27" x14ac:dyDescent="0.3">
      <c r="AA1362"/>
    </row>
    <row r="1363" spans="27:27" x14ac:dyDescent="0.3">
      <c r="AA1363"/>
    </row>
    <row r="1364" spans="27:27" x14ac:dyDescent="0.3">
      <c r="AA1364"/>
    </row>
    <row r="1365" spans="27:27" x14ac:dyDescent="0.3">
      <c r="AA1365"/>
    </row>
    <row r="1366" spans="27:27" x14ac:dyDescent="0.3">
      <c r="AA1366"/>
    </row>
    <row r="1367" spans="27:27" x14ac:dyDescent="0.3">
      <c r="AA1367"/>
    </row>
    <row r="1368" spans="27:27" x14ac:dyDescent="0.3">
      <c r="AA1368"/>
    </row>
    <row r="1369" spans="27:27" x14ac:dyDescent="0.3">
      <c r="AA1369"/>
    </row>
    <row r="1370" spans="27:27" x14ac:dyDescent="0.3">
      <c r="AA1370"/>
    </row>
    <row r="1371" spans="27:27" x14ac:dyDescent="0.3">
      <c r="AA1371"/>
    </row>
    <row r="1372" spans="27:27" x14ac:dyDescent="0.3">
      <c r="AA1372"/>
    </row>
    <row r="1373" spans="27:27" x14ac:dyDescent="0.3">
      <c r="AA1373"/>
    </row>
    <row r="1374" spans="27:27" x14ac:dyDescent="0.3">
      <c r="AA1374"/>
    </row>
    <row r="1375" spans="27:27" x14ac:dyDescent="0.3">
      <c r="AA1375"/>
    </row>
    <row r="1376" spans="27:27" x14ac:dyDescent="0.3">
      <c r="AA1376"/>
    </row>
    <row r="1377" spans="27:27" x14ac:dyDescent="0.3">
      <c r="AA1377"/>
    </row>
    <row r="1378" spans="27:27" x14ac:dyDescent="0.3">
      <c r="AA1378"/>
    </row>
    <row r="1379" spans="27:27" x14ac:dyDescent="0.3">
      <c r="AA1379"/>
    </row>
    <row r="1380" spans="27:27" x14ac:dyDescent="0.3">
      <c r="AA1380"/>
    </row>
    <row r="1381" spans="27:27" x14ac:dyDescent="0.3">
      <c r="AA1381"/>
    </row>
    <row r="1382" spans="27:27" x14ac:dyDescent="0.3">
      <c r="AA1382"/>
    </row>
    <row r="1383" spans="27:27" x14ac:dyDescent="0.3">
      <c r="AA1383"/>
    </row>
    <row r="1384" spans="27:27" x14ac:dyDescent="0.3">
      <c r="AA1384"/>
    </row>
    <row r="1385" spans="27:27" x14ac:dyDescent="0.3">
      <c r="AA1385"/>
    </row>
    <row r="1386" spans="27:27" x14ac:dyDescent="0.3">
      <c r="AA1386"/>
    </row>
    <row r="1387" spans="27:27" x14ac:dyDescent="0.3">
      <c r="AA1387"/>
    </row>
    <row r="1388" spans="27:27" x14ac:dyDescent="0.3">
      <c r="AA1388"/>
    </row>
    <row r="1389" spans="27:27" x14ac:dyDescent="0.3">
      <c r="AA1389"/>
    </row>
    <row r="1390" spans="27:27" x14ac:dyDescent="0.3">
      <c r="AA1390"/>
    </row>
    <row r="1391" spans="27:27" x14ac:dyDescent="0.3">
      <c r="AA1391"/>
    </row>
    <row r="1392" spans="27:27" x14ac:dyDescent="0.3">
      <c r="AA1392"/>
    </row>
    <row r="1393" spans="27:27" x14ac:dyDescent="0.3">
      <c r="AA1393"/>
    </row>
    <row r="1394" spans="27:27" x14ac:dyDescent="0.3">
      <c r="AA1394"/>
    </row>
    <row r="1395" spans="27:27" x14ac:dyDescent="0.3">
      <c r="AA1395"/>
    </row>
    <row r="1396" spans="27:27" x14ac:dyDescent="0.3">
      <c r="AA1396"/>
    </row>
    <row r="1397" spans="27:27" x14ac:dyDescent="0.3">
      <c r="AA1397"/>
    </row>
    <row r="1398" spans="27:27" x14ac:dyDescent="0.3">
      <c r="AA1398"/>
    </row>
    <row r="1399" spans="27:27" x14ac:dyDescent="0.3">
      <c r="AA1399"/>
    </row>
    <row r="1400" spans="27:27" x14ac:dyDescent="0.3">
      <c r="AA1400"/>
    </row>
    <row r="1401" spans="27:27" x14ac:dyDescent="0.3">
      <c r="AA1401"/>
    </row>
    <row r="1402" spans="27:27" x14ac:dyDescent="0.3">
      <c r="AA1402"/>
    </row>
    <row r="1403" spans="27:27" x14ac:dyDescent="0.3">
      <c r="AA1403"/>
    </row>
    <row r="1404" spans="27:27" x14ac:dyDescent="0.3">
      <c r="AA1404"/>
    </row>
    <row r="1405" spans="27:27" x14ac:dyDescent="0.3">
      <c r="AA1405"/>
    </row>
    <row r="1406" spans="27:27" x14ac:dyDescent="0.3">
      <c r="AA1406"/>
    </row>
    <row r="1407" spans="27:27" x14ac:dyDescent="0.3">
      <c r="AA1407"/>
    </row>
    <row r="1408" spans="27:27" x14ac:dyDescent="0.3">
      <c r="AA1408"/>
    </row>
    <row r="1409" spans="27:27" x14ac:dyDescent="0.3">
      <c r="AA1409"/>
    </row>
    <row r="1410" spans="27:27" x14ac:dyDescent="0.3">
      <c r="AA1410"/>
    </row>
    <row r="1411" spans="27:27" x14ac:dyDescent="0.3">
      <c r="AA1411"/>
    </row>
    <row r="1412" spans="27:27" x14ac:dyDescent="0.3">
      <c r="AA1412"/>
    </row>
    <row r="1413" spans="27:27" x14ac:dyDescent="0.3">
      <c r="AA1413"/>
    </row>
    <row r="1414" spans="27:27" x14ac:dyDescent="0.3">
      <c r="AA1414"/>
    </row>
    <row r="1415" spans="27:27" x14ac:dyDescent="0.3">
      <c r="AA1415"/>
    </row>
    <row r="1416" spans="27:27" x14ac:dyDescent="0.3">
      <c r="AA1416"/>
    </row>
    <row r="1417" spans="27:27" x14ac:dyDescent="0.3">
      <c r="AA1417"/>
    </row>
    <row r="1418" spans="27:27" x14ac:dyDescent="0.3">
      <c r="AA1418"/>
    </row>
    <row r="1419" spans="27:27" x14ac:dyDescent="0.3">
      <c r="AA1419"/>
    </row>
    <row r="1420" spans="27:27" x14ac:dyDescent="0.3">
      <c r="AA1420"/>
    </row>
    <row r="1421" spans="27:27" x14ac:dyDescent="0.3">
      <c r="AA1421"/>
    </row>
    <row r="1422" spans="27:27" x14ac:dyDescent="0.3">
      <c r="AA1422"/>
    </row>
    <row r="1423" spans="27:27" x14ac:dyDescent="0.3">
      <c r="AA1423"/>
    </row>
    <row r="1424" spans="27:27" x14ac:dyDescent="0.3">
      <c r="AA1424"/>
    </row>
    <row r="1425" spans="27:27" x14ac:dyDescent="0.3">
      <c r="AA1425"/>
    </row>
    <row r="1426" spans="27:27" x14ac:dyDescent="0.3">
      <c r="AA1426"/>
    </row>
    <row r="1427" spans="27:27" x14ac:dyDescent="0.3">
      <c r="AA1427"/>
    </row>
    <row r="1428" spans="27:27" x14ac:dyDescent="0.3">
      <c r="AA1428"/>
    </row>
    <row r="1429" spans="27:27" x14ac:dyDescent="0.3">
      <c r="AA1429"/>
    </row>
    <row r="1430" spans="27:27" x14ac:dyDescent="0.3">
      <c r="AA1430"/>
    </row>
    <row r="1431" spans="27:27" x14ac:dyDescent="0.3">
      <c r="AA1431"/>
    </row>
    <row r="1432" spans="27:27" x14ac:dyDescent="0.3">
      <c r="AA1432"/>
    </row>
    <row r="1433" spans="27:27" x14ac:dyDescent="0.3">
      <c r="AA1433"/>
    </row>
    <row r="1434" spans="27:27" x14ac:dyDescent="0.3">
      <c r="AA1434"/>
    </row>
    <row r="1435" spans="27:27" x14ac:dyDescent="0.3">
      <c r="AA1435"/>
    </row>
    <row r="1436" spans="27:27" x14ac:dyDescent="0.3">
      <c r="AA1436"/>
    </row>
    <row r="1437" spans="27:27" x14ac:dyDescent="0.3">
      <c r="AA1437"/>
    </row>
    <row r="1438" spans="27:27" x14ac:dyDescent="0.3">
      <c r="AA1438"/>
    </row>
    <row r="1439" spans="27:27" x14ac:dyDescent="0.3">
      <c r="AA1439"/>
    </row>
    <row r="1440" spans="27:27" x14ac:dyDescent="0.3">
      <c r="AA1440"/>
    </row>
    <row r="1441" spans="27:27" x14ac:dyDescent="0.3">
      <c r="AA1441"/>
    </row>
    <row r="1442" spans="27:27" x14ac:dyDescent="0.3">
      <c r="AA1442"/>
    </row>
    <row r="1443" spans="27:27" x14ac:dyDescent="0.3">
      <c r="AA1443"/>
    </row>
    <row r="1444" spans="27:27" x14ac:dyDescent="0.3">
      <c r="AA1444"/>
    </row>
    <row r="1445" spans="27:27" x14ac:dyDescent="0.3">
      <c r="AA1445"/>
    </row>
    <row r="1446" spans="27:27" x14ac:dyDescent="0.3">
      <c r="AA1446"/>
    </row>
    <row r="1447" spans="27:27" x14ac:dyDescent="0.3">
      <c r="AA1447"/>
    </row>
    <row r="1448" spans="27:27" x14ac:dyDescent="0.3">
      <c r="AA1448"/>
    </row>
    <row r="1449" spans="27:27" x14ac:dyDescent="0.3">
      <c r="AA1449"/>
    </row>
    <row r="1450" spans="27:27" x14ac:dyDescent="0.3">
      <c r="AA1450"/>
    </row>
    <row r="1451" spans="27:27" x14ac:dyDescent="0.3">
      <c r="AA1451"/>
    </row>
    <row r="1452" spans="27:27" x14ac:dyDescent="0.3">
      <c r="AA1452"/>
    </row>
    <row r="1453" spans="27:27" x14ac:dyDescent="0.3">
      <c r="AA1453"/>
    </row>
    <row r="1454" spans="27:27" x14ac:dyDescent="0.3">
      <c r="AA1454"/>
    </row>
    <row r="1455" spans="27:27" x14ac:dyDescent="0.3">
      <c r="AA1455"/>
    </row>
    <row r="1456" spans="27:27" x14ac:dyDescent="0.3">
      <c r="AA1456"/>
    </row>
    <row r="1457" spans="27:27" x14ac:dyDescent="0.3">
      <c r="AA1457"/>
    </row>
    <row r="1458" spans="27:27" x14ac:dyDescent="0.3">
      <c r="AA1458"/>
    </row>
    <row r="1459" spans="27:27" x14ac:dyDescent="0.3">
      <c r="AA1459"/>
    </row>
    <row r="1460" spans="27:27" x14ac:dyDescent="0.3">
      <c r="AA1460"/>
    </row>
    <row r="1461" spans="27:27" x14ac:dyDescent="0.3">
      <c r="AA1461"/>
    </row>
    <row r="1462" spans="27:27" x14ac:dyDescent="0.3">
      <c r="AA1462"/>
    </row>
    <row r="1463" spans="27:27" x14ac:dyDescent="0.3">
      <c r="AA1463"/>
    </row>
    <row r="1464" spans="27:27" x14ac:dyDescent="0.3">
      <c r="AA1464"/>
    </row>
    <row r="1465" spans="27:27" x14ac:dyDescent="0.3">
      <c r="AA1465"/>
    </row>
    <row r="1466" spans="27:27" x14ac:dyDescent="0.3">
      <c r="AA1466"/>
    </row>
    <row r="1467" spans="27:27" x14ac:dyDescent="0.3">
      <c r="AA1467"/>
    </row>
    <row r="1468" spans="27:27" x14ac:dyDescent="0.3">
      <c r="AA1468"/>
    </row>
    <row r="1469" spans="27:27" x14ac:dyDescent="0.3">
      <c r="AA1469"/>
    </row>
    <row r="1470" spans="27:27" x14ac:dyDescent="0.3">
      <c r="AA1470"/>
    </row>
    <row r="1471" spans="27:27" x14ac:dyDescent="0.3">
      <c r="AA1471"/>
    </row>
    <row r="1472" spans="27:27" x14ac:dyDescent="0.3">
      <c r="AA1472"/>
    </row>
    <row r="1473" spans="27:27" x14ac:dyDescent="0.3">
      <c r="AA1473"/>
    </row>
    <row r="1474" spans="27:27" x14ac:dyDescent="0.3">
      <c r="AA1474"/>
    </row>
    <row r="1475" spans="27:27" x14ac:dyDescent="0.3">
      <c r="AA1475"/>
    </row>
    <row r="1476" spans="27:27" x14ac:dyDescent="0.3">
      <c r="AA1476"/>
    </row>
    <row r="1477" spans="27:27" x14ac:dyDescent="0.3">
      <c r="AA1477"/>
    </row>
    <row r="1478" spans="27:27" x14ac:dyDescent="0.3">
      <c r="AA1478"/>
    </row>
    <row r="1479" spans="27:27" x14ac:dyDescent="0.3">
      <c r="AA1479"/>
    </row>
    <row r="1480" spans="27:27" x14ac:dyDescent="0.3">
      <c r="AA1480"/>
    </row>
    <row r="1481" spans="27:27" x14ac:dyDescent="0.3">
      <c r="AA1481"/>
    </row>
    <row r="1482" spans="27:27" x14ac:dyDescent="0.3">
      <c r="AA1482"/>
    </row>
    <row r="1483" spans="27:27" x14ac:dyDescent="0.3">
      <c r="AA1483"/>
    </row>
    <row r="1484" spans="27:27" x14ac:dyDescent="0.3">
      <c r="AA1484"/>
    </row>
    <row r="1485" spans="27:27" x14ac:dyDescent="0.3">
      <c r="AA1485"/>
    </row>
    <row r="1486" spans="27:27" x14ac:dyDescent="0.3">
      <c r="AA1486"/>
    </row>
    <row r="1487" spans="27:27" x14ac:dyDescent="0.3">
      <c r="AA1487"/>
    </row>
    <row r="1488" spans="27:27" x14ac:dyDescent="0.3">
      <c r="AA1488"/>
    </row>
    <row r="1489" spans="27:27" x14ac:dyDescent="0.3">
      <c r="AA1489"/>
    </row>
    <row r="1490" spans="27:27" x14ac:dyDescent="0.3">
      <c r="AA1490"/>
    </row>
    <row r="1491" spans="27:27" x14ac:dyDescent="0.3">
      <c r="AA1491"/>
    </row>
    <row r="1492" spans="27:27" x14ac:dyDescent="0.3">
      <c r="AA1492"/>
    </row>
    <row r="1493" spans="27:27" x14ac:dyDescent="0.3">
      <c r="AA1493"/>
    </row>
    <row r="1494" spans="27:27" x14ac:dyDescent="0.3">
      <c r="AA1494"/>
    </row>
    <row r="1495" spans="27:27" x14ac:dyDescent="0.3">
      <c r="AA1495"/>
    </row>
    <row r="1496" spans="27:27" x14ac:dyDescent="0.3">
      <c r="AA1496"/>
    </row>
    <row r="1497" spans="27:27" x14ac:dyDescent="0.3">
      <c r="AA1497"/>
    </row>
    <row r="1498" spans="27:27" x14ac:dyDescent="0.3">
      <c r="AA1498"/>
    </row>
    <row r="1499" spans="27:27" x14ac:dyDescent="0.3">
      <c r="AA1499"/>
    </row>
    <row r="1500" spans="27:27" x14ac:dyDescent="0.3">
      <c r="AA1500"/>
    </row>
    <row r="1501" spans="27:27" x14ac:dyDescent="0.3">
      <c r="AA1501"/>
    </row>
    <row r="1502" spans="27:27" x14ac:dyDescent="0.3">
      <c r="AA1502"/>
    </row>
    <row r="1503" spans="27:27" x14ac:dyDescent="0.3">
      <c r="AA1503"/>
    </row>
    <row r="1504" spans="27:27" x14ac:dyDescent="0.3">
      <c r="AA1504"/>
    </row>
    <row r="1505" spans="27:27" x14ac:dyDescent="0.3">
      <c r="AA1505"/>
    </row>
    <row r="1506" spans="27:27" x14ac:dyDescent="0.3">
      <c r="AA1506"/>
    </row>
    <row r="1507" spans="27:27" x14ac:dyDescent="0.3">
      <c r="AA1507"/>
    </row>
    <row r="1508" spans="27:27" x14ac:dyDescent="0.3">
      <c r="AA1508"/>
    </row>
    <row r="1509" spans="27:27" x14ac:dyDescent="0.3">
      <c r="AA1509"/>
    </row>
    <row r="1510" spans="27:27" x14ac:dyDescent="0.3">
      <c r="AA1510"/>
    </row>
    <row r="1511" spans="27:27" x14ac:dyDescent="0.3">
      <c r="AA1511"/>
    </row>
    <row r="1512" spans="27:27" x14ac:dyDescent="0.3">
      <c r="AA1512"/>
    </row>
    <row r="1513" spans="27:27" x14ac:dyDescent="0.3">
      <c r="AA1513"/>
    </row>
    <row r="1514" spans="27:27" x14ac:dyDescent="0.3">
      <c r="AA1514"/>
    </row>
    <row r="1515" spans="27:27" x14ac:dyDescent="0.3">
      <c r="AA1515"/>
    </row>
    <row r="1516" spans="27:27" x14ac:dyDescent="0.3">
      <c r="AA1516"/>
    </row>
    <row r="1517" spans="27:27" x14ac:dyDescent="0.3">
      <c r="AA1517"/>
    </row>
    <row r="1518" spans="27:27" x14ac:dyDescent="0.3">
      <c r="AA1518"/>
    </row>
    <row r="1519" spans="27:27" x14ac:dyDescent="0.3">
      <c r="AA1519"/>
    </row>
    <row r="1520" spans="27:27" x14ac:dyDescent="0.3">
      <c r="AA1520"/>
    </row>
    <row r="1521" spans="27:27" x14ac:dyDescent="0.3">
      <c r="AA1521"/>
    </row>
    <row r="1522" spans="27:27" x14ac:dyDescent="0.3">
      <c r="AA1522"/>
    </row>
    <row r="1523" spans="27:27" x14ac:dyDescent="0.3">
      <c r="AA1523"/>
    </row>
    <row r="1524" spans="27:27" x14ac:dyDescent="0.3">
      <c r="AA1524"/>
    </row>
    <row r="1525" spans="27:27" x14ac:dyDescent="0.3">
      <c r="AA1525"/>
    </row>
    <row r="1526" spans="27:27" x14ac:dyDescent="0.3">
      <c r="AA1526"/>
    </row>
    <row r="1527" spans="27:27" x14ac:dyDescent="0.3">
      <c r="AA1527"/>
    </row>
    <row r="1528" spans="27:27" x14ac:dyDescent="0.3">
      <c r="AA1528"/>
    </row>
    <row r="1529" spans="27:27" x14ac:dyDescent="0.3">
      <c r="AA1529"/>
    </row>
    <row r="1530" spans="27:27" x14ac:dyDescent="0.3">
      <c r="AA1530"/>
    </row>
    <row r="1531" spans="27:27" x14ac:dyDescent="0.3">
      <c r="AA1531"/>
    </row>
    <row r="1532" spans="27:27" x14ac:dyDescent="0.3">
      <c r="AA1532"/>
    </row>
    <row r="1533" spans="27:27" x14ac:dyDescent="0.3">
      <c r="AA1533"/>
    </row>
    <row r="1534" spans="27:27" x14ac:dyDescent="0.3">
      <c r="AA1534"/>
    </row>
    <row r="1535" spans="27:27" x14ac:dyDescent="0.3">
      <c r="AA1535"/>
    </row>
    <row r="1536" spans="27:27" x14ac:dyDescent="0.3">
      <c r="AA1536"/>
    </row>
    <row r="1537" spans="27:27" x14ac:dyDescent="0.3">
      <c r="AA1537"/>
    </row>
    <row r="1538" spans="27:27" x14ac:dyDescent="0.3">
      <c r="AA1538"/>
    </row>
    <row r="1539" spans="27:27" x14ac:dyDescent="0.3">
      <c r="AA1539"/>
    </row>
    <row r="1540" spans="27:27" x14ac:dyDescent="0.3">
      <c r="AA1540"/>
    </row>
    <row r="1541" spans="27:27" x14ac:dyDescent="0.3">
      <c r="AA1541"/>
    </row>
    <row r="1542" spans="27:27" x14ac:dyDescent="0.3">
      <c r="AA1542"/>
    </row>
    <row r="1543" spans="27:27" x14ac:dyDescent="0.3">
      <c r="AA1543"/>
    </row>
    <row r="1544" spans="27:27" x14ac:dyDescent="0.3">
      <c r="AA1544"/>
    </row>
    <row r="1545" spans="27:27" x14ac:dyDescent="0.3">
      <c r="AA1545"/>
    </row>
    <row r="1546" spans="27:27" x14ac:dyDescent="0.3">
      <c r="AA1546"/>
    </row>
    <row r="1547" spans="27:27" x14ac:dyDescent="0.3">
      <c r="AA1547"/>
    </row>
    <row r="1548" spans="27:27" x14ac:dyDescent="0.3">
      <c r="AA1548"/>
    </row>
    <row r="1549" spans="27:27" x14ac:dyDescent="0.3">
      <c r="AA1549"/>
    </row>
    <row r="1550" spans="27:27" x14ac:dyDescent="0.3">
      <c r="AA1550"/>
    </row>
    <row r="1551" spans="27:27" x14ac:dyDescent="0.3">
      <c r="AA1551"/>
    </row>
    <row r="1552" spans="27:27" x14ac:dyDescent="0.3">
      <c r="AA1552"/>
    </row>
    <row r="1553" spans="27:27" x14ac:dyDescent="0.3">
      <c r="AA1553"/>
    </row>
    <row r="1554" spans="27:27" x14ac:dyDescent="0.3">
      <c r="AA1554"/>
    </row>
    <row r="1555" spans="27:27" x14ac:dyDescent="0.3">
      <c r="AA1555"/>
    </row>
    <row r="1556" spans="27:27" x14ac:dyDescent="0.3">
      <c r="AA1556"/>
    </row>
    <row r="1557" spans="27:27" x14ac:dyDescent="0.3">
      <c r="AA1557"/>
    </row>
    <row r="1558" spans="27:27" x14ac:dyDescent="0.3">
      <c r="AA1558"/>
    </row>
    <row r="1559" spans="27:27" x14ac:dyDescent="0.3">
      <c r="AA1559"/>
    </row>
    <row r="1560" spans="27:27" x14ac:dyDescent="0.3">
      <c r="AA1560"/>
    </row>
    <row r="1561" spans="27:27" x14ac:dyDescent="0.3">
      <c r="AA1561"/>
    </row>
    <row r="1562" spans="27:27" x14ac:dyDescent="0.3">
      <c r="AA1562"/>
    </row>
    <row r="1563" spans="27:27" x14ac:dyDescent="0.3">
      <c r="AA1563"/>
    </row>
    <row r="1564" spans="27:27" x14ac:dyDescent="0.3">
      <c r="AA1564"/>
    </row>
    <row r="1565" spans="27:27" x14ac:dyDescent="0.3">
      <c r="AA1565"/>
    </row>
    <row r="1566" spans="27:27" x14ac:dyDescent="0.3">
      <c r="AA1566"/>
    </row>
    <row r="1567" spans="27:27" x14ac:dyDescent="0.3">
      <c r="AA1567"/>
    </row>
    <row r="1568" spans="27:27" x14ac:dyDescent="0.3">
      <c r="AA1568"/>
    </row>
    <row r="1569" spans="27:27" x14ac:dyDescent="0.3">
      <c r="AA1569"/>
    </row>
    <row r="1570" spans="27:27" x14ac:dyDescent="0.3">
      <c r="AA1570"/>
    </row>
    <row r="1571" spans="27:27" x14ac:dyDescent="0.3">
      <c r="AA1571"/>
    </row>
    <row r="1572" spans="27:27" x14ac:dyDescent="0.3">
      <c r="AA1572"/>
    </row>
    <row r="1573" spans="27:27" x14ac:dyDescent="0.3">
      <c r="AA1573"/>
    </row>
    <row r="1574" spans="27:27" x14ac:dyDescent="0.3">
      <c r="AA1574"/>
    </row>
    <row r="1575" spans="27:27" x14ac:dyDescent="0.3">
      <c r="AA1575"/>
    </row>
    <row r="1576" spans="27:27" x14ac:dyDescent="0.3">
      <c r="AA1576"/>
    </row>
    <row r="1577" spans="27:27" x14ac:dyDescent="0.3">
      <c r="AA1577"/>
    </row>
    <row r="1578" spans="27:27" x14ac:dyDescent="0.3">
      <c r="AA1578"/>
    </row>
    <row r="1579" spans="27:27" x14ac:dyDescent="0.3">
      <c r="AA1579"/>
    </row>
    <row r="1580" spans="27:27" x14ac:dyDescent="0.3">
      <c r="AA1580"/>
    </row>
    <row r="1581" spans="27:27" x14ac:dyDescent="0.3">
      <c r="AA1581"/>
    </row>
    <row r="1582" spans="27:27" x14ac:dyDescent="0.3">
      <c r="AA1582"/>
    </row>
    <row r="1583" spans="27:27" x14ac:dyDescent="0.3">
      <c r="AA1583"/>
    </row>
    <row r="1584" spans="27:27" x14ac:dyDescent="0.3">
      <c r="AA1584"/>
    </row>
    <row r="1585" spans="27:27" x14ac:dyDescent="0.3">
      <c r="AA1585"/>
    </row>
    <row r="1586" spans="27:27" x14ac:dyDescent="0.3">
      <c r="AA1586"/>
    </row>
    <row r="1587" spans="27:27" x14ac:dyDescent="0.3">
      <c r="AA1587"/>
    </row>
    <row r="1588" spans="27:27" x14ac:dyDescent="0.3">
      <c r="AA1588"/>
    </row>
    <row r="1589" spans="27:27" x14ac:dyDescent="0.3">
      <c r="AA1589"/>
    </row>
    <row r="1590" spans="27:27" x14ac:dyDescent="0.3">
      <c r="AA1590"/>
    </row>
    <row r="1591" spans="27:27" x14ac:dyDescent="0.3">
      <c r="AA1591"/>
    </row>
    <row r="1592" spans="27:27" x14ac:dyDescent="0.3">
      <c r="AA1592"/>
    </row>
    <row r="1593" spans="27:27" x14ac:dyDescent="0.3">
      <c r="AA1593"/>
    </row>
    <row r="1594" spans="27:27" x14ac:dyDescent="0.3">
      <c r="AA1594"/>
    </row>
    <row r="1595" spans="27:27" x14ac:dyDescent="0.3">
      <c r="AA1595"/>
    </row>
    <row r="1596" spans="27:27" x14ac:dyDescent="0.3">
      <c r="AA1596"/>
    </row>
    <row r="1597" spans="27:27" x14ac:dyDescent="0.3">
      <c r="AA1597"/>
    </row>
    <row r="1598" spans="27:27" x14ac:dyDescent="0.3">
      <c r="AA1598"/>
    </row>
    <row r="1599" spans="27:27" x14ac:dyDescent="0.3">
      <c r="AA1599"/>
    </row>
    <row r="1600" spans="27:27" x14ac:dyDescent="0.3">
      <c r="AA1600"/>
    </row>
    <row r="1601" spans="27:27" x14ac:dyDescent="0.3">
      <c r="AA1601"/>
    </row>
    <row r="1602" spans="27:27" x14ac:dyDescent="0.3">
      <c r="AA1602"/>
    </row>
    <row r="1603" spans="27:27" x14ac:dyDescent="0.3">
      <c r="AA1603"/>
    </row>
    <row r="1604" spans="27:27" x14ac:dyDescent="0.3">
      <c r="AA1604"/>
    </row>
    <row r="1605" spans="27:27" x14ac:dyDescent="0.3">
      <c r="AA1605"/>
    </row>
    <row r="1606" spans="27:27" x14ac:dyDescent="0.3">
      <c r="AA1606"/>
    </row>
    <row r="1607" spans="27:27" x14ac:dyDescent="0.3">
      <c r="AA1607"/>
    </row>
    <row r="1608" spans="27:27" x14ac:dyDescent="0.3">
      <c r="AA1608"/>
    </row>
    <row r="1609" spans="27:27" x14ac:dyDescent="0.3">
      <c r="AA1609"/>
    </row>
    <row r="1610" spans="27:27" x14ac:dyDescent="0.3">
      <c r="AA1610"/>
    </row>
    <row r="1611" spans="27:27" x14ac:dyDescent="0.3">
      <c r="AA1611"/>
    </row>
    <row r="1612" spans="27:27" x14ac:dyDescent="0.3">
      <c r="AA1612"/>
    </row>
    <row r="1613" spans="27:27" x14ac:dyDescent="0.3">
      <c r="AA1613"/>
    </row>
    <row r="1614" spans="27:27" x14ac:dyDescent="0.3">
      <c r="AA1614"/>
    </row>
    <row r="1615" spans="27:27" x14ac:dyDescent="0.3">
      <c r="AA1615"/>
    </row>
    <row r="1616" spans="27:27" x14ac:dyDescent="0.3">
      <c r="AA1616"/>
    </row>
    <row r="1617" spans="27:27" x14ac:dyDescent="0.3">
      <c r="AA1617"/>
    </row>
    <row r="1618" spans="27:27" x14ac:dyDescent="0.3">
      <c r="AA1618"/>
    </row>
    <row r="1619" spans="27:27" x14ac:dyDescent="0.3">
      <c r="AA1619"/>
    </row>
    <row r="1620" spans="27:27" x14ac:dyDescent="0.3">
      <c r="AA1620"/>
    </row>
    <row r="1621" spans="27:27" x14ac:dyDescent="0.3">
      <c r="AA1621"/>
    </row>
    <row r="1622" spans="27:27" x14ac:dyDescent="0.3">
      <c r="AA1622"/>
    </row>
    <row r="1623" spans="27:27" x14ac:dyDescent="0.3">
      <c r="AA1623"/>
    </row>
    <row r="1624" spans="27:27" x14ac:dyDescent="0.3">
      <c r="AA1624"/>
    </row>
    <row r="1625" spans="27:27" x14ac:dyDescent="0.3">
      <c r="AA1625"/>
    </row>
    <row r="1626" spans="27:27" x14ac:dyDescent="0.3">
      <c r="AA1626"/>
    </row>
    <row r="1627" spans="27:27" x14ac:dyDescent="0.3">
      <c r="AA1627"/>
    </row>
    <row r="1628" spans="27:27" x14ac:dyDescent="0.3">
      <c r="AA1628"/>
    </row>
    <row r="1629" spans="27:27" x14ac:dyDescent="0.3">
      <c r="AA1629"/>
    </row>
    <row r="1630" spans="27:27" x14ac:dyDescent="0.3">
      <c r="AA1630"/>
    </row>
    <row r="1631" spans="27:27" x14ac:dyDescent="0.3">
      <c r="AA1631"/>
    </row>
    <row r="1632" spans="27:27" x14ac:dyDescent="0.3">
      <c r="AA1632"/>
    </row>
    <row r="1633" spans="27:27" x14ac:dyDescent="0.3">
      <c r="AA1633"/>
    </row>
    <row r="1634" spans="27:27" x14ac:dyDescent="0.3">
      <c r="AA1634"/>
    </row>
    <row r="1635" spans="27:27" x14ac:dyDescent="0.3">
      <c r="AA1635"/>
    </row>
    <row r="1636" spans="27:27" x14ac:dyDescent="0.3">
      <c r="AA1636"/>
    </row>
    <row r="1637" spans="27:27" x14ac:dyDescent="0.3">
      <c r="AA1637"/>
    </row>
    <row r="1638" spans="27:27" x14ac:dyDescent="0.3">
      <c r="AA1638"/>
    </row>
    <row r="1639" spans="27:27" x14ac:dyDescent="0.3">
      <c r="AA1639"/>
    </row>
    <row r="1640" spans="27:27" x14ac:dyDescent="0.3">
      <c r="AA1640"/>
    </row>
    <row r="1641" spans="27:27" x14ac:dyDescent="0.3">
      <c r="AA1641"/>
    </row>
    <row r="1642" spans="27:27" x14ac:dyDescent="0.3">
      <c r="AA1642"/>
    </row>
    <row r="1643" spans="27:27" x14ac:dyDescent="0.3">
      <c r="AA1643"/>
    </row>
    <row r="1644" spans="27:27" x14ac:dyDescent="0.3">
      <c r="AA1644"/>
    </row>
    <row r="1645" spans="27:27" x14ac:dyDescent="0.3">
      <c r="AA1645"/>
    </row>
    <row r="1646" spans="27:27" x14ac:dyDescent="0.3">
      <c r="AA1646"/>
    </row>
    <row r="1647" spans="27:27" x14ac:dyDescent="0.3">
      <c r="AA1647"/>
    </row>
    <row r="1648" spans="27:27" x14ac:dyDescent="0.3">
      <c r="AA1648"/>
    </row>
    <row r="1649" spans="27:27" x14ac:dyDescent="0.3">
      <c r="AA1649"/>
    </row>
    <row r="1650" spans="27:27" x14ac:dyDescent="0.3">
      <c r="AA1650"/>
    </row>
    <row r="1651" spans="27:27" x14ac:dyDescent="0.3">
      <c r="AA1651"/>
    </row>
    <row r="1652" spans="27:27" x14ac:dyDescent="0.3">
      <c r="AA1652"/>
    </row>
    <row r="1653" spans="27:27" x14ac:dyDescent="0.3">
      <c r="AA1653"/>
    </row>
    <row r="1654" spans="27:27" x14ac:dyDescent="0.3">
      <c r="AA1654"/>
    </row>
    <row r="1655" spans="27:27" x14ac:dyDescent="0.3">
      <c r="AA1655"/>
    </row>
    <row r="1656" spans="27:27" x14ac:dyDescent="0.3">
      <c r="AA1656"/>
    </row>
    <row r="1657" spans="27:27" x14ac:dyDescent="0.3">
      <c r="AA1657"/>
    </row>
    <row r="1658" spans="27:27" x14ac:dyDescent="0.3">
      <c r="AA1658"/>
    </row>
    <row r="1659" spans="27:27" x14ac:dyDescent="0.3">
      <c r="AA1659"/>
    </row>
    <row r="1660" spans="27:27" x14ac:dyDescent="0.3">
      <c r="AA1660"/>
    </row>
    <row r="1661" spans="27:27" x14ac:dyDescent="0.3">
      <c r="AA1661"/>
    </row>
    <row r="1662" spans="27:27" x14ac:dyDescent="0.3">
      <c r="AA1662"/>
    </row>
    <row r="1663" spans="27:27" x14ac:dyDescent="0.3">
      <c r="AA1663"/>
    </row>
    <row r="1664" spans="27:27" x14ac:dyDescent="0.3">
      <c r="AA1664"/>
    </row>
    <row r="1665" spans="27:27" x14ac:dyDescent="0.3">
      <c r="AA1665"/>
    </row>
    <row r="1666" spans="27:27" x14ac:dyDescent="0.3">
      <c r="AA1666"/>
    </row>
    <row r="1667" spans="27:27" x14ac:dyDescent="0.3">
      <c r="AA1667"/>
    </row>
    <row r="1668" spans="27:27" x14ac:dyDescent="0.3">
      <c r="AA1668"/>
    </row>
    <row r="1669" spans="27:27" x14ac:dyDescent="0.3">
      <c r="AA1669"/>
    </row>
    <row r="1670" spans="27:27" x14ac:dyDescent="0.3">
      <c r="AA1670"/>
    </row>
    <row r="1671" spans="27:27" x14ac:dyDescent="0.3">
      <c r="AA1671"/>
    </row>
    <row r="1672" spans="27:27" x14ac:dyDescent="0.3">
      <c r="AA1672"/>
    </row>
    <row r="1673" spans="27:27" x14ac:dyDescent="0.3">
      <c r="AA1673"/>
    </row>
    <row r="1674" spans="27:27" x14ac:dyDescent="0.3">
      <c r="AA1674"/>
    </row>
    <row r="1675" spans="27:27" x14ac:dyDescent="0.3">
      <c r="AA1675"/>
    </row>
    <row r="1676" spans="27:27" x14ac:dyDescent="0.3">
      <c r="AA1676"/>
    </row>
    <row r="1677" spans="27:27" x14ac:dyDescent="0.3">
      <c r="AA1677"/>
    </row>
    <row r="1678" spans="27:27" x14ac:dyDescent="0.3">
      <c r="AA1678"/>
    </row>
    <row r="1679" spans="27:27" x14ac:dyDescent="0.3">
      <c r="AA1679"/>
    </row>
    <row r="1680" spans="27:27" x14ac:dyDescent="0.3">
      <c r="AA1680"/>
    </row>
    <row r="1681" spans="27:27" x14ac:dyDescent="0.3">
      <c r="AA1681"/>
    </row>
    <row r="1682" spans="27:27" x14ac:dyDescent="0.3">
      <c r="AA1682"/>
    </row>
    <row r="1683" spans="27:27" x14ac:dyDescent="0.3">
      <c r="AA1683"/>
    </row>
    <row r="1684" spans="27:27" x14ac:dyDescent="0.3">
      <c r="AA1684"/>
    </row>
    <row r="1685" spans="27:27" x14ac:dyDescent="0.3">
      <c r="AA1685"/>
    </row>
    <row r="1686" spans="27:27" x14ac:dyDescent="0.3">
      <c r="AA1686"/>
    </row>
    <row r="1687" spans="27:27" x14ac:dyDescent="0.3">
      <c r="AA1687"/>
    </row>
    <row r="1688" spans="27:27" x14ac:dyDescent="0.3">
      <c r="AA1688"/>
    </row>
    <row r="1689" spans="27:27" x14ac:dyDescent="0.3">
      <c r="AA1689"/>
    </row>
    <row r="1690" spans="27:27" x14ac:dyDescent="0.3">
      <c r="AA1690"/>
    </row>
    <row r="1691" spans="27:27" x14ac:dyDescent="0.3">
      <c r="AA1691"/>
    </row>
    <row r="1692" spans="27:27" x14ac:dyDescent="0.3">
      <c r="AA1692"/>
    </row>
    <row r="1693" spans="27:27" x14ac:dyDescent="0.3">
      <c r="AA1693"/>
    </row>
    <row r="1694" spans="27:27" x14ac:dyDescent="0.3">
      <c r="AA1694"/>
    </row>
    <row r="1695" spans="27:27" x14ac:dyDescent="0.3">
      <c r="AA1695"/>
    </row>
    <row r="1696" spans="27:27" x14ac:dyDescent="0.3">
      <c r="AA1696"/>
    </row>
    <row r="1697" spans="27:27" x14ac:dyDescent="0.3">
      <c r="AA1697"/>
    </row>
    <row r="1698" spans="27:27" x14ac:dyDescent="0.3">
      <c r="AA1698"/>
    </row>
    <row r="1699" spans="27:27" x14ac:dyDescent="0.3">
      <c r="AA1699"/>
    </row>
    <row r="1700" spans="27:27" x14ac:dyDescent="0.3">
      <c r="AA1700"/>
    </row>
    <row r="1701" spans="27:27" x14ac:dyDescent="0.3">
      <c r="AA1701"/>
    </row>
    <row r="1702" spans="27:27" x14ac:dyDescent="0.3">
      <c r="AA1702"/>
    </row>
    <row r="1703" spans="27:27" x14ac:dyDescent="0.3">
      <c r="AA1703"/>
    </row>
    <row r="1704" spans="27:27" x14ac:dyDescent="0.3">
      <c r="AA1704"/>
    </row>
    <row r="1705" spans="27:27" x14ac:dyDescent="0.3">
      <c r="AA1705"/>
    </row>
    <row r="1706" spans="27:27" x14ac:dyDescent="0.3">
      <c r="AA1706"/>
    </row>
    <row r="1707" spans="27:27" x14ac:dyDescent="0.3">
      <c r="AA1707"/>
    </row>
    <row r="1708" spans="27:27" x14ac:dyDescent="0.3">
      <c r="AA1708"/>
    </row>
    <row r="1709" spans="27:27" x14ac:dyDescent="0.3">
      <c r="AA1709"/>
    </row>
    <row r="1710" spans="27:27" x14ac:dyDescent="0.3">
      <c r="AA1710"/>
    </row>
    <row r="1711" spans="27:27" x14ac:dyDescent="0.3">
      <c r="AA1711"/>
    </row>
    <row r="1712" spans="27:27" x14ac:dyDescent="0.3">
      <c r="AA1712"/>
    </row>
    <row r="1713" spans="27:27" x14ac:dyDescent="0.3">
      <c r="AA1713"/>
    </row>
    <row r="1714" spans="27:27" x14ac:dyDescent="0.3">
      <c r="AA1714"/>
    </row>
    <row r="1715" spans="27:27" x14ac:dyDescent="0.3">
      <c r="AA1715"/>
    </row>
    <row r="1716" spans="27:27" x14ac:dyDescent="0.3">
      <c r="AA1716"/>
    </row>
    <row r="1717" spans="27:27" x14ac:dyDescent="0.3">
      <c r="AA1717"/>
    </row>
    <row r="1718" spans="27:27" x14ac:dyDescent="0.3">
      <c r="AA1718"/>
    </row>
    <row r="1719" spans="27:27" x14ac:dyDescent="0.3">
      <c r="AA1719"/>
    </row>
    <row r="1720" spans="27:27" x14ac:dyDescent="0.3">
      <c r="AA1720"/>
    </row>
    <row r="1721" spans="27:27" x14ac:dyDescent="0.3">
      <c r="AA1721"/>
    </row>
    <row r="1722" spans="27:27" x14ac:dyDescent="0.3">
      <c r="AA1722"/>
    </row>
    <row r="1723" spans="27:27" x14ac:dyDescent="0.3">
      <c r="AA1723"/>
    </row>
    <row r="1724" spans="27:27" x14ac:dyDescent="0.3">
      <c r="AA1724"/>
    </row>
    <row r="1725" spans="27:27" x14ac:dyDescent="0.3">
      <c r="AA1725"/>
    </row>
    <row r="1726" spans="27:27" x14ac:dyDescent="0.3">
      <c r="AA1726"/>
    </row>
    <row r="1727" spans="27:27" x14ac:dyDescent="0.3">
      <c r="AA1727"/>
    </row>
    <row r="1728" spans="27:27" x14ac:dyDescent="0.3">
      <c r="AA1728"/>
    </row>
    <row r="1729" spans="27:27" x14ac:dyDescent="0.3">
      <c r="AA1729"/>
    </row>
    <row r="1730" spans="27:27" x14ac:dyDescent="0.3">
      <c r="AA1730"/>
    </row>
    <row r="1731" spans="27:27" x14ac:dyDescent="0.3">
      <c r="AA1731"/>
    </row>
    <row r="1732" spans="27:27" x14ac:dyDescent="0.3">
      <c r="AA1732"/>
    </row>
    <row r="1733" spans="27:27" x14ac:dyDescent="0.3">
      <c r="AA1733"/>
    </row>
    <row r="1734" spans="27:27" x14ac:dyDescent="0.3">
      <c r="AA1734"/>
    </row>
    <row r="1735" spans="27:27" x14ac:dyDescent="0.3">
      <c r="AA1735"/>
    </row>
    <row r="1736" spans="27:27" x14ac:dyDescent="0.3">
      <c r="AA1736"/>
    </row>
    <row r="1737" spans="27:27" x14ac:dyDescent="0.3">
      <c r="AA1737"/>
    </row>
    <row r="1738" spans="27:27" x14ac:dyDescent="0.3">
      <c r="AA1738"/>
    </row>
    <row r="1739" spans="27:27" x14ac:dyDescent="0.3">
      <c r="AA1739"/>
    </row>
    <row r="1740" spans="27:27" x14ac:dyDescent="0.3">
      <c r="AA1740"/>
    </row>
    <row r="1741" spans="27:27" x14ac:dyDescent="0.3">
      <c r="AA1741"/>
    </row>
    <row r="1742" spans="27:27" x14ac:dyDescent="0.3">
      <c r="AA1742"/>
    </row>
    <row r="1743" spans="27:27" x14ac:dyDescent="0.3">
      <c r="AA1743"/>
    </row>
    <row r="1744" spans="27:27" x14ac:dyDescent="0.3">
      <c r="AA1744"/>
    </row>
    <row r="1745" spans="27:27" x14ac:dyDescent="0.3">
      <c r="AA1745"/>
    </row>
    <row r="1746" spans="27:27" x14ac:dyDescent="0.3">
      <c r="AA1746"/>
    </row>
    <row r="1747" spans="27:27" x14ac:dyDescent="0.3">
      <c r="AA1747"/>
    </row>
    <row r="1748" spans="27:27" x14ac:dyDescent="0.3">
      <c r="AA1748"/>
    </row>
    <row r="1749" spans="27:27" x14ac:dyDescent="0.3">
      <c r="AA1749"/>
    </row>
    <row r="1750" spans="27:27" x14ac:dyDescent="0.3">
      <c r="AA1750"/>
    </row>
    <row r="1751" spans="27:27" x14ac:dyDescent="0.3">
      <c r="AA1751"/>
    </row>
    <row r="1752" spans="27:27" x14ac:dyDescent="0.3">
      <c r="AA1752"/>
    </row>
    <row r="1753" spans="27:27" x14ac:dyDescent="0.3">
      <c r="AA1753"/>
    </row>
    <row r="1754" spans="27:27" x14ac:dyDescent="0.3">
      <c r="AA1754"/>
    </row>
    <row r="1755" spans="27:27" x14ac:dyDescent="0.3">
      <c r="AA1755"/>
    </row>
    <row r="1756" spans="27:27" x14ac:dyDescent="0.3">
      <c r="AA1756"/>
    </row>
    <row r="1757" spans="27:27" x14ac:dyDescent="0.3">
      <c r="AA1757"/>
    </row>
    <row r="1758" spans="27:27" x14ac:dyDescent="0.3">
      <c r="AA1758"/>
    </row>
    <row r="1759" spans="27:27" x14ac:dyDescent="0.3">
      <c r="AA1759"/>
    </row>
    <row r="1760" spans="27:27" x14ac:dyDescent="0.3">
      <c r="AA1760"/>
    </row>
    <row r="1761" spans="27:27" x14ac:dyDescent="0.3">
      <c r="AA1761"/>
    </row>
    <row r="1762" spans="27:27" x14ac:dyDescent="0.3">
      <c r="AA1762"/>
    </row>
    <row r="1763" spans="27:27" x14ac:dyDescent="0.3">
      <c r="AA1763"/>
    </row>
    <row r="1764" spans="27:27" x14ac:dyDescent="0.3">
      <c r="AA1764"/>
    </row>
    <row r="1765" spans="27:27" x14ac:dyDescent="0.3">
      <c r="AA1765"/>
    </row>
    <row r="1766" spans="27:27" x14ac:dyDescent="0.3">
      <c r="AA1766"/>
    </row>
    <row r="1767" spans="27:27" x14ac:dyDescent="0.3">
      <c r="AA1767"/>
    </row>
    <row r="1768" spans="27:27" x14ac:dyDescent="0.3">
      <c r="AA1768"/>
    </row>
    <row r="1769" spans="27:27" x14ac:dyDescent="0.3">
      <c r="AA1769"/>
    </row>
    <row r="1770" spans="27:27" x14ac:dyDescent="0.3">
      <c r="AA1770"/>
    </row>
    <row r="1771" spans="27:27" x14ac:dyDescent="0.3">
      <c r="AA1771"/>
    </row>
    <row r="1772" spans="27:27" x14ac:dyDescent="0.3">
      <c r="AA1772"/>
    </row>
    <row r="1773" spans="27:27" x14ac:dyDescent="0.3">
      <c r="AA1773"/>
    </row>
    <row r="1774" spans="27:27" x14ac:dyDescent="0.3">
      <c r="AA1774"/>
    </row>
    <row r="1775" spans="27:27" x14ac:dyDescent="0.3">
      <c r="AA1775"/>
    </row>
    <row r="1776" spans="27:27" x14ac:dyDescent="0.3">
      <c r="AA1776"/>
    </row>
    <row r="1777" spans="27:27" x14ac:dyDescent="0.3">
      <c r="AA1777"/>
    </row>
    <row r="1778" spans="27:27" x14ac:dyDescent="0.3">
      <c r="AA1778"/>
    </row>
    <row r="1779" spans="27:27" x14ac:dyDescent="0.3">
      <c r="AA1779"/>
    </row>
    <row r="1780" spans="27:27" x14ac:dyDescent="0.3">
      <c r="AA1780"/>
    </row>
    <row r="1781" spans="27:27" x14ac:dyDescent="0.3">
      <c r="AA1781"/>
    </row>
    <row r="1782" spans="27:27" x14ac:dyDescent="0.3">
      <c r="AA1782"/>
    </row>
    <row r="1783" spans="27:27" x14ac:dyDescent="0.3">
      <c r="AA1783"/>
    </row>
    <row r="1784" spans="27:27" x14ac:dyDescent="0.3">
      <c r="AA1784"/>
    </row>
    <row r="1785" spans="27:27" x14ac:dyDescent="0.3">
      <c r="AA1785"/>
    </row>
    <row r="1786" spans="27:27" x14ac:dyDescent="0.3">
      <c r="AA1786"/>
    </row>
    <row r="1787" spans="27:27" x14ac:dyDescent="0.3">
      <c r="AA1787"/>
    </row>
    <row r="1788" spans="27:27" x14ac:dyDescent="0.3">
      <c r="AA1788"/>
    </row>
    <row r="1789" spans="27:27" x14ac:dyDescent="0.3">
      <c r="AA1789"/>
    </row>
    <row r="1790" spans="27:27" x14ac:dyDescent="0.3">
      <c r="AA1790"/>
    </row>
    <row r="1791" spans="27:27" x14ac:dyDescent="0.3">
      <c r="AA1791"/>
    </row>
    <row r="1792" spans="27:27" x14ac:dyDescent="0.3">
      <c r="AA1792"/>
    </row>
    <row r="1793" spans="27:27" x14ac:dyDescent="0.3">
      <c r="AA1793"/>
    </row>
    <row r="1794" spans="27:27" x14ac:dyDescent="0.3">
      <c r="AA1794"/>
    </row>
    <row r="1795" spans="27:27" x14ac:dyDescent="0.3">
      <c r="AA1795"/>
    </row>
    <row r="1796" spans="27:27" x14ac:dyDescent="0.3">
      <c r="AA1796"/>
    </row>
    <row r="1797" spans="27:27" x14ac:dyDescent="0.3">
      <c r="AA1797"/>
    </row>
    <row r="1798" spans="27:27" x14ac:dyDescent="0.3">
      <c r="AA1798"/>
    </row>
    <row r="1799" spans="27:27" x14ac:dyDescent="0.3">
      <c r="AA1799"/>
    </row>
    <row r="1800" spans="27:27" x14ac:dyDescent="0.3">
      <c r="AA1800"/>
    </row>
    <row r="1801" spans="27:27" x14ac:dyDescent="0.3">
      <c r="AA1801"/>
    </row>
    <row r="1802" spans="27:27" x14ac:dyDescent="0.3">
      <c r="AA1802"/>
    </row>
    <row r="1803" spans="27:27" x14ac:dyDescent="0.3">
      <c r="AA1803"/>
    </row>
    <row r="1804" spans="27:27" x14ac:dyDescent="0.3">
      <c r="AA1804"/>
    </row>
    <row r="1805" spans="27:27" x14ac:dyDescent="0.3">
      <c r="AA1805"/>
    </row>
    <row r="1806" spans="27:27" x14ac:dyDescent="0.3">
      <c r="AA1806"/>
    </row>
    <row r="1807" spans="27:27" x14ac:dyDescent="0.3">
      <c r="AA1807"/>
    </row>
    <row r="1808" spans="27:27" x14ac:dyDescent="0.3">
      <c r="AA1808"/>
    </row>
    <row r="1809" spans="27:27" x14ac:dyDescent="0.3">
      <c r="AA1809"/>
    </row>
    <row r="1810" spans="27:27" x14ac:dyDescent="0.3">
      <c r="AA1810"/>
    </row>
    <row r="1811" spans="27:27" x14ac:dyDescent="0.3">
      <c r="AA1811"/>
    </row>
    <row r="1812" spans="27:27" x14ac:dyDescent="0.3">
      <c r="AA1812"/>
    </row>
    <row r="1813" spans="27:27" x14ac:dyDescent="0.3">
      <c r="AA1813"/>
    </row>
    <row r="1814" spans="27:27" x14ac:dyDescent="0.3">
      <c r="AA1814"/>
    </row>
    <row r="1815" spans="27:27" x14ac:dyDescent="0.3">
      <c r="AA1815"/>
    </row>
    <row r="1816" spans="27:27" x14ac:dyDescent="0.3">
      <c r="AA1816"/>
    </row>
    <row r="1817" spans="27:27" x14ac:dyDescent="0.3">
      <c r="AA1817"/>
    </row>
    <row r="1818" spans="27:27" x14ac:dyDescent="0.3">
      <c r="AA1818"/>
    </row>
    <row r="1819" spans="27:27" x14ac:dyDescent="0.3">
      <c r="AA1819"/>
    </row>
    <row r="1820" spans="27:27" x14ac:dyDescent="0.3">
      <c r="AA1820"/>
    </row>
    <row r="1821" spans="27:27" x14ac:dyDescent="0.3">
      <c r="AA1821"/>
    </row>
    <row r="1822" spans="27:27" x14ac:dyDescent="0.3">
      <c r="AA1822"/>
    </row>
    <row r="1823" spans="27:27" x14ac:dyDescent="0.3">
      <c r="AA1823"/>
    </row>
    <row r="1824" spans="27:27" x14ac:dyDescent="0.3">
      <c r="AA1824"/>
    </row>
    <row r="1825" spans="27:27" x14ac:dyDescent="0.3">
      <c r="AA1825"/>
    </row>
    <row r="1826" spans="27:27" x14ac:dyDescent="0.3">
      <c r="AA1826"/>
    </row>
    <row r="1827" spans="27:27" x14ac:dyDescent="0.3">
      <c r="AA1827"/>
    </row>
    <row r="1828" spans="27:27" x14ac:dyDescent="0.3">
      <c r="AA1828"/>
    </row>
    <row r="1829" spans="27:27" x14ac:dyDescent="0.3">
      <c r="AA1829"/>
    </row>
    <row r="1830" spans="27:27" x14ac:dyDescent="0.3">
      <c r="AA1830"/>
    </row>
    <row r="1831" spans="27:27" x14ac:dyDescent="0.3">
      <c r="AA1831"/>
    </row>
    <row r="1832" spans="27:27" x14ac:dyDescent="0.3">
      <c r="AA1832"/>
    </row>
    <row r="1833" spans="27:27" x14ac:dyDescent="0.3">
      <c r="AA1833"/>
    </row>
    <row r="1834" spans="27:27" x14ac:dyDescent="0.3">
      <c r="AA1834"/>
    </row>
    <row r="1835" spans="27:27" x14ac:dyDescent="0.3">
      <c r="AA1835"/>
    </row>
    <row r="1836" spans="27:27" x14ac:dyDescent="0.3">
      <c r="AA1836"/>
    </row>
    <row r="1837" spans="27:27" x14ac:dyDescent="0.3">
      <c r="AA1837"/>
    </row>
    <row r="1838" spans="27:27" x14ac:dyDescent="0.3">
      <c r="AA1838"/>
    </row>
    <row r="1839" spans="27:27" x14ac:dyDescent="0.3">
      <c r="AA1839"/>
    </row>
    <row r="1840" spans="27:27" x14ac:dyDescent="0.3">
      <c r="AA1840"/>
    </row>
    <row r="1841" spans="27:27" x14ac:dyDescent="0.3">
      <c r="AA1841"/>
    </row>
    <row r="1842" spans="27:27" x14ac:dyDescent="0.3">
      <c r="AA1842"/>
    </row>
    <row r="1843" spans="27:27" x14ac:dyDescent="0.3">
      <c r="AA1843"/>
    </row>
    <row r="1844" spans="27:27" x14ac:dyDescent="0.3">
      <c r="AA1844"/>
    </row>
    <row r="1845" spans="27:27" x14ac:dyDescent="0.3">
      <c r="AA1845"/>
    </row>
    <row r="1846" spans="27:27" x14ac:dyDescent="0.3">
      <c r="AA1846"/>
    </row>
    <row r="1847" spans="27:27" x14ac:dyDescent="0.3">
      <c r="AA1847"/>
    </row>
    <row r="1848" spans="27:27" x14ac:dyDescent="0.3">
      <c r="AA1848"/>
    </row>
    <row r="1849" spans="27:27" x14ac:dyDescent="0.3">
      <c r="AA1849"/>
    </row>
    <row r="1850" spans="27:27" x14ac:dyDescent="0.3">
      <c r="AA1850"/>
    </row>
    <row r="1851" spans="27:27" x14ac:dyDescent="0.3">
      <c r="AA1851"/>
    </row>
    <row r="1852" spans="27:27" x14ac:dyDescent="0.3">
      <c r="AA1852"/>
    </row>
    <row r="1853" spans="27:27" x14ac:dyDescent="0.3">
      <c r="AA1853"/>
    </row>
    <row r="1854" spans="27:27" x14ac:dyDescent="0.3">
      <c r="AA1854"/>
    </row>
    <row r="1855" spans="27:27" x14ac:dyDescent="0.3">
      <c r="AA1855"/>
    </row>
    <row r="1856" spans="27:27" x14ac:dyDescent="0.3">
      <c r="AA1856"/>
    </row>
    <row r="1857" spans="27:27" x14ac:dyDescent="0.3">
      <c r="AA1857"/>
    </row>
    <row r="1858" spans="27:27" x14ac:dyDescent="0.3">
      <c r="AA1858"/>
    </row>
    <row r="1859" spans="27:27" x14ac:dyDescent="0.3">
      <c r="AA1859"/>
    </row>
    <row r="1860" spans="27:27" x14ac:dyDescent="0.3">
      <c r="AA1860"/>
    </row>
    <row r="1861" spans="27:27" x14ac:dyDescent="0.3">
      <c r="AA1861"/>
    </row>
    <row r="1862" spans="27:27" x14ac:dyDescent="0.3">
      <c r="AA1862"/>
    </row>
    <row r="1863" spans="27:27" x14ac:dyDescent="0.3">
      <c r="AA1863"/>
    </row>
    <row r="1864" spans="27:27" x14ac:dyDescent="0.3">
      <c r="AA1864"/>
    </row>
    <row r="1865" spans="27:27" x14ac:dyDescent="0.3">
      <c r="AA1865"/>
    </row>
    <row r="1866" spans="27:27" x14ac:dyDescent="0.3">
      <c r="AA1866"/>
    </row>
    <row r="1867" spans="27:27" x14ac:dyDescent="0.3">
      <c r="AA1867"/>
    </row>
    <row r="1868" spans="27:27" x14ac:dyDescent="0.3">
      <c r="AA1868"/>
    </row>
    <row r="1869" spans="27:27" x14ac:dyDescent="0.3">
      <c r="AA1869"/>
    </row>
    <row r="1870" spans="27:27" x14ac:dyDescent="0.3">
      <c r="AA1870"/>
    </row>
    <row r="1871" spans="27:27" x14ac:dyDescent="0.3">
      <c r="AA1871"/>
    </row>
    <row r="1872" spans="27:27" x14ac:dyDescent="0.3">
      <c r="AA1872"/>
    </row>
    <row r="1873" spans="27:27" x14ac:dyDescent="0.3">
      <c r="AA1873"/>
    </row>
    <row r="1874" spans="27:27" x14ac:dyDescent="0.3">
      <c r="AA1874"/>
    </row>
    <row r="1875" spans="27:27" x14ac:dyDescent="0.3">
      <c r="AA1875"/>
    </row>
    <row r="1876" spans="27:27" x14ac:dyDescent="0.3">
      <c r="AA1876"/>
    </row>
    <row r="1877" spans="27:27" x14ac:dyDescent="0.3">
      <c r="AA1877"/>
    </row>
    <row r="1878" spans="27:27" x14ac:dyDescent="0.3">
      <c r="AA1878"/>
    </row>
    <row r="1879" spans="27:27" x14ac:dyDescent="0.3">
      <c r="AA1879"/>
    </row>
    <row r="1880" spans="27:27" x14ac:dyDescent="0.3">
      <c r="AA1880"/>
    </row>
    <row r="1881" spans="27:27" x14ac:dyDescent="0.3">
      <c r="AA1881"/>
    </row>
    <row r="1882" spans="27:27" x14ac:dyDescent="0.3">
      <c r="AA1882"/>
    </row>
    <row r="1883" spans="27:27" x14ac:dyDescent="0.3">
      <c r="AA1883"/>
    </row>
    <row r="1884" spans="27:27" x14ac:dyDescent="0.3">
      <c r="AA1884"/>
    </row>
    <row r="1885" spans="27:27" x14ac:dyDescent="0.3">
      <c r="AA1885"/>
    </row>
    <row r="1886" spans="27:27" x14ac:dyDescent="0.3">
      <c r="AA1886"/>
    </row>
    <row r="1887" spans="27:27" x14ac:dyDescent="0.3">
      <c r="AA1887"/>
    </row>
    <row r="1888" spans="27:27" x14ac:dyDescent="0.3">
      <c r="AA1888"/>
    </row>
    <row r="1889" spans="27:27" x14ac:dyDescent="0.3">
      <c r="AA1889"/>
    </row>
    <row r="1890" spans="27:27" x14ac:dyDescent="0.3">
      <c r="AA1890"/>
    </row>
    <row r="1891" spans="27:27" x14ac:dyDescent="0.3">
      <c r="AA1891"/>
    </row>
    <row r="1892" spans="27:27" x14ac:dyDescent="0.3">
      <c r="AA1892"/>
    </row>
    <row r="1893" spans="27:27" x14ac:dyDescent="0.3">
      <c r="AA1893"/>
    </row>
    <row r="1894" spans="27:27" x14ac:dyDescent="0.3">
      <c r="AA1894"/>
    </row>
    <row r="1895" spans="27:27" x14ac:dyDescent="0.3">
      <c r="AA1895"/>
    </row>
    <row r="1896" spans="27:27" x14ac:dyDescent="0.3">
      <c r="AA1896"/>
    </row>
    <row r="1897" spans="27:27" x14ac:dyDescent="0.3">
      <c r="AA1897"/>
    </row>
    <row r="1898" spans="27:27" x14ac:dyDescent="0.3">
      <c r="AA1898"/>
    </row>
    <row r="1899" spans="27:27" x14ac:dyDescent="0.3">
      <c r="AA1899"/>
    </row>
    <row r="1900" spans="27:27" x14ac:dyDescent="0.3">
      <c r="AA1900"/>
    </row>
    <row r="1901" spans="27:27" x14ac:dyDescent="0.3">
      <c r="AA1901"/>
    </row>
    <row r="1902" spans="27:27" x14ac:dyDescent="0.3">
      <c r="AA1902"/>
    </row>
    <row r="1903" spans="27:27" x14ac:dyDescent="0.3">
      <c r="AA1903"/>
    </row>
    <row r="1904" spans="27:27" x14ac:dyDescent="0.3">
      <c r="AA1904"/>
    </row>
    <row r="1905" spans="27:27" x14ac:dyDescent="0.3">
      <c r="AA1905"/>
    </row>
    <row r="1906" spans="27:27" x14ac:dyDescent="0.3">
      <c r="AA1906"/>
    </row>
    <row r="1907" spans="27:27" x14ac:dyDescent="0.3">
      <c r="AA1907"/>
    </row>
    <row r="1908" spans="27:27" x14ac:dyDescent="0.3">
      <c r="AA1908"/>
    </row>
    <row r="1909" spans="27:27" x14ac:dyDescent="0.3">
      <c r="AA1909"/>
    </row>
    <row r="1910" spans="27:27" x14ac:dyDescent="0.3">
      <c r="AA1910"/>
    </row>
    <row r="1911" spans="27:27" x14ac:dyDescent="0.3">
      <c r="AA1911"/>
    </row>
    <row r="1912" spans="27:27" x14ac:dyDescent="0.3">
      <c r="AA1912"/>
    </row>
    <row r="1913" spans="27:27" x14ac:dyDescent="0.3">
      <c r="AA1913"/>
    </row>
    <row r="1914" spans="27:27" x14ac:dyDescent="0.3">
      <c r="AA1914"/>
    </row>
    <row r="1915" spans="27:27" x14ac:dyDescent="0.3">
      <c r="AA1915"/>
    </row>
    <row r="1916" spans="27:27" x14ac:dyDescent="0.3">
      <c r="AA1916"/>
    </row>
    <row r="1917" spans="27:27" x14ac:dyDescent="0.3">
      <c r="AA1917"/>
    </row>
    <row r="1918" spans="27:27" x14ac:dyDescent="0.3">
      <c r="AA1918"/>
    </row>
    <row r="1919" spans="27:27" x14ac:dyDescent="0.3">
      <c r="AA1919"/>
    </row>
    <row r="1920" spans="27:27" x14ac:dyDescent="0.3">
      <c r="AA1920"/>
    </row>
    <row r="1921" spans="27:27" x14ac:dyDescent="0.3">
      <c r="AA1921"/>
    </row>
    <row r="1922" spans="27:27" x14ac:dyDescent="0.3">
      <c r="AA1922"/>
    </row>
    <row r="1923" spans="27:27" x14ac:dyDescent="0.3">
      <c r="AA1923"/>
    </row>
    <row r="1924" spans="27:27" x14ac:dyDescent="0.3">
      <c r="AA1924"/>
    </row>
    <row r="1925" spans="27:27" x14ac:dyDescent="0.3">
      <c r="AA1925"/>
    </row>
    <row r="1926" spans="27:27" x14ac:dyDescent="0.3">
      <c r="AA1926"/>
    </row>
    <row r="1927" spans="27:27" x14ac:dyDescent="0.3">
      <c r="AA1927"/>
    </row>
    <row r="1928" spans="27:27" x14ac:dyDescent="0.3">
      <c r="AA1928"/>
    </row>
    <row r="1929" spans="27:27" x14ac:dyDescent="0.3">
      <c r="AA1929"/>
    </row>
    <row r="1930" spans="27:27" x14ac:dyDescent="0.3">
      <c r="AA1930"/>
    </row>
    <row r="1931" spans="27:27" x14ac:dyDescent="0.3">
      <c r="AA1931"/>
    </row>
    <row r="1932" spans="27:27" x14ac:dyDescent="0.3">
      <c r="AA1932"/>
    </row>
    <row r="1933" spans="27:27" x14ac:dyDescent="0.3">
      <c r="AA1933"/>
    </row>
    <row r="1934" spans="27:27" x14ac:dyDescent="0.3">
      <c r="AA1934"/>
    </row>
    <row r="1935" spans="27:27" x14ac:dyDescent="0.3">
      <c r="AA1935"/>
    </row>
    <row r="1936" spans="27:27" x14ac:dyDescent="0.3">
      <c r="AA1936"/>
    </row>
    <row r="1937" spans="27:27" x14ac:dyDescent="0.3">
      <c r="AA1937"/>
    </row>
    <row r="1938" spans="27:27" x14ac:dyDescent="0.3">
      <c r="AA1938"/>
    </row>
    <row r="1939" spans="27:27" x14ac:dyDescent="0.3">
      <c r="AA1939"/>
    </row>
    <row r="1940" spans="27:27" x14ac:dyDescent="0.3">
      <c r="AA1940"/>
    </row>
    <row r="1941" spans="27:27" x14ac:dyDescent="0.3">
      <c r="AA1941"/>
    </row>
    <row r="1942" spans="27:27" x14ac:dyDescent="0.3">
      <c r="AA1942"/>
    </row>
    <row r="1943" spans="27:27" x14ac:dyDescent="0.3">
      <c r="AA1943"/>
    </row>
    <row r="1944" spans="27:27" x14ac:dyDescent="0.3">
      <c r="AA1944"/>
    </row>
    <row r="1945" spans="27:27" x14ac:dyDescent="0.3">
      <c r="AA1945"/>
    </row>
    <row r="1946" spans="27:27" x14ac:dyDescent="0.3">
      <c r="AA1946"/>
    </row>
    <row r="1947" spans="27:27" x14ac:dyDescent="0.3">
      <c r="AA1947"/>
    </row>
    <row r="1948" spans="27:27" x14ac:dyDescent="0.3">
      <c r="AA1948"/>
    </row>
    <row r="1949" spans="27:27" x14ac:dyDescent="0.3">
      <c r="AA1949"/>
    </row>
    <row r="1950" spans="27:27" x14ac:dyDescent="0.3">
      <c r="AA1950"/>
    </row>
    <row r="1951" spans="27:27" x14ac:dyDescent="0.3">
      <c r="AA1951"/>
    </row>
    <row r="1952" spans="27:27" x14ac:dyDescent="0.3">
      <c r="AA1952"/>
    </row>
    <row r="1953" spans="27:27" x14ac:dyDescent="0.3">
      <c r="AA1953"/>
    </row>
    <row r="1954" spans="27:27" x14ac:dyDescent="0.3">
      <c r="AA1954"/>
    </row>
    <row r="1955" spans="27:27" x14ac:dyDescent="0.3">
      <c r="AA1955"/>
    </row>
    <row r="1956" spans="27:27" x14ac:dyDescent="0.3">
      <c r="AA1956"/>
    </row>
    <row r="1957" spans="27:27" x14ac:dyDescent="0.3">
      <c r="AA1957"/>
    </row>
    <row r="1958" spans="27:27" x14ac:dyDescent="0.3">
      <c r="AA1958"/>
    </row>
    <row r="1959" spans="27:27" x14ac:dyDescent="0.3">
      <c r="AA1959"/>
    </row>
    <row r="1960" spans="27:27" x14ac:dyDescent="0.3">
      <c r="AA1960"/>
    </row>
    <row r="1961" spans="27:27" x14ac:dyDescent="0.3">
      <c r="AA1961"/>
    </row>
    <row r="1962" spans="27:27" x14ac:dyDescent="0.3">
      <c r="AA1962"/>
    </row>
    <row r="1963" spans="27:27" x14ac:dyDescent="0.3">
      <c r="AA1963"/>
    </row>
    <row r="1964" spans="27:27" x14ac:dyDescent="0.3">
      <c r="AA1964"/>
    </row>
    <row r="1965" spans="27:27" x14ac:dyDescent="0.3">
      <c r="AA1965"/>
    </row>
    <row r="1966" spans="27:27" x14ac:dyDescent="0.3">
      <c r="AA1966"/>
    </row>
    <row r="1967" spans="27:27" x14ac:dyDescent="0.3">
      <c r="AA1967"/>
    </row>
    <row r="1968" spans="27:27" x14ac:dyDescent="0.3">
      <c r="AA1968"/>
    </row>
    <row r="1969" spans="27:27" x14ac:dyDescent="0.3">
      <c r="AA1969"/>
    </row>
    <row r="1970" spans="27:27" x14ac:dyDescent="0.3">
      <c r="AA1970"/>
    </row>
    <row r="1971" spans="27:27" x14ac:dyDescent="0.3">
      <c r="AA1971"/>
    </row>
    <row r="1972" spans="27:27" x14ac:dyDescent="0.3">
      <c r="AA1972"/>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7B08F-1B4E-4E1E-BDD6-FA4F041D6C5C}">
  <dimension ref="A1:O12866"/>
  <sheetViews>
    <sheetView tabSelected="1" topLeftCell="B1" zoomScale="115" zoomScaleNormal="115" workbookViewId="0">
      <selection activeCell="M11440" sqref="M11440"/>
    </sheetView>
  </sheetViews>
  <sheetFormatPr defaultColWidth="11.5546875" defaultRowHeight="14.4" x14ac:dyDescent="0.3"/>
  <cols>
    <col min="1" max="1" width="11.109375" customWidth="1"/>
    <col min="2" max="2" width="11" customWidth="1"/>
    <col min="3" max="3" width="11" style="92" customWidth="1"/>
    <col min="4" max="4" width="13.33203125" customWidth="1"/>
    <col min="5" max="5" width="15.5546875" customWidth="1"/>
    <col min="6" max="6" width="31.5546875" style="80" bestFit="1" customWidth="1"/>
    <col min="7" max="7" width="27.33203125" customWidth="1"/>
    <col min="8" max="8" width="16.44140625" customWidth="1"/>
    <col min="9" max="10" width="15.109375" customWidth="1"/>
    <col min="11" max="11" width="13.5546875" customWidth="1"/>
    <col min="12" max="12" width="11.33203125" bestFit="1" customWidth="1"/>
    <col min="13" max="13" width="25.33203125" customWidth="1"/>
    <col min="14" max="14" width="8.109375" customWidth="1"/>
  </cols>
  <sheetData>
    <row r="1" spans="1:14" x14ac:dyDescent="0.3">
      <c r="A1" s="4" t="s">
        <v>590</v>
      </c>
      <c r="B1" s="4" t="s">
        <v>0</v>
      </c>
      <c r="C1" s="4" t="s">
        <v>1564</v>
      </c>
      <c r="D1" s="4" t="s">
        <v>776</v>
      </c>
      <c r="E1" s="4" t="s">
        <v>2061</v>
      </c>
      <c r="F1" s="12" t="s">
        <v>777</v>
      </c>
      <c r="G1" s="4" t="s">
        <v>1421</v>
      </c>
      <c r="H1" s="4" t="s">
        <v>778</v>
      </c>
      <c r="I1" s="4" t="s">
        <v>779</v>
      </c>
      <c r="J1" s="4" t="s">
        <v>780</v>
      </c>
      <c r="K1" s="4" t="s">
        <v>781</v>
      </c>
      <c r="L1" s="4" t="s">
        <v>923</v>
      </c>
      <c r="M1" s="4" t="s">
        <v>782</v>
      </c>
      <c r="N1" s="4" t="s">
        <v>591</v>
      </c>
    </row>
    <row r="2" spans="1:14" s="92" customFormat="1" hidden="1" x14ac:dyDescent="0.3">
      <c r="A2" s="4" t="s">
        <v>603</v>
      </c>
      <c r="B2" s="5">
        <v>194</v>
      </c>
      <c r="C2" s="2">
        <v>194</v>
      </c>
      <c r="D2" s="5">
        <v>996</v>
      </c>
      <c r="E2" s="4" t="s">
        <v>861</v>
      </c>
      <c r="F2" s="12" t="s">
        <v>1111</v>
      </c>
      <c r="G2" s="4" t="s">
        <v>1759</v>
      </c>
      <c r="H2" s="4">
        <v>5924.362122206654</v>
      </c>
      <c r="I2" s="4">
        <v>550.53371709081114</v>
      </c>
      <c r="J2" s="4" t="s">
        <v>1495</v>
      </c>
      <c r="K2" s="4" t="s">
        <v>881</v>
      </c>
      <c r="L2" s="5">
        <v>6</v>
      </c>
      <c r="M2" s="4" t="s">
        <v>1090</v>
      </c>
      <c r="N2" s="4"/>
    </row>
    <row r="3" spans="1:14" s="92" customFormat="1" hidden="1" x14ac:dyDescent="0.3">
      <c r="A3" s="4" t="s">
        <v>603</v>
      </c>
      <c r="B3" s="5">
        <v>194</v>
      </c>
      <c r="C3" s="2">
        <v>194</v>
      </c>
      <c r="D3" s="5">
        <v>997</v>
      </c>
      <c r="E3" s="4" t="s">
        <v>861</v>
      </c>
      <c r="F3" s="12" t="s">
        <v>1111</v>
      </c>
      <c r="G3" s="4" t="s">
        <v>1759</v>
      </c>
      <c r="H3" s="4">
        <v>5002.3297941822229</v>
      </c>
      <c r="I3" s="4">
        <v>221.84023364295592</v>
      </c>
      <c r="J3" s="4" t="s">
        <v>1495</v>
      </c>
      <c r="K3" s="4" t="s">
        <v>881</v>
      </c>
      <c r="L3" s="5">
        <v>6</v>
      </c>
      <c r="M3" s="4" t="s">
        <v>1090</v>
      </c>
      <c r="N3" s="4"/>
    </row>
    <row r="4" spans="1:14" s="92" customFormat="1" hidden="1" x14ac:dyDescent="0.3">
      <c r="A4" s="4" t="s">
        <v>603</v>
      </c>
      <c r="B4" s="5">
        <v>194</v>
      </c>
      <c r="C4" s="2">
        <v>194</v>
      </c>
      <c r="D4" s="5">
        <v>998</v>
      </c>
      <c r="E4" s="4" t="s">
        <v>861</v>
      </c>
      <c r="F4" s="12" t="s">
        <v>1111</v>
      </c>
      <c r="G4" s="4" t="s">
        <v>1759</v>
      </c>
      <c r="H4" s="4">
        <v>6173.7325261780161</v>
      </c>
      <c r="I4" s="4">
        <v>614.91974675697315</v>
      </c>
      <c r="J4" s="4" t="s">
        <v>1495</v>
      </c>
      <c r="K4" s="4" t="s">
        <v>881</v>
      </c>
      <c r="L4" s="5">
        <v>6</v>
      </c>
      <c r="M4" s="4" t="s">
        <v>1090</v>
      </c>
      <c r="N4" s="4"/>
    </row>
    <row r="5" spans="1:14" s="92" customFormat="1" hidden="1" x14ac:dyDescent="0.3">
      <c r="A5" s="4" t="s">
        <v>603</v>
      </c>
      <c r="B5" s="5">
        <v>194</v>
      </c>
      <c r="C5" s="2">
        <v>194</v>
      </c>
      <c r="D5" s="5">
        <v>999</v>
      </c>
      <c r="E5" s="4" t="s">
        <v>861</v>
      </c>
      <c r="F5" s="12" t="s">
        <v>1111</v>
      </c>
      <c r="G5" s="4" t="s">
        <v>1759</v>
      </c>
      <c r="H5" s="4">
        <v>5847.3690646139776</v>
      </c>
      <c r="I5" s="4">
        <v>371.96795008240281</v>
      </c>
      <c r="J5" s="4" t="s">
        <v>1495</v>
      </c>
      <c r="K5" s="4" t="s">
        <v>881</v>
      </c>
      <c r="L5" s="5">
        <v>6</v>
      </c>
      <c r="M5" s="4" t="s">
        <v>1090</v>
      </c>
      <c r="N5" s="4"/>
    </row>
    <row r="6" spans="1:14" s="92" customFormat="1" hidden="1" x14ac:dyDescent="0.3">
      <c r="A6" s="4" t="s">
        <v>603</v>
      </c>
      <c r="B6" s="5">
        <v>194</v>
      </c>
      <c r="C6" s="2">
        <v>194</v>
      </c>
      <c r="D6" s="5">
        <v>1000</v>
      </c>
      <c r="E6" s="4" t="s">
        <v>861</v>
      </c>
      <c r="F6" s="12" t="s">
        <v>1111</v>
      </c>
      <c r="G6" s="4" t="s">
        <v>1759</v>
      </c>
      <c r="H6" s="30">
        <v>5138.5257872103821</v>
      </c>
      <c r="I6" s="4">
        <v>428.07295617089818</v>
      </c>
      <c r="J6" s="4" t="s">
        <v>1495</v>
      </c>
      <c r="K6" s="4" t="s">
        <v>881</v>
      </c>
      <c r="L6" s="5">
        <v>6</v>
      </c>
      <c r="M6" s="4" t="s">
        <v>1090</v>
      </c>
      <c r="N6" s="4"/>
    </row>
    <row r="7" spans="1:14" s="92" customFormat="1" hidden="1" x14ac:dyDescent="0.3">
      <c r="A7" s="4" t="s">
        <v>603</v>
      </c>
      <c r="B7" s="5">
        <v>194</v>
      </c>
      <c r="C7" s="2">
        <v>194</v>
      </c>
      <c r="D7" s="5">
        <v>1001</v>
      </c>
      <c r="E7" s="4" t="s">
        <v>861</v>
      </c>
      <c r="F7" s="12" t="s">
        <v>1111</v>
      </c>
      <c r="G7" s="4" t="s">
        <v>1759</v>
      </c>
      <c r="H7" s="30">
        <v>5122.1845889709894</v>
      </c>
      <c r="I7" s="4">
        <v>319.73614808750955</v>
      </c>
      <c r="J7" s="4" t="s">
        <v>1495</v>
      </c>
      <c r="K7" s="4" t="s">
        <v>881</v>
      </c>
      <c r="L7" s="5">
        <v>6</v>
      </c>
      <c r="M7" s="4" t="s">
        <v>1090</v>
      </c>
      <c r="N7" s="4"/>
    </row>
    <row r="8" spans="1:14" s="92" customFormat="1" hidden="1" x14ac:dyDescent="0.3">
      <c r="A8" s="4" t="s">
        <v>603</v>
      </c>
      <c r="B8" s="5">
        <v>194</v>
      </c>
      <c r="C8" s="2">
        <v>194</v>
      </c>
      <c r="D8" s="5">
        <v>1002</v>
      </c>
      <c r="E8" s="4" t="s">
        <v>861</v>
      </c>
      <c r="F8" s="12" t="s">
        <v>1111</v>
      </c>
      <c r="G8" s="4" t="s">
        <v>1759</v>
      </c>
      <c r="H8" s="30">
        <v>5149.5536270909861</v>
      </c>
      <c r="I8" s="4">
        <v>381.25382739604311</v>
      </c>
      <c r="J8" s="4" t="s">
        <v>1495</v>
      </c>
      <c r="K8" s="4" t="s">
        <v>881</v>
      </c>
      <c r="L8" s="5">
        <v>6</v>
      </c>
      <c r="M8" s="4" t="s">
        <v>1090</v>
      </c>
      <c r="N8" s="4"/>
    </row>
    <row r="9" spans="1:14" s="92" customFormat="1" hidden="1" x14ac:dyDescent="0.3">
      <c r="A9" s="4" t="s">
        <v>603</v>
      </c>
      <c r="B9" s="5">
        <v>194</v>
      </c>
      <c r="C9" s="2">
        <v>194</v>
      </c>
      <c r="D9" s="5">
        <v>1003</v>
      </c>
      <c r="E9" s="4" t="s">
        <v>861</v>
      </c>
      <c r="F9" s="12" t="s">
        <v>1111</v>
      </c>
      <c r="G9" s="4" t="s">
        <v>1759</v>
      </c>
      <c r="H9" s="30">
        <v>5553.3601210883553</v>
      </c>
      <c r="I9" s="4">
        <v>144.17656564349952</v>
      </c>
      <c r="J9" s="4" t="s">
        <v>1495</v>
      </c>
      <c r="K9" s="4" t="s">
        <v>881</v>
      </c>
      <c r="L9" s="5">
        <v>6</v>
      </c>
      <c r="M9" s="4" t="s">
        <v>1090</v>
      </c>
      <c r="N9" s="4"/>
    </row>
    <row r="10" spans="1:14" s="92" customFormat="1" hidden="1" x14ac:dyDescent="0.3">
      <c r="A10" s="4" t="s">
        <v>603</v>
      </c>
      <c r="B10" s="5">
        <v>194</v>
      </c>
      <c r="C10" s="2">
        <v>194</v>
      </c>
      <c r="D10" s="5">
        <v>996</v>
      </c>
      <c r="E10" s="4" t="s">
        <v>861</v>
      </c>
      <c r="F10" s="12" t="s">
        <v>1111</v>
      </c>
      <c r="G10" s="4" t="s">
        <v>853</v>
      </c>
      <c r="H10" s="30">
        <v>0.10360064511012868</v>
      </c>
      <c r="I10" s="4">
        <v>1.8816648662737599E-2</v>
      </c>
      <c r="J10" s="4" t="s">
        <v>1495</v>
      </c>
      <c r="K10" s="4" t="s">
        <v>881</v>
      </c>
      <c r="L10" s="5">
        <v>6</v>
      </c>
      <c r="M10" s="4" t="s">
        <v>1090</v>
      </c>
      <c r="N10" s="4"/>
    </row>
    <row r="11" spans="1:14" s="92" customFormat="1" hidden="1" x14ac:dyDescent="0.3">
      <c r="A11" s="4" t="s">
        <v>603</v>
      </c>
      <c r="B11" s="5">
        <v>194</v>
      </c>
      <c r="C11" s="2">
        <v>194</v>
      </c>
      <c r="D11" s="5">
        <v>997</v>
      </c>
      <c r="E11" s="4" t="s">
        <v>861</v>
      </c>
      <c r="F11" s="12" t="s">
        <v>1111</v>
      </c>
      <c r="G11" s="4" t="s">
        <v>853</v>
      </c>
      <c r="H11" s="30">
        <v>0.10328119658953822</v>
      </c>
      <c r="I11" s="4">
        <v>3.7235344430927755E-2</v>
      </c>
      <c r="J11" s="4" t="s">
        <v>1495</v>
      </c>
      <c r="K11" s="4" t="s">
        <v>881</v>
      </c>
      <c r="L11" s="5">
        <v>6</v>
      </c>
      <c r="M11" s="4" t="s">
        <v>1090</v>
      </c>
      <c r="N11" s="4"/>
    </row>
    <row r="12" spans="1:14" s="92" customFormat="1" hidden="1" x14ac:dyDescent="0.3">
      <c r="A12" s="4" t="s">
        <v>603</v>
      </c>
      <c r="B12" s="5">
        <v>194</v>
      </c>
      <c r="C12" s="2">
        <v>194</v>
      </c>
      <c r="D12" s="5">
        <v>998</v>
      </c>
      <c r="E12" s="4" t="s">
        <v>861</v>
      </c>
      <c r="F12" s="12" t="s">
        <v>1111</v>
      </c>
      <c r="G12" s="4" t="s">
        <v>853</v>
      </c>
      <c r="H12" s="30">
        <v>9.9227553905929258E-2</v>
      </c>
      <c r="I12" s="4">
        <v>4.760136420549009E-2</v>
      </c>
      <c r="J12" s="4" t="s">
        <v>1495</v>
      </c>
      <c r="K12" s="4" t="s">
        <v>881</v>
      </c>
      <c r="L12" s="5">
        <v>6</v>
      </c>
      <c r="M12" s="4" t="s">
        <v>1090</v>
      </c>
      <c r="N12" s="4"/>
    </row>
    <row r="13" spans="1:14" s="92" customFormat="1" hidden="1" x14ac:dyDescent="0.3">
      <c r="A13" s="4" t="s">
        <v>603</v>
      </c>
      <c r="B13" s="5">
        <v>194</v>
      </c>
      <c r="C13" s="2">
        <v>194</v>
      </c>
      <c r="D13" s="5">
        <v>999</v>
      </c>
      <c r="E13" s="4" t="s">
        <v>861</v>
      </c>
      <c r="F13" s="12" t="s">
        <v>1111</v>
      </c>
      <c r="G13" s="4" t="s">
        <v>853</v>
      </c>
      <c r="H13" s="30">
        <v>0.11072745581464982</v>
      </c>
      <c r="I13" s="4">
        <v>3.8711124889625921E-2</v>
      </c>
      <c r="J13" s="4" t="s">
        <v>1495</v>
      </c>
      <c r="K13" s="4" t="s">
        <v>881</v>
      </c>
      <c r="L13" s="5">
        <v>6</v>
      </c>
      <c r="M13" s="4" t="s">
        <v>1090</v>
      </c>
      <c r="N13" s="4"/>
    </row>
    <row r="14" spans="1:14" s="92" customFormat="1" hidden="1" x14ac:dyDescent="0.3">
      <c r="A14" s="4" t="s">
        <v>603</v>
      </c>
      <c r="B14" s="5">
        <v>194</v>
      </c>
      <c r="C14" s="2">
        <v>194</v>
      </c>
      <c r="D14" s="5">
        <v>1000</v>
      </c>
      <c r="E14" s="4" t="s">
        <v>861</v>
      </c>
      <c r="F14" s="12" t="s">
        <v>1111</v>
      </c>
      <c r="G14" s="4" t="s">
        <v>853</v>
      </c>
      <c r="H14" s="30">
        <v>9.4199107891270506E-2</v>
      </c>
      <c r="I14" s="4">
        <v>2.1045384681253981E-2</v>
      </c>
      <c r="J14" s="4" t="s">
        <v>1495</v>
      </c>
      <c r="K14" s="4" t="s">
        <v>881</v>
      </c>
      <c r="L14" s="5">
        <v>6</v>
      </c>
      <c r="M14" s="4" t="s">
        <v>1090</v>
      </c>
      <c r="N14" s="4"/>
    </row>
    <row r="15" spans="1:14" s="92" customFormat="1" hidden="1" x14ac:dyDescent="0.3">
      <c r="A15" s="4" t="s">
        <v>603</v>
      </c>
      <c r="B15" s="5">
        <v>194</v>
      </c>
      <c r="C15" s="2">
        <v>194</v>
      </c>
      <c r="D15" s="5">
        <v>1001</v>
      </c>
      <c r="E15" s="4" t="s">
        <v>861</v>
      </c>
      <c r="F15" s="12" t="s">
        <v>1111</v>
      </c>
      <c r="G15" s="4" t="s">
        <v>853</v>
      </c>
      <c r="H15" s="30">
        <v>0.15523473417559314</v>
      </c>
      <c r="I15" s="4">
        <v>9.5973915181689878E-2</v>
      </c>
      <c r="J15" s="4" t="s">
        <v>1495</v>
      </c>
      <c r="K15" s="4" t="s">
        <v>881</v>
      </c>
      <c r="L15" s="5">
        <v>6</v>
      </c>
      <c r="M15" s="4" t="s">
        <v>1090</v>
      </c>
      <c r="N15" s="4"/>
    </row>
    <row r="16" spans="1:14" s="92" customFormat="1" hidden="1" x14ac:dyDescent="0.3">
      <c r="A16" s="4" t="s">
        <v>603</v>
      </c>
      <c r="B16" s="5">
        <v>194</v>
      </c>
      <c r="C16" s="2">
        <v>194</v>
      </c>
      <c r="D16" s="5">
        <v>1002</v>
      </c>
      <c r="E16" s="4" t="s">
        <v>861</v>
      </c>
      <c r="F16" s="12" t="s">
        <v>1111</v>
      </c>
      <c r="G16" s="4" t="s">
        <v>853</v>
      </c>
      <c r="H16" s="30">
        <v>0.11036908331992777</v>
      </c>
      <c r="I16" s="4">
        <v>3.7100184357558186E-2</v>
      </c>
      <c r="J16" s="4" t="s">
        <v>1495</v>
      </c>
      <c r="K16" s="4" t="s">
        <v>881</v>
      </c>
      <c r="L16" s="5">
        <v>6</v>
      </c>
      <c r="M16" s="4" t="s">
        <v>1090</v>
      </c>
      <c r="N16" s="4"/>
    </row>
    <row r="17" spans="1:14" s="92" customFormat="1" hidden="1" x14ac:dyDescent="0.3">
      <c r="A17" s="4" t="s">
        <v>603</v>
      </c>
      <c r="B17" s="5">
        <v>194</v>
      </c>
      <c r="C17" s="2">
        <v>194</v>
      </c>
      <c r="D17" s="5">
        <v>1003</v>
      </c>
      <c r="E17" s="4" t="s">
        <v>861</v>
      </c>
      <c r="F17" s="12" t="s">
        <v>1111</v>
      </c>
      <c r="G17" s="4" t="s">
        <v>853</v>
      </c>
      <c r="H17" s="30">
        <v>0.13623721211146309</v>
      </c>
      <c r="I17" s="4">
        <v>1.0817754877443459E-2</v>
      </c>
      <c r="J17" s="4" t="s">
        <v>1495</v>
      </c>
      <c r="K17" s="4" t="s">
        <v>881</v>
      </c>
      <c r="L17" s="5">
        <v>6</v>
      </c>
      <c r="M17" s="4" t="s">
        <v>1090</v>
      </c>
      <c r="N17" s="4"/>
    </row>
    <row r="18" spans="1:14" s="92" customFormat="1" hidden="1" x14ac:dyDescent="0.3">
      <c r="A18" s="4" t="s">
        <v>603</v>
      </c>
      <c r="B18" s="5">
        <v>194</v>
      </c>
      <c r="C18" s="2">
        <v>194</v>
      </c>
      <c r="D18" s="5">
        <v>996</v>
      </c>
      <c r="E18" s="4" t="s">
        <v>861</v>
      </c>
      <c r="F18" s="12" t="s">
        <v>1111</v>
      </c>
      <c r="G18" s="4" t="s">
        <v>1557</v>
      </c>
      <c r="H18" s="30">
        <v>0.51432089704039041</v>
      </c>
      <c r="I18" s="4">
        <v>8.3670234083660658E-2</v>
      </c>
      <c r="J18" s="4" t="s">
        <v>1495</v>
      </c>
      <c r="K18" s="4" t="s">
        <v>881</v>
      </c>
      <c r="L18" s="5">
        <v>6</v>
      </c>
      <c r="M18" s="4" t="s">
        <v>1090</v>
      </c>
      <c r="N18" s="4"/>
    </row>
    <row r="19" spans="1:14" s="92" customFormat="1" hidden="1" x14ac:dyDescent="0.3">
      <c r="A19" s="4" t="s">
        <v>603</v>
      </c>
      <c r="B19" s="5">
        <v>194</v>
      </c>
      <c r="C19" s="2">
        <v>194</v>
      </c>
      <c r="D19" s="5">
        <v>997</v>
      </c>
      <c r="E19" s="4" t="s">
        <v>861</v>
      </c>
      <c r="F19" s="12" t="s">
        <v>1111</v>
      </c>
      <c r="G19" s="4" t="s">
        <v>1557</v>
      </c>
      <c r="H19" s="30">
        <v>0.55774041443757305</v>
      </c>
      <c r="I19" s="4">
        <v>0.17639465203534771</v>
      </c>
      <c r="J19" s="4" t="s">
        <v>1495</v>
      </c>
      <c r="K19" s="4" t="s">
        <v>881</v>
      </c>
      <c r="L19" s="5">
        <v>6</v>
      </c>
      <c r="M19" s="4" t="s">
        <v>1090</v>
      </c>
      <c r="N19" s="4"/>
    </row>
    <row r="20" spans="1:14" s="92" customFormat="1" hidden="1" x14ac:dyDescent="0.3">
      <c r="A20" s="4" t="s">
        <v>603</v>
      </c>
      <c r="B20" s="5">
        <v>194</v>
      </c>
      <c r="C20" s="2">
        <v>194</v>
      </c>
      <c r="D20" s="5">
        <v>998</v>
      </c>
      <c r="E20" s="4" t="s">
        <v>861</v>
      </c>
      <c r="F20" s="12" t="s">
        <v>1111</v>
      </c>
      <c r="G20" s="4" t="s">
        <v>1557</v>
      </c>
      <c r="H20" s="30">
        <v>0.5289856874711274</v>
      </c>
      <c r="I20" s="4">
        <v>0.22649782564127841</v>
      </c>
      <c r="J20" s="4" t="s">
        <v>1495</v>
      </c>
      <c r="K20" s="4" t="s">
        <v>881</v>
      </c>
      <c r="L20" s="5">
        <v>6</v>
      </c>
      <c r="M20" s="4" t="s">
        <v>1090</v>
      </c>
      <c r="N20" s="4"/>
    </row>
    <row r="21" spans="1:14" s="92" customFormat="1" hidden="1" x14ac:dyDescent="0.3">
      <c r="A21" s="4" t="s">
        <v>603</v>
      </c>
      <c r="B21" s="5">
        <v>194</v>
      </c>
      <c r="C21" s="2">
        <v>194</v>
      </c>
      <c r="D21" s="5">
        <v>999</v>
      </c>
      <c r="E21" s="4" t="s">
        <v>861</v>
      </c>
      <c r="F21" s="12" t="s">
        <v>1111</v>
      </c>
      <c r="G21" s="4" t="s">
        <v>1557</v>
      </c>
      <c r="H21" s="30">
        <v>0.54020919884074503</v>
      </c>
      <c r="I21" s="4">
        <v>8.9435202499688671E-2</v>
      </c>
      <c r="J21" s="4" t="s">
        <v>1495</v>
      </c>
      <c r="K21" s="4" t="s">
        <v>881</v>
      </c>
      <c r="L21" s="5">
        <v>6</v>
      </c>
      <c r="M21" s="4" t="s">
        <v>1090</v>
      </c>
      <c r="N21" s="4"/>
    </row>
    <row r="22" spans="1:14" s="92" customFormat="1" hidden="1" x14ac:dyDescent="0.3">
      <c r="A22" s="4" t="s">
        <v>603</v>
      </c>
      <c r="B22" s="5">
        <v>194</v>
      </c>
      <c r="C22" s="2">
        <v>194</v>
      </c>
      <c r="D22" s="5">
        <v>1000</v>
      </c>
      <c r="E22" s="4" t="s">
        <v>861</v>
      </c>
      <c r="F22" s="12" t="s">
        <v>1111</v>
      </c>
      <c r="G22" s="4" t="s">
        <v>1557</v>
      </c>
      <c r="H22" s="30">
        <v>0.47317728761594346</v>
      </c>
      <c r="I22" s="4">
        <v>0.12134981683495256</v>
      </c>
      <c r="J22" s="4" t="s">
        <v>1495</v>
      </c>
      <c r="K22" s="4" t="s">
        <v>881</v>
      </c>
      <c r="L22" s="5">
        <v>6</v>
      </c>
      <c r="M22" s="4" t="s">
        <v>1090</v>
      </c>
      <c r="N22" s="4"/>
    </row>
    <row r="23" spans="1:14" s="92" customFormat="1" hidden="1" x14ac:dyDescent="0.3">
      <c r="A23" s="4" t="s">
        <v>603</v>
      </c>
      <c r="B23" s="5">
        <v>194</v>
      </c>
      <c r="C23" s="2">
        <v>194</v>
      </c>
      <c r="D23" s="5">
        <v>1001</v>
      </c>
      <c r="E23" s="4" t="s">
        <v>861</v>
      </c>
      <c r="F23" s="12" t="s">
        <v>1111</v>
      </c>
      <c r="G23" s="4" t="s">
        <v>1557</v>
      </c>
      <c r="H23" s="30">
        <v>0.77912570411834692</v>
      </c>
      <c r="I23" s="4">
        <v>0.50666586051752638</v>
      </c>
      <c r="J23" s="4" t="s">
        <v>1495</v>
      </c>
      <c r="K23" s="4" t="s">
        <v>881</v>
      </c>
      <c r="L23" s="5">
        <v>6</v>
      </c>
      <c r="M23" s="4" t="s">
        <v>1090</v>
      </c>
      <c r="N23" s="4"/>
    </row>
    <row r="24" spans="1:14" s="92" customFormat="1" hidden="1" x14ac:dyDescent="0.3">
      <c r="A24" s="4" t="s">
        <v>603</v>
      </c>
      <c r="B24" s="5">
        <v>194</v>
      </c>
      <c r="C24" s="2">
        <v>194</v>
      </c>
      <c r="D24" s="5">
        <v>1002</v>
      </c>
      <c r="E24" s="4" t="s">
        <v>861</v>
      </c>
      <c r="F24" s="12" t="s">
        <v>1111</v>
      </c>
      <c r="G24" s="4" t="s">
        <v>1557</v>
      </c>
      <c r="H24" s="30">
        <v>0.52428181289382347</v>
      </c>
      <c r="I24" s="4">
        <v>0.13647702686874782</v>
      </c>
      <c r="J24" s="4" t="s">
        <v>1495</v>
      </c>
      <c r="K24" s="4" t="s">
        <v>881</v>
      </c>
      <c r="L24" s="5">
        <v>6</v>
      </c>
      <c r="M24" s="4" t="s">
        <v>1090</v>
      </c>
      <c r="N24" s="4"/>
    </row>
    <row r="25" spans="1:14" s="92" customFormat="1" hidden="1" x14ac:dyDescent="0.3">
      <c r="A25" s="4" t="s">
        <v>603</v>
      </c>
      <c r="B25" s="5">
        <v>194</v>
      </c>
      <c r="C25" s="2">
        <v>194</v>
      </c>
      <c r="D25" s="5">
        <v>1003</v>
      </c>
      <c r="E25" s="4" t="s">
        <v>861</v>
      </c>
      <c r="F25" s="12" t="s">
        <v>1111</v>
      </c>
      <c r="G25" s="4" t="s">
        <v>1557</v>
      </c>
      <c r="H25" s="30">
        <v>0.55860024449256196</v>
      </c>
      <c r="I25" s="4">
        <v>6.9533892107547818E-2</v>
      </c>
      <c r="J25" s="4" t="s">
        <v>1495</v>
      </c>
      <c r="K25" s="4" t="s">
        <v>881</v>
      </c>
      <c r="L25" s="5">
        <v>6</v>
      </c>
      <c r="M25" s="4" t="s">
        <v>1090</v>
      </c>
      <c r="N25" s="4"/>
    </row>
    <row r="26" spans="1:14" s="92" customFormat="1" hidden="1" x14ac:dyDescent="0.3">
      <c r="A26" s="4" t="s">
        <v>603</v>
      </c>
      <c r="B26" s="5">
        <v>194</v>
      </c>
      <c r="C26" s="2">
        <v>194</v>
      </c>
      <c r="D26" s="5">
        <v>996</v>
      </c>
      <c r="E26" s="4" t="s">
        <v>876</v>
      </c>
      <c r="F26" s="4" t="s">
        <v>876</v>
      </c>
      <c r="G26" s="4" t="s">
        <v>2232</v>
      </c>
      <c r="H26" s="30">
        <v>-207.01930813351001</v>
      </c>
      <c r="I26" s="4">
        <v>80.886743951435051</v>
      </c>
      <c r="J26" s="4" t="s">
        <v>2058</v>
      </c>
      <c r="K26" s="4" t="s">
        <v>881</v>
      </c>
      <c r="L26" s="5">
        <v>6</v>
      </c>
      <c r="M26" s="4" t="s">
        <v>1090</v>
      </c>
      <c r="N26" s="4"/>
    </row>
    <row r="27" spans="1:14" s="92" customFormat="1" hidden="1" x14ac:dyDescent="0.3">
      <c r="A27" s="4" t="s">
        <v>603</v>
      </c>
      <c r="B27" s="5">
        <v>194</v>
      </c>
      <c r="C27" s="2">
        <v>194</v>
      </c>
      <c r="D27" s="5">
        <v>997</v>
      </c>
      <c r="E27" s="4" t="s">
        <v>876</v>
      </c>
      <c r="F27" s="4" t="s">
        <v>876</v>
      </c>
      <c r="G27" s="4" t="s">
        <v>2232</v>
      </c>
      <c r="H27" s="30">
        <v>-91.566232443667857</v>
      </c>
      <c r="I27" s="4">
        <v>35.160481233611513</v>
      </c>
      <c r="J27" s="4" t="s">
        <v>2058</v>
      </c>
      <c r="K27" s="4" t="s">
        <v>881</v>
      </c>
      <c r="L27" s="5">
        <v>6</v>
      </c>
      <c r="M27" s="4" t="s">
        <v>1090</v>
      </c>
      <c r="N27" s="4"/>
    </row>
    <row r="28" spans="1:14" s="92" customFormat="1" hidden="1" x14ac:dyDescent="0.3">
      <c r="A28" s="4" t="s">
        <v>603</v>
      </c>
      <c r="B28" s="5">
        <v>194</v>
      </c>
      <c r="C28" s="2">
        <v>194</v>
      </c>
      <c r="D28" s="5">
        <v>998</v>
      </c>
      <c r="E28" s="4" t="s">
        <v>876</v>
      </c>
      <c r="F28" s="4" t="s">
        <v>876</v>
      </c>
      <c r="G28" s="4" t="s">
        <v>2232</v>
      </c>
      <c r="H28" s="30">
        <v>-155.264481100132</v>
      </c>
      <c r="I28" s="4">
        <v>39.250088620558735</v>
      </c>
      <c r="J28" s="4" t="s">
        <v>2058</v>
      </c>
      <c r="K28" s="4" t="s">
        <v>881</v>
      </c>
      <c r="L28" s="5">
        <v>6</v>
      </c>
      <c r="M28" s="4" t="s">
        <v>1090</v>
      </c>
      <c r="N28" s="4"/>
    </row>
    <row r="29" spans="1:14" s="92" customFormat="1" hidden="1" x14ac:dyDescent="0.3">
      <c r="A29" s="4" t="s">
        <v>603</v>
      </c>
      <c r="B29" s="5">
        <v>194</v>
      </c>
      <c r="C29" s="2">
        <v>194</v>
      </c>
      <c r="D29" s="5">
        <v>999</v>
      </c>
      <c r="E29" s="4" t="s">
        <v>876</v>
      </c>
      <c r="F29" s="4" t="s">
        <v>876</v>
      </c>
      <c r="G29" s="4" t="s">
        <v>2232</v>
      </c>
      <c r="H29" s="30">
        <v>-111.47193514881305</v>
      </c>
      <c r="I29" s="4">
        <v>19.503525839657833</v>
      </c>
      <c r="J29" s="4" t="s">
        <v>2058</v>
      </c>
      <c r="K29" s="4" t="s">
        <v>881</v>
      </c>
      <c r="L29" s="5">
        <v>6</v>
      </c>
      <c r="M29" s="4" t="s">
        <v>1090</v>
      </c>
      <c r="N29" s="4"/>
    </row>
    <row r="30" spans="1:14" s="92" customFormat="1" hidden="1" x14ac:dyDescent="0.3">
      <c r="A30" s="4" t="s">
        <v>603</v>
      </c>
      <c r="B30" s="5">
        <v>194</v>
      </c>
      <c r="C30" s="2">
        <v>194</v>
      </c>
      <c r="D30" s="5">
        <v>1000</v>
      </c>
      <c r="E30" s="4" t="s">
        <v>876</v>
      </c>
      <c r="F30" s="4" t="s">
        <v>876</v>
      </c>
      <c r="G30" s="4" t="s">
        <v>2232</v>
      </c>
      <c r="H30" s="30">
        <v>-87.585091902638752</v>
      </c>
      <c r="I30" s="4">
        <v>32.635640893032239</v>
      </c>
      <c r="J30" s="4" t="s">
        <v>2058</v>
      </c>
      <c r="K30" s="4" t="s">
        <v>881</v>
      </c>
      <c r="L30" s="5">
        <v>6</v>
      </c>
      <c r="M30" s="4" t="s">
        <v>1090</v>
      </c>
      <c r="N30" s="4"/>
    </row>
    <row r="31" spans="1:14" s="92" customFormat="1" hidden="1" x14ac:dyDescent="0.3">
      <c r="A31" s="4" t="s">
        <v>603</v>
      </c>
      <c r="B31" s="5">
        <v>194</v>
      </c>
      <c r="C31" s="2">
        <v>194</v>
      </c>
      <c r="D31" s="5">
        <v>1001</v>
      </c>
      <c r="E31" s="4" t="s">
        <v>876</v>
      </c>
      <c r="F31" s="4" t="s">
        <v>876</v>
      </c>
      <c r="G31" s="4" t="s">
        <v>2232</v>
      </c>
      <c r="H31" s="30">
        <v>-66.883161089287725</v>
      </c>
      <c r="I31" s="4">
        <v>19.985166904159417</v>
      </c>
      <c r="J31" s="4" t="s">
        <v>2058</v>
      </c>
      <c r="K31" s="4" t="s">
        <v>881</v>
      </c>
      <c r="L31" s="5">
        <v>6</v>
      </c>
      <c r="M31" s="4" t="s">
        <v>1090</v>
      </c>
      <c r="N31" s="4"/>
    </row>
    <row r="32" spans="1:14" s="92" customFormat="1" hidden="1" x14ac:dyDescent="0.3">
      <c r="A32" s="4" t="s">
        <v>603</v>
      </c>
      <c r="B32" s="5">
        <v>194</v>
      </c>
      <c r="C32" s="2">
        <v>194</v>
      </c>
      <c r="D32" s="5">
        <v>1002</v>
      </c>
      <c r="E32" s="4" t="s">
        <v>876</v>
      </c>
      <c r="F32" s="4" t="s">
        <v>876</v>
      </c>
      <c r="G32" s="4" t="s">
        <v>2232</v>
      </c>
      <c r="H32" s="30">
        <v>-103.50965406675493</v>
      </c>
      <c r="I32" s="4">
        <v>39.007051679315573</v>
      </c>
      <c r="J32" s="4" t="s">
        <v>2058</v>
      </c>
      <c r="K32" s="4" t="s">
        <v>881</v>
      </c>
      <c r="L32" s="5">
        <v>6</v>
      </c>
      <c r="M32" s="4" t="s">
        <v>1090</v>
      </c>
      <c r="N32" s="4"/>
    </row>
    <row r="33" spans="1:14" s="92" customFormat="1" hidden="1" x14ac:dyDescent="0.3">
      <c r="A33" s="4" t="s">
        <v>603</v>
      </c>
      <c r="B33" s="5">
        <v>194</v>
      </c>
      <c r="C33" s="2">
        <v>194</v>
      </c>
      <c r="D33" s="5">
        <v>1003</v>
      </c>
      <c r="E33" s="4" t="s">
        <v>876</v>
      </c>
      <c r="F33" s="4" t="s">
        <v>876</v>
      </c>
      <c r="G33" s="4" t="s">
        <v>2232</v>
      </c>
      <c r="H33" s="30">
        <v>-87.58509190263878</v>
      </c>
      <c r="I33" s="4">
        <v>19.503525839657723</v>
      </c>
      <c r="J33" s="4" t="s">
        <v>2058</v>
      </c>
      <c r="K33" s="4" t="s">
        <v>881</v>
      </c>
      <c r="L33" s="5">
        <v>6</v>
      </c>
      <c r="M33" s="4" t="s">
        <v>1090</v>
      </c>
      <c r="N33" s="4"/>
    </row>
    <row r="34" spans="1:14" s="92" customFormat="1" hidden="1" x14ac:dyDescent="0.3">
      <c r="A34" s="4" t="s">
        <v>605</v>
      </c>
      <c r="B34" s="4">
        <v>0</v>
      </c>
      <c r="C34" s="4">
        <v>0.1</v>
      </c>
      <c r="D34" s="5">
        <v>990</v>
      </c>
      <c r="E34" s="4" t="s">
        <v>861</v>
      </c>
      <c r="F34" s="12" t="s">
        <v>2007</v>
      </c>
      <c r="G34" s="4" t="s">
        <v>1315</v>
      </c>
      <c r="H34" s="92">
        <v>188.59360000000001</v>
      </c>
      <c r="I34" s="92">
        <v>60.75394</v>
      </c>
      <c r="J34" s="4" t="s">
        <v>1343</v>
      </c>
      <c r="K34" s="4" t="s">
        <v>881</v>
      </c>
      <c r="L34" s="4">
        <v>12</v>
      </c>
      <c r="M34" s="4" t="s">
        <v>1090</v>
      </c>
      <c r="N34" s="4"/>
    </row>
    <row r="35" spans="1:14" s="92" customFormat="1" hidden="1" x14ac:dyDescent="0.3">
      <c r="A35" s="4" t="s">
        <v>605</v>
      </c>
      <c r="B35" s="4">
        <v>0</v>
      </c>
      <c r="C35" s="4">
        <v>0.1</v>
      </c>
      <c r="D35" s="5">
        <v>991</v>
      </c>
      <c r="E35" s="4" t="s">
        <v>861</v>
      </c>
      <c r="F35" s="12" t="s">
        <v>2007</v>
      </c>
      <c r="G35" s="4" t="s">
        <v>1315</v>
      </c>
      <c r="H35" s="92">
        <v>206.7371</v>
      </c>
      <c r="I35" s="92">
        <v>72.407330000000002</v>
      </c>
      <c r="J35" s="4" t="s">
        <v>1343</v>
      </c>
      <c r="K35" s="4" t="s">
        <v>881</v>
      </c>
      <c r="L35" s="4">
        <v>12</v>
      </c>
      <c r="M35" s="4" t="s">
        <v>1090</v>
      </c>
      <c r="N35" s="4"/>
    </row>
    <row r="36" spans="1:14" s="92" customFormat="1" hidden="1" x14ac:dyDescent="0.3">
      <c r="A36" s="4" t="s">
        <v>605</v>
      </c>
      <c r="B36" s="4">
        <v>0</v>
      </c>
      <c r="C36" s="4">
        <v>0.2</v>
      </c>
      <c r="D36" s="5">
        <v>992</v>
      </c>
      <c r="E36" s="4" t="s">
        <v>861</v>
      </c>
      <c r="F36" s="12" t="s">
        <v>2007</v>
      </c>
      <c r="G36" s="4" t="s">
        <v>1315</v>
      </c>
      <c r="H36" s="92">
        <v>210.99719999999999</v>
      </c>
      <c r="I36" s="92">
        <v>42.302340000000001</v>
      </c>
      <c r="J36" s="4" t="s">
        <v>1343</v>
      </c>
      <c r="K36" s="4" t="s">
        <v>881</v>
      </c>
      <c r="L36" s="4">
        <v>10</v>
      </c>
      <c r="M36" s="4" t="s">
        <v>1090</v>
      </c>
      <c r="N36" s="4"/>
    </row>
    <row r="37" spans="1:14" s="92" customFormat="1" hidden="1" x14ac:dyDescent="0.3">
      <c r="A37" s="4" t="s">
        <v>605</v>
      </c>
      <c r="B37" s="4">
        <v>0</v>
      </c>
      <c r="C37" s="4">
        <v>0.2</v>
      </c>
      <c r="D37" s="5">
        <v>993</v>
      </c>
      <c r="E37" s="4" t="s">
        <v>861</v>
      </c>
      <c r="F37" s="12" t="s">
        <v>2007</v>
      </c>
      <c r="G37" s="4" t="s">
        <v>1315</v>
      </c>
      <c r="H37" s="92">
        <v>220.43129999999999</v>
      </c>
      <c r="I37" s="92">
        <v>62.778190000000002</v>
      </c>
      <c r="J37" s="4" t="s">
        <v>1343</v>
      </c>
      <c r="K37" s="4" t="s">
        <v>881</v>
      </c>
      <c r="L37" s="4">
        <v>12</v>
      </c>
      <c r="M37" s="4" t="s">
        <v>1090</v>
      </c>
      <c r="N37" s="4"/>
    </row>
    <row r="38" spans="1:14" s="92" customFormat="1" hidden="1" x14ac:dyDescent="0.3">
      <c r="A38" s="4" t="s">
        <v>605</v>
      </c>
      <c r="B38" s="4">
        <v>0</v>
      </c>
      <c r="C38" s="4">
        <v>0.2</v>
      </c>
      <c r="D38" s="5">
        <v>994</v>
      </c>
      <c r="E38" s="4" t="s">
        <v>861</v>
      </c>
      <c r="F38" s="12" t="s">
        <v>2007</v>
      </c>
      <c r="G38" s="4" t="s">
        <v>1315</v>
      </c>
      <c r="H38" s="92">
        <v>192.1713</v>
      </c>
      <c r="I38" s="92">
        <v>28.612680000000001</v>
      </c>
      <c r="J38" s="4" t="s">
        <v>1343</v>
      </c>
      <c r="K38" s="4" t="s">
        <v>881</v>
      </c>
      <c r="L38" s="4">
        <v>10</v>
      </c>
      <c r="M38" s="4" t="s">
        <v>1090</v>
      </c>
      <c r="N38" s="4"/>
    </row>
    <row r="39" spans="1:14" s="92" customFormat="1" hidden="1" x14ac:dyDescent="0.3">
      <c r="A39" s="4" t="s">
        <v>605</v>
      </c>
      <c r="B39" s="4">
        <v>0</v>
      </c>
      <c r="C39" s="4">
        <v>0.2</v>
      </c>
      <c r="D39" s="5">
        <v>995</v>
      </c>
      <c r="E39" s="4" t="s">
        <v>861</v>
      </c>
      <c r="F39" s="12" t="s">
        <v>2007</v>
      </c>
      <c r="G39" s="4" t="s">
        <v>1315</v>
      </c>
      <c r="H39" s="92">
        <v>181.70269999999999</v>
      </c>
      <c r="I39" s="92">
        <v>43.693890000000003</v>
      </c>
      <c r="J39" s="4" t="s">
        <v>1343</v>
      </c>
      <c r="K39" s="4" t="s">
        <v>881</v>
      </c>
      <c r="L39" s="4">
        <v>12</v>
      </c>
      <c r="M39" s="4" t="s">
        <v>1090</v>
      </c>
      <c r="N39" s="4"/>
    </row>
    <row r="40" spans="1:14" s="92" customFormat="1" hidden="1" x14ac:dyDescent="0.3">
      <c r="A40" s="4" t="s">
        <v>605</v>
      </c>
      <c r="B40" s="4">
        <v>0</v>
      </c>
      <c r="C40" s="4">
        <v>0.1</v>
      </c>
      <c r="D40" s="5">
        <v>990</v>
      </c>
      <c r="E40" s="4" t="s">
        <v>861</v>
      </c>
      <c r="F40" s="12" t="s">
        <v>922</v>
      </c>
      <c r="G40" s="4" t="s">
        <v>853</v>
      </c>
      <c r="H40" s="4">
        <v>19.999379999999999</v>
      </c>
      <c r="I40" s="4">
        <v>16.236599999999999</v>
      </c>
      <c r="J40" s="4" t="s">
        <v>1495</v>
      </c>
      <c r="K40" s="4" t="s">
        <v>881</v>
      </c>
      <c r="L40" s="4">
        <v>12</v>
      </c>
      <c r="M40" s="4" t="s">
        <v>1090</v>
      </c>
      <c r="N40" s="4"/>
    </row>
    <row r="41" spans="1:14" s="92" customFormat="1" hidden="1" x14ac:dyDescent="0.3">
      <c r="A41" s="4" t="s">
        <v>605</v>
      </c>
      <c r="B41" s="4">
        <v>0</v>
      </c>
      <c r="C41" s="4">
        <v>0.1</v>
      </c>
      <c r="D41" s="5">
        <v>991</v>
      </c>
      <c r="E41" s="4" t="s">
        <v>861</v>
      </c>
      <c r="F41" s="12" t="s">
        <v>922</v>
      </c>
      <c r="G41" s="4" t="s">
        <v>853</v>
      </c>
      <c r="H41" s="30">
        <v>7.3914489999999997</v>
      </c>
      <c r="I41" s="4">
        <v>10.763719999999999</v>
      </c>
      <c r="J41" s="4" t="s">
        <v>1495</v>
      </c>
      <c r="K41" s="4" t="s">
        <v>881</v>
      </c>
      <c r="L41" s="4">
        <v>12</v>
      </c>
      <c r="M41" s="4" t="s">
        <v>1090</v>
      </c>
      <c r="N41" s="4"/>
    </row>
    <row r="42" spans="1:14" s="92" customFormat="1" hidden="1" x14ac:dyDescent="0.3">
      <c r="A42" s="4" t="s">
        <v>605</v>
      </c>
      <c r="B42" s="4">
        <v>0</v>
      </c>
      <c r="C42" s="4">
        <v>0.2</v>
      </c>
      <c r="D42" s="5">
        <v>992</v>
      </c>
      <c r="E42" s="4" t="s">
        <v>861</v>
      </c>
      <c r="F42" s="12" t="s">
        <v>922</v>
      </c>
      <c r="G42" s="4" t="s">
        <v>853</v>
      </c>
      <c r="H42" s="30">
        <v>13.708539999999999</v>
      </c>
      <c r="I42" s="4">
        <v>9.2490469999999991</v>
      </c>
      <c r="J42" s="4" t="s">
        <v>1495</v>
      </c>
      <c r="K42" s="4" t="s">
        <v>881</v>
      </c>
      <c r="L42" s="4">
        <v>10</v>
      </c>
      <c r="M42" s="4" t="s">
        <v>1090</v>
      </c>
      <c r="N42" s="4"/>
    </row>
    <row r="43" spans="1:14" s="92" customFormat="1" hidden="1" x14ac:dyDescent="0.3">
      <c r="A43" s="4" t="s">
        <v>605</v>
      </c>
      <c r="B43" s="4">
        <v>0</v>
      </c>
      <c r="C43" s="4">
        <v>0.2</v>
      </c>
      <c r="D43" s="5">
        <v>993</v>
      </c>
      <c r="E43" s="4" t="s">
        <v>861</v>
      </c>
      <c r="F43" s="12" t="s">
        <v>922</v>
      </c>
      <c r="G43" s="4" t="s">
        <v>853</v>
      </c>
      <c r="H43" s="30">
        <v>8.6119269999999997</v>
      </c>
      <c r="I43" s="4">
        <v>12.54931</v>
      </c>
      <c r="J43" s="4" t="s">
        <v>1495</v>
      </c>
      <c r="K43" s="4" t="s">
        <v>881</v>
      </c>
      <c r="L43" s="4">
        <v>12</v>
      </c>
      <c r="M43" s="4" t="s">
        <v>1090</v>
      </c>
      <c r="N43" s="4"/>
    </row>
    <row r="44" spans="1:14" s="92" customFormat="1" hidden="1" x14ac:dyDescent="0.3">
      <c r="A44" s="4" t="s">
        <v>605</v>
      </c>
      <c r="B44" s="4">
        <v>0</v>
      </c>
      <c r="C44" s="4">
        <v>0.2</v>
      </c>
      <c r="D44" s="5">
        <v>994</v>
      </c>
      <c r="E44" s="4" t="s">
        <v>861</v>
      </c>
      <c r="F44" s="12" t="s">
        <v>922</v>
      </c>
      <c r="G44" s="4" t="s">
        <v>853</v>
      </c>
      <c r="H44" s="30">
        <v>14.91351</v>
      </c>
      <c r="I44" s="4">
        <v>10.933070000000001</v>
      </c>
      <c r="J44" s="4" t="s">
        <v>1495</v>
      </c>
      <c r="K44" s="4" t="s">
        <v>881</v>
      </c>
      <c r="L44" s="4">
        <v>10</v>
      </c>
      <c r="M44" s="4" t="s">
        <v>1090</v>
      </c>
      <c r="N44" s="4"/>
    </row>
    <row r="45" spans="1:14" s="92" customFormat="1" hidden="1" x14ac:dyDescent="0.3">
      <c r="A45" s="4" t="s">
        <v>605</v>
      </c>
      <c r="B45" s="4">
        <v>0</v>
      </c>
      <c r="C45" s="4">
        <v>0.2</v>
      </c>
      <c r="D45" s="5">
        <v>995</v>
      </c>
      <c r="E45" s="4" t="s">
        <v>861</v>
      </c>
      <c r="F45" s="12" t="s">
        <v>922</v>
      </c>
      <c r="G45" s="4" t="s">
        <v>853</v>
      </c>
      <c r="H45" s="30">
        <v>23.59413</v>
      </c>
      <c r="I45" s="4">
        <v>27.959109999999999</v>
      </c>
      <c r="J45" s="4" t="s">
        <v>1495</v>
      </c>
      <c r="K45" s="4" t="s">
        <v>881</v>
      </c>
      <c r="L45" s="4">
        <v>12</v>
      </c>
      <c r="M45" s="4" t="s">
        <v>1090</v>
      </c>
      <c r="N45" s="4"/>
    </row>
    <row r="46" spans="1:14" s="92" customFormat="1" hidden="1" x14ac:dyDescent="0.3">
      <c r="A46" s="4" t="s">
        <v>605</v>
      </c>
      <c r="B46" s="4">
        <v>0</v>
      </c>
      <c r="C46" s="4">
        <v>0.1</v>
      </c>
      <c r="D46" s="5">
        <v>990</v>
      </c>
      <c r="E46" s="4" t="s">
        <v>861</v>
      </c>
      <c r="F46" s="12" t="s">
        <v>922</v>
      </c>
      <c r="G46" s="4" t="s">
        <v>1759</v>
      </c>
      <c r="H46" s="30">
        <v>0.21465919999999999</v>
      </c>
      <c r="I46" s="4">
        <v>0.14782149999999999</v>
      </c>
      <c r="J46" s="4" t="s">
        <v>856</v>
      </c>
      <c r="K46" s="4" t="s">
        <v>881</v>
      </c>
      <c r="L46" s="4">
        <v>12</v>
      </c>
      <c r="M46" s="4" t="s">
        <v>1090</v>
      </c>
      <c r="N46" s="4"/>
    </row>
    <row r="47" spans="1:14" s="92" customFormat="1" hidden="1" x14ac:dyDescent="0.3">
      <c r="A47" s="4" t="s">
        <v>605</v>
      </c>
      <c r="B47" s="4">
        <v>0</v>
      </c>
      <c r="C47" s="4">
        <v>0.1</v>
      </c>
      <c r="D47" s="5">
        <v>991</v>
      </c>
      <c r="E47" s="4" t="s">
        <v>861</v>
      </c>
      <c r="F47" s="12" t="s">
        <v>922</v>
      </c>
      <c r="G47" s="4" t="s">
        <v>1759</v>
      </c>
      <c r="H47" s="30">
        <v>0.26193680000000003</v>
      </c>
      <c r="I47" s="4">
        <v>0.2391867</v>
      </c>
      <c r="J47" s="4" t="s">
        <v>856</v>
      </c>
      <c r="K47" s="4" t="s">
        <v>881</v>
      </c>
      <c r="L47" s="4">
        <v>12</v>
      </c>
      <c r="M47" s="4" t="s">
        <v>1090</v>
      </c>
      <c r="N47" s="4"/>
    </row>
    <row r="48" spans="1:14" s="92" customFormat="1" hidden="1" x14ac:dyDescent="0.3">
      <c r="A48" s="4" t="s">
        <v>605</v>
      </c>
      <c r="B48" s="4">
        <v>0</v>
      </c>
      <c r="C48" s="4">
        <v>0.2</v>
      </c>
      <c r="D48" s="5">
        <v>992</v>
      </c>
      <c r="E48" s="4" t="s">
        <v>861</v>
      </c>
      <c r="F48" s="12" t="s">
        <v>922</v>
      </c>
      <c r="G48" s="4" t="s">
        <v>1759</v>
      </c>
      <c r="H48" s="30">
        <v>0.23648930000000001</v>
      </c>
      <c r="I48" s="4">
        <v>0.14150409999999999</v>
      </c>
      <c r="J48" s="4" t="s">
        <v>856</v>
      </c>
      <c r="K48" s="4" t="s">
        <v>881</v>
      </c>
      <c r="L48" s="4">
        <v>10</v>
      </c>
      <c r="M48" s="4" t="s">
        <v>1090</v>
      </c>
      <c r="N48" s="4"/>
    </row>
    <row r="49" spans="1:14" s="92" customFormat="1" hidden="1" x14ac:dyDescent="0.3">
      <c r="A49" s="4" t="s">
        <v>605</v>
      </c>
      <c r="B49" s="4">
        <v>0</v>
      </c>
      <c r="C49" s="4">
        <v>0.2</v>
      </c>
      <c r="D49" s="5">
        <v>993</v>
      </c>
      <c r="E49" s="4" t="s">
        <v>861</v>
      </c>
      <c r="F49" s="12" t="s">
        <v>922</v>
      </c>
      <c r="G49" s="4" t="s">
        <v>1759</v>
      </c>
      <c r="H49" s="30">
        <v>0.17979919999999999</v>
      </c>
      <c r="I49" s="4">
        <v>0.1789135</v>
      </c>
      <c r="J49" s="4" t="s">
        <v>856</v>
      </c>
      <c r="K49" s="4" t="s">
        <v>881</v>
      </c>
      <c r="L49" s="4">
        <v>12</v>
      </c>
      <c r="M49" s="4" t="s">
        <v>1090</v>
      </c>
      <c r="N49" s="4"/>
    </row>
    <row r="50" spans="1:14" s="92" customFormat="1" hidden="1" x14ac:dyDescent="0.3">
      <c r="A50" s="4" t="s">
        <v>605</v>
      </c>
      <c r="B50" s="4">
        <v>0</v>
      </c>
      <c r="C50" s="4">
        <v>0.2</v>
      </c>
      <c r="D50" s="5">
        <v>994</v>
      </c>
      <c r="E50" s="4" t="s">
        <v>861</v>
      </c>
      <c r="F50" s="12" t="s">
        <v>922</v>
      </c>
      <c r="G50" s="4" t="s">
        <v>1759</v>
      </c>
      <c r="H50" s="30">
        <v>0.26780520000000002</v>
      </c>
      <c r="I50" s="4">
        <v>0.14386280000000001</v>
      </c>
      <c r="J50" s="4" t="s">
        <v>856</v>
      </c>
      <c r="K50" s="4" t="s">
        <v>881</v>
      </c>
      <c r="L50" s="4">
        <v>12</v>
      </c>
      <c r="M50" s="4" t="s">
        <v>1090</v>
      </c>
      <c r="N50" s="4"/>
    </row>
    <row r="51" spans="1:14" s="92" customFormat="1" hidden="1" x14ac:dyDescent="0.3">
      <c r="A51" s="4" t="s">
        <v>605</v>
      </c>
      <c r="B51" s="4">
        <v>0</v>
      </c>
      <c r="C51" s="4">
        <v>0.2</v>
      </c>
      <c r="D51" s="5">
        <v>995</v>
      </c>
      <c r="E51" s="4" t="s">
        <v>861</v>
      </c>
      <c r="F51" s="12" t="s">
        <v>922</v>
      </c>
      <c r="G51" s="4" t="s">
        <v>1759</v>
      </c>
      <c r="H51" s="30">
        <v>0.38819229999999999</v>
      </c>
      <c r="I51" s="4">
        <v>0.51762799999999998</v>
      </c>
      <c r="J51" s="4" t="s">
        <v>856</v>
      </c>
      <c r="K51" s="4" t="s">
        <v>881</v>
      </c>
      <c r="L51" s="4">
        <v>12</v>
      </c>
      <c r="M51" s="4" t="s">
        <v>1090</v>
      </c>
      <c r="N51" s="4"/>
    </row>
    <row r="52" spans="1:14" s="92" customFormat="1" hidden="1" x14ac:dyDescent="0.3">
      <c r="A52" s="4" t="s">
        <v>605</v>
      </c>
      <c r="B52" s="4">
        <v>0</v>
      </c>
      <c r="C52" s="4">
        <v>0.1</v>
      </c>
      <c r="D52" s="5">
        <v>990</v>
      </c>
      <c r="E52" s="4" t="s">
        <v>861</v>
      </c>
      <c r="F52" s="12" t="s">
        <v>922</v>
      </c>
      <c r="G52" s="4" t="s">
        <v>967</v>
      </c>
      <c r="H52" s="30">
        <v>3.2491810000000003E-2</v>
      </c>
      <c r="I52" s="4">
        <v>2.2598429999999999E-2</v>
      </c>
      <c r="J52" s="4" t="s">
        <v>856</v>
      </c>
      <c r="K52" s="4" t="s">
        <v>881</v>
      </c>
      <c r="L52" s="4">
        <v>12</v>
      </c>
      <c r="M52" s="4" t="s">
        <v>1090</v>
      </c>
      <c r="N52" s="4"/>
    </row>
    <row r="53" spans="1:14" s="92" customFormat="1" hidden="1" x14ac:dyDescent="0.3">
      <c r="A53" s="4" t="s">
        <v>605</v>
      </c>
      <c r="B53" s="4">
        <v>0</v>
      </c>
      <c r="C53" s="4">
        <v>0.1</v>
      </c>
      <c r="D53" s="5">
        <v>991</v>
      </c>
      <c r="E53" s="4" t="s">
        <v>861</v>
      </c>
      <c r="F53" s="12" t="s">
        <v>922</v>
      </c>
      <c r="G53" s="4" t="s">
        <v>967</v>
      </c>
      <c r="H53" s="30">
        <v>3.5942130000000003E-2</v>
      </c>
      <c r="I53" s="4">
        <v>3.3711390000000001E-2</v>
      </c>
      <c r="J53" s="4" t="s">
        <v>856</v>
      </c>
      <c r="K53" s="4" t="s">
        <v>881</v>
      </c>
      <c r="L53" s="4">
        <v>12</v>
      </c>
      <c r="M53" s="4" t="s">
        <v>1090</v>
      </c>
      <c r="N53" s="4"/>
    </row>
    <row r="54" spans="1:14" s="92" customFormat="1" hidden="1" x14ac:dyDescent="0.3">
      <c r="A54" s="4" t="s">
        <v>605</v>
      </c>
      <c r="B54" s="4">
        <v>0</v>
      </c>
      <c r="C54" s="4">
        <v>0.2</v>
      </c>
      <c r="D54" s="5">
        <v>992</v>
      </c>
      <c r="E54" s="4" t="s">
        <v>861</v>
      </c>
      <c r="F54" s="12" t="s">
        <v>922</v>
      </c>
      <c r="G54" s="4" t="s">
        <v>967</v>
      </c>
      <c r="H54" s="30">
        <v>3.9940629999999998E-2</v>
      </c>
      <c r="I54" s="4">
        <v>2.2420039999999999E-2</v>
      </c>
      <c r="J54" s="4" t="s">
        <v>856</v>
      </c>
      <c r="K54" s="4" t="s">
        <v>881</v>
      </c>
      <c r="L54" s="4">
        <v>10</v>
      </c>
      <c r="M54" s="4" t="s">
        <v>1090</v>
      </c>
      <c r="N54" s="4"/>
    </row>
    <row r="55" spans="1:14" s="92" customFormat="1" hidden="1" x14ac:dyDescent="0.3">
      <c r="A55" s="4" t="s">
        <v>605</v>
      </c>
      <c r="B55" s="4">
        <v>0</v>
      </c>
      <c r="C55" s="4">
        <v>0.2</v>
      </c>
      <c r="D55" s="5">
        <v>993</v>
      </c>
      <c r="E55" s="4" t="s">
        <v>861</v>
      </c>
      <c r="F55" s="12" t="s">
        <v>922</v>
      </c>
      <c r="G55" s="4" t="s">
        <v>967</v>
      </c>
      <c r="H55" s="30">
        <v>3.2910479999999999E-2</v>
      </c>
      <c r="I55" s="4">
        <v>2.7113620000000001E-2</v>
      </c>
      <c r="J55" s="4" t="s">
        <v>856</v>
      </c>
      <c r="K55" s="4" t="s">
        <v>881</v>
      </c>
      <c r="L55" s="4">
        <v>12</v>
      </c>
      <c r="M55" s="4" t="s">
        <v>1090</v>
      </c>
      <c r="N55" s="4"/>
    </row>
    <row r="56" spans="1:14" s="92" customFormat="1" hidden="1" x14ac:dyDescent="0.3">
      <c r="A56" s="4" t="s">
        <v>605</v>
      </c>
      <c r="B56" s="4">
        <v>0</v>
      </c>
      <c r="C56" s="4">
        <v>0.2</v>
      </c>
      <c r="D56" s="5">
        <v>994</v>
      </c>
      <c r="E56" s="4" t="s">
        <v>861</v>
      </c>
      <c r="F56" s="12" t="s">
        <v>922</v>
      </c>
      <c r="G56" s="4" t="s">
        <v>967</v>
      </c>
      <c r="H56" s="30">
        <v>4.3810710000000003E-2</v>
      </c>
      <c r="I56" s="4">
        <v>2.0928229999999999E-2</v>
      </c>
      <c r="J56" s="4" t="s">
        <v>856</v>
      </c>
      <c r="K56" s="4" t="s">
        <v>881</v>
      </c>
      <c r="L56" s="4">
        <v>10</v>
      </c>
      <c r="M56" s="4" t="s">
        <v>1090</v>
      </c>
      <c r="N56" s="4"/>
    </row>
    <row r="57" spans="1:14" s="92" customFormat="1" hidden="1" x14ac:dyDescent="0.3">
      <c r="A57" s="4" t="s">
        <v>605</v>
      </c>
      <c r="B57" s="4">
        <v>0</v>
      </c>
      <c r="C57" s="4">
        <v>0.2</v>
      </c>
      <c r="D57" s="5">
        <v>995</v>
      </c>
      <c r="E57" s="4" t="s">
        <v>861</v>
      </c>
      <c r="F57" s="12" t="s">
        <v>922</v>
      </c>
      <c r="G57" s="4" t="s">
        <v>967</v>
      </c>
      <c r="H57" s="30">
        <v>6.8355379999999993E-2</v>
      </c>
      <c r="I57" s="4">
        <v>7.1222740000000007E-2</v>
      </c>
      <c r="J57" s="4" t="s">
        <v>856</v>
      </c>
      <c r="K57" s="4" t="s">
        <v>881</v>
      </c>
      <c r="L57" s="4">
        <v>12</v>
      </c>
      <c r="M57" s="4" t="s">
        <v>1090</v>
      </c>
      <c r="N57" s="4"/>
    </row>
    <row r="58" spans="1:14" s="92" customFormat="1" hidden="1" x14ac:dyDescent="0.3">
      <c r="A58" s="4" t="s">
        <v>605</v>
      </c>
      <c r="B58" s="4">
        <v>0</v>
      </c>
      <c r="C58" s="4">
        <v>0.1</v>
      </c>
      <c r="D58" s="5">
        <v>990</v>
      </c>
      <c r="E58" s="4" t="s">
        <v>861</v>
      </c>
      <c r="F58" s="12" t="s">
        <v>922</v>
      </c>
      <c r="G58" s="4" t="s">
        <v>1760</v>
      </c>
      <c r="H58" s="30">
        <v>7.8399190000000001</v>
      </c>
      <c r="I58" s="4">
        <v>1.0545213</v>
      </c>
      <c r="J58" s="4"/>
      <c r="K58" s="4" t="s">
        <v>881</v>
      </c>
      <c r="L58" s="4">
        <v>12</v>
      </c>
      <c r="M58" s="4" t="s">
        <v>1090</v>
      </c>
      <c r="N58" s="4"/>
    </row>
    <row r="59" spans="1:14" s="92" customFormat="1" hidden="1" x14ac:dyDescent="0.3">
      <c r="A59" s="4" t="s">
        <v>605</v>
      </c>
      <c r="B59" s="4">
        <v>0</v>
      </c>
      <c r="C59" s="4">
        <v>0.1</v>
      </c>
      <c r="D59" s="5">
        <v>991</v>
      </c>
      <c r="E59" s="4" t="s">
        <v>861</v>
      </c>
      <c r="F59" s="12" t="s">
        <v>922</v>
      </c>
      <c r="G59" s="4" t="s">
        <v>1760</v>
      </c>
      <c r="H59" s="30">
        <v>8.4252950000000002</v>
      </c>
      <c r="I59" s="4">
        <v>1.0564875</v>
      </c>
      <c r="J59" s="4"/>
      <c r="K59" s="4" t="s">
        <v>881</v>
      </c>
      <c r="L59" s="4">
        <v>12</v>
      </c>
      <c r="M59" s="4" t="s">
        <v>1090</v>
      </c>
      <c r="N59" s="4"/>
    </row>
    <row r="60" spans="1:14" s="92" customFormat="1" hidden="1" x14ac:dyDescent="0.3">
      <c r="A60" s="4" t="s">
        <v>605</v>
      </c>
      <c r="B60" s="4">
        <v>0</v>
      </c>
      <c r="C60" s="4">
        <v>0.2</v>
      </c>
      <c r="D60" s="5">
        <v>992</v>
      </c>
      <c r="E60" s="4" t="s">
        <v>861</v>
      </c>
      <c r="F60" s="12" t="s">
        <v>922</v>
      </c>
      <c r="G60" s="4" t="s">
        <v>1760</v>
      </c>
      <c r="H60" s="30">
        <v>6.7061580000000003</v>
      </c>
      <c r="I60" s="4">
        <v>0.88441760000000003</v>
      </c>
      <c r="J60" s="4"/>
      <c r="K60" s="4" t="s">
        <v>881</v>
      </c>
      <c r="L60" s="4">
        <v>10</v>
      </c>
      <c r="M60" s="4" t="s">
        <v>1090</v>
      </c>
      <c r="N60" s="4"/>
    </row>
    <row r="61" spans="1:14" s="92" customFormat="1" hidden="1" x14ac:dyDescent="0.3">
      <c r="A61" s="4" t="s">
        <v>605</v>
      </c>
      <c r="B61" s="4">
        <v>0</v>
      </c>
      <c r="C61" s="4">
        <v>0.2</v>
      </c>
      <c r="D61" s="5">
        <v>993</v>
      </c>
      <c r="E61" s="4" t="s">
        <v>861</v>
      </c>
      <c r="F61" s="12" t="s">
        <v>922</v>
      </c>
      <c r="G61" s="4" t="s">
        <v>1760</v>
      </c>
      <c r="H61" s="30">
        <v>5.7805970000000002</v>
      </c>
      <c r="I61" s="4">
        <v>0.98007869999999997</v>
      </c>
      <c r="J61" s="4"/>
      <c r="K61" s="4" t="s">
        <v>881</v>
      </c>
      <c r="L61" s="4">
        <v>12</v>
      </c>
      <c r="M61" s="4" t="s">
        <v>1090</v>
      </c>
      <c r="N61" s="4"/>
    </row>
    <row r="62" spans="1:14" s="92" customFormat="1" hidden="1" x14ac:dyDescent="0.3">
      <c r="A62" s="4" t="s">
        <v>605</v>
      </c>
      <c r="B62" s="4">
        <v>0</v>
      </c>
      <c r="C62" s="4">
        <v>0.2</v>
      </c>
      <c r="D62" s="5">
        <v>994</v>
      </c>
      <c r="E62" s="4" t="s">
        <v>861</v>
      </c>
      <c r="F62" s="12" t="s">
        <v>922</v>
      </c>
      <c r="G62" s="4" t="s">
        <v>1760</v>
      </c>
      <c r="H62" s="30">
        <v>6.9335839999999997</v>
      </c>
      <c r="I62" s="4">
        <v>0.50455720000000004</v>
      </c>
      <c r="J62" s="4"/>
      <c r="K62" s="4" t="s">
        <v>881</v>
      </c>
      <c r="L62" s="4">
        <v>12</v>
      </c>
      <c r="M62" s="4" t="s">
        <v>1090</v>
      </c>
      <c r="N62" s="4"/>
    </row>
    <row r="63" spans="1:14" s="92" customFormat="1" hidden="1" x14ac:dyDescent="0.3">
      <c r="A63" s="4" t="s">
        <v>605</v>
      </c>
      <c r="B63" s="4">
        <v>0</v>
      </c>
      <c r="C63" s="4">
        <v>0.2</v>
      </c>
      <c r="D63" s="5">
        <v>995</v>
      </c>
      <c r="E63" s="4" t="s">
        <v>861</v>
      </c>
      <c r="F63" s="12" t="s">
        <v>922</v>
      </c>
      <c r="G63" s="4" t="s">
        <v>1760</v>
      </c>
      <c r="H63" s="30">
        <v>5.7548550000000001</v>
      </c>
      <c r="I63" s="4">
        <v>1.7836263000000001</v>
      </c>
      <c r="J63" s="4"/>
      <c r="K63" s="4" t="s">
        <v>881</v>
      </c>
      <c r="L63" s="4">
        <v>12</v>
      </c>
      <c r="M63" s="4" t="s">
        <v>1090</v>
      </c>
      <c r="N63" s="4"/>
    </row>
    <row r="64" spans="1:14" s="92" customFormat="1" hidden="1" x14ac:dyDescent="0.3">
      <c r="A64" s="4" t="s">
        <v>605</v>
      </c>
      <c r="B64" s="4">
        <v>0</v>
      </c>
      <c r="C64" s="4">
        <v>0.1</v>
      </c>
      <c r="D64" s="5">
        <v>990</v>
      </c>
      <c r="E64" s="4" t="s">
        <v>876</v>
      </c>
      <c r="F64" s="4" t="s">
        <v>876</v>
      </c>
      <c r="G64" s="4" t="s">
        <v>2232</v>
      </c>
      <c r="H64" s="30">
        <v>172.42222000000001</v>
      </c>
      <c r="I64" s="4">
        <v>109.34376</v>
      </c>
      <c r="J64" s="4" t="s">
        <v>1653</v>
      </c>
      <c r="K64" s="4" t="s">
        <v>881</v>
      </c>
      <c r="L64" s="4">
        <v>9</v>
      </c>
      <c r="M64" s="4" t="s">
        <v>1090</v>
      </c>
      <c r="N64" s="4"/>
    </row>
    <row r="65" spans="1:14" s="92" customFormat="1" hidden="1" x14ac:dyDescent="0.3">
      <c r="A65" s="4" t="s">
        <v>605</v>
      </c>
      <c r="B65" s="4">
        <v>0</v>
      </c>
      <c r="C65" s="4">
        <v>0.1</v>
      </c>
      <c r="D65" s="5">
        <v>991</v>
      </c>
      <c r="E65" s="4" t="s">
        <v>876</v>
      </c>
      <c r="F65" s="4" t="s">
        <v>876</v>
      </c>
      <c r="G65" s="4" t="s">
        <v>2232</v>
      </c>
      <c r="H65" s="30">
        <v>74.544439999999994</v>
      </c>
      <c r="I65" s="4">
        <v>40.221760000000003</v>
      </c>
      <c r="J65" s="4" t="s">
        <v>1653</v>
      </c>
      <c r="K65" s="4" t="s">
        <v>881</v>
      </c>
      <c r="L65" s="4">
        <v>9</v>
      </c>
      <c r="M65" s="4" t="s">
        <v>1090</v>
      </c>
      <c r="N65" s="4"/>
    </row>
    <row r="66" spans="1:14" s="92" customFormat="1" hidden="1" x14ac:dyDescent="0.3">
      <c r="A66" s="4" t="s">
        <v>605</v>
      </c>
      <c r="B66" s="4">
        <v>0</v>
      </c>
      <c r="C66" s="4">
        <v>0.2</v>
      </c>
      <c r="D66" s="5">
        <v>992</v>
      </c>
      <c r="E66" s="4" t="s">
        <v>876</v>
      </c>
      <c r="F66" s="4" t="s">
        <v>876</v>
      </c>
      <c r="G66" s="4" t="s">
        <v>2232</v>
      </c>
      <c r="H66" s="30">
        <v>144.31111000000001</v>
      </c>
      <c r="I66" s="4">
        <v>199.19864999999999</v>
      </c>
      <c r="J66" s="4" t="s">
        <v>1653</v>
      </c>
      <c r="K66" s="4" t="s">
        <v>881</v>
      </c>
      <c r="L66" s="4">
        <v>9</v>
      </c>
      <c r="M66" s="4" t="s">
        <v>1090</v>
      </c>
      <c r="N66" s="4"/>
    </row>
    <row r="67" spans="1:14" s="92" customFormat="1" hidden="1" x14ac:dyDescent="0.3">
      <c r="A67" s="4" t="s">
        <v>605</v>
      </c>
      <c r="B67" s="4">
        <v>0</v>
      </c>
      <c r="C67" s="4">
        <v>0.2</v>
      </c>
      <c r="D67" s="5">
        <v>993</v>
      </c>
      <c r="E67" s="4" t="s">
        <v>876</v>
      </c>
      <c r="F67" s="4" t="s">
        <v>876</v>
      </c>
      <c r="G67" s="4" t="s">
        <v>2232</v>
      </c>
      <c r="H67" s="30">
        <v>77.577780000000004</v>
      </c>
      <c r="I67" s="4">
        <v>89.306269999999998</v>
      </c>
      <c r="J67" s="4" t="s">
        <v>1653</v>
      </c>
      <c r="K67" s="4" t="s">
        <v>881</v>
      </c>
      <c r="L67" s="4">
        <v>9</v>
      </c>
      <c r="M67" s="4" t="s">
        <v>1090</v>
      </c>
      <c r="N67" s="4"/>
    </row>
    <row r="68" spans="1:14" s="92" customFormat="1" hidden="1" x14ac:dyDescent="0.3">
      <c r="A68" s="4" t="s">
        <v>605</v>
      </c>
      <c r="B68" s="4">
        <v>0</v>
      </c>
      <c r="C68" s="4">
        <v>0.2</v>
      </c>
      <c r="D68" s="5">
        <v>994</v>
      </c>
      <c r="E68" s="4" t="s">
        <v>876</v>
      </c>
      <c r="F68" s="4" t="s">
        <v>876</v>
      </c>
      <c r="G68" s="4" t="s">
        <v>2232</v>
      </c>
      <c r="H68" s="30">
        <v>71.966669999999993</v>
      </c>
      <c r="I68" s="4">
        <v>34.899250000000002</v>
      </c>
      <c r="J68" s="4" t="s">
        <v>1653</v>
      </c>
      <c r="K68" s="4" t="s">
        <v>881</v>
      </c>
      <c r="L68" s="4">
        <v>9</v>
      </c>
      <c r="M68" s="4" t="s">
        <v>1090</v>
      </c>
      <c r="N68" s="4"/>
    </row>
    <row r="69" spans="1:14" s="92" customFormat="1" hidden="1" x14ac:dyDescent="0.3">
      <c r="A69" s="4" t="s">
        <v>605</v>
      </c>
      <c r="B69" s="4">
        <v>0</v>
      </c>
      <c r="C69" s="4">
        <v>0.2</v>
      </c>
      <c r="D69" s="5">
        <v>995</v>
      </c>
      <c r="E69" s="4" t="s">
        <v>876</v>
      </c>
      <c r="F69" s="4" t="s">
        <v>876</v>
      </c>
      <c r="G69" s="4" t="s">
        <v>2232</v>
      </c>
      <c r="H69" s="30">
        <v>73.266670000000005</v>
      </c>
      <c r="I69" s="4">
        <v>44.159599999999998</v>
      </c>
      <c r="J69" s="4" t="s">
        <v>1653</v>
      </c>
      <c r="K69" s="4" t="s">
        <v>881</v>
      </c>
      <c r="L69" s="4">
        <v>9</v>
      </c>
      <c r="M69" s="4" t="s">
        <v>1090</v>
      </c>
      <c r="N69" s="4"/>
    </row>
    <row r="70" spans="1:14" s="92" customFormat="1" hidden="1" x14ac:dyDescent="0.3">
      <c r="A70" s="4" t="s">
        <v>605</v>
      </c>
      <c r="B70" s="4">
        <v>0</v>
      </c>
      <c r="C70" s="4">
        <v>0.1</v>
      </c>
      <c r="D70" s="5">
        <v>990</v>
      </c>
      <c r="E70" s="4" t="s">
        <v>876</v>
      </c>
      <c r="F70" s="4" t="s">
        <v>876</v>
      </c>
      <c r="G70" s="4" t="s">
        <v>1897</v>
      </c>
      <c r="H70" s="30">
        <v>1.3160578999999999</v>
      </c>
      <c r="I70" s="4">
        <v>1.3373237</v>
      </c>
      <c r="J70" s="4" t="s">
        <v>1653</v>
      </c>
      <c r="K70" s="4" t="s">
        <v>881</v>
      </c>
      <c r="L70" s="4">
        <v>9</v>
      </c>
      <c r="M70" s="4" t="s">
        <v>1090</v>
      </c>
      <c r="N70" s="4"/>
    </row>
    <row r="71" spans="1:14" s="92" customFormat="1" hidden="1" x14ac:dyDescent="0.3">
      <c r="A71" s="4" t="s">
        <v>605</v>
      </c>
      <c r="B71" s="4">
        <v>0</v>
      </c>
      <c r="C71" s="4">
        <v>0.1</v>
      </c>
      <c r="D71" s="5">
        <v>991</v>
      </c>
      <c r="E71" s="4" t="s">
        <v>876</v>
      </c>
      <c r="F71" s="4" t="s">
        <v>876</v>
      </c>
      <c r="G71" s="4" t="s">
        <v>1897</v>
      </c>
      <c r="H71" s="30">
        <v>1.6115602</v>
      </c>
      <c r="I71" s="4">
        <v>1.6076686</v>
      </c>
      <c r="J71" s="4" t="s">
        <v>1653</v>
      </c>
      <c r="K71" s="4" t="s">
        <v>881</v>
      </c>
      <c r="L71" s="4">
        <v>9</v>
      </c>
      <c r="M71" s="4" t="s">
        <v>1090</v>
      </c>
      <c r="N71" s="4"/>
    </row>
    <row r="72" spans="1:14" s="92" customFormat="1" hidden="1" x14ac:dyDescent="0.3">
      <c r="A72" s="4" t="s">
        <v>605</v>
      </c>
      <c r="B72" s="4">
        <v>0</v>
      </c>
      <c r="C72" s="4">
        <v>0.2</v>
      </c>
      <c r="D72" s="5">
        <v>992</v>
      </c>
      <c r="E72" s="4" t="s">
        <v>876</v>
      </c>
      <c r="F72" s="4" t="s">
        <v>876</v>
      </c>
      <c r="G72" s="4" t="s">
        <v>1897</v>
      </c>
      <c r="H72" s="30">
        <v>1.1293065</v>
      </c>
      <c r="I72" s="4">
        <v>2.0915552000000002</v>
      </c>
      <c r="J72" s="4" t="s">
        <v>1653</v>
      </c>
      <c r="K72" s="4" t="s">
        <v>881</v>
      </c>
      <c r="L72" s="4">
        <v>9</v>
      </c>
      <c r="M72" s="4" t="s">
        <v>1090</v>
      </c>
      <c r="N72" s="4"/>
    </row>
    <row r="73" spans="1:14" s="92" customFormat="1" hidden="1" x14ac:dyDescent="0.3">
      <c r="A73" s="4" t="s">
        <v>605</v>
      </c>
      <c r="B73" s="4">
        <v>0</v>
      </c>
      <c r="C73" s="4">
        <v>0.2</v>
      </c>
      <c r="D73" s="5">
        <v>993</v>
      </c>
      <c r="E73" s="4" t="s">
        <v>876</v>
      </c>
      <c r="F73" s="4" t="s">
        <v>876</v>
      </c>
      <c r="G73" s="4" t="s">
        <v>1897</v>
      </c>
      <c r="H73" s="30">
        <v>0.62301890000000004</v>
      </c>
      <c r="I73" s="4">
        <v>0.33755669999999999</v>
      </c>
      <c r="J73" s="4" t="s">
        <v>1653</v>
      </c>
      <c r="K73" s="4" t="s">
        <v>881</v>
      </c>
      <c r="L73" s="4">
        <v>9</v>
      </c>
      <c r="M73" s="4" t="s">
        <v>1090</v>
      </c>
      <c r="N73" s="4"/>
    </row>
    <row r="74" spans="1:14" s="92" customFormat="1" hidden="1" x14ac:dyDescent="0.3">
      <c r="A74" s="4" t="s">
        <v>605</v>
      </c>
      <c r="B74" s="4">
        <v>0</v>
      </c>
      <c r="C74" s="4">
        <v>0.2</v>
      </c>
      <c r="D74" s="5">
        <v>994</v>
      </c>
      <c r="E74" s="4" t="s">
        <v>876</v>
      </c>
      <c r="F74" s="4" t="s">
        <v>876</v>
      </c>
      <c r="G74" s="4" t="s">
        <v>1897</v>
      </c>
      <c r="H74" s="30">
        <v>0.63673369999999996</v>
      </c>
      <c r="I74" s="4">
        <v>0.77399320000000005</v>
      </c>
      <c r="J74" s="4" t="s">
        <v>1653</v>
      </c>
      <c r="K74" s="4" t="s">
        <v>881</v>
      </c>
      <c r="L74" s="4">
        <v>9</v>
      </c>
      <c r="M74" s="4" t="s">
        <v>1090</v>
      </c>
      <c r="N74" s="4"/>
    </row>
    <row r="75" spans="1:14" s="92" customFormat="1" hidden="1" x14ac:dyDescent="0.3">
      <c r="A75" s="4" t="s">
        <v>605</v>
      </c>
      <c r="B75" s="4">
        <v>0</v>
      </c>
      <c r="C75" s="4">
        <v>0.2</v>
      </c>
      <c r="D75" s="5">
        <v>995</v>
      </c>
      <c r="E75" s="4" t="s">
        <v>876</v>
      </c>
      <c r="F75" s="4" t="s">
        <v>876</v>
      </c>
      <c r="G75" s="4" t="s">
        <v>1897</v>
      </c>
      <c r="H75" s="30">
        <v>0.49368509999999999</v>
      </c>
      <c r="I75" s="4">
        <v>0.34049610000000002</v>
      </c>
      <c r="J75" s="4" t="s">
        <v>1653</v>
      </c>
      <c r="K75" s="4" t="s">
        <v>881</v>
      </c>
      <c r="L75" s="4">
        <v>9</v>
      </c>
      <c r="M75" s="4" t="s">
        <v>1090</v>
      </c>
      <c r="N75" s="4"/>
    </row>
    <row r="76" spans="1:14" s="92" customFormat="1" hidden="1" x14ac:dyDescent="0.3">
      <c r="A76" s="4" t="s">
        <v>605</v>
      </c>
      <c r="B76" s="4">
        <v>0</v>
      </c>
      <c r="C76" s="4">
        <v>0.1</v>
      </c>
      <c r="D76" s="5">
        <v>990</v>
      </c>
      <c r="E76" s="4" t="s">
        <v>876</v>
      </c>
      <c r="F76" s="4" t="s">
        <v>876</v>
      </c>
      <c r="G76" s="4" t="s">
        <v>2228</v>
      </c>
      <c r="H76" s="30">
        <v>1.306379E-2</v>
      </c>
      <c r="I76" s="4">
        <v>1.3400949000000001E-2</v>
      </c>
      <c r="J76" s="4" t="s">
        <v>1653</v>
      </c>
      <c r="K76" s="4" t="s">
        <v>881</v>
      </c>
      <c r="L76" s="4">
        <v>9</v>
      </c>
      <c r="M76" s="4" t="s">
        <v>1090</v>
      </c>
      <c r="N76" s="4"/>
    </row>
    <row r="77" spans="1:14" s="92" customFormat="1" hidden="1" x14ac:dyDescent="0.3">
      <c r="A77" s="4" t="s">
        <v>605</v>
      </c>
      <c r="B77" s="4">
        <v>0</v>
      </c>
      <c r="C77" s="4">
        <v>0.1</v>
      </c>
      <c r="D77" s="5">
        <v>991</v>
      </c>
      <c r="E77" s="4" t="s">
        <v>876</v>
      </c>
      <c r="F77" s="4" t="s">
        <v>876</v>
      </c>
      <c r="G77" s="4" t="s">
        <v>2228</v>
      </c>
      <c r="H77" s="30">
        <v>6.5010629999999996E-3</v>
      </c>
      <c r="I77" s="4">
        <v>1.0866117999999999E-2</v>
      </c>
      <c r="J77" s="4" t="s">
        <v>1653</v>
      </c>
      <c r="K77" s="4" t="s">
        <v>881</v>
      </c>
      <c r="L77" s="4">
        <v>9</v>
      </c>
      <c r="M77" s="4" t="s">
        <v>1090</v>
      </c>
      <c r="N77" s="4"/>
    </row>
    <row r="78" spans="1:14" s="92" customFormat="1" hidden="1" x14ac:dyDescent="0.3">
      <c r="A78" s="4" t="s">
        <v>605</v>
      </c>
      <c r="B78" s="4">
        <v>0</v>
      </c>
      <c r="C78" s="4">
        <v>0.2</v>
      </c>
      <c r="D78" s="5">
        <v>992</v>
      </c>
      <c r="E78" s="4" t="s">
        <v>876</v>
      </c>
      <c r="F78" s="4" t="s">
        <v>876</v>
      </c>
      <c r="G78" s="4" t="s">
        <v>2228</v>
      </c>
      <c r="H78" s="30">
        <v>1.0608429999999999E-3</v>
      </c>
      <c r="I78" s="4">
        <v>2.3536530999999999E-2</v>
      </c>
      <c r="J78" s="4" t="s">
        <v>1653</v>
      </c>
      <c r="K78" s="4" t="s">
        <v>881</v>
      </c>
      <c r="L78" s="4">
        <v>9</v>
      </c>
      <c r="M78" s="4" t="s">
        <v>1090</v>
      </c>
      <c r="N78" s="4"/>
    </row>
    <row r="79" spans="1:14" s="92" customFormat="1" hidden="1" x14ac:dyDescent="0.3">
      <c r="A79" s="4" t="s">
        <v>605</v>
      </c>
      <c r="B79" s="4">
        <v>0</v>
      </c>
      <c r="C79" s="4">
        <v>0.2</v>
      </c>
      <c r="D79" s="5">
        <v>993</v>
      </c>
      <c r="E79" s="4" t="s">
        <v>876</v>
      </c>
      <c r="F79" s="4" t="s">
        <v>876</v>
      </c>
      <c r="G79" s="4" t="s">
        <v>2228</v>
      </c>
      <c r="H79" s="30">
        <v>1.6532662E-2</v>
      </c>
      <c r="I79" s="4">
        <v>1.9554065999999998E-2</v>
      </c>
      <c r="J79" s="4" t="s">
        <v>1653</v>
      </c>
      <c r="K79" s="4" t="s">
        <v>881</v>
      </c>
      <c r="L79" s="4">
        <v>9</v>
      </c>
      <c r="M79" s="4" t="s">
        <v>1090</v>
      </c>
      <c r="N79" s="4"/>
    </row>
    <row r="80" spans="1:14" s="92" customFormat="1" hidden="1" x14ac:dyDescent="0.3">
      <c r="A80" s="4" t="s">
        <v>605</v>
      </c>
      <c r="B80" s="4">
        <v>0</v>
      </c>
      <c r="C80" s="4">
        <v>0.2</v>
      </c>
      <c r="D80" s="5">
        <v>994</v>
      </c>
      <c r="E80" s="4" t="s">
        <v>876</v>
      </c>
      <c r="F80" s="4" t="s">
        <v>876</v>
      </c>
      <c r="G80" s="4" t="s">
        <v>2228</v>
      </c>
      <c r="H80" s="30">
        <v>5.33067E-3</v>
      </c>
      <c r="I80" s="4">
        <v>1.9042462E-2</v>
      </c>
      <c r="J80" s="4" t="s">
        <v>1653</v>
      </c>
      <c r="K80" s="4" t="s">
        <v>881</v>
      </c>
      <c r="L80" s="4">
        <v>9</v>
      </c>
      <c r="M80" s="4" t="s">
        <v>1090</v>
      </c>
      <c r="N80" s="4"/>
    </row>
    <row r="81" spans="1:15" s="92" customFormat="1" hidden="1" x14ac:dyDescent="0.3">
      <c r="A81" s="4" t="s">
        <v>605</v>
      </c>
      <c r="B81" s="4">
        <v>0</v>
      </c>
      <c r="C81" s="4">
        <v>0.2</v>
      </c>
      <c r="D81" s="5">
        <v>995</v>
      </c>
      <c r="E81" s="4" t="s">
        <v>876</v>
      </c>
      <c r="F81" s="4" t="s">
        <v>876</v>
      </c>
      <c r="G81" s="4" t="s">
        <v>2228</v>
      </c>
      <c r="H81" s="30">
        <v>9.3337779999999992E-3</v>
      </c>
      <c r="I81" s="4">
        <v>8.4762190000000001E-3</v>
      </c>
      <c r="J81" s="4" t="s">
        <v>1653</v>
      </c>
      <c r="K81" s="4" t="s">
        <v>881</v>
      </c>
      <c r="L81" s="4">
        <v>9</v>
      </c>
      <c r="M81" s="4" t="s">
        <v>1090</v>
      </c>
      <c r="N81" s="4"/>
    </row>
    <row r="82" spans="1:15" s="92" customFormat="1" hidden="1" x14ac:dyDescent="0.3">
      <c r="A82" s="4" t="s">
        <v>605</v>
      </c>
      <c r="B82" s="4">
        <v>0</v>
      </c>
      <c r="C82" s="4">
        <v>0.1</v>
      </c>
      <c r="D82" s="5">
        <v>990</v>
      </c>
      <c r="E82" s="4" t="s">
        <v>876</v>
      </c>
      <c r="F82" s="4" t="s">
        <v>876</v>
      </c>
      <c r="G82" s="4" t="s">
        <v>879</v>
      </c>
      <c r="H82" s="30">
        <v>3.5352920000000003E-2</v>
      </c>
      <c r="I82" s="4">
        <v>2.5886320000000001E-2</v>
      </c>
      <c r="J82" s="4" t="s">
        <v>1653</v>
      </c>
      <c r="K82" s="4" t="s">
        <v>881</v>
      </c>
      <c r="L82" s="4">
        <v>9</v>
      </c>
      <c r="M82" s="4" t="s">
        <v>1090</v>
      </c>
      <c r="N82" s="4"/>
    </row>
    <row r="83" spans="1:15" s="92" customFormat="1" hidden="1" x14ac:dyDescent="0.3">
      <c r="A83" s="4" t="s">
        <v>605</v>
      </c>
      <c r="B83" s="4">
        <v>0</v>
      </c>
      <c r="C83" s="4">
        <v>0.1</v>
      </c>
      <c r="D83" s="5">
        <v>991</v>
      </c>
      <c r="E83" s="4" t="s">
        <v>876</v>
      </c>
      <c r="F83" s="4" t="s">
        <v>876</v>
      </c>
      <c r="G83" s="4" t="s">
        <v>879</v>
      </c>
      <c r="H83" s="30">
        <v>4.2704800000000001E-2</v>
      </c>
      <c r="I83" s="4">
        <v>2.303359E-2</v>
      </c>
      <c r="J83" s="4" t="s">
        <v>1653</v>
      </c>
      <c r="K83" s="4" t="s">
        <v>881</v>
      </c>
      <c r="L83" s="4">
        <v>9</v>
      </c>
      <c r="M83" s="4" t="s">
        <v>1090</v>
      </c>
      <c r="N83" s="4"/>
    </row>
    <row r="84" spans="1:15" s="92" customFormat="1" hidden="1" x14ac:dyDescent="0.3">
      <c r="A84" s="4" t="s">
        <v>605</v>
      </c>
      <c r="B84" s="4">
        <v>0</v>
      </c>
      <c r="C84" s="4">
        <v>0.2</v>
      </c>
      <c r="D84" s="5">
        <v>992</v>
      </c>
      <c r="E84" s="4" t="s">
        <v>876</v>
      </c>
      <c r="F84" s="4" t="s">
        <v>876</v>
      </c>
      <c r="G84" s="4" t="s">
        <v>879</v>
      </c>
      <c r="H84" s="30">
        <v>1.528179E-2</v>
      </c>
      <c r="I84" s="4">
        <v>2.7527570000000001E-2</v>
      </c>
      <c r="J84" s="4" t="s">
        <v>1653</v>
      </c>
      <c r="K84" s="4" t="s">
        <v>881</v>
      </c>
      <c r="L84" s="4">
        <v>9</v>
      </c>
      <c r="M84" s="4" t="s">
        <v>1090</v>
      </c>
      <c r="N84" s="4"/>
    </row>
    <row r="85" spans="1:15" s="92" customFormat="1" hidden="1" x14ac:dyDescent="0.3">
      <c r="A85" s="4" t="s">
        <v>605</v>
      </c>
      <c r="B85" s="4">
        <v>0</v>
      </c>
      <c r="C85" s="4">
        <v>0.2</v>
      </c>
      <c r="D85" s="5">
        <v>993</v>
      </c>
      <c r="E85" s="4" t="s">
        <v>876</v>
      </c>
      <c r="F85" s="4" t="s">
        <v>876</v>
      </c>
      <c r="G85" s="4" t="s">
        <v>879</v>
      </c>
      <c r="H85" s="30">
        <v>3.4091589999999998E-2</v>
      </c>
      <c r="I85" s="4">
        <v>3.3182339999999998E-2</v>
      </c>
      <c r="J85" s="4" t="s">
        <v>1653</v>
      </c>
      <c r="K85" s="4" t="s">
        <v>881</v>
      </c>
      <c r="L85" s="4">
        <v>9</v>
      </c>
      <c r="M85" s="4" t="s">
        <v>1090</v>
      </c>
      <c r="N85" s="4"/>
    </row>
    <row r="86" spans="1:15" s="92" customFormat="1" hidden="1" x14ac:dyDescent="0.3">
      <c r="A86" s="4" t="s">
        <v>605</v>
      </c>
      <c r="B86" s="4">
        <v>0</v>
      </c>
      <c r="C86" s="4">
        <v>0.2</v>
      </c>
      <c r="D86" s="5">
        <v>994</v>
      </c>
      <c r="E86" s="4" t="s">
        <v>876</v>
      </c>
      <c r="F86" s="4" t="s">
        <v>876</v>
      </c>
      <c r="G86" s="4" t="s">
        <v>879</v>
      </c>
      <c r="H86" s="30">
        <v>5.4157829999999997E-2</v>
      </c>
      <c r="I86" s="4">
        <v>7.5779100000000002E-2</v>
      </c>
      <c r="J86" s="4" t="s">
        <v>1653</v>
      </c>
      <c r="K86" s="4" t="s">
        <v>881</v>
      </c>
      <c r="L86" s="4">
        <v>9</v>
      </c>
      <c r="M86" s="4" t="s">
        <v>1090</v>
      </c>
      <c r="N86" s="4"/>
    </row>
    <row r="87" spans="1:15" s="92" customFormat="1" hidden="1" x14ac:dyDescent="0.3">
      <c r="A87" s="4" t="s">
        <v>605</v>
      </c>
      <c r="B87" s="4">
        <v>0</v>
      </c>
      <c r="C87" s="4">
        <v>0.2</v>
      </c>
      <c r="D87" s="5">
        <v>995</v>
      </c>
      <c r="E87" s="4" t="s">
        <v>876</v>
      </c>
      <c r="F87" s="4" t="s">
        <v>876</v>
      </c>
      <c r="G87" s="4" t="s">
        <v>879</v>
      </c>
      <c r="H87" s="30">
        <v>3.0628869999999999E-2</v>
      </c>
      <c r="I87" s="4">
        <v>2.8469299999999999E-2</v>
      </c>
      <c r="J87" s="4" t="s">
        <v>1653</v>
      </c>
      <c r="K87" s="4" t="s">
        <v>881</v>
      </c>
      <c r="L87" s="4">
        <v>9</v>
      </c>
      <c r="M87" s="4" t="s">
        <v>1090</v>
      </c>
      <c r="N87" s="4"/>
    </row>
    <row r="88" spans="1:15" s="92" customFormat="1" hidden="1" x14ac:dyDescent="0.3">
      <c r="A88" s="4" t="s">
        <v>605</v>
      </c>
      <c r="B88" s="4">
        <v>0</v>
      </c>
      <c r="C88" s="4">
        <v>0.1</v>
      </c>
      <c r="D88" s="5">
        <v>990</v>
      </c>
      <c r="E88" s="4" t="s">
        <v>861</v>
      </c>
      <c r="F88" s="12" t="s">
        <v>2007</v>
      </c>
      <c r="G88" s="4" t="s">
        <v>853</v>
      </c>
      <c r="H88" s="30">
        <v>18.777961999999999</v>
      </c>
      <c r="I88" s="4">
        <v>31.118597000000001</v>
      </c>
      <c r="J88" s="4" t="s">
        <v>1495</v>
      </c>
      <c r="K88" s="4" t="s">
        <v>881</v>
      </c>
      <c r="L88" s="4">
        <v>12</v>
      </c>
      <c r="M88" s="4" t="s">
        <v>1090</v>
      </c>
      <c r="N88" s="4"/>
      <c r="O88" s="4"/>
    </row>
    <row r="89" spans="1:15" s="92" customFormat="1" hidden="1" x14ac:dyDescent="0.3">
      <c r="A89" s="4" t="s">
        <v>605</v>
      </c>
      <c r="B89" s="4">
        <v>0</v>
      </c>
      <c r="C89" s="4">
        <v>0.1</v>
      </c>
      <c r="D89" s="5">
        <v>991</v>
      </c>
      <c r="E89" s="4" t="s">
        <v>861</v>
      </c>
      <c r="F89" s="12" t="s">
        <v>2007</v>
      </c>
      <c r="G89" s="4" t="s">
        <v>853</v>
      </c>
      <c r="H89" s="30">
        <v>8.4013120000000008</v>
      </c>
      <c r="I89" s="4">
        <v>16.671583999999999</v>
      </c>
      <c r="J89" s="4" t="s">
        <v>1495</v>
      </c>
      <c r="K89" s="4" t="s">
        <v>881</v>
      </c>
      <c r="L89" s="4">
        <v>12</v>
      </c>
      <c r="M89" s="4" t="s">
        <v>1090</v>
      </c>
      <c r="N89" s="4"/>
      <c r="O89" s="4"/>
    </row>
    <row r="90" spans="1:15" s="92" customFormat="1" hidden="1" x14ac:dyDescent="0.3">
      <c r="A90" s="4" t="s">
        <v>605</v>
      </c>
      <c r="B90" s="4">
        <v>0</v>
      </c>
      <c r="C90" s="4">
        <v>0.2</v>
      </c>
      <c r="D90" s="5">
        <v>992</v>
      </c>
      <c r="E90" s="4" t="s">
        <v>861</v>
      </c>
      <c r="F90" s="12" t="s">
        <v>2007</v>
      </c>
      <c r="G90" s="4" t="s">
        <v>853</v>
      </c>
      <c r="H90" s="30">
        <v>10.244206</v>
      </c>
      <c r="I90" s="4">
        <v>8.9538930000000008</v>
      </c>
      <c r="J90" s="4" t="s">
        <v>1495</v>
      </c>
      <c r="K90" s="4" t="s">
        <v>881</v>
      </c>
      <c r="L90" s="4">
        <v>10</v>
      </c>
      <c r="M90" s="4" t="s">
        <v>1090</v>
      </c>
      <c r="N90" s="4"/>
      <c r="O90" s="4"/>
    </row>
    <row r="91" spans="1:15" s="92" customFormat="1" hidden="1" x14ac:dyDescent="0.3">
      <c r="A91" s="4" t="s">
        <v>605</v>
      </c>
      <c r="B91" s="4">
        <v>0</v>
      </c>
      <c r="C91" s="4">
        <v>0.2</v>
      </c>
      <c r="D91" s="5">
        <v>993</v>
      </c>
      <c r="E91" s="4" t="s">
        <v>861</v>
      </c>
      <c r="F91" s="12" t="s">
        <v>2007</v>
      </c>
      <c r="G91" s="4" t="s">
        <v>853</v>
      </c>
      <c r="H91" s="30">
        <v>9.1051570000000002</v>
      </c>
      <c r="I91" s="4">
        <v>16.312998</v>
      </c>
      <c r="J91" s="4" t="s">
        <v>1495</v>
      </c>
      <c r="K91" s="4" t="s">
        <v>881</v>
      </c>
      <c r="L91" s="4">
        <v>12</v>
      </c>
      <c r="M91" s="4" t="s">
        <v>1090</v>
      </c>
      <c r="N91" s="4"/>
      <c r="O91" s="4"/>
    </row>
    <row r="92" spans="1:15" s="92" customFormat="1" hidden="1" x14ac:dyDescent="0.3">
      <c r="A92" s="4" t="s">
        <v>605</v>
      </c>
      <c r="B92" s="4">
        <v>0</v>
      </c>
      <c r="C92" s="4">
        <v>0.2</v>
      </c>
      <c r="D92" s="5">
        <v>994</v>
      </c>
      <c r="E92" s="4" t="s">
        <v>861</v>
      </c>
      <c r="F92" s="12" t="s">
        <v>2007</v>
      </c>
      <c r="G92" s="4" t="s">
        <v>853</v>
      </c>
      <c r="H92" s="30">
        <v>12.083107999999999</v>
      </c>
      <c r="I92" s="4">
        <v>16.107714000000001</v>
      </c>
      <c r="J92" s="4" t="s">
        <v>1495</v>
      </c>
      <c r="K92" s="4" t="s">
        <v>881</v>
      </c>
      <c r="L92" s="4">
        <v>10</v>
      </c>
      <c r="M92" s="4" t="s">
        <v>1090</v>
      </c>
      <c r="N92" s="4"/>
      <c r="O92" s="4"/>
    </row>
    <row r="93" spans="1:15" s="92" customFormat="1" hidden="1" x14ac:dyDescent="0.3">
      <c r="A93" s="4" t="s">
        <v>605</v>
      </c>
      <c r="B93" s="4">
        <v>0</v>
      </c>
      <c r="C93" s="4">
        <v>0.2</v>
      </c>
      <c r="D93" s="5">
        <v>995</v>
      </c>
      <c r="E93" s="4" t="s">
        <v>861</v>
      </c>
      <c r="F93" s="12" t="s">
        <v>2007</v>
      </c>
      <c r="G93" s="4" t="s">
        <v>853</v>
      </c>
      <c r="H93" s="30">
        <v>18.739965000000002</v>
      </c>
      <c r="I93" s="4">
        <v>30.217258000000001</v>
      </c>
      <c r="J93" s="4" t="s">
        <v>1495</v>
      </c>
      <c r="K93" s="4" t="s">
        <v>881</v>
      </c>
      <c r="L93" s="4">
        <v>12</v>
      </c>
      <c r="M93" s="4" t="s">
        <v>1090</v>
      </c>
      <c r="N93" s="4"/>
      <c r="O93" s="4"/>
    </row>
    <row r="94" spans="1:15" s="92" customFormat="1" hidden="1" x14ac:dyDescent="0.3">
      <c r="A94" s="4" t="s">
        <v>605</v>
      </c>
      <c r="B94" s="4">
        <v>0</v>
      </c>
      <c r="C94" s="4">
        <v>0.1</v>
      </c>
      <c r="D94" s="5">
        <v>990</v>
      </c>
      <c r="E94" s="4" t="s">
        <v>861</v>
      </c>
      <c r="F94" s="12" t="s">
        <v>2007</v>
      </c>
      <c r="G94" s="4" t="s">
        <v>1759</v>
      </c>
      <c r="H94" s="30">
        <v>0.17924870000000001</v>
      </c>
      <c r="I94" s="4">
        <v>0.142204</v>
      </c>
      <c r="J94" s="4" t="s">
        <v>856</v>
      </c>
      <c r="K94" s="4" t="s">
        <v>881</v>
      </c>
      <c r="L94" s="4">
        <v>12</v>
      </c>
      <c r="M94" s="4" t="s">
        <v>1090</v>
      </c>
      <c r="N94" s="4"/>
      <c r="O94" s="4"/>
    </row>
    <row r="95" spans="1:15" s="92" customFormat="1" hidden="1" x14ac:dyDescent="0.3">
      <c r="A95" s="4" t="s">
        <v>605</v>
      </c>
      <c r="B95" s="4">
        <v>0</v>
      </c>
      <c r="C95" s="4">
        <v>0.1</v>
      </c>
      <c r="D95" s="5">
        <v>991</v>
      </c>
      <c r="E95" s="4" t="s">
        <v>861</v>
      </c>
      <c r="F95" s="12" t="s">
        <v>2007</v>
      </c>
      <c r="G95" s="4" t="s">
        <v>1759</v>
      </c>
      <c r="H95" s="30">
        <v>0.31208209999999997</v>
      </c>
      <c r="I95" s="4">
        <v>0.31952770000000003</v>
      </c>
      <c r="J95" s="4" t="s">
        <v>856</v>
      </c>
      <c r="K95" s="4" t="s">
        <v>881</v>
      </c>
      <c r="L95" s="4">
        <v>12</v>
      </c>
      <c r="M95" s="4" t="s">
        <v>1090</v>
      </c>
      <c r="N95" s="4"/>
      <c r="O95" s="4"/>
    </row>
    <row r="96" spans="1:15" s="92" customFormat="1" hidden="1" x14ac:dyDescent="0.3">
      <c r="A96" s="4" t="s">
        <v>605</v>
      </c>
      <c r="B96" s="4">
        <v>0</v>
      </c>
      <c r="C96" s="4">
        <v>0.2</v>
      </c>
      <c r="D96" s="5">
        <v>992</v>
      </c>
      <c r="E96" s="4" t="s">
        <v>861</v>
      </c>
      <c r="F96" s="12" t="s">
        <v>2007</v>
      </c>
      <c r="G96" s="4" t="s">
        <v>1759</v>
      </c>
      <c r="H96" s="30">
        <v>0.2210637</v>
      </c>
      <c r="I96" s="4">
        <v>0.15259780000000001</v>
      </c>
      <c r="J96" s="4" t="s">
        <v>856</v>
      </c>
      <c r="K96" s="4" t="s">
        <v>881</v>
      </c>
      <c r="L96" s="4">
        <v>10</v>
      </c>
      <c r="M96" s="4" t="s">
        <v>1090</v>
      </c>
      <c r="N96" s="4"/>
      <c r="O96" s="4"/>
    </row>
    <row r="97" spans="1:15" s="92" customFormat="1" hidden="1" x14ac:dyDescent="0.3">
      <c r="A97" s="4" t="s">
        <v>605</v>
      </c>
      <c r="B97" s="4">
        <v>0</v>
      </c>
      <c r="C97" s="4">
        <v>0.2</v>
      </c>
      <c r="D97" s="5">
        <v>993</v>
      </c>
      <c r="E97" s="4" t="s">
        <v>861</v>
      </c>
      <c r="F97" s="12" t="s">
        <v>2007</v>
      </c>
      <c r="G97" s="4" t="s">
        <v>1759</v>
      </c>
      <c r="H97" s="30">
        <v>0.21290429999999999</v>
      </c>
      <c r="I97" s="4">
        <v>0.2499903</v>
      </c>
      <c r="J97" s="4" t="s">
        <v>856</v>
      </c>
      <c r="K97" s="4" t="s">
        <v>881</v>
      </c>
      <c r="L97" s="4">
        <v>12</v>
      </c>
      <c r="M97" s="4" t="s">
        <v>1090</v>
      </c>
      <c r="N97" s="4"/>
      <c r="O97" s="4"/>
    </row>
    <row r="98" spans="1:15" s="92" customFormat="1" hidden="1" x14ac:dyDescent="0.3">
      <c r="A98" s="4" t="s">
        <v>605</v>
      </c>
      <c r="B98" s="4">
        <v>0</v>
      </c>
      <c r="C98" s="4">
        <v>0.2</v>
      </c>
      <c r="D98" s="5">
        <v>994</v>
      </c>
      <c r="E98" s="4" t="s">
        <v>861</v>
      </c>
      <c r="F98" s="12" t="s">
        <v>2007</v>
      </c>
      <c r="G98" s="4" t="s">
        <v>1759</v>
      </c>
      <c r="H98" s="30">
        <v>0.21490819999999999</v>
      </c>
      <c r="I98" s="4">
        <v>0.1587471</v>
      </c>
      <c r="J98" s="4" t="s">
        <v>856</v>
      </c>
      <c r="K98" s="4" t="s">
        <v>881</v>
      </c>
      <c r="L98" s="4">
        <v>12</v>
      </c>
      <c r="M98" s="4" t="s">
        <v>1090</v>
      </c>
      <c r="N98" s="4"/>
      <c r="O98" s="4"/>
    </row>
    <row r="99" spans="1:15" s="92" customFormat="1" hidden="1" x14ac:dyDescent="0.3">
      <c r="A99" s="4" t="s">
        <v>605</v>
      </c>
      <c r="B99" s="4">
        <v>0</v>
      </c>
      <c r="C99" s="4">
        <v>0.2</v>
      </c>
      <c r="D99" s="5">
        <v>995</v>
      </c>
      <c r="E99" s="4" t="s">
        <v>861</v>
      </c>
      <c r="F99" s="12" t="s">
        <v>2007</v>
      </c>
      <c r="G99" s="4" t="s">
        <v>1759</v>
      </c>
      <c r="H99" s="30">
        <v>0.24779580000000001</v>
      </c>
      <c r="I99" s="4">
        <v>0.30879800000000002</v>
      </c>
      <c r="J99" s="4" t="s">
        <v>856</v>
      </c>
      <c r="K99" s="4" t="s">
        <v>881</v>
      </c>
      <c r="L99" s="4">
        <v>12</v>
      </c>
      <c r="M99" s="4" t="s">
        <v>1090</v>
      </c>
      <c r="N99" s="4"/>
      <c r="O99" s="4"/>
    </row>
    <row r="100" spans="1:15" s="92" customFormat="1" hidden="1" x14ac:dyDescent="0.3">
      <c r="A100" s="4" t="s">
        <v>605</v>
      </c>
      <c r="B100" s="4">
        <v>0</v>
      </c>
      <c r="C100" s="4">
        <v>0.1</v>
      </c>
      <c r="D100" s="5">
        <v>990</v>
      </c>
      <c r="E100" s="4" t="s">
        <v>861</v>
      </c>
      <c r="F100" s="12" t="s">
        <v>2007</v>
      </c>
      <c r="G100" s="4" t="s">
        <v>967</v>
      </c>
      <c r="H100" s="30">
        <v>2.7634249999999999E-2</v>
      </c>
      <c r="I100" s="4">
        <v>2.170826E-2</v>
      </c>
      <c r="J100" s="4" t="s">
        <v>856</v>
      </c>
      <c r="K100" s="4" t="s">
        <v>881</v>
      </c>
      <c r="L100" s="4">
        <v>12</v>
      </c>
      <c r="M100" s="4" t="s">
        <v>1090</v>
      </c>
      <c r="N100" s="4"/>
      <c r="O100" s="4"/>
    </row>
    <row r="101" spans="1:15" s="92" customFormat="1" hidden="1" x14ac:dyDescent="0.3">
      <c r="A101" s="4" t="s">
        <v>605</v>
      </c>
      <c r="B101" s="4">
        <v>0</v>
      </c>
      <c r="C101" s="4">
        <v>0.1</v>
      </c>
      <c r="D101" s="5">
        <v>991</v>
      </c>
      <c r="E101" s="4" t="s">
        <v>861</v>
      </c>
      <c r="F101" s="12" t="s">
        <v>2007</v>
      </c>
      <c r="G101" s="4" t="s">
        <v>967</v>
      </c>
      <c r="H101" s="30">
        <v>4.3963349999999998E-2</v>
      </c>
      <c r="I101" s="4">
        <v>4.5216560000000003E-2</v>
      </c>
      <c r="J101" s="4" t="s">
        <v>856</v>
      </c>
      <c r="K101" s="4" t="s">
        <v>881</v>
      </c>
      <c r="L101" s="4">
        <v>12</v>
      </c>
      <c r="M101" s="4" t="s">
        <v>1090</v>
      </c>
      <c r="N101" s="4"/>
      <c r="O101" s="4"/>
    </row>
    <row r="102" spans="1:15" s="92" customFormat="1" hidden="1" x14ac:dyDescent="0.3">
      <c r="A102" s="4" t="s">
        <v>605</v>
      </c>
      <c r="B102" s="4">
        <v>0</v>
      </c>
      <c r="C102" s="4">
        <v>0.2</v>
      </c>
      <c r="D102" s="5">
        <v>992</v>
      </c>
      <c r="E102" s="4" t="s">
        <v>861</v>
      </c>
      <c r="F102" s="12" t="s">
        <v>2007</v>
      </c>
      <c r="G102" s="4" t="s">
        <v>967</v>
      </c>
      <c r="H102" s="30">
        <v>3.7847430000000001E-2</v>
      </c>
      <c r="I102" s="4">
        <v>2.4517790000000001E-2</v>
      </c>
      <c r="J102" s="4" t="s">
        <v>856</v>
      </c>
      <c r="K102" s="4" t="s">
        <v>881</v>
      </c>
      <c r="L102" s="4">
        <v>10</v>
      </c>
      <c r="M102" s="4" t="s">
        <v>1090</v>
      </c>
      <c r="N102" s="4"/>
      <c r="O102" s="4"/>
    </row>
    <row r="103" spans="1:15" s="92" customFormat="1" hidden="1" x14ac:dyDescent="0.3">
      <c r="A103" s="4" t="s">
        <v>605</v>
      </c>
      <c r="B103" s="4">
        <v>0</v>
      </c>
      <c r="C103" s="4">
        <v>0.2</v>
      </c>
      <c r="D103" s="5">
        <v>993</v>
      </c>
      <c r="E103" s="4" t="s">
        <v>861</v>
      </c>
      <c r="F103" s="12" t="s">
        <v>2007</v>
      </c>
      <c r="G103" s="4" t="s">
        <v>967</v>
      </c>
      <c r="H103" s="30">
        <v>3.6137559999999999E-2</v>
      </c>
      <c r="I103" s="4">
        <v>3.6574379999999997E-2</v>
      </c>
      <c r="J103" s="4" t="s">
        <v>856</v>
      </c>
      <c r="K103" s="4" t="s">
        <v>881</v>
      </c>
      <c r="L103" s="4">
        <v>12</v>
      </c>
      <c r="M103" s="4" t="s">
        <v>1090</v>
      </c>
      <c r="N103" s="4"/>
      <c r="O103" s="4"/>
    </row>
    <row r="104" spans="1:15" s="92" customFormat="1" hidden="1" x14ac:dyDescent="0.3">
      <c r="A104" s="4" t="s">
        <v>605</v>
      </c>
      <c r="B104" s="4">
        <v>0</v>
      </c>
      <c r="C104" s="4">
        <v>0.2</v>
      </c>
      <c r="D104" s="5">
        <v>994</v>
      </c>
      <c r="E104" s="4" t="s">
        <v>861</v>
      </c>
      <c r="F104" s="12" t="s">
        <v>2007</v>
      </c>
      <c r="G104" s="4" t="s">
        <v>967</v>
      </c>
      <c r="H104" s="30">
        <v>3.7217479999999997E-2</v>
      </c>
      <c r="I104" s="4">
        <v>2.328129E-2</v>
      </c>
      <c r="J104" s="4" t="s">
        <v>856</v>
      </c>
      <c r="K104" s="4" t="s">
        <v>881</v>
      </c>
      <c r="L104" s="4">
        <v>10</v>
      </c>
      <c r="M104" s="4" t="s">
        <v>1090</v>
      </c>
      <c r="N104" s="4"/>
      <c r="O104" s="4"/>
    </row>
    <row r="105" spans="1:15" s="92" customFormat="1" hidden="1" x14ac:dyDescent="0.3">
      <c r="A105" s="4" t="s">
        <v>605</v>
      </c>
      <c r="B105" s="4">
        <v>0</v>
      </c>
      <c r="C105" s="4">
        <v>0.2</v>
      </c>
      <c r="D105" s="5">
        <v>995</v>
      </c>
      <c r="E105" s="4" t="s">
        <v>861</v>
      </c>
      <c r="F105" s="12" t="s">
        <v>2007</v>
      </c>
      <c r="G105" s="4" t="s">
        <v>967</v>
      </c>
      <c r="H105" s="30">
        <v>4.242655E-2</v>
      </c>
      <c r="I105" s="4">
        <v>4.46656E-2</v>
      </c>
      <c r="J105" s="4" t="s">
        <v>856</v>
      </c>
      <c r="K105" s="4" t="s">
        <v>881</v>
      </c>
      <c r="L105" s="4">
        <v>12</v>
      </c>
      <c r="M105" s="4" t="s">
        <v>1090</v>
      </c>
      <c r="N105" s="4"/>
      <c r="O105" s="4"/>
    </row>
    <row r="106" spans="1:15" s="92" customFormat="1" hidden="1" x14ac:dyDescent="0.3">
      <c r="A106" s="4" t="s">
        <v>605</v>
      </c>
      <c r="B106" s="4">
        <v>0</v>
      </c>
      <c r="C106" s="4">
        <v>0.1</v>
      </c>
      <c r="D106" s="5">
        <v>990</v>
      </c>
      <c r="E106" s="4" t="s">
        <v>861</v>
      </c>
      <c r="F106" s="12" t="s">
        <v>2007</v>
      </c>
      <c r="G106" s="4" t="s">
        <v>1760</v>
      </c>
      <c r="H106" s="30">
        <v>7.5932500000000003</v>
      </c>
      <c r="I106" s="4">
        <v>1.0163861999999999</v>
      </c>
      <c r="J106" s="4"/>
      <c r="K106" s="4" t="s">
        <v>881</v>
      </c>
      <c r="L106" s="4">
        <v>12</v>
      </c>
      <c r="M106" s="4" t="s">
        <v>1090</v>
      </c>
      <c r="N106" s="4"/>
      <c r="O106" s="4"/>
    </row>
    <row r="107" spans="1:15" s="92" customFormat="1" hidden="1" x14ac:dyDescent="0.3">
      <c r="A107" s="4" t="s">
        <v>605</v>
      </c>
      <c r="B107" s="4">
        <v>0</v>
      </c>
      <c r="C107" s="4">
        <v>0.1</v>
      </c>
      <c r="D107" s="5">
        <v>991</v>
      </c>
      <c r="E107" s="4" t="s">
        <v>861</v>
      </c>
      <c r="F107" s="12" t="s">
        <v>2007</v>
      </c>
      <c r="G107" s="4" t="s">
        <v>1760</v>
      </c>
      <c r="H107" s="30">
        <v>8.2108690000000006</v>
      </c>
      <c r="I107" s="4">
        <v>1.1571049</v>
      </c>
      <c r="J107" s="4"/>
      <c r="K107" s="4" t="s">
        <v>881</v>
      </c>
      <c r="L107" s="4">
        <v>12</v>
      </c>
      <c r="M107" s="4" t="s">
        <v>1090</v>
      </c>
      <c r="N107" s="4"/>
      <c r="O107" s="4"/>
    </row>
    <row r="108" spans="1:15" s="92" customFormat="1" hidden="1" x14ac:dyDescent="0.3">
      <c r="A108" s="4" t="s">
        <v>605</v>
      </c>
      <c r="B108" s="4">
        <v>0</v>
      </c>
      <c r="C108" s="4">
        <v>0.2</v>
      </c>
      <c r="D108" s="5">
        <v>992</v>
      </c>
      <c r="E108" s="4" t="s">
        <v>861</v>
      </c>
      <c r="F108" s="12" t="s">
        <v>2007</v>
      </c>
      <c r="G108" s="4" t="s">
        <v>1760</v>
      </c>
      <c r="H108" s="30">
        <v>6.5361359999999999</v>
      </c>
      <c r="I108" s="4">
        <v>0.98990940000000005</v>
      </c>
      <c r="J108" s="4"/>
      <c r="K108" s="4" t="s">
        <v>881</v>
      </c>
      <c r="L108" s="4">
        <v>10</v>
      </c>
      <c r="M108" s="4" t="s">
        <v>1090</v>
      </c>
      <c r="N108" s="4"/>
      <c r="O108" s="4"/>
    </row>
    <row r="109" spans="1:15" s="92" customFormat="1" hidden="1" x14ac:dyDescent="0.3">
      <c r="A109" s="4" t="s">
        <v>605</v>
      </c>
      <c r="B109" s="4">
        <v>0</v>
      </c>
      <c r="C109" s="4">
        <v>0.2</v>
      </c>
      <c r="D109" s="5">
        <v>993</v>
      </c>
      <c r="E109" s="4" t="s">
        <v>861</v>
      </c>
      <c r="F109" s="12" t="s">
        <v>2007</v>
      </c>
      <c r="G109" s="4" t="s">
        <v>1760</v>
      </c>
      <c r="H109" s="30">
        <v>6.2234920000000002</v>
      </c>
      <c r="I109" s="4">
        <v>1.4229731000000001</v>
      </c>
      <c r="J109" s="4"/>
      <c r="K109" s="4" t="s">
        <v>881</v>
      </c>
      <c r="L109" s="4">
        <v>12</v>
      </c>
      <c r="M109" s="4" t="s">
        <v>1090</v>
      </c>
      <c r="N109" s="4"/>
      <c r="O109" s="4"/>
    </row>
    <row r="110" spans="1:15" s="92" customFormat="1" hidden="1" x14ac:dyDescent="0.3">
      <c r="A110" s="4" t="s">
        <v>605</v>
      </c>
      <c r="B110" s="4">
        <v>0</v>
      </c>
      <c r="C110" s="4">
        <v>0.2</v>
      </c>
      <c r="D110" s="5">
        <v>994</v>
      </c>
      <c r="E110" s="4" t="s">
        <v>861</v>
      </c>
      <c r="F110" s="12" t="s">
        <v>2007</v>
      </c>
      <c r="G110" s="4" t="s">
        <v>1760</v>
      </c>
      <c r="H110" s="4">
        <v>6.3648639999999999</v>
      </c>
      <c r="I110" s="4">
        <v>0.78538620000000003</v>
      </c>
      <c r="J110" s="4"/>
      <c r="K110" s="4" t="s">
        <v>881</v>
      </c>
      <c r="L110" s="4">
        <v>12</v>
      </c>
      <c r="M110" s="4" t="s">
        <v>1090</v>
      </c>
      <c r="N110" s="4"/>
      <c r="O110" s="4"/>
    </row>
    <row r="111" spans="1:15" s="92" customFormat="1" hidden="1" x14ac:dyDescent="0.3">
      <c r="A111" s="4" t="s">
        <v>605</v>
      </c>
      <c r="B111" s="4">
        <v>0</v>
      </c>
      <c r="C111" s="4">
        <v>0.2</v>
      </c>
      <c r="D111" s="5">
        <v>995</v>
      </c>
      <c r="E111" s="4" t="s">
        <v>861</v>
      </c>
      <c r="F111" s="12" t="s">
        <v>2007</v>
      </c>
      <c r="G111" s="4" t="s">
        <v>1760</v>
      </c>
      <c r="H111" s="4">
        <v>6.5512579999999998</v>
      </c>
      <c r="I111" s="4">
        <v>1.8631310999999999</v>
      </c>
      <c r="J111" s="4"/>
      <c r="K111" s="4" t="s">
        <v>881</v>
      </c>
      <c r="L111" s="4">
        <v>12</v>
      </c>
      <c r="M111" s="4" t="s">
        <v>1090</v>
      </c>
      <c r="N111" s="4"/>
      <c r="O111" s="4"/>
    </row>
    <row r="112" spans="1:15" hidden="1" x14ac:dyDescent="0.3">
      <c r="A112" s="4" t="s">
        <v>605</v>
      </c>
      <c r="B112" s="4">
        <v>1</v>
      </c>
      <c r="C112" s="5">
        <v>1</v>
      </c>
      <c r="D112" s="4">
        <v>1</v>
      </c>
      <c r="E112" s="4" t="s">
        <v>861</v>
      </c>
      <c r="F112" s="4" t="s">
        <v>922</v>
      </c>
      <c r="G112" s="4" t="s">
        <v>1315</v>
      </c>
      <c r="H112" s="4">
        <v>64.599999999999994</v>
      </c>
      <c r="I112" s="4">
        <v>28.5</v>
      </c>
      <c r="J112" s="4" t="s">
        <v>1343</v>
      </c>
      <c r="K112" s="4" t="s">
        <v>881</v>
      </c>
      <c r="L112" s="4">
        <v>2</v>
      </c>
      <c r="M112" s="4" t="s">
        <v>849</v>
      </c>
      <c r="N112" s="4"/>
    </row>
    <row r="113" spans="1:14" hidden="1" x14ac:dyDescent="0.3">
      <c r="A113" s="4" t="s">
        <v>605</v>
      </c>
      <c r="B113" s="4">
        <v>1</v>
      </c>
      <c r="C113" s="5">
        <v>1</v>
      </c>
      <c r="D113" s="4">
        <v>1</v>
      </c>
      <c r="E113" s="4" t="s">
        <v>861</v>
      </c>
      <c r="F113" s="4" t="s">
        <v>922</v>
      </c>
      <c r="G113" s="4" t="s">
        <v>850</v>
      </c>
      <c r="H113" s="4">
        <v>4.8</v>
      </c>
      <c r="I113" s="4">
        <v>0.3</v>
      </c>
      <c r="J113" s="4" t="s">
        <v>851</v>
      </c>
      <c r="K113" s="4" t="s">
        <v>881</v>
      </c>
      <c r="L113" s="4">
        <v>2</v>
      </c>
      <c r="M113" s="4" t="s">
        <v>849</v>
      </c>
      <c r="N113" s="4"/>
    </row>
    <row r="114" spans="1:14" hidden="1" x14ac:dyDescent="0.3">
      <c r="A114" s="4" t="s">
        <v>605</v>
      </c>
      <c r="B114" s="4">
        <v>1</v>
      </c>
      <c r="C114" s="5">
        <v>1</v>
      </c>
      <c r="D114" s="4">
        <v>1</v>
      </c>
      <c r="E114" s="4" t="s">
        <v>861</v>
      </c>
      <c r="F114" s="12" t="s">
        <v>922</v>
      </c>
      <c r="G114" s="4" t="s">
        <v>1759</v>
      </c>
      <c r="H114" s="4">
        <v>1.2</v>
      </c>
      <c r="I114" s="4">
        <v>0.1</v>
      </c>
      <c r="J114" s="4" t="s">
        <v>852</v>
      </c>
      <c r="K114" s="4" t="s">
        <v>881</v>
      </c>
      <c r="L114" s="4">
        <v>2</v>
      </c>
      <c r="M114" s="4" t="s">
        <v>849</v>
      </c>
      <c r="N114" s="4"/>
    </row>
    <row r="115" spans="1:14" hidden="1" x14ac:dyDescent="0.3">
      <c r="A115" s="4" t="s">
        <v>605</v>
      </c>
      <c r="B115" s="4">
        <v>1</v>
      </c>
      <c r="C115" s="5">
        <v>1</v>
      </c>
      <c r="D115" s="4">
        <v>1</v>
      </c>
      <c r="E115" s="4" t="s">
        <v>861</v>
      </c>
      <c r="F115" s="4" t="s">
        <v>922</v>
      </c>
      <c r="G115" s="4" t="s">
        <v>1557</v>
      </c>
      <c r="H115" s="4">
        <v>0.62</v>
      </c>
      <c r="I115" s="4"/>
      <c r="J115" s="4" t="s">
        <v>854</v>
      </c>
      <c r="K115" s="4"/>
      <c r="L115" s="4">
        <v>1</v>
      </c>
      <c r="M115" s="4" t="s">
        <v>849</v>
      </c>
      <c r="N115" s="4"/>
    </row>
    <row r="116" spans="1:14" hidden="1" x14ac:dyDescent="0.3">
      <c r="A116" s="4" t="s">
        <v>603</v>
      </c>
      <c r="B116" s="4">
        <v>1</v>
      </c>
      <c r="C116" s="5">
        <v>1</v>
      </c>
      <c r="D116" s="4">
        <v>1</v>
      </c>
      <c r="E116" s="4" t="s">
        <v>861</v>
      </c>
      <c r="F116" s="4" t="s">
        <v>922</v>
      </c>
      <c r="G116" s="4" t="s">
        <v>1131</v>
      </c>
      <c r="H116" s="4">
        <v>1.9500000000000002</v>
      </c>
      <c r="I116" s="4"/>
      <c r="J116" s="4" t="s">
        <v>854</v>
      </c>
      <c r="K116" s="4"/>
      <c r="L116" s="4">
        <v>1</v>
      </c>
      <c r="M116" s="4" t="s">
        <v>1788</v>
      </c>
      <c r="N116" s="4"/>
    </row>
    <row r="117" spans="1:14" hidden="1" x14ac:dyDescent="0.3">
      <c r="A117" s="4" t="s">
        <v>605</v>
      </c>
      <c r="B117" s="4">
        <v>1</v>
      </c>
      <c r="C117" s="5">
        <v>1</v>
      </c>
      <c r="D117" s="4">
        <v>1</v>
      </c>
      <c r="E117" s="4" t="s">
        <v>861</v>
      </c>
      <c r="F117" s="4" t="s">
        <v>922</v>
      </c>
      <c r="G117" s="4" t="s">
        <v>855</v>
      </c>
      <c r="H117" s="4">
        <v>19.899999999999999</v>
      </c>
      <c r="I117" s="4"/>
      <c r="J117" s="4" t="s">
        <v>856</v>
      </c>
      <c r="K117" s="4"/>
      <c r="L117" s="4">
        <v>1</v>
      </c>
      <c r="M117" s="4" t="s">
        <v>849</v>
      </c>
      <c r="N117" s="4"/>
    </row>
    <row r="118" spans="1:14" hidden="1" x14ac:dyDescent="0.3">
      <c r="A118" s="4" t="s">
        <v>605</v>
      </c>
      <c r="B118" s="4">
        <v>1</v>
      </c>
      <c r="C118" s="5">
        <v>1</v>
      </c>
      <c r="D118" s="4">
        <v>1</v>
      </c>
      <c r="E118" s="4" t="s">
        <v>861</v>
      </c>
      <c r="F118" s="4" t="s">
        <v>922</v>
      </c>
      <c r="G118" s="4" t="s">
        <v>857</v>
      </c>
      <c r="H118" s="4">
        <v>0.25</v>
      </c>
      <c r="I118" s="4">
        <v>0.01</v>
      </c>
      <c r="J118" s="4" t="s">
        <v>852</v>
      </c>
      <c r="K118" s="4" t="s">
        <v>881</v>
      </c>
      <c r="L118" s="4">
        <v>2</v>
      </c>
      <c r="M118" s="4" t="s">
        <v>849</v>
      </c>
      <c r="N118" s="4"/>
    </row>
    <row r="119" spans="1:14" hidden="1" x14ac:dyDescent="0.3">
      <c r="A119" s="4" t="s">
        <v>605</v>
      </c>
      <c r="B119" s="4">
        <v>1</v>
      </c>
      <c r="C119" s="5">
        <v>1</v>
      </c>
      <c r="D119" s="4">
        <v>1</v>
      </c>
      <c r="E119" s="4" t="s">
        <v>861</v>
      </c>
      <c r="F119" s="4" t="s">
        <v>922</v>
      </c>
      <c r="G119" s="4" t="s">
        <v>858</v>
      </c>
      <c r="H119" s="4">
        <v>0.05</v>
      </c>
      <c r="I119" s="4"/>
      <c r="J119" s="4" t="s">
        <v>852</v>
      </c>
      <c r="K119" s="4"/>
      <c r="L119" s="4">
        <v>1</v>
      </c>
      <c r="M119" s="4" t="s">
        <v>849</v>
      </c>
      <c r="N119" s="4"/>
    </row>
    <row r="120" spans="1:14" hidden="1" x14ac:dyDescent="0.3">
      <c r="A120" s="4" t="s">
        <v>605</v>
      </c>
      <c r="B120" s="4">
        <v>1</v>
      </c>
      <c r="C120" s="5">
        <v>1</v>
      </c>
      <c r="D120" s="4">
        <v>1</v>
      </c>
      <c r="E120" s="4" t="s">
        <v>861</v>
      </c>
      <c r="F120" s="4" t="s">
        <v>922</v>
      </c>
      <c r="G120" s="4" t="s">
        <v>859</v>
      </c>
      <c r="H120" s="4">
        <v>21.7</v>
      </c>
      <c r="I120" s="4">
        <v>1.3</v>
      </c>
      <c r="J120" s="4" t="s">
        <v>856</v>
      </c>
      <c r="K120" s="4" t="s">
        <v>881</v>
      </c>
      <c r="L120" s="4">
        <v>2</v>
      </c>
      <c r="M120" s="4" t="s">
        <v>849</v>
      </c>
      <c r="N120" s="4"/>
    </row>
    <row r="121" spans="1:14" hidden="1" x14ac:dyDescent="0.3">
      <c r="A121" s="4" t="s">
        <v>605</v>
      </c>
      <c r="B121" s="4">
        <v>1</v>
      </c>
      <c r="C121" s="5">
        <v>1</v>
      </c>
      <c r="D121" s="4">
        <v>1</v>
      </c>
      <c r="E121" s="4" t="s">
        <v>861</v>
      </c>
      <c r="F121" s="4" t="s">
        <v>922</v>
      </c>
      <c r="G121" s="4" t="s">
        <v>1256</v>
      </c>
      <c r="H121" s="4">
        <v>-23.1</v>
      </c>
      <c r="I121" s="4">
        <v>0.1</v>
      </c>
      <c r="J121" s="4" t="s">
        <v>860</v>
      </c>
      <c r="K121" s="4" t="s">
        <v>881</v>
      </c>
      <c r="L121" s="4">
        <v>2</v>
      </c>
      <c r="M121" s="4" t="s">
        <v>849</v>
      </c>
      <c r="N121" s="4"/>
    </row>
    <row r="122" spans="1:14" hidden="1" x14ac:dyDescent="0.3">
      <c r="A122" s="4" t="s">
        <v>605</v>
      </c>
      <c r="B122" s="4">
        <v>1</v>
      </c>
      <c r="C122" s="5">
        <v>1</v>
      </c>
      <c r="D122" s="4">
        <v>1</v>
      </c>
      <c r="E122" s="4" t="s">
        <v>861</v>
      </c>
      <c r="F122" s="4" t="s">
        <v>922</v>
      </c>
      <c r="G122" s="4" t="s">
        <v>853</v>
      </c>
      <c r="H122" s="4">
        <v>0.15</v>
      </c>
      <c r="I122" s="4"/>
      <c r="J122" s="4" t="s">
        <v>854</v>
      </c>
      <c r="K122" s="4"/>
      <c r="L122" s="4">
        <v>1</v>
      </c>
      <c r="M122" s="4" t="s">
        <v>849</v>
      </c>
      <c r="N122" s="4"/>
    </row>
    <row r="123" spans="1:14" hidden="1" x14ac:dyDescent="0.3">
      <c r="A123" s="4" t="s">
        <v>605</v>
      </c>
      <c r="B123" s="4">
        <v>1</v>
      </c>
      <c r="C123" s="5">
        <v>1</v>
      </c>
      <c r="D123" s="4">
        <v>2</v>
      </c>
      <c r="E123" s="4" t="s">
        <v>861</v>
      </c>
      <c r="F123" s="4" t="s">
        <v>922</v>
      </c>
      <c r="G123" s="4" t="s">
        <v>1315</v>
      </c>
      <c r="H123" s="4">
        <v>17.3</v>
      </c>
      <c r="I123" s="4">
        <v>1.1000000000000001</v>
      </c>
      <c r="J123" s="4" t="s">
        <v>1343</v>
      </c>
      <c r="K123" s="4" t="s">
        <v>881</v>
      </c>
      <c r="L123" s="4">
        <v>2</v>
      </c>
      <c r="M123" s="4" t="s">
        <v>849</v>
      </c>
      <c r="N123" s="4"/>
    </row>
    <row r="124" spans="1:14" hidden="1" x14ac:dyDescent="0.3">
      <c r="A124" s="4" t="s">
        <v>605</v>
      </c>
      <c r="B124" s="4">
        <v>1</v>
      </c>
      <c r="C124" s="5">
        <v>1</v>
      </c>
      <c r="D124" s="4">
        <v>2</v>
      </c>
      <c r="E124" s="4" t="s">
        <v>861</v>
      </c>
      <c r="F124" s="4" t="s">
        <v>922</v>
      </c>
      <c r="G124" s="4" t="s">
        <v>850</v>
      </c>
      <c r="H124" s="4">
        <v>10.7</v>
      </c>
      <c r="I124" s="4">
        <v>0.7</v>
      </c>
      <c r="J124" s="4" t="s">
        <v>851</v>
      </c>
      <c r="K124" s="4" t="s">
        <v>881</v>
      </c>
      <c r="L124" s="4">
        <v>2</v>
      </c>
      <c r="M124" s="4" t="s">
        <v>849</v>
      </c>
      <c r="N124" s="4"/>
    </row>
    <row r="125" spans="1:14" hidden="1" x14ac:dyDescent="0.3">
      <c r="A125" s="4" t="s">
        <v>605</v>
      </c>
      <c r="B125" s="4">
        <v>1</v>
      </c>
      <c r="C125" s="5">
        <v>1</v>
      </c>
      <c r="D125" s="4">
        <v>2</v>
      </c>
      <c r="E125" s="4" t="s">
        <v>861</v>
      </c>
      <c r="F125" s="12" t="s">
        <v>922</v>
      </c>
      <c r="G125" s="4" t="s">
        <v>1759</v>
      </c>
      <c r="H125" s="4">
        <v>1.5</v>
      </c>
      <c r="I125" s="4">
        <v>0</v>
      </c>
      <c r="J125" s="4" t="s">
        <v>852</v>
      </c>
      <c r="K125" s="4" t="s">
        <v>881</v>
      </c>
      <c r="L125" s="4">
        <v>2</v>
      </c>
      <c r="M125" s="4" t="s">
        <v>849</v>
      </c>
      <c r="N125" s="4"/>
    </row>
    <row r="126" spans="1:14" hidden="1" x14ac:dyDescent="0.3">
      <c r="A126" s="4" t="s">
        <v>605</v>
      </c>
      <c r="B126" s="4">
        <v>1</v>
      </c>
      <c r="C126" s="5">
        <v>1</v>
      </c>
      <c r="D126" s="4">
        <v>2</v>
      </c>
      <c r="E126" s="4" t="s">
        <v>861</v>
      </c>
      <c r="F126" s="4" t="s">
        <v>922</v>
      </c>
      <c r="G126" s="4" t="s">
        <v>1557</v>
      </c>
      <c r="H126" s="4">
        <v>0.71</v>
      </c>
      <c r="I126" s="4"/>
      <c r="J126" s="4" t="s">
        <v>854</v>
      </c>
      <c r="K126" s="4"/>
      <c r="L126" s="4">
        <v>1</v>
      </c>
      <c r="M126" s="4" t="s">
        <v>849</v>
      </c>
      <c r="N126" s="4"/>
    </row>
    <row r="127" spans="1:14" hidden="1" x14ac:dyDescent="0.3">
      <c r="A127" s="4" t="s">
        <v>603</v>
      </c>
      <c r="B127" s="4">
        <v>1</v>
      </c>
      <c r="C127" s="5">
        <v>1</v>
      </c>
      <c r="D127" s="4">
        <v>2</v>
      </c>
      <c r="E127" s="4" t="s">
        <v>861</v>
      </c>
      <c r="F127" s="4" t="s">
        <v>922</v>
      </c>
      <c r="G127" s="4" t="s">
        <v>1131</v>
      </c>
      <c r="H127" s="4">
        <v>-21.7</v>
      </c>
      <c r="I127" s="4"/>
      <c r="J127" s="4" t="s">
        <v>854</v>
      </c>
      <c r="K127" s="4"/>
      <c r="L127" s="4">
        <v>1</v>
      </c>
      <c r="M127" s="4"/>
      <c r="N127" s="4"/>
    </row>
    <row r="128" spans="1:14" hidden="1" x14ac:dyDescent="0.3">
      <c r="A128" s="4" t="s">
        <v>605</v>
      </c>
      <c r="B128" s="4">
        <v>1</v>
      </c>
      <c r="C128" s="5">
        <v>1</v>
      </c>
      <c r="D128" s="4">
        <v>2</v>
      </c>
      <c r="E128" s="4" t="s">
        <v>861</v>
      </c>
      <c r="F128" s="4" t="s">
        <v>922</v>
      </c>
      <c r="G128" s="4" t="s">
        <v>855</v>
      </c>
      <c r="H128" s="4">
        <v>26.6</v>
      </c>
      <c r="I128" s="4"/>
      <c r="J128" s="4" t="s">
        <v>856</v>
      </c>
      <c r="K128" s="4"/>
      <c r="L128" s="4">
        <v>1</v>
      </c>
      <c r="M128" s="4" t="s">
        <v>849</v>
      </c>
      <c r="N128" s="4"/>
    </row>
    <row r="129" spans="1:14" hidden="1" x14ac:dyDescent="0.3">
      <c r="A129" s="4" t="s">
        <v>605</v>
      </c>
      <c r="B129" s="4">
        <v>1</v>
      </c>
      <c r="C129" s="5">
        <v>1</v>
      </c>
      <c r="D129" s="4">
        <v>2</v>
      </c>
      <c r="E129" s="4" t="s">
        <v>861</v>
      </c>
      <c r="F129" s="4" t="s">
        <v>922</v>
      </c>
      <c r="G129" s="4" t="s">
        <v>857</v>
      </c>
      <c r="H129" s="4">
        <v>0.27</v>
      </c>
      <c r="I129" s="4">
        <v>0.04</v>
      </c>
      <c r="J129" s="4" t="s">
        <v>852</v>
      </c>
      <c r="K129" s="4" t="s">
        <v>881</v>
      </c>
      <c r="L129" s="4">
        <v>2</v>
      </c>
      <c r="M129" s="4" t="s">
        <v>849</v>
      </c>
      <c r="N129" s="4"/>
    </row>
    <row r="130" spans="1:14" hidden="1" x14ac:dyDescent="0.3">
      <c r="A130" s="4" t="s">
        <v>605</v>
      </c>
      <c r="B130" s="4">
        <v>1</v>
      </c>
      <c r="C130" s="5">
        <v>1</v>
      </c>
      <c r="D130" s="4">
        <v>2</v>
      </c>
      <c r="E130" s="4" t="s">
        <v>861</v>
      </c>
      <c r="F130" s="4" t="s">
        <v>922</v>
      </c>
      <c r="G130" s="4" t="s">
        <v>858</v>
      </c>
      <c r="H130" s="4">
        <v>0.05</v>
      </c>
      <c r="I130" s="4">
        <v>0.01</v>
      </c>
      <c r="J130" s="4" t="s">
        <v>852</v>
      </c>
      <c r="K130" s="4" t="s">
        <v>881</v>
      </c>
      <c r="L130" s="4">
        <v>2</v>
      </c>
      <c r="M130" s="4" t="s">
        <v>849</v>
      </c>
      <c r="N130" s="4"/>
    </row>
    <row r="131" spans="1:14" hidden="1" x14ac:dyDescent="0.3">
      <c r="A131" s="4" t="s">
        <v>605</v>
      </c>
      <c r="B131" s="4">
        <v>1</v>
      </c>
      <c r="C131" s="5">
        <v>1</v>
      </c>
      <c r="D131" s="4">
        <v>2</v>
      </c>
      <c r="E131" s="4" t="s">
        <v>861</v>
      </c>
      <c r="F131" s="4" t="s">
        <v>922</v>
      </c>
      <c r="G131" s="4" t="s">
        <v>859</v>
      </c>
      <c r="H131" s="4">
        <v>19</v>
      </c>
      <c r="I131" s="4">
        <v>0.7</v>
      </c>
      <c r="J131" s="4" t="s">
        <v>856</v>
      </c>
      <c r="K131" s="4" t="s">
        <v>881</v>
      </c>
      <c r="L131" s="4">
        <v>2</v>
      </c>
      <c r="M131" s="4" t="s">
        <v>849</v>
      </c>
      <c r="N131" s="4"/>
    </row>
    <row r="132" spans="1:14" hidden="1" x14ac:dyDescent="0.3">
      <c r="A132" s="4" t="s">
        <v>605</v>
      </c>
      <c r="B132" s="4">
        <v>1</v>
      </c>
      <c r="C132" s="5">
        <v>1</v>
      </c>
      <c r="D132" s="4">
        <v>2</v>
      </c>
      <c r="E132" s="4" t="s">
        <v>861</v>
      </c>
      <c r="F132" s="4" t="s">
        <v>922</v>
      </c>
      <c r="G132" s="4" t="s">
        <v>1256</v>
      </c>
      <c r="H132" s="4">
        <v>-23.7</v>
      </c>
      <c r="I132" s="4"/>
      <c r="J132" s="4" t="s">
        <v>860</v>
      </c>
      <c r="K132" s="4"/>
      <c r="L132" s="4">
        <v>1</v>
      </c>
      <c r="M132" s="4" t="s">
        <v>849</v>
      </c>
      <c r="N132" s="4"/>
    </row>
    <row r="133" spans="1:14" hidden="1" x14ac:dyDescent="0.3">
      <c r="A133" s="4" t="s">
        <v>605</v>
      </c>
      <c r="B133" s="4">
        <v>1</v>
      </c>
      <c r="C133" s="5">
        <v>1</v>
      </c>
      <c r="D133" s="4">
        <v>2</v>
      </c>
      <c r="E133" s="4" t="s">
        <v>861</v>
      </c>
      <c r="F133" s="4" t="s">
        <v>922</v>
      </c>
      <c r="G133" s="4" t="s">
        <v>853</v>
      </c>
      <c r="H133" s="4">
        <v>0.26</v>
      </c>
      <c r="I133" s="4"/>
      <c r="J133" s="4" t="s">
        <v>854</v>
      </c>
      <c r="K133" s="4"/>
      <c r="L133" s="4">
        <v>1</v>
      </c>
      <c r="M133" s="4" t="s">
        <v>849</v>
      </c>
      <c r="N133" s="4"/>
    </row>
    <row r="134" spans="1:14" hidden="1" x14ac:dyDescent="0.3">
      <c r="A134" s="4" t="s">
        <v>605</v>
      </c>
      <c r="B134" s="4">
        <v>1</v>
      </c>
      <c r="C134" s="5">
        <v>1</v>
      </c>
      <c r="D134" s="4">
        <v>3</v>
      </c>
      <c r="E134" s="4" t="s">
        <v>861</v>
      </c>
      <c r="F134" s="4" t="s">
        <v>922</v>
      </c>
      <c r="G134" s="4" t="s">
        <v>1315</v>
      </c>
      <c r="H134" s="4">
        <v>24.8</v>
      </c>
      <c r="I134" s="4">
        <v>1.4</v>
      </c>
      <c r="J134" s="4" t="s">
        <v>1343</v>
      </c>
      <c r="K134" s="4" t="s">
        <v>881</v>
      </c>
      <c r="L134" s="4">
        <v>2</v>
      </c>
      <c r="M134" s="4" t="s">
        <v>849</v>
      </c>
      <c r="N134" s="4"/>
    </row>
    <row r="135" spans="1:14" hidden="1" x14ac:dyDescent="0.3">
      <c r="A135" s="4" t="s">
        <v>605</v>
      </c>
      <c r="B135" s="4">
        <v>1</v>
      </c>
      <c r="C135" s="5">
        <v>1</v>
      </c>
      <c r="D135" s="4">
        <v>3</v>
      </c>
      <c r="E135" s="4" t="s">
        <v>861</v>
      </c>
      <c r="F135" s="4" t="s">
        <v>922</v>
      </c>
      <c r="G135" s="4" t="s">
        <v>850</v>
      </c>
      <c r="H135" s="4">
        <v>6.1</v>
      </c>
      <c r="I135" s="4">
        <v>0.2</v>
      </c>
      <c r="J135" s="4" t="s">
        <v>851</v>
      </c>
      <c r="K135" s="4" t="s">
        <v>881</v>
      </c>
      <c r="L135" s="4">
        <v>2</v>
      </c>
      <c r="M135" s="4" t="s">
        <v>849</v>
      </c>
      <c r="N135" s="4"/>
    </row>
    <row r="136" spans="1:14" hidden="1" x14ac:dyDescent="0.3">
      <c r="A136" s="4" t="s">
        <v>605</v>
      </c>
      <c r="B136" s="4">
        <v>1</v>
      </c>
      <c r="C136" s="5">
        <v>1</v>
      </c>
      <c r="D136" s="4">
        <v>3</v>
      </c>
      <c r="E136" s="4" t="s">
        <v>861</v>
      </c>
      <c r="F136" s="12" t="s">
        <v>922</v>
      </c>
      <c r="G136" s="4" t="s">
        <v>1759</v>
      </c>
      <c r="H136" s="4">
        <v>1</v>
      </c>
      <c r="I136" s="4">
        <v>0.1</v>
      </c>
      <c r="J136" s="4" t="s">
        <v>852</v>
      </c>
      <c r="K136" s="4" t="s">
        <v>881</v>
      </c>
      <c r="L136" s="4">
        <v>2</v>
      </c>
      <c r="M136" s="4" t="s">
        <v>849</v>
      </c>
      <c r="N136" s="4"/>
    </row>
    <row r="137" spans="1:14" hidden="1" x14ac:dyDescent="0.3">
      <c r="A137" s="4" t="s">
        <v>605</v>
      </c>
      <c r="B137" s="4">
        <v>1</v>
      </c>
      <c r="C137" s="5">
        <v>1</v>
      </c>
      <c r="D137" s="4">
        <v>3</v>
      </c>
      <c r="E137" s="4" t="s">
        <v>861</v>
      </c>
      <c r="F137" s="4" t="s">
        <v>922</v>
      </c>
      <c r="G137" s="4" t="s">
        <v>1557</v>
      </c>
      <c r="H137" s="4">
        <v>1.54</v>
      </c>
      <c r="I137" s="4"/>
      <c r="J137" s="4" t="s">
        <v>854</v>
      </c>
      <c r="K137" s="4"/>
      <c r="L137" s="4">
        <v>1</v>
      </c>
      <c r="M137" s="4" t="s">
        <v>849</v>
      </c>
      <c r="N137" s="4"/>
    </row>
    <row r="138" spans="1:14" hidden="1" x14ac:dyDescent="0.3">
      <c r="A138" s="4" t="s">
        <v>603</v>
      </c>
      <c r="B138" s="4">
        <v>1</v>
      </c>
      <c r="C138" s="5">
        <v>1</v>
      </c>
      <c r="D138" s="4">
        <v>3</v>
      </c>
      <c r="E138" s="4" t="s">
        <v>861</v>
      </c>
      <c r="F138" s="4" t="s">
        <v>922</v>
      </c>
      <c r="G138" s="4" t="s">
        <v>1131</v>
      </c>
      <c r="H138" s="4">
        <v>-21.7</v>
      </c>
      <c r="I138" s="4"/>
      <c r="J138" s="4" t="s">
        <v>854</v>
      </c>
      <c r="K138" s="4"/>
      <c r="L138" s="4">
        <v>1</v>
      </c>
      <c r="M138" s="4"/>
      <c r="N138" s="4"/>
    </row>
    <row r="139" spans="1:14" hidden="1" x14ac:dyDescent="0.3">
      <c r="A139" s="4" t="s">
        <v>605</v>
      </c>
      <c r="B139" s="4">
        <v>1</v>
      </c>
      <c r="C139" s="5">
        <v>1</v>
      </c>
      <c r="D139" s="4">
        <v>3</v>
      </c>
      <c r="E139" s="4" t="s">
        <v>861</v>
      </c>
      <c r="F139" s="4" t="s">
        <v>922</v>
      </c>
      <c r="G139" s="4" t="s">
        <v>855</v>
      </c>
      <c r="H139" s="4">
        <v>19.2</v>
      </c>
      <c r="I139" s="4"/>
      <c r="J139" s="4" t="s">
        <v>856</v>
      </c>
      <c r="K139" s="4"/>
      <c r="L139" s="4">
        <v>1</v>
      </c>
      <c r="M139" s="4" t="s">
        <v>849</v>
      </c>
      <c r="N139" s="4"/>
    </row>
    <row r="140" spans="1:14" hidden="1" x14ac:dyDescent="0.3">
      <c r="A140" s="4" t="s">
        <v>605</v>
      </c>
      <c r="B140" s="4">
        <v>1</v>
      </c>
      <c r="C140" s="5">
        <v>1</v>
      </c>
      <c r="D140" s="4">
        <v>3</v>
      </c>
      <c r="E140" s="4" t="s">
        <v>861</v>
      </c>
      <c r="F140" s="4" t="s">
        <v>922</v>
      </c>
      <c r="G140" s="4" t="s">
        <v>857</v>
      </c>
      <c r="H140" s="4">
        <v>0.36</v>
      </c>
      <c r="I140" s="4">
        <v>0.04</v>
      </c>
      <c r="J140" s="4" t="s">
        <v>852</v>
      </c>
      <c r="K140" s="4" t="s">
        <v>881</v>
      </c>
      <c r="L140" s="4">
        <v>2</v>
      </c>
      <c r="M140" s="4" t="s">
        <v>849</v>
      </c>
      <c r="N140" s="4"/>
    </row>
    <row r="141" spans="1:14" hidden="1" x14ac:dyDescent="0.3">
      <c r="A141" s="4" t="s">
        <v>605</v>
      </c>
      <c r="B141" s="4">
        <v>1</v>
      </c>
      <c r="C141" s="5">
        <v>1</v>
      </c>
      <c r="D141" s="4">
        <v>3</v>
      </c>
      <c r="E141" s="4" t="s">
        <v>861</v>
      </c>
      <c r="F141" s="4" t="s">
        <v>922</v>
      </c>
      <c r="G141" s="4" t="s">
        <v>858</v>
      </c>
      <c r="H141" s="4">
        <v>0.09</v>
      </c>
      <c r="I141" s="4"/>
      <c r="J141" s="4" t="s">
        <v>852</v>
      </c>
      <c r="K141" s="4"/>
      <c r="L141" s="4">
        <v>1</v>
      </c>
      <c r="M141" s="4" t="s">
        <v>849</v>
      </c>
      <c r="N141" s="4"/>
    </row>
    <row r="142" spans="1:14" hidden="1" x14ac:dyDescent="0.3">
      <c r="A142" s="4" t="s">
        <v>605</v>
      </c>
      <c r="B142" s="4">
        <v>1</v>
      </c>
      <c r="C142" s="5">
        <v>1</v>
      </c>
      <c r="D142" s="4">
        <v>3</v>
      </c>
      <c r="E142" s="4" t="s">
        <v>861</v>
      </c>
      <c r="F142" s="4" t="s">
        <v>922</v>
      </c>
      <c r="G142" s="4" t="s">
        <v>859</v>
      </c>
      <c r="H142" s="4">
        <v>24.5</v>
      </c>
      <c r="I142" s="4">
        <v>1.7</v>
      </c>
      <c r="J142" s="4" t="s">
        <v>856</v>
      </c>
      <c r="K142" s="4" t="s">
        <v>881</v>
      </c>
      <c r="L142" s="4">
        <v>2</v>
      </c>
      <c r="M142" s="4" t="s">
        <v>849</v>
      </c>
      <c r="N142" s="4"/>
    </row>
    <row r="143" spans="1:14" hidden="1" x14ac:dyDescent="0.3">
      <c r="A143" s="4" t="s">
        <v>605</v>
      </c>
      <c r="B143" s="4">
        <v>1</v>
      </c>
      <c r="C143" s="5">
        <v>1</v>
      </c>
      <c r="D143" s="4">
        <v>3</v>
      </c>
      <c r="E143" s="4" t="s">
        <v>861</v>
      </c>
      <c r="F143" s="4" t="s">
        <v>922</v>
      </c>
      <c r="G143" s="4" t="s">
        <v>1256</v>
      </c>
      <c r="H143" s="4">
        <v>-22.9</v>
      </c>
      <c r="I143" s="4">
        <v>0</v>
      </c>
      <c r="J143" s="4" t="s">
        <v>860</v>
      </c>
      <c r="K143" s="4" t="s">
        <v>881</v>
      </c>
      <c r="L143" s="4">
        <v>2</v>
      </c>
      <c r="M143" s="4" t="s">
        <v>849</v>
      </c>
      <c r="N143" s="4"/>
    </row>
    <row r="144" spans="1:14" hidden="1" x14ac:dyDescent="0.3">
      <c r="A144" s="4" t="s">
        <v>605</v>
      </c>
      <c r="B144" s="4">
        <v>1</v>
      </c>
      <c r="C144" s="5">
        <v>1</v>
      </c>
      <c r="D144" s="4">
        <v>3</v>
      </c>
      <c r="E144" s="4" t="s">
        <v>861</v>
      </c>
      <c r="F144" s="4" t="s">
        <v>922</v>
      </c>
      <c r="G144" s="4" t="s">
        <v>853</v>
      </c>
      <c r="H144" s="4">
        <v>0.36</v>
      </c>
      <c r="I144" s="4"/>
      <c r="J144" s="4" t="s">
        <v>854</v>
      </c>
      <c r="K144" s="4"/>
      <c r="L144" s="4">
        <v>1</v>
      </c>
      <c r="M144" s="4" t="s">
        <v>849</v>
      </c>
      <c r="N144" s="4"/>
    </row>
    <row r="145" spans="1:14" hidden="1" x14ac:dyDescent="0.3">
      <c r="A145" s="4" t="s">
        <v>605</v>
      </c>
      <c r="B145" s="4">
        <v>1</v>
      </c>
      <c r="C145" s="5">
        <v>1</v>
      </c>
      <c r="D145" s="4">
        <v>4</v>
      </c>
      <c r="E145" s="4" t="s">
        <v>861</v>
      </c>
      <c r="F145" s="4" t="s">
        <v>922</v>
      </c>
      <c r="G145" s="4" t="s">
        <v>1315</v>
      </c>
      <c r="H145" s="4">
        <v>19</v>
      </c>
      <c r="I145" s="4">
        <v>0.1</v>
      </c>
      <c r="J145" s="4" t="s">
        <v>1343</v>
      </c>
      <c r="K145" s="4" t="s">
        <v>881</v>
      </c>
      <c r="L145" s="4">
        <v>2</v>
      </c>
      <c r="M145" s="4" t="s">
        <v>849</v>
      </c>
      <c r="N145" s="4"/>
    </row>
    <row r="146" spans="1:14" hidden="1" x14ac:dyDescent="0.3">
      <c r="A146" s="4" t="s">
        <v>605</v>
      </c>
      <c r="B146" s="4">
        <v>1</v>
      </c>
      <c r="C146" s="5">
        <v>1</v>
      </c>
      <c r="D146" s="4">
        <v>4</v>
      </c>
      <c r="E146" s="4" t="s">
        <v>861</v>
      </c>
      <c r="F146" s="4" t="s">
        <v>922</v>
      </c>
      <c r="G146" s="4" t="s">
        <v>850</v>
      </c>
      <c r="H146" s="4">
        <v>8.6999999999999993</v>
      </c>
      <c r="I146" s="4">
        <v>0.2</v>
      </c>
      <c r="J146" s="4" t="s">
        <v>851</v>
      </c>
      <c r="K146" s="4" t="s">
        <v>881</v>
      </c>
      <c r="L146" s="4">
        <v>2</v>
      </c>
      <c r="M146" s="4" t="s">
        <v>849</v>
      </c>
      <c r="N146" s="4"/>
    </row>
    <row r="147" spans="1:14" hidden="1" x14ac:dyDescent="0.3">
      <c r="A147" s="4" t="s">
        <v>605</v>
      </c>
      <c r="B147" s="4">
        <v>1</v>
      </c>
      <c r="C147" s="5">
        <v>1</v>
      </c>
      <c r="D147" s="4">
        <v>4</v>
      </c>
      <c r="E147" s="4" t="s">
        <v>861</v>
      </c>
      <c r="F147" s="12" t="s">
        <v>922</v>
      </c>
      <c r="G147" s="4" t="s">
        <v>1759</v>
      </c>
      <c r="H147" s="4">
        <v>1.3</v>
      </c>
      <c r="I147" s="4">
        <v>0</v>
      </c>
      <c r="J147" s="4" t="s">
        <v>852</v>
      </c>
      <c r="K147" s="4" t="s">
        <v>881</v>
      </c>
      <c r="L147" s="4">
        <v>2</v>
      </c>
      <c r="M147" s="4" t="s">
        <v>849</v>
      </c>
      <c r="N147" s="4"/>
    </row>
    <row r="148" spans="1:14" hidden="1" x14ac:dyDescent="0.3">
      <c r="A148" s="4" t="s">
        <v>605</v>
      </c>
      <c r="B148" s="4">
        <v>1</v>
      </c>
      <c r="C148" s="5">
        <v>1</v>
      </c>
      <c r="D148" s="4">
        <v>4</v>
      </c>
      <c r="E148" s="4" t="s">
        <v>861</v>
      </c>
      <c r="F148" s="4" t="s">
        <v>922</v>
      </c>
      <c r="G148" s="4" t="s">
        <v>1557</v>
      </c>
      <c r="H148" s="4">
        <v>1.2</v>
      </c>
      <c r="I148" s="4"/>
      <c r="J148" s="4" t="s">
        <v>854</v>
      </c>
      <c r="K148" s="4"/>
      <c r="L148" s="4">
        <v>1</v>
      </c>
      <c r="M148" s="4" t="s">
        <v>849</v>
      </c>
      <c r="N148" s="4"/>
    </row>
    <row r="149" spans="1:14" hidden="1" x14ac:dyDescent="0.3">
      <c r="A149" s="4" t="s">
        <v>603</v>
      </c>
      <c r="B149" s="4">
        <v>1</v>
      </c>
      <c r="C149" s="5">
        <v>1</v>
      </c>
      <c r="D149" s="4">
        <v>4</v>
      </c>
      <c r="E149" s="4" t="s">
        <v>861</v>
      </c>
      <c r="F149" s="4" t="s">
        <v>922</v>
      </c>
      <c r="G149" s="4" t="s">
        <v>1131</v>
      </c>
      <c r="H149" s="4">
        <v>28.4</v>
      </c>
      <c r="I149" s="4"/>
      <c r="J149" s="4" t="s">
        <v>854</v>
      </c>
      <c r="K149" s="4"/>
      <c r="L149" s="4">
        <v>1</v>
      </c>
      <c r="M149" s="4"/>
      <c r="N149" s="4"/>
    </row>
    <row r="150" spans="1:14" hidden="1" x14ac:dyDescent="0.3">
      <c r="A150" s="4" t="s">
        <v>605</v>
      </c>
      <c r="B150" s="4">
        <v>1</v>
      </c>
      <c r="C150" s="5">
        <v>1</v>
      </c>
      <c r="D150" s="4">
        <v>4</v>
      </c>
      <c r="E150" s="4" t="s">
        <v>861</v>
      </c>
      <c r="F150" s="4" t="s">
        <v>922</v>
      </c>
      <c r="G150" s="4" t="s">
        <v>855</v>
      </c>
      <c r="H150" s="4">
        <v>18.8</v>
      </c>
      <c r="I150" s="4"/>
      <c r="J150" s="4" t="s">
        <v>856</v>
      </c>
      <c r="K150" s="4"/>
      <c r="L150" s="4">
        <v>1</v>
      </c>
      <c r="M150" s="4" t="s">
        <v>849</v>
      </c>
      <c r="N150" s="4"/>
    </row>
    <row r="151" spans="1:14" hidden="1" x14ac:dyDescent="0.3">
      <c r="A151" s="4" t="s">
        <v>605</v>
      </c>
      <c r="B151" s="4">
        <v>1</v>
      </c>
      <c r="C151" s="5">
        <v>1</v>
      </c>
      <c r="D151" s="4">
        <v>4</v>
      </c>
      <c r="E151" s="4" t="s">
        <v>861</v>
      </c>
      <c r="F151" s="4" t="s">
        <v>922</v>
      </c>
      <c r="G151" s="4" t="s">
        <v>857</v>
      </c>
      <c r="H151" s="4">
        <v>0.46</v>
      </c>
      <c r="I151" s="4">
        <v>0.03</v>
      </c>
      <c r="J151" s="4" t="s">
        <v>852</v>
      </c>
      <c r="K151" s="4" t="s">
        <v>881</v>
      </c>
      <c r="L151" s="4">
        <v>2</v>
      </c>
      <c r="M151" s="4" t="s">
        <v>849</v>
      </c>
      <c r="N151" s="4"/>
    </row>
    <row r="152" spans="1:14" hidden="1" x14ac:dyDescent="0.3">
      <c r="A152" s="4" t="s">
        <v>605</v>
      </c>
      <c r="B152" s="4">
        <v>1</v>
      </c>
      <c r="C152" s="5">
        <v>1</v>
      </c>
      <c r="D152" s="4">
        <v>4</v>
      </c>
      <c r="E152" s="4" t="s">
        <v>861</v>
      </c>
      <c r="F152" s="4" t="s">
        <v>922</v>
      </c>
      <c r="G152" s="4" t="s">
        <v>858</v>
      </c>
      <c r="H152" s="4">
        <v>0.08</v>
      </c>
      <c r="I152" s="4"/>
      <c r="J152" s="4" t="s">
        <v>852</v>
      </c>
      <c r="K152" s="4"/>
      <c r="L152" s="4">
        <v>1</v>
      </c>
      <c r="M152" s="4" t="s">
        <v>849</v>
      </c>
      <c r="N152" s="4"/>
    </row>
    <row r="153" spans="1:14" hidden="1" x14ac:dyDescent="0.3">
      <c r="A153" s="4" t="s">
        <v>605</v>
      </c>
      <c r="B153" s="4">
        <v>1</v>
      </c>
      <c r="C153" s="5">
        <v>1</v>
      </c>
      <c r="D153" s="4">
        <v>4</v>
      </c>
      <c r="E153" s="4" t="s">
        <v>861</v>
      </c>
      <c r="F153" s="4" t="s">
        <v>922</v>
      </c>
      <c r="G153" s="4" t="s">
        <v>859</v>
      </c>
      <c r="H153" s="4">
        <v>17</v>
      </c>
      <c r="I153" s="4">
        <v>0.5</v>
      </c>
      <c r="J153" s="4" t="s">
        <v>856</v>
      </c>
      <c r="K153" s="4" t="s">
        <v>881</v>
      </c>
      <c r="L153" s="4">
        <v>2</v>
      </c>
      <c r="M153" s="4" t="s">
        <v>849</v>
      </c>
      <c r="N153" s="4"/>
    </row>
    <row r="154" spans="1:14" hidden="1" x14ac:dyDescent="0.3">
      <c r="A154" s="4" t="s">
        <v>605</v>
      </c>
      <c r="B154" s="4">
        <v>1</v>
      </c>
      <c r="C154" s="5">
        <v>1</v>
      </c>
      <c r="D154" s="4">
        <v>4</v>
      </c>
      <c r="E154" s="4" t="s">
        <v>861</v>
      </c>
      <c r="F154" s="4" t="s">
        <v>922</v>
      </c>
      <c r="G154" s="4" t="s">
        <v>1256</v>
      </c>
      <c r="H154" s="4">
        <v>-23.1</v>
      </c>
      <c r="I154" s="4">
        <v>0.3</v>
      </c>
      <c r="J154" s="4" t="s">
        <v>860</v>
      </c>
      <c r="K154" s="4" t="s">
        <v>881</v>
      </c>
      <c r="L154" s="4">
        <v>2</v>
      </c>
      <c r="M154" s="4" t="s">
        <v>849</v>
      </c>
      <c r="N154" s="4"/>
    </row>
    <row r="155" spans="1:14" hidden="1" x14ac:dyDescent="0.3">
      <c r="A155" s="4" t="s">
        <v>605</v>
      </c>
      <c r="B155" s="4">
        <v>1</v>
      </c>
      <c r="C155" s="5">
        <v>1</v>
      </c>
      <c r="D155" s="4">
        <v>4</v>
      </c>
      <c r="E155" s="4" t="s">
        <v>861</v>
      </c>
      <c r="F155" s="4" t="s">
        <v>922</v>
      </c>
      <c r="G155" s="4" t="s">
        <v>853</v>
      </c>
      <c r="H155" s="4">
        <v>0.28000000000000003</v>
      </c>
      <c r="I155" s="4"/>
      <c r="J155" s="4" t="s">
        <v>854</v>
      </c>
      <c r="K155" s="4"/>
      <c r="L155" s="4">
        <v>1</v>
      </c>
      <c r="M155" s="4" t="s">
        <v>849</v>
      </c>
      <c r="N155" s="4"/>
    </row>
    <row r="156" spans="1:14" hidden="1" x14ac:dyDescent="0.3">
      <c r="A156" s="4" t="s">
        <v>605</v>
      </c>
      <c r="B156" s="4">
        <v>1</v>
      </c>
      <c r="C156" s="5">
        <v>1</v>
      </c>
      <c r="D156" s="4">
        <v>5</v>
      </c>
      <c r="E156" s="4" t="s">
        <v>861</v>
      </c>
      <c r="F156" s="4" t="s">
        <v>922</v>
      </c>
      <c r="G156" s="4" t="s">
        <v>1315</v>
      </c>
      <c r="H156" s="4">
        <v>17.3</v>
      </c>
      <c r="I156" s="4">
        <v>0.6</v>
      </c>
      <c r="J156" s="4" t="s">
        <v>1343</v>
      </c>
      <c r="K156" s="4" t="s">
        <v>881</v>
      </c>
      <c r="L156" s="4">
        <v>2</v>
      </c>
      <c r="M156" s="4" t="s">
        <v>849</v>
      </c>
      <c r="N156" s="4"/>
    </row>
    <row r="157" spans="1:14" hidden="1" x14ac:dyDescent="0.3">
      <c r="A157" s="4" t="s">
        <v>605</v>
      </c>
      <c r="B157" s="4">
        <v>1</v>
      </c>
      <c r="C157" s="5">
        <v>1</v>
      </c>
      <c r="D157" s="4">
        <v>5</v>
      </c>
      <c r="E157" s="4" t="s">
        <v>861</v>
      </c>
      <c r="F157" s="4" t="s">
        <v>922</v>
      </c>
      <c r="G157" s="4" t="s">
        <v>850</v>
      </c>
      <c r="H157" s="4">
        <v>9.8000000000000007</v>
      </c>
      <c r="I157" s="4">
        <v>0.5</v>
      </c>
      <c r="J157" s="4" t="s">
        <v>851</v>
      </c>
      <c r="K157" s="4" t="s">
        <v>881</v>
      </c>
      <c r="L157" s="4">
        <v>2</v>
      </c>
      <c r="M157" s="4" t="s">
        <v>849</v>
      </c>
      <c r="N157" s="4"/>
    </row>
    <row r="158" spans="1:14" hidden="1" x14ac:dyDescent="0.3">
      <c r="A158" s="4" t="s">
        <v>605</v>
      </c>
      <c r="B158" s="4">
        <v>1</v>
      </c>
      <c r="C158" s="5">
        <v>1</v>
      </c>
      <c r="D158" s="4">
        <v>5</v>
      </c>
      <c r="E158" s="4" t="s">
        <v>861</v>
      </c>
      <c r="F158" s="12" t="s">
        <v>922</v>
      </c>
      <c r="G158" s="4" t="s">
        <v>1759</v>
      </c>
      <c r="H158" s="4">
        <v>1.5</v>
      </c>
      <c r="I158" s="4">
        <v>0.1</v>
      </c>
      <c r="J158" s="4" t="s">
        <v>852</v>
      </c>
      <c r="K158" s="4" t="s">
        <v>881</v>
      </c>
      <c r="L158" s="4">
        <v>2</v>
      </c>
      <c r="M158" s="4" t="s">
        <v>849</v>
      </c>
      <c r="N158" s="4"/>
    </row>
    <row r="159" spans="1:14" hidden="1" x14ac:dyDescent="0.3">
      <c r="A159" s="4" t="s">
        <v>605</v>
      </c>
      <c r="B159" s="4">
        <v>1</v>
      </c>
      <c r="C159" s="5">
        <v>1</v>
      </c>
      <c r="D159" s="4">
        <v>5</v>
      </c>
      <c r="E159" s="4" t="s">
        <v>861</v>
      </c>
      <c r="F159" s="4" t="s">
        <v>922</v>
      </c>
      <c r="G159" s="4" t="s">
        <v>1557</v>
      </c>
      <c r="H159" s="4">
        <v>1.76</v>
      </c>
      <c r="I159" s="4"/>
      <c r="J159" s="4" t="s">
        <v>854</v>
      </c>
      <c r="K159" s="4"/>
      <c r="L159" s="4">
        <v>1</v>
      </c>
      <c r="M159" s="4" t="s">
        <v>849</v>
      </c>
      <c r="N159" s="4"/>
    </row>
    <row r="160" spans="1:14" hidden="1" x14ac:dyDescent="0.3">
      <c r="A160" s="4" t="s">
        <v>603</v>
      </c>
      <c r="B160" s="4">
        <v>1</v>
      </c>
      <c r="C160" s="5">
        <v>1</v>
      </c>
      <c r="D160" s="4">
        <v>5</v>
      </c>
      <c r="E160" s="4" t="s">
        <v>861</v>
      </c>
      <c r="F160" s="4" t="s">
        <v>922</v>
      </c>
      <c r="G160" s="4" t="s">
        <v>1131</v>
      </c>
      <c r="H160" s="4">
        <v>26.6</v>
      </c>
      <c r="I160" s="4"/>
      <c r="J160" s="4" t="s">
        <v>854</v>
      </c>
      <c r="K160" s="4"/>
      <c r="L160" s="4">
        <v>1</v>
      </c>
      <c r="M160" s="4"/>
      <c r="N160" s="4"/>
    </row>
    <row r="161" spans="1:14" hidden="1" x14ac:dyDescent="0.3">
      <c r="A161" s="4" t="s">
        <v>605</v>
      </c>
      <c r="B161" s="4">
        <v>1</v>
      </c>
      <c r="C161" s="5">
        <v>1</v>
      </c>
      <c r="D161" s="4">
        <v>5</v>
      </c>
      <c r="E161" s="4" t="s">
        <v>861</v>
      </c>
      <c r="F161" s="4" t="s">
        <v>922</v>
      </c>
      <c r="G161" s="4" t="s">
        <v>855</v>
      </c>
      <c r="H161" s="4">
        <v>15.1</v>
      </c>
      <c r="I161" s="4"/>
      <c r="J161" s="4" t="s">
        <v>856</v>
      </c>
      <c r="K161" s="4"/>
      <c r="L161" s="4">
        <v>1</v>
      </c>
      <c r="M161" s="4" t="s">
        <v>849</v>
      </c>
      <c r="N161" s="4"/>
    </row>
    <row r="162" spans="1:14" hidden="1" x14ac:dyDescent="0.3">
      <c r="A162" s="4" t="s">
        <v>605</v>
      </c>
      <c r="B162" s="4">
        <v>1</v>
      </c>
      <c r="C162" s="5">
        <v>1</v>
      </c>
      <c r="D162" s="4">
        <v>5</v>
      </c>
      <c r="E162" s="4" t="s">
        <v>861</v>
      </c>
      <c r="F162" s="4" t="s">
        <v>922</v>
      </c>
      <c r="G162" s="4" t="s">
        <v>857</v>
      </c>
      <c r="H162" s="4">
        <v>0.57999999999999996</v>
      </c>
      <c r="I162" s="4">
        <v>0</v>
      </c>
      <c r="J162" s="4" t="s">
        <v>852</v>
      </c>
      <c r="K162" s="4" t="s">
        <v>881</v>
      </c>
      <c r="L162" s="4">
        <v>2</v>
      </c>
      <c r="M162" s="4" t="s">
        <v>849</v>
      </c>
      <c r="N162" s="4"/>
    </row>
    <row r="163" spans="1:14" hidden="1" x14ac:dyDescent="0.3">
      <c r="A163" s="4" t="s">
        <v>605</v>
      </c>
      <c r="B163" s="4">
        <v>1</v>
      </c>
      <c r="C163" s="5">
        <v>1</v>
      </c>
      <c r="D163" s="4">
        <v>5</v>
      </c>
      <c r="E163" s="4" t="s">
        <v>861</v>
      </c>
      <c r="F163" s="4" t="s">
        <v>922</v>
      </c>
      <c r="G163" s="4" t="s">
        <v>858</v>
      </c>
      <c r="H163" s="4">
        <v>0.1</v>
      </c>
      <c r="I163" s="4">
        <v>0.01</v>
      </c>
      <c r="J163" s="4" t="s">
        <v>852</v>
      </c>
      <c r="K163" s="4" t="s">
        <v>881</v>
      </c>
      <c r="L163" s="4">
        <v>2</v>
      </c>
      <c r="M163" s="4" t="s">
        <v>849</v>
      </c>
      <c r="N163" s="4"/>
    </row>
    <row r="164" spans="1:14" hidden="1" x14ac:dyDescent="0.3">
      <c r="A164" s="4" t="s">
        <v>605</v>
      </c>
      <c r="B164" s="4">
        <v>1</v>
      </c>
      <c r="C164" s="5">
        <v>1</v>
      </c>
      <c r="D164" s="4">
        <v>5</v>
      </c>
      <c r="E164" s="4" t="s">
        <v>861</v>
      </c>
      <c r="F164" s="4" t="s">
        <v>922</v>
      </c>
      <c r="G164" s="4" t="s">
        <v>859</v>
      </c>
      <c r="H164" s="4">
        <v>17</v>
      </c>
      <c r="I164" s="4">
        <v>2.4</v>
      </c>
      <c r="J164" s="4" t="s">
        <v>856</v>
      </c>
      <c r="K164" s="4" t="s">
        <v>881</v>
      </c>
      <c r="L164" s="4">
        <v>2</v>
      </c>
      <c r="M164" s="4" t="s">
        <v>849</v>
      </c>
      <c r="N164" s="4"/>
    </row>
    <row r="165" spans="1:14" hidden="1" x14ac:dyDescent="0.3">
      <c r="A165" s="4" t="s">
        <v>605</v>
      </c>
      <c r="B165" s="4">
        <v>1</v>
      </c>
      <c r="C165" s="5">
        <v>1</v>
      </c>
      <c r="D165" s="4">
        <v>5</v>
      </c>
      <c r="E165" s="4" t="s">
        <v>861</v>
      </c>
      <c r="F165" s="4" t="s">
        <v>922</v>
      </c>
      <c r="G165" s="4" t="s">
        <v>1256</v>
      </c>
      <c r="H165" s="4">
        <v>-22.6</v>
      </c>
      <c r="I165" s="4">
        <v>0.4</v>
      </c>
      <c r="J165" s="4" t="s">
        <v>860</v>
      </c>
      <c r="K165" s="4" t="s">
        <v>881</v>
      </c>
      <c r="L165" s="4">
        <v>2</v>
      </c>
      <c r="M165" s="4" t="s">
        <v>849</v>
      </c>
      <c r="N165" s="4"/>
    </row>
    <row r="166" spans="1:14" hidden="1" x14ac:dyDescent="0.3">
      <c r="A166" s="4" t="s">
        <v>605</v>
      </c>
      <c r="B166" s="4">
        <v>1</v>
      </c>
      <c r="C166" s="5">
        <v>1</v>
      </c>
      <c r="D166" s="4">
        <v>5</v>
      </c>
      <c r="E166" s="4" t="s">
        <v>861</v>
      </c>
      <c r="F166" s="4" t="s">
        <v>922</v>
      </c>
      <c r="G166" s="4" t="s">
        <v>853</v>
      </c>
      <c r="H166" s="4">
        <v>0.31</v>
      </c>
      <c r="I166" s="4"/>
      <c r="J166" s="4" t="s">
        <v>854</v>
      </c>
      <c r="K166" s="4"/>
      <c r="L166" s="4">
        <v>1</v>
      </c>
      <c r="M166" s="4" t="s">
        <v>849</v>
      </c>
      <c r="N166" s="4"/>
    </row>
    <row r="167" spans="1:14" hidden="1" x14ac:dyDescent="0.3">
      <c r="A167" s="4" t="s">
        <v>605</v>
      </c>
      <c r="B167" s="4">
        <v>1</v>
      </c>
      <c r="C167" s="5">
        <v>1</v>
      </c>
      <c r="D167" s="4">
        <v>6</v>
      </c>
      <c r="E167" s="4" t="s">
        <v>861</v>
      </c>
      <c r="F167" s="4" t="s">
        <v>922</v>
      </c>
      <c r="G167" s="4" t="s">
        <v>1315</v>
      </c>
      <c r="H167" s="4">
        <v>19.3</v>
      </c>
      <c r="I167" s="4">
        <v>1.9</v>
      </c>
      <c r="J167" s="4" t="s">
        <v>1343</v>
      </c>
      <c r="K167" s="4" t="s">
        <v>881</v>
      </c>
      <c r="L167" s="4">
        <v>2</v>
      </c>
      <c r="M167" s="4" t="s">
        <v>849</v>
      </c>
      <c r="N167" s="4"/>
    </row>
    <row r="168" spans="1:14" hidden="1" x14ac:dyDescent="0.3">
      <c r="A168" s="4" t="s">
        <v>605</v>
      </c>
      <c r="B168" s="4">
        <v>1</v>
      </c>
      <c r="C168" s="5">
        <v>1</v>
      </c>
      <c r="D168" s="4">
        <v>6</v>
      </c>
      <c r="E168" s="4" t="s">
        <v>861</v>
      </c>
      <c r="F168" s="4" t="s">
        <v>922</v>
      </c>
      <c r="G168" s="4" t="s">
        <v>850</v>
      </c>
      <c r="H168" s="4">
        <v>8.1999999999999993</v>
      </c>
      <c r="I168" s="4">
        <v>0.1</v>
      </c>
      <c r="J168" s="4" t="s">
        <v>851</v>
      </c>
      <c r="K168" s="4" t="s">
        <v>881</v>
      </c>
      <c r="L168" s="4">
        <v>2</v>
      </c>
      <c r="M168" s="4" t="s">
        <v>849</v>
      </c>
      <c r="N168" s="4"/>
    </row>
    <row r="169" spans="1:14" hidden="1" x14ac:dyDescent="0.3">
      <c r="A169" s="4" t="s">
        <v>605</v>
      </c>
      <c r="B169" s="4">
        <v>1</v>
      </c>
      <c r="C169" s="5">
        <v>1</v>
      </c>
      <c r="D169" s="4">
        <v>6</v>
      </c>
      <c r="E169" s="4" t="s">
        <v>861</v>
      </c>
      <c r="F169" s="12" t="s">
        <v>922</v>
      </c>
      <c r="G169" s="4" t="s">
        <v>1759</v>
      </c>
      <c r="H169" s="4">
        <v>1.3</v>
      </c>
      <c r="I169" s="4">
        <v>0.2</v>
      </c>
      <c r="J169" s="4" t="s">
        <v>852</v>
      </c>
      <c r="K169" s="4" t="s">
        <v>881</v>
      </c>
      <c r="L169" s="4">
        <v>2</v>
      </c>
      <c r="M169" s="4" t="s">
        <v>849</v>
      </c>
      <c r="N169" s="4"/>
    </row>
    <row r="170" spans="1:14" hidden="1" x14ac:dyDescent="0.3">
      <c r="A170" s="4" t="s">
        <v>605</v>
      </c>
      <c r="B170" s="4">
        <v>1</v>
      </c>
      <c r="C170" s="5">
        <v>1</v>
      </c>
      <c r="D170" s="4">
        <v>6</v>
      </c>
      <c r="E170" s="4" t="s">
        <v>861</v>
      </c>
      <c r="F170" s="4" t="s">
        <v>922</v>
      </c>
      <c r="G170" s="4" t="s">
        <v>1557</v>
      </c>
      <c r="H170" s="4">
        <v>1.29</v>
      </c>
      <c r="I170" s="4"/>
      <c r="J170" s="4" t="s">
        <v>854</v>
      </c>
      <c r="K170" s="4"/>
      <c r="L170" s="4">
        <v>1</v>
      </c>
      <c r="M170" s="4" t="s">
        <v>849</v>
      </c>
      <c r="N170" s="4"/>
    </row>
    <row r="171" spans="1:14" hidden="1" x14ac:dyDescent="0.3">
      <c r="A171" s="4" t="s">
        <v>603</v>
      </c>
      <c r="B171" s="4">
        <v>1</v>
      </c>
      <c r="C171" s="5">
        <v>1</v>
      </c>
      <c r="D171" s="4">
        <v>6</v>
      </c>
      <c r="E171" s="4" t="s">
        <v>861</v>
      </c>
      <c r="F171" s="4" t="s">
        <v>922</v>
      </c>
      <c r="G171" s="4" t="s">
        <v>1131</v>
      </c>
      <c r="H171" s="4">
        <v>26.7</v>
      </c>
      <c r="I171" s="4"/>
      <c r="J171" s="4" t="s">
        <v>854</v>
      </c>
      <c r="K171" s="4"/>
      <c r="L171" s="4">
        <v>1</v>
      </c>
      <c r="M171" s="4"/>
      <c r="N171" s="4"/>
    </row>
    <row r="172" spans="1:14" hidden="1" x14ac:dyDescent="0.3">
      <c r="A172" s="4" t="s">
        <v>605</v>
      </c>
      <c r="B172" s="4">
        <v>1</v>
      </c>
      <c r="C172" s="5">
        <v>1</v>
      </c>
      <c r="D172" s="4">
        <v>6</v>
      </c>
      <c r="E172" s="4" t="s">
        <v>861</v>
      </c>
      <c r="F172" s="4" t="s">
        <v>922</v>
      </c>
      <c r="G172" s="4" t="s">
        <v>855</v>
      </c>
      <c r="H172" s="4">
        <v>20.3</v>
      </c>
      <c r="I172" s="4"/>
      <c r="J172" s="4" t="s">
        <v>856</v>
      </c>
      <c r="K172" s="4"/>
      <c r="L172" s="4">
        <v>1</v>
      </c>
      <c r="M172" s="4" t="s">
        <v>849</v>
      </c>
      <c r="N172" s="4"/>
    </row>
    <row r="173" spans="1:14" hidden="1" x14ac:dyDescent="0.3">
      <c r="A173" s="4" t="s">
        <v>605</v>
      </c>
      <c r="B173" s="4">
        <v>1</v>
      </c>
      <c r="C173" s="5">
        <v>1</v>
      </c>
      <c r="D173" s="4">
        <v>6</v>
      </c>
      <c r="E173" s="4" t="s">
        <v>861</v>
      </c>
      <c r="F173" s="4" t="s">
        <v>922</v>
      </c>
      <c r="G173" s="4" t="s">
        <v>1256</v>
      </c>
      <c r="H173" s="4">
        <v>-23.2</v>
      </c>
      <c r="I173" s="4">
        <v>0</v>
      </c>
      <c r="J173" s="4" t="s">
        <v>860</v>
      </c>
      <c r="K173" s="4" t="s">
        <v>881</v>
      </c>
      <c r="L173" s="4">
        <v>2</v>
      </c>
      <c r="M173" s="4" t="s">
        <v>849</v>
      </c>
      <c r="N173" s="4"/>
    </row>
    <row r="174" spans="1:14" hidden="1" x14ac:dyDescent="0.3">
      <c r="A174" s="4" t="s">
        <v>605</v>
      </c>
      <c r="B174" s="4">
        <v>1</v>
      </c>
      <c r="C174" s="5">
        <v>1</v>
      </c>
      <c r="D174" s="4">
        <v>6</v>
      </c>
      <c r="E174" s="4" t="s">
        <v>861</v>
      </c>
      <c r="F174" s="4" t="s">
        <v>922</v>
      </c>
      <c r="G174" s="4" t="s">
        <v>853</v>
      </c>
      <c r="H174" s="4">
        <v>0.33</v>
      </c>
      <c r="I174" s="4"/>
      <c r="J174" s="4" t="s">
        <v>854</v>
      </c>
      <c r="K174" s="4"/>
      <c r="L174" s="4">
        <v>1</v>
      </c>
      <c r="M174" s="4" t="s">
        <v>849</v>
      </c>
      <c r="N174" s="4"/>
    </row>
    <row r="175" spans="1:14" hidden="1" x14ac:dyDescent="0.3">
      <c r="A175" s="4" t="s">
        <v>605</v>
      </c>
      <c r="B175" s="4">
        <v>1</v>
      </c>
      <c r="C175" s="5">
        <v>1</v>
      </c>
      <c r="D175" s="4">
        <v>7</v>
      </c>
      <c r="E175" s="4" t="s">
        <v>861</v>
      </c>
      <c r="F175" s="4" t="s">
        <v>922</v>
      </c>
      <c r="G175" s="4" t="s">
        <v>1315</v>
      </c>
      <c r="H175" s="4">
        <v>29.8</v>
      </c>
      <c r="I175" s="4">
        <v>0.8</v>
      </c>
      <c r="J175" s="4" t="s">
        <v>1343</v>
      </c>
      <c r="K175" s="4" t="s">
        <v>881</v>
      </c>
      <c r="L175" s="4">
        <v>2</v>
      </c>
      <c r="M175" s="4" t="s">
        <v>849</v>
      </c>
      <c r="N175" s="4"/>
    </row>
    <row r="176" spans="1:14" hidden="1" x14ac:dyDescent="0.3">
      <c r="A176" s="4" t="s">
        <v>605</v>
      </c>
      <c r="B176" s="4">
        <v>1</v>
      </c>
      <c r="C176" s="5">
        <v>1</v>
      </c>
      <c r="D176" s="4">
        <v>7</v>
      </c>
      <c r="E176" s="4" t="s">
        <v>861</v>
      </c>
      <c r="F176" s="4" t="s">
        <v>922</v>
      </c>
      <c r="G176" s="4" t="s">
        <v>850</v>
      </c>
      <c r="H176" s="4">
        <v>5.2</v>
      </c>
      <c r="I176" s="4">
        <v>0.3</v>
      </c>
      <c r="J176" s="4" t="s">
        <v>851</v>
      </c>
      <c r="K176" s="4" t="s">
        <v>881</v>
      </c>
      <c r="L176" s="4">
        <v>2</v>
      </c>
      <c r="M176" s="4" t="s">
        <v>849</v>
      </c>
      <c r="N176" s="4"/>
    </row>
    <row r="177" spans="1:14" hidden="1" x14ac:dyDescent="0.3">
      <c r="A177" s="4" t="s">
        <v>605</v>
      </c>
      <c r="B177" s="4">
        <v>1</v>
      </c>
      <c r="C177" s="5">
        <v>1</v>
      </c>
      <c r="D177" s="4">
        <v>7</v>
      </c>
      <c r="E177" s="4" t="s">
        <v>861</v>
      </c>
      <c r="F177" s="12" t="s">
        <v>922</v>
      </c>
      <c r="G177" s="4" t="s">
        <v>1759</v>
      </c>
      <c r="H177" s="4">
        <v>0.7</v>
      </c>
      <c r="I177" s="4">
        <v>0.2</v>
      </c>
      <c r="J177" s="4" t="s">
        <v>852</v>
      </c>
      <c r="K177" s="4" t="s">
        <v>881</v>
      </c>
      <c r="L177" s="4">
        <v>2</v>
      </c>
      <c r="M177" s="4" t="s">
        <v>849</v>
      </c>
      <c r="N177" s="4"/>
    </row>
    <row r="178" spans="1:14" hidden="1" x14ac:dyDescent="0.3">
      <c r="A178" s="4" t="s">
        <v>605</v>
      </c>
      <c r="B178" s="4">
        <v>1</v>
      </c>
      <c r="C178" s="5">
        <v>1</v>
      </c>
      <c r="D178" s="4">
        <v>7</v>
      </c>
      <c r="E178" s="4" t="s">
        <v>861</v>
      </c>
      <c r="F178" s="4" t="s">
        <v>922</v>
      </c>
      <c r="G178" s="4" t="s">
        <v>1557</v>
      </c>
      <c r="H178" s="4">
        <v>0.65</v>
      </c>
      <c r="I178" s="4"/>
      <c r="J178" s="4" t="s">
        <v>854</v>
      </c>
      <c r="K178" s="4"/>
      <c r="L178" s="4">
        <v>1</v>
      </c>
      <c r="M178" s="4" t="s">
        <v>849</v>
      </c>
      <c r="N178" s="4"/>
    </row>
    <row r="179" spans="1:14" hidden="1" x14ac:dyDescent="0.3">
      <c r="A179" s="4" t="s">
        <v>603</v>
      </c>
      <c r="B179" s="4">
        <v>1</v>
      </c>
      <c r="C179" s="5">
        <v>1</v>
      </c>
      <c r="D179" s="4">
        <v>7</v>
      </c>
      <c r="E179" s="4" t="s">
        <v>861</v>
      </c>
      <c r="F179" s="4" t="s">
        <v>922</v>
      </c>
      <c r="G179" s="4" t="s">
        <v>1131</v>
      </c>
      <c r="H179" s="4">
        <v>3.6999999999999993</v>
      </c>
      <c r="I179" s="4"/>
      <c r="J179" s="4" t="s">
        <v>854</v>
      </c>
      <c r="K179" s="4"/>
      <c r="L179" s="4">
        <v>1</v>
      </c>
      <c r="M179" s="4"/>
      <c r="N179" s="4"/>
    </row>
    <row r="180" spans="1:14" hidden="1" x14ac:dyDescent="0.3">
      <c r="A180" s="4" t="s">
        <v>605</v>
      </c>
      <c r="B180" s="4">
        <v>1</v>
      </c>
      <c r="C180" s="5">
        <v>1</v>
      </c>
      <c r="D180" s="4">
        <v>7</v>
      </c>
      <c r="E180" s="4" t="s">
        <v>861</v>
      </c>
      <c r="F180" s="4" t="s">
        <v>922</v>
      </c>
      <c r="G180" s="4" t="s">
        <v>855</v>
      </c>
      <c r="H180" s="4">
        <v>23</v>
      </c>
      <c r="I180" s="4"/>
      <c r="J180" s="4" t="s">
        <v>856</v>
      </c>
      <c r="K180" s="4"/>
      <c r="L180" s="4">
        <v>1</v>
      </c>
      <c r="M180" s="4" t="s">
        <v>849</v>
      </c>
      <c r="N180" s="4"/>
    </row>
    <row r="181" spans="1:14" hidden="1" x14ac:dyDescent="0.3">
      <c r="A181" s="4" t="s">
        <v>605</v>
      </c>
      <c r="B181" s="4">
        <v>1</v>
      </c>
      <c r="C181" s="5">
        <v>1</v>
      </c>
      <c r="D181" s="4">
        <v>7</v>
      </c>
      <c r="E181" s="4" t="s">
        <v>861</v>
      </c>
      <c r="F181" s="4" t="s">
        <v>922</v>
      </c>
      <c r="G181" s="4" t="s">
        <v>1256</v>
      </c>
      <c r="H181" s="4">
        <v>-22.2</v>
      </c>
      <c r="I181" s="4"/>
      <c r="J181" s="4" t="s">
        <v>860</v>
      </c>
      <c r="K181" s="4"/>
      <c r="L181" s="4">
        <v>1</v>
      </c>
      <c r="M181" s="4" t="s">
        <v>849</v>
      </c>
      <c r="N181" s="4"/>
    </row>
    <row r="182" spans="1:14" hidden="1" x14ac:dyDescent="0.3">
      <c r="A182" s="4" t="s">
        <v>605</v>
      </c>
      <c r="B182" s="4">
        <v>1</v>
      </c>
      <c r="C182" s="5">
        <v>1</v>
      </c>
      <c r="D182" s="4">
        <v>7</v>
      </c>
      <c r="E182" s="4" t="s">
        <v>861</v>
      </c>
      <c r="F182" s="4" t="s">
        <v>922</v>
      </c>
      <c r="G182" s="4" t="s">
        <v>853</v>
      </c>
      <c r="H182" s="4">
        <v>0.19</v>
      </c>
      <c r="I182" s="4"/>
      <c r="J182" s="4" t="s">
        <v>854</v>
      </c>
      <c r="K182" s="4"/>
      <c r="L182" s="4">
        <v>1</v>
      </c>
      <c r="M182" s="4" t="s">
        <v>849</v>
      </c>
      <c r="N182" s="4"/>
    </row>
    <row r="183" spans="1:14" hidden="1" x14ac:dyDescent="0.3">
      <c r="A183" s="4" t="s">
        <v>605</v>
      </c>
      <c r="B183" s="4">
        <v>1</v>
      </c>
      <c r="C183" s="5">
        <v>1</v>
      </c>
      <c r="D183" s="4">
        <v>8</v>
      </c>
      <c r="E183" s="4" t="s">
        <v>861</v>
      </c>
      <c r="F183" s="4" t="s">
        <v>922</v>
      </c>
      <c r="G183" s="4" t="s">
        <v>1315</v>
      </c>
      <c r="H183" s="4">
        <v>14.9</v>
      </c>
      <c r="I183" s="4">
        <v>0.5</v>
      </c>
      <c r="J183" s="4" t="s">
        <v>1343</v>
      </c>
      <c r="K183" s="4" t="s">
        <v>881</v>
      </c>
      <c r="L183" s="4">
        <v>2</v>
      </c>
      <c r="M183" s="4" t="s">
        <v>849</v>
      </c>
      <c r="N183" s="4"/>
    </row>
    <row r="184" spans="1:14" hidden="1" x14ac:dyDescent="0.3">
      <c r="A184" s="4" t="s">
        <v>605</v>
      </c>
      <c r="B184" s="4">
        <v>1</v>
      </c>
      <c r="C184" s="5">
        <v>1</v>
      </c>
      <c r="D184" s="4">
        <v>8</v>
      </c>
      <c r="E184" s="4" t="s">
        <v>861</v>
      </c>
      <c r="F184" s="4" t="s">
        <v>922</v>
      </c>
      <c r="G184" s="4" t="s">
        <v>850</v>
      </c>
      <c r="H184" s="4">
        <v>9.3000000000000007</v>
      </c>
      <c r="I184" s="4">
        <v>0.3</v>
      </c>
      <c r="J184" s="4" t="s">
        <v>851</v>
      </c>
      <c r="K184" s="4" t="s">
        <v>881</v>
      </c>
      <c r="L184" s="4">
        <v>2</v>
      </c>
      <c r="M184" s="4" t="s">
        <v>849</v>
      </c>
      <c r="N184" s="4"/>
    </row>
    <row r="185" spans="1:14" hidden="1" x14ac:dyDescent="0.3">
      <c r="A185" s="4" t="s">
        <v>605</v>
      </c>
      <c r="B185" s="4">
        <v>1</v>
      </c>
      <c r="C185" s="5">
        <v>1</v>
      </c>
      <c r="D185" s="4">
        <v>8</v>
      </c>
      <c r="E185" s="4" t="s">
        <v>861</v>
      </c>
      <c r="F185" s="12" t="s">
        <v>922</v>
      </c>
      <c r="G185" s="4" t="s">
        <v>1759</v>
      </c>
      <c r="H185" s="4">
        <v>1.4</v>
      </c>
      <c r="I185" s="4">
        <v>0.2</v>
      </c>
      <c r="J185" s="4" t="s">
        <v>852</v>
      </c>
      <c r="K185" s="4" t="s">
        <v>881</v>
      </c>
      <c r="L185" s="4">
        <v>2</v>
      </c>
      <c r="M185" s="4" t="s">
        <v>849</v>
      </c>
      <c r="N185" s="4"/>
    </row>
    <row r="186" spans="1:14" hidden="1" x14ac:dyDescent="0.3">
      <c r="A186" s="4" t="s">
        <v>605</v>
      </c>
      <c r="B186" s="4">
        <v>1</v>
      </c>
      <c r="C186" s="5">
        <v>1</v>
      </c>
      <c r="D186" s="4">
        <v>8</v>
      </c>
      <c r="E186" s="4" t="s">
        <v>861</v>
      </c>
      <c r="F186" s="4" t="s">
        <v>922</v>
      </c>
      <c r="G186" s="4" t="s">
        <v>1557</v>
      </c>
      <c r="H186" s="4">
        <v>1.88</v>
      </c>
      <c r="I186" s="4"/>
      <c r="J186" s="4" t="s">
        <v>854</v>
      </c>
      <c r="K186" s="4"/>
      <c r="L186" s="4">
        <v>1</v>
      </c>
      <c r="M186" s="4" t="s">
        <v>849</v>
      </c>
      <c r="N186" s="4"/>
    </row>
    <row r="187" spans="1:14" hidden="1" x14ac:dyDescent="0.3">
      <c r="A187" s="4" t="s">
        <v>603</v>
      </c>
      <c r="B187" s="4">
        <v>1</v>
      </c>
      <c r="C187" s="5">
        <v>1</v>
      </c>
      <c r="D187" s="4">
        <v>8</v>
      </c>
      <c r="E187" s="4" t="s">
        <v>861</v>
      </c>
      <c r="F187" s="4" t="s">
        <v>922</v>
      </c>
      <c r="G187" s="4" t="s">
        <v>1131</v>
      </c>
      <c r="H187" s="4">
        <v>27.12</v>
      </c>
      <c r="I187" s="4"/>
      <c r="J187" s="4" t="s">
        <v>854</v>
      </c>
      <c r="K187" s="4"/>
      <c r="L187" s="4">
        <v>1</v>
      </c>
      <c r="M187" s="4"/>
      <c r="N187" s="4"/>
    </row>
    <row r="188" spans="1:14" hidden="1" x14ac:dyDescent="0.3">
      <c r="A188" s="4" t="s">
        <v>605</v>
      </c>
      <c r="B188" s="4">
        <v>1</v>
      </c>
      <c r="C188" s="5">
        <v>1</v>
      </c>
      <c r="D188" s="4">
        <v>8</v>
      </c>
      <c r="E188" s="4" t="s">
        <v>861</v>
      </c>
      <c r="F188" s="4" t="s">
        <v>922</v>
      </c>
      <c r="G188" s="4" t="s">
        <v>855</v>
      </c>
      <c r="H188" s="4">
        <v>18.100000000000001</v>
      </c>
      <c r="I188" s="4"/>
      <c r="J188" s="4" t="s">
        <v>856</v>
      </c>
      <c r="K188" s="4"/>
      <c r="L188" s="4">
        <v>1</v>
      </c>
      <c r="M188" s="4" t="s">
        <v>849</v>
      </c>
      <c r="N188" s="4"/>
    </row>
    <row r="189" spans="1:14" hidden="1" x14ac:dyDescent="0.3">
      <c r="A189" s="4" t="s">
        <v>605</v>
      </c>
      <c r="B189" s="4">
        <v>1</v>
      </c>
      <c r="C189" s="5">
        <v>1</v>
      </c>
      <c r="D189" s="4">
        <v>8</v>
      </c>
      <c r="E189" s="4" t="s">
        <v>861</v>
      </c>
      <c r="F189" s="4" t="s">
        <v>922</v>
      </c>
      <c r="G189" s="4" t="s">
        <v>1256</v>
      </c>
      <c r="H189" s="4">
        <v>-23.2</v>
      </c>
      <c r="I189" s="4">
        <v>0.4</v>
      </c>
      <c r="J189" s="4" t="s">
        <v>860</v>
      </c>
      <c r="K189" s="4" t="s">
        <v>881</v>
      </c>
      <c r="L189" s="4">
        <v>2</v>
      </c>
      <c r="M189" s="4" t="s">
        <v>849</v>
      </c>
      <c r="N189" s="4"/>
    </row>
    <row r="190" spans="1:14" hidden="1" x14ac:dyDescent="0.3">
      <c r="A190" s="4" t="s">
        <v>605</v>
      </c>
      <c r="B190" s="4">
        <v>1</v>
      </c>
      <c r="C190" s="5">
        <v>1</v>
      </c>
      <c r="D190" s="4">
        <v>8</v>
      </c>
      <c r="E190" s="4" t="s">
        <v>861</v>
      </c>
      <c r="F190" s="4" t="s">
        <v>922</v>
      </c>
      <c r="G190" s="4" t="s">
        <v>853</v>
      </c>
      <c r="H190" s="4">
        <v>0.41</v>
      </c>
      <c r="I190" s="4"/>
      <c r="J190" s="4" t="s">
        <v>854</v>
      </c>
      <c r="K190" s="4"/>
      <c r="L190" s="4">
        <v>1</v>
      </c>
      <c r="M190" s="4" t="s">
        <v>849</v>
      </c>
      <c r="N190" s="4"/>
    </row>
    <row r="191" spans="1:14" hidden="1" x14ac:dyDescent="0.3">
      <c r="A191" s="4" t="s">
        <v>605</v>
      </c>
      <c r="B191" s="4">
        <v>1</v>
      </c>
      <c r="C191" s="5">
        <v>1</v>
      </c>
      <c r="D191" s="4">
        <v>9</v>
      </c>
      <c r="E191" s="4" t="s">
        <v>861</v>
      </c>
      <c r="F191" s="4" t="s">
        <v>922</v>
      </c>
      <c r="G191" s="4" t="s">
        <v>1315</v>
      </c>
      <c r="H191" s="4">
        <v>18.600000000000001</v>
      </c>
      <c r="I191" s="4">
        <v>0.2</v>
      </c>
      <c r="J191" s="4" t="s">
        <v>1343</v>
      </c>
      <c r="K191" s="4" t="s">
        <v>881</v>
      </c>
      <c r="L191" s="4">
        <v>2</v>
      </c>
      <c r="M191" s="4" t="s">
        <v>849</v>
      </c>
      <c r="N191" s="4"/>
    </row>
    <row r="192" spans="1:14" hidden="1" x14ac:dyDescent="0.3">
      <c r="A192" s="4" t="s">
        <v>605</v>
      </c>
      <c r="B192" s="4">
        <v>1</v>
      </c>
      <c r="C192" s="5">
        <v>1</v>
      </c>
      <c r="D192" s="4">
        <v>9</v>
      </c>
      <c r="E192" s="4" t="s">
        <v>861</v>
      </c>
      <c r="F192" s="4" t="s">
        <v>922</v>
      </c>
      <c r="G192" s="4" t="s">
        <v>850</v>
      </c>
      <c r="H192" s="4">
        <v>9.1</v>
      </c>
      <c r="I192" s="4">
        <v>0.1</v>
      </c>
      <c r="J192" s="4" t="s">
        <v>851</v>
      </c>
      <c r="K192" s="4" t="s">
        <v>881</v>
      </c>
      <c r="L192" s="4">
        <v>2</v>
      </c>
      <c r="M192" s="4" t="s">
        <v>849</v>
      </c>
      <c r="N192" s="4"/>
    </row>
    <row r="193" spans="1:14" hidden="1" x14ac:dyDescent="0.3">
      <c r="A193" s="4" t="s">
        <v>605</v>
      </c>
      <c r="B193" s="4">
        <v>1</v>
      </c>
      <c r="C193" s="5">
        <v>1</v>
      </c>
      <c r="D193" s="4">
        <v>9</v>
      </c>
      <c r="E193" s="4" t="s">
        <v>861</v>
      </c>
      <c r="F193" s="12" t="s">
        <v>922</v>
      </c>
      <c r="G193" s="4" t="s">
        <v>1759</v>
      </c>
      <c r="H193" s="4">
        <v>1.4</v>
      </c>
      <c r="I193" s="4">
        <v>0.1</v>
      </c>
      <c r="J193" s="4" t="s">
        <v>852</v>
      </c>
      <c r="K193" s="4" t="s">
        <v>881</v>
      </c>
      <c r="L193" s="4">
        <v>2</v>
      </c>
      <c r="M193" s="4" t="s">
        <v>849</v>
      </c>
      <c r="N193" s="4"/>
    </row>
    <row r="194" spans="1:14" hidden="1" x14ac:dyDescent="0.3">
      <c r="A194" s="4" t="s">
        <v>605</v>
      </c>
      <c r="B194" s="4">
        <v>1</v>
      </c>
      <c r="C194" s="5">
        <v>1</v>
      </c>
      <c r="D194" s="4">
        <v>9</v>
      </c>
      <c r="E194" s="4" t="s">
        <v>861</v>
      </c>
      <c r="F194" s="4" t="s">
        <v>922</v>
      </c>
      <c r="G194" s="4" t="s">
        <v>1557</v>
      </c>
      <c r="H194" s="4">
        <v>1.59</v>
      </c>
      <c r="I194" s="4"/>
      <c r="J194" s="4" t="s">
        <v>854</v>
      </c>
      <c r="K194" s="4"/>
      <c r="L194" s="4">
        <v>1</v>
      </c>
      <c r="M194" s="4" t="s">
        <v>849</v>
      </c>
      <c r="N194" s="4"/>
    </row>
    <row r="195" spans="1:14" hidden="1" x14ac:dyDescent="0.3">
      <c r="A195" s="4" t="s">
        <v>603</v>
      </c>
      <c r="B195" s="4">
        <v>1</v>
      </c>
      <c r="C195" s="5">
        <v>1</v>
      </c>
      <c r="D195" s="4">
        <v>9</v>
      </c>
      <c r="E195" s="4" t="s">
        <v>861</v>
      </c>
      <c r="F195" s="4" t="s">
        <v>922</v>
      </c>
      <c r="G195" s="4" t="s">
        <v>1131</v>
      </c>
      <c r="H195" s="4">
        <v>21.189999999999998</v>
      </c>
      <c r="I195" s="4"/>
      <c r="J195" s="4" t="s">
        <v>854</v>
      </c>
      <c r="K195" s="4"/>
      <c r="L195" s="4">
        <v>1</v>
      </c>
      <c r="M195" s="4"/>
      <c r="N195" s="4"/>
    </row>
    <row r="196" spans="1:14" hidden="1" x14ac:dyDescent="0.3">
      <c r="A196" s="4" t="s">
        <v>605</v>
      </c>
      <c r="B196" s="4">
        <v>1</v>
      </c>
      <c r="C196" s="5">
        <v>1</v>
      </c>
      <c r="D196" s="4">
        <v>9</v>
      </c>
      <c r="E196" s="4" t="s">
        <v>861</v>
      </c>
      <c r="F196" s="4" t="s">
        <v>922</v>
      </c>
      <c r="G196" s="4" t="s">
        <v>855</v>
      </c>
      <c r="H196" s="4">
        <v>18</v>
      </c>
      <c r="I196" s="4"/>
      <c r="J196" s="4" t="s">
        <v>856</v>
      </c>
      <c r="K196" s="4"/>
      <c r="L196" s="4">
        <v>1</v>
      </c>
      <c r="M196" s="4" t="s">
        <v>849</v>
      </c>
      <c r="N196" s="4"/>
    </row>
    <row r="197" spans="1:14" hidden="1" x14ac:dyDescent="0.3">
      <c r="A197" s="4" t="s">
        <v>605</v>
      </c>
      <c r="B197" s="4">
        <v>1</v>
      </c>
      <c r="C197" s="5">
        <v>1</v>
      </c>
      <c r="D197" s="4">
        <v>9</v>
      </c>
      <c r="E197" s="4" t="s">
        <v>861</v>
      </c>
      <c r="F197" s="4" t="s">
        <v>922</v>
      </c>
      <c r="G197" s="4" t="s">
        <v>857</v>
      </c>
      <c r="H197" s="4">
        <v>0.52</v>
      </c>
      <c r="I197" s="4">
        <v>0.01</v>
      </c>
      <c r="J197" s="4" t="s">
        <v>852</v>
      </c>
      <c r="K197" s="4" t="s">
        <v>881</v>
      </c>
      <c r="L197" s="4">
        <v>2</v>
      </c>
      <c r="M197" s="4" t="s">
        <v>849</v>
      </c>
      <c r="N197" s="4"/>
    </row>
    <row r="198" spans="1:14" hidden="1" x14ac:dyDescent="0.3">
      <c r="A198" s="4" t="s">
        <v>605</v>
      </c>
      <c r="B198" s="4">
        <v>1</v>
      </c>
      <c r="C198" s="5">
        <v>1</v>
      </c>
      <c r="D198" s="4">
        <v>9</v>
      </c>
      <c r="E198" s="4" t="s">
        <v>861</v>
      </c>
      <c r="F198" s="4" t="s">
        <v>922</v>
      </c>
      <c r="G198" s="4" t="s">
        <v>858</v>
      </c>
      <c r="H198" s="4">
        <v>0.08</v>
      </c>
      <c r="I198" s="4">
        <v>0</v>
      </c>
      <c r="J198" s="4" t="s">
        <v>852</v>
      </c>
      <c r="K198" s="4" t="s">
        <v>881</v>
      </c>
      <c r="L198" s="4">
        <v>2</v>
      </c>
      <c r="M198" s="4" t="s">
        <v>849</v>
      </c>
      <c r="N198" s="4"/>
    </row>
    <row r="199" spans="1:14" hidden="1" x14ac:dyDescent="0.3">
      <c r="A199" s="4" t="s">
        <v>605</v>
      </c>
      <c r="B199" s="4">
        <v>1</v>
      </c>
      <c r="C199" s="5">
        <v>1</v>
      </c>
      <c r="D199" s="4">
        <v>9</v>
      </c>
      <c r="E199" s="4" t="s">
        <v>861</v>
      </c>
      <c r="F199" s="4" t="s">
        <v>922</v>
      </c>
      <c r="G199" s="4" t="s">
        <v>859</v>
      </c>
      <c r="H199" s="4">
        <v>15.5</v>
      </c>
      <c r="I199" s="4">
        <v>0.8</v>
      </c>
      <c r="J199" s="4" t="s">
        <v>856</v>
      </c>
      <c r="K199" s="4" t="s">
        <v>881</v>
      </c>
      <c r="L199" s="4">
        <v>2</v>
      </c>
      <c r="M199" s="4" t="s">
        <v>849</v>
      </c>
      <c r="N199" s="4"/>
    </row>
    <row r="200" spans="1:14" hidden="1" x14ac:dyDescent="0.3">
      <c r="A200" s="4" t="s">
        <v>605</v>
      </c>
      <c r="B200" s="4">
        <v>1</v>
      </c>
      <c r="C200" s="5">
        <v>1</v>
      </c>
      <c r="D200" s="4">
        <v>9</v>
      </c>
      <c r="E200" s="4" t="s">
        <v>861</v>
      </c>
      <c r="F200" s="4" t="s">
        <v>922</v>
      </c>
      <c r="G200" s="4" t="s">
        <v>1256</v>
      </c>
      <c r="H200" s="4">
        <v>-23</v>
      </c>
      <c r="I200" s="4">
        <v>0.1</v>
      </c>
      <c r="J200" s="4" t="s">
        <v>860</v>
      </c>
      <c r="K200" s="4" t="s">
        <v>881</v>
      </c>
      <c r="L200" s="4">
        <v>2</v>
      </c>
      <c r="M200" s="4" t="s">
        <v>849</v>
      </c>
      <c r="N200" s="4"/>
    </row>
    <row r="201" spans="1:14" hidden="1" x14ac:dyDescent="0.3">
      <c r="A201" s="4" t="s">
        <v>605</v>
      </c>
      <c r="B201" s="4">
        <v>1</v>
      </c>
      <c r="C201" s="5">
        <v>1</v>
      </c>
      <c r="D201" s="4">
        <v>9</v>
      </c>
      <c r="E201" s="4" t="s">
        <v>861</v>
      </c>
      <c r="F201" s="4" t="s">
        <v>922</v>
      </c>
      <c r="G201" s="4" t="s">
        <v>853</v>
      </c>
      <c r="H201" s="4">
        <v>0.35</v>
      </c>
      <c r="I201" s="4"/>
      <c r="J201" s="4" t="s">
        <v>854</v>
      </c>
      <c r="K201" s="4"/>
      <c r="L201" s="4">
        <v>1</v>
      </c>
      <c r="M201" s="4" t="s">
        <v>849</v>
      </c>
      <c r="N201" s="4"/>
    </row>
    <row r="202" spans="1:14" hidden="1" x14ac:dyDescent="0.3">
      <c r="A202" s="4" t="s">
        <v>605</v>
      </c>
      <c r="B202" s="4">
        <v>1</v>
      </c>
      <c r="C202" s="5">
        <v>1</v>
      </c>
      <c r="D202" s="4">
        <v>10</v>
      </c>
      <c r="E202" s="4" t="s">
        <v>861</v>
      </c>
      <c r="F202" s="4" t="s">
        <v>922</v>
      </c>
      <c r="G202" s="4" t="s">
        <v>1315</v>
      </c>
      <c r="H202" s="4">
        <v>19.399999999999999</v>
      </c>
      <c r="I202" s="4">
        <v>1.4</v>
      </c>
      <c r="J202" s="4" t="s">
        <v>1343</v>
      </c>
      <c r="K202" s="4" t="s">
        <v>881</v>
      </c>
      <c r="L202" s="4">
        <v>2</v>
      </c>
      <c r="M202" s="4" t="s">
        <v>849</v>
      </c>
      <c r="N202" s="4"/>
    </row>
    <row r="203" spans="1:14" hidden="1" x14ac:dyDescent="0.3">
      <c r="A203" s="4" t="s">
        <v>605</v>
      </c>
      <c r="B203" s="4">
        <v>1</v>
      </c>
      <c r="C203" s="5">
        <v>1</v>
      </c>
      <c r="D203" s="4">
        <v>10</v>
      </c>
      <c r="E203" s="4" t="s">
        <v>861</v>
      </c>
      <c r="F203" s="4" t="s">
        <v>922</v>
      </c>
      <c r="G203" s="4" t="s">
        <v>850</v>
      </c>
      <c r="H203" s="4">
        <v>9.1</v>
      </c>
      <c r="I203" s="4">
        <v>0.3</v>
      </c>
      <c r="J203" s="4" t="s">
        <v>851</v>
      </c>
      <c r="K203" s="4" t="s">
        <v>881</v>
      </c>
      <c r="L203" s="4">
        <v>2</v>
      </c>
      <c r="M203" s="4" t="s">
        <v>849</v>
      </c>
      <c r="N203" s="4"/>
    </row>
    <row r="204" spans="1:14" hidden="1" x14ac:dyDescent="0.3">
      <c r="A204" s="4" t="s">
        <v>605</v>
      </c>
      <c r="B204" s="4">
        <v>1</v>
      </c>
      <c r="C204" s="5">
        <v>1</v>
      </c>
      <c r="D204" s="4">
        <v>10</v>
      </c>
      <c r="E204" s="4" t="s">
        <v>861</v>
      </c>
      <c r="F204" s="12" t="s">
        <v>922</v>
      </c>
      <c r="G204" s="4" t="s">
        <v>1759</v>
      </c>
      <c r="H204" s="4">
        <v>1.4</v>
      </c>
      <c r="I204" s="4">
        <v>0.1</v>
      </c>
      <c r="J204" s="4" t="s">
        <v>852</v>
      </c>
      <c r="K204" s="4" t="s">
        <v>881</v>
      </c>
      <c r="L204" s="4">
        <v>2</v>
      </c>
      <c r="M204" s="4" t="s">
        <v>849</v>
      </c>
      <c r="N204" s="4"/>
    </row>
    <row r="205" spans="1:14" hidden="1" x14ac:dyDescent="0.3">
      <c r="A205" s="4" t="s">
        <v>605</v>
      </c>
      <c r="B205" s="4">
        <v>1</v>
      </c>
      <c r="C205" s="5">
        <v>1</v>
      </c>
      <c r="D205" s="4">
        <v>10</v>
      </c>
      <c r="E205" s="4" t="s">
        <v>861</v>
      </c>
      <c r="F205" s="4" t="s">
        <v>922</v>
      </c>
      <c r="G205" s="4" t="s">
        <v>1557</v>
      </c>
      <c r="H205" s="4">
        <v>1.88</v>
      </c>
      <c r="I205" s="4"/>
      <c r="J205" s="4" t="s">
        <v>854</v>
      </c>
      <c r="K205" s="4"/>
      <c r="L205" s="4">
        <v>1</v>
      </c>
      <c r="M205" s="4" t="s">
        <v>849</v>
      </c>
      <c r="N205" s="4"/>
    </row>
    <row r="206" spans="1:14" hidden="1" x14ac:dyDescent="0.3">
      <c r="A206" s="4" t="s">
        <v>603</v>
      </c>
      <c r="B206" s="4">
        <v>1</v>
      </c>
      <c r="C206" s="5">
        <v>1</v>
      </c>
      <c r="D206" s="4">
        <v>10</v>
      </c>
      <c r="E206" s="4" t="s">
        <v>861</v>
      </c>
      <c r="F206" s="4" t="s">
        <v>922</v>
      </c>
      <c r="G206" s="4" t="s">
        <v>1131</v>
      </c>
      <c r="H206" s="4">
        <v>6.3000000000000007</v>
      </c>
      <c r="I206" s="4"/>
      <c r="J206" s="4" t="s">
        <v>854</v>
      </c>
      <c r="K206" s="4"/>
      <c r="L206" s="4">
        <v>1</v>
      </c>
      <c r="M206" s="4"/>
      <c r="N206" s="4"/>
    </row>
    <row r="207" spans="1:14" hidden="1" x14ac:dyDescent="0.3">
      <c r="A207" s="4" t="s">
        <v>605</v>
      </c>
      <c r="B207" s="4">
        <v>1</v>
      </c>
      <c r="C207" s="5">
        <v>1</v>
      </c>
      <c r="D207" s="4">
        <v>10</v>
      </c>
      <c r="E207" s="4" t="s">
        <v>861</v>
      </c>
      <c r="F207" s="4" t="s">
        <v>922</v>
      </c>
      <c r="G207" s="4" t="s">
        <v>855</v>
      </c>
      <c r="H207" s="4">
        <v>15.8</v>
      </c>
      <c r="I207" s="4"/>
      <c r="J207" s="4" t="s">
        <v>856</v>
      </c>
      <c r="K207" s="4"/>
      <c r="L207" s="4">
        <v>1</v>
      </c>
      <c r="M207" s="4" t="s">
        <v>849</v>
      </c>
      <c r="N207" s="4"/>
    </row>
    <row r="208" spans="1:14" hidden="1" x14ac:dyDescent="0.3">
      <c r="A208" s="4" t="s">
        <v>605</v>
      </c>
      <c r="B208" s="4">
        <v>1</v>
      </c>
      <c r="C208" s="5">
        <v>1</v>
      </c>
      <c r="D208" s="4">
        <v>10</v>
      </c>
      <c r="E208" s="4" t="s">
        <v>861</v>
      </c>
      <c r="F208" s="4" t="s">
        <v>922</v>
      </c>
      <c r="G208" s="4" t="s">
        <v>1256</v>
      </c>
      <c r="H208" s="4">
        <v>-22.9</v>
      </c>
      <c r="I208" s="4">
        <v>0.5</v>
      </c>
      <c r="J208" s="4" t="s">
        <v>860</v>
      </c>
      <c r="K208" s="4" t="s">
        <v>881</v>
      </c>
      <c r="L208" s="4">
        <v>2</v>
      </c>
      <c r="M208" s="4" t="s">
        <v>849</v>
      </c>
      <c r="N208" s="4"/>
    </row>
    <row r="209" spans="1:14" hidden="1" x14ac:dyDescent="0.3">
      <c r="A209" s="4" t="s">
        <v>605</v>
      </c>
      <c r="B209" s="4">
        <v>1</v>
      </c>
      <c r="C209" s="5">
        <v>1</v>
      </c>
      <c r="D209" s="4">
        <v>10</v>
      </c>
      <c r="E209" s="4" t="s">
        <v>861</v>
      </c>
      <c r="F209" s="4" t="s">
        <v>922</v>
      </c>
      <c r="G209" s="4" t="s">
        <v>853</v>
      </c>
      <c r="H209" s="4">
        <v>0.35</v>
      </c>
      <c r="I209" s="4"/>
      <c r="J209" s="4" t="s">
        <v>854</v>
      </c>
      <c r="K209" s="4"/>
      <c r="L209" s="4">
        <v>1</v>
      </c>
      <c r="M209" s="4" t="s">
        <v>849</v>
      </c>
      <c r="N209" s="4"/>
    </row>
    <row r="210" spans="1:14" hidden="1" x14ac:dyDescent="0.3">
      <c r="A210" s="4" t="s">
        <v>605</v>
      </c>
      <c r="B210" s="4">
        <v>1</v>
      </c>
      <c r="C210" s="5">
        <v>1</v>
      </c>
      <c r="D210" s="4">
        <v>11</v>
      </c>
      <c r="E210" s="4" t="s">
        <v>861</v>
      </c>
      <c r="F210" s="4" t="s">
        <v>922</v>
      </c>
      <c r="G210" s="4" t="s">
        <v>1315</v>
      </c>
      <c r="H210" s="4">
        <v>26.8</v>
      </c>
      <c r="I210" s="4">
        <v>1</v>
      </c>
      <c r="J210" s="4" t="s">
        <v>1343</v>
      </c>
      <c r="K210" s="4" t="s">
        <v>881</v>
      </c>
      <c r="L210" s="4">
        <v>2</v>
      </c>
      <c r="M210" s="4" t="s">
        <v>849</v>
      </c>
      <c r="N210" s="4"/>
    </row>
    <row r="211" spans="1:14" hidden="1" x14ac:dyDescent="0.3">
      <c r="A211" s="4" t="s">
        <v>605</v>
      </c>
      <c r="B211" s="4">
        <v>1</v>
      </c>
      <c r="C211" s="5">
        <v>1</v>
      </c>
      <c r="D211" s="4">
        <v>11</v>
      </c>
      <c r="E211" s="4" t="s">
        <v>861</v>
      </c>
      <c r="F211" s="4" t="s">
        <v>922</v>
      </c>
      <c r="G211" s="4" t="s">
        <v>850</v>
      </c>
      <c r="H211" s="4">
        <v>5.4</v>
      </c>
      <c r="I211" s="4">
        <v>0.8</v>
      </c>
      <c r="J211" s="4" t="s">
        <v>851</v>
      </c>
      <c r="K211" s="4" t="s">
        <v>881</v>
      </c>
      <c r="L211" s="4">
        <v>2</v>
      </c>
      <c r="M211" s="4" t="s">
        <v>849</v>
      </c>
      <c r="N211" s="4"/>
    </row>
    <row r="212" spans="1:14" hidden="1" x14ac:dyDescent="0.3">
      <c r="A212" s="4" t="s">
        <v>605</v>
      </c>
      <c r="B212" s="4">
        <v>1</v>
      </c>
      <c r="C212" s="5">
        <v>1</v>
      </c>
      <c r="D212" s="4">
        <v>11</v>
      </c>
      <c r="E212" s="4" t="s">
        <v>861</v>
      </c>
      <c r="F212" s="12" t="s">
        <v>922</v>
      </c>
      <c r="G212" s="4" t="s">
        <v>1759</v>
      </c>
      <c r="H212" s="4">
        <v>1.3</v>
      </c>
      <c r="I212" s="4">
        <v>0.4</v>
      </c>
      <c r="J212" s="4" t="s">
        <v>852</v>
      </c>
      <c r="K212" s="4" t="s">
        <v>881</v>
      </c>
      <c r="L212" s="4">
        <v>2</v>
      </c>
      <c r="M212" s="4" t="s">
        <v>849</v>
      </c>
      <c r="N212" s="4"/>
    </row>
    <row r="213" spans="1:14" hidden="1" x14ac:dyDescent="0.3">
      <c r="A213" s="4" t="s">
        <v>605</v>
      </c>
      <c r="B213" s="4">
        <v>1</v>
      </c>
      <c r="C213" s="5">
        <v>1</v>
      </c>
      <c r="D213" s="4">
        <v>11</v>
      </c>
      <c r="E213" s="4" t="s">
        <v>861</v>
      </c>
      <c r="F213" s="4" t="s">
        <v>922</v>
      </c>
      <c r="G213" s="4" t="s">
        <v>1557</v>
      </c>
      <c r="H213" s="4">
        <v>0.56999999999999995</v>
      </c>
      <c r="I213" s="4"/>
      <c r="J213" s="4" t="s">
        <v>854</v>
      </c>
      <c r="K213" s="4"/>
      <c r="L213" s="4">
        <v>1</v>
      </c>
      <c r="M213" s="4" t="s">
        <v>849</v>
      </c>
      <c r="N213" s="4"/>
    </row>
    <row r="214" spans="1:14" hidden="1" x14ac:dyDescent="0.3">
      <c r="A214" s="4" t="s">
        <v>603</v>
      </c>
      <c r="B214" s="4">
        <v>1</v>
      </c>
      <c r="C214" s="5">
        <v>1</v>
      </c>
      <c r="D214" s="4">
        <v>11</v>
      </c>
      <c r="E214" s="4" t="s">
        <v>861</v>
      </c>
      <c r="F214" s="4" t="s">
        <v>922</v>
      </c>
      <c r="G214" s="4" t="s">
        <v>1131</v>
      </c>
      <c r="H214" s="4">
        <v>-21.6</v>
      </c>
      <c r="I214" s="4"/>
      <c r="J214" s="4" t="s">
        <v>854</v>
      </c>
      <c r="K214" s="4"/>
      <c r="L214" s="4">
        <v>1</v>
      </c>
      <c r="M214" s="4"/>
      <c r="N214" s="4"/>
    </row>
    <row r="215" spans="1:14" hidden="1" x14ac:dyDescent="0.3">
      <c r="A215" s="4" t="s">
        <v>605</v>
      </c>
      <c r="B215" s="4">
        <v>1</v>
      </c>
      <c r="C215" s="5">
        <v>1</v>
      </c>
      <c r="D215" s="4">
        <v>11</v>
      </c>
      <c r="E215" s="4" t="s">
        <v>861</v>
      </c>
      <c r="F215" s="4" t="s">
        <v>922</v>
      </c>
      <c r="G215" s="4" t="s">
        <v>855</v>
      </c>
      <c r="H215" s="4">
        <v>20.7</v>
      </c>
      <c r="I215" s="4"/>
      <c r="J215" s="4" t="s">
        <v>856</v>
      </c>
      <c r="K215" s="4"/>
      <c r="L215" s="4">
        <v>1</v>
      </c>
      <c r="M215" s="4" t="s">
        <v>849</v>
      </c>
      <c r="N215" s="4"/>
    </row>
    <row r="216" spans="1:14" hidden="1" x14ac:dyDescent="0.3">
      <c r="A216" s="4" t="s">
        <v>605</v>
      </c>
      <c r="B216" s="4">
        <v>1</v>
      </c>
      <c r="C216" s="5">
        <v>1</v>
      </c>
      <c r="D216" s="4">
        <v>11</v>
      </c>
      <c r="E216" s="4" t="s">
        <v>861</v>
      </c>
      <c r="F216" s="4" t="s">
        <v>922</v>
      </c>
      <c r="G216" s="4" t="s">
        <v>857</v>
      </c>
      <c r="H216" s="4">
        <v>0.18</v>
      </c>
      <c r="I216" s="4">
        <v>0.02</v>
      </c>
      <c r="J216" s="4" t="s">
        <v>852</v>
      </c>
      <c r="K216" s="4" t="s">
        <v>881</v>
      </c>
      <c r="L216" s="4">
        <v>2</v>
      </c>
      <c r="M216" s="4" t="s">
        <v>849</v>
      </c>
      <c r="N216" s="4"/>
    </row>
    <row r="217" spans="1:14" hidden="1" x14ac:dyDescent="0.3">
      <c r="A217" s="4" t="s">
        <v>605</v>
      </c>
      <c r="B217" s="4">
        <v>1</v>
      </c>
      <c r="C217" s="5">
        <v>1</v>
      </c>
      <c r="D217" s="4">
        <v>11</v>
      </c>
      <c r="E217" s="4" t="s">
        <v>861</v>
      </c>
      <c r="F217" s="4" t="s">
        <v>922</v>
      </c>
      <c r="G217" s="4" t="s">
        <v>858</v>
      </c>
      <c r="H217" s="4">
        <v>0.05</v>
      </c>
      <c r="I217" s="4">
        <v>0</v>
      </c>
      <c r="J217" s="4" t="s">
        <v>852</v>
      </c>
      <c r="K217" s="4" t="s">
        <v>881</v>
      </c>
      <c r="L217" s="4">
        <v>2</v>
      </c>
      <c r="M217" s="4" t="s">
        <v>849</v>
      </c>
      <c r="N217" s="4"/>
    </row>
    <row r="218" spans="1:14" hidden="1" x14ac:dyDescent="0.3">
      <c r="A218" s="4" t="s">
        <v>605</v>
      </c>
      <c r="B218" s="4">
        <v>1</v>
      </c>
      <c r="C218" s="5">
        <v>1</v>
      </c>
      <c r="D218" s="4">
        <v>11</v>
      </c>
      <c r="E218" s="4" t="s">
        <v>861</v>
      </c>
      <c r="F218" s="4" t="s">
        <v>922</v>
      </c>
      <c r="G218" s="4" t="s">
        <v>859</v>
      </c>
      <c r="H218" s="4">
        <v>26.6</v>
      </c>
      <c r="I218" s="4">
        <v>2</v>
      </c>
      <c r="J218" s="4" t="s">
        <v>856</v>
      </c>
      <c r="K218" s="4" t="s">
        <v>881</v>
      </c>
      <c r="L218" s="4">
        <v>2</v>
      </c>
      <c r="M218" s="4" t="s">
        <v>849</v>
      </c>
      <c r="N218" s="4"/>
    </row>
    <row r="219" spans="1:14" hidden="1" x14ac:dyDescent="0.3">
      <c r="A219" s="4" t="s">
        <v>605</v>
      </c>
      <c r="B219" s="4">
        <v>1</v>
      </c>
      <c r="C219" s="5">
        <v>1</v>
      </c>
      <c r="D219" s="4">
        <v>11</v>
      </c>
      <c r="E219" s="4" t="s">
        <v>861</v>
      </c>
      <c r="F219" s="4" t="s">
        <v>922</v>
      </c>
      <c r="G219" s="4" t="s">
        <v>1256</v>
      </c>
      <c r="H219" s="4">
        <v>-22.9</v>
      </c>
      <c r="I219" s="4">
        <v>0.5</v>
      </c>
      <c r="J219" s="4" t="s">
        <v>860</v>
      </c>
      <c r="K219" s="4" t="s">
        <v>881</v>
      </c>
      <c r="L219" s="4">
        <v>2</v>
      </c>
      <c r="M219" s="4" t="s">
        <v>849</v>
      </c>
      <c r="N219" s="4"/>
    </row>
    <row r="220" spans="1:14" hidden="1" x14ac:dyDescent="0.3">
      <c r="A220" s="4" t="s">
        <v>605</v>
      </c>
      <c r="B220" s="4">
        <v>1</v>
      </c>
      <c r="C220" s="5">
        <v>1</v>
      </c>
      <c r="D220" s="4">
        <v>11</v>
      </c>
      <c r="E220" s="4" t="s">
        <v>861</v>
      </c>
      <c r="F220" s="4" t="s">
        <v>922</v>
      </c>
      <c r="G220" s="4" t="s">
        <v>853</v>
      </c>
      <c r="H220" s="4">
        <v>0.15</v>
      </c>
      <c r="I220" s="4"/>
      <c r="J220" s="4" t="s">
        <v>854</v>
      </c>
      <c r="K220" s="4"/>
      <c r="L220" s="4">
        <v>1</v>
      </c>
      <c r="M220" s="4" t="s">
        <v>849</v>
      </c>
      <c r="N220" s="4"/>
    </row>
    <row r="221" spans="1:14" hidden="1" x14ac:dyDescent="0.3">
      <c r="A221" s="4" t="s">
        <v>605</v>
      </c>
      <c r="B221" s="4">
        <v>1</v>
      </c>
      <c r="C221" s="5">
        <v>1</v>
      </c>
      <c r="D221" s="4">
        <v>12</v>
      </c>
      <c r="E221" s="4" t="s">
        <v>861</v>
      </c>
      <c r="F221" s="4" t="s">
        <v>922</v>
      </c>
      <c r="G221" s="4" t="s">
        <v>1315</v>
      </c>
      <c r="H221" s="4">
        <v>20</v>
      </c>
      <c r="I221" s="4">
        <v>0.4</v>
      </c>
      <c r="J221" s="4" t="s">
        <v>1343</v>
      </c>
      <c r="K221" s="4" t="s">
        <v>881</v>
      </c>
      <c r="L221" s="4">
        <v>2</v>
      </c>
      <c r="M221" s="4" t="s">
        <v>849</v>
      </c>
      <c r="N221" s="4"/>
    </row>
    <row r="222" spans="1:14" hidden="1" x14ac:dyDescent="0.3">
      <c r="A222" s="4" t="s">
        <v>605</v>
      </c>
      <c r="B222" s="4">
        <v>1</v>
      </c>
      <c r="C222" s="5">
        <v>1</v>
      </c>
      <c r="D222" s="4">
        <v>12</v>
      </c>
      <c r="E222" s="4" t="s">
        <v>861</v>
      </c>
      <c r="F222" s="4" t="s">
        <v>922</v>
      </c>
      <c r="G222" s="4" t="s">
        <v>850</v>
      </c>
      <c r="H222" s="4">
        <v>8</v>
      </c>
      <c r="I222" s="4">
        <v>0.1</v>
      </c>
      <c r="J222" s="4" t="s">
        <v>851</v>
      </c>
      <c r="K222" s="4" t="s">
        <v>881</v>
      </c>
      <c r="L222" s="4">
        <v>2</v>
      </c>
      <c r="M222" s="4" t="s">
        <v>849</v>
      </c>
      <c r="N222" s="4"/>
    </row>
    <row r="223" spans="1:14" hidden="1" x14ac:dyDescent="0.3">
      <c r="A223" s="4" t="s">
        <v>605</v>
      </c>
      <c r="B223" s="4">
        <v>1</v>
      </c>
      <c r="C223" s="5">
        <v>1</v>
      </c>
      <c r="D223" s="4">
        <v>12</v>
      </c>
      <c r="E223" s="4" t="s">
        <v>861</v>
      </c>
      <c r="F223" s="12" t="s">
        <v>922</v>
      </c>
      <c r="G223" s="4" t="s">
        <v>1759</v>
      </c>
      <c r="H223" s="4">
        <v>1.2</v>
      </c>
      <c r="I223" s="4">
        <v>0.1</v>
      </c>
      <c r="J223" s="4" t="s">
        <v>852</v>
      </c>
      <c r="K223" s="4" t="s">
        <v>881</v>
      </c>
      <c r="L223" s="4">
        <v>2</v>
      </c>
      <c r="M223" s="4" t="s">
        <v>849</v>
      </c>
      <c r="N223" s="4"/>
    </row>
    <row r="224" spans="1:14" hidden="1" x14ac:dyDescent="0.3">
      <c r="A224" s="4" t="s">
        <v>605</v>
      </c>
      <c r="B224" s="4">
        <v>1</v>
      </c>
      <c r="C224" s="5">
        <v>1</v>
      </c>
      <c r="D224" s="4">
        <v>12</v>
      </c>
      <c r="E224" s="4" t="s">
        <v>861</v>
      </c>
      <c r="F224" s="4" t="s">
        <v>922</v>
      </c>
      <c r="G224" s="4" t="s">
        <v>1557</v>
      </c>
      <c r="H224" s="4">
        <v>1.44</v>
      </c>
      <c r="I224" s="4"/>
      <c r="J224" s="4" t="s">
        <v>854</v>
      </c>
      <c r="K224" s="4"/>
      <c r="L224" s="4">
        <v>1</v>
      </c>
      <c r="M224" s="4" t="s">
        <v>849</v>
      </c>
      <c r="N224" s="4"/>
    </row>
    <row r="225" spans="1:14" hidden="1" x14ac:dyDescent="0.3">
      <c r="A225" s="4" t="s">
        <v>603</v>
      </c>
      <c r="B225" s="4">
        <v>1</v>
      </c>
      <c r="C225" s="5">
        <v>1</v>
      </c>
      <c r="D225" s="4">
        <v>12</v>
      </c>
      <c r="E225" s="4" t="s">
        <v>861</v>
      </c>
      <c r="F225" s="4" t="s">
        <v>922</v>
      </c>
      <c r="G225" s="4" t="s">
        <v>1131</v>
      </c>
      <c r="H225" s="4">
        <v>8</v>
      </c>
      <c r="I225" s="4"/>
      <c r="J225" s="4" t="s">
        <v>854</v>
      </c>
      <c r="K225" s="4"/>
      <c r="L225" s="4">
        <v>1</v>
      </c>
      <c r="M225" s="4"/>
      <c r="N225" s="4"/>
    </row>
    <row r="226" spans="1:14" hidden="1" x14ac:dyDescent="0.3">
      <c r="A226" s="4" t="s">
        <v>605</v>
      </c>
      <c r="B226" s="4">
        <v>1</v>
      </c>
      <c r="C226" s="5">
        <v>1</v>
      </c>
      <c r="D226" s="4">
        <v>12</v>
      </c>
      <c r="E226" s="4" t="s">
        <v>861</v>
      </c>
      <c r="F226" s="4" t="s">
        <v>922</v>
      </c>
      <c r="G226" s="4" t="s">
        <v>855</v>
      </c>
      <c r="H226" s="4">
        <v>18.2</v>
      </c>
      <c r="I226" s="4"/>
      <c r="J226" s="4" t="s">
        <v>856</v>
      </c>
      <c r="K226" s="4"/>
      <c r="L226" s="4">
        <v>1</v>
      </c>
      <c r="M226" s="4" t="s">
        <v>849</v>
      </c>
      <c r="N226" s="4"/>
    </row>
    <row r="227" spans="1:14" hidden="1" x14ac:dyDescent="0.3">
      <c r="A227" s="4" t="s">
        <v>605</v>
      </c>
      <c r="B227" s="4">
        <v>1</v>
      </c>
      <c r="C227" s="5">
        <v>1</v>
      </c>
      <c r="D227" s="4">
        <v>12</v>
      </c>
      <c r="E227" s="4" t="s">
        <v>861</v>
      </c>
      <c r="F227" s="4" t="s">
        <v>922</v>
      </c>
      <c r="G227" s="4" t="s">
        <v>857</v>
      </c>
      <c r="H227" s="4">
        <v>0.49</v>
      </c>
      <c r="I227" s="4">
        <v>0.03</v>
      </c>
      <c r="J227" s="4" t="s">
        <v>852</v>
      </c>
      <c r="K227" s="4" t="s">
        <v>881</v>
      </c>
      <c r="L227" s="4">
        <v>2</v>
      </c>
      <c r="M227" s="4" t="s">
        <v>849</v>
      </c>
      <c r="N227" s="4"/>
    </row>
    <row r="228" spans="1:14" hidden="1" x14ac:dyDescent="0.3">
      <c r="A228" s="4" t="s">
        <v>605</v>
      </c>
      <c r="B228" s="4">
        <v>1</v>
      </c>
      <c r="C228" s="5">
        <v>1</v>
      </c>
      <c r="D228" s="4">
        <v>12</v>
      </c>
      <c r="E228" s="4" t="s">
        <v>861</v>
      </c>
      <c r="F228" s="4" t="s">
        <v>922</v>
      </c>
      <c r="G228" s="4" t="s">
        <v>858</v>
      </c>
      <c r="H228" s="4">
        <v>0.1</v>
      </c>
      <c r="I228" s="4">
        <v>0</v>
      </c>
      <c r="J228" s="4" t="s">
        <v>852</v>
      </c>
      <c r="K228" s="4" t="s">
        <v>881</v>
      </c>
      <c r="L228" s="4">
        <v>2</v>
      </c>
      <c r="M228" s="4" t="s">
        <v>849</v>
      </c>
      <c r="N228" s="4"/>
    </row>
    <row r="229" spans="1:14" hidden="1" x14ac:dyDescent="0.3">
      <c r="A229" s="4" t="s">
        <v>605</v>
      </c>
      <c r="B229" s="4">
        <v>1</v>
      </c>
      <c r="C229" s="5">
        <v>1</v>
      </c>
      <c r="D229" s="4">
        <v>12</v>
      </c>
      <c r="E229" s="4" t="s">
        <v>861</v>
      </c>
      <c r="F229" s="4" t="s">
        <v>922</v>
      </c>
      <c r="G229" s="4" t="s">
        <v>859</v>
      </c>
      <c r="H229" s="4">
        <v>20.7</v>
      </c>
      <c r="I229" s="4">
        <v>1.2</v>
      </c>
      <c r="J229" s="4" t="s">
        <v>856</v>
      </c>
      <c r="K229" s="4" t="s">
        <v>881</v>
      </c>
      <c r="L229" s="4">
        <v>2</v>
      </c>
      <c r="M229" s="4" t="s">
        <v>849</v>
      </c>
      <c r="N229" s="4"/>
    </row>
    <row r="230" spans="1:14" hidden="1" x14ac:dyDescent="0.3">
      <c r="A230" s="4" t="s">
        <v>605</v>
      </c>
      <c r="B230" s="4">
        <v>1</v>
      </c>
      <c r="C230" s="5">
        <v>1</v>
      </c>
      <c r="D230" s="4">
        <v>12</v>
      </c>
      <c r="E230" s="4" t="s">
        <v>861</v>
      </c>
      <c r="F230" s="4" t="s">
        <v>922</v>
      </c>
      <c r="G230" s="4" t="s">
        <v>1256</v>
      </c>
      <c r="H230" s="4">
        <v>-23.1</v>
      </c>
      <c r="I230" s="4">
        <v>0</v>
      </c>
      <c r="J230" s="4" t="s">
        <v>860</v>
      </c>
      <c r="K230" s="4" t="s">
        <v>881</v>
      </c>
      <c r="L230" s="4">
        <v>2</v>
      </c>
      <c r="M230" s="4" t="s">
        <v>849</v>
      </c>
      <c r="N230" s="4"/>
    </row>
    <row r="231" spans="1:14" hidden="1" x14ac:dyDescent="0.3">
      <c r="A231" s="4" t="s">
        <v>605</v>
      </c>
      <c r="B231" s="4">
        <v>1</v>
      </c>
      <c r="C231" s="5">
        <v>1</v>
      </c>
      <c r="D231" s="4">
        <v>12</v>
      </c>
      <c r="E231" s="4" t="s">
        <v>861</v>
      </c>
      <c r="F231" s="4" t="s">
        <v>922</v>
      </c>
      <c r="G231" s="4" t="s">
        <v>853</v>
      </c>
      <c r="H231" s="4">
        <v>0.32</v>
      </c>
      <c r="I231" s="4"/>
      <c r="J231" s="4" t="s">
        <v>854</v>
      </c>
      <c r="K231" s="4"/>
      <c r="L231" s="4">
        <v>1</v>
      </c>
      <c r="M231" s="4" t="s">
        <v>849</v>
      </c>
      <c r="N231" s="4"/>
    </row>
    <row r="232" spans="1:14" hidden="1" x14ac:dyDescent="0.3">
      <c r="A232" s="4" t="s">
        <v>605</v>
      </c>
      <c r="B232" s="4">
        <v>1</v>
      </c>
      <c r="C232" s="5">
        <v>1</v>
      </c>
      <c r="D232" s="4">
        <v>13</v>
      </c>
      <c r="E232" s="4" t="s">
        <v>861</v>
      </c>
      <c r="F232" s="4" t="s">
        <v>922</v>
      </c>
      <c r="G232" s="4" t="s">
        <v>1315</v>
      </c>
      <c r="H232" s="4">
        <v>19.100000000000001</v>
      </c>
      <c r="I232" s="4">
        <v>0.5</v>
      </c>
      <c r="J232" s="4" t="s">
        <v>1343</v>
      </c>
      <c r="K232" s="4" t="s">
        <v>881</v>
      </c>
      <c r="L232" s="4">
        <v>2</v>
      </c>
      <c r="M232" s="4" t="s">
        <v>849</v>
      </c>
      <c r="N232" s="4"/>
    </row>
    <row r="233" spans="1:14" hidden="1" x14ac:dyDescent="0.3">
      <c r="A233" s="4" t="s">
        <v>605</v>
      </c>
      <c r="B233" s="4">
        <v>1</v>
      </c>
      <c r="C233" s="5">
        <v>1</v>
      </c>
      <c r="D233" s="4">
        <v>13</v>
      </c>
      <c r="E233" s="4" t="s">
        <v>861</v>
      </c>
      <c r="F233" s="4" t="s">
        <v>922</v>
      </c>
      <c r="G233" s="4" t="s">
        <v>850</v>
      </c>
      <c r="H233" s="4">
        <v>7.3</v>
      </c>
      <c r="I233" s="4">
        <v>0.3</v>
      </c>
      <c r="J233" s="4" t="s">
        <v>851</v>
      </c>
      <c r="K233" s="4" t="s">
        <v>881</v>
      </c>
      <c r="L233" s="4">
        <v>2</v>
      </c>
      <c r="M233" s="4" t="s">
        <v>849</v>
      </c>
      <c r="N233" s="4"/>
    </row>
    <row r="234" spans="1:14" hidden="1" x14ac:dyDescent="0.3">
      <c r="A234" s="4" t="s">
        <v>605</v>
      </c>
      <c r="B234" s="4">
        <v>1</v>
      </c>
      <c r="C234" s="5">
        <v>1</v>
      </c>
      <c r="D234" s="4">
        <v>13</v>
      </c>
      <c r="E234" s="4" t="s">
        <v>861</v>
      </c>
      <c r="F234" s="12" t="s">
        <v>922</v>
      </c>
      <c r="G234" s="4" t="s">
        <v>1759</v>
      </c>
      <c r="H234" s="4">
        <v>1.2</v>
      </c>
      <c r="I234" s="4">
        <v>0.1</v>
      </c>
      <c r="J234" s="4" t="s">
        <v>852</v>
      </c>
      <c r="K234" s="4" t="s">
        <v>881</v>
      </c>
      <c r="L234" s="4">
        <v>2</v>
      </c>
      <c r="M234" s="4" t="s">
        <v>849</v>
      </c>
      <c r="N234" s="4"/>
    </row>
    <row r="235" spans="1:14" hidden="1" x14ac:dyDescent="0.3">
      <c r="A235" s="4" t="s">
        <v>605</v>
      </c>
      <c r="B235" s="4">
        <v>1</v>
      </c>
      <c r="C235" s="5">
        <v>1</v>
      </c>
      <c r="D235" s="4">
        <v>13</v>
      </c>
      <c r="E235" s="4" t="s">
        <v>861</v>
      </c>
      <c r="F235" s="4" t="s">
        <v>922</v>
      </c>
      <c r="G235" s="4" t="s">
        <v>1557</v>
      </c>
      <c r="H235" s="4">
        <v>1.65</v>
      </c>
      <c r="I235" s="4"/>
      <c r="J235" s="4" t="s">
        <v>854</v>
      </c>
      <c r="K235" s="4"/>
      <c r="L235" s="4">
        <v>1</v>
      </c>
      <c r="M235" s="4" t="s">
        <v>849</v>
      </c>
      <c r="N235" s="4"/>
    </row>
    <row r="236" spans="1:14" hidden="1" x14ac:dyDescent="0.3">
      <c r="A236" s="4" t="s">
        <v>603</v>
      </c>
      <c r="B236" s="4">
        <v>1</v>
      </c>
      <c r="C236" s="5">
        <v>1</v>
      </c>
      <c r="D236" s="4">
        <v>13</v>
      </c>
      <c r="E236" s="4" t="s">
        <v>861</v>
      </c>
      <c r="F236" s="4" t="s">
        <v>922</v>
      </c>
      <c r="G236" s="4" t="s">
        <v>1131</v>
      </c>
      <c r="H236" s="4">
        <v>21.86</v>
      </c>
      <c r="I236" s="4"/>
      <c r="J236" s="4" t="s">
        <v>854</v>
      </c>
      <c r="K236" s="4"/>
      <c r="L236" s="4">
        <v>1</v>
      </c>
      <c r="M236" s="4"/>
      <c r="N236" s="4"/>
    </row>
    <row r="237" spans="1:14" hidden="1" x14ac:dyDescent="0.3">
      <c r="A237" s="4" t="s">
        <v>605</v>
      </c>
      <c r="B237" s="4">
        <v>1</v>
      </c>
      <c r="C237" s="5">
        <v>1</v>
      </c>
      <c r="D237" s="4">
        <v>13</v>
      </c>
      <c r="E237" s="4" t="s">
        <v>861</v>
      </c>
      <c r="F237" s="4" t="s">
        <v>922</v>
      </c>
      <c r="G237" s="4" t="s">
        <v>855</v>
      </c>
      <c r="H237" s="4">
        <v>29.1</v>
      </c>
      <c r="I237" s="4"/>
      <c r="J237" s="4" t="s">
        <v>856</v>
      </c>
      <c r="K237" s="4"/>
      <c r="L237" s="4">
        <v>1</v>
      </c>
      <c r="M237" s="4" t="s">
        <v>849</v>
      </c>
      <c r="N237" s="4"/>
    </row>
    <row r="238" spans="1:14" hidden="1" x14ac:dyDescent="0.3">
      <c r="A238" s="4" t="s">
        <v>605</v>
      </c>
      <c r="B238" s="4">
        <v>1</v>
      </c>
      <c r="C238" s="5">
        <v>1</v>
      </c>
      <c r="D238" s="4">
        <v>13</v>
      </c>
      <c r="E238" s="4" t="s">
        <v>861</v>
      </c>
      <c r="F238" s="4" t="s">
        <v>922</v>
      </c>
      <c r="G238" s="4" t="s">
        <v>857</v>
      </c>
      <c r="H238" s="4">
        <v>0.47</v>
      </c>
      <c r="I238" s="4">
        <v>0.03</v>
      </c>
      <c r="J238" s="4" t="s">
        <v>852</v>
      </c>
      <c r="K238" s="4" t="s">
        <v>881</v>
      </c>
      <c r="L238" s="4">
        <v>2</v>
      </c>
      <c r="M238" s="4" t="s">
        <v>849</v>
      </c>
      <c r="N238" s="4"/>
    </row>
    <row r="239" spans="1:14" hidden="1" x14ac:dyDescent="0.3">
      <c r="A239" s="4" t="s">
        <v>605</v>
      </c>
      <c r="B239" s="4">
        <v>1</v>
      </c>
      <c r="C239" s="5">
        <v>1</v>
      </c>
      <c r="D239" s="4">
        <v>13</v>
      </c>
      <c r="E239" s="4" t="s">
        <v>861</v>
      </c>
      <c r="F239" s="4" t="s">
        <v>922</v>
      </c>
      <c r="G239" s="4" t="s">
        <v>858</v>
      </c>
      <c r="H239" s="4">
        <v>0.11</v>
      </c>
      <c r="I239" s="4">
        <v>0</v>
      </c>
      <c r="J239" s="4" t="s">
        <v>852</v>
      </c>
      <c r="K239" s="4" t="s">
        <v>881</v>
      </c>
      <c r="L239" s="4">
        <v>2</v>
      </c>
      <c r="M239" s="4" t="s">
        <v>849</v>
      </c>
      <c r="N239" s="4"/>
    </row>
    <row r="240" spans="1:14" hidden="1" x14ac:dyDescent="0.3">
      <c r="A240" s="4" t="s">
        <v>605</v>
      </c>
      <c r="B240" s="4">
        <v>1</v>
      </c>
      <c r="C240" s="5">
        <v>1</v>
      </c>
      <c r="D240" s="4">
        <v>13</v>
      </c>
      <c r="E240" s="4" t="s">
        <v>861</v>
      </c>
      <c r="F240" s="4" t="s">
        <v>922</v>
      </c>
      <c r="G240" s="4" t="s">
        <v>859</v>
      </c>
      <c r="H240" s="4">
        <v>22.6</v>
      </c>
      <c r="I240" s="4">
        <v>1.2</v>
      </c>
      <c r="J240" s="4" t="s">
        <v>856</v>
      </c>
      <c r="K240" s="4" t="s">
        <v>881</v>
      </c>
      <c r="L240" s="4">
        <v>2</v>
      </c>
      <c r="M240" s="4" t="s">
        <v>849</v>
      </c>
      <c r="N240" s="4"/>
    </row>
    <row r="241" spans="1:14" hidden="1" x14ac:dyDescent="0.3">
      <c r="A241" s="4" t="s">
        <v>605</v>
      </c>
      <c r="B241" s="4">
        <v>1</v>
      </c>
      <c r="C241" s="5">
        <v>1</v>
      </c>
      <c r="D241" s="4">
        <v>13</v>
      </c>
      <c r="E241" s="4" t="s">
        <v>861</v>
      </c>
      <c r="F241" s="4" t="s">
        <v>922</v>
      </c>
      <c r="G241" s="4" t="s">
        <v>1256</v>
      </c>
      <c r="H241" s="4">
        <v>-23.1</v>
      </c>
      <c r="I241" s="4">
        <v>0.5</v>
      </c>
      <c r="J241" s="4" t="s">
        <v>860</v>
      </c>
      <c r="K241" s="4" t="s">
        <v>881</v>
      </c>
      <c r="L241" s="4">
        <v>2</v>
      </c>
      <c r="M241" s="4" t="s">
        <v>849</v>
      </c>
      <c r="N241" s="4"/>
    </row>
    <row r="242" spans="1:14" hidden="1" x14ac:dyDescent="0.3">
      <c r="A242" s="4" t="s">
        <v>605</v>
      </c>
      <c r="B242" s="4">
        <v>1</v>
      </c>
      <c r="C242" s="5">
        <v>1</v>
      </c>
      <c r="D242" s="4">
        <v>13</v>
      </c>
      <c r="E242" s="4" t="s">
        <v>861</v>
      </c>
      <c r="F242" s="4" t="s">
        <v>922</v>
      </c>
      <c r="G242" s="4" t="s">
        <v>853</v>
      </c>
      <c r="H242" s="4">
        <v>0.68</v>
      </c>
      <c r="I242" s="4"/>
      <c r="J242" s="4" t="s">
        <v>854</v>
      </c>
      <c r="K242" s="4"/>
      <c r="L242" s="4">
        <v>1</v>
      </c>
      <c r="M242" s="4" t="s">
        <v>849</v>
      </c>
      <c r="N242" s="4"/>
    </row>
    <row r="243" spans="1:14" hidden="1" x14ac:dyDescent="0.3">
      <c r="A243" s="4" t="s">
        <v>605</v>
      </c>
      <c r="B243" s="4">
        <v>1</v>
      </c>
      <c r="C243" s="5">
        <v>1</v>
      </c>
      <c r="D243" s="4">
        <v>14</v>
      </c>
      <c r="E243" s="4" t="s">
        <v>861</v>
      </c>
      <c r="F243" s="4" t="s">
        <v>922</v>
      </c>
      <c r="G243" s="4" t="s">
        <v>1315</v>
      </c>
      <c r="H243" s="4">
        <v>20.399999999999999</v>
      </c>
      <c r="I243" s="4">
        <v>2.4</v>
      </c>
      <c r="J243" s="4" t="s">
        <v>1343</v>
      </c>
      <c r="K243" s="4" t="s">
        <v>881</v>
      </c>
      <c r="L243" s="4">
        <v>2</v>
      </c>
      <c r="M243" s="4" t="s">
        <v>849</v>
      </c>
      <c r="N243" s="4"/>
    </row>
    <row r="244" spans="1:14" hidden="1" x14ac:dyDescent="0.3">
      <c r="A244" s="4" t="s">
        <v>605</v>
      </c>
      <c r="B244" s="4">
        <v>1</v>
      </c>
      <c r="C244" s="5">
        <v>1</v>
      </c>
      <c r="D244" s="4">
        <v>14</v>
      </c>
      <c r="E244" s="4" t="s">
        <v>861</v>
      </c>
      <c r="F244" s="4" t="s">
        <v>922</v>
      </c>
      <c r="G244" s="4" t="s">
        <v>850</v>
      </c>
      <c r="H244" s="4">
        <v>7.1</v>
      </c>
      <c r="I244" s="4">
        <v>1.2</v>
      </c>
      <c r="J244" s="4" t="s">
        <v>851</v>
      </c>
      <c r="K244" s="4" t="s">
        <v>881</v>
      </c>
      <c r="L244" s="4">
        <v>2</v>
      </c>
      <c r="M244" s="4" t="s">
        <v>849</v>
      </c>
      <c r="N244" s="4"/>
    </row>
    <row r="245" spans="1:14" hidden="1" x14ac:dyDescent="0.3">
      <c r="A245" s="4" t="s">
        <v>605</v>
      </c>
      <c r="B245" s="4">
        <v>1</v>
      </c>
      <c r="C245" s="5">
        <v>1</v>
      </c>
      <c r="D245" s="4">
        <v>14</v>
      </c>
      <c r="E245" s="4" t="s">
        <v>861</v>
      </c>
      <c r="F245" s="12" t="s">
        <v>922</v>
      </c>
      <c r="G245" s="4" t="s">
        <v>1759</v>
      </c>
      <c r="H245" s="4">
        <v>1.4</v>
      </c>
      <c r="I245" s="4">
        <v>0.2</v>
      </c>
      <c r="J245" s="4" t="s">
        <v>852</v>
      </c>
      <c r="K245" s="4" t="s">
        <v>881</v>
      </c>
      <c r="L245" s="4">
        <v>2</v>
      </c>
      <c r="M245" s="4" t="s">
        <v>849</v>
      </c>
      <c r="N245" s="4"/>
    </row>
    <row r="246" spans="1:14" hidden="1" x14ac:dyDescent="0.3">
      <c r="A246" s="4" t="s">
        <v>605</v>
      </c>
      <c r="B246" s="4">
        <v>1</v>
      </c>
      <c r="C246" s="5">
        <v>1</v>
      </c>
      <c r="D246" s="4">
        <v>14</v>
      </c>
      <c r="E246" s="4" t="s">
        <v>861</v>
      </c>
      <c r="F246" s="4" t="s">
        <v>922</v>
      </c>
      <c r="G246" s="4" t="s">
        <v>1557</v>
      </c>
      <c r="H246" s="4">
        <v>1.71</v>
      </c>
      <c r="I246" s="4"/>
      <c r="J246" s="4" t="s">
        <v>854</v>
      </c>
      <c r="K246" s="4"/>
      <c r="L246" s="4">
        <v>1</v>
      </c>
      <c r="M246" s="4" t="s">
        <v>849</v>
      </c>
      <c r="N246" s="4"/>
    </row>
    <row r="247" spans="1:14" hidden="1" x14ac:dyDescent="0.3">
      <c r="A247" s="4" t="s">
        <v>603</v>
      </c>
      <c r="B247" s="4">
        <v>1</v>
      </c>
      <c r="C247" s="5">
        <v>1</v>
      </c>
      <c r="D247" s="4">
        <v>14</v>
      </c>
      <c r="E247" s="4" t="s">
        <v>861</v>
      </c>
      <c r="F247" s="4" t="s">
        <v>922</v>
      </c>
      <c r="G247" s="4" t="s">
        <v>1131</v>
      </c>
      <c r="H247" s="4">
        <v>20.93</v>
      </c>
      <c r="I247" s="4"/>
      <c r="J247" s="4" t="s">
        <v>854</v>
      </c>
      <c r="K247" s="4"/>
      <c r="L247" s="4">
        <v>1</v>
      </c>
      <c r="M247" s="4"/>
      <c r="N247" s="4"/>
    </row>
    <row r="248" spans="1:14" hidden="1" x14ac:dyDescent="0.3">
      <c r="A248" s="4" t="s">
        <v>605</v>
      </c>
      <c r="B248" s="4">
        <v>1</v>
      </c>
      <c r="C248" s="5">
        <v>1</v>
      </c>
      <c r="D248" s="4">
        <v>14</v>
      </c>
      <c r="E248" s="4" t="s">
        <v>861</v>
      </c>
      <c r="F248" s="4" t="s">
        <v>922</v>
      </c>
      <c r="G248" s="4" t="s">
        <v>855</v>
      </c>
      <c r="H248" s="4">
        <v>19</v>
      </c>
      <c r="I248" s="4"/>
      <c r="J248" s="4" t="s">
        <v>856</v>
      </c>
      <c r="K248" s="4"/>
      <c r="L248" s="4">
        <v>1</v>
      </c>
      <c r="M248" s="4" t="s">
        <v>849</v>
      </c>
      <c r="N248" s="4"/>
    </row>
    <row r="249" spans="1:14" hidden="1" x14ac:dyDescent="0.3">
      <c r="A249" s="4" t="s">
        <v>605</v>
      </c>
      <c r="B249" s="4">
        <v>1</v>
      </c>
      <c r="C249" s="5">
        <v>1</v>
      </c>
      <c r="D249" s="4">
        <v>14</v>
      </c>
      <c r="E249" s="4" t="s">
        <v>861</v>
      </c>
      <c r="F249" s="4" t="s">
        <v>922</v>
      </c>
      <c r="G249" s="4" t="s">
        <v>857</v>
      </c>
      <c r="H249" s="4">
        <v>0.52</v>
      </c>
      <c r="I249" s="4">
        <v>0.04</v>
      </c>
      <c r="J249" s="4" t="s">
        <v>852</v>
      </c>
      <c r="K249" s="4" t="s">
        <v>881</v>
      </c>
      <c r="L249" s="4">
        <v>2</v>
      </c>
      <c r="M249" s="4" t="s">
        <v>849</v>
      </c>
      <c r="N249" s="4"/>
    </row>
    <row r="250" spans="1:14" hidden="1" x14ac:dyDescent="0.3">
      <c r="A250" s="4" t="s">
        <v>605</v>
      </c>
      <c r="B250" s="4">
        <v>1</v>
      </c>
      <c r="C250" s="5">
        <v>1</v>
      </c>
      <c r="D250" s="4">
        <v>14</v>
      </c>
      <c r="E250" s="4" t="s">
        <v>861</v>
      </c>
      <c r="F250" s="4" t="s">
        <v>922</v>
      </c>
      <c r="G250" s="4" t="s">
        <v>858</v>
      </c>
      <c r="H250" s="4">
        <v>0.11</v>
      </c>
      <c r="I250" s="4">
        <v>0.01</v>
      </c>
      <c r="J250" s="4" t="s">
        <v>852</v>
      </c>
      <c r="K250" s="4" t="s">
        <v>881</v>
      </c>
      <c r="L250" s="4">
        <v>2</v>
      </c>
      <c r="M250" s="4" t="s">
        <v>849</v>
      </c>
      <c r="N250" s="4"/>
    </row>
    <row r="251" spans="1:14" hidden="1" x14ac:dyDescent="0.3">
      <c r="A251" s="4" t="s">
        <v>605</v>
      </c>
      <c r="B251" s="4">
        <v>1</v>
      </c>
      <c r="C251" s="5">
        <v>1</v>
      </c>
      <c r="D251" s="4">
        <v>14</v>
      </c>
      <c r="E251" s="4" t="s">
        <v>861</v>
      </c>
      <c r="F251" s="4" t="s">
        <v>922</v>
      </c>
      <c r="G251" s="4" t="s">
        <v>859</v>
      </c>
      <c r="H251" s="4">
        <v>21.2</v>
      </c>
      <c r="I251" s="4">
        <v>0.3</v>
      </c>
      <c r="J251" s="4" t="s">
        <v>856</v>
      </c>
      <c r="K251" s="4" t="s">
        <v>881</v>
      </c>
      <c r="L251" s="4">
        <v>2</v>
      </c>
      <c r="M251" s="4" t="s">
        <v>849</v>
      </c>
      <c r="N251" s="4"/>
    </row>
    <row r="252" spans="1:14" hidden="1" x14ac:dyDescent="0.3">
      <c r="A252" s="4" t="s">
        <v>605</v>
      </c>
      <c r="B252" s="4">
        <v>1</v>
      </c>
      <c r="C252" s="5">
        <v>1</v>
      </c>
      <c r="D252" s="4">
        <v>14</v>
      </c>
      <c r="E252" s="4" t="s">
        <v>861</v>
      </c>
      <c r="F252" s="4" t="s">
        <v>922</v>
      </c>
      <c r="G252" s="4" t="s">
        <v>1256</v>
      </c>
      <c r="H252" s="4">
        <v>-22.9</v>
      </c>
      <c r="I252" s="4">
        <v>0</v>
      </c>
      <c r="J252" s="4" t="s">
        <v>860</v>
      </c>
      <c r="K252" s="4" t="s">
        <v>881</v>
      </c>
      <c r="L252" s="4">
        <v>2</v>
      </c>
      <c r="M252" s="4" t="s">
        <v>849</v>
      </c>
      <c r="N252" s="4"/>
    </row>
    <row r="253" spans="1:14" hidden="1" x14ac:dyDescent="0.3">
      <c r="A253" s="4" t="s">
        <v>605</v>
      </c>
      <c r="B253" s="4">
        <v>1</v>
      </c>
      <c r="C253" s="5">
        <v>1</v>
      </c>
      <c r="D253" s="4">
        <v>14</v>
      </c>
      <c r="E253" s="4" t="s">
        <v>861</v>
      </c>
      <c r="F253" s="4" t="s">
        <v>922</v>
      </c>
      <c r="G253" s="4" t="s">
        <v>853</v>
      </c>
      <c r="H253" s="4">
        <v>0.4</v>
      </c>
      <c r="I253" s="4"/>
      <c r="J253" s="4" t="s">
        <v>854</v>
      </c>
      <c r="K253" s="4"/>
      <c r="L253" s="4">
        <v>1</v>
      </c>
      <c r="M253" s="4" t="s">
        <v>849</v>
      </c>
      <c r="N253" s="4"/>
    </row>
    <row r="254" spans="1:14" hidden="1" x14ac:dyDescent="0.3">
      <c r="A254" s="4" t="s">
        <v>605</v>
      </c>
      <c r="B254" s="4">
        <v>1</v>
      </c>
      <c r="C254" s="5">
        <v>1</v>
      </c>
      <c r="D254" s="4">
        <v>15</v>
      </c>
      <c r="E254" s="4" t="s">
        <v>861</v>
      </c>
      <c r="F254" s="4" t="s">
        <v>922</v>
      </c>
      <c r="G254" s="4" t="s">
        <v>1315</v>
      </c>
      <c r="H254" s="4">
        <v>22</v>
      </c>
      <c r="I254" s="4">
        <v>0.4</v>
      </c>
      <c r="J254" s="4" t="s">
        <v>1343</v>
      </c>
      <c r="K254" s="4" t="s">
        <v>881</v>
      </c>
      <c r="L254" s="4">
        <v>2</v>
      </c>
      <c r="M254" s="4" t="s">
        <v>849</v>
      </c>
      <c r="N254" s="4"/>
    </row>
    <row r="255" spans="1:14" hidden="1" x14ac:dyDescent="0.3">
      <c r="A255" s="4" t="s">
        <v>605</v>
      </c>
      <c r="B255" s="4">
        <v>1</v>
      </c>
      <c r="C255" s="5">
        <v>1</v>
      </c>
      <c r="D255" s="4">
        <v>15</v>
      </c>
      <c r="E255" s="4" t="s">
        <v>861</v>
      </c>
      <c r="F255" s="4" t="s">
        <v>922</v>
      </c>
      <c r="G255" s="4" t="s">
        <v>850</v>
      </c>
      <c r="H255" s="4">
        <v>6.7</v>
      </c>
      <c r="I255" s="4">
        <v>0.2</v>
      </c>
      <c r="J255" s="4" t="s">
        <v>851</v>
      </c>
      <c r="K255" s="4" t="s">
        <v>881</v>
      </c>
      <c r="L255" s="4">
        <v>2</v>
      </c>
      <c r="M255" s="4" t="s">
        <v>849</v>
      </c>
      <c r="N255" s="4"/>
    </row>
    <row r="256" spans="1:14" hidden="1" x14ac:dyDescent="0.3">
      <c r="A256" s="4" t="s">
        <v>605</v>
      </c>
      <c r="B256" s="4">
        <v>1</v>
      </c>
      <c r="C256" s="5">
        <v>1</v>
      </c>
      <c r="D256" s="4">
        <v>15</v>
      </c>
      <c r="E256" s="4" t="s">
        <v>861</v>
      </c>
      <c r="F256" s="12" t="s">
        <v>922</v>
      </c>
      <c r="G256" s="4" t="s">
        <v>1759</v>
      </c>
      <c r="H256" s="4">
        <v>1.7</v>
      </c>
      <c r="I256" s="4">
        <v>0.1</v>
      </c>
      <c r="J256" s="4" t="s">
        <v>852</v>
      </c>
      <c r="K256" s="4" t="s">
        <v>881</v>
      </c>
      <c r="L256" s="4">
        <v>2</v>
      </c>
      <c r="M256" s="4" t="s">
        <v>849</v>
      </c>
      <c r="N256" s="4"/>
    </row>
    <row r="257" spans="1:14" hidden="1" x14ac:dyDescent="0.3">
      <c r="A257" s="4" t="s">
        <v>605</v>
      </c>
      <c r="B257" s="4">
        <v>1</v>
      </c>
      <c r="C257" s="5">
        <v>1</v>
      </c>
      <c r="D257" s="4">
        <v>15</v>
      </c>
      <c r="E257" s="4" t="s">
        <v>861</v>
      </c>
      <c r="F257" s="4" t="s">
        <v>922</v>
      </c>
      <c r="G257" s="4" t="s">
        <v>1557</v>
      </c>
      <c r="H257" s="4">
        <v>2.99</v>
      </c>
      <c r="I257" s="4"/>
      <c r="J257" s="4" t="s">
        <v>854</v>
      </c>
      <c r="K257" s="4"/>
      <c r="L257" s="4">
        <v>1</v>
      </c>
      <c r="M257" s="4" t="s">
        <v>849</v>
      </c>
      <c r="N257" s="4"/>
    </row>
    <row r="258" spans="1:14" hidden="1" x14ac:dyDescent="0.3">
      <c r="A258" s="4" t="s">
        <v>603</v>
      </c>
      <c r="B258" s="4">
        <v>1</v>
      </c>
      <c r="C258" s="5">
        <v>1</v>
      </c>
      <c r="D258" s="4">
        <v>15</v>
      </c>
      <c r="E258" s="4" t="s">
        <v>861</v>
      </c>
      <c r="F258" s="4" t="s">
        <v>922</v>
      </c>
      <c r="G258" s="4" t="s">
        <v>1131</v>
      </c>
      <c r="H258" s="4">
        <v>2.54</v>
      </c>
      <c r="I258" s="4"/>
      <c r="J258" s="4" t="s">
        <v>854</v>
      </c>
      <c r="K258" s="4"/>
      <c r="L258" s="4">
        <v>1</v>
      </c>
      <c r="M258" s="4"/>
      <c r="N258" s="4"/>
    </row>
    <row r="259" spans="1:14" hidden="1" x14ac:dyDescent="0.3">
      <c r="A259" s="4" t="s">
        <v>605</v>
      </c>
      <c r="B259" s="4">
        <v>1</v>
      </c>
      <c r="C259" s="5">
        <v>1</v>
      </c>
      <c r="D259" s="4">
        <v>15</v>
      </c>
      <c r="E259" s="4" t="s">
        <v>861</v>
      </c>
      <c r="F259" s="4" t="s">
        <v>922</v>
      </c>
      <c r="G259" s="4" t="s">
        <v>855</v>
      </c>
      <c r="H259" s="4">
        <v>13.2</v>
      </c>
      <c r="I259" s="4"/>
      <c r="J259" s="4" t="s">
        <v>856</v>
      </c>
      <c r="K259" s="4"/>
      <c r="L259" s="4">
        <v>1</v>
      </c>
      <c r="M259" s="4" t="s">
        <v>849</v>
      </c>
      <c r="N259" s="4"/>
    </row>
    <row r="260" spans="1:14" hidden="1" x14ac:dyDescent="0.3">
      <c r="A260" s="4" t="s">
        <v>605</v>
      </c>
      <c r="B260" s="4">
        <v>1</v>
      </c>
      <c r="C260" s="5">
        <v>1</v>
      </c>
      <c r="D260" s="4">
        <v>15</v>
      </c>
      <c r="E260" s="4" t="s">
        <v>861</v>
      </c>
      <c r="F260" s="4" t="s">
        <v>922</v>
      </c>
      <c r="G260" s="4" t="s">
        <v>1256</v>
      </c>
      <c r="H260" s="4">
        <v>-23.2</v>
      </c>
      <c r="I260" s="4">
        <v>0.1</v>
      </c>
      <c r="J260" s="4" t="s">
        <v>860</v>
      </c>
      <c r="K260" s="4" t="s">
        <v>881</v>
      </c>
      <c r="L260" s="4">
        <v>2</v>
      </c>
      <c r="M260" s="4" t="s">
        <v>849</v>
      </c>
      <c r="N260" s="4"/>
    </row>
    <row r="261" spans="1:14" hidden="1" x14ac:dyDescent="0.3">
      <c r="A261" s="4" t="s">
        <v>605</v>
      </c>
      <c r="B261" s="4">
        <v>1</v>
      </c>
      <c r="C261" s="5">
        <v>1</v>
      </c>
      <c r="D261" s="4">
        <v>15</v>
      </c>
      <c r="E261" s="4" t="s">
        <v>861</v>
      </c>
      <c r="F261" s="4" t="s">
        <v>922</v>
      </c>
      <c r="G261" s="4" t="s">
        <v>853</v>
      </c>
      <c r="H261" s="4">
        <v>0.46</v>
      </c>
      <c r="I261" s="4"/>
      <c r="J261" s="4" t="s">
        <v>854</v>
      </c>
      <c r="K261" s="4"/>
      <c r="L261" s="4">
        <v>1</v>
      </c>
      <c r="M261" s="4" t="s">
        <v>849</v>
      </c>
      <c r="N261" s="4"/>
    </row>
    <row r="262" spans="1:14" hidden="1" x14ac:dyDescent="0.3">
      <c r="A262" s="4" t="s">
        <v>605</v>
      </c>
      <c r="B262" s="4">
        <v>1</v>
      </c>
      <c r="C262" s="5">
        <v>1</v>
      </c>
      <c r="D262" s="4">
        <v>16</v>
      </c>
      <c r="E262" s="4" t="s">
        <v>861</v>
      </c>
      <c r="F262" s="4" t="s">
        <v>922</v>
      </c>
      <c r="G262" s="4" t="s">
        <v>1315</v>
      </c>
      <c r="H262" s="4">
        <v>17.5</v>
      </c>
      <c r="I262" s="4">
        <v>1.3</v>
      </c>
      <c r="J262" s="4" t="s">
        <v>1343</v>
      </c>
      <c r="K262" s="4" t="s">
        <v>881</v>
      </c>
      <c r="L262" s="4">
        <v>2</v>
      </c>
      <c r="M262" s="4" t="s">
        <v>849</v>
      </c>
      <c r="N262" s="4"/>
    </row>
    <row r="263" spans="1:14" hidden="1" x14ac:dyDescent="0.3">
      <c r="A263" s="4" t="s">
        <v>605</v>
      </c>
      <c r="B263" s="4">
        <v>1</v>
      </c>
      <c r="C263" s="5">
        <v>1</v>
      </c>
      <c r="D263" s="4">
        <v>16</v>
      </c>
      <c r="E263" s="4" t="s">
        <v>861</v>
      </c>
      <c r="F263" s="4" t="s">
        <v>922</v>
      </c>
      <c r="G263" s="4" t="s">
        <v>850</v>
      </c>
      <c r="H263" s="4">
        <v>8.6999999999999993</v>
      </c>
      <c r="I263" s="4">
        <v>1.3</v>
      </c>
      <c r="J263" s="4" t="s">
        <v>851</v>
      </c>
      <c r="K263" s="4" t="s">
        <v>881</v>
      </c>
      <c r="L263" s="4">
        <v>2</v>
      </c>
      <c r="M263" s="4" t="s">
        <v>849</v>
      </c>
      <c r="N263" s="4"/>
    </row>
    <row r="264" spans="1:14" hidden="1" x14ac:dyDescent="0.3">
      <c r="A264" s="4" t="s">
        <v>605</v>
      </c>
      <c r="B264" s="4">
        <v>1</v>
      </c>
      <c r="C264" s="5">
        <v>1</v>
      </c>
      <c r="D264" s="4">
        <v>16</v>
      </c>
      <c r="E264" s="4" t="s">
        <v>861</v>
      </c>
      <c r="F264" s="12" t="s">
        <v>922</v>
      </c>
      <c r="G264" s="4" t="s">
        <v>1759</v>
      </c>
      <c r="H264" s="4">
        <v>1.5</v>
      </c>
      <c r="I264" s="4">
        <v>0.1</v>
      </c>
      <c r="J264" s="4" t="s">
        <v>852</v>
      </c>
      <c r="K264" s="4" t="s">
        <v>881</v>
      </c>
      <c r="L264" s="4">
        <v>2</v>
      </c>
      <c r="M264" s="4" t="s">
        <v>849</v>
      </c>
      <c r="N264" s="4"/>
    </row>
    <row r="265" spans="1:14" hidden="1" x14ac:dyDescent="0.3">
      <c r="A265" s="4" t="s">
        <v>605</v>
      </c>
      <c r="B265" s="4">
        <v>1</v>
      </c>
      <c r="C265" s="5">
        <v>1</v>
      </c>
      <c r="D265" s="4">
        <v>16</v>
      </c>
      <c r="E265" s="4" t="s">
        <v>861</v>
      </c>
      <c r="F265" s="4" t="s">
        <v>922</v>
      </c>
      <c r="G265" s="4" t="s">
        <v>1557</v>
      </c>
      <c r="H265" s="4">
        <v>1.77</v>
      </c>
      <c r="I265" s="4"/>
      <c r="J265" s="4" t="s">
        <v>854</v>
      </c>
      <c r="K265" s="4"/>
      <c r="L265" s="4">
        <v>1</v>
      </c>
      <c r="M265" s="4" t="s">
        <v>849</v>
      </c>
      <c r="N265" s="4"/>
    </row>
    <row r="266" spans="1:14" hidden="1" x14ac:dyDescent="0.3">
      <c r="A266" s="4" t="s">
        <v>603</v>
      </c>
      <c r="B266" s="4">
        <v>1</v>
      </c>
      <c r="C266" s="5">
        <v>1</v>
      </c>
      <c r="D266" s="4">
        <v>16</v>
      </c>
      <c r="E266" s="4" t="s">
        <v>861</v>
      </c>
      <c r="F266" s="4" t="s">
        <v>922</v>
      </c>
      <c r="G266" s="4" t="s">
        <v>1131</v>
      </c>
      <c r="H266" s="4">
        <v>2.2999999999999998</v>
      </c>
      <c r="I266" s="4"/>
      <c r="J266" s="4" t="s">
        <v>854</v>
      </c>
      <c r="K266" s="4"/>
      <c r="L266" s="4">
        <v>1</v>
      </c>
      <c r="M266" s="4"/>
      <c r="N266" s="4"/>
    </row>
    <row r="267" spans="1:14" hidden="1" x14ac:dyDescent="0.3">
      <c r="A267" s="4" t="s">
        <v>605</v>
      </c>
      <c r="B267" s="4">
        <v>1</v>
      </c>
      <c r="C267" s="5">
        <v>1</v>
      </c>
      <c r="D267" s="4">
        <v>16</v>
      </c>
      <c r="E267" s="4" t="s">
        <v>861</v>
      </c>
      <c r="F267" s="4" t="s">
        <v>922</v>
      </c>
      <c r="G267" s="4" t="s">
        <v>855</v>
      </c>
      <c r="H267" s="4">
        <v>19.899999999999999</v>
      </c>
      <c r="I267" s="4"/>
      <c r="J267" s="4" t="s">
        <v>856</v>
      </c>
      <c r="K267" s="4"/>
      <c r="L267" s="4">
        <v>1</v>
      </c>
      <c r="M267" s="4" t="s">
        <v>849</v>
      </c>
      <c r="N267" s="4"/>
    </row>
    <row r="268" spans="1:14" hidden="1" x14ac:dyDescent="0.3">
      <c r="A268" s="4" t="s">
        <v>605</v>
      </c>
      <c r="B268" s="4">
        <v>1</v>
      </c>
      <c r="C268" s="5">
        <v>1</v>
      </c>
      <c r="D268" s="4">
        <v>16</v>
      </c>
      <c r="E268" s="4" t="s">
        <v>861</v>
      </c>
      <c r="F268" s="4" t="s">
        <v>922</v>
      </c>
      <c r="G268" s="4" t="s">
        <v>1256</v>
      </c>
      <c r="H268" s="4">
        <v>-22.8</v>
      </c>
      <c r="I268" s="4">
        <v>0.4</v>
      </c>
      <c r="J268" s="4" t="s">
        <v>860</v>
      </c>
      <c r="K268" s="4" t="s">
        <v>881</v>
      </c>
      <c r="L268" s="4">
        <v>2</v>
      </c>
      <c r="M268" s="4" t="s">
        <v>849</v>
      </c>
      <c r="N268" s="4"/>
    </row>
    <row r="269" spans="1:14" hidden="1" x14ac:dyDescent="0.3">
      <c r="A269" s="4" t="s">
        <v>605</v>
      </c>
      <c r="B269" s="4">
        <v>1</v>
      </c>
      <c r="C269" s="5">
        <v>1</v>
      </c>
      <c r="D269" s="4">
        <v>16</v>
      </c>
      <c r="E269" s="4" t="s">
        <v>861</v>
      </c>
      <c r="F269" s="4" t="s">
        <v>922</v>
      </c>
      <c r="G269" s="4" t="s">
        <v>853</v>
      </c>
      <c r="H269" s="4">
        <v>0.44</v>
      </c>
      <c r="I269" s="4"/>
      <c r="J269" s="4" t="s">
        <v>854</v>
      </c>
      <c r="K269" s="4"/>
      <c r="L269" s="4">
        <v>1</v>
      </c>
      <c r="M269" s="4" t="s">
        <v>849</v>
      </c>
      <c r="N269" s="4"/>
    </row>
    <row r="270" spans="1:14" hidden="1" x14ac:dyDescent="0.3">
      <c r="A270" s="4" t="s">
        <v>605</v>
      </c>
      <c r="B270" s="4">
        <v>1</v>
      </c>
      <c r="C270" s="5">
        <v>1</v>
      </c>
      <c r="D270" s="4">
        <v>17</v>
      </c>
      <c r="E270" s="4" t="s">
        <v>861</v>
      </c>
      <c r="F270" s="4" t="s">
        <v>922</v>
      </c>
      <c r="G270" s="4" t="s">
        <v>1315</v>
      </c>
      <c r="H270" s="4">
        <v>21.5</v>
      </c>
      <c r="I270" s="4">
        <v>0.1</v>
      </c>
      <c r="J270" s="4" t="s">
        <v>1343</v>
      </c>
      <c r="K270" s="4" t="s">
        <v>881</v>
      </c>
      <c r="L270" s="4">
        <v>2</v>
      </c>
      <c r="M270" s="4" t="s">
        <v>849</v>
      </c>
      <c r="N270" s="4"/>
    </row>
    <row r="271" spans="1:14" hidden="1" x14ac:dyDescent="0.3">
      <c r="A271" s="4" t="s">
        <v>605</v>
      </c>
      <c r="B271" s="4">
        <v>1</v>
      </c>
      <c r="C271" s="5">
        <v>1</v>
      </c>
      <c r="D271" s="4">
        <v>17</v>
      </c>
      <c r="E271" s="4" t="s">
        <v>861</v>
      </c>
      <c r="F271" s="4" t="s">
        <v>922</v>
      </c>
      <c r="G271" s="4" t="s">
        <v>850</v>
      </c>
      <c r="H271" s="4">
        <v>7.6</v>
      </c>
      <c r="I271" s="4">
        <v>0.1</v>
      </c>
      <c r="J271" s="4" t="s">
        <v>851</v>
      </c>
      <c r="K271" s="4" t="s">
        <v>881</v>
      </c>
      <c r="L271" s="4">
        <v>2</v>
      </c>
      <c r="M271" s="4" t="s">
        <v>849</v>
      </c>
      <c r="N271" s="4"/>
    </row>
    <row r="272" spans="1:14" hidden="1" x14ac:dyDescent="0.3">
      <c r="A272" s="4" t="s">
        <v>605</v>
      </c>
      <c r="B272" s="4">
        <v>1</v>
      </c>
      <c r="C272" s="5">
        <v>1</v>
      </c>
      <c r="D272" s="4">
        <v>17</v>
      </c>
      <c r="E272" s="4" t="s">
        <v>861</v>
      </c>
      <c r="F272" s="12" t="s">
        <v>922</v>
      </c>
      <c r="G272" s="4" t="s">
        <v>1759</v>
      </c>
      <c r="H272" s="4">
        <v>1.4</v>
      </c>
      <c r="I272" s="4">
        <v>0.1</v>
      </c>
      <c r="J272" s="4" t="s">
        <v>852</v>
      </c>
      <c r="K272" s="4" t="s">
        <v>881</v>
      </c>
      <c r="L272" s="4">
        <v>2</v>
      </c>
      <c r="M272" s="4" t="s">
        <v>849</v>
      </c>
      <c r="N272" s="4"/>
    </row>
    <row r="273" spans="1:14" hidden="1" x14ac:dyDescent="0.3">
      <c r="A273" s="4" t="s">
        <v>605</v>
      </c>
      <c r="B273" s="4">
        <v>1</v>
      </c>
      <c r="C273" s="5">
        <v>1</v>
      </c>
      <c r="D273" s="4">
        <v>17</v>
      </c>
      <c r="E273" s="4" t="s">
        <v>861</v>
      </c>
      <c r="F273" s="4" t="s">
        <v>922</v>
      </c>
      <c r="G273" s="4" t="s">
        <v>1557</v>
      </c>
      <c r="H273" s="4">
        <v>1.37</v>
      </c>
      <c r="I273" s="4"/>
      <c r="J273" s="4" t="s">
        <v>854</v>
      </c>
      <c r="K273" s="4"/>
      <c r="L273" s="4">
        <v>1</v>
      </c>
      <c r="M273" s="4" t="s">
        <v>849</v>
      </c>
      <c r="N273" s="4"/>
    </row>
    <row r="274" spans="1:14" hidden="1" x14ac:dyDescent="0.3">
      <c r="A274" s="4" t="s">
        <v>603</v>
      </c>
      <c r="B274" s="4">
        <v>1</v>
      </c>
      <c r="C274" s="5">
        <v>1</v>
      </c>
      <c r="D274" s="4">
        <v>17</v>
      </c>
      <c r="E274" s="4" t="s">
        <v>861</v>
      </c>
      <c r="F274" s="4" t="s">
        <v>922</v>
      </c>
      <c r="G274" s="4" t="s">
        <v>1131</v>
      </c>
      <c r="H274" s="4">
        <v>2.4500000000000002</v>
      </c>
      <c r="I274" s="4"/>
      <c r="J274" s="4" t="s">
        <v>854</v>
      </c>
      <c r="K274" s="4"/>
      <c r="L274" s="4">
        <v>1</v>
      </c>
      <c r="M274" s="4"/>
      <c r="N274" s="4"/>
    </row>
    <row r="275" spans="1:14" hidden="1" x14ac:dyDescent="0.3">
      <c r="A275" s="4" t="s">
        <v>605</v>
      </c>
      <c r="B275" s="4">
        <v>1</v>
      </c>
      <c r="C275" s="5">
        <v>1</v>
      </c>
      <c r="D275" s="4">
        <v>17</v>
      </c>
      <c r="E275" s="4" t="s">
        <v>861</v>
      </c>
      <c r="F275" s="4" t="s">
        <v>922</v>
      </c>
      <c r="G275" s="4" t="s">
        <v>855</v>
      </c>
      <c r="H275" s="4">
        <v>20.3</v>
      </c>
      <c r="I275" s="4"/>
      <c r="J275" s="4" t="s">
        <v>856</v>
      </c>
      <c r="K275" s="4"/>
      <c r="L275" s="4">
        <v>1</v>
      </c>
      <c r="M275" s="4" t="s">
        <v>849</v>
      </c>
      <c r="N275" s="4"/>
    </row>
    <row r="276" spans="1:14" hidden="1" x14ac:dyDescent="0.3">
      <c r="A276" s="4" t="s">
        <v>605</v>
      </c>
      <c r="B276" s="4">
        <v>1</v>
      </c>
      <c r="C276" s="5">
        <v>1</v>
      </c>
      <c r="D276" s="4">
        <v>17</v>
      </c>
      <c r="E276" s="4" t="s">
        <v>861</v>
      </c>
      <c r="F276" s="4" t="s">
        <v>922</v>
      </c>
      <c r="G276" s="4" t="s">
        <v>1256</v>
      </c>
      <c r="H276" s="4">
        <v>-23</v>
      </c>
      <c r="I276" s="4">
        <v>0.2</v>
      </c>
      <c r="J276" s="4" t="s">
        <v>860</v>
      </c>
      <c r="K276" s="4" t="s">
        <v>881</v>
      </c>
      <c r="L276" s="4">
        <v>2</v>
      </c>
      <c r="M276" s="4" t="s">
        <v>849</v>
      </c>
      <c r="N276" s="4"/>
    </row>
    <row r="277" spans="1:14" hidden="1" x14ac:dyDescent="0.3">
      <c r="A277" s="4" t="s">
        <v>605</v>
      </c>
      <c r="B277" s="4">
        <v>1</v>
      </c>
      <c r="C277" s="5">
        <v>1</v>
      </c>
      <c r="D277" s="4">
        <v>17</v>
      </c>
      <c r="E277" s="4" t="s">
        <v>861</v>
      </c>
      <c r="F277" s="4" t="s">
        <v>922</v>
      </c>
      <c r="G277" s="4" t="s">
        <v>853</v>
      </c>
      <c r="H277" s="4">
        <v>0.35</v>
      </c>
      <c r="I277" s="4"/>
      <c r="J277" s="4" t="s">
        <v>854</v>
      </c>
      <c r="K277" s="4"/>
      <c r="L277" s="4">
        <v>1</v>
      </c>
      <c r="M277" s="4" t="s">
        <v>849</v>
      </c>
      <c r="N277" s="4"/>
    </row>
    <row r="278" spans="1:14" hidden="1" x14ac:dyDescent="0.3">
      <c r="A278" s="4" t="s">
        <v>605</v>
      </c>
      <c r="B278" s="4">
        <v>1</v>
      </c>
      <c r="C278" s="5">
        <v>1</v>
      </c>
      <c r="D278" s="4">
        <v>18</v>
      </c>
      <c r="E278" s="4" t="s">
        <v>861</v>
      </c>
      <c r="F278" s="4" t="s">
        <v>922</v>
      </c>
      <c r="G278" s="4" t="s">
        <v>1315</v>
      </c>
      <c r="H278" s="4">
        <v>20.6</v>
      </c>
      <c r="I278" s="4">
        <v>0</v>
      </c>
      <c r="J278" s="4" t="s">
        <v>1343</v>
      </c>
      <c r="K278" s="4" t="s">
        <v>881</v>
      </c>
      <c r="L278" s="4">
        <v>2</v>
      </c>
      <c r="M278" s="4" t="s">
        <v>849</v>
      </c>
      <c r="N278" s="4"/>
    </row>
    <row r="279" spans="1:14" hidden="1" x14ac:dyDescent="0.3">
      <c r="A279" s="4" t="s">
        <v>605</v>
      </c>
      <c r="B279" s="4">
        <v>1</v>
      </c>
      <c r="C279" s="5">
        <v>1</v>
      </c>
      <c r="D279" s="4">
        <v>18</v>
      </c>
      <c r="E279" s="4" t="s">
        <v>861</v>
      </c>
      <c r="F279" s="4" t="s">
        <v>922</v>
      </c>
      <c r="G279" s="4" t="s">
        <v>850</v>
      </c>
      <c r="H279" s="4">
        <v>7.6</v>
      </c>
      <c r="I279" s="4">
        <v>0.6</v>
      </c>
      <c r="J279" s="4" t="s">
        <v>851</v>
      </c>
      <c r="K279" s="4" t="s">
        <v>881</v>
      </c>
      <c r="L279" s="4">
        <v>2</v>
      </c>
      <c r="M279" s="4" t="s">
        <v>849</v>
      </c>
      <c r="N279" s="4"/>
    </row>
    <row r="280" spans="1:14" hidden="1" x14ac:dyDescent="0.3">
      <c r="A280" s="4" t="s">
        <v>605</v>
      </c>
      <c r="B280" s="4">
        <v>1</v>
      </c>
      <c r="C280" s="5">
        <v>1</v>
      </c>
      <c r="D280" s="4">
        <v>18</v>
      </c>
      <c r="E280" s="4" t="s">
        <v>861</v>
      </c>
      <c r="F280" s="12" t="s">
        <v>922</v>
      </c>
      <c r="G280" s="4" t="s">
        <v>1759</v>
      </c>
      <c r="H280" s="4">
        <v>1.3</v>
      </c>
      <c r="I280" s="4">
        <v>0</v>
      </c>
      <c r="J280" s="4" t="s">
        <v>852</v>
      </c>
      <c r="K280" s="4" t="s">
        <v>881</v>
      </c>
      <c r="L280" s="4">
        <v>2</v>
      </c>
      <c r="M280" s="4" t="s">
        <v>849</v>
      </c>
      <c r="N280" s="4"/>
    </row>
    <row r="281" spans="1:14" hidden="1" x14ac:dyDescent="0.3">
      <c r="A281" s="4" t="s">
        <v>605</v>
      </c>
      <c r="B281" s="4">
        <v>1</v>
      </c>
      <c r="C281" s="5">
        <v>1</v>
      </c>
      <c r="D281" s="4">
        <v>18</v>
      </c>
      <c r="E281" s="4" t="s">
        <v>861</v>
      </c>
      <c r="F281" s="4" t="s">
        <v>922</v>
      </c>
      <c r="G281" s="4" t="s">
        <v>1557</v>
      </c>
      <c r="H281" s="4">
        <v>1.54</v>
      </c>
      <c r="I281" s="4"/>
      <c r="J281" s="4" t="s">
        <v>854</v>
      </c>
      <c r="K281" s="4"/>
      <c r="L281" s="4">
        <v>1</v>
      </c>
      <c r="M281" s="4" t="s">
        <v>849</v>
      </c>
      <c r="N281" s="4"/>
    </row>
    <row r="282" spans="1:14" hidden="1" x14ac:dyDescent="0.3">
      <c r="A282" s="4" t="s">
        <v>603</v>
      </c>
      <c r="B282" s="4">
        <v>1</v>
      </c>
      <c r="C282" s="5">
        <v>1</v>
      </c>
      <c r="D282" s="4">
        <v>18</v>
      </c>
      <c r="E282" s="4" t="s">
        <v>861</v>
      </c>
      <c r="F282" s="4" t="s">
        <v>922</v>
      </c>
      <c r="G282" s="4" t="s">
        <v>1131</v>
      </c>
      <c r="H282" s="4">
        <v>2.25</v>
      </c>
      <c r="I282" s="4"/>
      <c r="J282" s="4" t="s">
        <v>854</v>
      </c>
      <c r="K282" s="4"/>
      <c r="L282" s="4">
        <v>1</v>
      </c>
      <c r="M282" s="4"/>
      <c r="N282" s="4"/>
    </row>
    <row r="283" spans="1:14" hidden="1" x14ac:dyDescent="0.3">
      <c r="A283" s="4" t="s">
        <v>605</v>
      </c>
      <c r="B283" s="4">
        <v>1</v>
      </c>
      <c r="C283" s="5">
        <v>1</v>
      </c>
      <c r="D283" s="4">
        <v>18</v>
      </c>
      <c r="E283" s="4" t="s">
        <v>861</v>
      </c>
      <c r="F283" s="4" t="s">
        <v>922</v>
      </c>
      <c r="G283" s="4" t="s">
        <v>855</v>
      </c>
      <c r="H283" s="4">
        <v>19.399999999999999</v>
      </c>
      <c r="I283" s="4"/>
      <c r="J283" s="4" t="s">
        <v>856</v>
      </c>
      <c r="K283" s="4"/>
      <c r="L283" s="4">
        <v>1</v>
      </c>
      <c r="M283" s="4" t="s">
        <v>849</v>
      </c>
      <c r="N283" s="4"/>
    </row>
    <row r="284" spans="1:14" hidden="1" x14ac:dyDescent="0.3">
      <c r="A284" s="4" t="s">
        <v>605</v>
      </c>
      <c r="B284" s="4">
        <v>1</v>
      </c>
      <c r="C284" s="5">
        <v>1</v>
      </c>
      <c r="D284" s="4">
        <v>18</v>
      </c>
      <c r="E284" s="4" t="s">
        <v>861</v>
      </c>
      <c r="F284" s="4" t="s">
        <v>922</v>
      </c>
      <c r="G284" s="4" t="s">
        <v>1256</v>
      </c>
      <c r="H284" s="4">
        <v>-23</v>
      </c>
      <c r="I284" s="4">
        <v>0.3</v>
      </c>
      <c r="J284" s="4" t="s">
        <v>860</v>
      </c>
      <c r="K284" s="4" t="s">
        <v>881</v>
      </c>
      <c r="L284" s="4">
        <v>2</v>
      </c>
      <c r="M284" s="4" t="s">
        <v>849</v>
      </c>
      <c r="N284" s="4"/>
    </row>
    <row r="285" spans="1:14" hidden="1" x14ac:dyDescent="0.3">
      <c r="A285" s="4" t="s">
        <v>605</v>
      </c>
      <c r="B285" s="4">
        <v>1</v>
      </c>
      <c r="C285" s="5">
        <v>1</v>
      </c>
      <c r="D285" s="4">
        <v>18</v>
      </c>
      <c r="E285" s="4" t="s">
        <v>861</v>
      </c>
      <c r="F285" s="4" t="s">
        <v>922</v>
      </c>
      <c r="G285" s="4" t="s">
        <v>853</v>
      </c>
      <c r="H285" s="4">
        <v>0.37</v>
      </c>
      <c r="I285" s="4"/>
      <c r="J285" s="4" t="s">
        <v>854</v>
      </c>
      <c r="K285" s="4"/>
      <c r="L285" s="4">
        <v>1</v>
      </c>
      <c r="M285" s="4" t="s">
        <v>849</v>
      </c>
      <c r="N285" s="4"/>
    </row>
    <row r="286" spans="1:14" hidden="1" x14ac:dyDescent="0.3">
      <c r="A286" s="4" t="s">
        <v>605</v>
      </c>
      <c r="B286" s="4">
        <v>1</v>
      </c>
      <c r="C286" s="5">
        <v>1</v>
      </c>
      <c r="D286" s="4">
        <v>19</v>
      </c>
      <c r="E286" s="4" t="s">
        <v>861</v>
      </c>
      <c r="F286" s="4" t="s">
        <v>922</v>
      </c>
      <c r="G286" s="4" t="s">
        <v>1315</v>
      </c>
      <c r="H286" s="4">
        <v>20.399999999999999</v>
      </c>
      <c r="I286" s="4">
        <v>1.7</v>
      </c>
      <c r="J286" s="4" t="s">
        <v>1343</v>
      </c>
      <c r="K286" s="4" t="s">
        <v>881</v>
      </c>
      <c r="L286" s="4">
        <v>2</v>
      </c>
      <c r="M286" s="4" t="s">
        <v>849</v>
      </c>
      <c r="N286" s="4"/>
    </row>
    <row r="287" spans="1:14" hidden="1" x14ac:dyDescent="0.3">
      <c r="A287" s="4" t="s">
        <v>605</v>
      </c>
      <c r="B287" s="4">
        <v>1</v>
      </c>
      <c r="C287" s="5">
        <v>1</v>
      </c>
      <c r="D287" s="4">
        <v>19</v>
      </c>
      <c r="E287" s="4" t="s">
        <v>861</v>
      </c>
      <c r="F287" s="4" t="s">
        <v>922</v>
      </c>
      <c r="G287" s="4" t="s">
        <v>850</v>
      </c>
      <c r="H287" s="4">
        <v>6.3</v>
      </c>
      <c r="I287" s="4">
        <v>0.5</v>
      </c>
      <c r="J287" s="4" t="s">
        <v>851</v>
      </c>
      <c r="K287" s="4" t="s">
        <v>881</v>
      </c>
      <c r="L287" s="4">
        <v>2</v>
      </c>
      <c r="M287" s="4" t="s">
        <v>849</v>
      </c>
      <c r="N287" s="4"/>
    </row>
    <row r="288" spans="1:14" hidden="1" x14ac:dyDescent="0.3">
      <c r="A288" s="4" t="s">
        <v>605</v>
      </c>
      <c r="B288" s="4">
        <v>1</v>
      </c>
      <c r="C288" s="5">
        <v>1</v>
      </c>
      <c r="D288" s="4">
        <v>19</v>
      </c>
      <c r="E288" s="4" t="s">
        <v>861</v>
      </c>
      <c r="F288" s="12" t="s">
        <v>922</v>
      </c>
      <c r="G288" s="4" t="s">
        <v>1759</v>
      </c>
      <c r="H288" s="4">
        <v>1.2</v>
      </c>
      <c r="I288" s="4">
        <v>0.2</v>
      </c>
      <c r="J288" s="4" t="s">
        <v>852</v>
      </c>
      <c r="K288" s="4" t="s">
        <v>881</v>
      </c>
      <c r="L288" s="4">
        <v>2</v>
      </c>
      <c r="M288" s="4" t="s">
        <v>849</v>
      </c>
      <c r="N288" s="4"/>
    </row>
    <row r="289" spans="1:14" hidden="1" x14ac:dyDescent="0.3">
      <c r="A289" s="4" t="s">
        <v>605</v>
      </c>
      <c r="B289" s="4">
        <v>1</v>
      </c>
      <c r="C289" s="5">
        <v>1</v>
      </c>
      <c r="D289" s="4">
        <v>19</v>
      </c>
      <c r="E289" s="4" t="s">
        <v>861</v>
      </c>
      <c r="F289" s="4" t="s">
        <v>922</v>
      </c>
      <c r="G289" s="4" t="s">
        <v>1557</v>
      </c>
      <c r="H289" s="4">
        <v>1.44</v>
      </c>
      <c r="I289" s="4"/>
      <c r="J289" s="4" t="s">
        <v>854</v>
      </c>
      <c r="K289" s="4"/>
      <c r="L289" s="4">
        <v>1</v>
      </c>
      <c r="M289" s="4" t="s">
        <v>849</v>
      </c>
      <c r="N289" s="4"/>
    </row>
    <row r="290" spans="1:14" hidden="1" x14ac:dyDescent="0.3">
      <c r="A290" s="4" t="s">
        <v>603</v>
      </c>
      <c r="B290" s="4">
        <v>1</v>
      </c>
      <c r="C290" s="5">
        <v>1</v>
      </c>
      <c r="D290" s="4">
        <v>19</v>
      </c>
      <c r="E290" s="4" t="s">
        <v>861</v>
      </c>
      <c r="F290" s="4" t="s">
        <v>922</v>
      </c>
      <c r="G290" s="4" t="s">
        <v>1131</v>
      </c>
      <c r="H290" s="4">
        <v>2.09</v>
      </c>
      <c r="I290" s="4"/>
      <c r="J290" s="4" t="s">
        <v>854</v>
      </c>
      <c r="K290" s="4"/>
      <c r="L290" s="4">
        <v>1</v>
      </c>
      <c r="M290" s="4"/>
      <c r="N290" s="4"/>
    </row>
    <row r="291" spans="1:14" hidden="1" x14ac:dyDescent="0.3">
      <c r="A291" s="4" t="s">
        <v>605</v>
      </c>
      <c r="B291" s="4">
        <v>1</v>
      </c>
      <c r="C291" s="5">
        <v>1</v>
      </c>
      <c r="D291" s="4">
        <v>19</v>
      </c>
      <c r="E291" s="4" t="s">
        <v>861</v>
      </c>
      <c r="F291" s="4" t="s">
        <v>922</v>
      </c>
      <c r="G291" s="4" t="s">
        <v>855</v>
      </c>
      <c r="H291" s="4">
        <v>15.8</v>
      </c>
      <c r="I291" s="4"/>
      <c r="J291" s="4" t="s">
        <v>856</v>
      </c>
      <c r="K291" s="4"/>
      <c r="L291" s="4">
        <v>1</v>
      </c>
      <c r="M291" s="4" t="s">
        <v>849</v>
      </c>
      <c r="N291" s="4"/>
    </row>
    <row r="292" spans="1:14" hidden="1" x14ac:dyDescent="0.3">
      <c r="A292" s="4" t="s">
        <v>605</v>
      </c>
      <c r="B292" s="4">
        <v>1</v>
      </c>
      <c r="C292" s="5">
        <v>1</v>
      </c>
      <c r="D292" s="4">
        <v>19</v>
      </c>
      <c r="E292" s="4" t="s">
        <v>861</v>
      </c>
      <c r="F292" s="4" t="s">
        <v>922</v>
      </c>
      <c r="G292" s="4" t="s">
        <v>1256</v>
      </c>
      <c r="H292" s="4">
        <v>-22.8</v>
      </c>
      <c r="I292" s="4">
        <v>0.5</v>
      </c>
      <c r="J292" s="4" t="s">
        <v>860</v>
      </c>
      <c r="K292" s="4" t="s">
        <v>881</v>
      </c>
      <c r="L292" s="4">
        <v>2</v>
      </c>
      <c r="M292" s="4" t="s">
        <v>849</v>
      </c>
      <c r="N292" s="4"/>
    </row>
    <row r="293" spans="1:14" hidden="1" x14ac:dyDescent="0.3">
      <c r="A293" s="4" t="s">
        <v>605</v>
      </c>
      <c r="B293" s="4">
        <v>1</v>
      </c>
      <c r="C293" s="5">
        <v>1</v>
      </c>
      <c r="D293" s="4">
        <v>19</v>
      </c>
      <c r="E293" s="4" t="s">
        <v>861</v>
      </c>
      <c r="F293" s="4" t="s">
        <v>922</v>
      </c>
      <c r="G293" s="4" t="s">
        <v>853</v>
      </c>
      <c r="H293" s="4">
        <v>0.27</v>
      </c>
      <c r="I293" s="4"/>
      <c r="J293" s="4" t="s">
        <v>854</v>
      </c>
      <c r="K293" s="4"/>
      <c r="L293" s="4">
        <v>1</v>
      </c>
      <c r="M293" s="4" t="s">
        <v>849</v>
      </c>
      <c r="N293" s="4"/>
    </row>
    <row r="294" spans="1:14" hidden="1" x14ac:dyDescent="0.3">
      <c r="A294" s="4" t="s">
        <v>605</v>
      </c>
      <c r="B294" s="4">
        <v>1</v>
      </c>
      <c r="C294" s="5">
        <v>1</v>
      </c>
      <c r="D294" s="4">
        <v>20</v>
      </c>
      <c r="E294" s="4" t="s">
        <v>861</v>
      </c>
      <c r="F294" s="4" t="s">
        <v>922</v>
      </c>
      <c r="G294" s="4" t="s">
        <v>1315</v>
      </c>
      <c r="H294" s="4">
        <v>21</v>
      </c>
      <c r="I294" s="4">
        <v>1.8</v>
      </c>
      <c r="J294" s="4" t="s">
        <v>1343</v>
      </c>
      <c r="K294" s="4" t="s">
        <v>881</v>
      </c>
      <c r="L294" s="4">
        <v>2</v>
      </c>
      <c r="M294" s="4" t="s">
        <v>849</v>
      </c>
      <c r="N294" s="4"/>
    </row>
    <row r="295" spans="1:14" hidden="1" x14ac:dyDescent="0.3">
      <c r="A295" s="4" t="s">
        <v>605</v>
      </c>
      <c r="B295" s="4">
        <v>1</v>
      </c>
      <c r="C295" s="5">
        <v>1</v>
      </c>
      <c r="D295" s="4">
        <v>20</v>
      </c>
      <c r="E295" s="4" t="s">
        <v>861</v>
      </c>
      <c r="F295" s="4" t="s">
        <v>922</v>
      </c>
      <c r="G295" s="4" t="s">
        <v>850</v>
      </c>
      <c r="H295" s="4">
        <v>7.8</v>
      </c>
      <c r="I295" s="4">
        <v>0.3</v>
      </c>
      <c r="J295" s="4" t="s">
        <v>851</v>
      </c>
      <c r="K295" s="4" t="s">
        <v>881</v>
      </c>
      <c r="L295" s="4">
        <v>2</v>
      </c>
      <c r="M295" s="4" t="s">
        <v>849</v>
      </c>
      <c r="N295" s="4"/>
    </row>
    <row r="296" spans="1:14" hidden="1" x14ac:dyDescent="0.3">
      <c r="A296" s="4" t="s">
        <v>605</v>
      </c>
      <c r="B296" s="4">
        <v>1</v>
      </c>
      <c r="C296" s="5">
        <v>1</v>
      </c>
      <c r="D296" s="4">
        <v>20</v>
      </c>
      <c r="E296" s="4" t="s">
        <v>861</v>
      </c>
      <c r="F296" s="12" t="s">
        <v>922</v>
      </c>
      <c r="G296" s="4" t="s">
        <v>1759</v>
      </c>
      <c r="H296" s="4">
        <v>1.4</v>
      </c>
      <c r="I296" s="4">
        <v>0</v>
      </c>
      <c r="J296" s="4" t="s">
        <v>852</v>
      </c>
      <c r="K296" s="4" t="s">
        <v>881</v>
      </c>
      <c r="L296" s="4">
        <v>2</v>
      </c>
      <c r="M296" s="4" t="s">
        <v>849</v>
      </c>
      <c r="N296" s="4"/>
    </row>
    <row r="297" spans="1:14" hidden="1" x14ac:dyDescent="0.3">
      <c r="A297" s="4" t="s">
        <v>605</v>
      </c>
      <c r="B297" s="4">
        <v>1</v>
      </c>
      <c r="C297" s="5">
        <v>1</v>
      </c>
      <c r="D297" s="4">
        <v>20</v>
      </c>
      <c r="E297" s="4" t="s">
        <v>861</v>
      </c>
      <c r="F297" s="4" t="s">
        <v>922</v>
      </c>
      <c r="G297" s="4" t="s">
        <v>1557</v>
      </c>
      <c r="H297" s="4">
        <v>1.8</v>
      </c>
      <c r="I297" s="4"/>
      <c r="J297" s="4" t="s">
        <v>854</v>
      </c>
      <c r="K297" s="4"/>
      <c r="L297" s="4">
        <v>1</v>
      </c>
      <c r="M297" s="4" t="s">
        <v>849</v>
      </c>
      <c r="N297" s="4"/>
    </row>
    <row r="298" spans="1:14" hidden="1" x14ac:dyDescent="0.3">
      <c r="A298" s="4" t="s">
        <v>603</v>
      </c>
      <c r="B298" s="4">
        <v>1</v>
      </c>
      <c r="C298" s="5">
        <v>1</v>
      </c>
      <c r="D298" s="4">
        <v>20</v>
      </c>
      <c r="E298" s="4" t="s">
        <v>861</v>
      </c>
      <c r="F298" s="4" t="s">
        <v>922</v>
      </c>
      <c r="G298" s="4" t="s">
        <v>1131</v>
      </c>
      <c r="H298" s="4">
        <v>1.96</v>
      </c>
      <c r="I298" s="4"/>
      <c r="J298" s="4" t="s">
        <v>854</v>
      </c>
      <c r="K298" s="4"/>
      <c r="L298" s="4">
        <v>1</v>
      </c>
      <c r="M298" s="4"/>
      <c r="N298" s="4"/>
    </row>
    <row r="299" spans="1:14" hidden="1" x14ac:dyDescent="0.3">
      <c r="A299" s="4" t="s">
        <v>605</v>
      </c>
      <c r="B299" s="4">
        <v>1</v>
      </c>
      <c r="C299" s="5">
        <v>1</v>
      </c>
      <c r="D299" s="4">
        <v>20</v>
      </c>
      <c r="E299" s="4" t="s">
        <v>861</v>
      </c>
      <c r="F299" s="4" t="s">
        <v>922</v>
      </c>
      <c r="G299" s="4" t="s">
        <v>855</v>
      </c>
      <c r="H299" s="4">
        <v>30.2</v>
      </c>
      <c r="I299" s="4"/>
      <c r="J299" s="4" t="s">
        <v>856</v>
      </c>
      <c r="K299" s="4"/>
      <c r="L299" s="4">
        <v>1</v>
      </c>
      <c r="M299" s="4" t="s">
        <v>849</v>
      </c>
      <c r="N299" s="4"/>
    </row>
    <row r="300" spans="1:14" hidden="1" x14ac:dyDescent="0.3">
      <c r="A300" s="4" t="s">
        <v>605</v>
      </c>
      <c r="B300" s="4">
        <v>1</v>
      </c>
      <c r="C300" s="5">
        <v>1</v>
      </c>
      <c r="D300" s="4">
        <v>20</v>
      </c>
      <c r="E300" s="4" t="s">
        <v>861</v>
      </c>
      <c r="F300" s="4" t="s">
        <v>922</v>
      </c>
      <c r="G300" s="4" t="s">
        <v>1256</v>
      </c>
      <c r="H300" s="4">
        <v>-22.6</v>
      </c>
      <c r="I300" s="4">
        <v>0.1</v>
      </c>
      <c r="J300" s="4" t="s">
        <v>860</v>
      </c>
      <c r="K300" s="4" t="s">
        <v>881</v>
      </c>
      <c r="L300" s="4">
        <v>2</v>
      </c>
      <c r="M300" s="4" t="s">
        <v>849</v>
      </c>
      <c r="N300" s="4"/>
    </row>
    <row r="301" spans="1:14" hidden="1" x14ac:dyDescent="0.3">
      <c r="A301" s="4" t="s">
        <v>605</v>
      </c>
      <c r="B301" s="4">
        <v>1</v>
      </c>
      <c r="C301" s="5">
        <v>1</v>
      </c>
      <c r="D301" s="4">
        <v>20</v>
      </c>
      <c r="E301" s="4" t="s">
        <v>861</v>
      </c>
      <c r="F301" s="4" t="s">
        <v>922</v>
      </c>
      <c r="G301" s="4" t="s">
        <v>853</v>
      </c>
      <c r="H301" s="4">
        <v>0.78</v>
      </c>
      <c r="I301" s="4"/>
      <c r="J301" s="4" t="s">
        <v>854</v>
      </c>
      <c r="K301" s="4"/>
      <c r="L301" s="4">
        <v>1</v>
      </c>
      <c r="M301" s="4" t="s">
        <v>849</v>
      </c>
      <c r="N301" s="4"/>
    </row>
    <row r="302" spans="1:14" hidden="1" x14ac:dyDescent="0.3">
      <c r="A302" s="4" t="s">
        <v>605</v>
      </c>
      <c r="B302" s="4">
        <v>1</v>
      </c>
      <c r="C302" s="5">
        <v>1</v>
      </c>
      <c r="D302" s="4">
        <v>21</v>
      </c>
      <c r="E302" s="4" t="s">
        <v>861</v>
      </c>
      <c r="F302" s="4" t="s">
        <v>922</v>
      </c>
      <c r="G302" s="4" t="s">
        <v>1315</v>
      </c>
      <c r="H302" s="4">
        <v>21.2</v>
      </c>
      <c r="I302" s="4">
        <v>0.3</v>
      </c>
      <c r="J302" s="4" t="s">
        <v>1343</v>
      </c>
      <c r="K302" s="4" t="s">
        <v>881</v>
      </c>
      <c r="L302" s="4">
        <v>2</v>
      </c>
      <c r="M302" s="4" t="s">
        <v>849</v>
      </c>
      <c r="N302" s="4"/>
    </row>
    <row r="303" spans="1:14" hidden="1" x14ac:dyDescent="0.3">
      <c r="A303" s="4" t="s">
        <v>605</v>
      </c>
      <c r="B303" s="4">
        <v>1</v>
      </c>
      <c r="C303" s="5">
        <v>1</v>
      </c>
      <c r="D303" s="4">
        <v>21</v>
      </c>
      <c r="E303" s="4" t="s">
        <v>861</v>
      </c>
      <c r="F303" s="4" t="s">
        <v>922</v>
      </c>
      <c r="G303" s="4" t="s">
        <v>850</v>
      </c>
      <c r="H303" s="4">
        <v>8.3000000000000007</v>
      </c>
      <c r="I303" s="4">
        <v>0.1</v>
      </c>
      <c r="J303" s="4" t="s">
        <v>851</v>
      </c>
      <c r="K303" s="4" t="s">
        <v>881</v>
      </c>
      <c r="L303" s="4">
        <v>2</v>
      </c>
      <c r="M303" s="4" t="s">
        <v>849</v>
      </c>
      <c r="N303" s="4"/>
    </row>
    <row r="304" spans="1:14" hidden="1" x14ac:dyDescent="0.3">
      <c r="A304" s="4" t="s">
        <v>605</v>
      </c>
      <c r="B304" s="4">
        <v>1</v>
      </c>
      <c r="C304" s="5">
        <v>1</v>
      </c>
      <c r="D304" s="4">
        <v>21</v>
      </c>
      <c r="E304" s="4" t="s">
        <v>861</v>
      </c>
      <c r="F304" s="12" t="s">
        <v>922</v>
      </c>
      <c r="G304" s="4" t="s">
        <v>1759</v>
      </c>
      <c r="H304" s="4">
        <v>1.2</v>
      </c>
      <c r="I304" s="4">
        <v>0.1</v>
      </c>
      <c r="J304" s="4" t="s">
        <v>852</v>
      </c>
      <c r="K304" s="4" t="s">
        <v>881</v>
      </c>
      <c r="L304" s="4">
        <v>2</v>
      </c>
      <c r="M304" s="4" t="s">
        <v>849</v>
      </c>
      <c r="N304" s="4"/>
    </row>
    <row r="305" spans="1:14" hidden="1" x14ac:dyDescent="0.3">
      <c r="A305" s="4" t="s">
        <v>605</v>
      </c>
      <c r="B305" s="4">
        <v>1</v>
      </c>
      <c r="C305" s="5">
        <v>1</v>
      </c>
      <c r="D305" s="4">
        <v>21</v>
      </c>
      <c r="E305" s="4" t="s">
        <v>861</v>
      </c>
      <c r="F305" s="4" t="s">
        <v>922</v>
      </c>
      <c r="G305" s="4" t="s">
        <v>1557</v>
      </c>
      <c r="H305" s="4">
        <v>1.1499999999999999</v>
      </c>
      <c r="I305" s="4"/>
      <c r="J305" s="4" t="s">
        <v>854</v>
      </c>
      <c r="K305" s="4"/>
      <c r="L305" s="4">
        <v>1</v>
      </c>
      <c r="M305" s="4" t="s">
        <v>849</v>
      </c>
      <c r="N305" s="4"/>
    </row>
    <row r="306" spans="1:14" hidden="1" x14ac:dyDescent="0.3">
      <c r="A306" s="4" t="s">
        <v>603</v>
      </c>
      <c r="B306" s="4">
        <v>1</v>
      </c>
      <c r="C306" s="5">
        <v>1</v>
      </c>
      <c r="D306" s="4">
        <v>21</v>
      </c>
      <c r="E306" s="4" t="s">
        <v>861</v>
      </c>
      <c r="F306" s="4" t="s">
        <v>922</v>
      </c>
      <c r="G306" s="4" t="s">
        <v>1131</v>
      </c>
      <c r="H306" s="4">
        <v>-21.97</v>
      </c>
      <c r="I306" s="4"/>
      <c r="J306" s="4" t="s">
        <v>854</v>
      </c>
      <c r="K306" s="4"/>
      <c r="L306" s="4">
        <v>1</v>
      </c>
      <c r="M306" s="4"/>
      <c r="N306" s="4"/>
    </row>
    <row r="307" spans="1:14" hidden="1" x14ac:dyDescent="0.3">
      <c r="A307" s="4" t="s">
        <v>605</v>
      </c>
      <c r="B307" s="4">
        <v>1</v>
      </c>
      <c r="C307" s="5">
        <v>1</v>
      </c>
      <c r="D307" s="4">
        <v>21</v>
      </c>
      <c r="E307" s="4" t="s">
        <v>861</v>
      </c>
      <c r="F307" s="4" t="s">
        <v>922</v>
      </c>
      <c r="G307" s="4" t="s">
        <v>855</v>
      </c>
      <c r="H307" s="4">
        <v>22.2</v>
      </c>
      <c r="I307" s="4"/>
      <c r="J307" s="4" t="s">
        <v>856</v>
      </c>
      <c r="K307" s="4"/>
      <c r="L307" s="4">
        <v>1</v>
      </c>
      <c r="M307" s="4" t="s">
        <v>849</v>
      </c>
      <c r="N307" s="4"/>
    </row>
    <row r="308" spans="1:14" hidden="1" x14ac:dyDescent="0.3">
      <c r="A308" s="4" t="s">
        <v>605</v>
      </c>
      <c r="B308" s="4">
        <v>1</v>
      </c>
      <c r="C308" s="5">
        <v>1</v>
      </c>
      <c r="D308" s="4">
        <v>21</v>
      </c>
      <c r="E308" s="4" t="s">
        <v>861</v>
      </c>
      <c r="F308" s="4" t="s">
        <v>922</v>
      </c>
      <c r="G308" s="4" t="s">
        <v>1256</v>
      </c>
      <c r="H308" s="4">
        <v>-22.8</v>
      </c>
      <c r="I308" s="4">
        <v>0.4</v>
      </c>
      <c r="J308" s="4" t="s">
        <v>860</v>
      </c>
      <c r="K308" s="4" t="s">
        <v>881</v>
      </c>
      <c r="L308" s="4">
        <v>2</v>
      </c>
      <c r="M308" s="4" t="s">
        <v>849</v>
      </c>
      <c r="N308" s="4"/>
    </row>
    <row r="309" spans="1:14" hidden="1" x14ac:dyDescent="0.3">
      <c r="A309" s="4" t="s">
        <v>605</v>
      </c>
      <c r="B309" s="4">
        <v>1</v>
      </c>
      <c r="C309" s="5">
        <v>1</v>
      </c>
      <c r="D309" s="4">
        <v>21</v>
      </c>
      <c r="E309" s="4" t="s">
        <v>861</v>
      </c>
      <c r="F309" s="4" t="s">
        <v>922</v>
      </c>
      <c r="G309" s="4" t="s">
        <v>853</v>
      </c>
      <c r="H309" s="4">
        <v>0.33</v>
      </c>
      <c r="I309" s="4"/>
      <c r="J309" s="4" t="s">
        <v>854</v>
      </c>
      <c r="K309" s="4"/>
      <c r="L309" s="4">
        <v>1</v>
      </c>
      <c r="M309" s="4" t="s">
        <v>849</v>
      </c>
      <c r="N309" s="4"/>
    </row>
    <row r="310" spans="1:14" hidden="1" x14ac:dyDescent="0.3">
      <c r="A310" s="4" t="s">
        <v>605</v>
      </c>
      <c r="B310" s="4">
        <v>1</v>
      </c>
      <c r="C310" s="5">
        <v>1</v>
      </c>
      <c r="D310" s="4">
        <v>22</v>
      </c>
      <c r="E310" s="4" t="s">
        <v>861</v>
      </c>
      <c r="F310" s="4" t="s">
        <v>922</v>
      </c>
      <c r="G310" s="4" t="s">
        <v>1315</v>
      </c>
      <c r="H310" s="4">
        <v>22.6</v>
      </c>
      <c r="I310" s="4">
        <v>1.4</v>
      </c>
      <c r="J310" s="4" t="s">
        <v>1343</v>
      </c>
      <c r="K310" s="4" t="s">
        <v>881</v>
      </c>
      <c r="L310" s="4">
        <v>2</v>
      </c>
      <c r="M310" s="4" t="s">
        <v>849</v>
      </c>
      <c r="N310" s="4"/>
    </row>
    <row r="311" spans="1:14" hidden="1" x14ac:dyDescent="0.3">
      <c r="A311" s="4" t="s">
        <v>605</v>
      </c>
      <c r="B311" s="4">
        <v>1</v>
      </c>
      <c r="C311" s="5">
        <v>1</v>
      </c>
      <c r="D311" s="4">
        <v>22</v>
      </c>
      <c r="E311" s="4" t="s">
        <v>861</v>
      </c>
      <c r="F311" s="4" t="s">
        <v>922</v>
      </c>
      <c r="G311" s="4" t="s">
        <v>850</v>
      </c>
      <c r="H311" s="4">
        <v>7.9</v>
      </c>
      <c r="I311" s="4">
        <v>0.3</v>
      </c>
      <c r="J311" s="4" t="s">
        <v>851</v>
      </c>
      <c r="K311" s="4" t="s">
        <v>881</v>
      </c>
      <c r="L311" s="4">
        <v>2</v>
      </c>
      <c r="M311" s="4" t="s">
        <v>849</v>
      </c>
      <c r="N311" s="4"/>
    </row>
    <row r="312" spans="1:14" hidden="1" x14ac:dyDescent="0.3">
      <c r="A312" s="4" t="s">
        <v>605</v>
      </c>
      <c r="B312" s="4">
        <v>1</v>
      </c>
      <c r="C312" s="5">
        <v>1</v>
      </c>
      <c r="D312" s="4">
        <v>22</v>
      </c>
      <c r="E312" s="4" t="s">
        <v>861</v>
      </c>
      <c r="F312" s="12" t="s">
        <v>922</v>
      </c>
      <c r="G312" s="4" t="s">
        <v>1759</v>
      </c>
      <c r="H312" s="4">
        <v>1</v>
      </c>
      <c r="I312" s="4">
        <v>0.1</v>
      </c>
      <c r="J312" s="4" t="s">
        <v>852</v>
      </c>
      <c r="K312" s="4" t="s">
        <v>881</v>
      </c>
      <c r="L312" s="4">
        <v>2</v>
      </c>
      <c r="M312" s="4" t="s">
        <v>849</v>
      </c>
      <c r="N312" s="4"/>
    </row>
    <row r="313" spans="1:14" hidden="1" x14ac:dyDescent="0.3">
      <c r="A313" s="4" t="s">
        <v>605</v>
      </c>
      <c r="B313" s="4">
        <v>1</v>
      </c>
      <c r="C313" s="5">
        <v>1</v>
      </c>
      <c r="D313" s="4">
        <v>22</v>
      </c>
      <c r="E313" s="4" t="s">
        <v>861</v>
      </c>
      <c r="F313" s="4" t="s">
        <v>922</v>
      </c>
      <c r="G313" s="4" t="s">
        <v>1557</v>
      </c>
      <c r="H313" s="4">
        <v>1.05</v>
      </c>
      <c r="I313" s="4"/>
      <c r="J313" s="4" t="s">
        <v>854</v>
      </c>
      <c r="K313" s="4"/>
      <c r="L313" s="4">
        <v>1</v>
      </c>
      <c r="M313" s="4" t="s">
        <v>849</v>
      </c>
      <c r="N313" s="4"/>
    </row>
    <row r="314" spans="1:14" hidden="1" x14ac:dyDescent="0.3">
      <c r="A314" s="4" t="s">
        <v>603</v>
      </c>
      <c r="B314" s="4">
        <v>1</v>
      </c>
      <c r="C314" s="5">
        <v>1</v>
      </c>
      <c r="D314" s="4">
        <v>22</v>
      </c>
      <c r="E314" s="4" t="s">
        <v>861</v>
      </c>
      <c r="F314" s="4" t="s">
        <v>922</v>
      </c>
      <c r="G314" s="4" t="s">
        <v>1131</v>
      </c>
      <c r="H314" s="4">
        <v>-19.91</v>
      </c>
      <c r="I314" s="4"/>
      <c r="J314" s="4" t="s">
        <v>854</v>
      </c>
      <c r="K314" s="4"/>
      <c r="L314" s="4">
        <v>1</v>
      </c>
      <c r="M314" s="4"/>
      <c r="N314" s="4"/>
    </row>
    <row r="315" spans="1:14" hidden="1" x14ac:dyDescent="0.3">
      <c r="A315" s="4" t="s">
        <v>605</v>
      </c>
      <c r="B315" s="4">
        <v>1</v>
      </c>
      <c r="C315" s="5">
        <v>1</v>
      </c>
      <c r="D315" s="4">
        <v>22</v>
      </c>
      <c r="E315" s="4" t="s">
        <v>861</v>
      </c>
      <c r="F315" s="4" t="s">
        <v>922</v>
      </c>
      <c r="G315" s="4" t="s">
        <v>855</v>
      </c>
      <c r="H315" s="4">
        <v>17.899999999999999</v>
      </c>
      <c r="I315" s="4"/>
      <c r="J315" s="4" t="s">
        <v>856</v>
      </c>
      <c r="K315" s="4"/>
      <c r="L315" s="4">
        <v>1</v>
      </c>
      <c r="M315" s="4" t="s">
        <v>849</v>
      </c>
      <c r="N315" s="4"/>
    </row>
    <row r="316" spans="1:14" hidden="1" x14ac:dyDescent="0.3">
      <c r="A316" s="4" t="s">
        <v>605</v>
      </c>
      <c r="B316" s="4">
        <v>1</v>
      </c>
      <c r="C316" s="5">
        <v>1</v>
      </c>
      <c r="D316" s="4">
        <v>22</v>
      </c>
      <c r="E316" s="4" t="s">
        <v>861</v>
      </c>
      <c r="F316" s="4" t="s">
        <v>922</v>
      </c>
      <c r="G316" s="4" t="s">
        <v>1256</v>
      </c>
      <c r="H316" s="4">
        <v>-22.9</v>
      </c>
      <c r="I316" s="4">
        <v>0.1</v>
      </c>
      <c r="J316" s="4" t="s">
        <v>860</v>
      </c>
      <c r="K316" s="4" t="s">
        <v>881</v>
      </c>
      <c r="L316" s="4">
        <v>2</v>
      </c>
      <c r="M316" s="4" t="s">
        <v>849</v>
      </c>
      <c r="N316" s="4"/>
    </row>
    <row r="317" spans="1:14" hidden="1" x14ac:dyDescent="0.3">
      <c r="A317" s="4" t="s">
        <v>605</v>
      </c>
      <c r="B317" s="4">
        <v>1</v>
      </c>
      <c r="C317" s="5">
        <v>1</v>
      </c>
      <c r="D317" s="4">
        <v>22</v>
      </c>
      <c r="E317" s="4" t="s">
        <v>861</v>
      </c>
      <c r="F317" s="4" t="s">
        <v>922</v>
      </c>
      <c r="G317" s="4" t="s">
        <v>853</v>
      </c>
      <c r="H317" s="4">
        <v>0.23</v>
      </c>
      <c r="I317" s="4"/>
      <c r="J317" s="4" t="s">
        <v>854</v>
      </c>
      <c r="K317" s="4"/>
      <c r="L317" s="4">
        <v>1</v>
      </c>
      <c r="M317" s="4" t="s">
        <v>849</v>
      </c>
      <c r="N317" s="4"/>
    </row>
    <row r="318" spans="1:14" hidden="1" x14ac:dyDescent="0.3">
      <c r="A318" s="4" t="s">
        <v>605</v>
      </c>
      <c r="B318" s="4">
        <v>1</v>
      </c>
      <c r="C318" s="5">
        <v>1</v>
      </c>
      <c r="D318" s="4">
        <v>23</v>
      </c>
      <c r="E318" s="4" t="s">
        <v>861</v>
      </c>
      <c r="F318" s="4" t="s">
        <v>922</v>
      </c>
      <c r="G318" s="4" t="s">
        <v>1315</v>
      </c>
      <c r="H318" s="4">
        <v>25.3</v>
      </c>
      <c r="I318" s="4">
        <v>8</v>
      </c>
      <c r="J318" s="4" t="s">
        <v>1343</v>
      </c>
      <c r="K318" s="4" t="s">
        <v>881</v>
      </c>
      <c r="L318" s="4">
        <v>2</v>
      </c>
      <c r="M318" s="4" t="s">
        <v>849</v>
      </c>
      <c r="N318" s="4"/>
    </row>
    <row r="319" spans="1:14" hidden="1" x14ac:dyDescent="0.3">
      <c r="A319" s="4" t="s">
        <v>605</v>
      </c>
      <c r="B319" s="4">
        <v>1</v>
      </c>
      <c r="C319" s="5">
        <v>1</v>
      </c>
      <c r="D319" s="4">
        <v>23</v>
      </c>
      <c r="E319" s="4" t="s">
        <v>861</v>
      </c>
      <c r="F319" s="4" t="s">
        <v>922</v>
      </c>
      <c r="G319" s="4" t="s">
        <v>850</v>
      </c>
      <c r="H319" s="4">
        <v>6.7</v>
      </c>
      <c r="I319" s="4">
        <v>0.4</v>
      </c>
      <c r="J319" s="4" t="s">
        <v>851</v>
      </c>
      <c r="K319" s="4" t="s">
        <v>881</v>
      </c>
      <c r="L319" s="4">
        <v>2</v>
      </c>
      <c r="M319" s="4" t="s">
        <v>849</v>
      </c>
      <c r="N319" s="4"/>
    </row>
    <row r="320" spans="1:14" hidden="1" x14ac:dyDescent="0.3">
      <c r="A320" s="4" t="s">
        <v>605</v>
      </c>
      <c r="B320" s="4">
        <v>1</v>
      </c>
      <c r="C320" s="5">
        <v>1</v>
      </c>
      <c r="D320" s="4">
        <v>23</v>
      </c>
      <c r="E320" s="4" t="s">
        <v>861</v>
      </c>
      <c r="F320" s="12" t="s">
        <v>922</v>
      </c>
      <c r="G320" s="4" t="s">
        <v>1759</v>
      </c>
      <c r="H320" s="4">
        <v>1.1000000000000001</v>
      </c>
      <c r="I320" s="4">
        <v>0</v>
      </c>
      <c r="J320" s="4" t="s">
        <v>852</v>
      </c>
      <c r="K320" s="4" t="s">
        <v>881</v>
      </c>
      <c r="L320" s="4">
        <v>2</v>
      </c>
      <c r="M320" s="4" t="s">
        <v>849</v>
      </c>
      <c r="N320" s="4"/>
    </row>
    <row r="321" spans="1:14" hidden="1" x14ac:dyDescent="0.3">
      <c r="A321" s="4" t="s">
        <v>605</v>
      </c>
      <c r="B321" s="4">
        <v>1</v>
      </c>
      <c r="C321" s="5">
        <v>1</v>
      </c>
      <c r="D321" s="4">
        <v>23</v>
      </c>
      <c r="E321" s="4" t="s">
        <v>861</v>
      </c>
      <c r="F321" s="4" t="s">
        <v>922</v>
      </c>
      <c r="G321" s="4" t="s">
        <v>1557</v>
      </c>
      <c r="H321" s="4">
        <v>0.79</v>
      </c>
      <c r="I321" s="4"/>
      <c r="J321" s="4" t="s">
        <v>854</v>
      </c>
      <c r="K321" s="4"/>
      <c r="L321" s="4">
        <v>1</v>
      </c>
      <c r="M321" s="4" t="s">
        <v>849</v>
      </c>
      <c r="N321" s="4"/>
    </row>
    <row r="322" spans="1:14" hidden="1" x14ac:dyDescent="0.3">
      <c r="A322" s="4" t="s">
        <v>603</v>
      </c>
      <c r="B322" s="4">
        <v>1</v>
      </c>
      <c r="C322" s="5">
        <v>1</v>
      </c>
      <c r="D322" s="4">
        <v>23</v>
      </c>
      <c r="E322" s="4" t="s">
        <v>861</v>
      </c>
      <c r="F322" s="4" t="s">
        <v>922</v>
      </c>
      <c r="G322" s="4" t="s">
        <v>1131</v>
      </c>
      <c r="H322" s="4">
        <v>-21.41</v>
      </c>
      <c r="I322" s="4"/>
      <c r="J322" s="4" t="s">
        <v>854</v>
      </c>
      <c r="K322" s="4"/>
      <c r="L322" s="4">
        <v>1</v>
      </c>
      <c r="M322" s="4"/>
      <c r="N322" s="4"/>
    </row>
    <row r="323" spans="1:14" hidden="1" x14ac:dyDescent="0.3">
      <c r="A323" s="4" t="s">
        <v>605</v>
      </c>
      <c r="B323" s="4">
        <v>1</v>
      </c>
      <c r="C323" s="5">
        <v>1</v>
      </c>
      <c r="D323" s="4">
        <v>23</v>
      </c>
      <c r="E323" s="4" t="s">
        <v>861</v>
      </c>
      <c r="F323" s="4" t="s">
        <v>922</v>
      </c>
      <c r="G323" s="4" t="s">
        <v>855</v>
      </c>
      <c r="H323" s="4">
        <v>20.3</v>
      </c>
      <c r="I323" s="4"/>
      <c r="J323" s="4" t="s">
        <v>856</v>
      </c>
      <c r="K323" s="4"/>
      <c r="L323" s="4">
        <v>1</v>
      </c>
      <c r="M323" s="4" t="s">
        <v>849</v>
      </c>
      <c r="N323" s="4"/>
    </row>
    <row r="324" spans="1:14" hidden="1" x14ac:dyDescent="0.3">
      <c r="A324" s="4" t="s">
        <v>605</v>
      </c>
      <c r="B324" s="4">
        <v>1</v>
      </c>
      <c r="C324" s="5">
        <v>1</v>
      </c>
      <c r="D324" s="4">
        <v>23</v>
      </c>
      <c r="E324" s="4" t="s">
        <v>861</v>
      </c>
      <c r="F324" s="4" t="s">
        <v>922</v>
      </c>
      <c r="G324" s="4" t="s">
        <v>1256</v>
      </c>
      <c r="H324" s="4">
        <v>-23.3</v>
      </c>
      <c r="I324" s="4">
        <v>0.1</v>
      </c>
      <c r="J324" s="4" t="s">
        <v>860</v>
      </c>
      <c r="K324" s="4" t="s">
        <v>881</v>
      </c>
      <c r="L324" s="4">
        <v>2</v>
      </c>
      <c r="M324" s="4" t="s">
        <v>849</v>
      </c>
      <c r="N324" s="4"/>
    </row>
    <row r="325" spans="1:14" hidden="1" x14ac:dyDescent="0.3">
      <c r="A325" s="4" t="s">
        <v>605</v>
      </c>
      <c r="B325" s="4">
        <v>1</v>
      </c>
      <c r="C325" s="5">
        <v>1</v>
      </c>
      <c r="D325" s="4">
        <v>23</v>
      </c>
      <c r="E325" s="4" t="s">
        <v>861</v>
      </c>
      <c r="F325" s="4" t="s">
        <v>922</v>
      </c>
      <c r="G325" s="4" t="s">
        <v>853</v>
      </c>
      <c r="H325" s="4">
        <v>0.2</v>
      </c>
      <c r="I325" s="4"/>
      <c r="J325" s="4" t="s">
        <v>854</v>
      </c>
      <c r="K325" s="4"/>
      <c r="L325" s="4">
        <v>1</v>
      </c>
      <c r="M325" s="4" t="s">
        <v>849</v>
      </c>
      <c r="N325" s="4"/>
    </row>
    <row r="326" spans="1:14" hidden="1" x14ac:dyDescent="0.3">
      <c r="A326" s="4" t="s">
        <v>605</v>
      </c>
      <c r="B326" s="4">
        <v>1</v>
      </c>
      <c r="C326" s="5">
        <v>1</v>
      </c>
      <c r="D326" s="4">
        <v>24</v>
      </c>
      <c r="E326" s="4" t="s">
        <v>861</v>
      </c>
      <c r="F326" s="4" t="s">
        <v>922</v>
      </c>
      <c r="G326" s="4" t="s">
        <v>1315</v>
      </c>
      <c r="H326" s="4">
        <v>13.4</v>
      </c>
      <c r="I326" s="4">
        <v>1.7</v>
      </c>
      <c r="J326" s="4" t="s">
        <v>1343</v>
      </c>
      <c r="K326" s="4" t="s">
        <v>881</v>
      </c>
      <c r="L326" s="4">
        <v>2</v>
      </c>
      <c r="M326" s="4" t="s">
        <v>849</v>
      </c>
      <c r="N326" s="4"/>
    </row>
    <row r="327" spans="1:14" hidden="1" x14ac:dyDescent="0.3">
      <c r="A327" s="4" t="s">
        <v>605</v>
      </c>
      <c r="B327" s="4">
        <v>1</v>
      </c>
      <c r="C327" s="5">
        <v>1</v>
      </c>
      <c r="D327" s="4">
        <v>24</v>
      </c>
      <c r="E327" s="4" t="s">
        <v>861</v>
      </c>
      <c r="F327" s="4" t="s">
        <v>922</v>
      </c>
      <c r="G327" s="4" t="s">
        <v>850</v>
      </c>
      <c r="H327" s="4">
        <v>14.2</v>
      </c>
      <c r="I327" s="4">
        <v>1.2</v>
      </c>
      <c r="J327" s="4" t="s">
        <v>851</v>
      </c>
      <c r="K327" s="4" t="s">
        <v>881</v>
      </c>
      <c r="L327" s="4">
        <v>2</v>
      </c>
      <c r="M327" s="4" t="s">
        <v>849</v>
      </c>
      <c r="N327" s="4"/>
    </row>
    <row r="328" spans="1:14" hidden="1" x14ac:dyDescent="0.3">
      <c r="A328" s="4" t="s">
        <v>605</v>
      </c>
      <c r="B328" s="4">
        <v>1</v>
      </c>
      <c r="C328" s="5">
        <v>1</v>
      </c>
      <c r="D328" s="4">
        <v>24</v>
      </c>
      <c r="E328" s="4" t="s">
        <v>861</v>
      </c>
      <c r="F328" s="12" t="s">
        <v>922</v>
      </c>
      <c r="G328" s="4" t="s">
        <v>1759</v>
      </c>
      <c r="H328" s="4">
        <v>0.5</v>
      </c>
      <c r="I328" s="4">
        <v>0</v>
      </c>
      <c r="J328" s="4" t="s">
        <v>852</v>
      </c>
      <c r="K328" s="4" t="s">
        <v>881</v>
      </c>
      <c r="L328" s="4">
        <v>2</v>
      </c>
      <c r="M328" s="4" t="s">
        <v>849</v>
      </c>
      <c r="N328" s="4"/>
    </row>
    <row r="329" spans="1:14" hidden="1" x14ac:dyDescent="0.3">
      <c r="A329" s="4" t="s">
        <v>605</v>
      </c>
      <c r="B329" s="4">
        <v>1</v>
      </c>
      <c r="C329" s="5">
        <v>1</v>
      </c>
      <c r="D329" s="4">
        <v>24</v>
      </c>
      <c r="E329" s="4" t="s">
        <v>861</v>
      </c>
      <c r="F329" s="4" t="s">
        <v>922</v>
      </c>
      <c r="G329" s="4" t="s">
        <v>1557</v>
      </c>
      <c r="H329" s="4">
        <v>0.36</v>
      </c>
      <c r="I329" s="4"/>
      <c r="J329" s="4" t="s">
        <v>854</v>
      </c>
      <c r="K329" s="4"/>
      <c r="L329" s="4">
        <v>1</v>
      </c>
      <c r="M329" s="4" t="s">
        <v>849</v>
      </c>
      <c r="N329" s="4"/>
    </row>
    <row r="330" spans="1:14" hidden="1" x14ac:dyDescent="0.3">
      <c r="A330" s="4" t="s">
        <v>603</v>
      </c>
      <c r="B330" s="4">
        <v>1</v>
      </c>
      <c r="C330" s="5">
        <v>1</v>
      </c>
      <c r="D330" s="4">
        <v>24</v>
      </c>
      <c r="E330" s="4" t="s">
        <v>861</v>
      </c>
      <c r="F330" s="4" t="s">
        <v>922</v>
      </c>
      <c r="G330" s="4" t="s">
        <v>1131</v>
      </c>
      <c r="H330" s="4">
        <v>-22.509999999999998</v>
      </c>
      <c r="I330" s="4"/>
      <c r="J330" s="4" t="s">
        <v>854</v>
      </c>
      <c r="K330" s="4"/>
      <c r="L330" s="4">
        <v>1</v>
      </c>
      <c r="M330" s="4"/>
      <c r="N330" s="4"/>
    </row>
    <row r="331" spans="1:14" hidden="1" x14ac:dyDescent="0.3">
      <c r="A331" s="4" t="s">
        <v>605</v>
      </c>
      <c r="B331" s="4">
        <v>1</v>
      </c>
      <c r="C331" s="5">
        <v>1</v>
      </c>
      <c r="D331" s="4">
        <v>24</v>
      </c>
      <c r="E331" s="4" t="s">
        <v>861</v>
      </c>
      <c r="F331" s="4" t="s">
        <v>922</v>
      </c>
      <c r="G331" s="4" t="s">
        <v>855</v>
      </c>
      <c r="H331" s="4">
        <v>18.7</v>
      </c>
      <c r="I331" s="4"/>
      <c r="J331" s="4" t="s">
        <v>856</v>
      </c>
      <c r="K331" s="4"/>
      <c r="L331" s="4">
        <v>1</v>
      </c>
      <c r="M331" s="4" t="s">
        <v>849</v>
      </c>
      <c r="N331" s="4"/>
    </row>
    <row r="332" spans="1:14" hidden="1" x14ac:dyDescent="0.3">
      <c r="A332" s="4" t="s">
        <v>605</v>
      </c>
      <c r="B332" s="4">
        <v>1</v>
      </c>
      <c r="C332" s="5">
        <v>1</v>
      </c>
      <c r="D332" s="4">
        <v>24</v>
      </c>
      <c r="E332" s="4" t="s">
        <v>861</v>
      </c>
      <c r="F332" s="4" t="s">
        <v>922</v>
      </c>
      <c r="G332" s="4" t="s">
        <v>1256</v>
      </c>
      <c r="H332" s="4">
        <v>-23.7</v>
      </c>
      <c r="I332" s="4">
        <v>0</v>
      </c>
      <c r="J332" s="4" t="s">
        <v>860</v>
      </c>
      <c r="K332" s="4" t="s">
        <v>881</v>
      </c>
      <c r="L332" s="4">
        <v>2</v>
      </c>
      <c r="M332" s="4" t="s">
        <v>849</v>
      </c>
      <c r="N332" s="4"/>
    </row>
    <row r="333" spans="1:14" hidden="1" x14ac:dyDescent="0.3">
      <c r="A333" s="4" t="s">
        <v>605</v>
      </c>
      <c r="B333" s="4">
        <v>1</v>
      </c>
      <c r="C333" s="5">
        <v>1</v>
      </c>
      <c r="D333" s="4">
        <v>24</v>
      </c>
      <c r="E333" s="4" t="s">
        <v>861</v>
      </c>
      <c r="F333" s="4" t="s">
        <v>922</v>
      </c>
      <c r="G333" s="4" t="s">
        <v>853</v>
      </c>
      <c r="H333" s="4">
        <v>0.08</v>
      </c>
      <c r="I333" s="4"/>
      <c r="J333" s="4" t="s">
        <v>854</v>
      </c>
      <c r="K333" s="4"/>
      <c r="L333" s="4">
        <v>1</v>
      </c>
      <c r="M333" s="4" t="s">
        <v>849</v>
      </c>
      <c r="N333" s="4"/>
    </row>
    <row r="334" spans="1:14" hidden="1" x14ac:dyDescent="0.3">
      <c r="A334" s="4" t="s">
        <v>605</v>
      </c>
      <c r="B334" s="4">
        <v>1</v>
      </c>
      <c r="C334" s="5">
        <v>1</v>
      </c>
      <c r="D334" s="4">
        <v>25</v>
      </c>
      <c r="E334" s="4" t="s">
        <v>861</v>
      </c>
      <c r="F334" s="4" t="s">
        <v>922</v>
      </c>
      <c r="G334" s="4" t="s">
        <v>1315</v>
      </c>
      <c r="H334" s="4">
        <v>53.1</v>
      </c>
      <c r="I334" s="4">
        <v>11.8</v>
      </c>
      <c r="J334" s="4" t="s">
        <v>1343</v>
      </c>
      <c r="K334" s="4" t="s">
        <v>881</v>
      </c>
      <c r="L334" s="4">
        <v>2</v>
      </c>
      <c r="M334" s="4" t="s">
        <v>849</v>
      </c>
      <c r="N334" s="4"/>
    </row>
    <row r="335" spans="1:14" hidden="1" x14ac:dyDescent="0.3">
      <c r="A335" s="4" t="s">
        <v>605</v>
      </c>
      <c r="B335" s="4">
        <v>1</v>
      </c>
      <c r="C335" s="5">
        <v>1</v>
      </c>
      <c r="D335" s="4">
        <v>25</v>
      </c>
      <c r="E335" s="4" t="s">
        <v>861</v>
      </c>
      <c r="F335" s="4" t="s">
        <v>922</v>
      </c>
      <c r="G335" s="4" t="s">
        <v>850</v>
      </c>
      <c r="H335" s="4">
        <v>3.4</v>
      </c>
      <c r="I335" s="4">
        <v>0.6</v>
      </c>
      <c r="J335" s="4" t="s">
        <v>851</v>
      </c>
      <c r="K335" s="4" t="s">
        <v>881</v>
      </c>
      <c r="L335" s="4">
        <v>2</v>
      </c>
      <c r="M335" s="4" t="s">
        <v>849</v>
      </c>
      <c r="N335" s="4"/>
    </row>
    <row r="336" spans="1:14" hidden="1" x14ac:dyDescent="0.3">
      <c r="A336" s="4" t="s">
        <v>605</v>
      </c>
      <c r="B336" s="4">
        <v>1</v>
      </c>
      <c r="C336" s="5">
        <v>1</v>
      </c>
      <c r="D336" s="4">
        <v>25</v>
      </c>
      <c r="E336" s="4" t="s">
        <v>861</v>
      </c>
      <c r="F336" s="12" t="s">
        <v>922</v>
      </c>
      <c r="G336" s="4" t="s">
        <v>1759</v>
      </c>
      <c r="H336" s="4">
        <v>1.3</v>
      </c>
      <c r="I336" s="4">
        <v>0.7</v>
      </c>
      <c r="J336" s="4" t="s">
        <v>852</v>
      </c>
      <c r="K336" s="4" t="s">
        <v>881</v>
      </c>
      <c r="L336" s="4">
        <v>2</v>
      </c>
      <c r="M336" s="4" t="s">
        <v>849</v>
      </c>
      <c r="N336" s="4"/>
    </row>
    <row r="337" spans="1:14" hidden="1" x14ac:dyDescent="0.3">
      <c r="A337" s="4" t="s">
        <v>605</v>
      </c>
      <c r="B337" s="4">
        <v>1</v>
      </c>
      <c r="C337" s="5">
        <v>1</v>
      </c>
      <c r="D337" s="4">
        <v>25</v>
      </c>
      <c r="E337" s="4" t="s">
        <v>861</v>
      </c>
      <c r="F337" s="4" t="s">
        <v>922</v>
      </c>
      <c r="G337" s="4" t="s">
        <v>1557</v>
      </c>
      <c r="H337" s="4">
        <v>1.03</v>
      </c>
      <c r="I337" s="4"/>
      <c r="J337" s="4" t="s">
        <v>854</v>
      </c>
      <c r="K337" s="4"/>
      <c r="L337" s="4">
        <v>1</v>
      </c>
      <c r="M337" s="4" t="s">
        <v>849</v>
      </c>
      <c r="N337" s="4"/>
    </row>
    <row r="338" spans="1:14" hidden="1" x14ac:dyDescent="0.3">
      <c r="A338" s="4" t="s">
        <v>603</v>
      </c>
      <c r="B338" s="4">
        <v>1</v>
      </c>
      <c r="C338" s="5">
        <v>1</v>
      </c>
      <c r="D338" s="4">
        <v>25</v>
      </c>
      <c r="E338" s="4" t="s">
        <v>861</v>
      </c>
      <c r="F338" s="4" t="s">
        <v>922</v>
      </c>
      <c r="G338" s="4" t="s">
        <v>1131</v>
      </c>
      <c r="H338" s="4">
        <v>6.5791875413407244</v>
      </c>
      <c r="I338" s="4"/>
      <c r="J338" s="4" t="s">
        <v>854</v>
      </c>
      <c r="K338" s="4"/>
      <c r="L338" s="4">
        <v>1</v>
      </c>
      <c r="M338" s="4"/>
      <c r="N338" s="4"/>
    </row>
    <row r="339" spans="1:14" hidden="1" x14ac:dyDescent="0.3">
      <c r="A339" s="4" t="s">
        <v>605</v>
      </c>
      <c r="B339" s="4">
        <v>1</v>
      </c>
      <c r="C339" s="5">
        <v>1</v>
      </c>
      <c r="D339" s="4">
        <v>25</v>
      </c>
      <c r="E339" s="4" t="s">
        <v>861</v>
      </c>
      <c r="F339" s="4" t="s">
        <v>922</v>
      </c>
      <c r="G339" s="4" t="s">
        <v>855</v>
      </c>
      <c r="H339" s="4">
        <v>21.4</v>
      </c>
      <c r="I339" s="4"/>
      <c r="J339" s="4" t="s">
        <v>856</v>
      </c>
      <c r="K339" s="4"/>
      <c r="L339" s="4">
        <v>1</v>
      </c>
      <c r="M339" s="4" t="s">
        <v>849</v>
      </c>
      <c r="N339" s="4"/>
    </row>
    <row r="340" spans="1:14" hidden="1" x14ac:dyDescent="0.3">
      <c r="A340" s="4" t="s">
        <v>605</v>
      </c>
      <c r="B340" s="4">
        <v>1</v>
      </c>
      <c r="C340" s="5">
        <v>1</v>
      </c>
      <c r="D340" s="4">
        <v>25</v>
      </c>
      <c r="E340" s="4" t="s">
        <v>861</v>
      </c>
      <c r="F340" s="4" t="s">
        <v>922</v>
      </c>
      <c r="G340" s="4" t="s">
        <v>1256</v>
      </c>
      <c r="H340" s="4">
        <v>-22.8</v>
      </c>
      <c r="I340" s="4">
        <v>0.4</v>
      </c>
      <c r="J340" s="4" t="s">
        <v>860</v>
      </c>
      <c r="K340" s="4" t="s">
        <v>881</v>
      </c>
      <c r="L340" s="4">
        <v>2</v>
      </c>
      <c r="M340" s="4" t="s">
        <v>849</v>
      </c>
      <c r="N340" s="4"/>
    </row>
    <row r="341" spans="1:14" hidden="1" x14ac:dyDescent="0.3">
      <c r="A341" s="4" t="s">
        <v>605</v>
      </c>
      <c r="B341" s="4">
        <v>1</v>
      </c>
      <c r="C341" s="5">
        <v>1</v>
      </c>
      <c r="D341" s="4">
        <v>25</v>
      </c>
      <c r="E341" s="4" t="s">
        <v>861</v>
      </c>
      <c r="F341" s="4" t="s">
        <v>922</v>
      </c>
      <c r="G341" s="4" t="s">
        <v>853</v>
      </c>
      <c r="H341" s="4">
        <v>0.28000000000000003</v>
      </c>
      <c r="I341" s="4"/>
      <c r="J341" s="4" t="s">
        <v>854</v>
      </c>
      <c r="K341" s="4"/>
      <c r="L341" s="4">
        <v>1</v>
      </c>
      <c r="M341" s="4" t="s">
        <v>849</v>
      </c>
      <c r="N341" s="4"/>
    </row>
    <row r="342" spans="1:14" hidden="1" x14ac:dyDescent="0.3">
      <c r="A342" s="4" t="s">
        <v>605</v>
      </c>
      <c r="B342" s="4">
        <v>1</v>
      </c>
      <c r="C342" s="5">
        <v>1</v>
      </c>
      <c r="D342" s="4">
        <v>26</v>
      </c>
      <c r="E342" s="4" t="s">
        <v>861</v>
      </c>
      <c r="F342" s="4" t="s">
        <v>922</v>
      </c>
      <c r="G342" s="4" t="s">
        <v>1315</v>
      </c>
      <c r="H342" s="4">
        <v>19.100000000000001</v>
      </c>
      <c r="I342" s="4">
        <v>0.7</v>
      </c>
      <c r="J342" s="4" t="s">
        <v>1343</v>
      </c>
      <c r="K342" s="4" t="s">
        <v>881</v>
      </c>
      <c r="L342" s="4">
        <v>2</v>
      </c>
      <c r="M342" s="4" t="s">
        <v>849</v>
      </c>
      <c r="N342" s="4"/>
    </row>
    <row r="343" spans="1:14" hidden="1" x14ac:dyDescent="0.3">
      <c r="A343" s="4" t="s">
        <v>605</v>
      </c>
      <c r="B343" s="4">
        <v>1</v>
      </c>
      <c r="C343" s="5">
        <v>1</v>
      </c>
      <c r="D343" s="4">
        <v>26</v>
      </c>
      <c r="E343" s="4" t="s">
        <v>861</v>
      </c>
      <c r="F343" s="4" t="s">
        <v>922</v>
      </c>
      <c r="G343" s="4" t="s">
        <v>850</v>
      </c>
      <c r="H343" s="4">
        <v>7.2</v>
      </c>
      <c r="I343" s="4">
        <v>0.6</v>
      </c>
      <c r="J343" s="4" t="s">
        <v>851</v>
      </c>
      <c r="K343" s="4" t="s">
        <v>881</v>
      </c>
      <c r="L343" s="4">
        <v>2</v>
      </c>
      <c r="M343" s="4" t="s">
        <v>849</v>
      </c>
      <c r="N343" s="4"/>
    </row>
    <row r="344" spans="1:14" hidden="1" x14ac:dyDescent="0.3">
      <c r="A344" s="4" t="s">
        <v>605</v>
      </c>
      <c r="B344" s="4">
        <v>1</v>
      </c>
      <c r="C344" s="5">
        <v>1</v>
      </c>
      <c r="D344" s="4">
        <v>26</v>
      </c>
      <c r="E344" s="4" t="s">
        <v>861</v>
      </c>
      <c r="F344" s="12" t="s">
        <v>922</v>
      </c>
      <c r="G344" s="4" t="s">
        <v>1759</v>
      </c>
      <c r="H344" s="4">
        <v>1.2</v>
      </c>
      <c r="I344" s="4">
        <v>0.1</v>
      </c>
      <c r="J344" s="4" t="s">
        <v>852</v>
      </c>
      <c r="K344" s="4" t="s">
        <v>881</v>
      </c>
      <c r="L344" s="4">
        <v>2</v>
      </c>
      <c r="M344" s="4" t="s">
        <v>849</v>
      </c>
      <c r="N344" s="4"/>
    </row>
    <row r="345" spans="1:14" hidden="1" x14ac:dyDescent="0.3">
      <c r="A345" s="4" t="s">
        <v>605</v>
      </c>
      <c r="B345" s="4">
        <v>1</v>
      </c>
      <c r="C345" s="5">
        <v>1</v>
      </c>
      <c r="D345" s="4">
        <v>26</v>
      </c>
      <c r="E345" s="4" t="s">
        <v>861</v>
      </c>
      <c r="F345" s="4" t="s">
        <v>922</v>
      </c>
      <c r="G345" s="4" t="s">
        <v>1557</v>
      </c>
      <c r="H345" s="4">
        <v>2.89</v>
      </c>
      <c r="I345" s="4"/>
      <c r="J345" s="4" t="s">
        <v>854</v>
      </c>
      <c r="K345" s="4"/>
      <c r="L345" s="4">
        <v>1</v>
      </c>
      <c r="M345" s="4" t="s">
        <v>849</v>
      </c>
      <c r="N345" s="4"/>
    </row>
    <row r="346" spans="1:14" hidden="1" x14ac:dyDescent="0.3">
      <c r="A346" s="4" t="s">
        <v>603</v>
      </c>
      <c r="B346" s="4">
        <v>1</v>
      </c>
      <c r="C346" s="5">
        <v>1</v>
      </c>
      <c r="D346" s="4">
        <v>26</v>
      </c>
      <c r="E346" s="4" t="s">
        <v>861</v>
      </c>
      <c r="F346" s="4" t="s">
        <v>922</v>
      </c>
      <c r="G346" s="4" t="s">
        <v>1131</v>
      </c>
      <c r="H346" s="4">
        <v>6.666838806685953</v>
      </c>
      <c r="I346" s="4"/>
      <c r="J346" s="4" t="s">
        <v>854</v>
      </c>
      <c r="K346" s="4"/>
      <c r="L346" s="4">
        <v>1</v>
      </c>
      <c r="M346" s="4"/>
      <c r="N346" s="4"/>
    </row>
    <row r="347" spans="1:14" hidden="1" x14ac:dyDescent="0.3">
      <c r="A347" s="4" t="s">
        <v>605</v>
      </c>
      <c r="B347" s="4">
        <v>1</v>
      </c>
      <c r="C347" s="5">
        <v>1</v>
      </c>
      <c r="D347" s="4">
        <v>26</v>
      </c>
      <c r="E347" s="4" t="s">
        <v>861</v>
      </c>
      <c r="F347" s="4" t="s">
        <v>922</v>
      </c>
      <c r="G347" s="4" t="s">
        <v>855</v>
      </c>
      <c r="H347" s="4">
        <v>18.100000000000001</v>
      </c>
      <c r="I347" s="4"/>
      <c r="J347" s="4" t="s">
        <v>856</v>
      </c>
      <c r="K347" s="4"/>
      <c r="L347" s="4">
        <v>1</v>
      </c>
      <c r="M347" s="4" t="s">
        <v>849</v>
      </c>
      <c r="N347" s="4"/>
    </row>
    <row r="348" spans="1:14" hidden="1" x14ac:dyDescent="0.3">
      <c r="A348" s="4" t="s">
        <v>605</v>
      </c>
      <c r="B348" s="4">
        <v>1</v>
      </c>
      <c r="C348" s="5">
        <v>1</v>
      </c>
      <c r="D348" s="4">
        <v>26</v>
      </c>
      <c r="E348" s="4" t="s">
        <v>861</v>
      </c>
      <c r="F348" s="4" t="s">
        <v>922</v>
      </c>
      <c r="G348" s="4" t="s">
        <v>1256</v>
      </c>
      <c r="H348" s="4">
        <v>-22.7</v>
      </c>
      <c r="I348" s="4">
        <v>0.1</v>
      </c>
      <c r="J348" s="4" t="s">
        <v>860</v>
      </c>
      <c r="K348" s="4" t="s">
        <v>881</v>
      </c>
      <c r="L348" s="4">
        <v>2</v>
      </c>
      <c r="M348" s="4" t="s">
        <v>849</v>
      </c>
      <c r="N348" s="4"/>
    </row>
    <row r="349" spans="1:14" hidden="1" x14ac:dyDescent="0.3">
      <c r="A349" s="4" t="s">
        <v>605</v>
      </c>
      <c r="B349" s="4">
        <v>1</v>
      </c>
      <c r="C349" s="5">
        <v>1</v>
      </c>
      <c r="D349" s="4">
        <v>26</v>
      </c>
      <c r="E349" s="4" t="s">
        <v>861</v>
      </c>
      <c r="F349" s="4" t="s">
        <v>922</v>
      </c>
      <c r="G349" s="4" t="s">
        <v>853</v>
      </c>
      <c r="H349" s="4">
        <v>0.64</v>
      </c>
      <c r="I349" s="4"/>
      <c r="J349" s="4" t="s">
        <v>854</v>
      </c>
      <c r="K349" s="4"/>
      <c r="L349" s="4">
        <v>1</v>
      </c>
      <c r="M349" s="4" t="s">
        <v>849</v>
      </c>
      <c r="N349" s="4"/>
    </row>
    <row r="350" spans="1:14" hidden="1" x14ac:dyDescent="0.3">
      <c r="A350" s="4" t="s">
        <v>605</v>
      </c>
      <c r="B350" s="4">
        <v>1</v>
      </c>
      <c r="C350" s="5">
        <v>1</v>
      </c>
      <c r="D350" s="4">
        <v>27</v>
      </c>
      <c r="E350" s="4" t="s">
        <v>861</v>
      </c>
      <c r="F350" s="4" t="s">
        <v>922</v>
      </c>
      <c r="G350" s="4" t="s">
        <v>1315</v>
      </c>
      <c r="H350" s="4">
        <v>19</v>
      </c>
      <c r="I350" s="4">
        <v>0.5</v>
      </c>
      <c r="J350" s="4" t="s">
        <v>1343</v>
      </c>
      <c r="K350" s="4" t="s">
        <v>881</v>
      </c>
      <c r="L350" s="4">
        <v>2</v>
      </c>
      <c r="M350" s="4" t="s">
        <v>849</v>
      </c>
      <c r="N350" s="4"/>
    </row>
    <row r="351" spans="1:14" hidden="1" x14ac:dyDescent="0.3">
      <c r="A351" s="4" t="s">
        <v>605</v>
      </c>
      <c r="B351" s="4">
        <v>1</v>
      </c>
      <c r="C351" s="5">
        <v>1</v>
      </c>
      <c r="D351" s="4">
        <v>27</v>
      </c>
      <c r="E351" s="4" t="s">
        <v>861</v>
      </c>
      <c r="F351" s="4" t="s">
        <v>922</v>
      </c>
      <c r="G351" s="4" t="s">
        <v>850</v>
      </c>
      <c r="H351" s="4">
        <v>7.4</v>
      </c>
      <c r="I351" s="4">
        <v>0.1</v>
      </c>
      <c r="J351" s="4" t="s">
        <v>851</v>
      </c>
      <c r="K351" s="4" t="s">
        <v>881</v>
      </c>
      <c r="L351" s="4">
        <v>2</v>
      </c>
      <c r="M351" s="4" t="s">
        <v>849</v>
      </c>
      <c r="N351" s="4"/>
    </row>
    <row r="352" spans="1:14" hidden="1" x14ac:dyDescent="0.3">
      <c r="A352" s="4" t="s">
        <v>605</v>
      </c>
      <c r="B352" s="4">
        <v>1</v>
      </c>
      <c r="C352" s="5">
        <v>1</v>
      </c>
      <c r="D352" s="4">
        <v>27</v>
      </c>
      <c r="E352" s="4" t="s">
        <v>861</v>
      </c>
      <c r="F352" s="12" t="s">
        <v>922</v>
      </c>
      <c r="G352" s="4" t="s">
        <v>1759</v>
      </c>
      <c r="H352" s="4">
        <v>1.3</v>
      </c>
      <c r="I352" s="4">
        <v>0</v>
      </c>
      <c r="J352" s="4" t="s">
        <v>852</v>
      </c>
      <c r="K352" s="4" t="s">
        <v>881</v>
      </c>
      <c r="L352" s="4">
        <v>2</v>
      </c>
      <c r="M352" s="4" t="s">
        <v>849</v>
      </c>
      <c r="N352" s="4"/>
    </row>
    <row r="353" spans="1:14" hidden="1" x14ac:dyDescent="0.3">
      <c r="A353" s="4" t="s">
        <v>605</v>
      </c>
      <c r="B353" s="4">
        <v>1</v>
      </c>
      <c r="C353" s="5">
        <v>1</v>
      </c>
      <c r="D353" s="4">
        <v>27</v>
      </c>
      <c r="E353" s="4" t="s">
        <v>861</v>
      </c>
      <c r="F353" s="4" t="s">
        <v>922</v>
      </c>
      <c r="G353" s="4" t="s">
        <v>1557</v>
      </c>
      <c r="H353" s="4">
        <v>1.79</v>
      </c>
      <c r="I353" s="4"/>
      <c r="J353" s="4" t="s">
        <v>854</v>
      </c>
      <c r="K353" s="4"/>
      <c r="L353" s="4">
        <v>1</v>
      </c>
      <c r="M353" s="4" t="s">
        <v>849</v>
      </c>
      <c r="N353" s="4"/>
    </row>
    <row r="354" spans="1:14" hidden="1" x14ac:dyDescent="0.3">
      <c r="A354" s="4" t="s">
        <v>603</v>
      </c>
      <c r="B354" s="4">
        <v>1</v>
      </c>
      <c r="C354" s="5">
        <v>1</v>
      </c>
      <c r="D354" s="4">
        <v>27</v>
      </c>
      <c r="E354" s="4" t="s">
        <v>861</v>
      </c>
      <c r="F354" s="4" t="s">
        <v>922</v>
      </c>
      <c r="G354" s="4" t="s">
        <v>1131</v>
      </c>
      <c r="H354" s="4">
        <v>71.412718493629129</v>
      </c>
      <c r="I354" s="4"/>
      <c r="J354" s="4" t="s">
        <v>854</v>
      </c>
      <c r="K354" s="4"/>
      <c r="L354" s="4">
        <v>1</v>
      </c>
      <c r="M354" s="4"/>
      <c r="N354" s="4"/>
    </row>
    <row r="355" spans="1:14" hidden="1" x14ac:dyDescent="0.3">
      <c r="A355" s="4" t="s">
        <v>605</v>
      </c>
      <c r="B355" s="4">
        <v>1</v>
      </c>
      <c r="C355" s="5">
        <v>1</v>
      </c>
      <c r="D355" s="4">
        <v>27</v>
      </c>
      <c r="E355" s="4" t="s">
        <v>861</v>
      </c>
      <c r="F355" s="4" t="s">
        <v>922</v>
      </c>
      <c r="G355" s="4" t="s">
        <v>855</v>
      </c>
      <c r="H355" s="4">
        <v>18.600000000000001</v>
      </c>
      <c r="I355" s="4"/>
      <c r="J355" s="4" t="s">
        <v>856</v>
      </c>
      <c r="K355" s="4"/>
      <c r="L355" s="4">
        <v>1</v>
      </c>
      <c r="M355" s="4" t="s">
        <v>849</v>
      </c>
      <c r="N355" s="4"/>
    </row>
    <row r="356" spans="1:14" hidden="1" x14ac:dyDescent="0.3">
      <c r="A356" s="4" t="s">
        <v>605</v>
      </c>
      <c r="B356" s="4">
        <v>1</v>
      </c>
      <c r="C356" s="5">
        <v>1</v>
      </c>
      <c r="D356" s="4">
        <v>27</v>
      </c>
      <c r="E356" s="4" t="s">
        <v>861</v>
      </c>
      <c r="F356" s="4" t="s">
        <v>922</v>
      </c>
      <c r="G356" s="4" t="s">
        <v>1256</v>
      </c>
      <c r="H356" s="4">
        <v>-22.6</v>
      </c>
      <c r="I356" s="4">
        <v>0.2</v>
      </c>
      <c r="J356" s="4" t="s">
        <v>860</v>
      </c>
      <c r="K356" s="4" t="s">
        <v>881</v>
      </c>
      <c r="L356" s="4">
        <v>2</v>
      </c>
      <c r="M356" s="4" t="s">
        <v>849</v>
      </c>
      <c r="N356" s="4"/>
    </row>
    <row r="357" spans="1:14" hidden="1" x14ac:dyDescent="0.3">
      <c r="A357" s="4" t="s">
        <v>605</v>
      </c>
      <c r="B357" s="4">
        <v>1</v>
      </c>
      <c r="C357" s="5">
        <v>1</v>
      </c>
      <c r="D357" s="4">
        <v>27</v>
      </c>
      <c r="E357" s="4" t="s">
        <v>861</v>
      </c>
      <c r="F357" s="4" t="s">
        <v>922</v>
      </c>
      <c r="G357" s="4" t="s">
        <v>853</v>
      </c>
      <c r="H357" s="4">
        <v>0.41</v>
      </c>
      <c r="I357" s="4"/>
      <c r="J357" s="4" t="s">
        <v>854</v>
      </c>
      <c r="K357" s="4"/>
      <c r="L357" s="4">
        <v>1</v>
      </c>
      <c r="M357" s="4" t="s">
        <v>849</v>
      </c>
      <c r="N357" s="4"/>
    </row>
    <row r="358" spans="1:14" hidden="1" x14ac:dyDescent="0.3">
      <c r="A358" s="4" t="s">
        <v>605</v>
      </c>
      <c r="B358" s="4">
        <v>1</v>
      </c>
      <c r="C358" s="5">
        <v>1</v>
      </c>
      <c r="D358" s="4">
        <v>28</v>
      </c>
      <c r="E358" s="4" t="s">
        <v>861</v>
      </c>
      <c r="F358" s="4" t="s">
        <v>922</v>
      </c>
      <c r="G358" s="4" t="s">
        <v>1315</v>
      </c>
      <c r="H358" s="4">
        <v>22.7</v>
      </c>
      <c r="I358" s="4">
        <v>0.2</v>
      </c>
      <c r="J358" s="4" t="s">
        <v>1343</v>
      </c>
      <c r="K358" s="4" t="s">
        <v>881</v>
      </c>
      <c r="L358" s="4">
        <v>2</v>
      </c>
      <c r="M358" s="4" t="s">
        <v>849</v>
      </c>
      <c r="N358" s="4"/>
    </row>
    <row r="359" spans="1:14" hidden="1" x14ac:dyDescent="0.3">
      <c r="A359" s="4" t="s">
        <v>605</v>
      </c>
      <c r="B359" s="4">
        <v>1</v>
      </c>
      <c r="C359" s="5">
        <v>1</v>
      </c>
      <c r="D359" s="4">
        <v>28</v>
      </c>
      <c r="E359" s="4" t="s">
        <v>861</v>
      </c>
      <c r="F359" s="4" t="s">
        <v>922</v>
      </c>
      <c r="G359" s="4" t="s">
        <v>850</v>
      </c>
      <c r="H359" s="4">
        <v>6.6</v>
      </c>
      <c r="I359" s="4">
        <v>0</v>
      </c>
      <c r="J359" s="4" t="s">
        <v>851</v>
      </c>
      <c r="K359" s="4" t="s">
        <v>881</v>
      </c>
      <c r="L359" s="4">
        <v>2</v>
      </c>
      <c r="M359" s="4" t="s">
        <v>849</v>
      </c>
      <c r="N359" s="4"/>
    </row>
    <row r="360" spans="1:14" hidden="1" x14ac:dyDescent="0.3">
      <c r="A360" s="4" t="s">
        <v>605</v>
      </c>
      <c r="B360" s="4">
        <v>1</v>
      </c>
      <c r="C360" s="5">
        <v>1</v>
      </c>
      <c r="D360" s="4">
        <v>28</v>
      </c>
      <c r="E360" s="4" t="s">
        <v>861</v>
      </c>
      <c r="F360" s="12" t="s">
        <v>922</v>
      </c>
      <c r="G360" s="4" t="s">
        <v>1759</v>
      </c>
      <c r="H360" s="4">
        <v>1.6</v>
      </c>
      <c r="I360" s="4">
        <v>0.1</v>
      </c>
      <c r="J360" s="4" t="s">
        <v>852</v>
      </c>
      <c r="K360" s="4" t="s">
        <v>881</v>
      </c>
      <c r="L360" s="4">
        <v>2</v>
      </c>
      <c r="M360" s="4" t="s">
        <v>849</v>
      </c>
      <c r="N360" s="4"/>
    </row>
    <row r="361" spans="1:14" hidden="1" x14ac:dyDescent="0.3">
      <c r="A361" s="4" t="s">
        <v>605</v>
      </c>
      <c r="B361" s="4">
        <v>1</v>
      </c>
      <c r="C361" s="5">
        <v>1</v>
      </c>
      <c r="D361" s="4">
        <v>28</v>
      </c>
      <c r="E361" s="4" t="s">
        <v>861</v>
      </c>
      <c r="F361" s="4" t="s">
        <v>922</v>
      </c>
      <c r="G361" s="4" t="s">
        <v>1256</v>
      </c>
      <c r="H361" s="4">
        <v>-23.2</v>
      </c>
      <c r="I361" s="4">
        <v>0.1</v>
      </c>
      <c r="J361" s="4" t="s">
        <v>860</v>
      </c>
      <c r="K361" s="4" t="s">
        <v>881</v>
      </c>
      <c r="L361" s="4">
        <v>2</v>
      </c>
      <c r="M361" s="4" t="s">
        <v>849</v>
      </c>
      <c r="N361" s="4"/>
    </row>
    <row r="362" spans="1:14" hidden="1" x14ac:dyDescent="0.3">
      <c r="A362" s="4" t="s">
        <v>605</v>
      </c>
      <c r="B362" s="4">
        <v>1</v>
      </c>
      <c r="C362" s="5">
        <v>1</v>
      </c>
      <c r="D362" s="4">
        <v>29</v>
      </c>
      <c r="E362" s="4" t="s">
        <v>861</v>
      </c>
      <c r="F362" s="4" t="s">
        <v>922</v>
      </c>
      <c r="G362" s="4" t="s">
        <v>1315</v>
      </c>
      <c r="H362" s="4">
        <v>20.9</v>
      </c>
      <c r="I362" s="4">
        <v>0</v>
      </c>
      <c r="J362" s="4" t="s">
        <v>1343</v>
      </c>
      <c r="K362" s="4" t="s">
        <v>881</v>
      </c>
      <c r="L362" s="4">
        <v>2</v>
      </c>
      <c r="M362" s="4" t="s">
        <v>849</v>
      </c>
      <c r="N362" s="4"/>
    </row>
    <row r="363" spans="1:14" hidden="1" x14ac:dyDescent="0.3">
      <c r="A363" s="4" t="s">
        <v>605</v>
      </c>
      <c r="B363" s="4">
        <v>1</v>
      </c>
      <c r="C363" s="5">
        <v>1</v>
      </c>
      <c r="D363" s="4">
        <v>29</v>
      </c>
      <c r="E363" s="4" t="s">
        <v>861</v>
      </c>
      <c r="F363" s="4" t="s">
        <v>922</v>
      </c>
      <c r="G363" s="4" t="s">
        <v>850</v>
      </c>
      <c r="H363" s="4">
        <v>7.3</v>
      </c>
      <c r="I363" s="4">
        <v>0.1</v>
      </c>
      <c r="J363" s="4" t="s">
        <v>851</v>
      </c>
      <c r="K363" s="4" t="s">
        <v>881</v>
      </c>
      <c r="L363" s="4">
        <v>2</v>
      </c>
      <c r="M363" s="4" t="s">
        <v>849</v>
      </c>
      <c r="N363" s="4"/>
    </row>
    <row r="364" spans="1:14" hidden="1" x14ac:dyDescent="0.3">
      <c r="A364" s="4" t="s">
        <v>605</v>
      </c>
      <c r="B364" s="4">
        <v>1</v>
      </c>
      <c r="C364" s="5">
        <v>1</v>
      </c>
      <c r="D364" s="4">
        <v>29</v>
      </c>
      <c r="E364" s="4" t="s">
        <v>861</v>
      </c>
      <c r="F364" s="12" t="s">
        <v>922</v>
      </c>
      <c r="G364" s="4" t="s">
        <v>1759</v>
      </c>
      <c r="H364" s="4">
        <v>1.6</v>
      </c>
      <c r="I364" s="4">
        <v>0.1</v>
      </c>
      <c r="J364" s="4" t="s">
        <v>852</v>
      </c>
      <c r="K364" s="4" t="s">
        <v>881</v>
      </c>
      <c r="L364" s="4">
        <v>2</v>
      </c>
      <c r="M364" s="4" t="s">
        <v>849</v>
      </c>
      <c r="N364" s="4"/>
    </row>
    <row r="365" spans="1:14" hidden="1" x14ac:dyDescent="0.3">
      <c r="A365" s="4" t="s">
        <v>605</v>
      </c>
      <c r="B365" s="4">
        <v>1</v>
      </c>
      <c r="C365" s="5">
        <v>1</v>
      </c>
      <c r="D365" s="4">
        <v>29</v>
      </c>
      <c r="E365" s="4" t="s">
        <v>861</v>
      </c>
      <c r="F365" s="4" t="s">
        <v>922</v>
      </c>
      <c r="G365" s="4" t="s">
        <v>1557</v>
      </c>
      <c r="H365" s="4">
        <v>0.28000000000000003</v>
      </c>
      <c r="I365" s="4"/>
      <c r="J365" s="4" t="s">
        <v>854</v>
      </c>
      <c r="K365" s="4"/>
      <c r="L365" s="4">
        <v>1</v>
      </c>
      <c r="M365" s="4" t="s">
        <v>849</v>
      </c>
      <c r="N365" s="4"/>
    </row>
    <row r="366" spans="1:14" hidden="1" x14ac:dyDescent="0.3">
      <c r="A366" s="4" t="s">
        <v>603</v>
      </c>
      <c r="B366" s="4">
        <v>1</v>
      </c>
      <c r="C366" s="5">
        <v>1</v>
      </c>
      <c r="D366" s="4">
        <v>29</v>
      </c>
      <c r="E366" s="4" t="s">
        <v>861</v>
      </c>
      <c r="F366" s="4" t="s">
        <v>922</v>
      </c>
      <c r="G366" s="4" t="s">
        <v>1131</v>
      </c>
      <c r="H366" s="4">
        <v>4026.0658987693005</v>
      </c>
      <c r="I366" s="4"/>
      <c r="J366" s="4" t="s">
        <v>854</v>
      </c>
      <c r="K366" s="4"/>
      <c r="L366" s="4">
        <v>1</v>
      </c>
      <c r="M366" s="4"/>
      <c r="N366" s="4"/>
    </row>
    <row r="367" spans="1:14" hidden="1" x14ac:dyDescent="0.3">
      <c r="A367" s="4" t="s">
        <v>605</v>
      </c>
      <c r="B367" s="4">
        <v>1</v>
      </c>
      <c r="C367" s="5">
        <v>1</v>
      </c>
      <c r="D367" s="4">
        <v>29</v>
      </c>
      <c r="E367" s="4" t="s">
        <v>861</v>
      </c>
      <c r="F367" s="4" t="s">
        <v>922</v>
      </c>
      <c r="G367" s="4" t="s">
        <v>855</v>
      </c>
      <c r="H367" s="4">
        <v>14.4</v>
      </c>
      <c r="I367" s="4"/>
      <c r="J367" s="4" t="s">
        <v>856</v>
      </c>
      <c r="K367" s="4"/>
      <c r="L367" s="4">
        <v>1</v>
      </c>
      <c r="M367" s="4" t="s">
        <v>849</v>
      </c>
      <c r="N367" s="4"/>
    </row>
    <row r="368" spans="1:14" hidden="1" x14ac:dyDescent="0.3">
      <c r="A368" s="4" t="s">
        <v>605</v>
      </c>
      <c r="B368" s="4">
        <v>1</v>
      </c>
      <c r="C368" s="5">
        <v>1</v>
      </c>
      <c r="D368" s="4">
        <v>29</v>
      </c>
      <c r="E368" s="4" t="s">
        <v>861</v>
      </c>
      <c r="F368" s="4" t="s">
        <v>922</v>
      </c>
      <c r="G368" s="4" t="s">
        <v>1256</v>
      </c>
      <c r="H368" s="4">
        <v>-23</v>
      </c>
      <c r="I368" s="4">
        <v>0.1</v>
      </c>
      <c r="J368" s="4" t="s">
        <v>860</v>
      </c>
      <c r="K368" s="4" t="s">
        <v>881</v>
      </c>
      <c r="L368" s="4">
        <v>2</v>
      </c>
      <c r="M368" s="4" t="s">
        <v>849</v>
      </c>
      <c r="N368" s="4"/>
    </row>
    <row r="369" spans="1:14" hidden="1" x14ac:dyDescent="0.3">
      <c r="A369" s="4" t="s">
        <v>605</v>
      </c>
      <c r="B369" s="4">
        <v>1</v>
      </c>
      <c r="C369" s="5">
        <v>1</v>
      </c>
      <c r="D369" s="4">
        <v>29</v>
      </c>
      <c r="E369" s="4" t="s">
        <v>861</v>
      </c>
      <c r="F369" s="4" t="s">
        <v>922</v>
      </c>
      <c r="G369" s="4" t="s">
        <v>853</v>
      </c>
      <c r="H369" s="4">
        <v>0.28000000000000003</v>
      </c>
      <c r="I369" s="4"/>
      <c r="J369" s="4" t="s">
        <v>854</v>
      </c>
      <c r="K369" s="4"/>
      <c r="L369" s="4">
        <v>1</v>
      </c>
      <c r="M369" s="4" t="s">
        <v>849</v>
      </c>
      <c r="N369" s="4"/>
    </row>
    <row r="370" spans="1:14" hidden="1" x14ac:dyDescent="0.3">
      <c r="A370" s="4" t="s">
        <v>605</v>
      </c>
      <c r="B370" s="4">
        <v>1</v>
      </c>
      <c r="C370" s="5">
        <v>1</v>
      </c>
      <c r="D370" s="4">
        <v>30</v>
      </c>
      <c r="E370" s="4" t="s">
        <v>861</v>
      </c>
      <c r="F370" s="4" t="s">
        <v>922</v>
      </c>
      <c r="G370" s="4" t="s">
        <v>1315</v>
      </c>
      <c r="H370" s="4">
        <v>17.8</v>
      </c>
      <c r="I370" s="4">
        <v>0.5</v>
      </c>
      <c r="J370" s="4" t="s">
        <v>1343</v>
      </c>
      <c r="K370" s="4" t="s">
        <v>881</v>
      </c>
      <c r="L370" s="4">
        <v>2</v>
      </c>
      <c r="M370" s="4" t="s">
        <v>849</v>
      </c>
      <c r="N370" s="4"/>
    </row>
    <row r="371" spans="1:14" hidden="1" x14ac:dyDescent="0.3">
      <c r="A371" s="4" t="s">
        <v>605</v>
      </c>
      <c r="B371" s="4">
        <v>1</v>
      </c>
      <c r="C371" s="5">
        <v>1</v>
      </c>
      <c r="D371" s="4">
        <v>30</v>
      </c>
      <c r="E371" s="4" t="s">
        <v>861</v>
      </c>
      <c r="F371" s="4" t="s">
        <v>922</v>
      </c>
      <c r="G371" s="4" t="s">
        <v>850</v>
      </c>
      <c r="H371" s="4">
        <v>8.6</v>
      </c>
      <c r="I371" s="4">
        <v>0.3</v>
      </c>
      <c r="J371" s="4" t="s">
        <v>851</v>
      </c>
      <c r="K371" s="4" t="s">
        <v>881</v>
      </c>
      <c r="L371" s="4">
        <v>2</v>
      </c>
      <c r="M371" s="4" t="s">
        <v>849</v>
      </c>
      <c r="N371" s="4"/>
    </row>
    <row r="372" spans="1:14" hidden="1" x14ac:dyDescent="0.3">
      <c r="A372" s="4" t="s">
        <v>605</v>
      </c>
      <c r="B372" s="4">
        <v>1</v>
      </c>
      <c r="C372" s="5">
        <v>1</v>
      </c>
      <c r="D372" s="4">
        <v>30</v>
      </c>
      <c r="E372" s="4" t="s">
        <v>861</v>
      </c>
      <c r="F372" s="12" t="s">
        <v>922</v>
      </c>
      <c r="G372" s="4" t="s">
        <v>1759</v>
      </c>
      <c r="H372" s="4">
        <v>2.1</v>
      </c>
      <c r="I372" s="4">
        <v>0.3</v>
      </c>
      <c r="J372" s="4" t="s">
        <v>852</v>
      </c>
      <c r="K372" s="4" t="s">
        <v>881</v>
      </c>
      <c r="L372" s="4">
        <v>2</v>
      </c>
      <c r="M372" s="4" t="s">
        <v>849</v>
      </c>
      <c r="N372" s="4"/>
    </row>
    <row r="373" spans="1:14" hidden="1" x14ac:dyDescent="0.3">
      <c r="A373" s="4" t="s">
        <v>605</v>
      </c>
      <c r="B373" s="4">
        <v>1</v>
      </c>
      <c r="C373" s="5">
        <v>1</v>
      </c>
      <c r="D373" s="4">
        <v>30</v>
      </c>
      <c r="E373" s="4" t="s">
        <v>861</v>
      </c>
      <c r="F373" s="4" t="s">
        <v>922</v>
      </c>
      <c r="G373" s="4" t="s">
        <v>1557</v>
      </c>
      <c r="H373" s="4">
        <v>0.53</v>
      </c>
      <c r="I373" s="4"/>
      <c r="J373" s="4" t="s">
        <v>854</v>
      </c>
      <c r="K373" s="4"/>
      <c r="L373" s="4">
        <v>1</v>
      </c>
      <c r="M373" s="4" t="s">
        <v>849</v>
      </c>
      <c r="N373" s="4"/>
    </row>
    <row r="374" spans="1:14" hidden="1" x14ac:dyDescent="0.3">
      <c r="A374" s="4" t="s">
        <v>603</v>
      </c>
      <c r="B374" s="4">
        <v>1</v>
      </c>
      <c r="C374" s="5">
        <v>1</v>
      </c>
      <c r="D374" s="4">
        <v>30</v>
      </c>
      <c r="E374" s="4" t="s">
        <v>861</v>
      </c>
      <c r="F374" s="4" t="s">
        <v>922</v>
      </c>
      <c r="G374" s="4" t="s">
        <v>1131</v>
      </c>
      <c r="H374" s="4">
        <v>9106.8399824600619</v>
      </c>
      <c r="I374" s="4"/>
      <c r="J374" s="4" t="s">
        <v>854</v>
      </c>
      <c r="K374" s="4"/>
      <c r="L374" s="4">
        <v>1</v>
      </c>
      <c r="M374" s="4"/>
      <c r="N374" s="4"/>
    </row>
    <row r="375" spans="1:14" hidden="1" x14ac:dyDescent="0.3">
      <c r="A375" s="4" t="s">
        <v>605</v>
      </c>
      <c r="B375" s="4">
        <v>1</v>
      </c>
      <c r="C375" s="5">
        <v>1</v>
      </c>
      <c r="D375" s="4">
        <v>30</v>
      </c>
      <c r="E375" s="4" t="s">
        <v>861</v>
      </c>
      <c r="F375" s="4" t="s">
        <v>922</v>
      </c>
      <c r="G375" s="4" t="s">
        <v>855</v>
      </c>
      <c r="H375" s="4">
        <v>14.7</v>
      </c>
      <c r="I375" s="4"/>
      <c r="J375" s="4" t="s">
        <v>856</v>
      </c>
      <c r="K375" s="4"/>
      <c r="L375" s="4">
        <v>1</v>
      </c>
      <c r="M375" s="4" t="s">
        <v>849</v>
      </c>
      <c r="N375" s="4"/>
    </row>
    <row r="376" spans="1:14" hidden="1" x14ac:dyDescent="0.3">
      <c r="A376" s="4" t="s">
        <v>605</v>
      </c>
      <c r="B376" s="4">
        <v>1</v>
      </c>
      <c r="C376" s="5">
        <v>1</v>
      </c>
      <c r="D376" s="4">
        <v>30</v>
      </c>
      <c r="E376" s="4" t="s">
        <v>861</v>
      </c>
      <c r="F376" s="4" t="s">
        <v>922</v>
      </c>
      <c r="G376" s="4" t="s">
        <v>1256</v>
      </c>
      <c r="H376" s="4">
        <v>-22.8</v>
      </c>
      <c r="I376" s="4">
        <v>0.1</v>
      </c>
      <c r="J376" s="4" t="s">
        <v>860</v>
      </c>
      <c r="K376" s="4" t="s">
        <v>881</v>
      </c>
      <c r="L376" s="4">
        <v>2</v>
      </c>
      <c r="M376" s="4" t="s">
        <v>849</v>
      </c>
      <c r="N376" s="4"/>
    </row>
    <row r="377" spans="1:14" hidden="1" x14ac:dyDescent="0.3">
      <c r="A377" s="4" t="s">
        <v>605</v>
      </c>
      <c r="B377" s="4">
        <v>1</v>
      </c>
      <c r="C377" s="5">
        <v>1</v>
      </c>
      <c r="D377" s="4">
        <v>30</v>
      </c>
      <c r="E377" s="4" t="s">
        <v>861</v>
      </c>
      <c r="F377" s="4" t="s">
        <v>922</v>
      </c>
      <c r="G377" s="4" t="s">
        <v>853</v>
      </c>
      <c r="H377" s="4">
        <v>0.53</v>
      </c>
      <c r="I377" s="4"/>
      <c r="J377" s="4" t="s">
        <v>854</v>
      </c>
      <c r="K377" s="4"/>
      <c r="L377" s="4">
        <v>1</v>
      </c>
      <c r="M377" s="4" t="s">
        <v>849</v>
      </c>
      <c r="N377" s="4"/>
    </row>
    <row r="378" spans="1:14" hidden="1" x14ac:dyDescent="0.3">
      <c r="A378" s="4" t="s">
        <v>605</v>
      </c>
      <c r="B378" s="4">
        <v>1</v>
      </c>
      <c r="C378" s="5">
        <v>1</v>
      </c>
      <c r="D378" s="4">
        <v>31</v>
      </c>
      <c r="E378" s="4" t="s">
        <v>861</v>
      </c>
      <c r="F378" s="4" t="s">
        <v>922</v>
      </c>
      <c r="G378" s="4" t="s">
        <v>1315</v>
      </c>
      <c r="H378" s="4">
        <v>24</v>
      </c>
      <c r="I378" s="4">
        <v>0.2</v>
      </c>
      <c r="J378" s="4" t="s">
        <v>1343</v>
      </c>
      <c r="K378" s="4" t="s">
        <v>881</v>
      </c>
      <c r="L378" s="4">
        <v>2</v>
      </c>
      <c r="M378" s="4" t="s">
        <v>849</v>
      </c>
      <c r="N378" s="4"/>
    </row>
    <row r="379" spans="1:14" hidden="1" x14ac:dyDescent="0.3">
      <c r="A379" s="4" t="s">
        <v>605</v>
      </c>
      <c r="B379" s="4">
        <v>1</v>
      </c>
      <c r="C379" s="5">
        <v>1</v>
      </c>
      <c r="D379" s="4">
        <v>31</v>
      </c>
      <c r="E379" s="4" t="s">
        <v>861</v>
      </c>
      <c r="F379" s="4" t="s">
        <v>922</v>
      </c>
      <c r="G379" s="4" t="s">
        <v>850</v>
      </c>
      <c r="H379" s="4">
        <v>6.2</v>
      </c>
      <c r="I379" s="4">
        <v>0.2</v>
      </c>
      <c r="J379" s="4" t="s">
        <v>851</v>
      </c>
      <c r="K379" s="4" t="s">
        <v>881</v>
      </c>
      <c r="L379" s="4">
        <v>2</v>
      </c>
      <c r="M379" s="4" t="s">
        <v>849</v>
      </c>
      <c r="N379" s="4"/>
    </row>
    <row r="380" spans="1:14" hidden="1" x14ac:dyDescent="0.3">
      <c r="A380" s="4" t="s">
        <v>605</v>
      </c>
      <c r="B380" s="4">
        <v>1</v>
      </c>
      <c r="C380" s="5">
        <v>1</v>
      </c>
      <c r="D380" s="4">
        <v>31</v>
      </c>
      <c r="E380" s="4" t="s">
        <v>861</v>
      </c>
      <c r="F380" s="12" t="s">
        <v>922</v>
      </c>
      <c r="G380" s="4" t="s">
        <v>1759</v>
      </c>
      <c r="H380" s="4">
        <v>1.6</v>
      </c>
      <c r="I380" s="4">
        <v>0.1</v>
      </c>
      <c r="J380" s="4" t="s">
        <v>852</v>
      </c>
      <c r="K380" s="4" t="s">
        <v>881</v>
      </c>
      <c r="L380" s="4">
        <v>2</v>
      </c>
      <c r="M380" s="4" t="s">
        <v>849</v>
      </c>
      <c r="N380" s="4"/>
    </row>
    <row r="381" spans="1:14" hidden="1" x14ac:dyDescent="0.3">
      <c r="A381" s="4" t="s">
        <v>605</v>
      </c>
      <c r="B381" s="4">
        <v>1</v>
      </c>
      <c r="C381" s="5">
        <v>1</v>
      </c>
      <c r="D381" s="4">
        <v>31</v>
      </c>
      <c r="E381" s="4" t="s">
        <v>861</v>
      </c>
      <c r="F381" s="4" t="s">
        <v>922</v>
      </c>
      <c r="G381" s="4" t="s">
        <v>1557</v>
      </c>
      <c r="H381" s="4">
        <v>0.22</v>
      </c>
      <c r="I381" s="4"/>
      <c r="J381" s="4" t="s">
        <v>854</v>
      </c>
      <c r="K381" s="4"/>
      <c r="L381" s="4">
        <v>1</v>
      </c>
      <c r="M381" s="4" t="s">
        <v>849</v>
      </c>
      <c r="N381" s="4"/>
    </row>
    <row r="382" spans="1:14" hidden="1" x14ac:dyDescent="0.3">
      <c r="A382" s="4" t="s">
        <v>603</v>
      </c>
      <c r="B382" s="4">
        <v>1</v>
      </c>
      <c r="C382" s="5">
        <v>1</v>
      </c>
      <c r="D382" s="4">
        <v>31</v>
      </c>
      <c r="E382" s="4" t="s">
        <v>861</v>
      </c>
      <c r="F382" s="4" t="s">
        <v>922</v>
      </c>
      <c r="G382" s="4" t="s">
        <v>1131</v>
      </c>
      <c r="H382" s="4">
        <v>79.302552316311647</v>
      </c>
      <c r="I382" s="4"/>
      <c r="J382" s="4" t="s">
        <v>854</v>
      </c>
      <c r="K382" s="4"/>
      <c r="L382" s="4">
        <v>1</v>
      </c>
      <c r="M382" s="4"/>
      <c r="N382" s="4"/>
    </row>
    <row r="383" spans="1:14" hidden="1" x14ac:dyDescent="0.3">
      <c r="A383" s="4" t="s">
        <v>605</v>
      </c>
      <c r="B383" s="4">
        <v>1</v>
      </c>
      <c r="C383" s="5">
        <v>1</v>
      </c>
      <c r="D383" s="4">
        <v>31</v>
      </c>
      <c r="E383" s="4" t="s">
        <v>861</v>
      </c>
      <c r="F383" s="4" t="s">
        <v>922</v>
      </c>
      <c r="G383" s="4" t="s">
        <v>855</v>
      </c>
      <c r="H383" s="4">
        <v>13.5</v>
      </c>
      <c r="I383" s="4"/>
      <c r="J383" s="4" t="s">
        <v>856</v>
      </c>
      <c r="K383" s="4"/>
      <c r="L383" s="4">
        <v>1</v>
      </c>
      <c r="M383" s="4" t="s">
        <v>849</v>
      </c>
      <c r="N383" s="4"/>
    </row>
    <row r="384" spans="1:14" hidden="1" x14ac:dyDescent="0.3">
      <c r="A384" s="4" t="s">
        <v>605</v>
      </c>
      <c r="B384" s="4">
        <v>1</v>
      </c>
      <c r="C384" s="5">
        <v>1</v>
      </c>
      <c r="D384" s="4">
        <v>31</v>
      </c>
      <c r="E384" s="4" t="s">
        <v>861</v>
      </c>
      <c r="F384" s="4" t="s">
        <v>922</v>
      </c>
      <c r="G384" s="4" t="s">
        <v>1256</v>
      </c>
      <c r="H384" s="4">
        <v>-23.2</v>
      </c>
      <c r="I384" s="4">
        <v>0</v>
      </c>
      <c r="J384" s="4" t="s">
        <v>860</v>
      </c>
      <c r="K384" s="4" t="s">
        <v>881</v>
      </c>
      <c r="L384" s="4">
        <v>2</v>
      </c>
      <c r="M384" s="4" t="s">
        <v>849</v>
      </c>
      <c r="N384" s="4"/>
    </row>
    <row r="385" spans="1:14" hidden="1" x14ac:dyDescent="0.3">
      <c r="A385" s="4" t="s">
        <v>605</v>
      </c>
      <c r="B385" s="4">
        <v>1</v>
      </c>
      <c r="C385" s="5">
        <v>1</v>
      </c>
      <c r="D385" s="4">
        <v>31</v>
      </c>
      <c r="E385" s="4" t="s">
        <v>861</v>
      </c>
      <c r="F385" s="4" t="s">
        <v>922</v>
      </c>
      <c r="G385" s="4" t="s">
        <v>853</v>
      </c>
      <c r="H385" s="4">
        <v>0.22</v>
      </c>
      <c r="I385" s="4"/>
      <c r="J385" s="4" t="s">
        <v>854</v>
      </c>
      <c r="K385" s="4"/>
      <c r="L385" s="4">
        <v>1</v>
      </c>
      <c r="M385" s="4" t="s">
        <v>849</v>
      </c>
      <c r="N385" s="4"/>
    </row>
    <row r="386" spans="1:14" hidden="1" x14ac:dyDescent="0.3">
      <c r="A386" s="4" t="s">
        <v>605</v>
      </c>
      <c r="B386" s="4">
        <v>1</v>
      </c>
      <c r="C386" s="5">
        <v>1</v>
      </c>
      <c r="D386" s="4">
        <v>32</v>
      </c>
      <c r="E386" s="4" t="s">
        <v>861</v>
      </c>
      <c r="F386" s="4" t="s">
        <v>922</v>
      </c>
      <c r="G386" s="4" t="s">
        <v>1315</v>
      </c>
      <c r="H386" s="4">
        <v>20.7</v>
      </c>
      <c r="I386" s="4">
        <v>0.1</v>
      </c>
      <c r="J386" s="4" t="s">
        <v>1343</v>
      </c>
      <c r="K386" s="4" t="s">
        <v>881</v>
      </c>
      <c r="L386" s="4">
        <v>2</v>
      </c>
      <c r="M386" s="4" t="s">
        <v>849</v>
      </c>
      <c r="N386" s="4"/>
    </row>
    <row r="387" spans="1:14" hidden="1" x14ac:dyDescent="0.3">
      <c r="A387" s="4" t="s">
        <v>605</v>
      </c>
      <c r="B387" s="4">
        <v>1</v>
      </c>
      <c r="C387" s="5">
        <v>1</v>
      </c>
      <c r="D387" s="4">
        <v>32</v>
      </c>
      <c r="E387" s="4" t="s">
        <v>861</v>
      </c>
      <c r="F387" s="4" t="s">
        <v>922</v>
      </c>
      <c r="G387" s="4" t="s">
        <v>850</v>
      </c>
      <c r="H387" s="4">
        <v>7.6</v>
      </c>
      <c r="I387" s="4">
        <v>0.4</v>
      </c>
      <c r="J387" s="4" t="s">
        <v>851</v>
      </c>
      <c r="K387" s="4" t="s">
        <v>881</v>
      </c>
      <c r="L387" s="4">
        <v>2</v>
      </c>
      <c r="M387" s="4" t="s">
        <v>849</v>
      </c>
      <c r="N387" s="4"/>
    </row>
    <row r="388" spans="1:14" hidden="1" x14ac:dyDescent="0.3">
      <c r="A388" s="4" t="s">
        <v>605</v>
      </c>
      <c r="B388" s="4">
        <v>1</v>
      </c>
      <c r="C388" s="5">
        <v>1</v>
      </c>
      <c r="D388" s="4">
        <v>32</v>
      </c>
      <c r="E388" s="4" t="s">
        <v>861</v>
      </c>
      <c r="F388" s="12" t="s">
        <v>922</v>
      </c>
      <c r="G388" s="4" t="s">
        <v>1759</v>
      </c>
      <c r="H388" s="4">
        <v>0.9</v>
      </c>
      <c r="I388" s="4">
        <v>0.2</v>
      </c>
      <c r="J388" s="4" t="s">
        <v>852</v>
      </c>
      <c r="K388" s="4" t="s">
        <v>881</v>
      </c>
      <c r="L388" s="4">
        <v>2</v>
      </c>
      <c r="M388" s="4" t="s">
        <v>849</v>
      </c>
      <c r="N388" s="4"/>
    </row>
    <row r="389" spans="1:14" hidden="1" x14ac:dyDescent="0.3">
      <c r="A389" s="4" t="s">
        <v>605</v>
      </c>
      <c r="B389" s="4">
        <v>1</v>
      </c>
      <c r="C389" s="5">
        <v>1</v>
      </c>
      <c r="D389" s="4">
        <v>32</v>
      </c>
      <c r="E389" s="4" t="s">
        <v>861</v>
      </c>
      <c r="F389" s="4" t="s">
        <v>922</v>
      </c>
      <c r="G389" s="4" t="s">
        <v>1557</v>
      </c>
      <c r="H389" s="4">
        <v>2.46</v>
      </c>
      <c r="I389" s="4"/>
      <c r="J389" s="4" t="s">
        <v>854</v>
      </c>
      <c r="K389" s="4"/>
      <c r="L389" s="4">
        <v>1</v>
      </c>
      <c r="M389" s="4" t="s">
        <v>849</v>
      </c>
      <c r="N389" s="4"/>
    </row>
    <row r="390" spans="1:14" hidden="1" x14ac:dyDescent="0.3">
      <c r="A390" s="4" t="s">
        <v>603</v>
      </c>
      <c r="B390" s="4">
        <v>1</v>
      </c>
      <c r="C390" s="5">
        <v>1</v>
      </c>
      <c r="D390" s="4">
        <v>32</v>
      </c>
      <c r="E390" s="4" t="s">
        <v>861</v>
      </c>
      <c r="F390" s="4" t="s">
        <v>922</v>
      </c>
      <c r="G390" s="4" t="s">
        <v>1131</v>
      </c>
      <c r="H390" s="4">
        <v>75.563540496389621</v>
      </c>
      <c r="I390" s="4"/>
      <c r="J390" s="4" t="s">
        <v>854</v>
      </c>
      <c r="K390" s="4"/>
      <c r="L390" s="4">
        <v>1</v>
      </c>
      <c r="M390" s="4"/>
      <c r="N390" s="4"/>
    </row>
    <row r="391" spans="1:14" hidden="1" x14ac:dyDescent="0.3">
      <c r="A391" s="4" t="s">
        <v>605</v>
      </c>
      <c r="B391" s="4">
        <v>1</v>
      </c>
      <c r="C391" s="5">
        <v>1</v>
      </c>
      <c r="D391" s="4">
        <v>32</v>
      </c>
      <c r="E391" s="4" t="s">
        <v>861</v>
      </c>
      <c r="F391" s="4" t="s">
        <v>922</v>
      </c>
      <c r="G391" s="4" t="s">
        <v>855</v>
      </c>
      <c r="H391" s="4">
        <v>15.1</v>
      </c>
      <c r="I391" s="4"/>
      <c r="J391" s="4" t="s">
        <v>856</v>
      </c>
      <c r="K391" s="4"/>
      <c r="L391" s="4">
        <v>1</v>
      </c>
      <c r="M391" s="4" t="s">
        <v>849</v>
      </c>
      <c r="N391" s="4"/>
    </row>
    <row r="392" spans="1:14" hidden="1" x14ac:dyDescent="0.3">
      <c r="A392" s="4" t="s">
        <v>605</v>
      </c>
      <c r="B392" s="4">
        <v>1</v>
      </c>
      <c r="C392" s="5">
        <v>1</v>
      </c>
      <c r="D392" s="4">
        <v>32</v>
      </c>
      <c r="E392" s="4" t="s">
        <v>861</v>
      </c>
      <c r="F392" s="4" t="s">
        <v>922</v>
      </c>
      <c r="G392" s="4" t="s">
        <v>857</v>
      </c>
      <c r="H392" s="4">
        <v>0.69</v>
      </c>
      <c r="I392" s="4">
        <v>0.05</v>
      </c>
      <c r="J392" s="4" t="s">
        <v>852</v>
      </c>
      <c r="K392" s="4" t="s">
        <v>881</v>
      </c>
      <c r="L392" s="4">
        <v>2</v>
      </c>
      <c r="M392" s="4" t="s">
        <v>849</v>
      </c>
      <c r="N392" s="4"/>
    </row>
    <row r="393" spans="1:14" hidden="1" x14ac:dyDescent="0.3">
      <c r="A393" s="4" t="s">
        <v>605</v>
      </c>
      <c r="B393" s="4">
        <v>1</v>
      </c>
      <c r="C393" s="5">
        <v>1</v>
      </c>
      <c r="D393" s="4">
        <v>32</v>
      </c>
      <c r="E393" s="4" t="s">
        <v>861</v>
      </c>
      <c r="F393" s="4" t="s">
        <v>922</v>
      </c>
      <c r="G393" s="4" t="s">
        <v>1256</v>
      </c>
      <c r="H393" s="4">
        <v>-22.9</v>
      </c>
      <c r="I393" s="4">
        <v>0.3</v>
      </c>
      <c r="J393" s="4" t="s">
        <v>860</v>
      </c>
      <c r="K393" s="4" t="s">
        <v>881</v>
      </c>
      <c r="L393" s="4">
        <v>2</v>
      </c>
      <c r="M393" s="4" t="s">
        <v>849</v>
      </c>
      <c r="N393" s="4"/>
    </row>
    <row r="394" spans="1:14" hidden="1" x14ac:dyDescent="0.3">
      <c r="A394" s="4" t="s">
        <v>605</v>
      </c>
      <c r="B394" s="4">
        <v>1</v>
      </c>
      <c r="C394" s="5">
        <v>1</v>
      </c>
      <c r="D394" s="4">
        <v>32</v>
      </c>
      <c r="E394" s="4" t="s">
        <v>861</v>
      </c>
      <c r="F394" s="4" t="s">
        <v>922</v>
      </c>
      <c r="G394" s="4" t="s">
        <v>853</v>
      </c>
      <c r="H394" s="4">
        <v>0.44</v>
      </c>
      <c r="I394" s="4"/>
      <c r="J394" s="4" t="s">
        <v>854</v>
      </c>
      <c r="K394" s="4"/>
      <c r="L394" s="4">
        <v>1</v>
      </c>
      <c r="M394" s="4" t="s">
        <v>849</v>
      </c>
      <c r="N394" s="4"/>
    </row>
    <row r="395" spans="1:14" hidden="1" x14ac:dyDescent="0.3">
      <c r="A395" s="4" t="s">
        <v>606</v>
      </c>
      <c r="B395" s="4">
        <v>2</v>
      </c>
      <c r="C395" s="5">
        <v>2</v>
      </c>
      <c r="D395" s="4">
        <v>33</v>
      </c>
      <c r="E395" s="4" t="s">
        <v>861</v>
      </c>
      <c r="F395" s="4" t="s">
        <v>922</v>
      </c>
      <c r="G395" s="4" t="s">
        <v>1089</v>
      </c>
      <c r="H395" s="4">
        <v>4.638700365176204</v>
      </c>
      <c r="I395" s="4">
        <v>9.4591308125693982E-2</v>
      </c>
      <c r="J395" s="4" t="s">
        <v>880</v>
      </c>
      <c r="K395" s="4" t="s">
        <v>881</v>
      </c>
      <c r="L395" s="4">
        <v>3</v>
      </c>
      <c r="M395" s="4" t="s">
        <v>882</v>
      </c>
      <c r="N395" s="4"/>
    </row>
    <row r="396" spans="1:14" hidden="1" x14ac:dyDescent="0.3">
      <c r="A396" s="4" t="s">
        <v>606</v>
      </c>
      <c r="B396" s="4">
        <v>2</v>
      </c>
      <c r="C396" s="5">
        <v>2</v>
      </c>
      <c r="D396" s="4">
        <v>33</v>
      </c>
      <c r="E396" s="4" t="s">
        <v>861</v>
      </c>
      <c r="F396" s="7" t="s">
        <v>904</v>
      </c>
      <c r="G396" s="4" t="s">
        <v>1089</v>
      </c>
      <c r="H396" s="4">
        <v>6.6388860548804827</v>
      </c>
      <c r="I396" s="4">
        <v>1.3469915534172647</v>
      </c>
      <c r="J396" s="4" t="s">
        <v>880</v>
      </c>
      <c r="K396" s="4" t="s">
        <v>881</v>
      </c>
      <c r="L396" s="4">
        <v>3</v>
      </c>
      <c r="M396" s="4" t="s">
        <v>882</v>
      </c>
      <c r="N396" s="4"/>
    </row>
    <row r="397" spans="1:14" hidden="1" x14ac:dyDescent="0.3">
      <c r="A397" s="4" t="s">
        <v>606</v>
      </c>
      <c r="B397" s="4">
        <v>2</v>
      </c>
      <c r="C397" s="5">
        <v>2</v>
      </c>
      <c r="D397" s="4">
        <v>33</v>
      </c>
      <c r="E397" s="4" t="s">
        <v>861</v>
      </c>
      <c r="F397" s="7" t="s">
        <v>905</v>
      </c>
      <c r="G397" s="4" t="s">
        <v>1089</v>
      </c>
      <c r="H397" s="4">
        <v>6.4077654359672609</v>
      </c>
      <c r="I397" s="4">
        <v>0.96920158290224023</v>
      </c>
      <c r="J397" s="4" t="s">
        <v>880</v>
      </c>
      <c r="K397" s="4" t="s">
        <v>881</v>
      </c>
      <c r="L397" s="4">
        <v>3</v>
      </c>
      <c r="M397" s="4" t="s">
        <v>882</v>
      </c>
      <c r="N397" s="4"/>
    </row>
    <row r="398" spans="1:14" hidden="1" x14ac:dyDescent="0.3">
      <c r="A398" s="4" t="s">
        <v>606</v>
      </c>
      <c r="B398" s="4">
        <v>2</v>
      </c>
      <c r="C398" s="5">
        <v>2</v>
      </c>
      <c r="D398" s="4">
        <v>33</v>
      </c>
      <c r="E398" s="4" t="s">
        <v>861</v>
      </c>
      <c r="F398" s="7" t="s">
        <v>906</v>
      </c>
      <c r="G398" s="4" t="s">
        <v>1089</v>
      </c>
      <c r="H398" s="4">
        <v>5.7463800012105013</v>
      </c>
      <c r="I398" s="4">
        <v>0.58672763483499579</v>
      </c>
      <c r="J398" s="4" t="s">
        <v>880</v>
      </c>
      <c r="K398" s="4" t="s">
        <v>881</v>
      </c>
      <c r="L398" s="4">
        <v>3</v>
      </c>
      <c r="M398" s="4" t="s">
        <v>882</v>
      </c>
      <c r="N398" s="4"/>
    </row>
    <row r="399" spans="1:14" hidden="1" x14ac:dyDescent="0.3">
      <c r="A399" s="4" t="s">
        <v>606</v>
      </c>
      <c r="B399" s="4">
        <v>2</v>
      </c>
      <c r="C399" s="5">
        <v>2</v>
      </c>
      <c r="D399" s="4">
        <v>33</v>
      </c>
      <c r="E399" s="4" t="s">
        <v>861</v>
      </c>
      <c r="F399" s="7" t="s">
        <v>903</v>
      </c>
      <c r="G399" s="4" t="s">
        <v>1089</v>
      </c>
      <c r="H399" s="4">
        <v>6.4629284838846823</v>
      </c>
      <c r="I399" s="4">
        <v>0.64432459854416102</v>
      </c>
      <c r="J399" s="4" t="s">
        <v>880</v>
      </c>
      <c r="K399" s="4" t="s">
        <v>881</v>
      </c>
      <c r="L399" s="4">
        <v>3</v>
      </c>
      <c r="M399" s="4" t="s">
        <v>882</v>
      </c>
      <c r="N399" s="4"/>
    </row>
    <row r="400" spans="1:14" hidden="1" x14ac:dyDescent="0.3">
      <c r="A400" s="4" t="s">
        <v>606</v>
      </c>
      <c r="B400" s="4">
        <v>2</v>
      </c>
      <c r="C400" s="5">
        <v>2</v>
      </c>
      <c r="D400" s="4">
        <v>33</v>
      </c>
      <c r="E400" s="4" t="s">
        <v>861</v>
      </c>
      <c r="F400" s="7" t="s">
        <v>907</v>
      </c>
      <c r="G400" s="4" t="s">
        <v>1089</v>
      </c>
      <c r="H400" s="4">
        <v>6.2991875413407241</v>
      </c>
      <c r="I400" s="4">
        <v>0.625368362249764</v>
      </c>
      <c r="J400" s="4" t="s">
        <v>880</v>
      </c>
      <c r="K400" s="4" t="s">
        <v>881</v>
      </c>
      <c r="L400" s="4">
        <v>3</v>
      </c>
      <c r="M400" s="4" t="s">
        <v>882</v>
      </c>
      <c r="N400" s="4"/>
    </row>
    <row r="401" spans="1:15" hidden="1" x14ac:dyDescent="0.3">
      <c r="A401" s="4" t="s">
        <v>606</v>
      </c>
      <c r="B401" s="4">
        <v>2</v>
      </c>
      <c r="C401" s="5">
        <v>2</v>
      </c>
      <c r="D401" s="4">
        <v>33</v>
      </c>
      <c r="E401" s="4" t="s">
        <v>861</v>
      </c>
      <c r="F401" s="7" t="s">
        <v>908</v>
      </c>
      <c r="G401" s="4" t="s">
        <v>1089</v>
      </c>
      <c r="H401" s="4">
        <v>5.8838274511190845</v>
      </c>
      <c r="I401" s="4">
        <v>6.7313598893383481E-2</v>
      </c>
      <c r="J401" s="4" t="s">
        <v>880</v>
      </c>
      <c r="K401" s="4" t="s">
        <v>881</v>
      </c>
      <c r="L401" s="4">
        <v>3</v>
      </c>
      <c r="M401" s="4" t="s">
        <v>882</v>
      </c>
      <c r="N401" s="4"/>
    </row>
    <row r="402" spans="1:15" hidden="1" x14ac:dyDescent="0.3">
      <c r="A402" s="4" t="s">
        <v>606</v>
      </c>
      <c r="B402" s="4">
        <v>2</v>
      </c>
      <c r="C402" s="5">
        <v>2</v>
      </c>
      <c r="D402" s="4">
        <v>33</v>
      </c>
      <c r="E402" s="4" t="s">
        <v>861</v>
      </c>
      <c r="F402" s="7" t="s">
        <v>909</v>
      </c>
      <c r="G402" s="4" t="s">
        <v>1089</v>
      </c>
      <c r="H402" s="4">
        <v>6.4155924166461604</v>
      </c>
      <c r="I402" s="4">
        <v>0.82033495705525017</v>
      </c>
      <c r="J402" s="4" t="s">
        <v>880</v>
      </c>
      <c r="K402" s="4" t="s">
        <v>881</v>
      </c>
      <c r="L402" s="4">
        <v>3</v>
      </c>
      <c r="M402" s="4" t="s">
        <v>882</v>
      </c>
      <c r="N402" s="4"/>
    </row>
    <row r="403" spans="1:15" hidden="1" x14ac:dyDescent="0.3">
      <c r="A403" s="4" t="s">
        <v>606</v>
      </c>
      <c r="B403" s="4">
        <v>2</v>
      </c>
      <c r="C403" s="5">
        <v>2</v>
      </c>
      <c r="D403" s="4">
        <v>33</v>
      </c>
      <c r="E403" s="4" t="s">
        <v>861</v>
      </c>
      <c r="F403" s="7" t="s">
        <v>910</v>
      </c>
      <c r="G403" s="4" t="s">
        <v>1089</v>
      </c>
      <c r="H403" s="4">
        <v>5.8694975119586559</v>
      </c>
      <c r="I403" s="4">
        <v>0.63837569284939788</v>
      </c>
      <c r="J403" s="4" t="s">
        <v>880</v>
      </c>
      <c r="K403" s="4" t="s">
        <v>881</v>
      </c>
      <c r="L403" s="4">
        <v>3</v>
      </c>
      <c r="M403" s="4" t="s">
        <v>882</v>
      </c>
      <c r="N403" s="4"/>
    </row>
    <row r="404" spans="1:15" hidden="1" x14ac:dyDescent="0.3">
      <c r="A404" s="4" t="s">
        <v>606</v>
      </c>
      <c r="B404" s="4">
        <v>2</v>
      </c>
      <c r="C404" s="5">
        <v>2</v>
      </c>
      <c r="D404" s="4">
        <v>33</v>
      </c>
      <c r="E404" s="4" t="s">
        <v>861</v>
      </c>
      <c r="F404" s="7" t="s">
        <v>911</v>
      </c>
      <c r="G404" s="4" t="s">
        <v>1089</v>
      </c>
      <c r="H404" s="4">
        <v>5.9075133688121362</v>
      </c>
      <c r="I404" s="4">
        <v>0.32026310886315412</v>
      </c>
      <c r="J404" s="4" t="s">
        <v>880</v>
      </c>
      <c r="K404" s="4" t="s">
        <v>881</v>
      </c>
      <c r="L404" s="4">
        <v>3</v>
      </c>
      <c r="M404" s="4" t="s">
        <v>882</v>
      </c>
      <c r="N404" s="4"/>
    </row>
    <row r="405" spans="1:15" hidden="1" x14ac:dyDescent="0.3">
      <c r="A405" s="4" t="s">
        <v>606</v>
      </c>
      <c r="B405" s="4">
        <v>2</v>
      </c>
      <c r="C405" s="5">
        <v>2</v>
      </c>
      <c r="D405" s="4">
        <v>33</v>
      </c>
      <c r="E405" s="4" t="s">
        <v>861</v>
      </c>
      <c r="F405" s="7" t="s">
        <v>912</v>
      </c>
      <c r="G405" s="4" t="s">
        <v>1089</v>
      </c>
      <c r="H405" s="4">
        <v>6.8112624600638485</v>
      </c>
      <c r="I405" s="4">
        <v>1.2166879045684718</v>
      </c>
      <c r="J405" s="4" t="s">
        <v>880</v>
      </c>
      <c r="K405" s="4" t="s">
        <v>881</v>
      </c>
      <c r="L405" s="4">
        <v>3</v>
      </c>
      <c r="M405" s="4" t="s">
        <v>882</v>
      </c>
      <c r="N405" s="4"/>
    </row>
    <row r="406" spans="1:15" hidden="1" x14ac:dyDescent="0.3">
      <c r="A406" s="4" t="s">
        <v>606</v>
      </c>
      <c r="B406" s="4">
        <v>2</v>
      </c>
      <c r="C406" s="5">
        <v>2</v>
      </c>
      <c r="D406" s="4">
        <v>33</v>
      </c>
      <c r="E406" s="4" t="s">
        <v>861</v>
      </c>
      <c r="F406" s="7" t="s">
        <v>913</v>
      </c>
      <c r="G406" s="4" t="s">
        <v>1089</v>
      </c>
      <c r="H406" s="4">
        <v>5.4901089093215809</v>
      </c>
      <c r="I406" s="4">
        <v>2.1086275670618475</v>
      </c>
      <c r="J406" s="4" t="s">
        <v>880</v>
      </c>
      <c r="K406" s="4" t="s">
        <v>881</v>
      </c>
      <c r="L406" s="4">
        <v>3</v>
      </c>
      <c r="M406" s="4" t="s">
        <v>882</v>
      </c>
      <c r="N406" s="4"/>
    </row>
    <row r="407" spans="1:15" hidden="1" x14ac:dyDescent="0.3">
      <c r="A407" s="4" t="s">
        <v>606</v>
      </c>
      <c r="B407" s="4">
        <v>2</v>
      </c>
      <c r="C407" s="5">
        <v>2</v>
      </c>
      <c r="D407" s="4">
        <v>33</v>
      </c>
      <c r="E407" s="4" t="s">
        <v>861</v>
      </c>
      <c r="F407" s="8" t="s">
        <v>914</v>
      </c>
      <c r="G407" s="4" t="s">
        <v>1089</v>
      </c>
      <c r="H407" s="4">
        <v>5.6270994862301658</v>
      </c>
      <c r="I407" s="4">
        <v>1.1808730494652846</v>
      </c>
      <c r="J407" s="4" t="s">
        <v>880</v>
      </c>
      <c r="K407" s="4" t="s">
        <v>881</v>
      </c>
      <c r="L407" s="4">
        <v>3</v>
      </c>
      <c r="M407" s="4" t="s">
        <v>882</v>
      </c>
      <c r="N407" s="4"/>
    </row>
    <row r="408" spans="1:15" hidden="1" x14ac:dyDescent="0.3">
      <c r="A408" s="4" t="s">
        <v>606</v>
      </c>
      <c r="B408" s="4">
        <v>2</v>
      </c>
      <c r="C408" s="5">
        <v>2</v>
      </c>
      <c r="D408" s="4">
        <v>33</v>
      </c>
      <c r="E408" s="4" t="s">
        <v>861</v>
      </c>
      <c r="F408" s="4" t="s">
        <v>915</v>
      </c>
      <c r="G408" s="4" t="s">
        <v>1089</v>
      </c>
      <c r="H408" s="4">
        <v>6.1368388066859527</v>
      </c>
      <c r="I408" s="4">
        <v>0.48567848016303727</v>
      </c>
      <c r="J408" s="4" t="s">
        <v>880</v>
      </c>
      <c r="K408" s="4" t="s">
        <v>881</v>
      </c>
      <c r="L408" s="4">
        <v>2</v>
      </c>
      <c r="M408" s="4" t="s">
        <v>882</v>
      </c>
      <c r="N408" s="4"/>
    </row>
    <row r="409" spans="1:15" hidden="1" x14ac:dyDescent="0.3">
      <c r="A409" s="4" t="s">
        <v>606</v>
      </c>
      <c r="B409" s="4">
        <v>2</v>
      </c>
      <c r="C409" s="5">
        <v>2</v>
      </c>
      <c r="D409" s="4">
        <v>33</v>
      </c>
      <c r="E409" s="4" t="s">
        <v>861</v>
      </c>
      <c r="F409" s="4" t="s">
        <v>916</v>
      </c>
      <c r="G409" s="4" t="s">
        <v>1089</v>
      </c>
      <c r="H409" s="4">
        <v>5.1700998530792583</v>
      </c>
      <c r="I409" s="4"/>
      <c r="J409" s="4" t="s">
        <v>880</v>
      </c>
      <c r="K409" s="4"/>
      <c r="L409" s="4">
        <v>1</v>
      </c>
      <c r="M409" s="4" t="s">
        <v>882</v>
      </c>
      <c r="N409" s="4"/>
    </row>
    <row r="410" spans="1:15" hidden="1" x14ac:dyDescent="0.3">
      <c r="A410" s="4" t="s">
        <v>606</v>
      </c>
      <c r="B410" s="4">
        <v>2</v>
      </c>
      <c r="C410" s="5">
        <v>2</v>
      </c>
      <c r="D410" s="4">
        <v>33</v>
      </c>
      <c r="E410" s="4" t="s">
        <v>861</v>
      </c>
      <c r="F410" s="4" t="s">
        <v>917</v>
      </c>
      <c r="G410" s="4" t="s">
        <v>1089</v>
      </c>
      <c r="H410" s="4">
        <v>5.5711984782645425</v>
      </c>
      <c r="I410" s="4"/>
      <c r="J410" s="4" t="s">
        <v>880</v>
      </c>
      <c r="K410" s="4"/>
      <c r="L410" s="4">
        <v>1</v>
      </c>
      <c r="M410" s="4" t="s">
        <v>882</v>
      </c>
      <c r="N410" s="4"/>
    </row>
    <row r="411" spans="1:15" hidden="1" x14ac:dyDescent="0.3">
      <c r="A411" s="4" t="s">
        <v>606</v>
      </c>
      <c r="B411" s="4">
        <v>2</v>
      </c>
      <c r="C411" s="5">
        <v>2</v>
      </c>
      <c r="D411" s="4">
        <v>33</v>
      </c>
      <c r="E411" s="4" t="s">
        <v>861</v>
      </c>
      <c r="F411" s="4" t="s">
        <v>922</v>
      </c>
      <c r="G411" s="4" t="s">
        <v>962</v>
      </c>
      <c r="H411" s="4">
        <v>79.293716493853012</v>
      </c>
      <c r="I411" s="4">
        <v>2.4201331561319259</v>
      </c>
      <c r="J411" s="4" t="s">
        <v>856</v>
      </c>
      <c r="K411" s="4" t="s">
        <v>881</v>
      </c>
      <c r="L411" s="4">
        <v>2</v>
      </c>
      <c r="M411" s="4" t="s">
        <v>882</v>
      </c>
      <c r="N411" s="4"/>
    </row>
    <row r="412" spans="1:15" hidden="1" x14ac:dyDescent="0.3">
      <c r="A412" s="4" t="s">
        <v>606</v>
      </c>
      <c r="B412" s="4">
        <v>2</v>
      </c>
      <c r="C412" s="5">
        <v>2</v>
      </c>
      <c r="D412" s="4">
        <v>33</v>
      </c>
      <c r="E412" s="4" t="s">
        <v>861</v>
      </c>
      <c r="F412" s="7" t="s">
        <v>904</v>
      </c>
      <c r="G412" s="4" t="s">
        <v>962</v>
      </c>
      <c r="H412" s="4">
        <v>75.775642790217191</v>
      </c>
      <c r="I412" s="4">
        <v>4.5656197757644943</v>
      </c>
      <c r="J412" s="4" t="s">
        <v>856</v>
      </c>
      <c r="K412" s="4" t="s">
        <v>881</v>
      </c>
      <c r="L412" s="4">
        <v>3</v>
      </c>
      <c r="M412" s="4" t="s">
        <v>882</v>
      </c>
      <c r="N412" s="4"/>
    </row>
    <row r="413" spans="1:15" s="67" customFormat="1" hidden="1" x14ac:dyDescent="0.3">
      <c r="A413" s="4" t="s">
        <v>606</v>
      </c>
      <c r="B413" s="4">
        <v>2</v>
      </c>
      <c r="C413" s="5">
        <v>2</v>
      </c>
      <c r="D413" s="4">
        <v>33</v>
      </c>
      <c r="E413" s="4" t="s">
        <v>861</v>
      </c>
      <c r="F413" s="7" t="s">
        <v>905</v>
      </c>
      <c r="G413" s="4" t="s">
        <v>962</v>
      </c>
      <c r="H413" s="4">
        <v>74.362793280167068</v>
      </c>
      <c r="I413" s="4">
        <v>4.511518875908461</v>
      </c>
      <c r="J413" s="4" t="s">
        <v>856</v>
      </c>
      <c r="K413" s="4" t="s">
        <v>881</v>
      </c>
      <c r="L413" s="4">
        <v>3</v>
      </c>
      <c r="M413" s="4" t="s">
        <v>882</v>
      </c>
      <c r="N413" s="4"/>
      <c r="O413"/>
    </row>
    <row r="414" spans="1:15" s="67" customFormat="1" hidden="1" x14ac:dyDescent="0.3">
      <c r="A414" s="4" t="s">
        <v>606</v>
      </c>
      <c r="B414" s="4">
        <v>2</v>
      </c>
      <c r="C414" s="5">
        <v>2</v>
      </c>
      <c r="D414" s="4">
        <v>33</v>
      </c>
      <c r="E414" s="4" t="s">
        <v>861</v>
      </c>
      <c r="F414" s="7" t="s">
        <v>906</v>
      </c>
      <c r="G414" s="4" t="s">
        <v>962</v>
      </c>
      <c r="H414" s="4">
        <v>72.58713687167436</v>
      </c>
      <c r="I414" s="4">
        <v>3.5611462830390268</v>
      </c>
      <c r="J414" s="4" t="s">
        <v>856</v>
      </c>
      <c r="K414" s="4" t="s">
        <v>881</v>
      </c>
      <c r="L414" s="4">
        <v>3</v>
      </c>
      <c r="M414" s="4" t="s">
        <v>882</v>
      </c>
      <c r="N414" s="4"/>
      <c r="O414"/>
    </row>
    <row r="415" spans="1:15" s="67" customFormat="1" hidden="1" x14ac:dyDescent="0.3">
      <c r="A415" s="4" t="s">
        <v>606</v>
      </c>
      <c r="B415" s="4">
        <v>2</v>
      </c>
      <c r="C415" s="5">
        <v>2</v>
      </c>
      <c r="D415" s="4">
        <v>33</v>
      </c>
      <c r="E415" s="4" t="s">
        <v>861</v>
      </c>
      <c r="F415" s="7" t="s">
        <v>903</v>
      </c>
      <c r="G415" s="4" t="s">
        <v>962</v>
      </c>
      <c r="H415" s="4">
        <v>71.487129063389844</v>
      </c>
      <c r="I415" s="4">
        <v>2.3898878741248915</v>
      </c>
      <c r="J415" s="4" t="s">
        <v>856</v>
      </c>
      <c r="K415" s="4" t="s">
        <v>881</v>
      </c>
      <c r="L415" s="4">
        <v>3</v>
      </c>
      <c r="M415" s="4" t="s">
        <v>882</v>
      </c>
      <c r="N415" s="4"/>
      <c r="O415"/>
    </row>
    <row r="416" spans="1:15" s="67" customFormat="1" hidden="1" x14ac:dyDescent="0.3">
      <c r="A416" s="4" t="s">
        <v>606</v>
      </c>
      <c r="B416" s="4">
        <v>2</v>
      </c>
      <c r="C416" s="5">
        <v>2</v>
      </c>
      <c r="D416" s="4">
        <v>33</v>
      </c>
      <c r="E416" s="4" t="s">
        <v>861</v>
      </c>
      <c r="F416" s="7" t="s">
        <v>907</v>
      </c>
      <c r="G416" s="4" t="s">
        <v>962</v>
      </c>
      <c r="H416" s="4">
        <v>71.19271849362913</v>
      </c>
      <c r="I416" s="4">
        <v>1.209326108485697</v>
      </c>
      <c r="J416" s="4" t="s">
        <v>856</v>
      </c>
      <c r="K416" s="4" t="s">
        <v>881</v>
      </c>
      <c r="L416" s="4">
        <v>3</v>
      </c>
      <c r="M416" s="4" t="s">
        <v>882</v>
      </c>
      <c r="N416" s="4"/>
      <c r="O416"/>
    </row>
    <row r="417" spans="1:15" s="67" customFormat="1" hidden="1" x14ac:dyDescent="0.3">
      <c r="A417" s="4" t="s">
        <v>606</v>
      </c>
      <c r="B417" s="4">
        <v>2</v>
      </c>
      <c r="C417" s="5">
        <v>2</v>
      </c>
      <c r="D417" s="4">
        <v>33</v>
      </c>
      <c r="E417" s="4" t="s">
        <v>861</v>
      </c>
      <c r="F417" s="7" t="s">
        <v>908</v>
      </c>
      <c r="G417" s="4" t="s">
        <v>962</v>
      </c>
      <c r="H417" s="4">
        <v>70.908709336343733</v>
      </c>
      <c r="I417" s="4">
        <v>0.53788226355429569</v>
      </c>
      <c r="J417" s="4" t="s">
        <v>856</v>
      </c>
      <c r="K417" s="4" t="s">
        <v>881</v>
      </c>
      <c r="L417" s="4">
        <v>3</v>
      </c>
      <c r="M417" s="4" t="s">
        <v>882</v>
      </c>
      <c r="N417" s="4"/>
      <c r="O417"/>
    </row>
    <row r="418" spans="1:15" s="67" customFormat="1" hidden="1" x14ac:dyDescent="0.3">
      <c r="A418" s="4" t="s">
        <v>606</v>
      </c>
      <c r="B418" s="4">
        <v>2</v>
      </c>
      <c r="C418" s="5">
        <v>2</v>
      </c>
      <c r="D418" s="4">
        <v>33</v>
      </c>
      <c r="E418" s="4" t="s">
        <v>861</v>
      </c>
      <c r="F418" s="7" t="s">
        <v>909</v>
      </c>
      <c r="G418" s="4" t="s">
        <v>962</v>
      </c>
      <c r="H418" s="4">
        <v>70.326234282744352</v>
      </c>
      <c r="I418" s="4">
        <v>0.15461002342499949</v>
      </c>
      <c r="J418" s="4" t="s">
        <v>856</v>
      </c>
      <c r="K418" s="4" t="s">
        <v>881</v>
      </c>
      <c r="L418" s="4">
        <v>3</v>
      </c>
      <c r="M418" s="4" t="s">
        <v>882</v>
      </c>
      <c r="N418" s="4"/>
      <c r="O418"/>
    </row>
    <row r="419" spans="1:15" hidden="1" x14ac:dyDescent="0.3">
      <c r="A419" s="4" t="s">
        <v>606</v>
      </c>
      <c r="B419" s="4">
        <v>2</v>
      </c>
      <c r="C419" s="5">
        <v>2</v>
      </c>
      <c r="D419" s="4">
        <v>33</v>
      </c>
      <c r="E419" s="4" t="s">
        <v>861</v>
      </c>
      <c r="F419" s="7" t="s">
        <v>910</v>
      </c>
      <c r="G419" s="4" t="s">
        <v>962</v>
      </c>
      <c r="H419" s="4">
        <v>70.659107522775329</v>
      </c>
      <c r="I419" s="4">
        <v>0.12407012632304683</v>
      </c>
      <c r="J419" s="4" t="s">
        <v>856</v>
      </c>
      <c r="K419" s="4" t="s">
        <v>881</v>
      </c>
      <c r="L419" s="4">
        <v>3</v>
      </c>
      <c r="M419" s="4" t="s">
        <v>882</v>
      </c>
      <c r="N419" s="4"/>
    </row>
    <row r="420" spans="1:15" hidden="1" x14ac:dyDescent="0.3">
      <c r="A420" s="4" t="s">
        <v>606</v>
      </c>
      <c r="B420" s="4">
        <v>2</v>
      </c>
      <c r="C420" s="5">
        <v>2</v>
      </c>
      <c r="D420" s="4">
        <v>33</v>
      </c>
      <c r="E420" s="4" t="s">
        <v>861</v>
      </c>
      <c r="F420" s="7" t="s">
        <v>911</v>
      </c>
      <c r="G420" s="4" t="s">
        <v>962</v>
      </c>
      <c r="H420" s="4">
        <v>71.16849867900406</v>
      </c>
      <c r="I420" s="4">
        <v>0.66332381027966103</v>
      </c>
      <c r="J420" s="4" t="s">
        <v>856</v>
      </c>
      <c r="K420" s="4" t="s">
        <v>881</v>
      </c>
      <c r="L420" s="4">
        <v>3</v>
      </c>
      <c r="M420" s="4" t="s">
        <v>882</v>
      </c>
      <c r="N420" s="4"/>
    </row>
    <row r="421" spans="1:15" hidden="1" x14ac:dyDescent="0.3">
      <c r="A421" s="4" t="s">
        <v>606</v>
      </c>
      <c r="B421" s="4">
        <v>2</v>
      </c>
      <c r="C421" s="5">
        <v>2</v>
      </c>
      <c r="D421" s="4">
        <v>33</v>
      </c>
      <c r="E421" s="4" t="s">
        <v>861</v>
      </c>
      <c r="F421" s="7" t="s">
        <v>912</v>
      </c>
      <c r="G421" s="4" t="s">
        <v>962</v>
      </c>
      <c r="H421" s="4">
        <v>71.021371821690821</v>
      </c>
      <c r="I421" s="4">
        <v>0.58126483195950096</v>
      </c>
      <c r="J421" s="4" t="s">
        <v>856</v>
      </c>
      <c r="K421" s="4" t="s">
        <v>881</v>
      </c>
      <c r="L421" s="4">
        <v>3</v>
      </c>
      <c r="M421" s="4" t="s">
        <v>882</v>
      </c>
      <c r="N421" s="4"/>
    </row>
    <row r="422" spans="1:15" hidden="1" x14ac:dyDescent="0.3">
      <c r="A422" s="4" t="s">
        <v>606</v>
      </c>
      <c r="B422" s="4">
        <v>2</v>
      </c>
      <c r="C422" s="5">
        <v>2</v>
      </c>
      <c r="D422" s="4">
        <v>33</v>
      </c>
      <c r="E422" s="4" t="s">
        <v>861</v>
      </c>
      <c r="F422" s="7" t="s">
        <v>913</v>
      </c>
      <c r="G422" s="4" t="s">
        <v>962</v>
      </c>
      <c r="H422" s="4">
        <v>71.11696443069043</v>
      </c>
      <c r="I422" s="4">
        <v>0.9244502255267314</v>
      </c>
      <c r="J422" s="4" t="s">
        <v>856</v>
      </c>
      <c r="K422" s="4" t="s">
        <v>881</v>
      </c>
      <c r="L422" s="4">
        <v>3</v>
      </c>
      <c r="M422" s="4" t="s">
        <v>882</v>
      </c>
      <c r="N422" s="4"/>
    </row>
    <row r="423" spans="1:15" hidden="1" x14ac:dyDescent="0.3">
      <c r="A423" s="4" t="s">
        <v>606</v>
      </c>
      <c r="B423" s="4">
        <v>2</v>
      </c>
      <c r="C423" s="5">
        <v>2</v>
      </c>
      <c r="D423" s="4">
        <v>33</v>
      </c>
      <c r="E423" s="4" t="s">
        <v>861</v>
      </c>
      <c r="F423" s="8" t="s">
        <v>914</v>
      </c>
      <c r="G423" s="4" t="s">
        <v>962</v>
      </c>
      <c r="H423" s="4">
        <v>70.569870816310925</v>
      </c>
      <c r="I423" s="4">
        <v>0.71657304535895849</v>
      </c>
      <c r="J423" s="4" t="s">
        <v>856</v>
      </c>
      <c r="K423" s="4" t="s">
        <v>881</v>
      </c>
      <c r="L423" s="4">
        <v>3</v>
      </c>
      <c r="M423" s="4" t="s">
        <v>882</v>
      </c>
      <c r="N423" s="4"/>
    </row>
    <row r="424" spans="1:15" hidden="1" x14ac:dyDescent="0.3">
      <c r="A424" s="4" t="s">
        <v>606</v>
      </c>
      <c r="B424" s="4">
        <v>2</v>
      </c>
      <c r="C424" s="5">
        <v>2</v>
      </c>
      <c r="D424" s="4">
        <v>33</v>
      </c>
      <c r="E424" s="4" t="s">
        <v>861</v>
      </c>
      <c r="F424" s="4" t="s">
        <v>915</v>
      </c>
      <c r="G424" s="4" t="s">
        <v>962</v>
      </c>
      <c r="H424" s="4">
        <v>70.223101409883469</v>
      </c>
      <c r="I424" s="4">
        <v>0.76960660737760422</v>
      </c>
      <c r="J424" s="4" t="s">
        <v>856</v>
      </c>
      <c r="K424" s="4" t="s">
        <v>881</v>
      </c>
      <c r="L424" s="4">
        <v>2</v>
      </c>
      <c r="M424" s="4" t="s">
        <v>882</v>
      </c>
      <c r="N424" s="4"/>
    </row>
    <row r="425" spans="1:15" hidden="1" x14ac:dyDescent="0.3">
      <c r="A425" s="4" t="s">
        <v>606</v>
      </c>
      <c r="B425" s="4">
        <v>2</v>
      </c>
      <c r="C425" s="5">
        <v>2</v>
      </c>
      <c r="D425" s="4">
        <v>33</v>
      </c>
      <c r="E425" s="4" t="s">
        <v>861</v>
      </c>
      <c r="F425" s="4" t="s">
        <v>916</v>
      </c>
      <c r="G425" s="4" t="s">
        <v>962</v>
      </c>
      <c r="H425" s="4">
        <v>71.252525198187925</v>
      </c>
      <c r="I425" s="4"/>
      <c r="J425" s="4" t="s">
        <v>856</v>
      </c>
      <c r="K425" s="4"/>
      <c r="L425" s="4">
        <v>1</v>
      </c>
      <c r="M425" s="4" t="s">
        <v>882</v>
      </c>
      <c r="N425" s="4"/>
    </row>
    <row r="426" spans="1:15" hidden="1" x14ac:dyDescent="0.3">
      <c r="A426" s="4" t="s">
        <v>606</v>
      </c>
      <c r="B426" s="4">
        <v>2</v>
      </c>
      <c r="C426" s="5">
        <v>2</v>
      </c>
      <c r="D426" s="4">
        <v>33</v>
      </c>
      <c r="E426" s="4" t="s">
        <v>861</v>
      </c>
      <c r="F426" s="4" t="s">
        <v>917</v>
      </c>
      <c r="G426" s="4" t="s">
        <v>962</v>
      </c>
      <c r="H426" s="4">
        <v>71.054822335028121</v>
      </c>
      <c r="I426" s="4"/>
      <c r="J426" s="4" t="s">
        <v>856</v>
      </c>
      <c r="K426" s="4"/>
      <c r="L426" s="4">
        <v>1</v>
      </c>
      <c r="M426" s="4" t="s">
        <v>882</v>
      </c>
      <c r="N426" s="4"/>
    </row>
    <row r="427" spans="1:15" hidden="1" x14ac:dyDescent="0.3">
      <c r="A427" s="4" t="s">
        <v>606</v>
      </c>
      <c r="B427" s="4">
        <v>2</v>
      </c>
      <c r="C427" s="5">
        <v>2</v>
      </c>
      <c r="D427" s="4">
        <v>33</v>
      </c>
      <c r="E427" s="4" t="s">
        <v>861</v>
      </c>
      <c r="F427" s="4" t="s">
        <v>922</v>
      </c>
      <c r="G427" s="4" t="s">
        <v>885</v>
      </c>
      <c r="H427" s="4">
        <v>2671.6738</v>
      </c>
      <c r="I427" s="4"/>
      <c r="J427" s="4" t="s">
        <v>886</v>
      </c>
      <c r="K427" s="4"/>
      <c r="L427" s="4">
        <v>1</v>
      </c>
      <c r="M427" s="4" t="s">
        <v>887</v>
      </c>
      <c r="N427" s="4"/>
    </row>
    <row r="428" spans="1:15" hidden="1" x14ac:dyDescent="0.3">
      <c r="A428" s="4" t="s">
        <v>606</v>
      </c>
      <c r="B428" s="4">
        <v>2</v>
      </c>
      <c r="C428" s="5">
        <v>2</v>
      </c>
      <c r="D428" s="4">
        <v>33</v>
      </c>
      <c r="E428" s="4" t="s">
        <v>861</v>
      </c>
      <c r="F428" s="7" t="s">
        <v>904</v>
      </c>
      <c r="G428" s="4" t="s">
        <v>885</v>
      </c>
      <c r="H428" s="4">
        <v>4019.6581333333334</v>
      </c>
      <c r="I428" s="4"/>
      <c r="J428" s="4" t="s">
        <v>886</v>
      </c>
      <c r="K428" s="4"/>
      <c r="L428" s="4">
        <v>1</v>
      </c>
      <c r="M428" s="4" t="s">
        <v>887</v>
      </c>
      <c r="N428" s="4"/>
    </row>
    <row r="429" spans="1:15" hidden="1" x14ac:dyDescent="0.3">
      <c r="A429" s="4" t="s">
        <v>606</v>
      </c>
      <c r="B429" s="4">
        <v>2</v>
      </c>
      <c r="C429" s="5">
        <v>2</v>
      </c>
      <c r="D429" s="4">
        <v>33</v>
      </c>
      <c r="E429" s="4" t="s">
        <v>861</v>
      </c>
      <c r="F429" s="7" t="s">
        <v>905</v>
      </c>
      <c r="G429" s="4" t="s">
        <v>885</v>
      </c>
      <c r="H429" s="4">
        <v>5310.1285866666667</v>
      </c>
      <c r="I429" s="4"/>
      <c r="J429" s="4" t="s">
        <v>886</v>
      </c>
      <c r="K429" s="4"/>
      <c r="L429" s="4">
        <v>1</v>
      </c>
      <c r="M429" s="4" t="s">
        <v>887</v>
      </c>
      <c r="N429" s="4"/>
    </row>
    <row r="430" spans="1:15" hidden="1" x14ac:dyDescent="0.3">
      <c r="A430" s="4" t="s">
        <v>606</v>
      </c>
      <c r="B430" s="4">
        <v>2</v>
      </c>
      <c r="C430" s="5">
        <v>2</v>
      </c>
      <c r="D430" s="4">
        <v>33</v>
      </c>
      <c r="E430" s="4" t="s">
        <v>861</v>
      </c>
      <c r="F430" s="7" t="s">
        <v>906</v>
      </c>
      <c r="G430" s="4" t="s">
        <v>885</v>
      </c>
      <c r="H430" s="4">
        <v>6060.8696</v>
      </c>
      <c r="I430" s="4"/>
      <c r="J430" s="4" t="s">
        <v>886</v>
      </c>
      <c r="K430" s="4"/>
      <c r="L430" s="4">
        <v>1</v>
      </c>
      <c r="M430" s="4" t="s">
        <v>887</v>
      </c>
      <c r="N430" s="4"/>
    </row>
    <row r="431" spans="1:15" hidden="1" x14ac:dyDescent="0.3">
      <c r="A431" s="4" t="s">
        <v>606</v>
      </c>
      <c r="B431" s="4">
        <v>2</v>
      </c>
      <c r="C431" s="5">
        <v>2</v>
      </c>
      <c r="D431" s="4">
        <v>33</v>
      </c>
      <c r="E431" s="4" t="s">
        <v>861</v>
      </c>
      <c r="F431" s="7" t="s">
        <v>903</v>
      </c>
      <c r="G431" s="4" t="s">
        <v>885</v>
      </c>
      <c r="H431" s="4">
        <v>6830.5970933333338</v>
      </c>
      <c r="I431" s="4"/>
      <c r="J431" s="4" t="s">
        <v>886</v>
      </c>
      <c r="K431" s="4"/>
      <c r="L431" s="4">
        <v>1</v>
      </c>
      <c r="M431" s="4" t="s">
        <v>887</v>
      </c>
      <c r="N431" s="4"/>
    </row>
    <row r="432" spans="1:15" hidden="1" x14ac:dyDescent="0.3">
      <c r="A432" s="4" t="s">
        <v>606</v>
      </c>
      <c r="B432" s="4">
        <v>2</v>
      </c>
      <c r="C432" s="5">
        <v>2</v>
      </c>
      <c r="D432" s="4">
        <v>33</v>
      </c>
      <c r="E432" s="4" t="s">
        <v>861</v>
      </c>
      <c r="F432" s="7" t="s">
        <v>907</v>
      </c>
      <c r="G432" s="4" t="s">
        <v>885</v>
      </c>
      <c r="H432" s="4">
        <v>8111.4724000000006</v>
      </c>
      <c r="I432" s="4"/>
      <c r="J432" s="4" t="s">
        <v>886</v>
      </c>
      <c r="K432" s="4"/>
      <c r="L432" s="4">
        <v>1</v>
      </c>
      <c r="M432" s="4" t="s">
        <v>887</v>
      </c>
      <c r="N432" s="4"/>
    </row>
    <row r="433" spans="1:14" hidden="1" x14ac:dyDescent="0.3">
      <c r="A433" s="4" t="s">
        <v>606</v>
      </c>
      <c r="B433" s="4">
        <v>2</v>
      </c>
      <c r="C433" s="5">
        <v>2</v>
      </c>
      <c r="D433" s="4">
        <v>33</v>
      </c>
      <c r="E433" s="4" t="s">
        <v>861</v>
      </c>
      <c r="F433" s="7" t="s">
        <v>908</v>
      </c>
      <c r="G433" s="4" t="s">
        <v>885</v>
      </c>
      <c r="H433" s="4">
        <v>8746.4277999999995</v>
      </c>
      <c r="I433" s="4"/>
      <c r="J433" s="4" t="s">
        <v>886</v>
      </c>
      <c r="K433" s="4"/>
      <c r="L433" s="4">
        <v>1</v>
      </c>
      <c r="M433" s="4" t="s">
        <v>887</v>
      </c>
      <c r="N433" s="4"/>
    </row>
    <row r="434" spans="1:14" hidden="1" x14ac:dyDescent="0.3">
      <c r="A434" s="4" t="s">
        <v>606</v>
      </c>
      <c r="B434" s="4">
        <v>2</v>
      </c>
      <c r="C434" s="5">
        <v>2</v>
      </c>
      <c r="D434" s="4">
        <v>33</v>
      </c>
      <c r="E434" s="4" t="s">
        <v>861</v>
      </c>
      <c r="F434" s="7" t="s">
        <v>909</v>
      </c>
      <c r="G434" s="4" t="s">
        <v>885</v>
      </c>
      <c r="H434" s="4">
        <v>8889.5290400000013</v>
      </c>
      <c r="I434" s="4"/>
      <c r="J434" s="4" t="s">
        <v>886</v>
      </c>
      <c r="K434" s="4"/>
      <c r="L434" s="4">
        <v>1</v>
      </c>
      <c r="M434" s="4" t="s">
        <v>887</v>
      </c>
      <c r="N434" s="4"/>
    </row>
    <row r="435" spans="1:14" hidden="1" x14ac:dyDescent="0.3">
      <c r="A435" s="4" t="s">
        <v>606</v>
      </c>
      <c r="B435" s="4">
        <v>2</v>
      </c>
      <c r="C435" s="5">
        <v>2</v>
      </c>
      <c r="D435" s="4">
        <v>33</v>
      </c>
      <c r="E435" s="4" t="s">
        <v>861</v>
      </c>
      <c r="F435" s="7" t="s">
        <v>910</v>
      </c>
      <c r="G435" s="4" t="s">
        <v>885</v>
      </c>
      <c r="H435" s="4">
        <v>9090.2839466666665</v>
      </c>
      <c r="I435" s="4"/>
      <c r="J435" s="4" t="s">
        <v>886</v>
      </c>
      <c r="K435" s="4"/>
      <c r="L435" s="4">
        <v>1</v>
      </c>
      <c r="M435" s="4" t="s">
        <v>887</v>
      </c>
      <c r="N435" s="4"/>
    </row>
    <row r="436" spans="1:14" hidden="1" x14ac:dyDescent="0.3">
      <c r="A436" s="4" t="s">
        <v>606</v>
      </c>
      <c r="B436" s="4">
        <v>2</v>
      </c>
      <c r="C436" s="5">
        <v>2</v>
      </c>
      <c r="D436" s="4">
        <v>33</v>
      </c>
      <c r="E436" s="4" t="s">
        <v>861</v>
      </c>
      <c r="F436" s="7" t="s">
        <v>911</v>
      </c>
      <c r="G436" s="4" t="s">
        <v>885</v>
      </c>
      <c r="H436" s="4">
        <v>9100.0287199999984</v>
      </c>
      <c r="I436" s="4"/>
      <c r="J436" s="4" t="s">
        <v>886</v>
      </c>
      <c r="K436" s="4"/>
      <c r="L436" s="4">
        <v>1</v>
      </c>
      <c r="M436" s="4" t="s">
        <v>887</v>
      </c>
      <c r="N436" s="4"/>
    </row>
    <row r="437" spans="1:14" hidden="1" x14ac:dyDescent="0.3">
      <c r="A437" s="4" t="s">
        <v>606</v>
      </c>
      <c r="B437" s="4">
        <v>2</v>
      </c>
      <c r="C437" s="5">
        <v>2</v>
      </c>
      <c r="D437" s="4">
        <v>33</v>
      </c>
      <c r="E437" s="4" t="s">
        <v>861</v>
      </c>
      <c r="F437" s="7" t="s">
        <v>912</v>
      </c>
      <c r="G437" s="4" t="s">
        <v>885</v>
      </c>
      <c r="H437" s="4">
        <v>9674.539499999999</v>
      </c>
      <c r="I437" s="4"/>
      <c r="J437" s="4" t="s">
        <v>886</v>
      </c>
      <c r="K437" s="4"/>
      <c r="L437" s="4">
        <v>1</v>
      </c>
      <c r="M437" s="4" t="s">
        <v>887</v>
      </c>
      <c r="N437" s="4"/>
    </row>
    <row r="438" spans="1:14" hidden="1" x14ac:dyDescent="0.3">
      <c r="A438" s="4" t="s">
        <v>606</v>
      </c>
      <c r="B438" s="4">
        <v>2</v>
      </c>
      <c r="C438" s="5">
        <v>2</v>
      </c>
      <c r="D438" s="4">
        <v>33</v>
      </c>
      <c r="E438" s="4" t="s">
        <v>861</v>
      </c>
      <c r="F438" s="7" t="s">
        <v>913</v>
      </c>
      <c r="G438" s="4" t="s">
        <v>885</v>
      </c>
      <c r="H438" s="4">
        <v>10707.413359999999</v>
      </c>
      <c r="I438" s="4"/>
      <c r="J438" s="4" t="s">
        <v>886</v>
      </c>
      <c r="K438" s="4"/>
      <c r="L438" s="4">
        <v>1</v>
      </c>
      <c r="M438" s="4" t="s">
        <v>887</v>
      </c>
      <c r="N438" s="4"/>
    </row>
    <row r="439" spans="1:14" hidden="1" x14ac:dyDescent="0.3">
      <c r="A439" s="4" t="s">
        <v>606</v>
      </c>
      <c r="B439" s="4">
        <v>2</v>
      </c>
      <c r="C439" s="5">
        <v>2</v>
      </c>
      <c r="D439" s="4">
        <v>33</v>
      </c>
      <c r="E439" s="4" t="s">
        <v>861</v>
      </c>
      <c r="F439" s="8" t="s">
        <v>914</v>
      </c>
      <c r="G439" s="4" t="s">
        <v>885</v>
      </c>
      <c r="H439" s="4">
        <v>10037.521079999999</v>
      </c>
      <c r="I439" s="4"/>
      <c r="J439" s="4" t="s">
        <v>886</v>
      </c>
      <c r="K439" s="4"/>
      <c r="L439" s="4">
        <v>1</v>
      </c>
      <c r="M439" s="4" t="s">
        <v>887</v>
      </c>
      <c r="N439" s="4"/>
    </row>
    <row r="440" spans="1:14" hidden="1" x14ac:dyDescent="0.3">
      <c r="A440" s="4" t="s">
        <v>606</v>
      </c>
      <c r="B440" s="4">
        <v>2</v>
      </c>
      <c r="C440" s="5">
        <v>2</v>
      </c>
      <c r="D440" s="4">
        <v>33</v>
      </c>
      <c r="E440" s="4" t="s">
        <v>861</v>
      </c>
      <c r="F440" s="4" t="s">
        <v>922</v>
      </c>
      <c r="G440" s="4" t="s">
        <v>853</v>
      </c>
      <c r="H440" s="4">
        <v>6.0843373493975905</v>
      </c>
      <c r="I440" s="4">
        <v>0.84946167407577711</v>
      </c>
      <c r="J440" s="4" t="s">
        <v>884</v>
      </c>
      <c r="K440" s="4" t="s">
        <v>881</v>
      </c>
      <c r="L440" s="4">
        <v>3</v>
      </c>
      <c r="M440" s="4" t="s">
        <v>882</v>
      </c>
      <c r="N440" s="4"/>
    </row>
    <row r="441" spans="1:14" hidden="1" x14ac:dyDescent="0.3">
      <c r="A441" s="4" t="s">
        <v>606</v>
      </c>
      <c r="B441" s="4">
        <v>2</v>
      </c>
      <c r="C441" s="5">
        <v>2</v>
      </c>
      <c r="D441" s="4">
        <v>33</v>
      </c>
      <c r="E441" s="4" t="s">
        <v>861</v>
      </c>
      <c r="F441" s="7" t="s">
        <v>912</v>
      </c>
      <c r="G441" s="4" t="s">
        <v>853</v>
      </c>
      <c r="H441" s="4">
        <v>4.6987951807228914</v>
      </c>
      <c r="I441" s="4">
        <v>1.1982350207892127</v>
      </c>
      <c r="J441" s="4" t="s">
        <v>884</v>
      </c>
      <c r="K441" s="4" t="s">
        <v>881</v>
      </c>
      <c r="L441" s="4">
        <v>3</v>
      </c>
      <c r="M441" s="4" t="s">
        <v>882</v>
      </c>
      <c r="N441" s="4"/>
    </row>
    <row r="442" spans="1:14" hidden="1" x14ac:dyDescent="0.3">
      <c r="A442" s="4" t="s">
        <v>606</v>
      </c>
      <c r="B442" s="4">
        <v>2</v>
      </c>
      <c r="C442" s="5">
        <v>2</v>
      </c>
      <c r="D442" s="4">
        <v>33</v>
      </c>
      <c r="E442" s="4" t="s">
        <v>861</v>
      </c>
      <c r="F442" s="7" t="s">
        <v>913</v>
      </c>
      <c r="G442" s="4" t="s">
        <v>853</v>
      </c>
      <c r="H442" s="4">
        <v>5.1445783132530112</v>
      </c>
      <c r="I442" s="4">
        <v>1.0327065404385434</v>
      </c>
      <c r="J442" s="4" t="s">
        <v>884</v>
      </c>
      <c r="K442" s="4" t="s">
        <v>881</v>
      </c>
      <c r="L442" s="4">
        <v>3</v>
      </c>
      <c r="M442" s="4" t="s">
        <v>882</v>
      </c>
      <c r="N442" s="4"/>
    </row>
    <row r="443" spans="1:14" hidden="1" x14ac:dyDescent="0.3">
      <c r="A443" s="4" t="s">
        <v>606</v>
      </c>
      <c r="B443" s="4">
        <v>2</v>
      </c>
      <c r="C443" s="5">
        <v>2</v>
      </c>
      <c r="D443" s="4">
        <v>33</v>
      </c>
      <c r="E443" s="4" t="s">
        <v>861</v>
      </c>
      <c r="F443" s="7" t="s">
        <v>904</v>
      </c>
      <c r="G443" s="4" t="s">
        <v>853</v>
      </c>
      <c r="H443" s="4">
        <v>5.5180722891566267</v>
      </c>
      <c r="I443" s="4">
        <v>1.0748581652863052</v>
      </c>
      <c r="J443" s="4" t="s">
        <v>884</v>
      </c>
      <c r="K443" s="4" t="s">
        <v>881</v>
      </c>
      <c r="L443" s="4">
        <v>3</v>
      </c>
      <c r="M443" s="4" t="s">
        <v>882</v>
      </c>
      <c r="N443" s="4"/>
    </row>
    <row r="444" spans="1:14" hidden="1" x14ac:dyDescent="0.3">
      <c r="A444" s="4" t="s">
        <v>606</v>
      </c>
      <c r="B444" s="4">
        <v>2</v>
      </c>
      <c r="C444" s="5">
        <v>2</v>
      </c>
      <c r="D444" s="4">
        <v>33</v>
      </c>
      <c r="E444" s="4" t="s">
        <v>861</v>
      </c>
      <c r="F444" s="8" t="s">
        <v>914</v>
      </c>
      <c r="G444" s="4" t="s">
        <v>853</v>
      </c>
      <c r="H444" s="4">
        <v>4.9397590361445785</v>
      </c>
      <c r="I444" s="4">
        <v>0.8973275268127936</v>
      </c>
      <c r="J444" s="4" t="s">
        <v>884</v>
      </c>
      <c r="K444" s="4" t="s">
        <v>881</v>
      </c>
      <c r="L444" s="4">
        <v>3</v>
      </c>
      <c r="M444" s="4" t="s">
        <v>882</v>
      </c>
      <c r="N444" s="4"/>
    </row>
    <row r="445" spans="1:14" hidden="1" x14ac:dyDescent="0.3">
      <c r="A445" s="4" t="s">
        <v>606</v>
      </c>
      <c r="B445" s="4">
        <v>2</v>
      </c>
      <c r="C445" s="5">
        <v>2</v>
      </c>
      <c r="D445" s="4">
        <v>33</v>
      </c>
      <c r="E445" s="4" t="s">
        <v>861</v>
      </c>
      <c r="F445" s="4" t="s">
        <v>915</v>
      </c>
      <c r="G445" s="4" t="s">
        <v>853</v>
      </c>
      <c r="H445" s="4">
        <v>4.7891566265060241</v>
      </c>
      <c r="I445" s="4">
        <v>1.1501134392793237</v>
      </c>
      <c r="J445" s="4" t="s">
        <v>884</v>
      </c>
      <c r="K445" s="4" t="s">
        <v>881</v>
      </c>
      <c r="L445" s="4">
        <v>2</v>
      </c>
      <c r="M445" s="4" t="s">
        <v>882</v>
      </c>
      <c r="N445" s="4"/>
    </row>
    <row r="446" spans="1:14" hidden="1" x14ac:dyDescent="0.3">
      <c r="A446" s="4" t="s">
        <v>606</v>
      </c>
      <c r="B446" s="4">
        <v>2</v>
      </c>
      <c r="C446" s="5">
        <v>2</v>
      </c>
      <c r="D446" s="4">
        <v>33</v>
      </c>
      <c r="E446" s="4" t="s">
        <v>861</v>
      </c>
      <c r="F446" s="4" t="s">
        <v>916</v>
      </c>
      <c r="G446" s="4" t="s">
        <v>853</v>
      </c>
      <c r="H446" s="4">
        <v>2.4578313253012047</v>
      </c>
      <c r="I446" s="4"/>
      <c r="J446" s="4" t="s">
        <v>884</v>
      </c>
      <c r="K446" s="4"/>
      <c r="L446" s="4">
        <v>1</v>
      </c>
      <c r="M446" s="4" t="s">
        <v>882</v>
      </c>
      <c r="N446" s="4"/>
    </row>
    <row r="447" spans="1:14" hidden="1" x14ac:dyDescent="0.3">
      <c r="A447" s="4" t="s">
        <v>606</v>
      </c>
      <c r="B447" s="4">
        <v>2</v>
      </c>
      <c r="C447" s="5">
        <v>2</v>
      </c>
      <c r="D447" s="4">
        <v>33</v>
      </c>
      <c r="E447" s="4" t="s">
        <v>861</v>
      </c>
      <c r="F447" s="4" t="s">
        <v>917</v>
      </c>
      <c r="G447" s="4" t="s">
        <v>853</v>
      </c>
      <c r="H447" s="4">
        <v>4.1927710843373482</v>
      </c>
      <c r="I447" s="4"/>
      <c r="J447" s="4" t="s">
        <v>884</v>
      </c>
      <c r="K447" s="4"/>
      <c r="L447" s="4">
        <v>1</v>
      </c>
      <c r="M447" s="4" t="s">
        <v>882</v>
      </c>
      <c r="N447" s="4"/>
    </row>
    <row r="448" spans="1:14" hidden="1" x14ac:dyDescent="0.3">
      <c r="A448" s="4" t="s">
        <v>606</v>
      </c>
      <c r="B448" s="4">
        <v>2</v>
      </c>
      <c r="C448" s="5">
        <v>2</v>
      </c>
      <c r="D448" s="4">
        <v>33</v>
      </c>
      <c r="E448" s="4" t="s">
        <v>861</v>
      </c>
      <c r="F448" s="7" t="s">
        <v>905</v>
      </c>
      <c r="G448" s="4" t="s">
        <v>853</v>
      </c>
      <c r="H448" s="4">
        <v>4.6746987951807233</v>
      </c>
      <c r="I448" s="4">
        <v>0.29215314826462968</v>
      </c>
      <c r="J448" s="4" t="s">
        <v>884</v>
      </c>
      <c r="K448" s="4" t="s">
        <v>881</v>
      </c>
      <c r="L448" s="4">
        <v>3</v>
      </c>
      <c r="M448" s="4" t="s">
        <v>882</v>
      </c>
      <c r="N448" s="4"/>
    </row>
    <row r="449" spans="1:14" hidden="1" x14ac:dyDescent="0.3">
      <c r="A449" s="4" t="s">
        <v>606</v>
      </c>
      <c r="B449" s="4">
        <v>2</v>
      </c>
      <c r="C449" s="5">
        <v>2</v>
      </c>
      <c r="D449" s="4">
        <v>33</v>
      </c>
      <c r="E449" s="4" t="s">
        <v>861</v>
      </c>
      <c r="F449" s="7" t="s">
        <v>906</v>
      </c>
      <c r="G449" s="4" t="s">
        <v>853</v>
      </c>
      <c r="H449" s="4">
        <v>4.4698795180722888</v>
      </c>
      <c r="I449" s="4">
        <v>0.45480930332956315</v>
      </c>
      <c r="J449" s="4" t="s">
        <v>884</v>
      </c>
      <c r="K449" s="4" t="s">
        <v>881</v>
      </c>
      <c r="L449" s="4">
        <v>3</v>
      </c>
      <c r="M449" s="4" t="s">
        <v>882</v>
      </c>
      <c r="N449" s="4"/>
    </row>
    <row r="450" spans="1:14" hidden="1" x14ac:dyDescent="0.3">
      <c r="A450" s="4" t="s">
        <v>606</v>
      </c>
      <c r="B450" s="4">
        <v>2</v>
      </c>
      <c r="C450" s="5">
        <v>2</v>
      </c>
      <c r="D450" s="4">
        <v>33</v>
      </c>
      <c r="E450" s="4" t="s">
        <v>861</v>
      </c>
      <c r="F450" s="7" t="s">
        <v>903</v>
      </c>
      <c r="G450" s="4" t="s">
        <v>853</v>
      </c>
      <c r="H450" s="4">
        <v>4.3493975903614457</v>
      </c>
      <c r="I450" s="4">
        <v>0.3074060439077847</v>
      </c>
      <c r="J450" s="4" t="s">
        <v>884</v>
      </c>
      <c r="K450" s="4" t="s">
        <v>881</v>
      </c>
      <c r="L450" s="4">
        <v>3</v>
      </c>
      <c r="M450" s="4" t="s">
        <v>882</v>
      </c>
      <c r="N450" s="4"/>
    </row>
    <row r="451" spans="1:14" hidden="1" x14ac:dyDescent="0.3">
      <c r="A451" s="4" t="s">
        <v>606</v>
      </c>
      <c r="B451" s="4">
        <v>2</v>
      </c>
      <c r="C451" s="5">
        <v>2</v>
      </c>
      <c r="D451" s="4">
        <v>33</v>
      </c>
      <c r="E451" s="4" t="s">
        <v>861</v>
      </c>
      <c r="F451" s="7" t="s">
        <v>907</v>
      </c>
      <c r="G451" s="4" t="s">
        <v>853</v>
      </c>
      <c r="H451" s="4">
        <v>4.6626506024096388</v>
      </c>
      <c r="I451" s="4">
        <v>0.16563526608274201</v>
      </c>
      <c r="J451" s="4" t="s">
        <v>884</v>
      </c>
      <c r="K451" s="4" t="s">
        <v>881</v>
      </c>
      <c r="L451" s="4">
        <v>3</v>
      </c>
      <c r="M451" s="4" t="s">
        <v>882</v>
      </c>
      <c r="N451" s="4"/>
    </row>
    <row r="452" spans="1:14" hidden="1" x14ac:dyDescent="0.3">
      <c r="A452" s="4" t="s">
        <v>606</v>
      </c>
      <c r="B452" s="4">
        <v>2</v>
      </c>
      <c r="C452" s="5">
        <v>2</v>
      </c>
      <c r="D452" s="4">
        <v>33</v>
      </c>
      <c r="E452" s="4" t="s">
        <v>861</v>
      </c>
      <c r="F452" s="7" t="s">
        <v>908</v>
      </c>
      <c r="G452" s="4" t="s">
        <v>853</v>
      </c>
      <c r="H452" s="4">
        <v>4.5421686746987948</v>
      </c>
      <c r="I452" s="4">
        <v>0.56498188374426228</v>
      </c>
      <c r="J452" s="4" t="s">
        <v>884</v>
      </c>
      <c r="K452" s="4" t="s">
        <v>881</v>
      </c>
      <c r="L452" s="4">
        <v>3</v>
      </c>
      <c r="M452" s="4" t="s">
        <v>882</v>
      </c>
      <c r="N452" s="4"/>
    </row>
    <row r="453" spans="1:14" hidden="1" x14ac:dyDescent="0.3">
      <c r="A453" s="4" t="s">
        <v>606</v>
      </c>
      <c r="B453" s="4">
        <v>2</v>
      </c>
      <c r="C453" s="5">
        <v>2</v>
      </c>
      <c r="D453" s="4">
        <v>33</v>
      </c>
      <c r="E453" s="4" t="s">
        <v>861</v>
      </c>
      <c r="F453" s="7" t="s">
        <v>909</v>
      </c>
      <c r="G453" s="4" t="s">
        <v>853</v>
      </c>
      <c r="H453" s="4">
        <v>4.0602409638554215</v>
      </c>
      <c r="I453" s="4">
        <v>0.69180131180508875</v>
      </c>
      <c r="J453" s="4" t="s">
        <v>884</v>
      </c>
      <c r="K453" s="4" t="s">
        <v>881</v>
      </c>
      <c r="L453" s="4">
        <v>3</v>
      </c>
      <c r="M453" s="4" t="s">
        <v>882</v>
      </c>
      <c r="N453" s="4"/>
    </row>
    <row r="454" spans="1:14" hidden="1" x14ac:dyDescent="0.3">
      <c r="A454" s="4" t="s">
        <v>606</v>
      </c>
      <c r="B454" s="4">
        <v>2</v>
      </c>
      <c r="C454" s="5">
        <v>2</v>
      </c>
      <c r="D454" s="4">
        <v>33</v>
      </c>
      <c r="E454" s="4" t="s">
        <v>861</v>
      </c>
      <c r="F454" s="7" t="s">
        <v>910</v>
      </c>
      <c r="G454" s="4" t="s">
        <v>853</v>
      </c>
      <c r="H454" s="4">
        <v>4.4819277108433733</v>
      </c>
      <c r="I454" s="4">
        <v>0.65160565219228339</v>
      </c>
      <c r="J454" s="4" t="s">
        <v>884</v>
      </c>
      <c r="K454" s="4" t="s">
        <v>881</v>
      </c>
      <c r="L454" s="4">
        <v>3</v>
      </c>
      <c r="M454" s="4" t="s">
        <v>882</v>
      </c>
      <c r="N454" s="4"/>
    </row>
    <row r="455" spans="1:14" hidden="1" x14ac:dyDescent="0.3">
      <c r="A455" s="4" t="s">
        <v>606</v>
      </c>
      <c r="B455" s="4">
        <v>2</v>
      </c>
      <c r="C455" s="5">
        <v>2</v>
      </c>
      <c r="D455" s="4">
        <v>33</v>
      </c>
      <c r="E455" s="4" t="s">
        <v>861</v>
      </c>
      <c r="F455" s="7" t="s">
        <v>911</v>
      </c>
      <c r="G455" s="4" t="s">
        <v>853</v>
      </c>
      <c r="H455" s="4">
        <v>5.0481927710843379</v>
      </c>
      <c r="I455" s="4">
        <v>0.84792232818857116</v>
      </c>
      <c r="J455" s="4" t="s">
        <v>884</v>
      </c>
      <c r="K455" s="4" t="s">
        <v>881</v>
      </c>
      <c r="L455" s="4">
        <v>3</v>
      </c>
      <c r="M455" s="4" t="s">
        <v>882</v>
      </c>
      <c r="N455" s="4"/>
    </row>
    <row r="456" spans="1:14" hidden="1" x14ac:dyDescent="0.3">
      <c r="A456" s="4" t="s">
        <v>606</v>
      </c>
      <c r="B456" s="4">
        <v>2</v>
      </c>
      <c r="C456" s="5">
        <v>2</v>
      </c>
      <c r="D456" s="4">
        <v>34</v>
      </c>
      <c r="E456" s="4" t="s">
        <v>861</v>
      </c>
      <c r="F456" s="4" t="s">
        <v>922</v>
      </c>
      <c r="G456" s="4" t="s">
        <v>1089</v>
      </c>
      <c r="H456" s="4">
        <v>8.4582704491748526</v>
      </c>
      <c r="I456" s="4">
        <v>1.0334256017690926</v>
      </c>
      <c r="J456" s="4" t="s">
        <v>880</v>
      </c>
      <c r="K456" s="4" t="s">
        <v>881</v>
      </c>
      <c r="L456" s="4">
        <v>3</v>
      </c>
      <c r="M456" s="4" t="s">
        <v>882</v>
      </c>
      <c r="N456" s="4"/>
    </row>
    <row r="457" spans="1:14" hidden="1" x14ac:dyDescent="0.3">
      <c r="A457" s="4" t="s">
        <v>606</v>
      </c>
      <c r="B457" s="4">
        <v>2</v>
      </c>
      <c r="C457" s="5">
        <v>2</v>
      </c>
      <c r="D457" s="4">
        <v>34</v>
      </c>
      <c r="E457" s="4" t="s">
        <v>861</v>
      </c>
      <c r="F457" s="7" t="s">
        <v>904</v>
      </c>
      <c r="G457" s="4" t="s">
        <v>1089</v>
      </c>
      <c r="H457" s="4">
        <v>8.1220476269365154</v>
      </c>
      <c r="I457" s="4">
        <v>0.6025317167762827</v>
      </c>
      <c r="J457" s="4" t="s">
        <v>880</v>
      </c>
      <c r="K457" s="4" t="s">
        <v>881</v>
      </c>
      <c r="L457" s="4">
        <v>3</v>
      </c>
      <c r="M457" s="4" t="s">
        <v>882</v>
      </c>
      <c r="N457" s="4"/>
    </row>
    <row r="458" spans="1:14" hidden="1" x14ac:dyDescent="0.3">
      <c r="A458" s="4" t="s">
        <v>606</v>
      </c>
      <c r="B458" s="4">
        <v>2</v>
      </c>
      <c r="C458" s="5">
        <v>2</v>
      </c>
      <c r="D458" s="4">
        <v>34</v>
      </c>
      <c r="E458" s="4" t="s">
        <v>861</v>
      </c>
      <c r="F458" s="7" t="s">
        <v>905</v>
      </c>
      <c r="G458" s="4" t="s">
        <v>1089</v>
      </c>
      <c r="H458" s="4">
        <v>7.3908523906030537</v>
      </c>
      <c r="I458" s="4">
        <v>0.95679015499822317</v>
      </c>
      <c r="J458" s="4" t="s">
        <v>880</v>
      </c>
      <c r="K458" s="4" t="s">
        <v>881</v>
      </c>
      <c r="L458" s="4">
        <v>3</v>
      </c>
      <c r="M458" s="4" t="s">
        <v>882</v>
      </c>
      <c r="N458" s="4"/>
    </row>
    <row r="459" spans="1:14" hidden="1" x14ac:dyDescent="0.3">
      <c r="A459" s="4" t="s">
        <v>606</v>
      </c>
      <c r="B459" s="4">
        <v>2</v>
      </c>
      <c r="C459" s="5">
        <v>2</v>
      </c>
      <c r="D459" s="4">
        <v>34</v>
      </c>
      <c r="E459" s="4" t="s">
        <v>861</v>
      </c>
      <c r="F459" s="7" t="s">
        <v>906</v>
      </c>
      <c r="G459" s="4" t="s">
        <v>1089</v>
      </c>
      <c r="H459" s="4">
        <v>7.8027286001498624</v>
      </c>
      <c r="I459" s="4">
        <v>0.88487121290413084</v>
      </c>
      <c r="J459" s="4" t="s">
        <v>880</v>
      </c>
      <c r="K459" s="4" t="s">
        <v>881</v>
      </c>
      <c r="L459" s="4">
        <v>3</v>
      </c>
      <c r="M459" s="4" t="s">
        <v>882</v>
      </c>
      <c r="N459" s="4"/>
    </row>
    <row r="460" spans="1:14" hidden="1" x14ac:dyDescent="0.3">
      <c r="A460" s="4" t="s">
        <v>606</v>
      </c>
      <c r="B460" s="4">
        <v>2</v>
      </c>
      <c r="C460" s="5">
        <v>2</v>
      </c>
      <c r="D460" s="4">
        <v>34</v>
      </c>
      <c r="E460" s="4" t="s">
        <v>861</v>
      </c>
      <c r="F460" s="7" t="s">
        <v>903</v>
      </c>
      <c r="G460" s="4" t="s">
        <v>1089</v>
      </c>
      <c r="H460" s="4">
        <v>7.3694358260156028</v>
      </c>
      <c r="I460" s="4">
        <v>0.7926407593227438</v>
      </c>
      <c r="J460" s="4" t="s">
        <v>880</v>
      </c>
      <c r="K460" s="4" t="s">
        <v>881</v>
      </c>
      <c r="L460" s="4">
        <v>3</v>
      </c>
      <c r="M460" s="4" t="s">
        <v>882</v>
      </c>
      <c r="N460" s="4"/>
    </row>
    <row r="461" spans="1:14" hidden="1" x14ac:dyDescent="0.3">
      <c r="A461" s="4" t="s">
        <v>606</v>
      </c>
      <c r="B461" s="4">
        <v>2</v>
      </c>
      <c r="C461" s="5">
        <v>2</v>
      </c>
      <c r="D461" s="4">
        <v>34</v>
      </c>
      <c r="E461" s="4" t="s">
        <v>861</v>
      </c>
      <c r="F461" s="7" t="s">
        <v>907</v>
      </c>
      <c r="G461" s="4" t="s">
        <v>1089</v>
      </c>
      <c r="H461" s="4">
        <v>7.0724867534343483</v>
      </c>
      <c r="I461" s="4">
        <v>1.2883429808951699</v>
      </c>
      <c r="J461" s="4" t="s">
        <v>880</v>
      </c>
      <c r="K461" s="4" t="s">
        <v>881</v>
      </c>
      <c r="L461" s="4">
        <v>3</v>
      </c>
      <c r="M461" s="4" t="s">
        <v>882</v>
      </c>
      <c r="N461" s="4"/>
    </row>
    <row r="462" spans="1:14" hidden="1" x14ac:dyDescent="0.3">
      <c r="A462" s="4" t="s">
        <v>606</v>
      </c>
      <c r="B462" s="4">
        <v>2</v>
      </c>
      <c r="C462" s="5">
        <v>2</v>
      </c>
      <c r="D462" s="4">
        <v>34</v>
      </c>
      <c r="E462" s="4" t="s">
        <v>861</v>
      </c>
      <c r="F462" s="7" t="s">
        <v>908</v>
      </c>
      <c r="G462" s="4" t="s">
        <v>1089</v>
      </c>
      <c r="H462" s="4">
        <v>6.8549217184235225</v>
      </c>
      <c r="I462" s="4">
        <v>1.4603529897376548</v>
      </c>
      <c r="J462" s="4" t="s">
        <v>880</v>
      </c>
      <c r="K462" s="4" t="s">
        <v>881</v>
      </c>
      <c r="L462" s="4">
        <v>3</v>
      </c>
      <c r="M462" s="4" t="s">
        <v>882</v>
      </c>
      <c r="N462" s="4"/>
    </row>
    <row r="463" spans="1:14" hidden="1" x14ac:dyDescent="0.3">
      <c r="A463" s="4" t="s">
        <v>606</v>
      </c>
      <c r="B463" s="4">
        <v>2</v>
      </c>
      <c r="C463" s="5">
        <v>2</v>
      </c>
      <c r="D463" s="4">
        <v>34</v>
      </c>
      <c r="E463" s="4" t="s">
        <v>861</v>
      </c>
      <c r="F463" s="7" t="s">
        <v>909</v>
      </c>
      <c r="G463" s="4" t="s">
        <v>1089</v>
      </c>
      <c r="H463" s="4">
        <v>7.2925792910999307</v>
      </c>
      <c r="I463" s="4">
        <v>0.28224558906055935</v>
      </c>
      <c r="J463" s="4" t="s">
        <v>880</v>
      </c>
      <c r="K463" s="4" t="s">
        <v>881</v>
      </c>
      <c r="L463" s="4">
        <v>3</v>
      </c>
      <c r="M463" s="4" t="s">
        <v>882</v>
      </c>
      <c r="N463" s="4"/>
    </row>
    <row r="464" spans="1:14" hidden="1" x14ac:dyDescent="0.3">
      <c r="A464" s="4" t="s">
        <v>606</v>
      </c>
      <c r="B464" s="4">
        <v>2</v>
      </c>
      <c r="C464" s="5">
        <v>2</v>
      </c>
      <c r="D464" s="4">
        <v>34</v>
      </c>
      <c r="E464" s="4" t="s">
        <v>861</v>
      </c>
      <c r="F464" s="7" t="s">
        <v>910</v>
      </c>
      <c r="G464" s="4" t="s">
        <v>1089</v>
      </c>
      <c r="H464" s="4">
        <v>6.6099376581199323</v>
      </c>
      <c r="I464" s="4">
        <v>0.13618420419280333</v>
      </c>
      <c r="J464" s="4" t="s">
        <v>880</v>
      </c>
      <c r="K464" s="4" t="s">
        <v>881</v>
      </c>
      <c r="L464" s="4">
        <v>3</v>
      </c>
      <c r="M464" s="4" t="s">
        <v>882</v>
      </c>
      <c r="N464" s="4"/>
    </row>
    <row r="465" spans="1:14" hidden="1" x14ac:dyDescent="0.3">
      <c r="A465" s="4" t="s">
        <v>606</v>
      </c>
      <c r="B465" s="4">
        <v>2</v>
      </c>
      <c r="C465" s="5">
        <v>2</v>
      </c>
      <c r="D465" s="4">
        <v>34</v>
      </c>
      <c r="E465" s="4" t="s">
        <v>861</v>
      </c>
      <c r="F465" s="7" t="s">
        <v>911</v>
      </c>
      <c r="G465" s="4" t="s">
        <v>1089</v>
      </c>
      <c r="H465" s="4">
        <v>6.5677635470238132</v>
      </c>
      <c r="I465" s="4">
        <v>0.5213003422350897</v>
      </c>
      <c r="J465" s="4" t="s">
        <v>880</v>
      </c>
      <c r="K465" s="4" t="s">
        <v>881</v>
      </c>
      <c r="L465" s="4">
        <v>3</v>
      </c>
      <c r="M465" s="4" t="s">
        <v>882</v>
      </c>
      <c r="N465" s="4"/>
    </row>
    <row r="466" spans="1:14" hidden="1" x14ac:dyDescent="0.3">
      <c r="A466" s="4" t="s">
        <v>606</v>
      </c>
      <c r="B466" s="4">
        <v>2</v>
      </c>
      <c r="C466" s="5">
        <v>2</v>
      </c>
      <c r="D466" s="4">
        <v>34</v>
      </c>
      <c r="E466" s="4" t="s">
        <v>861</v>
      </c>
      <c r="F466" s="7" t="s">
        <v>912</v>
      </c>
      <c r="G466" s="4" t="s">
        <v>1089</v>
      </c>
      <c r="H466" s="4">
        <v>7.0542305455898804</v>
      </c>
      <c r="I466" s="4">
        <v>1.5376654481845102</v>
      </c>
      <c r="J466" s="4" t="s">
        <v>880</v>
      </c>
      <c r="K466" s="4" t="s">
        <v>881</v>
      </c>
      <c r="L466" s="4">
        <v>2</v>
      </c>
      <c r="M466" s="4" t="s">
        <v>882</v>
      </c>
      <c r="N466" s="4"/>
    </row>
    <row r="467" spans="1:14" hidden="1" x14ac:dyDescent="0.3">
      <c r="A467" s="4" t="s">
        <v>606</v>
      </c>
      <c r="B467" s="4">
        <v>2</v>
      </c>
      <c r="C467" s="5">
        <v>2</v>
      </c>
      <c r="D467" s="4">
        <v>34</v>
      </c>
      <c r="E467" s="4" t="s">
        <v>861</v>
      </c>
      <c r="F467" s="7" t="s">
        <v>913</v>
      </c>
      <c r="G467" s="4" t="s">
        <v>1089</v>
      </c>
      <c r="H467" s="4">
        <v>7.133437270208737</v>
      </c>
      <c r="I467" s="4">
        <v>0.15266290253804524</v>
      </c>
      <c r="J467" s="4" t="s">
        <v>880</v>
      </c>
      <c r="K467" s="4" t="s">
        <v>881</v>
      </c>
      <c r="L467" s="4">
        <v>2</v>
      </c>
      <c r="M467" s="4" t="s">
        <v>882</v>
      </c>
      <c r="N467" s="4"/>
    </row>
    <row r="468" spans="1:14" hidden="1" x14ac:dyDescent="0.3">
      <c r="A468" s="4" t="s">
        <v>606</v>
      </c>
      <c r="B468" s="4">
        <v>2</v>
      </c>
      <c r="C468" s="5">
        <v>2</v>
      </c>
      <c r="D468" s="4">
        <v>34</v>
      </c>
      <c r="E468" s="4" t="s">
        <v>861</v>
      </c>
      <c r="F468" s="8" t="s">
        <v>914</v>
      </c>
      <c r="G468" s="4" t="s">
        <v>1089</v>
      </c>
      <c r="H468" s="4">
        <v>7.6785432088024059</v>
      </c>
      <c r="I468" s="4">
        <v>0.60236505840115295</v>
      </c>
      <c r="J468" s="4" t="s">
        <v>880</v>
      </c>
      <c r="K468" s="4" t="s">
        <v>881</v>
      </c>
      <c r="L468" s="4">
        <v>2</v>
      </c>
      <c r="M468" s="4" t="s">
        <v>882</v>
      </c>
      <c r="N468" s="4"/>
    </row>
    <row r="469" spans="1:14" hidden="1" x14ac:dyDescent="0.3">
      <c r="A469" s="4" t="s">
        <v>606</v>
      </c>
      <c r="B469" s="4">
        <v>2</v>
      </c>
      <c r="C469" s="5">
        <v>2</v>
      </c>
      <c r="D469" s="4">
        <v>34</v>
      </c>
      <c r="E469" s="4" t="s">
        <v>861</v>
      </c>
      <c r="F469" s="4" t="s">
        <v>922</v>
      </c>
      <c r="G469" s="4" t="s">
        <v>962</v>
      </c>
      <c r="H469" s="4">
        <v>83.399818118583369</v>
      </c>
      <c r="I469" s="4">
        <v>1.1034926024813905</v>
      </c>
      <c r="J469" s="4" t="s">
        <v>856</v>
      </c>
      <c r="K469" s="4" t="s">
        <v>881</v>
      </c>
      <c r="L469" s="4">
        <v>3</v>
      </c>
      <c r="M469" s="4" t="s">
        <v>882</v>
      </c>
      <c r="N469" s="4"/>
    </row>
    <row r="470" spans="1:14" hidden="1" x14ac:dyDescent="0.3">
      <c r="A470" s="4" t="s">
        <v>606</v>
      </c>
      <c r="B470" s="4">
        <v>2</v>
      </c>
      <c r="C470" s="5">
        <v>2</v>
      </c>
      <c r="D470" s="4">
        <v>34</v>
      </c>
      <c r="E470" s="4" t="s">
        <v>861</v>
      </c>
      <c r="F470" s="7" t="s">
        <v>904</v>
      </c>
      <c r="G470" s="4" t="s">
        <v>962</v>
      </c>
      <c r="H470" s="4">
        <v>78.441573357448334</v>
      </c>
      <c r="I470" s="4">
        <v>1.4886196874990831</v>
      </c>
      <c r="J470" s="4" t="s">
        <v>856</v>
      </c>
      <c r="K470" s="4" t="s">
        <v>881</v>
      </c>
      <c r="L470" s="4">
        <v>3</v>
      </c>
      <c r="M470" s="4" t="s">
        <v>882</v>
      </c>
      <c r="N470" s="4"/>
    </row>
    <row r="471" spans="1:14" hidden="1" x14ac:dyDescent="0.3">
      <c r="A471" s="4" t="s">
        <v>606</v>
      </c>
      <c r="B471" s="4">
        <v>2</v>
      </c>
      <c r="C471" s="5">
        <v>2</v>
      </c>
      <c r="D471" s="4">
        <v>34</v>
      </c>
      <c r="E471" s="4" t="s">
        <v>861</v>
      </c>
      <c r="F471" s="7" t="s">
        <v>905</v>
      </c>
      <c r="G471" s="4" t="s">
        <v>962</v>
      </c>
      <c r="H471" s="4">
        <v>75.582005533495519</v>
      </c>
      <c r="I471" s="4">
        <v>0.95356689635477121</v>
      </c>
      <c r="J471" s="4" t="s">
        <v>856</v>
      </c>
      <c r="K471" s="4" t="s">
        <v>881</v>
      </c>
      <c r="L471" s="4">
        <v>3</v>
      </c>
      <c r="M471" s="4" t="s">
        <v>882</v>
      </c>
      <c r="N471" s="4"/>
    </row>
    <row r="472" spans="1:14" hidden="1" x14ac:dyDescent="0.3">
      <c r="A472" s="4" t="s">
        <v>606</v>
      </c>
      <c r="B472" s="4">
        <v>2</v>
      </c>
      <c r="C472" s="5">
        <v>2</v>
      </c>
      <c r="D472" s="4">
        <v>34</v>
      </c>
      <c r="E472" s="4" t="s">
        <v>861</v>
      </c>
      <c r="F472" s="7" t="s">
        <v>906</v>
      </c>
      <c r="G472" s="4" t="s">
        <v>962</v>
      </c>
      <c r="H472" s="4">
        <v>74.211327170839894</v>
      </c>
      <c r="I472" s="4">
        <v>0.71279064409400594</v>
      </c>
      <c r="J472" s="4" t="s">
        <v>856</v>
      </c>
      <c r="K472" s="4" t="s">
        <v>881</v>
      </c>
      <c r="L472" s="4">
        <v>3</v>
      </c>
      <c r="M472" s="4" t="s">
        <v>882</v>
      </c>
      <c r="N472" s="4"/>
    </row>
    <row r="473" spans="1:14" hidden="1" x14ac:dyDescent="0.3">
      <c r="A473" s="4" t="s">
        <v>606</v>
      </c>
      <c r="B473" s="4">
        <v>2</v>
      </c>
      <c r="C473" s="5">
        <v>2</v>
      </c>
      <c r="D473" s="4">
        <v>34</v>
      </c>
      <c r="E473" s="4" t="s">
        <v>861</v>
      </c>
      <c r="F473" s="7" t="s">
        <v>903</v>
      </c>
      <c r="G473" s="4" t="s">
        <v>962</v>
      </c>
      <c r="H473" s="4">
        <v>72.825209591359496</v>
      </c>
      <c r="I473" s="4">
        <v>0.26246786768007729</v>
      </c>
      <c r="J473" s="4" t="s">
        <v>856</v>
      </c>
      <c r="K473" s="4" t="s">
        <v>881</v>
      </c>
      <c r="L473" s="4">
        <v>3</v>
      </c>
      <c r="M473" s="4" t="s">
        <v>882</v>
      </c>
      <c r="N473" s="4"/>
    </row>
    <row r="474" spans="1:14" hidden="1" x14ac:dyDescent="0.3">
      <c r="A474" s="4" t="s">
        <v>606</v>
      </c>
      <c r="B474" s="4">
        <v>2</v>
      </c>
      <c r="C474" s="5">
        <v>2</v>
      </c>
      <c r="D474" s="4">
        <v>34</v>
      </c>
      <c r="E474" s="4" t="s">
        <v>861</v>
      </c>
      <c r="F474" s="7" t="s">
        <v>907</v>
      </c>
      <c r="G474" s="4" t="s">
        <v>962</v>
      </c>
      <c r="H474" s="4">
        <v>71.59405887201369</v>
      </c>
      <c r="I474" s="4">
        <v>0.12465229252671965</v>
      </c>
      <c r="J474" s="4" t="s">
        <v>856</v>
      </c>
      <c r="K474" s="4" t="s">
        <v>881</v>
      </c>
      <c r="L474" s="4">
        <v>3</v>
      </c>
      <c r="M474" s="4" t="s">
        <v>882</v>
      </c>
      <c r="N474" s="4"/>
    </row>
    <row r="475" spans="1:14" hidden="1" x14ac:dyDescent="0.3">
      <c r="A475" s="4" t="s">
        <v>606</v>
      </c>
      <c r="B475" s="4">
        <v>2</v>
      </c>
      <c r="C475" s="5">
        <v>2</v>
      </c>
      <c r="D475" s="4">
        <v>34</v>
      </c>
      <c r="E475" s="4" t="s">
        <v>861</v>
      </c>
      <c r="F475" s="7" t="s">
        <v>908</v>
      </c>
      <c r="G475" s="4" t="s">
        <v>962</v>
      </c>
      <c r="H475" s="4">
        <v>70.936387051333085</v>
      </c>
      <c r="I475" s="4">
        <v>0.39903970766980634</v>
      </c>
      <c r="J475" s="4" t="s">
        <v>856</v>
      </c>
      <c r="K475" s="4" t="s">
        <v>881</v>
      </c>
      <c r="L475" s="4">
        <v>3</v>
      </c>
      <c r="M475" s="4" t="s">
        <v>882</v>
      </c>
      <c r="N475" s="4"/>
    </row>
    <row r="476" spans="1:14" hidden="1" x14ac:dyDescent="0.3">
      <c r="A476" s="4" t="s">
        <v>606</v>
      </c>
      <c r="B476" s="4">
        <v>2</v>
      </c>
      <c r="C476" s="5">
        <v>2</v>
      </c>
      <c r="D476" s="4">
        <v>34</v>
      </c>
      <c r="E476" s="4" t="s">
        <v>861</v>
      </c>
      <c r="F476" s="7" t="s">
        <v>909</v>
      </c>
      <c r="G476" s="4" t="s">
        <v>962</v>
      </c>
      <c r="H476" s="4">
        <v>71.040341458663107</v>
      </c>
      <c r="I476" s="4">
        <v>0.6355481504149727</v>
      </c>
      <c r="J476" s="4" t="s">
        <v>856</v>
      </c>
      <c r="K476" s="4" t="s">
        <v>881</v>
      </c>
      <c r="L476" s="4">
        <v>3</v>
      </c>
      <c r="M476" s="4" t="s">
        <v>882</v>
      </c>
      <c r="N476" s="4"/>
    </row>
    <row r="477" spans="1:14" hidden="1" x14ac:dyDescent="0.3">
      <c r="A477" s="4" t="s">
        <v>606</v>
      </c>
      <c r="B477" s="4">
        <v>2</v>
      </c>
      <c r="C477" s="5">
        <v>2</v>
      </c>
      <c r="D477" s="4">
        <v>34</v>
      </c>
      <c r="E477" s="4" t="s">
        <v>861</v>
      </c>
      <c r="F477" s="7" t="s">
        <v>910</v>
      </c>
      <c r="G477" s="4" t="s">
        <v>962</v>
      </c>
      <c r="H477" s="4">
        <v>71.088916585797335</v>
      </c>
      <c r="I477" s="4">
        <v>0.75653520422072285</v>
      </c>
      <c r="J477" s="4" t="s">
        <v>856</v>
      </c>
      <c r="K477" s="4" t="s">
        <v>881</v>
      </c>
      <c r="L477" s="4">
        <v>3</v>
      </c>
      <c r="M477" s="4" t="s">
        <v>882</v>
      </c>
      <c r="N477" s="4"/>
    </row>
    <row r="478" spans="1:14" hidden="1" x14ac:dyDescent="0.3">
      <c r="A478" s="4" t="s">
        <v>606</v>
      </c>
      <c r="B478" s="4">
        <v>2</v>
      </c>
      <c r="C478" s="5">
        <v>2</v>
      </c>
      <c r="D478" s="4">
        <v>34</v>
      </c>
      <c r="E478" s="4" t="s">
        <v>861</v>
      </c>
      <c r="F478" s="7" t="s">
        <v>911</v>
      </c>
      <c r="G478" s="4" t="s">
        <v>962</v>
      </c>
      <c r="H478" s="4">
        <v>71.236770608019697</v>
      </c>
      <c r="I478" s="4">
        <v>0.2014355038952331</v>
      </c>
      <c r="J478" s="4" t="s">
        <v>856</v>
      </c>
      <c r="K478" s="4" t="s">
        <v>881</v>
      </c>
      <c r="L478" s="4">
        <v>3</v>
      </c>
      <c r="M478" s="4" t="s">
        <v>882</v>
      </c>
      <c r="N478" s="4"/>
    </row>
    <row r="479" spans="1:14" hidden="1" x14ac:dyDescent="0.3">
      <c r="A479" s="4" t="s">
        <v>606</v>
      </c>
      <c r="B479" s="4">
        <v>2</v>
      </c>
      <c r="C479" s="5">
        <v>2</v>
      </c>
      <c r="D479" s="4">
        <v>34</v>
      </c>
      <c r="E479" s="4" t="s">
        <v>861</v>
      </c>
      <c r="F479" s="7" t="s">
        <v>912</v>
      </c>
      <c r="G479" s="4" t="s">
        <v>962</v>
      </c>
      <c r="H479" s="4">
        <v>70.367517822549203</v>
      </c>
      <c r="I479" s="4">
        <v>9.6341563307177747E-2</v>
      </c>
      <c r="J479" s="4" t="s">
        <v>856</v>
      </c>
      <c r="K479" s="4" t="s">
        <v>881</v>
      </c>
      <c r="L479" s="4">
        <v>2</v>
      </c>
      <c r="M479" s="4" t="s">
        <v>882</v>
      </c>
      <c r="N479" s="4"/>
    </row>
    <row r="480" spans="1:14" hidden="1" x14ac:dyDescent="0.3">
      <c r="A480" s="4" t="s">
        <v>606</v>
      </c>
      <c r="B480" s="4">
        <v>2</v>
      </c>
      <c r="C480" s="5">
        <v>2</v>
      </c>
      <c r="D480" s="4">
        <v>34</v>
      </c>
      <c r="E480" s="4" t="s">
        <v>861</v>
      </c>
      <c r="F480" s="7" t="s">
        <v>913</v>
      </c>
      <c r="G480" s="4" t="s">
        <v>962</v>
      </c>
      <c r="H480" s="4">
        <v>70.558727696143805</v>
      </c>
      <c r="I480" s="4">
        <v>0.81615825315670232</v>
      </c>
      <c r="J480" s="4" t="s">
        <v>856</v>
      </c>
      <c r="K480" s="4" t="s">
        <v>881</v>
      </c>
      <c r="L480" s="4">
        <v>2</v>
      </c>
      <c r="M480" s="4" t="s">
        <v>882</v>
      </c>
      <c r="N480" s="4"/>
    </row>
    <row r="481" spans="1:14" hidden="1" x14ac:dyDescent="0.3">
      <c r="A481" s="4" t="s">
        <v>606</v>
      </c>
      <c r="B481" s="4">
        <v>2</v>
      </c>
      <c r="C481" s="5">
        <v>2</v>
      </c>
      <c r="D481" s="4">
        <v>34</v>
      </c>
      <c r="E481" s="4" t="s">
        <v>861</v>
      </c>
      <c r="F481" s="8" t="s">
        <v>914</v>
      </c>
      <c r="G481" s="4" t="s">
        <v>962</v>
      </c>
      <c r="H481" s="4">
        <v>70.337964691807045</v>
      </c>
      <c r="I481" s="4">
        <v>0.30211987435603671</v>
      </c>
      <c r="J481" s="4" t="s">
        <v>856</v>
      </c>
      <c r="K481" s="4" t="s">
        <v>881</v>
      </c>
      <c r="L481" s="4">
        <v>2</v>
      </c>
      <c r="M481" s="4" t="s">
        <v>882</v>
      </c>
      <c r="N481" s="4"/>
    </row>
    <row r="482" spans="1:14" hidden="1" x14ac:dyDescent="0.3">
      <c r="A482" s="4" t="s">
        <v>606</v>
      </c>
      <c r="B482" s="4">
        <v>2</v>
      </c>
      <c r="C482" s="5">
        <v>2</v>
      </c>
      <c r="D482" s="4">
        <v>34</v>
      </c>
      <c r="E482" s="4" t="s">
        <v>861</v>
      </c>
      <c r="F482" s="4" t="s">
        <v>922</v>
      </c>
      <c r="G482" s="4" t="s">
        <v>885</v>
      </c>
      <c r="H482" s="4">
        <v>2072.4734400000002</v>
      </c>
      <c r="I482" s="4"/>
      <c r="J482" s="4" t="s">
        <v>886</v>
      </c>
      <c r="K482" s="4"/>
      <c r="L482" s="4">
        <v>1</v>
      </c>
      <c r="M482" s="4" t="s">
        <v>887</v>
      </c>
      <c r="N482" s="4"/>
    </row>
    <row r="483" spans="1:14" hidden="1" x14ac:dyDescent="0.3">
      <c r="A483" s="4" t="s">
        <v>606</v>
      </c>
      <c r="B483" s="4">
        <v>2</v>
      </c>
      <c r="C483" s="5">
        <v>2</v>
      </c>
      <c r="D483" s="4">
        <v>34</v>
      </c>
      <c r="E483" s="4" t="s">
        <v>861</v>
      </c>
      <c r="F483" s="7" t="s">
        <v>904</v>
      </c>
      <c r="G483" s="4" t="s">
        <v>885</v>
      </c>
      <c r="H483" s="4">
        <v>2294.3068266666669</v>
      </c>
      <c r="I483" s="4"/>
      <c r="J483" s="4" t="s">
        <v>886</v>
      </c>
      <c r="K483" s="4"/>
      <c r="L483" s="4">
        <v>1</v>
      </c>
      <c r="M483" s="4" t="s">
        <v>887</v>
      </c>
      <c r="N483" s="4"/>
    </row>
    <row r="484" spans="1:14" hidden="1" x14ac:dyDescent="0.3">
      <c r="A484" s="4" t="s">
        <v>606</v>
      </c>
      <c r="B484" s="4">
        <v>2</v>
      </c>
      <c r="C484" s="5">
        <v>2</v>
      </c>
      <c r="D484" s="4">
        <v>34</v>
      </c>
      <c r="E484" s="4" t="s">
        <v>861</v>
      </c>
      <c r="F484" s="7" t="s">
        <v>905</v>
      </c>
      <c r="G484" s="4" t="s">
        <v>885</v>
      </c>
      <c r="H484" s="4">
        <v>3281.1909066666672</v>
      </c>
      <c r="I484" s="4"/>
      <c r="J484" s="4" t="s">
        <v>886</v>
      </c>
      <c r="K484" s="4"/>
      <c r="L484" s="4">
        <v>1</v>
      </c>
      <c r="M484" s="4" t="s">
        <v>887</v>
      </c>
      <c r="N484" s="4"/>
    </row>
    <row r="485" spans="1:14" hidden="1" x14ac:dyDescent="0.3">
      <c r="A485" s="4" t="s">
        <v>606</v>
      </c>
      <c r="B485" s="4">
        <v>2</v>
      </c>
      <c r="C485" s="5">
        <v>2</v>
      </c>
      <c r="D485" s="4">
        <v>34</v>
      </c>
      <c r="E485" s="4" t="s">
        <v>861</v>
      </c>
      <c r="F485" s="7" t="s">
        <v>906</v>
      </c>
      <c r="G485" s="4" t="s">
        <v>885</v>
      </c>
      <c r="H485" s="4">
        <v>4117.7070666666668</v>
      </c>
      <c r="I485" s="4"/>
      <c r="J485" s="4" t="s">
        <v>886</v>
      </c>
      <c r="K485" s="4"/>
      <c r="L485" s="4">
        <v>1</v>
      </c>
      <c r="M485" s="4" t="s">
        <v>887</v>
      </c>
      <c r="N485" s="4"/>
    </row>
    <row r="486" spans="1:14" hidden="1" x14ac:dyDescent="0.3">
      <c r="A486" s="4" t="s">
        <v>606</v>
      </c>
      <c r="B486" s="4">
        <v>2</v>
      </c>
      <c r="C486" s="5">
        <v>2</v>
      </c>
      <c r="D486" s="4">
        <v>34</v>
      </c>
      <c r="E486" s="4" t="s">
        <v>861</v>
      </c>
      <c r="F486" s="7" t="s">
        <v>903</v>
      </c>
      <c r="G486" s="4" t="s">
        <v>885</v>
      </c>
      <c r="H486" s="4">
        <v>5465.4165066666674</v>
      </c>
      <c r="I486" s="4"/>
      <c r="J486" s="4" t="s">
        <v>886</v>
      </c>
      <c r="K486" s="4"/>
      <c r="L486" s="4">
        <v>1</v>
      </c>
      <c r="M486" s="4" t="s">
        <v>887</v>
      </c>
      <c r="N486" s="4"/>
    </row>
    <row r="487" spans="1:14" hidden="1" x14ac:dyDescent="0.3">
      <c r="A487" s="4" t="s">
        <v>606</v>
      </c>
      <c r="B487" s="4">
        <v>2</v>
      </c>
      <c r="C487" s="5">
        <v>2</v>
      </c>
      <c r="D487" s="4">
        <v>34</v>
      </c>
      <c r="E487" s="4" t="s">
        <v>861</v>
      </c>
      <c r="F487" s="7" t="s">
        <v>907</v>
      </c>
      <c r="G487" s="4" t="s">
        <v>885</v>
      </c>
      <c r="H487" s="4">
        <v>6404.2262800000008</v>
      </c>
      <c r="I487" s="4"/>
      <c r="J487" s="4" t="s">
        <v>886</v>
      </c>
      <c r="K487" s="4"/>
      <c r="L487" s="4">
        <v>1</v>
      </c>
      <c r="M487" s="4" t="s">
        <v>887</v>
      </c>
      <c r="N487" s="4"/>
    </row>
    <row r="488" spans="1:14" hidden="1" x14ac:dyDescent="0.3">
      <c r="A488" s="4" t="s">
        <v>606</v>
      </c>
      <c r="B488" s="4">
        <v>2</v>
      </c>
      <c r="C488" s="5">
        <v>2</v>
      </c>
      <c r="D488" s="4">
        <v>34</v>
      </c>
      <c r="E488" s="4" t="s">
        <v>861</v>
      </c>
      <c r="F488" s="7" t="s">
        <v>908</v>
      </c>
      <c r="G488" s="4" t="s">
        <v>885</v>
      </c>
      <c r="H488" s="4">
        <v>7473.5138133333339</v>
      </c>
      <c r="I488" s="4"/>
      <c r="J488" s="4" t="s">
        <v>886</v>
      </c>
      <c r="K488" s="4"/>
      <c r="L488" s="4">
        <v>1</v>
      </c>
      <c r="M488" s="4" t="s">
        <v>887</v>
      </c>
      <c r="N488" s="4"/>
    </row>
    <row r="489" spans="1:14" hidden="1" x14ac:dyDescent="0.3">
      <c r="A489" s="4" t="s">
        <v>606</v>
      </c>
      <c r="B489" s="4">
        <v>2</v>
      </c>
      <c r="C489" s="5">
        <v>2</v>
      </c>
      <c r="D489" s="4">
        <v>34</v>
      </c>
      <c r="E489" s="4" t="s">
        <v>861</v>
      </c>
      <c r="F489" s="7" t="s">
        <v>909</v>
      </c>
      <c r="G489" s="4" t="s">
        <v>885</v>
      </c>
      <c r="H489" s="4">
        <v>7967.4857599999996</v>
      </c>
      <c r="I489" s="4"/>
      <c r="J489" s="4" t="s">
        <v>886</v>
      </c>
      <c r="K489" s="4"/>
      <c r="L489" s="4">
        <v>1</v>
      </c>
      <c r="M489" s="4" t="s">
        <v>887</v>
      </c>
      <c r="N489" s="4"/>
    </row>
    <row r="490" spans="1:14" hidden="1" x14ac:dyDescent="0.3">
      <c r="A490" s="4" t="s">
        <v>606</v>
      </c>
      <c r="B490" s="4">
        <v>2</v>
      </c>
      <c r="C490" s="5">
        <v>2</v>
      </c>
      <c r="D490" s="4">
        <v>34</v>
      </c>
      <c r="E490" s="4" t="s">
        <v>861</v>
      </c>
      <c r="F490" s="7" t="s">
        <v>910</v>
      </c>
      <c r="G490" s="4" t="s">
        <v>885</v>
      </c>
      <c r="H490" s="4">
        <v>8664.4212266666673</v>
      </c>
      <c r="I490" s="4"/>
      <c r="J490" s="4" t="s">
        <v>886</v>
      </c>
      <c r="K490" s="4"/>
      <c r="L490" s="4">
        <v>1</v>
      </c>
      <c r="M490" s="4" t="s">
        <v>887</v>
      </c>
      <c r="N490" s="4"/>
    </row>
    <row r="491" spans="1:14" hidden="1" x14ac:dyDescent="0.3">
      <c r="A491" s="4" t="s">
        <v>606</v>
      </c>
      <c r="B491" s="4">
        <v>2</v>
      </c>
      <c r="C491" s="5">
        <v>2</v>
      </c>
      <c r="D491" s="4">
        <v>34</v>
      </c>
      <c r="E491" s="4" t="s">
        <v>861</v>
      </c>
      <c r="F491" s="7" t="s">
        <v>911</v>
      </c>
      <c r="G491" s="4" t="s">
        <v>885</v>
      </c>
      <c r="H491" s="4">
        <v>9254.6067800000001</v>
      </c>
      <c r="I491" s="4"/>
      <c r="J491" s="4" t="s">
        <v>886</v>
      </c>
      <c r="K491" s="4"/>
      <c r="L491" s="4">
        <v>1</v>
      </c>
      <c r="M491" s="4" t="s">
        <v>887</v>
      </c>
      <c r="N491" s="4"/>
    </row>
    <row r="492" spans="1:14" hidden="1" x14ac:dyDescent="0.3">
      <c r="A492" s="4" t="s">
        <v>606</v>
      </c>
      <c r="B492" s="4">
        <v>2</v>
      </c>
      <c r="C492" s="5">
        <v>2</v>
      </c>
      <c r="D492" s="4">
        <v>34</v>
      </c>
      <c r="E492" s="4" t="s">
        <v>861</v>
      </c>
      <c r="F492" s="4" t="s">
        <v>922</v>
      </c>
      <c r="G492" s="4" t="s">
        <v>853</v>
      </c>
      <c r="H492" s="4">
        <v>7.7710843373493974</v>
      </c>
      <c r="I492" s="4">
        <v>0.68959460343393697</v>
      </c>
      <c r="J492" s="4" t="s">
        <v>884</v>
      </c>
      <c r="K492" s="4" t="s">
        <v>881</v>
      </c>
      <c r="L492" s="4">
        <v>3</v>
      </c>
      <c r="M492" s="4" t="s">
        <v>882</v>
      </c>
      <c r="N492" s="4"/>
    </row>
    <row r="493" spans="1:14" hidden="1" x14ac:dyDescent="0.3">
      <c r="A493" s="4" t="s">
        <v>606</v>
      </c>
      <c r="B493" s="4">
        <v>2</v>
      </c>
      <c r="C493" s="5">
        <v>2</v>
      </c>
      <c r="D493" s="4">
        <v>34</v>
      </c>
      <c r="E493" s="4" t="s">
        <v>861</v>
      </c>
      <c r="F493" s="7" t="s">
        <v>912</v>
      </c>
      <c r="G493" s="4" t="s">
        <v>853</v>
      </c>
      <c r="H493" s="4">
        <v>4.024096385542169</v>
      </c>
      <c r="I493" s="4">
        <v>0.89587043108536268</v>
      </c>
      <c r="J493" s="4" t="s">
        <v>884</v>
      </c>
      <c r="K493" s="4" t="s">
        <v>881</v>
      </c>
      <c r="L493" s="4">
        <v>3</v>
      </c>
      <c r="M493" s="4" t="s">
        <v>882</v>
      </c>
      <c r="N493" s="4"/>
    </row>
    <row r="494" spans="1:14" hidden="1" x14ac:dyDescent="0.3">
      <c r="A494" s="4" t="s">
        <v>606</v>
      </c>
      <c r="B494" s="4">
        <v>2</v>
      </c>
      <c r="C494" s="5">
        <v>2</v>
      </c>
      <c r="D494" s="4">
        <v>34</v>
      </c>
      <c r="E494" s="4" t="s">
        <v>861</v>
      </c>
      <c r="F494" s="7" t="s">
        <v>913</v>
      </c>
      <c r="G494" s="4" t="s">
        <v>853</v>
      </c>
      <c r="H494" s="4">
        <v>5.1686746987951802</v>
      </c>
      <c r="I494" s="4">
        <v>0.7228915662650609</v>
      </c>
      <c r="J494" s="4" t="s">
        <v>884</v>
      </c>
      <c r="K494" s="4" t="s">
        <v>881</v>
      </c>
      <c r="L494" s="4">
        <v>3</v>
      </c>
      <c r="M494" s="4" t="s">
        <v>882</v>
      </c>
      <c r="N494" s="4"/>
    </row>
    <row r="495" spans="1:14" hidden="1" x14ac:dyDescent="0.3">
      <c r="A495" s="4" t="s">
        <v>606</v>
      </c>
      <c r="B495" s="4">
        <v>2</v>
      </c>
      <c r="C495" s="5">
        <v>2</v>
      </c>
      <c r="D495" s="4">
        <v>34</v>
      </c>
      <c r="E495" s="4" t="s">
        <v>861</v>
      </c>
      <c r="F495" s="7" t="s">
        <v>904</v>
      </c>
      <c r="G495" s="4" t="s">
        <v>853</v>
      </c>
      <c r="H495" s="4">
        <v>7.9397590361445767</v>
      </c>
      <c r="I495" s="4">
        <v>1.7899170831256681</v>
      </c>
      <c r="J495" s="4" t="s">
        <v>884</v>
      </c>
      <c r="K495" s="4" t="s">
        <v>881</v>
      </c>
      <c r="L495" s="4">
        <v>3</v>
      </c>
      <c r="M495" s="4" t="s">
        <v>882</v>
      </c>
      <c r="N495" s="4"/>
    </row>
    <row r="496" spans="1:14" hidden="1" x14ac:dyDescent="0.3">
      <c r="A496" s="4" t="s">
        <v>606</v>
      </c>
      <c r="B496" s="4">
        <v>2</v>
      </c>
      <c r="C496" s="5">
        <v>2</v>
      </c>
      <c r="D496" s="4">
        <v>34</v>
      </c>
      <c r="E496" s="4" t="s">
        <v>861</v>
      </c>
      <c r="F496" s="8" t="s">
        <v>914</v>
      </c>
      <c r="G496" s="4" t="s">
        <v>853</v>
      </c>
      <c r="H496" s="4">
        <v>4.6626506024096388</v>
      </c>
      <c r="I496" s="4">
        <v>0.74162474200059503</v>
      </c>
      <c r="J496" s="4" t="s">
        <v>884</v>
      </c>
      <c r="K496" s="4" t="s">
        <v>881</v>
      </c>
      <c r="L496" s="4">
        <v>3</v>
      </c>
      <c r="M496" s="4" t="s">
        <v>882</v>
      </c>
      <c r="N496" s="4"/>
    </row>
    <row r="497" spans="1:14" hidden="1" x14ac:dyDescent="0.3">
      <c r="A497" s="4" t="s">
        <v>606</v>
      </c>
      <c r="B497" s="4">
        <v>2</v>
      </c>
      <c r="C497" s="5">
        <v>2</v>
      </c>
      <c r="D497" s="4">
        <v>34</v>
      </c>
      <c r="E497" s="4" t="s">
        <v>861</v>
      </c>
      <c r="F497" s="4" t="s">
        <v>915</v>
      </c>
      <c r="G497" s="4" t="s">
        <v>853</v>
      </c>
      <c r="H497" s="4">
        <v>5.3493975903614457</v>
      </c>
      <c r="I497" s="4">
        <v>5.1116152856859491E-2</v>
      </c>
      <c r="J497" s="4" t="s">
        <v>884</v>
      </c>
      <c r="K497" s="4" t="s">
        <v>881</v>
      </c>
      <c r="L497" s="4">
        <v>2</v>
      </c>
      <c r="M497" s="4" t="s">
        <v>882</v>
      </c>
      <c r="N497" s="4"/>
    </row>
    <row r="498" spans="1:14" hidden="1" x14ac:dyDescent="0.3">
      <c r="A498" s="4" t="s">
        <v>606</v>
      </c>
      <c r="B498" s="4">
        <v>2</v>
      </c>
      <c r="C498" s="5">
        <v>2</v>
      </c>
      <c r="D498" s="4">
        <v>34</v>
      </c>
      <c r="E498" s="4" t="s">
        <v>861</v>
      </c>
      <c r="F498" s="4" t="s">
        <v>916</v>
      </c>
      <c r="G498" s="4" t="s">
        <v>853</v>
      </c>
      <c r="H498" s="4">
        <v>5.4578313253012043</v>
      </c>
      <c r="I498" s="4"/>
      <c r="J498" s="4" t="s">
        <v>884</v>
      </c>
      <c r="K498" s="4"/>
      <c r="L498" s="4">
        <v>1</v>
      </c>
      <c r="M498" s="4" t="s">
        <v>882</v>
      </c>
      <c r="N498" s="4"/>
    </row>
    <row r="499" spans="1:14" hidden="1" x14ac:dyDescent="0.3">
      <c r="A499" s="4" t="s">
        <v>606</v>
      </c>
      <c r="B499" s="4">
        <v>2</v>
      </c>
      <c r="C499" s="5">
        <v>2</v>
      </c>
      <c r="D499" s="4">
        <v>34</v>
      </c>
      <c r="E499" s="4" t="s">
        <v>861</v>
      </c>
      <c r="F499" s="4" t="s">
        <v>917</v>
      </c>
      <c r="G499" s="4" t="s">
        <v>853</v>
      </c>
      <c r="H499" s="4">
        <v>6.0361445783132526</v>
      </c>
      <c r="I499" s="4">
        <v>1.1378368365323244</v>
      </c>
      <c r="J499" s="4" t="s">
        <v>884</v>
      </c>
      <c r="K499" s="4" t="s">
        <v>881</v>
      </c>
      <c r="L499" s="4">
        <v>3</v>
      </c>
      <c r="M499" s="4" t="s">
        <v>882</v>
      </c>
      <c r="N499" s="4"/>
    </row>
    <row r="500" spans="1:14" hidden="1" x14ac:dyDescent="0.3">
      <c r="A500" s="4" t="s">
        <v>606</v>
      </c>
      <c r="B500" s="4">
        <v>2</v>
      </c>
      <c r="C500" s="5">
        <v>2</v>
      </c>
      <c r="D500" s="4">
        <v>34</v>
      </c>
      <c r="E500" s="4" t="s">
        <v>861</v>
      </c>
      <c r="F500" s="7" t="s">
        <v>905</v>
      </c>
      <c r="G500" s="4" t="s">
        <v>853</v>
      </c>
      <c r="H500" s="4">
        <v>5.1927710843373491</v>
      </c>
      <c r="I500" s="4">
        <v>0.76189936162710126</v>
      </c>
      <c r="J500" s="4" t="s">
        <v>884</v>
      </c>
      <c r="K500" s="4" t="s">
        <v>881</v>
      </c>
      <c r="L500" s="4">
        <v>3</v>
      </c>
      <c r="M500" s="4" t="s">
        <v>882</v>
      </c>
      <c r="N500" s="4"/>
    </row>
    <row r="501" spans="1:14" hidden="1" x14ac:dyDescent="0.3">
      <c r="A501" s="4" t="s">
        <v>606</v>
      </c>
      <c r="B501" s="4">
        <v>2</v>
      </c>
      <c r="C501" s="5">
        <v>2</v>
      </c>
      <c r="D501" s="4">
        <v>34</v>
      </c>
      <c r="E501" s="4" t="s">
        <v>861</v>
      </c>
      <c r="F501" s="7" t="s">
        <v>906</v>
      </c>
      <c r="G501" s="4" t="s">
        <v>853</v>
      </c>
      <c r="H501" s="4">
        <v>5.1927710843373491</v>
      </c>
      <c r="I501" s="4">
        <v>1.4282064108662602</v>
      </c>
      <c r="J501" s="4" t="s">
        <v>884</v>
      </c>
      <c r="K501" s="4" t="s">
        <v>881</v>
      </c>
      <c r="L501" s="4">
        <v>3</v>
      </c>
      <c r="M501" s="4" t="s">
        <v>882</v>
      </c>
      <c r="N501" s="4"/>
    </row>
    <row r="502" spans="1:14" hidden="1" x14ac:dyDescent="0.3">
      <c r="A502" s="4" t="s">
        <v>606</v>
      </c>
      <c r="B502" s="4">
        <v>2</v>
      </c>
      <c r="C502" s="5">
        <v>2</v>
      </c>
      <c r="D502" s="4">
        <v>34</v>
      </c>
      <c r="E502" s="4" t="s">
        <v>861</v>
      </c>
      <c r="F502" s="7" t="s">
        <v>903</v>
      </c>
      <c r="G502" s="4" t="s">
        <v>853</v>
      </c>
      <c r="H502" s="4">
        <v>5.5421686746987957</v>
      </c>
      <c r="I502" s="4">
        <v>1.6958446563771485</v>
      </c>
      <c r="J502" s="4" t="s">
        <v>884</v>
      </c>
      <c r="K502" s="4" t="s">
        <v>881</v>
      </c>
      <c r="L502" s="4">
        <v>3</v>
      </c>
      <c r="M502" s="4" t="s">
        <v>882</v>
      </c>
      <c r="N502" s="4"/>
    </row>
    <row r="503" spans="1:14" hidden="1" x14ac:dyDescent="0.3">
      <c r="A503" s="4" t="s">
        <v>606</v>
      </c>
      <c r="B503" s="4">
        <v>2</v>
      </c>
      <c r="C503" s="5">
        <v>2</v>
      </c>
      <c r="D503" s="4">
        <v>34</v>
      </c>
      <c r="E503" s="4" t="s">
        <v>861</v>
      </c>
      <c r="F503" s="7" t="s">
        <v>907</v>
      </c>
      <c r="G503" s="4" t="s">
        <v>853</v>
      </c>
      <c r="H503" s="4">
        <v>4.8674698795180724</v>
      </c>
      <c r="I503" s="4">
        <v>1.6799778112712591</v>
      </c>
      <c r="J503" s="4" t="s">
        <v>884</v>
      </c>
      <c r="K503" s="4" t="s">
        <v>881</v>
      </c>
      <c r="L503" s="4">
        <v>3</v>
      </c>
      <c r="M503" s="4" t="s">
        <v>882</v>
      </c>
      <c r="N503" s="4"/>
    </row>
    <row r="504" spans="1:14" hidden="1" x14ac:dyDescent="0.3">
      <c r="A504" s="4" t="s">
        <v>606</v>
      </c>
      <c r="B504" s="4">
        <v>2</v>
      </c>
      <c r="C504" s="5">
        <v>2</v>
      </c>
      <c r="D504" s="4">
        <v>34</v>
      </c>
      <c r="E504" s="4" t="s">
        <v>861</v>
      </c>
      <c r="F504" s="7" t="s">
        <v>908</v>
      </c>
      <c r="G504" s="4" t="s">
        <v>853</v>
      </c>
      <c r="H504" s="4">
        <v>4.6867469879518069</v>
      </c>
      <c r="I504" s="4">
        <v>0.59647680937284664</v>
      </c>
      <c r="J504" s="4" t="s">
        <v>884</v>
      </c>
      <c r="K504" s="4" t="s">
        <v>881</v>
      </c>
      <c r="L504" s="4">
        <v>3</v>
      </c>
      <c r="M504" s="4" t="s">
        <v>882</v>
      </c>
      <c r="N504" s="4"/>
    </row>
    <row r="505" spans="1:14" hidden="1" x14ac:dyDescent="0.3">
      <c r="A505" s="4" t="s">
        <v>606</v>
      </c>
      <c r="B505" s="4">
        <v>2</v>
      </c>
      <c r="C505" s="5">
        <v>2</v>
      </c>
      <c r="D505" s="4">
        <v>34</v>
      </c>
      <c r="E505" s="4" t="s">
        <v>861</v>
      </c>
      <c r="F505" s="7" t="s">
        <v>909</v>
      </c>
      <c r="G505" s="4" t="s">
        <v>853</v>
      </c>
      <c r="H505" s="4">
        <v>5.0963855421686732</v>
      </c>
      <c r="I505" s="4">
        <v>0.27288558199773827</v>
      </c>
      <c r="J505" s="4" t="s">
        <v>884</v>
      </c>
      <c r="K505" s="4" t="s">
        <v>881</v>
      </c>
      <c r="L505" s="4">
        <v>3</v>
      </c>
      <c r="M505" s="4" t="s">
        <v>882</v>
      </c>
      <c r="N505" s="4"/>
    </row>
    <row r="506" spans="1:14" hidden="1" x14ac:dyDescent="0.3">
      <c r="A506" s="4" t="s">
        <v>606</v>
      </c>
      <c r="B506" s="4">
        <v>2</v>
      </c>
      <c r="C506" s="5">
        <v>2</v>
      </c>
      <c r="D506" s="4">
        <v>34</v>
      </c>
      <c r="E506" s="4" t="s">
        <v>861</v>
      </c>
      <c r="F506" s="7" t="s">
        <v>910</v>
      </c>
      <c r="G506" s="4" t="s">
        <v>853</v>
      </c>
      <c r="H506" s="4">
        <v>4.3132530120481931</v>
      </c>
      <c r="I506" s="4">
        <v>0.36919405894083301</v>
      </c>
      <c r="J506" s="4" t="s">
        <v>884</v>
      </c>
      <c r="K506" s="4" t="s">
        <v>881</v>
      </c>
      <c r="L506" s="4">
        <v>3</v>
      </c>
      <c r="M506" s="4" t="s">
        <v>882</v>
      </c>
      <c r="N506" s="4"/>
    </row>
    <row r="507" spans="1:14" hidden="1" x14ac:dyDescent="0.3">
      <c r="A507" s="4" t="s">
        <v>606</v>
      </c>
      <c r="B507" s="4">
        <v>2</v>
      </c>
      <c r="C507" s="5">
        <v>2</v>
      </c>
      <c r="D507" s="4">
        <v>34</v>
      </c>
      <c r="E507" s="4" t="s">
        <v>861</v>
      </c>
      <c r="F507" s="7" t="s">
        <v>911</v>
      </c>
      <c r="G507" s="4" t="s">
        <v>853</v>
      </c>
      <c r="H507" s="4">
        <v>3.987951807228916</v>
      </c>
      <c r="I507" s="4">
        <v>0.13684116495904267</v>
      </c>
      <c r="J507" s="4" t="s">
        <v>884</v>
      </c>
      <c r="K507" s="4" t="s">
        <v>881</v>
      </c>
      <c r="L507" s="4">
        <v>3</v>
      </c>
      <c r="M507" s="4" t="s">
        <v>882</v>
      </c>
      <c r="N507" s="4"/>
    </row>
    <row r="508" spans="1:14" hidden="1" x14ac:dyDescent="0.3">
      <c r="A508" s="4" t="s">
        <v>606</v>
      </c>
      <c r="B508" s="4">
        <v>2</v>
      </c>
      <c r="C508" s="5">
        <v>2</v>
      </c>
      <c r="D508" s="4">
        <v>35</v>
      </c>
      <c r="E508" s="4" t="s">
        <v>861</v>
      </c>
      <c r="F508" s="4" t="s">
        <v>922</v>
      </c>
      <c r="G508" s="4" t="s">
        <v>885</v>
      </c>
      <c r="H508" s="4">
        <v>2376.9688800000004</v>
      </c>
      <c r="I508" s="4"/>
      <c r="J508" s="4" t="s">
        <v>886</v>
      </c>
      <c r="K508" s="4"/>
      <c r="L508" s="4">
        <v>1</v>
      </c>
      <c r="M508" s="4" t="s">
        <v>887</v>
      </c>
      <c r="N508" s="4"/>
    </row>
    <row r="509" spans="1:14" hidden="1" x14ac:dyDescent="0.3">
      <c r="A509" s="4" t="s">
        <v>606</v>
      </c>
      <c r="B509" s="4">
        <v>2</v>
      </c>
      <c r="C509" s="5">
        <v>2</v>
      </c>
      <c r="D509" s="4">
        <v>35</v>
      </c>
      <c r="E509" s="4" t="s">
        <v>861</v>
      </c>
      <c r="F509" s="7" t="s">
        <v>904</v>
      </c>
      <c r="G509" s="4" t="s">
        <v>885</v>
      </c>
      <c r="H509" s="4">
        <v>3818.8726400000005</v>
      </c>
      <c r="I509" s="4"/>
      <c r="J509" s="4" t="s">
        <v>886</v>
      </c>
      <c r="K509" s="4"/>
      <c r="L509" s="4">
        <v>1</v>
      </c>
      <c r="M509" s="4" t="s">
        <v>887</v>
      </c>
      <c r="N509" s="4"/>
    </row>
    <row r="510" spans="1:14" hidden="1" x14ac:dyDescent="0.3">
      <c r="A510" s="4" t="s">
        <v>606</v>
      </c>
      <c r="B510" s="4">
        <v>2</v>
      </c>
      <c r="C510" s="5">
        <v>2</v>
      </c>
      <c r="D510" s="4">
        <v>35</v>
      </c>
      <c r="E510" s="4" t="s">
        <v>861</v>
      </c>
      <c r="F510" s="7" t="s">
        <v>905</v>
      </c>
      <c r="G510" s="4" t="s">
        <v>885</v>
      </c>
      <c r="H510" s="4">
        <v>4395.49136</v>
      </c>
      <c r="I510" s="4"/>
      <c r="J510" s="4" t="s">
        <v>886</v>
      </c>
      <c r="K510" s="4"/>
      <c r="L510" s="4">
        <v>1</v>
      </c>
      <c r="M510" s="4" t="s">
        <v>887</v>
      </c>
      <c r="N510" s="4"/>
    </row>
    <row r="511" spans="1:14" hidden="1" x14ac:dyDescent="0.3">
      <c r="A511" s="4" t="s">
        <v>606</v>
      </c>
      <c r="B511" s="4">
        <v>2</v>
      </c>
      <c r="C511" s="5">
        <v>2</v>
      </c>
      <c r="D511" s="4">
        <v>35</v>
      </c>
      <c r="E511" s="4" t="s">
        <v>861</v>
      </c>
      <c r="F511" s="7" t="s">
        <v>906</v>
      </c>
      <c r="G511" s="4" t="s">
        <v>885</v>
      </c>
      <c r="H511" s="4">
        <v>7559.0570933333329</v>
      </c>
      <c r="I511" s="4"/>
      <c r="J511" s="4" t="s">
        <v>886</v>
      </c>
      <c r="K511" s="4"/>
      <c r="L511" s="4">
        <v>1</v>
      </c>
      <c r="M511" s="4" t="s">
        <v>887</v>
      </c>
      <c r="N511" s="4"/>
    </row>
    <row r="512" spans="1:14" hidden="1" x14ac:dyDescent="0.3">
      <c r="A512" s="4" t="s">
        <v>606</v>
      </c>
      <c r="B512" s="4">
        <v>2</v>
      </c>
      <c r="C512" s="5">
        <v>2</v>
      </c>
      <c r="D512" s="4">
        <v>35</v>
      </c>
      <c r="E512" s="4" t="s">
        <v>861</v>
      </c>
      <c r="F512" s="7" t="s">
        <v>903</v>
      </c>
      <c r="G512" s="4" t="s">
        <v>885</v>
      </c>
      <c r="H512" s="4">
        <v>6674.9441600000009</v>
      </c>
      <c r="I512" s="4"/>
      <c r="J512" s="4" t="s">
        <v>886</v>
      </c>
      <c r="K512" s="4"/>
      <c r="L512" s="4">
        <v>1</v>
      </c>
      <c r="M512" s="4" t="s">
        <v>887</v>
      </c>
      <c r="N512" s="4"/>
    </row>
    <row r="513" spans="1:14" hidden="1" x14ac:dyDescent="0.3">
      <c r="A513" s="4" t="s">
        <v>606</v>
      </c>
      <c r="B513" s="4">
        <v>2</v>
      </c>
      <c r="C513" s="5">
        <v>2</v>
      </c>
      <c r="D513" s="4">
        <v>35</v>
      </c>
      <c r="E513" s="4" t="s">
        <v>861</v>
      </c>
      <c r="F513" s="7" t="s">
        <v>907</v>
      </c>
      <c r="G513" s="4" t="s">
        <v>885</v>
      </c>
      <c r="H513" s="4">
        <v>8530.9339400000008</v>
      </c>
      <c r="I513" s="4"/>
      <c r="J513" s="4" t="s">
        <v>886</v>
      </c>
      <c r="K513" s="4"/>
      <c r="L513" s="4">
        <v>1</v>
      </c>
      <c r="M513" s="4" t="s">
        <v>887</v>
      </c>
      <c r="N513" s="4"/>
    </row>
    <row r="514" spans="1:14" hidden="1" x14ac:dyDescent="0.3">
      <c r="A514" s="4" t="s">
        <v>606</v>
      </c>
      <c r="B514" s="4">
        <v>2</v>
      </c>
      <c r="C514" s="5">
        <v>2</v>
      </c>
      <c r="D514" s="4">
        <v>35</v>
      </c>
      <c r="E514" s="4" t="s">
        <v>861</v>
      </c>
      <c r="F514" s="7" t="s">
        <v>908</v>
      </c>
      <c r="G514" s="4" t="s">
        <v>885</v>
      </c>
      <c r="H514" s="4">
        <v>9540.3204399999995</v>
      </c>
      <c r="I514" s="4"/>
      <c r="J514" s="4" t="s">
        <v>886</v>
      </c>
      <c r="K514" s="4"/>
      <c r="L514" s="4">
        <v>1</v>
      </c>
      <c r="M514" s="4" t="s">
        <v>887</v>
      </c>
      <c r="N514" s="4"/>
    </row>
    <row r="515" spans="1:14" hidden="1" x14ac:dyDescent="0.3">
      <c r="A515" s="4" t="s">
        <v>606</v>
      </c>
      <c r="B515" s="4">
        <v>2</v>
      </c>
      <c r="C515" s="5">
        <v>2</v>
      </c>
      <c r="D515" s="4">
        <v>35</v>
      </c>
      <c r="E515" s="4" t="s">
        <v>861</v>
      </c>
      <c r="F515" s="7" t="s">
        <v>909</v>
      </c>
      <c r="G515" s="4" t="s">
        <v>885</v>
      </c>
      <c r="H515" s="4">
        <v>9260.3463200000006</v>
      </c>
      <c r="I515" s="4"/>
      <c r="J515" s="4" t="s">
        <v>886</v>
      </c>
      <c r="K515" s="4"/>
      <c r="L515" s="4">
        <v>1</v>
      </c>
      <c r="M515" s="4" t="s">
        <v>887</v>
      </c>
      <c r="N515" s="4"/>
    </row>
    <row r="516" spans="1:14" hidden="1" x14ac:dyDescent="0.3">
      <c r="A516" s="4" t="s">
        <v>606</v>
      </c>
      <c r="B516" s="4">
        <v>2</v>
      </c>
      <c r="C516" s="5">
        <v>2</v>
      </c>
      <c r="D516" s="4">
        <v>35</v>
      </c>
      <c r="E516" s="4" t="s">
        <v>861</v>
      </c>
      <c r="F516" s="7" t="s">
        <v>910</v>
      </c>
      <c r="G516" s="4" t="s">
        <v>885</v>
      </c>
      <c r="H516" s="4">
        <v>10043.54694</v>
      </c>
      <c r="I516" s="4"/>
      <c r="J516" s="4" t="s">
        <v>886</v>
      </c>
      <c r="K516" s="4"/>
      <c r="L516" s="4">
        <v>1</v>
      </c>
      <c r="M516" s="4" t="s">
        <v>887</v>
      </c>
      <c r="N516" s="4"/>
    </row>
    <row r="517" spans="1:14" hidden="1" x14ac:dyDescent="0.3">
      <c r="A517" s="4" t="s">
        <v>606</v>
      </c>
      <c r="B517" s="4">
        <v>2</v>
      </c>
      <c r="C517" s="5">
        <v>2</v>
      </c>
      <c r="D517" s="4">
        <v>35</v>
      </c>
      <c r="E517" s="4" t="s">
        <v>861</v>
      </c>
      <c r="F517" s="7" t="s">
        <v>911</v>
      </c>
      <c r="G517" s="4" t="s">
        <v>885</v>
      </c>
      <c r="H517" s="4">
        <v>9699.7155199999997</v>
      </c>
      <c r="I517" s="4"/>
      <c r="J517" s="4" t="s">
        <v>886</v>
      </c>
      <c r="K517" s="4"/>
      <c r="L517" s="4">
        <v>1</v>
      </c>
      <c r="M517" s="4" t="s">
        <v>887</v>
      </c>
      <c r="N517" s="4"/>
    </row>
    <row r="518" spans="1:14" hidden="1" x14ac:dyDescent="0.3">
      <c r="A518" s="4" t="s">
        <v>606</v>
      </c>
      <c r="B518" s="4">
        <v>2</v>
      </c>
      <c r="C518" s="5">
        <v>2</v>
      </c>
      <c r="D518" s="4">
        <v>35</v>
      </c>
      <c r="E518" s="4" t="s">
        <v>861</v>
      </c>
      <c r="F518" s="7" t="s">
        <v>912</v>
      </c>
      <c r="G518" s="4" t="s">
        <v>885</v>
      </c>
      <c r="H518" s="4">
        <v>10960.96768</v>
      </c>
      <c r="I518" s="4"/>
      <c r="J518" s="4" t="s">
        <v>886</v>
      </c>
      <c r="K518" s="4"/>
      <c r="L518" s="4">
        <v>1</v>
      </c>
      <c r="M518" s="4" t="s">
        <v>887</v>
      </c>
      <c r="N518" s="4"/>
    </row>
    <row r="519" spans="1:14" hidden="1" x14ac:dyDescent="0.3">
      <c r="A519" s="4" t="s">
        <v>606</v>
      </c>
      <c r="B519" s="4">
        <v>2</v>
      </c>
      <c r="C519" s="5">
        <v>2</v>
      </c>
      <c r="D519" s="4">
        <v>35</v>
      </c>
      <c r="E519" s="4" t="s">
        <v>861</v>
      </c>
      <c r="F519" s="7" t="s">
        <v>913</v>
      </c>
      <c r="G519" s="4" t="s">
        <v>885</v>
      </c>
      <c r="H519" s="4">
        <v>11580.24712</v>
      </c>
      <c r="I519" s="4"/>
      <c r="J519" s="4" t="s">
        <v>886</v>
      </c>
      <c r="K519" s="4"/>
      <c r="L519" s="4">
        <v>1</v>
      </c>
      <c r="M519" s="4" t="s">
        <v>887</v>
      </c>
      <c r="N519" s="4"/>
    </row>
    <row r="520" spans="1:14" hidden="1" x14ac:dyDescent="0.3">
      <c r="A520" s="4" t="s">
        <v>606</v>
      </c>
      <c r="B520" s="4">
        <v>2</v>
      </c>
      <c r="C520" s="5">
        <v>2</v>
      </c>
      <c r="D520" s="4">
        <v>35</v>
      </c>
      <c r="E520" s="4" t="s">
        <v>861</v>
      </c>
      <c r="F520" s="8" t="s">
        <v>914</v>
      </c>
      <c r="G520" s="4" t="s">
        <v>885</v>
      </c>
      <c r="H520" s="4">
        <v>10165.656080000001</v>
      </c>
      <c r="I520" s="4"/>
      <c r="J520" s="4" t="s">
        <v>886</v>
      </c>
      <c r="K520" s="4"/>
      <c r="L520" s="4">
        <v>1</v>
      </c>
      <c r="M520" s="4" t="s">
        <v>887</v>
      </c>
      <c r="N520" s="4"/>
    </row>
    <row r="521" spans="1:14" hidden="1" x14ac:dyDescent="0.3">
      <c r="A521" s="4" t="s">
        <v>606</v>
      </c>
      <c r="B521" s="4">
        <v>2</v>
      </c>
      <c r="C521" s="5">
        <v>2</v>
      </c>
      <c r="D521" s="4">
        <v>35</v>
      </c>
      <c r="E521" s="4" t="s">
        <v>861</v>
      </c>
      <c r="F521" s="4" t="s">
        <v>915</v>
      </c>
      <c r="G521" s="4" t="s">
        <v>885</v>
      </c>
      <c r="H521" s="4">
        <v>9610.8364000000001</v>
      </c>
      <c r="I521" s="4"/>
      <c r="J521" s="4" t="s">
        <v>886</v>
      </c>
      <c r="K521" s="4"/>
      <c r="L521" s="4">
        <v>1</v>
      </c>
      <c r="M521" s="4" t="s">
        <v>887</v>
      </c>
      <c r="N521" s="4"/>
    </row>
    <row r="522" spans="1:14" hidden="1" x14ac:dyDescent="0.3">
      <c r="A522" s="4" t="s">
        <v>606</v>
      </c>
      <c r="B522" s="4">
        <v>2</v>
      </c>
      <c r="C522" s="5">
        <v>2</v>
      </c>
      <c r="D522" s="4">
        <v>35</v>
      </c>
      <c r="E522" s="4" t="s">
        <v>861</v>
      </c>
      <c r="F522" s="4" t="s">
        <v>916</v>
      </c>
      <c r="G522" s="4" t="s">
        <v>885</v>
      </c>
      <c r="H522" s="4">
        <v>9650.8051999999989</v>
      </c>
      <c r="I522" s="4"/>
      <c r="J522" s="4" t="s">
        <v>886</v>
      </c>
      <c r="K522" s="4"/>
      <c r="L522" s="4">
        <v>1</v>
      </c>
      <c r="M522" s="4" t="s">
        <v>887</v>
      </c>
      <c r="N522" s="4"/>
    </row>
    <row r="523" spans="1:14" hidden="1" x14ac:dyDescent="0.3">
      <c r="A523" s="4" t="s">
        <v>606</v>
      </c>
      <c r="B523" s="4">
        <v>2</v>
      </c>
      <c r="C523" s="5">
        <v>2</v>
      </c>
      <c r="D523" s="4">
        <v>35</v>
      </c>
      <c r="E523" s="4" t="s">
        <v>861</v>
      </c>
      <c r="F523" s="4" t="s">
        <v>922</v>
      </c>
      <c r="G523" s="4" t="s">
        <v>853</v>
      </c>
      <c r="H523" s="4">
        <v>6.3132530120481931</v>
      </c>
      <c r="I523" s="4">
        <v>0.52668657817817843</v>
      </c>
      <c r="J523" s="4" t="s">
        <v>884</v>
      </c>
      <c r="K523" s="4" t="s">
        <v>881</v>
      </c>
      <c r="L523" s="4">
        <v>3</v>
      </c>
      <c r="M523" s="4" t="s">
        <v>882</v>
      </c>
      <c r="N523" s="4"/>
    </row>
    <row r="524" spans="1:14" hidden="1" x14ac:dyDescent="0.3">
      <c r="A524" s="4" t="s">
        <v>606</v>
      </c>
      <c r="B524" s="4">
        <v>2</v>
      </c>
      <c r="C524" s="5">
        <v>2</v>
      </c>
      <c r="D524" s="4">
        <v>35</v>
      </c>
      <c r="E524" s="4" t="s">
        <v>861</v>
      </c>
      <c r="F524" s="7" t="s">
        <v>912</v>
      </c>
      <c r="G524" s="4" t="s">
        <v>853</v>
      </c>
      <c r="H524" s="4">
        <v>5.7108433734939759</v>
      </c>
      <c r="I524" s="4">
        <v>0.47814782730083005</v>
      </c>
      <c r="J524" s="4" t="s">
        <v>884</v>
      </c>
      <c r="K524" s="4" t="s">
        <v>881</v>
      </c>
      <c r="L524" s="4">
        <v>3</v>
      </c>
      <c r="M524" s="4" t="s">
        <v>882</v>
      </c>
      <c r="N524" s="4"/>
    </row>
    <row r="525" spans="1:14" hidden="1" x14ac:dyDescent="0.3">
      <c r="A525" s="4" t="s">
        <v>606</v>
      </c>
      <c r="B525" s="4">
        <v>2</v>
      </c>
      <c r="C525" s="5">
        <v>2</v>
      </c>
      <c r="D525" s="4">
        <v>35</v>
      </c>
      <c r="E525" s="4" t="s">
        <v>861</v>
      </c>
      <c r="F525" s="7" t="s">
        <v>913</v>
      </c>
      <c r="G525" s="4" t="s">
        <v>853</v>
      </c>
      <c r="H525" s="4">
        <v>5.5421686746987939</v>
      </c>
      <c r="I525" s="4">
        <v>0.44902759406227016</v>
      </c>
      <c r="J525" s="4" t="s">
        <v>884</v>
      </c>
      <c r="K525" s="4" t="s">
        <v>881</v>
      </c>
      <c r="L525" s="4">
        <v>3</v>
      </c>
      <c r="M525" s="4" t="s">
        <v>882</v>
      </c>
      <c r="N525" s="4"/>
    </row>
    <row r="526" spans="1:14" hidden="1" x14ac:dyDescent="0.3">
      <c r="A526" s="4" t="s">
        <v>606</v>
      </c>
      <c r="B526" s="4">
        <v>2</v>
      </c>
      <c r="C526" s="5">
        <v>2</v>
      </c>
      <c r="D526" s="4">
        <v>35</v>
      </c>
      <c r="E526" s="4" t="s">
        <v>861</v>
      </c>
      <c r="F526" s="7" t="s">
        <v>904</v>
      </c>
      <c r="G526" s="4" t="s">
        <v>853</v>
      </c>
      <c r="H526" s="4">
        <v>6.1325301204819276</v>
      </c>
      <c r="I526" s="4">
        <v>0.52916123508428348</v>
      </c>
      <c r="J526" s="4" t="s">
        <v>884</v>
      </c>
      <c r="K526" s="4" t="s">
        <v>881</v>
      </c>
      <c r="L526" s="4">
        <v>3</v>
      </c>
      <c r="M526" s="4" t="s">
        <v>882</v>
      </c>
      <c r="N526" s="4"/>
    </row>
    <row r="527" spans="1:14" hidden="1" x14ac:dyDescent="0.3">
      <c r="A527" s="4" t="s">
        <v>606</v>
      </c>
      <c r="B527" s="4">
        <v>2</v>
      </c>
      <c r="C527" s="5">
        <v>2</v>
      </c>
      <c r="D527" s="4">
        <v>35</v>
      </c>
      <c r="E527" s="4" t="s">
        <v>861</v>
      </c>
      <c r="F527" s="8" t="s">
        <v>914</v>
      </c>
      <c r="G527" s="4" t="s">
        <v>853</v>
      </c>
      <c r="H527" s="4">
        <v>5.6144578313253009</v>
      </c>
      <c r="I527" s="4">
        <v>0.38308706254420849</v>
      </c>
      <c r="J527" s="4" t="s">
        <v>884</v>
      </c>
      <c r="K527" s="4" t="s">
        <v>881</v>
      </c>
      <c r="L527" s="4">
        <v>3</v>
      </c>
      <c r="M527" s="4" t="s">
        <v>882</v>
      </c>
      <c r="N527" s="4"/>
    </row>
    <row r="528" spans="1:14" hidden="1" x14ac:dyDescent="0.3">
      <c r="A528" s="4" t="s">
        <v>606</v>
      </c>
      <c r="B528" s="4">
        <v>2</v>
      </c>
      <c r="C528" s="5">
        <v>2</v>
      </c>
      <c r="D528" s="4">
        <v>35</v>
      </c>
      <c r="E528" s="4" t="s">
        <v>861</v>
      </c>
      <c r="F528" s="4" t="s">
        <v>915</v>
      </c>
      <c r="G528" s="4" t="s">
        <v>853</v>
      </c>
      <c r="H528" s="4">
        <v>5.7951807228915655</v>
      </c>
      <c r="I528" s="4">
        <v>0.58430629652925992</v>
      </c>
      <c r="J528" s="4" t="s">
        <v>884</v>
      </c>
      <c r="K528" s="4" t="s">
        <v>881</v>
      </c>
      <c r="L528" s="4">
        <v>3</v>
      </c>
      <c r="M528" s="4" t="s">
        <v>882</v>
      </c>
      <c r="N528" s="4"/>
    </row>
    <row r="529" spans="1:14" hidden="1" x14ac:dyDescent="0.3">
      <c r="A529" s="4" t="s">
        <v>606</v>
      </c>
      <c r="B529" s="4">
        <v>2</v>
      </c>
      <c r="C529" s="5">
        <v>2</v>
      </c>
      <c r="D529" s="4">
        <v>35</v>
      </c>
      <c r="E529" s="4" t="s">
        <v>861</v>
      </c>
      <c r="F529" s="4" t="s">
        <v>916</v>
      </c>
      <c r="G529" s="4" t="s">
        <v>853</v>
      </c>
      <c r="H529" s="4">
        <v>6.120481927710844</v>
      </c>
      <c r="I529" s="4">
        <v>0.83550546735352937</v>
      </c>
      <c r="J529" s="4" t="s">
        <v>884</v>
      </c>
      <c r="K529" s="4" t="s">
        <v>881</v>
      </c>
      <c r="L529" s="4">
        <v>3</v>
      </c>
      <c r="M529" s="4" t="s">
        <v>882</v>
      </c>
      <c r="N529" s="4"/>
    </row>
    <row r="530" spans="1:14" hidden="1" x14ac:dyDescent="0.3">
      <c r="A530" s="4" t="s">
        <v>606</v>
      </c>
      <c r="B530" s="4">
        <v>2</v>
      </c>
      <c r="C530" s="5">
        <v>2</v>
      </c>
      <c r="D530" s="4">
        <v>35</v>
      </c>
      <c r="E530" s="4" t="s">
        <v>861</v>
      </c>
      <c r="F530" s="4" t="s">
        <v>917</v>
      </c>
      <c r="G530" s="4" t="s">
        <v>853</v>
      </c>
      <c r="H530" s="4">
        <v>6.1626506024096388</v>
      </c>
      <c r="I530" s="4">
        <v>0.84341652213817031</v>
      </c>
      <c r="J530" s="4" t="s">
        <v>884</v>
      </c>
      <c r="K530" s="4" t="s">
        <v>881</v>
      </c>
      <c r="L530" s="4">
        <v>2</v>
      </c>
      <c r="M530" s="4" t="s">
        <v>882</v>
      </c>
      <c r="N530" s="4"/>
    </row>
    <row r="531" spans="1:14" hidden="1" x14ac:dyDescent="0.3">
      <c r="A531" s="4" t="s">
        <v>606</v>
      </c>
      <c r="B531" s="4">
        <v>2</v>
      </c>
      <c r="C531" s="5">
        <v>2</v>
      </c>
      <c r="D531" s="4">
        <v>35</v>
      </c>
      <c r="E531" s="4" t="s">
        <v>861</v>
      </c>
      <c r="F531" s="4" t="s">
        <v>918</v>
      </c>
      <c r="G531" s="4" t="s">
        <v>853</v>
      </c>
      <c r="H531" s="4">
        <v>6.9397590361445785</v>
      </c>
      <c r="I531" s="4">
        <v>0.92009075142346086</v>
      </c>
      <c r="J531" s="4" t="s">
        <v>884</v>
      </c>
      <c r="K531" s="4" t="s">
        <v>881</v>
      </c>
      <c r="L531" s="4">
        <v>2</v>
      </c>
      <c r="M531" s="4" t="s">
        <v>882</v>
      </c>
      <c r="N531" s="4"/>
    </row>
    <row r="532" spans="1:14" hidden="1" x14ac:dyDescent="0.3">
      <c r="A532" s="4" t="s">
        <v>606</v>
      </c>
      <c r="B532" s="4">
        <v>2</v>
      </c>
      <c r="C532" s="5">
        <v>2</v>
      </c>
      <c r="D532" s="4">
        <v>35</v>
      </c>
      <c r="E532" s="4" t="s">
        <v>861</v>
      </c>
      <c r="F532" s="4" t="s">
        <v>919</v>
      </c>
      <c r="G532" s="4" t="s">
        <v>853</v>
      </c>
      <c r="H532" s="4">
        <v>6.3614457831325311</v>
      </c>
      <c r="I532" s="4"/>
      <c r="J532" s="4" t="s">
        <v>884</v>
      </c>
      <c r="K532" s="4"/>
      <c r="L532" s="4">
        <v>1</v>
      </c>
      <c r="M532" s="4" t="s">
        <v>882</v>
      </c>
      <c r="N532" s="4"/>
    </row>
    <row r="533" spans="1:14" hidden="1" x14ac:dyDescent="0.3">
      <c r="A533" s="4" t="s">
        <v>606</v>
      </c>
      <c r="B533" s="4">
        <v>2</v>
      </c>
      <c r="C533" s="5">
        <v>2</v>
      </c>
      <c r="D533" s="4">
        <v>35</v>
      </c>
      <c r="E533" s="4" t="s">
        <v>861</v>
      </c>
      <c r="F533" s="7" t="s">
        <v>905</v>
      </c>
      <c r="G533" s="4" t="s">
        <v>853</v>
      </c>
      <c r="H533" s="4">
        <v>6.7108433734939759</v>
      </c>
      <c r="I533" s="4">
        <v>0.38648228752639679</v>
      </c>
      <c r="J533" s="4" t="s">
        <v>884</v>
      </c>
      <c r="K533" s="4" t="s">
        <v>881</v>
      </c>
      <c r="L533" s="4">
        <v>3</v>
      </c>
      <c r="M533" s="4" t="s">
        <v>882</v>
      </c>
      <c r="N533" s="4"/>
    </row>
    <row r="534" spans="1:14" hidden="1" x14ac:dyDescent="0.3">
      <c r="A534" s="4" t="s">
        <v>606</v>
      </c>
      <c r="B534" s="4">
        <v>2</v>
      </c>
      <c r="C534" s="5">
        <v>2</v>
      </c>
      <c r="D534" s="4">
        <v>35</v>
      </c>
      <c r="E534" s="4" t="s">
        <v>861</v>
      </c>
      <c r="F534" s="7" t="s">
        <v>906</v>
      </c>
      <c r="G534" s="4" t="s">
        <v>853</v>
      </c>
      <c r="H534" s="4">
        <v>6.0602409638554215</v>
      </c>
      <c r="I534" s="4">
        <v>0.1104235107218271</v>
      </c>
      <c r="J534" s="4" t="s">
        <v>884</v>
      </c>
      <c r="K534" s="4" t="s">
        <v>881</v>
      </c>
      <c r="L534" s="4">
        <v>3</v>
      </c>
      <c r="M534" s="4" t="s">
        <v>882</v>
      </c>
      <c r="N534" s="4"/>
    </row>
    <row r="535" spans="1:14" hidden="1" x14ac:dyDescent="0.3">
      <c r="A535" s="4" t="s">
        <v>606</v>
      </c>
      <c r="B535" s="4">
        <v>2</v>
      </c>
      <c r="C535" s="5">
        <v>2</v>
      </c>
      <c r="D535" s="4">
        <v>35</v>
      </c>
      <c r="E535" s="4" t="s">
        <v>861</v>
      </c>
      <c r="F535" s="7" t="s">
        <v>903</v>
      </c>
      <c r="G535" s="4" t="s">
        <v>853</v>
      </c>
      <c r="H535" s="4">
        <v>5.6626506024096379</v>
      </c>
      <c r="I535" s="4">
        <v>0.38648228752639641</v>
      </c>
      <c r="J535" s="4" t="s">
        <v>884</v>
      </c>
      <c r="K535" s="4" t="s">
        <v>881</v>
      </c>
      <c r="L535" s="4">
        <v>3</v>
      </c>
      <c r="M535" s="4" t="s">
        <v>882</v>
      </c>
      <c r="N535" s="4"/>
    </row>
    <row r="536" spans="1:14" hidden="1" x14ac:dyDescent="0.3">
      <c r="A536" s="4" t="s">
        <v>606</v>
      </c>
      <c r="B536" s="4">
        <v>2</v>
      </c>
      <c r="C536" s="5">
        <v>2</v>
      </c>
      <c r="D536" s="4">
        <v>35</v>
      </c>
      <c r="E536" s="4" t="s">
        <v>861</v>
      </c>
      <c r="F536" s="7" t="s">
        <v>907</v>
      </c>
      <c r="G536" s="4" t="s">
        <v>853</v>
      </c>
      <c r="H536" s="4">
        <v>5.4096385542168681</v>
      </c>
      <c r="I536" s="4">
        <v>0.2117879015812881</v>
      </c>
      <c r="J536" s="4" t="s">
        <v>884</v>
      </c>
      <c r="K536" s="4" t="s">
        <v>881</v>
      </c>
      <c r="L536" s="4">
        <v>3</v>
      </c>
      <c r="M536" s="4" t="s">
        <v>882</v>
      </c>
      <c r="N536" s="4"/>
    </row>
    <row r="537" spans="1:14" hidden="1" x14ac:dyDescent="0.3">
      <c r="A537" s="4" t="s">
        <v>606</v>
      </c>
      <c r="B537" s="4">
        <v>2</v>
      </c>
      <c r="C537" s="5">
        <v>2</v>
      </c>
      <c r="D537" s="4">
        <v>35</v>
      </c>
      <c r="E537" s="4" t="s">
        <v>861</v>
      </c>
      <c r="F537" s="7" t="s">
        <v>908</v>
      </c>
      <c r="G537" s="4" t="s">
        <v>853</v>
      </c>
      <c r="H537" s="4">
        <v>5.3734939759036147</v>
      </c>
      <c r="I537" s="4">
        <v>0.19906881496214798</v>
      </c>
      <c r="J537" s="4" t="s">
        <v>884</v>
      </c>
      <c r="K537" s="4" t="s">
        <v>881</v>
      </c>
      <c r="L537" s="4">
        <v>3</v>
      </c>
      <c r="M537" s="4" t="s">
        <v>882</v>
      </c>
      <c r="N537" s="4"/>
    </row>
    <row r="538" spans="1:14" hidden="1" x14ac:dyDescent="0.3">
      <c r="A538" s="4" t="s">
        <v>606</v>
      </c>
      <c r="B538" s="4">
        <v>2</v>
      </c>
      <c r="C538" s="5">
        <v>2</v>
      </c>
      <c r="D538" s="4">
        <v>35</v>
      </c>
      <c r="E538" s="4" t="s">
        <v>861</v>
      </c>
      <c r="F538" s="7" t="s">
        <v>909</v>
      </c>
      <c r="G538" s="4" t="s">
        <v>853</v>
      </c>
      <c r="H538" s="4">
        <v>5.1807228915662646</v>
      </c>
      <c r="I538" s="4">
        <v>0.86772084723040577</v>
      </c>
      <c r="J538" s="4" t="s">
        <v>884</v>
      </c>
      <c r="K538" s="4" t="s">
        <v>881</v>
      </c>
      <c r="L538" s="4">
        <v>3</v>
      </c>
      <c r="M538" s="4" t="s">
        <v>882</v>
      </c>
      <c r="N538" s="4"/>
    </row>
    <row r="539" spans="1:14" hidden="1" x14ac:dyDescent="0.3">
      <c r="A539" s="4" t="s">
        <v>606</v>
      </c>
      <c r="B539" s="4">
        <v>2</v>
      </c>
      <c r="C539" s="5">
        <v>2</v>
      </c>
      <c r="D539" s="4">
        <v>35</v>
      </c>
      <c r="E539" s="4" t="s">
        <v>861</v>
      </c>
      <c r="F539" s="7" t="s">
        <v>910</v>
      </c>
      <c r="G539" s="4" t="s">
        <v>853</v>
      </c>
      <c r="H539" s="4">
        <v>5.4819277108433724</v>
      </c>
      <c r="I539" s="4">
        <v>0.86621395026596371</v>
      </c>
      <c r="J539" s="4" t="s">
        <v>884</v>
      </c>
      <c r="K539" s="4" t="s">
        <v>881</v>
      </c>
      <c r="L539" s="4">
        <v>3</v>
      </c>
      <c r="M539" s="4" t="s">
        <v>882</v>
      </c>
      <c r="N539" s="4"/>
    </row>
    <row r="540" spans="1:14" hidden="1" x14ac:dyDescent="0.3">
      <c r="A540" s="4" t="s">
        <v>606</v>
      </c>
      <c r="B540" s="4">
        <v>2</v>
      </c>
      <c r="C540" s="5">
        <v>2</v>
      </c>
      <c r="D540" s="4">
        <v>35</v>
      </c>
      <c r="E540" s="4" t="s">
        <v>861</v>
      </c>
      <c r="F540" s="7" t="s">
        <v>911</v>
      </c>
      <c r="G540" s="4" t="s">
        <v>853</v>
      </c>
      <c r="H540" s="4">
        <v>5.0240963855421681</v>
      </c>
      <c r="I540" s="4">
        <v>0.9984019747180567</v>
      </c>
      <c r="J540" s="4" t="s">
        <v>884</v>
      </c>
      <c r="K540" s="4" t="s">
        <v>881</v>
      </c>
      <c r="L540" s="4">
        <v>3</v>
      </c>
      <c r="M540" s="4" t="s">
        <v>882</v>
      </c>
      <c r="N540" s="4"/>
    </row>
    <row r="541" spans="1:14" hidden="1" x14ac:dyDescent="0.3">
      <c r="A541" s="4" t="s">
        <v>606</v>
      </c>
      <c r="B541" s="4">
        <v>2</v>
      </c>
      <c r="C541" s="5">
        <v>2</v>
      </c>
      <c r="D541" s="4">
        <v>36</v>
      </c>
      <c r="E541" s="4" t="s">
        <v>861</v>
      </c>
      <c r="F541" s="4" t="s">
        <v>922</v>
      </c>
      <c r="G541" s="4" t="s">
        <v>885</v>
      </c>
      <c r="H541" s="4">
        <v>2148.4408600000002</v>
      </c>
      <c r="I541" s="4"/>
      <c r="J541" s="4" t="s">
        <v>886</v>
      </c>
      <c r="K541" s="4"/>
      <c r="L541" s="4">
        <v>1</v>
      </c>
      <c r="M541" s="4" t="s">
        <v>887</v>
      </c>
      <c r="N541" s="4"/>
    </row>
    <row r="542" spans="1:14" hidden="1" x14ac:dyDescent="0.3">
      <c r="A542" s="4" t="s">
        <v>606</v>
      </c>
      <c r="B542" s="4">
        <v>2</v>
      </c>
      <c r="C542" s="5">
        <v>2</v>
      </c>
      <c r="D542" s="4">
        <v>36</v>
      </c>
      <c r="E542" s="4" t="s">
        <v>861</v>
      </c>
      <c r="F542" s="7" t="s">
        <v>904</v>
      </c>
      <c r="G542" s="4" t="s">
        <v>885</v>
      </c>
      <c r="H542" s="4">
        <v>2443.6869333333334</v>
      </c>
      <c r="I542" s="4"/>
      <c r="J542" s="4" t="s">
        <v>886</v>
      </c>
      <c r="K542" s="4"/>
      <c r="L542" s="4">
        <v>1</v>
      </c>
      <c r="M542" s="4" t="s">
        <v>887</v>
      </c>
      <c r="N542" s="4"/>
    </row>
    <row r="543" spans="1:14" hidden="1" x14ac:dyDescent="0.3">
      <c r="A543" s="4" t="s">
        <v>606</v>
      </c>
      <c r="B543" s="4">
        <v>2</v>
      </c>
      <c r="C543" s="5">
        <v>2</v>
      </c>
      <c r="D543" s="4">
        <v>36</v>
      </c>
      <c r="E543" s="4" t="s">
        <v>861</v>
      </c>
      <c r="F543" s="7" t="s">
        <v>905</v>
      </c>
      <c r="G543" s="4" t="s">
        <v>885</v>
      </c>
      <c r="H543" s="4">
        <v>3233.1993600000005</v>
      </c>
      <c r="I543" s="4"/>
      <c r="J543" s="4" t="s">
        <v>886</v>
      </c>
      <c r="K543" s="4"/>
      <c r="L543" s="4">
        <v>1</v>
      </c>
      <c r="M543" s="4" t="s">
        <v>887</v>
      </c>
      <c r="N543" s="4"/>
    </row>
    <row r="544" spans="1:14" hidden="1" x14ac:dyDescent="0.3">
      <c r="A544" s="4" t="s">
        <v>606</v>
      </c>
      <c r="B544" s="4">
        <v>2</v>
      </c>
      <c r="C544" s="5">
        <v>2</v>
      </c>
      <c r="D544" s="4">
        <v>36</v>
      </c>
      <c r="E544" s="4" t="s">
        <v>861</v>
      </c>
      <c r="F544" s="7" t="s">
        <v>906</v>
      </c>
      <c r="G544" s="4" t="s">
        <v>885</v>
      </c>
      <c r="H544" s="4">
        <v>5212.3378400000011</v>
      </c>
      <c r="I544" s="4"/>
      <c r="J544" s="4" t="s">
        <v>886</v>
      </c>
      <c r="K544" s="4"/>
      <c r="L544" s="4">
        <v>1</v>
      </c>
      <c r="M544" s="4" t="s">
        <v>887</v>
      </c>
      <c r="N544" s="4"/>
    </row>
    <row r="545" spans="1:14" hidden="1" x14ac:dyDescent="0.3">
      <c r="A545" s="4" t="s">
        <v>606</v>
      </c>
      <c r="B545" s="4">
        <v>2</v>
      </c>
      <c r="C545" s="5">
        <v>2</v>
      </c>
      <c r="D545" s="4">
        <v>36</v>
      </c>
      <c r="E545" s="4" t="s">
        <v>861</v>
      </c>
      <c r="F545" s="7" t="s">
        <v>903</v>
      </c>
      <c r="G545" s="4" t="s">
        <v>885</v>
      </c>
      <c r="H545" s="4">
        <v>7873.5359200000012</v>
      </c>
      <c r="I545" s="4"/>
      <c r="J545" s="4" t="s">
        <v>886</v>
      </c>
      <c r="K545" s="4"/>
      <c r="L545" s="4">
        <v>1</v>
      </c>
      <c r="M545" s="4" t="s">
        <v>887</v>
      </c>
      <c r="N545" s="4"/>
    </row>
    <row r="546" spans="1:14" hidden="1" x14ac:dyDescent="0.3">
      <c r="A546" s="4" t="s">
        <v>606</v>
      </c>
      <c r="B546" s="4">
        <v>2</v>
      </c>
      <c r="C546" s="5">
        <v>2</v>
      </c>
      <c r="D546" s="4">
        <v>36</v>
      </c>
      <c r="E546" s="4" t="s">
        <v>861</v>
      </c>
      <c r="F546" s="7" t="s">
        <v>907</v>
      </c>
      <c r="G546" s="4" t="s">
        <v>885</v>
      </c>
      <c r="H546" s="4">
        <v>8383.489599999999</v>
      </c>
      <c r="I546" s="4"/>
      <c r="J546" s="4" t="s">
        <v>886</v>
      </c>
      <c r="K546" s="4"/>
      <c r="L546" s="4">
        <v>1</v>
      </c>
      <c r="M546" s="4" t="s">
        <v>887</v>
      </c>
      <c r="N546" s="4"/>
    </row>
    <row r="547" spans="1:14" hidden="1" x14ac:dyDescent="0.3">
      <c r="A547" s="4" t="s">
        <v>606</v>
      </c>
      <c r="B547" s="4">
        <v>2</v>
      </c>
      <c r="C547" s="5">
        <v>2</v>
      </c>
      <c r="D547" s="4">
        <v>36</v>
      </c>
      <c r="E547" s="4" t="s">
        <v>861</v>
      </c>
      <c r="F547" s="7" t="s">
        <v>908</v>
      </c>
      <c r="G547" s="4" t="s">
        <v>885</v>
      </c>
      <c r="H547" s="4">
        <v>10237.6</v>
      </c>
      <c r="I547" s="4"/>
      <c r="J547" s="4" t="s">
        <v>886</v>
      </c>
      <c r="K547" s="4"/>
      <c r="L547" s="4">
        <v>1</v>
      </c>
      <c r="M547" s="4" t="s">
        <v>887</v>
      </c>
      <c r="N547" s="4"/>
    </row>
    <row r="548" spans="1:14" hidden="1" x14ac:dyDescent="0.3">
      <c r="A548" s="4" t="s">
        <v>606</v>
      </c>
      <c r="B548" s="4">
        <v>2</v>
      </c>
      <c r="C548" s="5">
        <v>2</v>
      </c>
      <c r="D548" s="4">
        <v>36</v>
      </c>
      <c r="E548" s="4" t="s">
        <v>861</v>
      </c>
      <c r="F548" s="7" t="s">
        <v>909</v>
      </c>
      <c r="G548" s="4" t="s">
        <v>885</v>
      </c>
      <c r="H548" s="4">
        <v>9591.2580799999996</v>
      </c>
      <c r="I548" s="4"/>
      <c r="J548" s="4" t="s">
        <v>886</v>
      </c>
      <c r="K548" s="4"/>
      <c r="L548" s="4">
        <v>1</v>
      </c>
      <c r="M548" s="4" t="s">
        <v>887</v>
      </c>
      <c r="N548" s="4"/>
    </row>
    <row r="549" spans="1:14" hidden="1" x14ac:dyDescent="0.3">
      <c r="A549" s="4" t="s">
        <v>606</v>
      </c>
      <c r="B549" s="4">
        <v>2</v>
      </c>
      <c r="C549" s="5">
        <v>2</v>
      </c>
      <c r="D549" s="4">
        <v>36</v>
      </c>
      <c r="E549" s="4" t="s">
        <v>861</v>
      </c>
      <c r="F549" s="7" t="s">
        <v>910</v>
      </c>
      <c r="G549" s="4" t="s">
        <v>885</v>
      </c>
      <c r="H549" s="4">
        <v>9557.1135799999993</v>
      </c>
      <c r="I549" s="4"/>
      <c r="J549" s="4" t="s">
        <v>886</v>
      </c>
      <c r="K549" s="4"/>
      <c r="L549" s="4">
        <v>1</v>
      </c>
      <c r="M549" s="4" t="s">
        <v>887</v>
      </c>
      <c r="N549" s="4"/>
    </row>
    <row r="550" spans="1:14" hidden="1" x14ac:dyDescent="0.3">
      <c r="A550" s="4" t="s">
        <v>606</v>
      </c>
      <c r="B550" s="4">
        <v>2</v>
      </c>
      <c r="C550" s="5">
        <v>2</v>
      </c>
      <c r="D550" s="4">
        <v>36</v>
      </c>
      <c r="E550" s="4" t="s">
        <v>861</v>
      </c>
      <c r="F550" s="7" t="s">
        <v>911</v>
      </c>
      <c r="G550" s="4" t="s">
        <v>885</v>
      </c>
      <c r="H550" s="4">
        <v>9653.7030599999998</v>
      </c>
      <c r="I550" s="4"/>
      <c r="J550" s="4" t="s">
        <v>886</v>
      </c>
      <c r="K550" s="4"/>
      <c r="L550" s="4">
        <v>1</v>
      </c>
      <c r="M550" s="4" t="s">
        <v>887</v>
      </c>
      <c r="N550" s="4"/>
    </row>
    <row r="551" spans="1:14" hidden="1" x14ac:dyDescent="0.3">
      <c r="A551" s="4" t="s">
        <v>606</v>
      </c>
      <c r="B551" s="4">
        <v>2</v>
      </c>
      <c r="C551" s="5">
        <v>2</v>
      </c>
      <c r="D551" s="4">
        <v>36</v>
      </c>
      <c r="E551" s="4" t="s">
        <v>861</v>
      </c>
      <c r="F551" s="7" t="s">
        <v>912</v>
      </c>
      <c r="G551" s="4" t="s">
        <v>885</v>
      </c>
      <c r="H551" s="4">
        <v>9300.3873400000011</v>
      </c>
      <c r="I551" s="4"/>
      <c r="J551" s="4" t="s">
        <v>886</v>
      </c>
      <c r="K551" s="4"/>
      <c r="L551" s="4">
        <v>1</v>
      </c>
      <c r="M551" s="4" t="s">
        <v>887</v>
      </c>
      <c r="N551" s="4"/>
    </row>
    <row r="552" spans="1:14" hidden="1" x14ac:dyDescent="0.3">
      <c r="A552" s="4" t="s">
        <v>606</v>
      </c>
      <c r="B552" s="4">
        <v>2</v>
      </c>
      <c r="C552" s="5">
        <v>2</v>
      </c>
      <c r="D552" s="4">
        <v>36</v>
      </c>
      <c r="E552" s="4" t="s">
        <v>861</v>
      </c>
      <c r="F552" s="7" t="s">
        <v>913</v>
      </c>
      <c r="G552" s="4" t="s">
        <v>885</v>
      </c>
      <c r="H552" s="4">
        <v>9314.5969866666674</v>
      </c>
      <c r="I552" s="4"/>
      <c r="J552" s="4" t="s">
        <v>886</v>
      </c>
      <c r="K552" s="4"/>
      <c r="L552" s="4">
        <v>1</v>
      </c>
      <c r="M552" s="4" t="s">
        <v>887</v>
      </c>
      <c r="N552" s="4"/>
    </row>
    <row r="553" spans="1:14" hidden="1" x14ac:dyDescent="0.3">
      <c r="A553" s="4" t="s">
        <v>606</v>
      </c>
      <c r="B553" s="4">
        <v>2</v>
      </c>
      <c r="C553" s="5">
        <v>2</v>
      </c>
      <c r="D553" s="4">
        <v>36</v>
      </c>
      <c r="E553" s="4" t="s">
        <v>861</v>
      </c>
      <c r="F553" s="8" t="s">
        <v>914</v>
      </c>
      <c r="G553" s="4" t="s">
        <v>885</v>
      </c>
      <c r="H553" s="4">
        <v>7859.7213400000001</v>
      </c>
      <c r="I553" s="4"/>
      <c r="J553" s="4" t="s">
        <v>886</v>
      </c>
      <c r="K553" s="4"/>
      <c r="L553" s="4">
        <v>1</v>
      </c>
      <c r="M553" s="4" t="s">
        <v>887</v>
      </c>
      <c r="N553" s="4"/>
    </row>
    <row r="554" spans="1:14" hidden="1" x14ac:dyDescent="0.3">
      <c r="A554" s="4" t="s">
        <v>606</v>
      </c>
      <c r="B554" s="4">
        <v>2</v>
      </c>
      <c r="C554" s="5">
        <v>2</v>
      </c>
      <c r="D554" s="4">
        <v>36</v>
      </c>
      <c r="E554" s="4" t="s">
        <v>861</v>
      </c>
      <c r="F554" s="4" t="s">
        <v>922</v>
      </c>
      <c r="G554" s="4" t="s">
        <v>853</v>
      </c>
      <c r="H554" s="4">
        <v>9.7951807228915655</v>
      </c>
      <c r="I554" s="4">
        <v>1.4147266836709065</v>
      </c>
      <c r="J554" s="4" t="s">
        <v>884</v>
      </c>
      <c r="K554" s="4" t="s">
        <v>881</v>
      </c>
      <c r="L554" s="4">
        <v>4</v>
      </c>
      <c r="M554" s="4" t="s">
        <v>882</v>
      </c>
      <c r="N554" s="4"/>
    </row>
    <row r="555" spans="1:14" hidden="1" x14ac:dyDescent="0.3">
      <c r="A555" s="4" t="s">
        <v>606</v>
      </c>
      <c r="B555" s="4">
        <v>2</v>
      </c>
      <c r="C555" s="5">
        <v>2</v>
      </c>
      <c r="D555" s="4">
        <v>36</v>
      </c>
      <c r="E555" s="4" t="s">
        <v>861</v>
      </c>
      <c r="F555" s="7" t="s">
        <v>912</v>
      </c>
      <c r="G555" s="4" t="s">
        <v>853</v>
      </c>
      <c r="H555" s="4">
        <v>4.6746987951807233</v>
      </c>
      <c r="I555" s="4">
        <v>0.88854911168637474</v>
      </c>
      <c r="J555" s="4" t="s">
        <v>884</v>
      </c>
      <c r="K555" s="4" t="s">
        <v>881</v>
      </c>
      <c r="L555" s="4">
        <v>3</v>
      </c>
      <c r="M555" s="4" t="s">
        <v>882</v>
      </c>
      <c r="N555" s="4"/>
    </row>
    <row r="556" spans="1:14" hidden="1" x14ac:dyDescent="0.3">
      <c r="A556" s="4" t="s">
        <v>606</v>
      </c>
      <c r="B556" s="4">
        <v>2</v>
      </c>
      <c r="C556" s="5">
        <v>2</v>
      </c>
      <c r="D556" s="4">
        <v>36</v>
      </c>
      <c r="E556" s="4" t="s">
        <v>861</v>
      </c>
      <c r="F556" s="7" t="s">
        <v>913</v>
      </c>
      <c r="G556" s="4" t="s">
        <v>853</v>
      </c>
      <c r="H556" s="4">
        <v>5.2048192771084336</v>
      </c>
      <c r="I556" s="4">
        <v>0.76674229285287832</v>
      </c>
      <c r="J556" s="4" t="s">
        <v>884</v>
      </c>
      <c r="K556" s="4" t="s">
        <v>881</v>
      </c>
      <c r="L556" s="4">
        <v>2</v>
      </c>
      <c r="M556" s="4" t="s">
        <v>882</v>
      </c>
      <c r="N556" s="4"/>
    </row>
    <row r="557" spans="1:14" hidden="1" x14ac:dyDescent="0.3">
      <c r="A557" s="4" t="s">
        <v>606</v>
      </c>
      <c r="B557" s="4">
        <v>2</v>
      </c>
      <c r="C557" s="5">
        <v>2</v>
      </c>
      <c r="D557" s="4">
        <v>36</v>
      </c>
      <c r="E557" s="4" t="s">
        <v>861</v>
      </c>
      <c r="F557" s="7" t="s">
        <v>904</v>
      </c>
      <c r="G557" s="4" t="s">
        <v>853</v>
      </c>
      <c r="H557" s="4">
        <v>9.4427710843373482</v>
      </c>
      <c r="I557" s="4">
        <v>1.5167449733785727</v>
      </c>
      <c r="J557" s="4" t="s">
        <v>884</v>
      </c>
      <c r="K557" s="4" t="s">
        <v>881</v>
      </c>
      <c r="L557" s="4">
        <v>4</v>
      </c>
      <c r="M557" s="4" t="s">
        <v>882</v>
      </c>
      <c r="N557" s="4"/>
    </row>
    <row r="558" spans="1:14" hidden="1" x14ac:dyDescent="0.3">
      <c r="A558" s="4" t="s">
        <v>606</v>
      </c>
      <c r="B558" s="4">
        <v>2</v>
      </c>
      <c r="C558" s="5">
        <v>2</v>
      </c>
      <c r="D558" s="4">
        <v>36</v>
      </c>
      <c r="E558" s="4" t="s">
        <v>861</v>
      </c>
      <c r="F558" s="8" t="s">
        <v>914</v>
      </c>
      <c r="G558" s="4" t="s">
        <v>853</v>
      </c>
      <c r="H558" s="4">
        <v>5.096385542168675</v>
      </c>
      <c r="I558" s="4"/>
      <c r="J558" s="4" t="s">
        <v>884</v>
      </c>
      <c r="K558" s="4"/>
      <c r="L558" s="4">
        <v>1</v>
      </c>
      <c r="M558" s="4" t="s">
        <v>882</v>
      </c>
      <c r="N558" s="4"/>
    </row>
    <row r="559" spans="1:14" hidden="1" x14ac:dyDescent="0.3">
      <c r="A559" s="4" t="s">
        <v>606</v>
      </c>
      <c r="B559" s="4">
        <v>2</v>
      </c>
      <c r="C559" s="5">
        <v>2</v>
      </c>
      <c r="D559" s="4">
        <v>36</v>
      </c>
      <c r="E559" s="4" t="s">
        <v>861</v>
      </c>
      <c r="F559" s="4" t="s">
        <v>915</v>
      </c>
      <c r="G559" s="4" t="s">
        <v>853</v>
      </c>
      <c r="H559" s="4">
        <v>5.3855421686746991</v>
      </c>
      <c r="I559" s="4"/>
      <c r="J559" s="4" t="s">
        <v>884</v>
      </c>
      <c r="K559" s="4"/>
      <c r="L559" s="4">
        <v>1</v>
      </c>
      <c r="M559" s="4" t="s">
        <v>882</v>
      </c>
      <c r="N559" s="4"/>
    </row>
    <row r="560" spans="1:14" hidden="1" x14ac:dyDescent="0.3">
      <c r="A560" s="4" t="s">
        <v>606</v>
      </c>
      <c r="B560" s="4">
        <v>2</v>
      </c>
      <c r="C560" s="5">
        <v>2</v>
      </c>
      <c r="D560" s="4">
        <v>36</v>
      </c>
      <c r="E560" s="4" t="s">
        <v>861</v>
      </c>
      <c r="F560" s="4" t="s">
        <v>916</v>
      </c>
      <c r="G560" s="4" t="s">
        <v>853</v>
      </c>
      <c r="H560" s="4">
        <v>5.1325301204819276</v>
      </c>
      <c r="I560" s="4"/>
      <c r="J560" s="4" t="s">
        <v>884</v>
      </c>
      <c r="K560" s="4"/>
      <c r="L560" s="4">
        <v>1</v>
      </c>
      <c r="M560" s="4" t="s">
        <v>882</v>
      </c>
      <c r="N560" s="4"/>
    </row>
    <row r="561" spans="1:14" hidden="1" x14ac:dyDescent="0.3">
      <c r="A561" s="4" t="s">
        <v>606</v>
      </c>
      <c r="B561" s="4">
        <v>2</v>
      </c>
      <c r="C561" s="5">
        <v>2</v>
      </c>
      <c r="D561" s="4">
        <v>36</v>
      </c>
      <c r="E561" s="4" t="s">
        <v>861</v>
      </c>
      <c r="F561" s="4" t="s">
        <v>917</v>
      </c>
      <c r="G561" s="4" t="s">
        <v>853</v>
      </c>
      <c r="H561" s="4">
        <v>5.1686746987951802</v>
      </c>
      <c r="I561" s="4"/>
      <c r="J561" s="4" t="s">
        <v>884</v>
      </c>
      <c r="K561" s="4"/>
      <c r="L561" s="4">
        <v>1</v>
      </c>
      <c r="M561" s="4" t="s">
        <v>882</v>
      </c>
      <c r="N561" s="4"/>
    </row>
    <row r="562" spans="1:14" hidden="1" x14ac:dyDescent="0.3">
      <c r="A562" s="4" t="s">
        <v>606</v>
      </c>
      <c r="B562" s="4">
        <v>2</v>
      </c>
      <c r="C562" s="5">
        <v>2</v>
      </c>
      <c r="D562" s="4">
        <v>36</v>
      </c>
      <c r="E562" s="4" t="s">
        <v>861</v>
      </c>
      <c r="F562" s="4" t="s">
        <v>918</v>
      </c>
      <c r="G562" s="4" t="s">
        <v>853</v>
      </c>
      <c r="H562" s="4">
        <v>5.7108433734939759</v>
      </c>
      <c r="I562" s="4"/>
      <c r="J562" s="4" t="s">
        <v>884</v>
      </c>
      <c r="K562" s="4"/>
      <c r="L562" s="4">
        <v>1</v>
      </c>
      <c r="M562" s="4" t="s">
        <v>882</v>
      </c>
      <c r="N562" s="4"/>
    </row>
    <row r="563" spans="1:14" hidden="1" x14ac:dyDescent="0.3">
      <c r="A563" s="4" t="s">
        <v>606</v>
      </c>
      <c r="B563" s="4">
        <v>2</v>
      </c>
      <c r="C563" s="5">
        <v>2</v>
      </c>
      <c r="D563" s="4">
        <v>36</v>
      </c>
      <c r="E563" s="4" t="s">
        <v>861</v>
      </c>
      <c r="F563" s="4" t="s">
        <v>919</v>
      </c>
      <c r="G563" s="4" t="s">
        <v>853</v>
      </c>
      <c r="H563" s="4">
        <v>4.9879518072289155</v>
      </c>
      <c r="I563" s="4"/>
      <c r="J563" s="4" t="s">
        <v>884</v>
      </c>
      <c r="K563" s="4"/>
      <c r="L563" s="4">
        <v>1</v>
      </c>
      <c r="M563" s="4" t="s">
        <v>882</v>
      </c>
      <c r="N563" s="4"/>
    </row>
    <row r="564" spans="1:14" hidden="1" x14ac:dyDescent="0.3">
      <c r="A564" s="4" t="s">
        <v>606</v>
      </c>
      <c r="B564" s="4">
        <v>2</v>
      </c>
      <c r="C564" s="5">
        <v>2</v>
      </c>
      <c r="D564" s="4">
        <v>36</v>
      </c>
      <c r="E564" s="4" t="s">
        <v>861</v>
      </c>
      <c r="F564" s="4" t="s">
        <v>920</v>
      </c>
      <c r="G564" s="4" t="s">
        <v>853</v>
      </c>
      <c r="H564" s="4">
        <v>5.1325301204819276</v>
      </c>
      <c r="I564" s="4"/>
      <c r="J564" s="4" t="s">
        <v>884</v>
      </c>
      <c r="K564" s="4"/>
      <c r="L564" s="4">
        <v>1</v>
      </c>
      <c r="M564" s="4" t="s">
        <v>882</v>
      </c>
      <c r="N564" s="4"/>
    </row>
    <row r="565" spans="1:14" hidden="1" x14ac:dyDescent="0.3">
      <c r="A565" s="4" t="s">
        <v>606</v>
      </c>
      <c r="B565" s="4">
        <v>2</v>
      </c>
      <c r="C565" s="5">
        <v>2</v>
      </c>
      <c r="D565" s="4">
        <v>36</v>
      </c>
      <c r="E565" s="4" t="s">
        <v>861</v>
      </c>
      <c r="F565" s="4" t="s">
        <v>921</v>
      </c>
      <c r="G565" s="4" t="s">
        <v>853</v>
      </c>
      <c r="H565" s="4">
        <v>5.5301204819277103</v>
      </c>
      <c r="I565" s="4"/>
      <c r="J565" s="4" t="s">
        <v>884</v>
      </c>
      <c r="K565" s="4"/>
      <c r="L565" s="4">
        <v>1</v>
      </c>
      <c r="M565" s="4" t="s">
        <v>882</v>
      </c>
      <c r="N565" s="4"/>
    </row>
    <row r="566" spans="1:14" hidden="1" x14ac:dyDescent="0.3">
      <c r="A566" s="4" t="s">
        <v>606</v>
      </c>
      <c r="B566" s="4">
        <v>2</v>
      </c>
      <c r="C566" s="5">
        <v>2</v>
      </c>
      <c r="D566" s="4">
        <v>36</v>
      </c>
      <c r="E566" s="4" t="s">
        <v>861</v>
      </c>
      <c r="F566" s="7" t="s">
        <v>905</v>
      </c>
      <c r="G566" s="4" t="s">
        <v>853</v>
      </c>
      <c r="H566" s="4">
        <v>6.6415662650602405</v>
      </c>
      <c r="I566" s="4">
        <v>0.96507829052206329</v>
      </c>
      <c r="J566" s="4" t="s">
        <v>884</v>
      </c>
      <c r="K566" s="4" t="s">
        <v>881</v>
      </c>
      <c r="L566" s="4">
        <v>4</v>
      </c>
      <c r="M566" s="4" t="s">
        <v>882</v>
      </c>
      <c r="N566" s="4"/>
    </row>
    <row r="567" spans="1:14" hidden="1" x14ac:dyDescent="0.3">
      <c r="A567" s="4" t="s">
        <v>606</v>
      </c>
      <c r="B567" s="4">
        <v>2</v>
      </c>
      <c r="C567" s="5">
        <v>2</v>
      </c>
      <c r="D567" s="4">
        <v>36</v>
      </c>
      <c r="E567" s="4" t="s">
        <v>861</v>
      </c>
      <c r="F567" s="7" t="s">
        <v>906</v>
      </c>
      <c r="G567" s="4" t="s">
        <v>853</v>
      </c>
      <c r="H567" s="4">
        <v>5.6656626506024086</v>
      </c>
      <c r="I567" s="4">
        <v>0.29860322244322196</v>
      </c>
      <c r="J567" s="4" t="s">
        <v>884</v>
      </c>
      <c r="K567" s="4" t="s">
        <v>881</v>
      </c>
      <c r="L567" s="4">
        <v>4</v>
      </c>
      <c r="M567" s="4" t="s">
        <v>882</v>
      </c>
      <c r="N567" s="4"/>
    </row>
    <row r="568" spans="1:14" hidden="1" x14ac:dyDescent="0.3">
      <c r="A568" s="4" t="s">
        <v>606</v>
      </c>
      <c r="B568" s="4">
        <v>2</v>
      </c>
      <c r="C568" s="5">
        <v>2</v>
      </c>
      <c r="D568" s="4">
        <v>36</v>
      </c>
      <c r="E568" s="4" t="s">
        <v>861</v>
      </c>
      <c r="F568" s="7" t="s">
        <v>903</v>
      </c>
      <c r="G568" s="4" t="s">
        <v>853</v>
      </c>
      <c r="H568" s="4">
        <v>5.2680722891566258</v>
      </c>
      <c r="I568" s="4">
        <v>0.70913108043839757</v>
      </c>
      <c r="J568" s="4" t="s">
        <v>884</v>
      </c>
      <c r="K568" s="4" t="s">
        <v>881</v>
      </c>
      <c r="L568" s="4">
        <v>4</v>
      </c>
      <c r="M568" s="4" t="s">
        <v>882</v>
      </c>
      <c r="N568" s="4"/>
    </row>
    <row r="569" spans="1:14" hidden="1" x14ac:dyDescent="0.3">
      <c r="A569" s="4" t="s">
        <v>606</v>
      </c>
      <c r="B569" s="4">
        <v>2</v>
      </c>
      <c r="C569" s="5">
        <v>2</v>
      </c>
      <c r="D569" s="4">
        <v>36</v>
      </c>
      <c r="E569" s="4" t="s">
        <v>861</v>
      </c>
      <c r="F569" s="7" t="s">
        <v>907</v>
      </c>
      <c r="G569" s="4" t="s">
        <v>853</v>
      </c>
      <c r="H569" s="4">
        <v>5.4307228915662646</v>
      </c>
      <c r="I569" s="4">
        <v>0.79593337873720027</v>
      </c>
      <c r="J569" s="4" t="s">
        <v>884</v>
      </c>
      <c r="K569" s="4" t="s">
        <v>881</v>
      </c>
      <c r="L569" s="4">
        <v>4</v>
      </c>
      <c r="M569" s="4" t="s">
        <v>882</v>
      </c>
      <c r="N569" s="4"/>
    </row>
    <row r="570" spans="1:14" hidden="1" x14ac:dyDescent="0.3">
      <c r="A570" s="4" t="s">
        <v>606</v>
      </c>
      <c r="B570" s="4">
        <v>2</v>
      </c>
      <c r="C570" s="5">
        <v>2</v>
      </c>
      <c r="D570" s="4">
        <v>36</v>
      </c>
      <c r="E570" s="4" t="s">
        <v>861</v>
      </c>
      <c r="F570" s="7" t="s">
        <v>908</v>
      </c>
      <c r="G570" s="4" t="s">
        <v>853</v>
      </c>
      <c r="H570" s="4">
        <v>5.331325301204819</v>
      </c>
      <c r="I570" s="4">
        <v>1.0486081437065773</v>
      </c>
      <c r="J570" s="4" t="s">
        <v>884</v>
      </c>
      <c r="K570" s="4" t="s">
        <v>881</v>
      </c>
      <c r="L570" s="4">
        <v>4</v>
      </c>
      <c r="M570" s="4" t="s">
        <v>882</v>
      </c>
      <c r="N570" s="4"/>
    </row>
    <row r="571" spans="1:14" hidden="1" x14ac:dyDescent="0.3">
      <c r="A571" s="4" t="s">
        <v>606</v>
      </c>
      <c r="B571" s="4">
        <v>2</v>
      </c>
      <c r="C571" s="5">
        <v>2</v>
      </c>
      <c r="D571" s="4">
        <v>36</v>
      </c>
      <c r="E571" s="4" t="s">
        <v>861</v>
      </c>
      <c r="F571" s="7" t="s">
        <v>909</v>
      </c>
      <c r="G571" s="4" t="s">
        <v>853</v>
      </c>
      <c r="H571" s="4">
        <v>5.0240963855421681</v>
      </c>
      <c r="I571" s="4">
        <v>1.0312295868207588</v>
      </c>
      <c r="J571" s="4" t="s">
        <v>884</v>
      </c>
      <c r="K571" s="4" t="s">
        <v>881</v>
      </c>
      <c r="L571" s="4">
        <v>4</v>
      </c>
      <c r="M571" s="4" t="s">
        <v>882</v>
      </c>
      <c r="N571" s="4"/>
    </row>
    <row r="572" spans="1:14" hidden="1" x14ac:dyDescent="0.3">
      <c r="A572" s="4" t="s">
        <v>606</v>
      </c>
      <c r="B572" s="4">
        <v>2</v>
      </c>
      <c r="C572" s="5">
        <v>2</v>
      </c>
      <c r="D572" s="4">
        <v>36</v>
      </c>
      <c r="E572" s="4" t="s">
        <v>861</v>
      </c>
      <c r="F572" s="7" t="s">
        <v>910</v>
      </c>
      <c r="G572" s="4" t="s">
        <v>853</v>
      </c>
      <c r="H572" s="4">
        <v>4.5632530120481922</v>
      </c>
      <c r="I572" s="4">
        <v>1.1484557025842921</v>
      </c>
      <c r="J572" s="4" t="s">
        <v>884</v>
      </c>
      <c r="K572" s="4" t="s">
        <v>881</v>
      </c>
      <c r="L572" s="4">
        <v>4</v>
      </c>
      <c r="M572" s="4" t="s">
        <v>882</v>
      </c>
      <c r="N572" s="4"/>
    </row>
    <row r="573" spans="1:14" hidden="1" x14ac:dyDescent="0.3">
      <c r="A573" s="4" t="s">
        <v>606</v>
      </c>
      <c r="B573" s="4">
        <v>2</v>
      </c>
      <c r="C573" s="5">
        <v>2</v>
      </c>
      <c r="D573" s="4">
        <v>36</v>
      </c>
      <c r="E573" s="4" t="s">
        <v>861</v>
      </c>
      <c r="F573" s="7" t="s">
        <v>911</v>
      </c>
      <c r="G573" s="4" t="s">
        <v>853</v>
      </c>
      <c r="H573" s="4">
        <v>4.5993975903614457</v>
      </c>
      <c r="I573" s="4">
        <v>0.98782323583019838</v>
      </c>
      <c r="J573" s="4" t="s">
        <v>884</v>
      </c>
      <c r="K573" s="4" t="s">
        <v>881</v>
      </c>
      <c r="L573" s="4">
        <v>4</v>
      </c>
      <c r="M573" s="4" t="s">
        <v>882</v>
      </c>
      <c r="N573" s="4"/>
    </row>
    <row r="574" spans="1:14" hidden="1" x14ac:dyDescent="0.3">
      <c r="A574" s="4" t="s">
        <v>606</v>
      </c>
      <c r="B574" s="4">
        <v>2</v>
      </c>
      <c r="C574" s="5">
        <v>2</v>
      </c>
      <c r="D574" s="4">
        <v>37</v>
      </c>
      <c r="E574" s="4" t="s">
        <v>876</v>
      </c>
      <c r="F574" s="4" t="s">
        <v>876</v>
      </c>
      <c r="G574" s="4" t="s">
        <v>1897</v>
      </c>
      <c r="H574" s="4">
        <v>559.5</v>
      </c>
      <c r="I574" s="4">
        <v>32.5</v>
      </c>
      <c r="J574" s="4" t="s">
        <v>877</v>
      </c>
      <c r="K574" s="4" t="s">
        <v>881</v>
      </c>
      <c r="L574" s="4">
        <v>3</v>
      </c>
      <c r="M574" s="4" t="s">
        <v>878</v>
      </c>
      <c r="N574" s="4"/>
    </row>
    <row r="575" spans="1:14" hidden="1" x14ac:dyDescent="0.3">
      <c r="A575" s="4" t="s">
        <v>606</v>
      </c>
      <c r="B575" s="4">
        <v>2</v>
      </c>
      <c r="C575" s="5">
        <v>2</v>
      </c>
      <c r="D575" s="4">
        <v>37</v>
      </c>
      <c r="E575" s="4" t="s">
        <v>876</v>
      </c>
      <c r="F575" s="4" t="s">
        <v>876</v>
      </c>
      <c r="G575" s="4" t="s">
        <v>879</v>
      </c>
      <c r="H575" s="4">
        <v>13.9</v>
      </c>
      <c r="I575" s="4">
        <v>1.7</v>
      </c>
      <c r="J575" s="4" t="s">
        <v>877</v>
      </c>
      <c r="K575" s="4" t="s">
        <v>881</v>
      </c>
      <c r="L575" s="4">
        <v>3</v>
      </c>
      <c r="M575" s="4" t="s">
        <v>878</v>
      </c>
      <c r="N575" s="4"/>
    </row>
    <row r="576" spans="1:14" hidden="1" x14ac:dyDescent="0.3">
      <c r="A576" s="4" t="s">
        <v>606</v>
      </c>
      <c r="B576" s="4">
        <v>2</v>
      </c>
      <c r="C576" s="5">
        <v>2</v>
      </c>
      <c r="D576" s="4">
        <v>37</v>
      </c>
      <c r="E576" s="4" t="s">
        <v>876</v>
      </c>
      <c r="F576" s="4" t="s">
        <v>876</v>
      </c>
      <c r="G576" s="4" t="s">
        <v>2228</v>
      </c>
      <c r="H576" s="4">
        <v>70.7</v>
      </c>
      <c r="I576" s="4">
        <v>62.2</v>
      </c>
      <c r="J576" s="4" t="s">
        <v>877</v>
      </c>
      <c r="K576" s="4" t="s">
        <v>881</v>
      </c>
      <c r="L576" s="4">
        <v>3</v>
      </c>
      <c r="M576" s="4" t="s">
        <v>878</v>
      </c>
      <c r="N576" s="4"/>
    </row>
    <row r="577" spans="1:14" hidden="1" x14ac:dyDescent="0.3">
      <c r="A577" s="66" t="s">
        <v>606</v>
      </c>
      <c r="B577" s="66">
        <v>2</v>
      </c>
      <c r="C577" s="5">
        <v>2</v>
      </c>
      <c r="D577" s="66">
        <v>37</v>
      </c>
      <c r="E577" s="4" t="s">
        <v>876</v>
      </c>
      <c r="F577" s="4" t="s">
        <v>876</v>
      </c>
      <c r="G577" s="66" t="s">
        <v>2232</v>
      </c>
      <c r="H577" s="66">
        <v>6206.1</v>
      </c>
      <c r="I577" s="66">
        <v>2620.9</v>
      </c>
      <c r="J577" s="66" t="s">
        <v>877</v>
      </c>
      <c r="K577" s="4" t="s">
        <v>881</v>
      </c>
      <c r="L577" s="66">
        <v>3</v>
      </c>
      <c r="M577" s="66" t="s">
        <v>878</v>
      </c>
      <c r="N577" s="66"/>
    </row>
    <row r="578" spans="1:14" hidden="1" x14ac:dyDescent="0.3">
      <c r="A578" s="4" t="s">
        <v>606</v>
      </c>
      <c r="B578" s="4">
        <v>2</v>
      </c>
      <c r="C578" s="5">
        <v>2</v>
      </c>
      <c r="D578" s="4">
        <v>38</v>
      </c>
      <c r="E578" s="4" t="s">
        <v>876</v>
      </c>
      <c r="F578" s="4" t="s">
        <v>876</v>
      </c>
      <c r="G578" s="4" t="s">
        <v>1897</v>
      </c>
      <c r="H578" s="4">
        <v>144.6</v>
      </c>
      <c r="I578" s="4">
        <v>122.3</v>
      </c>
      <c r="J578" s="4" t="s">
        <v>877</v>
      </c>
      <c r="K578" s="4" t="s">
        <v>881</v>
      </c>
      <c r="L578" s="4">
        <v>6</v>
      </c>
      <c r="M578" s="4" t="s">
        <v>878</v>
      </c>
      <c r="N578" s="4"/>
    </row>
    <row r="579" spans="1:14" hidden="1" x14ac:dyDescent="0.3">
      <c r="A579" s="4" t="s">
        <v>606</v>
      </c>
      <c r="B579" s="4">
        <v>2</v>
      </c>
      <c r="C579" s="5">
        <v>2</v>
      </c>
      <c r="D579" s="4">
        <v>38</v>
      </c>
      <c r="E579" s="4" t="s">
        <v>876</v>
      </c>
      <c r="F579" s="4" t="s">
        <v>876</v>
      </c>
      <c r="G579" s="4" t="s">
        <v>879</v>
      </c>
      <c r="H579" s="4">
        <v>2.5</v>
      </c>
      <c r="I579" s="4">
        <v>18.100000000000001</v>
      </c>
      <c r="J579" s="4" t="s">
        <v>877</v>
      </c>
      <c r="K579" s="4" t="s">
        <v>881</v>
      </c>
      <c r="L579" s="4">
        <v>6</v>
      </c>
      <c r="M579" s="4" t="s">
        <v>878</v>
      </c>
      <c r="N579" s="4"/>
    </row>
    <row r="580" spans="1:14" hidden="1" x14ac:dyDescent="0.3">
      <c r="A580" s="4" t="s">
        <v>606</v>
      </c>
      <c r="B580" s="4">
        <v>2</v>
      </c>
      <c r="C580" s="5">
        <v>2</v>
      </c>
      <c r="D580" s="4">
        <v>38</v>
      </c>
      <c r="E580" s="4" t="s">
        <v>876</v>
      </c>
      <c r="F580" s="4" t="s">
        <v>876</v>
      </c>
      <c r="G580" s="4" t="s">
        <v>2228</v>
      </c>
      <c r="H580" s="4">
        <v>153</v>
      </c>
      <c r="I580" s="4">
        <v>57.9</v>
      </c>
      <c r="J580" s="4" t="s">
        <v>877</v>
      </c>
      <c r="K580" s="4" t="s">
        <v>881</v>
      </c>
      <c r="L580" s="4">
        <v>6</v>
      </c>
      <c r="M580" s="4" t="s">
        <v>878</v>
      </c>
      <c r="N580" s="4"/>
    </row>
    <row r="581" spans="1:14" hidden="1" x14ac:dyDescent="0.3">
      <c r="A581" s="66" t="s">
        <v>606</v>
      </c>
      <c r="B581" s="66">
        <v>2</v>
      </c>
      <c r="C581" s="5">
        <v>2</v>
      </c>
      <c r="D581" s="66">
        <v>38</v>
      </c>
      <c r="E581" s="4" t="s">
        <v>876</v>
      </c>
      <c r="F581" s="4" t="s">
        <v>876</v>
      </c>
      <c r="G581" s="66" t="s">
        <v>2232</v>
      </c>
      <c r="H581" s="66">
        <v>9757.9</v>
      </c>
      <c r="I581" s="66">
        <v>3504.1</v>
      </c>
      <c r="J581" s="66" t="s">
        <v>877</v>
      </c>
      <c r="K581" s="4" t="s">
        <v>881</v>
      </c>
      <c r="L581" s="66">
        <v>6</v>
      </c>
      <c r="M581" s="66" t="s">
        <v>878</v>
      </c>
      <c r="N581" s="66"/>
    </row>
    <row r="582" spans="1:14" hidden="1" x14ac:dyDescent="0.3">
      <c r="A582" s="4" t="s">
        <v>606</v>
      </c>
      <c r="B582" s="4">
        <v>2</v>
      </c>
      <c r="C582" s="5">
        <v>2</v>
      </c>
      <c r="D582" s="4">
        <v>39</v>
      </c>
      <c r="E582" s="4" t="s">
        <v>876</v>
      </c>
      <c r="F582" s="4" t="s">
        <v>876</v>
      </c>
      <c r="G582" s="4" t="s">
        <v>1897</v>
      </c>
      <c r="H582" s="4">
        <v>-10.6</v>
      </c>
      <c r="I582" s="4">
        <v>10</v>
      </c>
      <c r="J582" s="4" t="s">
        <v>877</v>
      </c>
      <c r="K582" s="4" t="s">
        <v>881</v>
      </c>
      <c r="L582" s="4">
        <v>3</v>
      </c>
      <c r="M582" s="4" t="s">
        <v>878</v>
      </c>
      <c r="N582" s="4"/>
    </row>
    <row r="583" spans="1:14" hidden="1" x14ac:dyDescent="0.3">
      <c r="A583" s="4" t="s">
        <v>606</v>
      </c>
      <c r="B583" s="4">
        <v>2</v>
      </c>
      <c r="C583" s="5">
        <v>2</v>
      </c>
      <c r="D583" s="4">
        <v>39</v>
      </c>
      <c r="E583" s="4" t="s">
        <v>876</v>
      </c>
      <c r="F583" s="4" t="s">
        <v>876</v>
      </c>
      <c r="G583" s="4" t="s">
        <v>879</v>
      </c>
      <c r="H583" s="4">
        <v>11.8</v>
      </c>
      <c r="I583" s="4">
        <v>15.7</v>
      </c>
      <c r="J583" s="4" t="s">
        <v>877</v>
      </c>
      <c r="K583" s="4" t="s">
        <v>881</v>
      </c>
      <c r="L583" s="4">
        <v>3</v>
      </c>
      <c r="M583" s="4" t="s">
        <v>878</v>
      </c>
      <c r="N583" s="4"/>
    </row>
    <row r="584" spans="1:14" hidden="1" x14ac:dyDescent="0.3">
      <c r="A584" s="4" t="s">
        <v>606</v>
      </c>
      <c r="B584" s="4">
        <v>2</v>
      </c>
      <c r="C584" s="5">
        <v>2</v>
      </c>
      <c r="D584" s="4">
        <v>39</v>
      </c>
      <c r="E584" s="4" t="s">
        <v>876</v>
      </c>
      <c r="F584" s="4" t="s">
        <v>876</v>
      </c>
      <c r="G584" s="4" t="s">
        <v>2228</v>
      </c>
      <c r="H584" s="4">
        <v>-42.7</v>
      </c>
      <c r="I584" s="4">
        <v>28.8</v>
      </c>
      <c r="J584" s="4" t="s">
        <v>877</v>
      </c>
      <c r="K584" s="4" t="s">
        <v>881</v>
      </c>
      <c r="L584" s="4">
        <v>3</v>
      </c>
      <c r="M584" s="4" t="s">
        <v>878</v>
      </c>
      <c r="N584" s="4"/>
    </row>
    <row r="585" spans="1:14" hidden="1" x14ac:dyDescent="0.3">
      <c r="A585" s="66" t="s">
        <v>606</v>
      </c>
      <c r="B585" s="66">
        <v>2</v>
      </c>
      <c r="C585" s="5">
        <v>2</v>
      </c>
      <c r="D585" s="66">
        <v>39</v>
      </c>
      <c r="E585" s="4" t="s">
        <v>876</v>
      </c>
      <c r="F585" s="4" t="s">
        <v>876</v>
      </c>
      <c r="G585" s="66" t="s">
        <v>2232</v>
      </c>
      <c r="H585" s="66">
        <v>8908.6</v>
      </c>
      <c r="I585" s="66">
        <v>1653</v>
      </c>
      <c r="J585" s="66" t="s">
        <v>877</v>
      </c>
      <c r="K585" s="4" t="s">
        <v>881</v>
      </c>
      <c r="L585" s="66">
        <v>3</v>
      </c>
      <c r="M585" s="66" t="s">
        <v>878</v>
      </c>
      <c r="N585" s="66"/>
    </row>
    <row r="586" spans="1:14" hidden="1" x14ac:dyDescent="0.3">
      <c r="A586" s="4" t="s">
        <v>606</v>
      </c>
      <c r="B586" s="4">
        <v>2</v>
      </c>
      <c r="C586" s="5">
        <v>2</v>
      </c>
      <c r="D586" s="4">
        <v>40</v>
      </c>
      <c r="E586" s="4" t="s">
        <v>876</v>
      </c>
      <c r="F586" s="4" t="s">
        <v>876</v>
      </c>
      <c r="G586" s="4" t="s">
        <v>1897</v>
      </c>
      <c r="H586" s="4">
        <v>-24.3</v>
      </c>
      <c r="I586" s="4">
        <v>128.5</v>
      </c>
      <c r="J586" s="4" t="s">
        <v>877</v>
      </c>
      <c r="K586" s="4" t="s">
        <v>881</v>
      </c>
      <c r="L586" s="4">
        <v>6</v>
      </c>
      <c r="M586" s="4" t="s">
        <v>878</v>
      </c>
      <c r="N586" s="4"/>
    </row>
    <row r="587" spans="1:14" hidden="1" x14ac:dyDescent="0.3">
      <c r="A587" s="4" t="s">
        <v>606</v>
      </c>
      <c r="B587" s="4">
        <v>2</v>
      </c>
      <c r="C587" s="5">
        <v>2</v>
      </c>
      <c r="D587" s="4">
        <v>40</v>
      </c>
      <c r="E587" s="4" t="s">
        <v>876</v>
      </c>
      <c r="F587" s="4" t="s">
        <v>876</v>
      </c>
      <c r="G587" s="4" t="s">
        <v>879</v>
      </c>
      <c r="H587" s="4">
        <v>7.2</v>
      </c>
      <c r="I587" s="4">
        <v>19.899999999999999</v>
      </c>
      <c r="J587" s="4" t="s">
        <v>877</v>
      </c>
      <c r="K587" s="4" t="s">
        <v>881</v>
      </c>
      <c r="L587" s="4">
        <v>6</v>
      </c>
      <c r="M587" s="4" t="s">
        <v>878</v>
      </c>
      <c r="N587" s="4"/>
    </row>
    <row r="588" spans="1:14" hidden="1" x14ac:dyDescent="0.3">
      <c r="A588" s="4" t="s">
        <v>606</v>
      </c>
      <c r="B588" s="4">
        <v>2</v>
      </c>
      <c r="C588" s="5">
        <v>2</v>
      </c>
      <c r="D588" s="4">
        <v>40</v>
      </c>
      <c r="E588" s="4" t="s">
        <v>876</v>
      </c>
      <c r="F588" s="4" t="s">
        <v>876</v>
      </c>
      <c r="G588" s="4" t="s">
        <v>2228</v>
      </c>
      <c r="H588" s="4">
        <v>109.7</v>
      </c>
      <c r="I588" s="4">
        <v>126.4</v>
      </c>
      <c r="J588" s="4" t="s">
        <v>877</v>
      </c>
      <c r="K588" s="4" t="s">
        <v>881</v>
      </c>
      <c r="L588" s="4">
        <v>6</v>
      </c>
      <c r="M588" s="4" t="s">
        <v>878</v>
      </c>
      <c r="N588" s="4"/>
    </row>
    <row r="589" spans="1:14" hidden="1" x14ac:dyDescent="0.3">
      <c r="A589" s="66" t="s">
        <v>606</v>
      </c>
      <c r="B589" s="66">
        <v>2</v>
      </c>
      <c r="C589" s="5">
        <v>2</v>
      </c>
      <c r="D589" s="66">
        <v>40</v>
      </c>
      <c r="E589" s="4" t="s">
        <v>876</v>
      </c>
      <c r="F589" s="4" t="s">
        <v>876</v>
      </c>
      <c r="G589" s="66" t="s">
        <v>2232</v>
      </c>
      <c r="H589" s="66">
        <v>15814.3</v>
      </c>
      <c r="I589" s="66">
        <v>3349.2</v>
      </c>
      <c r="J589" s="66" t="s">
        <v>877</v>
      </c>
      <c r="K589" s="4" t="s">
        <v>881</v>
      </c>
      <c r="L589" s="66">
        <v>6</v>
      </c>
      <c r="M589" s="66" t="s">
        <v>878</v>
      </c>
      <c r="N589" s="66"/>
    </row>
    <row r="590" spans="1:14" hidden="1" x14ac:dyDescent="0.3">
      <c r="A590" s="4" t="s">
        <v>606</v>
      </c>
      <c r="B590" s="4">
        <v>2</v>
      </c>
      <c r="C590" s="5">
        <v>2</v>
      </c>
      <c r="D590" s="4">
        <v>41</v>
      </c>
      <c r="E590" s="4" t="s">
        <v>876</v>
      </c>
      <c r="F590" s="4" t="s">
        <v>876</v>
      </c>
      <c r="G590" s="4" t="s">
        <v>1897</v>
      </c>
      <c r="H590" s="4">
        <v>-4.8</v>
      </c>
      <c r="I590" s="4">
        <v>3.5</v>
      </c>
      <c r="J590" s="4" t="s">
        <v>877</v>
      </c>
      <c r="K590" s="4" t="s">
        <v>881</v>
      </c>
      <c r="L590" s="4">
        <v>3</v>
      </c>
      <c r="M590" s="4" t="s">
        <v>878</v>
      </c>
      <c r="N590" s="4"/>
    </row>
    <row r="591" spans="1:14" hidden="1" x14ac:dyDescent="0.3">
      <c r="A591" s="4" t="s">
        <v>606</v>
      </c>
      <c r="B591" s="4">
        <v>2</v>
      </c>
      <c r="C591" s="5">
        <v>2</v>
      </c>
      <c r="D591" s="4">
        <v>41</v>
      </c>
      <c r="E591" s="4" t="s">
        <v>876</v>
      </c>
      <c r="F591" s="4" t="s">
        <v>876</v>
      </c>
      <c r="G591" s="4" t="s">
        <v>879</v>
      </c>
      <c r="H591" s="4">
        <v>29.4</v>
      </c>
      <c r="I591" s="4">
        <v>11.2</v>
      </c>
      <c r="J591" s="4" t="s">
        <v>877</v>
      </c>
      <c r="K591" s="4" t="s">
        <v>881</v>
      </c>
      <c r="L591" s="4">
        <v>3</v>
      </c>
      <c r="M591" s="4" t="s">
        <v>878</v>
      </c>
      <c r="N591" s="4"/>
    </row>
    <row r="592" spans="1:14" hidden="1" x14ac:dyDescent="0.3">
      <c r="A592" s="4" t="s">
        <v>606</v>
      </c>
      <c r="B592" s="4">
        <v>2</v>
      </c>
      <c r="C592" s="5">
        <v>2</v>
      </c>
      <c r="D592" s="4">
        <v>41</v>
      </c>
      <c r="E592" s="4" t="s">
        <v>876</v>
      </c>
      <c r="F592" s="4" t="s">
        <v>876</v>
      </c>
      <c r="G592" s="4" t="s">
        <v>2228</v>
      </c>
      <c r="H592" s="4">
        <v>23.3</v>
      </c>
      <c r="I592" s="4">
        <v>13.5</v>
      </c>
      <c r="J592" s="4" t="s">
        <v>877</v>
      </c>
      <c r="K592" s="4" t="s">
        <v>881</v>
      </c>
      <c r="L592" s="4">
        <v>3</v>
      </c>
      <c r="M592" s="4" t="s">
        <v>878</v>
      </c>
      <c r="N592" s="4"/>
    </row>
    <row r="593" spans="1:14" hidden="1" x14ac:dyDescent="0.3">
      <c r="A593" s="66" t="s">
        <v>606</v>
      </c>
      <c r="B593" s="66">
        <v>2</v>
      </c>
      <c r="C593" s="5">
        <v>2</v>
      </c>
      <c r="D593" s="66">
        <v>41</v>
      </c>
      <c r="E593" s="4" t="s">
        <v>876</v>
      </c>
      <c r="F593" s="4" t="s">
        <v>876</v>
      </c>
      <c r="G593" s="66" t="s">
        <v>2232</v>
      </c>
      <c r="H593" s="66">
        <v>8350.4</v>
      </c>
      <c r="I593" s="66">
        <v>2041.1</v>
      </c>
      <c r="J593" s="66" t="s">
        <v>877</v>
      </c>
      <c r="K593" s="4" t="s">
        <v>881</v>
      </c>
      <c r="L593" s="66">
        <v>3</v>
      </c>
      <c r="M593" s="66" t="s">
        <v>878</v>
      </c>
      <c r="N593" s="66"/>
    </row>
    <row r="594" spans="1:14" hidden="1" x14ac:dyDescent="0.3">
      <c r="A594" s="4" t="s">
        <v>606</v>
      </c>
      <c r="B594" s="4">
        <v>2</v>
      </c>
      <c r="C594" s="5">
        <v>2</v>
      </c>
      <c r="D594" s="4">
        <v>42</v>
      </c>
      <c r="E594" s="4" t="s">
        <v>876</v>
      </c>
      <c r="F594" s="4" t="s">
        <v>876</v>
      </c>
      <c r="G594" s="4" t="s">
        <v>1897</v>
      </c>
      <c r="H594" s="4">
        <v>119.7</v>
      </c>
      <c r="I594" s="4">
        <v>169.5</v>
      </c>
      <c r="J594" s="4" t="s">
        <v>877</v>
      </c>
      <c r="K594" s="4" t="s">
        <v>881</v>
      </c>
      <c r="L594" s="4">
        <v>6</v>
      </c>
      <c r="M594" s="4" t="s">
        <v>878</v>
      </c>
      <c r="N594" s="4"/>
    </row>
    <row r="595" spans="1:14" hidden="1" x14ac:dyDescent="0.3">
      <c r="A595" s="4" t="s">
        <v>606</v>
      </c>
      <c r="B595" s="4">
        <v>2</v>
      </c>
      <c r="C595" s="5">
        <v>2</v>
      </c>
      <c r="D595" s="4">
        <v>42</v>
      </c>
      <c r="E595" s="4" t="s">
        <v>876</v>
      </c>
      <c r="F595" s="4" t="s">
        <v>876</v>
      </c>
      <c r="G595" s="4" t="s">
        <v>879</v>
      </c>
      <c r="H595" s="4">
        <v>-1.4</v>
      </c>
      <c r="I595" s="4">
        <v>23.6</v>
      </c>
      <c r="J595" s="4" t="s">
        <v>877</v>
      </c>
      <c r="K595" s="4" t="s">
        <v>881</v>
      </c>
      <c r="L595" s="4">
        <v>6</v>
      </c>
      <c r="M595" s="4" t="s">
        <v>878</v>
      </c>
      <c r="N595" s="4"/>
    </row>
    <row r="596" spans="1:14" hidden="1" x14ac:dyDescent="0.3">
      <c r="A596" s="4" t="s">
        <v>606</v>
      </c>
      <c r="B596" s="4">
        <v>2</v>
      </c>
      <c r="C596" s="5">
        <v>2</v>
      </c>
      <c r="D596" s="4">
        <v>42</v>
      </c>
      <c r="E596" s="4" t="s">
        <v>876</v>
      </c>
      <c r="F596" s="4" t="s">
        <v>876</v>
      </c>
      <c r="G596" s="4" t="s">
        <v>2228</v>
      </c>
      <c r="H596" s="4">
        <v>165</v>
      </c>
      <c r="I596" s="4">
        <v>84.7</v>
      </c>
      <c r="J596" s="4" t="s">
        <v>877</v>
      </c>
      <c r="K596" s="4" t="s">
        <v>881</v>
      </c>
      <c r="L596" s="4">
        <v>6</v>
      </c>
      <c r="M596" s="4" t="s">
        <v>878</v>
      </c>
      <c r="N596" s="4"/>
    </row>
    <row r="597" spans="1:14" hidden="1" x14ac:dyDescent="0.3">
      <c r="A597" s="66" t="s">
        <v>606</v>
      </c>
      <c r="B597" s="66">
        <v>2</v>
      </c>
      <c r="C597" s="5">
        <v>2</v>
      </c>
      <c r="D597" s="66">
        <v>42</v>
      </c>
      <c r="E597" s="4" t="s">
        <v>876</v>
      </c>
      <c r="F597" s="4" t="s">
        <v>876</v>
      </c>
      <c r="G597" s="66" t="s">
        <v>2232</v>
      </c>
      <c r="H597" s="66">
        <v>15995.2</v>
      </c>
      <c r="I597" s="66">
        <v>3677.3</v>
      </c>
      <c r="J597" s="66" t="s">
        <v>877</v>
      </c>
      <c r="K597" s="4" t="s">
        <v>881</v>
      </c>
      <c r="L597" s="66">
        <v>6</v>
      </c>
      <c r="M597" s="66" t="s">
        <v>878</v>
      </c>
      <c r="N597" s="66"/>
    </row>
    <row r="598" spans="1:14" hidden="1" x14ac:dyDescent="0.3">
      <c r="A598" s="4" t="s">
        <v>603</v>
      </c>
      <c r="B598" s="4">
        <v>3</v>
      </c>
      <c r="C598" s="4">
        <v>3</v>
      </c>
      <c r="D598" s="5">
        <v>43</v>
      </c>
      <c r="E598" s="4" t="s">
        <v>1523</v>
      </c>
      <c r="F598" s="4" t="s">
        <v>1377</v>
      </c>
      <c r="G598" s="4" t="s">
        <v>1089</v>
      </c>
      <c r="H598" s="4">
        <v>4.5822000000000002E-2</v>
      </c>
      <c r="I598" s="4"/>
      <c r="J598" s="4" t="s">
        <v>856</v>
      </c>
      <c r="K598" s="4"/>
      <c r="L598" s="4">
        <v>1</v>
      </c>
      <c r="M598" s="4" t="s">
        <v>934</v>
      </c>
      <c r="N598" s="4" t="s">
        <v>933</v>
      </c>
    </row>
    <row r="599" spans="1:14" hidden="1" x14ac:dyDescent="0.3">
      <c r="A599" s="4" t="s">
        <v>603</v>
      </c>
      <c r="B599" s="4">
        <v>3</v>
      </c>
      <c r="C599" s="4">
        <v>3</v>
      </c>
      <c r="D599" s="5">
        <v>43</v>
      </c>
      <c r="E599" s="4" t="s">
        <v>876</v>
      </c>
      <c r="F599" s="4" t="s">
        <v>1377</v>
      </c>
      <c r="G599" s="4" t="s">
        <v>938</v>
      </c>
      <c r="H599" s="4">
        <v>530</v>
      </c>
      <c r="I599" s="4"/>
      <c r="J599" s="4" t="s">
        <v>937</v>
      </c>
      <c r="K599" s="4"/>
      <c r="L599" s="4">
        <v>1</v>
      </c>
      <c r="M599" s="4" t="s">
        <v>934</v>
      </c>
      <c r="N599" s="4" t="s">
        <v>933</v>
      </c>
    </row>
    <row r="600" spans="1:14" hidden="1" x14ac:dyDescent="0.3">
      <c r="A600" s="4" t="s">
        <v>603</v>
      </c>
      <c r="B600" s="4">
        <v>3</v>
      </c>
      <c r="C600" s="4">
        <v>3</v>
      </c>
      <c r="D600" s="5">
        <v>43</v>
      </c>
      <c r="E600" s="4" t="s">
        <v>876</v>
      </c>
      <c r="F600" s="4" t="s">
        <v>1377</v>
      </c>
      <c r="G600" s="4" t="s">
        <v>940</v>
      </c>
      <c r="H600" s="4">
        <v>13000</v>
      </c>
      <c r="I600" s="4"/>
      <c r="J600" s="4" t="s">
        <v>937</v>
      </c>
      <c r="K600" s="4"/>
      <c r="L600" s="4">
        <v>1</v>
      </c>
      <c r="M600" s="4" t="s">
        <v>934</v>
      </c>
      <c r="N600" s="4" t="s">
        <v>933</v>
      </c>
    </row>
    <row r="601" spans="1:14" hidden="1" x14ac:dyDescent="0.3">
      <c r="A601" s="4" t="s">
        <v>603</v>
      </c>
      <c r="B601" s="4">
        <v>3</v>
      </c>
      <c r="C601" s="4">
        <v>3</v>
      </c>
      <c r="D601" s="5">
        <v>44</v>
      </c>
      <c r="E601" s="4" t="s">
        <v>1523</v>
      </c>
      <c r="F601" s="4" t="s">
        <v>1377</v>
      </c>
      <c r="G601" s="4" t="s">
        <v>1089</v>
      </c>
      <c r="H601" s="4">
        <v>3.1282999999999998E-2</v>
      </c>
      <c r="I601" s="4"/>
      <c r="J601" s="4" t="s">
        <v>856</v>
      </c>
      <c r="K601" s="4"/>
      <c r="L601" s="4">
        <v>1</v>
      </c>
      <c r="M601" s="4" t="s">
        <v>934</v>
      </c>
      <c r="N601" s="4" t="s">
        <v>933</v>
      </c>
    </row>
    <row r="602" spans="1:14" hidden="1" x14ac:dyDescent="0.3">
      <c r="A602" s="4" t="s">
        <v>603</v>
      </c>
      <c r="B602" s="4">
        <v>3</v>
      </c>
      <c r="C602" s="4">
        <v>3</v>
      </c>
      <c r="D602" s="5">
        <v>44</v>
      </c>
      <c r="E602" s="4" t="s">
        <v>876</v>
      </c>
      <c r="F602" s="4" t="s">
        <v>1377</v>
      </c>
      <c r="G602" s="4" t="s">
        <v>938</v>
      </c>
      <c r="H602" s="4">
        <v>430</v>
      </c>
      <c r="I602" s="4"/>
      <c r="J602" s="4" t="s">
        <v>937</v>
      </c>
      <c r="K602" s="4"/>
      <c r="L602" s="4">
        <v>1</v>
      </c>
      <c r="M602" s="4" t="s">
        <v>934</v>
      </c>
      <c r="N602" s="4" t="s">
        <v>933</v>
      </c>
    </row>
    <row r="603" spans="1:14" hidden="1" x14ac:dyDescent="0.3">
      <c r="A603" s="4" t="s">
        <v>603</v>
      </c>
      <c r="B603" s="4">
        <v>3</v>
      </c>
      <c r="C603" s="4">
        <v>3</v>
      </c>
      <c r="D603" s="5">
        <v>44</v>
      </c>
      <c r="E603" s="4" t="s">
        <v>876</v>
      </c>
      <c r="F603" s="4" t="s">
        <v>1377</v>
      </c>
      <c r="G603" s="4" t="s">
        <v>940</v>
      </c>
      <c r="H603" s="4">
        <v>15000</v>
      </c>
      <c r="I603" s="4"/>
      <c r="J603" s="4" t="s">
        <v>937</v>
      </c>
      <c r="K603" s="4"/>
      <c r="L603" s="4">
        <v>1</v>
      </c>
      <c r="M603" s="4" t="s">
        <v>934</v>
      </c>
      <c r="N603" s="4" t="s">
        <v>933</v>
      </c>
    </row>
    <row r="604" spans="1:14" hidden="1" x14ac:dyDescent="0.3">
      <c r="A604" s="4" t="s">
        <v>603</v>
      </c>
      <c r="B604" s="4">
        <v>3</v>
      </c>
      <c r="C604" s="4">
        <v>3</v>
      </c>
      <c r="D604" s="5">
        <v>45</v>
      </c>
      <c r="E604" s="4" t="s">
        <v>1523</v>
      </c>
      <c r="F604" s="4" t="s">
        <v>1377</v>
      </c>
      <c r="G604" s="4" t="s">
        <v>1089</v>
      </c>
      <c r="H604" s="4">
        <v>4.4725000000000001E-2</v>
      </c>
      <c r="I604" s="4"/>
      <c r="J604" s="4" t="s">
        <v>856</v>
      </c>
      <c r="K604" s="4"/>
      <c r="L604" s="4">
        <v>1</v>
      </c>
      <c r="M604" s="4" t="s">
        <v>934</v>
      </c>
      <c r="N604" s="4" t="s">
        <v>933</v>
      </c>
    </row>
    <row r="605" spans="1:14" hidden="1" x14ac:dyDescent="0.3">
      <c r="A605" s="4" t="s">
        <v>603</v>
      </c>
      <c r="B605" s="4">
        <v>3</v>
      </c>
      <c r="C605" s="4">
        <v>3</v>
      </c>
      <c r="D605" s="5">
        <v>45</v>
      </c>
      <c r="E605" s="4" t="s">
        <v>876</v>
      </c>
      <c r="F605" s="4" t="s">
        <v>1377</v>
      </c>
      <c r="G605" s="4" t="s">
        <v>938</v>
      </c>
      <c r="H605" s="4">
        <v>490</v>
      </c>
      <c r="I605" s="4"/>
      <c r="J605" s="4" t="s">
        <v>937</v>
      </c>
      <c r="K605" s="4"/>
      <c r="L605" s="4">
        <v>1</v>
      </c>
      <c r="M605" s="4" t="s">
        <v>934</v>
      </c>
      <c r="N605" s="4" t="s">
        <v>933</v>
      </c>
    </row>
    <row r="606" spans="1:14" hidden="1" x14ac:dyDescent="0.3">
      <c r="A606" s="4" t="s">
        <v>603</v>
      </c>
      <c r="B606" s="4">
        <v>3</v>
      </c>
      <c r="C606" s="4">
        <v>3</v>
      </c>
      <c r="D606" s="5">
        <v>45</v>
      </c>
      <c r="E606" s="4" t="s">
        <v>876</v>
      </c>
      <c r="F606" s="4" t="s">
        <v>1377</v>
      </c>
      <c r="G606" s="4" t="s">
        <v>940</v>
      </c>
      <c r="H606" s="4">
        <v>11000</v>
      </c>
      <c r="I606" s="4"/>
      <c r="J606" s="4" t="s">
        <v>937</v>
      </c>
      <c r="K606" s="4"/>
      <c r="L606" s="4">
        <v>1</v>
      </c>
      <c r="M606" s="4" t="s">
        <v>934</v>
      </c>
      <c r="N606" s="4" t="s">
        <v>933</v>
      </c>
    </row>
    <row r="607" spans="1:14" hidden="1" x14ac:dyDescent="0.3">
      <c r="A607" s="4" t="s">
        <v>603</v>
      </c>
      <c r="B607" s="4">
        <v>3</v>
      </c>
      <c r="C607" s="4">
        <v>3</v>
      </c>
      <c r="D607" s="5">
        <v>46</v>
      </c>
      <c r="E607" s="4" t="s">
        <v>876</v>
      </c>
      <c r="F607" s="4" t="s">
        <v>1377</v>
      </c>
      <c r="G607" s="4" t="s">
        <v>931</v>
      </c>
      <c r="H607" s="4">
        <v>0.5</v>
      </c>
      <c r="I607" s="4"/>
      <c r="J607" s="4" t="s">
        <v>856</v>
      </c>
      <c r="K607" s="4"/>
      <c r="L607" s="4">
        <v>1</v>
      </c>
      <c r="M607" s="4" t="s">
        <v>932</v>
      </c>
      <c r="N607" s="4" t="s">
        <v>933</v>
      </c>
    </row>
    <row r="608" spans="1:14" hidden="1" x14ac:dyDescent="0.3">
      <c r="A608" s="4" t="s">
        <v>603</v>
      </c>
      <c r="B608" s="4">
        <v>3</v>
      </c>
      <c r="C608" s="4">
        <v>3</v>
      </c>
      <c r="D608" s="5">
        <v>46</v>
      </c>
      <c r="E608" s="4" t="s">
        <v>1523</v>
      </c>
      <c r="F608" s="4" t="s">
        <v>1377</v>
      </c>
      <c r="G608" s="4" t="s">
        <v>1089</v>
      </c>
      <c r="H608" s="4">
        <v>3.7636999999999997E-2</v>
      </c>
      <c r="I608" s="4"/>
      <c r="J608" s="4" t="s">
        <v>856</v>
      </c>
      <c r="K608" s="4"/>
      <c r="L608" s="4">
        <v>1</v>
      </c>
      <c r="M608" s="4" t="s">
        <v>934</v>
      </c>
      <c r="N608" s="4" t="s">
        <v>933</v>
      </c>
    </row>
    <row r="609" spans="1:14" hidden="1" x14ac:dyDescent="0.3">
      <c r="A609" s="4" t="s">
        <v>603</v>
      </c>
      <c r="B609" s="4">
        <v>3</v>
      </c>
      <c r="C609" s="4">
        <v>3</v>
      </c>
      <c r="D609" s="5">
        <v>46</v>
      </c>
      <c r="E609" s="4" t="s">
        <v>876</v>
      </c>
      <c r="F609" s="4" t="s">
        <v>1377</v>
      </c>
      <c r="G609" s="4" t="s">
        <v>935</v>
      </c>
      <c r="H609" s="4">
        <v>-345</v>
      </c>
      <c r="I609" s="4"/>
      <c r="J609" s="4" t="s">
        <v>936</v>
      </c>
      <c r="K609" s="4"/>
      <c r="L609" s="4">
        <v>1</v>
      </c>
      <c r="M609" s="4" t="s">
        <v>932</v>
      </c>
      <c r="N609" s="4" t="s">
        <v>933</v>
      </c>
    </row>
    <row r="610" spans="1:14" hidden="1" x14ac:dyDescent="0.3">
      <c r="A610" s="4" t="s">
        <v>603</v>
      </c>
      <c r="B610" s="4">
        <v>3</v>
      </c>
      <c r="C610" s="4">
        <v>3</v>
      </c>
      <c r="D610" s="5">
        <v>46</v>
      </c>
      <c r="E610" s="4" t="s">
        <v>876</v>
      </c>
      <c r="F610" s="4" t="s">
        <v>1377</v>
      </c>
      <c r="G610" s="4" t="s">
        <v>2231</v>
      </c>
      <c r="H610" s="4">
        <v>190</v>
      </c>
      <c r="I610" s="4"/>
      <c r="J610" s="4" t="s">
        <v>937</v>
      </c>
      <c r="K610" s="4"/>
      <c r="L610" s="4">
        <v>1</v>
      </c>
      <c r="M610" s="4" t="s">
        <v>932</v>
      </c>
      <c r="N610" s="4" t="s">
        <v>933</v>
      </c>
    </row>
    <row r="611" spans="1:14" hidden="1" x14ac:dyDescent="0.3">
      <c r="A611" s="4" t="s">
        <v>603</v>
      </c>
      <c r="B611" s="4">
        <v>3</v>
      </c>
      <c r="C611" s="4">
        <v>3</v>
      </c>
      <c r="D611" s="5">
        <v>46</v>
      </c>
      <c r="E611" s="4" t="s">
        <v>876</v>
      </c>
      <c r="F611" s="4" t="s">
        <v>1377</v>
      </c>
      <c r="G611" s="4" t="s">
        <v>938</v>
      </c>
      <c r="H611" s="4">
        <v>370</v>
      </c>
      <c r="I611" s="4"/>
      <c r="J611" s="4" t="s">
        <v>937</v>
      </c>
      <c r="K611" s="4"/>
      <c r="L611" s="4">
        <v>1</v>
      </c>
      <c r="M611" s="4" t="s">
        <v>934</v>
      </c>
      <c r="N611" s="4" t="s">
        <v>933</v>
      </c>
    </row>
    <row r="612" spans="1:14" hidden="1" x14ac:dyDescent="0.3">
      <c r="A612" s="4" t="s">
        <v>603</v>
      </c>
      <c r="B612" s="4">
        <v>3</v>
      </c>
      <c r="C612" s="4">
        <v>3</v>
      </c>
      <c r="D612" s="5">
        <v>46</v>
      </c>
      <c r="E612" s="4" t="s">
        <v>876</v>
      </c>
      <c r="F612" s="4" t="s">
        <v>1377</v>
      </c>
      <c r="G612" s="4" t="s">
        <v>939</v>
      </c>
      <c r="H612" s="4">
        <v>4.2</v>
      </c>
      <c r="I612" s="4"/>
      <c r="J612" s="4" t="s">
        <v>937</v>
      </c>
      <c r="K612" s="4"/>
      <c r="L612" s="4">
        <v>1</v>
      </c>
      <c r="M612" s="4" t="s">
        <v>932</v>
      </c>
      <c r="N612" s="4" t="s">
        <v>933</v>
      </c>
    </row>
    <row r="613" spans="1:14" hidden="1" x14ac:dyDescent="0.3">
      <c r="A613" s="4" t="s">
        <v>603</v>
      </c>
      <c r="B613" s="4">
        <v>3</v>
      </c>
      <c r="C613" s="4">
        <v>3</v>
      </c>
      <c r="D613" s="5">
        <v>46</v>
      </c>
      <c r="E613" s="4" t="s">
        <v>876</v>
      </c>
      <c r="F613" s="4" t="s">
        <v>1377</v>
      </c>
      <c r="G613" s="4" t="s">
        <v>940</v>
      </c>
      <c r="H613" s="4">
        <v>12000</v>
      </c>
      <c r="I613" s="4"/>
      <c r="J613" s="4" t="s">
        <v>937</v>
      </c>
      <c r="K613" s="4"/>
      <c r="L613" s="4">
        <v>1</v>
      </c>
      <c r="M613" s="4" t="s">
        <v>934</v>
      </c>
      <c r="N613" s="4" t="s">
        <v>933</v>
      </c>
    </row>
    <row r="614" spans="1:14" hidden="1" x14ac:dyDescent="0.3">
      <c r="A614" s="4" t="s">
        <v>603</v>
      </c>
      <c r="B614" s="4">
        <v>3</v>
      </c>
      <c r="C614" s="4">
        <v>3</v>
      </c>
      <c r="D614" s="5">
        <v>47</v>
      </c>
      <c r="E614" s="4" t="s">
        <v>876</v>
      </c>
      <c r="F614" s="4" t="s">
        <v>1377</v>
      </c>
      <c r="G614" s="4" t="s">
        <v>931</v>
      </c>
      <c r="H614" s="4">
        <v>0.8</v>
      </c>
      <c r="I614" s="4"/>
      <c r="J614" s="4" t="s">
        <v>856</v>
      </c>
      <c r="K614" s="4"/>
      <c r="L614" s="4">
        <v>1</v>
      </c>
      <c r="M614" s="4" t="s">
        <v>932</v>
      </c>
      <c r="N614" s="4" t="s">
        <v>933</v>
      </c>
    </row>
    <row r="615" spans="1:14" hidden="1" x14ac:dyDescent="0.3">
      <c r="A615" s="4" t="s">
        <v>603</v>
      </c>
      <c r="B615" s="4">
        <v>3</v>
      </c>
      <c r="C615" s="4">
        <v>3</v>
      </c>
      <c r="D615" s="5">
        <v>47</v>
      </c>
      <c r="E615" s="4" t="s">
        <v>1523</v>
      </c>
      <c r="F615" s="4" t="s">
        <v>1377</v>
      </c>
      <c r="G615" s="4" t="s">
        <v>1089</v>
      </c>
      <c r="H615" s="4">
        <v>3.5142E-2</v>
      </c>
      <c r="I615" s="4"/>
      <c r="J615" s="4" t="s">
        <v>856</v>
      </c>
      <c r="K615" s="4"/>
      <c r="L615" s="4">
        <v>1</v>
      </c>
      <c r="M615" s="4" t="s">
        <v>934</v>
      </c>
      <c r="N615" s="4" t="s">
        <v>933</v>
      </c>
    </row>
    <row r="616" spans="1:14" hidden="1" x14ac:dyDescent="0.3">
      <c r="A616" s="4" t="s">
        <v>603</v>
      </c>
      <c r="B616" s="4">
        <v>3</v>
      </c>
      <c r="C616" s="4">
        <v>3</v>
      </c>
      <c r="D616" s="5">
        <v>47</v>
      </c>
      <c r="E616" s="4" t="s">
        <v>876</v>
      </c>
      <c r="F616" s="4" t="s">
        <v>1377</v>
      </c>
      <c r="G616" s="4" t="s">
        <v>935</v>
      </c>
      <c r="H616" s="4">
        <v>-83</v>
      </c>
      <c r="I616" s="4"/>
      <c r="J616" s="4" t="s">
        <v>936</v>
      </c>
      <c r="K616" s="4"/>
      <c r="L616" s="4">
        <v>1</v>
      </c>
      <c r="M616" s="4" t="s">
        <v>932</v>
      </c>
      <c r="N616" s="4" t="s">
        <v>933</v>
      </c>
    </row>
    <row r="617" spans="1:14" hidden="1" x14ac:dyDescent="0.3">
      <c r="A617" s="4" t="s">
        <v>603</v>
      </c>
      <c r="B617" s="4">
        <v>3</v>
      </c>
      <c r="C617" s="4">
        <v>3</v>
      </c>
      <c r="D617" s="5">
        <v>47</v>
      </c>
      <c r="E617" s="4" t="s">
        <v>876</v>
      </c>
      <c r="F617" s="4" t="s">
        <v>1377</v>
      </c>
      <c r="G617" s="4" t="s">
        <v>2231</v>
      </c>
      <c r="H617" s="4">
        <v>150</v>
      </c>
      <c r="I617" s="4"/>
      <c r="J617" s="4" t="s">
        <v>937</v>
      </c>
      <c r="K617" s="4"/>
      <c r="L617" s="4">
        <v>1</v>
      </c>
      <c r="M617" s="4" t="s">
        <v>932</v>
      </c>
      <c r="N617" s="4" t="s">
        <v>933</v>
      </c>
    </row>
    <row r="618" spans="1:14" hidden="1" x14ac:dyDescent="0.3">
      <c r="A618" s="4" t="s">
        <v>603</v>
      </c>
      <c r="B618" s="4">
        <v>3</v>
      </c>
      <c r="C618" s="4">
        <v>3</v>
      </c>
      <c r="D618" s="5">
        <v>47</v>
      </c>
      <c r="E618" s="4" t="s">
        <v>876</v>
      </c>
      <c r="F618" s="4" t="s">
        <v>1377</v>
      </c>
      <c r="G618" s="4" t="s">
        <v>938</v>
      </c>
      <c r="H618" s="4">
        <v>270</v>
      </c>
      <c r="I618" s="4"/>
      <c r="J618" s="4" t="s">
        <v>937</v>
      </c>
      <c r="K618" s="4"/>
      <c r="L618" s="4">
        <v>1</v>
      </c>
      <c r="M618" s="4" t="s">
        <v>934</v>
      </c>
      <c r="N618" s="4" t="s">
        <v>933</v>
      </c>
    </row>
    <row r="619" spans="1:14" hidden="1" x14ac:dyDescent="0.3">
      <c r="A619" s="4" t="s">
        <v>603</v>
      </c>
      <c r="B619" s="4">
        <v>3</v>
      </c>
      <c r="C619" s="4">
        <v>3</v>
      </c>
      <c r="D619" s="5">
        <v>47</v>
      </c>
      <c r="E619" s="4" t="s">
        <v>876</v>
      </c>
      <c r="F619" s="4" t="s">
        <v>1377</v>
      </c>
      <c r="G619" s="4" t="s">
        <v>939</v>
      </c>
      <c r="H619" s="4">
        <v>24</v>
      </c>
      <c r="I619" s="4"/>
      <c r="J619" s="4" t="s">
        <v>937</v>
      </c>
      <c r="K619" s="4"/>
      <c r="L619" s="4">
        <v>1</v>
      </c>
      <c r="M619" s="4" t="s">
        <v>932</v>
      </c>
      <c r="N619" s="4" t="s">
        <v>933</v>
      </c>
    </row>
    <row r="620" spans="1:14" hidden="1" x14ac:dyDescent="0.3">
      <c r="A620" s="4" t="s">
        <v>603</v>
      </c>
      <c r="B620" s="4">
        <v>3</v>
      </c>
      <c r="C620" s="4">
        <v>3</v>
      </c>
      <c r="D620" s="5">
        <v>47</v>
      </c>
      <c r="E620" s="4" t="s">
        <v>876</v>
      </c>
      <c r="F620" s="4" t="s">
        <v>1377</v>
      </c>
      <c r="G620" s="4" t="s">
        <v>940</v>
      </c>
      <c r="H620" s="4">
        <v>11000</v>
      </c>
      <c r="I620" s="4"/>
      <c r="J620" s="4" t="s">
        <v>937</v>
      </c>
      <c r="K620" s="4"/>
      <c r="L620" s="4">
        <v>1</v>
      </c>
      <c r="M620" s="4" t="s">
        <v>934</v>
      </c>
      <c r="N620" s="4" t="s">
        <v>933</v>
      </c>
    </row>
    <row r="621" spans="1:14" hidden="1" x14ac:dyDescent="0.3">
      <c r="A621" s="4" t="s">
        <v>603</v>
      </c>
      <c r="B621" s="4">
        <v>3</v>
      </c>
      <c r="C621" s="4">
        <v>3</v>
      </c>
      <c r="D621" s="5">
        <v>48</v>
      </c>
      <c r="E621" s="4" t="s">
        <v>876</v>
      </c>
      <c r="F621" s="4" t="s">
        <v>1377</v>
      </c>
      <c r="G621" s="4" t="s">
        <v>931</v>
      </c>
      <c r="H621" s="4">
        <v>0.5</v>
      </c>
      <c r="I621" s="4"/>
      <c r="J621" s="4" t="s">
        <v>856</v>
      </c>
      <c r="K621" s="4"/>
      <c r="L621" s="4">
        <v>1</v>
      </c>
      <c r="M621" s="4" t="s">
        <v>932</v>
      </c>
      <c r="N621" s="4" t="s">
        <v>933</v>
      </c>
    </row>
    <row r="622" spans="1:14" hidden="1" x14ac:dyDescent="0.3">
      <c r="A622" s="4" t="s">
        <v>603</v>
      </c>
      <c r="B622" s="4">
        <v>3</v>
      </c>
      <c r="C622" s="4">
        <v>3</v>
      </c>
      <c r="D622" s="5">
        <v>48</v>
      </c>
      <c r="E622" s="4" t="s">
        <v>1523</v>
      </c>
      <c r="F622" s="4" t="s">
        <v>1377</v>
      </c>
      <c r="G622" s="4" t="s">
        <v>1089</v>
      </c>
      <c r="H622" s="4">
        <v>3.7123999999999997E-2</v>
      </c>
      <c r="I622" s="4"/>
      <c r="J622" s="4" t="s">
        <v>856</v>
      </c>
      <c r="K622" s="4"/>
      <c r="L622" s="4">
        <v>1</v>
      </c>
      <c r="M622" s="4" t="s">
        <v>934</v>
      </c>
      <c r="N622" s="4" t="s">
        <v>933</v>
      </c>
    </row>
    <row r="623" spans="1:14" hidden="1" x14ac:dyDescent="0.3">
      <c r="A623" s="4" t="s">
        <v>603</v>
      </c>
      <c r="B623" s="4">
        <v>3</v>
      </c>
      <c r="C623" s="4">
        <v>3</v>
      </c>
      <c r="D623" s="5">
        <v>48</v>
      </c>
      <c r="E623" s="4" t="s">
        <v>876</v>
      </c>
      <c r="F623" s="4" t="s">
        <v>1377</v>
      </c>
      <c r="G623" s="4" t="s">
        <v>935</v>
      </c>
      <c r="H623" s="4">
        <v>-128</v>
      </c>
      <c r="I623" s="4"/>
      <c r="J623" s="4" t="s">
        <v>936</v>
      </c>
      <c r="K623" s="4"/>
      <c r="L623" s="4">
        <v>1</v>
      </c>
      <c r="M623" s="4" t="s">
        <v>932</v>
      </c>
      <c r="N623" s="4" t="s">
        <v>933</v>
      </c>
    </row>
    <row r="624" spans="1:14" hidden="1" x14ac:dyDescent="0.3">
      <c r="A624" s="4" t="s">
        <v>603</v>
      </c>
      <c r="B624" s="4">
        <v>3</v>
      </c>
      <c r="C624" s="4">
        <v>3</v>
      </c>
      <c r="D624" s="5">
        <v>48</v>
      </c>
      <c r="E624" s="4" t="s">
        <v>876</v>
      </c>
      <c r="F624" s="4" t="s">
        <v>1377</v>
      </c>
      <c r="G624" s="4" t="s">
        <v>2231</v>
      </c>
      <c r="H624" s="4">
        <v>200</v>
      </c>
      <c r="I624" s="4"/>
      <c r="J624" s="4" t="s">
        <v>937</v>
      </c>
      <c r="K624" s="4"/>
      <c r="L624" s="4">
        <v>1</v>
      </c>
      <c r="M624" s="4" t="s">
        <v>932</v>
      </c>
      <c r="N624" s="4" t="s">
        <v>933</v>
      </c>
    </row>
    <row r="625" spans="1:14" hidden="1" x14ac:dyDescent="0.3">
      <c r="A625" s="4" t="s">
        <v>603</v>
      </c>
      <c r="B625" s="4">
        <v>3</v>
      </c>
      <c r="C625" s="4">
        <v>3</v>
      </c>
      <c r="D625" s="5">
        <v>48</v>
      </c>
      <c r="E625" s="4" t="s">
        <v>876</v>
      </c>
      <c r="F625" s="4" t="s">
        <v>1377</v>
      </c>
      <c r="G625" s="4" t="s">
        <v>938</v>
      </c>
      <c r="H625" s="4">
        <v>470</v>
      </c>
      <c r="I625" s="4"/>
      <c r="J625" s="4" t="s">
        <v>937</v>
      </c>
      <c r="K625" s="4"/>
      <c r="L625" s="4">
        <v>1</v>
      </c>
      <c r="M625" s="4" t="s">
        <v>934</v>
      </c>
      <c r="N625" s="4" t="s">
        <v>933</v>
      </c>
    </row>
    <row r="626" spans="1:14" hidden="1" x14ac:dyDescent="0.3">
      <c r="A626" s="4" t="s">
        <v>603</v>
      </c>
      <c r="B626" s="4">
        <v>3</v>
      </c>
      <c r="C626" s="4">
        <v>3</v>
      </c>
      <c r="D626" s="5">
        <v>48</v>
      </c>
      <c r="E626" s="4" t="s">
        <v>876</v>
      </c>
      <c r="F626" s="4" t="s">
        <v>1377</v>
      </c>
      <c r="G626" s="4" t="s">
        <v>939</v>
      </c>
      <c r="H626" s="4">
        <v>14</v>
      </c>
      <c r="I626" s="4"/>
      <c r="J626" s="4" t="s">
        <v>937</v>
      </c>
      <c r="K626" s="4"/>
      <c r="L626" s="4">
        <v>1</v>
      </c>
      <c r="M626" s="4" t="s">
        <v>932</v>
      </c>
      <c r="N626" s="4" t="s">
        <v>933</v>
      </c>
    </row>
    <row r="627" spans="1:14" hidden="1" x14ac:dyDescent="0.3">
      <c r="A627" s="4" t="s">
        <v>603</v>
      </c>
      <c r="B627" s="4">
        <v>3</v>
      </c>
      <c r="C627" s="4">
        <v>3</v>
      </c>
      <c r="D627" s="5">
        <v>48</v>
      </c>
      <c r="E627" s="4" t="s">
        <v>876</v>
      </c>
      <c r="F627" s="4" t="s">
        <v>1377</v>
      </c>
      <c r="G627" s="4" t="s">
        <v>940</v>
      </c>
      <c r="H627" s="4">
        <v>11000</v>
      </c>
      <c r="I627" s="4"/>
      <c r="J627" s="4" t="s">
        <v>937</v>
      </c>
      <c r="K627" s="4"/>
      <c r="L627" s="4">
        <v>1</v>
      </c>
      <c r="M627" s="4" t="s">
        <v>934</v>
      </c>
      <c r="N627" s="4" t="s">
        <v>933</v>
      </c>
    </row>
    <row r="628" spans="1:14" hidden="1" x14ac:dyDescent="0.3">
      <c r="A628" s="4" t="s">
        <v>603</v>
      </c>
      <c r="B628" s="4">
        <v>3</v>
      </c>
      <c r="C628" s="4">
        <v>3</v>
      </c>
      <c r="D628" s="5">
        <v>49</v>
      </c>
      <c r="E628" s="4" t="s">
        <v>876</v>
      </c>
      <c r="F628" s="4" t="s">
        <v>1377</v>
      </c>
      <c r="G628" s="4" t="s">
        <v>931</v>
      </c>
      <c r="H628" s="4">
        <v>1.2</v>
      </c>
      <c r="I628" s="4"/>
      <c r="J628" s="4" t="s">
        <v>856</v>
      </c>
      <c r="K628" s="4"/>
      <c r="L628" s="4">
        <v>1</v>
      </c>
      <c r="M628" s="4" t="s">
        <v>932</v>
      </c>
      <c r="N628" s="4" t="s">
        <v>933</v>
      </c>
    </row>
    <row r="629" spans="1:14" hidden="1" x14ac:dyDescent="0.3">
      <c r="A629" s="4" t="s">
        <v>603</v>
      </c>
      <c r="B629" s="4">
        <v>3</v>
      </c>
      <c r="C629" s="4">
        <v>3</v>
      </c>
      <c r="D629" s="5">
        <v>49</v>
      </c>
      <c r="E629" s="4" t="s">
        <v>1523</v>
      </c>
      <c r="F629" s="4" t="s">
        <v>1377</v>
      </c>
      <c r="G629" s="4" t="s">
        <v>1089</v>
      </c>
      <c r="H629" s="4">
        <v>3.6096000000000003E-2</v>
      </c>
      <c r="I629" s="4"/>
      <c r="J629" s="4" t="s">
        <v>856</v>
      </c>
      <c r="K629" s="4"/>
      <c r="L629" s="4">
        <v>1</v>
      </c>
      <c r="M629" s="4" t="s">
        <v>934</v>
      </c>
      <c r="N629" s="4" t="s">
        <v>933</v>
      </c>
    </row>
    <row r="630" spans="1:14" hidden="1" x14ac:dyDescent="0.3">
      <c r="A630" s="4" t="s">
        <v>603</v>
      </c>
      <c r="B630" s="4">
        <v>3</v>
      </c>
      <c r="C630" s="4">
        <v>3</v>
      </c>
      <c r="D630" s="5">
        <v>49</v>
      </c>
      <c r="E630" s="4" t="s">
        <v>876</v>
      </c>
      <c r="F630" s="4" t="s">
        <v>1377</v>
      </c>
      <c r="G630" s="4" t="s">
        <v>935</v>
      </c>
      <c r="H630" s="4">
        <v>-80</v>
      </c>
      <c r="I630" s="4"/>
      <c r="J630" s="4" t="s">
        <v>936</v>
      </c>
      <c r="K630" s="4"/>
      <c r="L630" s="4">
        <v>1</v>
      </c>
      <c r="M630" s="4" t="s">
        <v>932</v>
      </c>
      <c r="N630" s="4" t="s">
        <v>933</v>
      </c>
    </row>
    <row r="631" spans="1:14" hidden="1" x14ac:dyDescent="0.3">
      <c r="A631" s="4" t="s">
        <v>603</v>
      </c>
      <c r="B631" s="4">
        <v>3</v>
      </c>
      <c r="C631" s="4">
        <v>3</v>
      </c>
      <c r="D631" s="5">
        <v>49</v>
      </c>
      <c r="E631" s="4" t="s">
        <v>876</v>
      </c>
      <c r="F631" s="4" t="s">
        <v>1377</v>
      </c>
      <c r="G631" s="4" t="s">
        <v>2231</v>
      </c>
      <c r="H631" s="4">
        <v>230</v>
      </c>
      <c r="I631" s="4"/>
      <c r="J631" s="4" t="s">
        <v>937</v>
      </c>
      <c r="K631" s="4"/>
      <c r="L631" s="4">
        <v>1</v>
      </c>
      <c r="M631" s="4" t="s">
        <v>932</v>
      </c>
      <c r="N631" s="4" t="s">
        <v>933</v>
      </c>
    </row>
    <row r="632" spans="1:14" hidden="1" x14ac:dyDescent="0.3">
      <c r="A632" s="4" t="s">
        <v>603</v>
      </c>
      <c r="B632" s="4">
        <v>3</v>
      </c>
      <c r="C632" s="4">
        <v>3</v>
      </c>
      <c r="D632" s="5">
        <v>49</v>
      </c>
      <c r="E632" s="4" t="s">
        <v>876</v>
      </c>
      <c r="F632" s="4" t="s">
        <v>1377</v>
      </c>
      <c r="G632" s="4" t="s">
        <v>938</v>
      </c>
      <c r="H632" s="4">
        <v>390</v>
      </c>
      <c r="I632" s="4"/>
      <c r="J632" s="4" t="s">
        <v>937</v>
      </c>
      <c r="K632" s="4"/>
      <c r="L632" s="4">
        <v>1</v>
      </c>
      <c r="M632" s="4" t="s">
        <v>934</v>
      </c>
      <c r="N632" s="4" t="s">
        <v>933</v>
      </c>
    </row>
    <row r="633" spans="1:14" hidden="1" x14ac:dyDescent="0.3">
      <c r="A633" s="4" t="s">
        <v>603</v>
      </c>
      <c r="B633" s="4">
        <v>3</v>
      </c>
      <c r="C633" s="4">
        <v>3</v>
      </c>
      <c r="D633" s="5">
        <v>49</v>
      </c>
      <c r="E633" s="4" t="s">
        <v>876</v>
      </c>
      <c r="F633" s="4" t="s">
        <v>1377</v>
      </c>
      <c r="G633" s="4" t="s">
        <v>939</v>
      </c>
      <c r="H633" s="4">
        <v>7.5</v>
      </c>
      <c r="I633" s="4"/>
      <c r="J633" s="4" t="s">
        <v>937</v>
      </c>
      <c r="K633" s="4"/>
      <c r="L633" s="4">
        <v>1</v>
      </c>
      <c r="M633" s="4" t="s">
        <v>932</v>
      </c>
      <c r="N633" s="4" t="s">
        <v>933</v>
      </c>
    </row>
    <row r="634" spans="1:14" hidden="1" x14ac:dyDescent="0.3">
      <c r="A634" s="4" t="s">
        <v>603</v>
      </c>
      <c r="B634" s="4">
        <v>3</v>
      </c>
      <c r="C634" s="4">
        <v>3</v>
      </c>
      <c r="D634" s="5">
        <v>49</v>
      </c>
      <c r="E634" s="4" t="s">
        <v>876</v>
      </c>
      <c r="F634" s="4" t="s">
        <v>1377</v>
      </c>
      <c r="G634" s="4" t="s">
        <v>940</v>
      </c>
      <c r="H634" s="4">
        <v>9900</v>
      </c>
      <c r="I634" s="4"/>
      <c r="J634" s="4" t="s">
        <v>937</v>
      </c>
      <c r="K634" s="4"/>
      <c r="L634" s="4">
        <v>1</v>
      </c>
      <c r="M634" s="4" t="s">
        <v>934</v>
      </c>
      <c r="N634" s="4" t="s">
        <v>933</v>
      </c>
    </row>
    <row r="635" spans="1:14" hidden="1" x14ac:dyDescent="0.3">
      <c r="A635" s="4" t="s">
        <v>603</v>
      </c>
      <c r="B635" s="4">
        <v>3</v>
      </c>
      <c r="C635" s="4">
        <v>3</v>
      </c>
      <c r="D635" s="5">
        <v>50</v>
      </c>
      <c r="E635" s="4" t="s">
        <v>876</v>
      </c>
      <c r="F635" s="4" t="s">
        <v>1377</v>
      </c>
      <c r="G635" s="4" t="s">
        <v>931</v>
      </c>
      <c r="H635" s="4">
        <v>0.7</v>
      </c>
      <c r="I635" s="4"/>
      <c r="J635" s="4" t="s">
        <v>856</v>
      </c>
      <c r="K635" s="4"/>
      <c r="L635" s="4">
        <v>1</v>
      </c>
      <c r="M635" s="4" t="s">
        <v>932</v>
      </c>
      <c r="N635" s="4" t="s">
        <v>933</v>
      </c>
    </row>
    <row r="636" spans="1:14" hidden="1" x14ac:dyDescent="0.3">
      <c r="A636" s="4" t="s">
        <v>603</v>
      </c>
      <c r="B636" s="4">
        <v>3</v>
      </c>
      <c r="C636" s="4">
        <v>3</v>
      </c>
      <c r="D636" s="5">
        <v>50</v>
      </c>
      <c r="E636" s="4" t="s">
        <v>1523</v>
      </c>
      <c r="F636" s="4" t="s">
        <v>1377</v>
      </c>
      <c r="G636" s="4" t="s">
        <v>1089</v>
      </c>
      <c r="H636" s="4">
        <v>4.0341000000000002E-2</v>
      </c>
      <c r="I636" s="4"/>
      <c r="J636" s="4" t="s">
        <v>856</v>
      </c>
      <c r="K636" s="4"/>
      <c r="L636" s="4">
        <v>1</v>
      </c>
      <c r="M636" s="4" t="s">
        <v>934</v>
      </c>
      <c r="N636" s="4" t="s">
        <v>933</v>
      </c>
    </row>
    <row r="637" spans="1:14" hidden="1" x14ac:dyDescent="0.3">
      <c r="A637" s="4" t="s">
        <v>603</v>
      </c>
      <c r="B637" s="4">
        <v>3</v>
      </c>
      <c r="C637" s="4">
        <v>3</v>
      </c>
      <c r="D637" s="5">
        <v>50</v>
      </c>
      <c r="E637" s="4" t="s">
        <v>876</v>
      </c>
      <c r="F637" s="4" t="s">
        <v>1377</v>
      </c>
      <c r="G637" s="4" t="s">
        <v>935</v>
      </c>
      <c r="H637" s="4">
        <v>-317</v>
      </c>
      <c r="I637" s="4"/>
      <c r="J637" s="4" t="s">
        <v>936</v>
      </c>
      <c r="K637" s="4"/>
      <c r="L637" s="4">
        <v>1</v>
      </c>
      <c r="M637" s="4" t="s">
        <v>932</v>
      </c>
      <c r="N637" s="4" t="s">
        <v>933</v>
      </c>
    </row>
    <row r="638" spans="1:14" hidden="1" x14ac:dyDescent="0.3">
      <c r="A638" s="4" t="s">
        <v>603</v>
      </c>
      <c r="B638" s="4">
        <v>3</v>
      </c>
      <c r="C638" s="4">
        <v>3</v>
      </c>
      <c r="D638" s="5">
        <v>50</v>
      </c>
      <c r="E638" s="4" t="s">
        <v>876</v>
      </c>
      <c r="F638" s="4" t="s">
        <v>1377</v>
      </c>
      <c r="G638" s="4" t="s">
        <v>2231</v>
      </c>
      <c r="H638" s="4">
        <v>220</v>
      </c>
      <c r="I638" s="4"/>
      <c r="J638" s="4" t="s">
        <v>937</v>
      </c>
      <c r="K638" s="4"/>
      <c r="L638" s="4">
        <v>1</v>
      </c>
      <c r="M638" s="4" t="s">
        <v>932</v>
      </c>
      <c r="N638" s="4" t="s">
        <v>933</v>
      </c>
    </row>
    <row r="639" spans="1:14" hidden="1" x14ac:dyDescent="0.3">
      <c r="A639" s="4" t="s">
        <v>603</v>
      </c>
      <c r="B639" s="4">
        <v>3</v>
      </c>
      <c r="C639" s="4">
        <v>3</v>
      </c>
      <c r="D639" s="5">
        <v>50</v>
      </c>
      <c r="E639" s="4" t="s">
        <v>876</v>
      </c>
      <c r="F639" s="4" t="s">
        <v>1377</v>
      </c>
      <c r="G639" s="4" t="s">
        <v>938</v>
      </c>
      <c r="H639" s="4">
        <v>460</v>
      </c>
      <c r="I639" s="4"/>
      <c r="J639" s="4" t="s">
        <v>937</v>
      </c>
      <c r="K639" s="4"/>
      <c r="L639" s="4">
        <v>1</v>
      </c>
      <c r="M639" s="4" t="s">
        <v>934</v>
      </c>
      <c r="N639" s="4" t="s">
        <v>933</v>
      </c>
    </row>
    <row r="640" spans="1:14" hidden="1" x14ac:dyDescent="0.3">
      <c r="A640" s="4" t="s">
        <v>603</v>
      </c>
      <c r="B640" s="4">
        <v>3</v>
      </c>
      <c r="C640" s="4">
        <v>3</v>
      </c>
      <c r="D640" s="5">
        <v>50</v>
      </c>
      <c r="E640" s="4" t="s">
        <v>876</v>
      </c>
      <c r="F640" s="4" t="s">
        <v>1377</v>
      </c>
      <c r="G640" s="4" t="s">
        <v>939</v>
      </c>
      <c r="H640" s="4">
        <v>15</v>
      </c>
      <c r="I640" s="4"/>
      <c r="J640" s="4" t="s">
        <v>937</v>
      </c>
      <c r="K640" s="4"/>
      <c r="L640" s="4">
        <v>1</v>
      </c>
      <c r="M640" s="4" t="s">
        <v>932</v>
      </c>
      <c r="N640" s="4" t="s">
        <v>933</v>
      </c>
    </row>
    <row r="641" spans="1:14" hidden="1" x14ac:dyDescent="0.3">
      <c r="A641" s="4" t="s">
        <v>603</v>
      </c>
      <c r="B641" s="4">
        <v>3</v>
      </c>
      <c r="C641" s="4">
        <v>3</v>
      </c>
      <c r="D641" s="5">
        <v>50</v>
      </c>
      <c r="E641" s="4" t="s">
        <v>876</v>
      </c>
      <c r="F641" s="4" t="s">
        <v>1377</v>
      </c>
      <c r="G641" s="4" t="s">
        <v>940</v>
      </c>
      <c r="H641" s="4">
        <v>9400</v>
      </c>
      <c r="I641" s="4"/>
      <c r="J641" s="4" t="s">
        <v>937</v>
      </c>
      <c r="K641" s="4"/>
      <c r="L641" s="4">
        <v>1</v>
      </c>
      <c r="M641" s="4" t="s">
        <v>934</v>
      </c>
      <c r="N641" s="4" t="s">
        <v>933</v>
      </c>
    </row>
    <row r="642" spans="1:14" hidden="1" x14ac:dyDescent="0.3">
      <c r="A642" s="4" t="s">
        <v>603</v>
      </c>
      <c r="B642" s="4">
        <v>3</v>
      </c>
      <c r="C642" s="4">
        <v>3</v>
      </c>
      <c r="D642" s="5">
        <v>51</v>
      </c>
      <c r="E642" s="4" t="s">
        <v>876</v>
      </c>
      <c r="F642" s="4" t="s">
        <v>1377</v>
      </c>
      <c r="G642" s="4" t="s">
        <v>931</v>
      </c>
      <c r="H642" s="4">
        <v>0.6</v>
      </c>
      <c r="I642" s="4"/>
      <c r="J642" s="4" t="s">
        <v>856</v>
      </c>
      <c r="K642" s="4"/>
      <c r="L642" s="4">
        <v>1</v>
      </c>
      <c r="M642" s="4" t="s">
        <v>932</v>
      </c>
      <c r="N642" s="4" t="s">
        <v>933</v>
      </c>
    </row>
    <row r="643" spans="1:14" hidden="1" x14ac:dyDescent="0.3">
      <c r="A643" s="4" t="s">
        <v>603</v>
      </c>
      <c r="B643" s="4">
        <v>3</v>
      </c>
      <c r="C643" s="4">
        <v>3</v>
      </c>
      <c r="D643" s="5">
        <v>51</v>
      </c>
      <c r="E643" s="4" t="s">
        <v>1523</v>
      </c>
      <c r="F643" s="4" t="s">
        <v>1377</v>
      </c>
      <c r="G643" s="4" t="s">
        <v>1089</v>
      </c>
      <c r="H643" s="4">
        <v>4.8561E-2</v>
      </c>
      <c r="I643" s="4"/>
      <c r="J643" s="4" t="s">
        <v>856</v>
      </c>
      <c r="K643" s="4"/>
      <c r="L643" s="4">
        <v>1</v>
      </c>
      <c r="M643" s="4" t="s">
        <v>934</v>
      </c>
      <c r="N643" s="4" t="s">
        <v>933</v>
      </c>
    </row>
    <row r="644" spans="1:14" hidden="1" x14ac:dyDescent="0.3">
      <c r="A644" s="4" t="s">
        <v>603</v>
      </c>
      <c r="B644" s="4">
        <v>3</v>
      </c>
      <c r="C644" s="4">
        <v>3</v>
      </c>
      <c r="D644" s="5">
        <v>51</v>
      </c>
      <c r="E644" s="4" t="s">
        <v>876</v>
      </c>
      <c r="F644" s="4" t="s">
        <v>1377</v>
      </c>
      <c r="G644" s="4" t="s">
        <v>935</v>
      </c>
      <c r="H644" s="4">
        <v>-88</v>
      </c>
      <c r="I644" s="4"/>
      <c r="J644" s="4" t="s">
        <v>936</v>
      </c>
      <c r="K644" s="4"/>
      <c r="L644" s="4">
        <v>1</v>
      </c>
      <c r="M644" s="4" t="s">
        <v>932</v>
      </c>
      <c r="N644" s="4" t="s">
        <v>933</v>
      </c>
    </row>
    <row r="645" spans="1:14" hidden="1" x14ac:dyDescent="0.3">
      <c r="A645" s="4" t="s">
        <v>603</v>
      </c>
      <c r="B645" s="4">
        <v>3</v>
      </c>
      <c r="C645" s="4">
        <v>3</v>
      </c>
      <c r="D645" s="5">
        <v>51</v>
      </c>
      <c r="E645" s="4" t="s">
        <v>876</v>
      </c>
      <c r="F645" s="4" t="s">
        <v>1377</v>
      </c>
      <c r="G645" s="4" t="s">
        <v>2231</v>
      </c>
      <c r="H645" s="4">
        <v>220</v>
      </c>
      <c r="I645" s="4"/>
      <c r="J645" s="4" t="s">
        <v>937</v>
      </c>
      <c r="K645" s="4"/>
      <c r="L645" s="4">
        <v>1</v>
      </c>
      <c r="M645" s="4" t="s">
        <v>932</v>
      </c>
      <c r="N645" s="4" t="s">
        <v>933</v>
      </c>
    </row>
    <row r="646" spans="1:14" hidden="1" x14ac:dyDescent="0.3">
      <c r="A646" s="4" t="s">
        <v>603</v>
      </c>
      <c r="B646" s="4">
        <v>3</v>
      </c>
      <c r="C646" s="4">
        <v>3</v>
      </c>
      <c r="D646" s="5">
        <v>51</v>
      </c>
      <c r="E646" s="4" t="s">
        <v>876</v>
      </c>
      <c r="F646" s="4" t="s">
        <v>1377</v>
      </c>
      <c r="G646" s="4" t="s">
        <v>938</v>
      </c>
      <c r="H646" s="4">
        <v>570</v>
      </c>
      <c r="I646" s="4"/>
      <c r="J646" s="4" t="s">
        <v>937</v>
      </c>
      <c r="K646" s="4"/>
      <c r="L646" s="4">
        <v>1</v>
      </c>
      <c r="M646" s="4" t="s">
        <v>934</v>
      </c>
      <c r="N646" s="4" t="s">
        <v>933</v>
      </c>
    </row>
    <row r="647" spans="1:14" hidden="1" x14ac:dyDescent="0.3">
      <c r="A647" s="4" t="s">
        <v>603</v>
      </c>
      <c r="B647" s="4">
        <v>3</v>
      </c>
      <c r="C647" s="4">
        <v>3</v>
      </c>
      <c r="D647" s="5">
        <v>51</v>
      </c>
      <c r="E647" s="4" t="s">
        <v>876</v>
      </c>
      <c r="F647" s="4" t="s">
        <v>1377</v>
      </c>
      <c r="G647" s="4" t="s">
        <v>939</v>
      </c>
      <c r="H647" s="4">
        <v>15</v>
      </c>
      <c r="I647" s="4"/>
      <c r="J647" s="4" t="s">
        <v>937</v>
      </c>
      <c r="K647" s="4"/>
      <c r="L647" s="4">
        <v>1</v>
      </c>
      <c r="M647" s="4" t="s">
        <v>932</v>
      </c>
      <c r="N647" s="4" t="s">
        <v>933</v>
      </c>
    </row>
    <row r="648" spans="1:14" hidden="1" x14ac:dyDescent="0.3">
      <c r="A648" s="4" t="s">
        <v>603</v>
      </c>
      <c r="B648" s="4">
        <v>3</v>
      </c>
      <c r="C648" s="4">
        <v>3</v>
      </c>
      <c r="D648" s="5">
        <v>51</v>
      </c>
      <c r="E648" s="4" t="s">
        <v>876</v>
      </c>
      <c r="F648" s="4" t="s">
        <v>1377</v>
      </c>
      <c r="G648" s="4" t="s">
        <v>940</v>
      </c>
      <c r="H648" s="4">
        <v>12000</v>
      </c>
      <c r="I648" s="4"/>
      <c r="J648" s="4" t="s">
        <v>937</v>
      </c>
      <c r="K648" s="4"/>
      <c r="L648" s="4">
        <v>1</v>
      </c>
      <c r="M648" s="4" t="s">
        <v>934</v>
      </c>
      <c r="N648" s="4" t="s">
        <v>933</v>
      </c>
    </row>
    <row r="649" spans="1:14" hidden="1" x14ac:dyDescent="0.3">
      <c r="A649" s="4" t="s">
        <v>603</v>
      </c>
      <c r="B649" s="4">
        <v>3</v>
      </c>
      <c r="C649" s="4">
        <v>3</v>
      </c>
      <c r="D649" s="5">
        <v>52</v>
      </c>
      <c r="E649" s="4" t="s">
        <v>876</v>
      </c>
      <c r="F649" s="4" t="s">
        <v>1377</v>
      </c>
      <c r="G649" s="4" t="s">
        <v>931</v>
      </c>
      <c r="H649" s="4">
        <v>0.8</v>
      </c>
      <c r="I649" s="4"/>
      <c r="J649" s="4" t="s">
        <v>856</v>
      </c>
      <c r="K649" s="4"/>
      <c r="L649" s="4">
        <v>1</v>
      </c>
      <c r="M649" s="4" t="s">
        <v>932</v>
      </c>
      <c r="N649" s="4" t="s">
        <v>933</v>
      </c>
    </row>
    <row r="650" spans="1:14" hidden="1" x14ac:dyDescent="0.3">
      <c r="A650" s="4" t="s">
        <v>603</v>
      </c>
      <c r="B650" s="4">
        <v>3</v>
      </c>
      <c r="C650" s="4">
        <v>3</v>
      </c>
      <c r="D650" s="5">
        <v>52</v>
      </c>
      <c r="E650" s="4" t="s">
        <v>1523</v>
      </c>
      <c r="F650" s="4" t="s">
        <v>1377</v>
      </c>
      <c r="G650" s="4" t="s">
        <v>1089</v>
      </c>
      <c r="H650" s="4">
        <v>2.8393999999999999E-2</v>
      </c>
      <c r="I650" s="4"/>
      <c r="J650" s="4" t="s">
        <v>856</v>
      </c>
      <c r="K650" s="4"/>
      <c r="L650" s="4">
        <v>1</v>
      </c>
      <c r="M650" s="4" t="s">
        <v>934</v>
      </c>
      <c r="N650" s="4" t="s">
        <v>933</v>
      </c>
    </row>
    <row r="651" spans="1:14" hidden="1" x14ac:dyDescent="0.3">
      <c r="A651" s="4" t="s">
        <v>603</v>
      </c>
      <c r="B651" s="4">
        <v>3</v>
      </c>
      <c r="C651" s="4">
        <v>3</v>
      </c>
      <c r="D651" s="5">
        <v>52</v>
      </c>
      <c r="E651" s="4" t="s">
        <v>876</v>
      </c>
      <c r="F651" s="4" t="s">
        <v>1377</v>
      </c>
      <c r="G651" s="4" t="s">
        <v>935</v>
      </c>
      <c r="H651" s="4">
        <v>-146</v>
      </c>
      <c r="I651" s="4"/>
      <c r="J651" s="4" t="s">
        <v>936</v>
      </c>
      <c r="K651" s="4"/>
      <c r="L651" s="4">
        <v>1</v>
      </c>
      <c r="M651" s="4" t="s">
        <v>932</v>
      </c>
      <c r="N651" s="4" t="s">
        <v>933</v>
      </c>
    </row>
    <row r="652" spans="1:14" hidden="1" x14ac:dyDescent="0.3">
      <c r="A652" s="4" t="s">
        <v>603</v>
      </c>
      <c r="B652" s="4">
        <v>3</v>
      </c>
      <c r="C652" s="4">
        <v>3</v>
      </c>
      <c r="D652" s="5">
        <v>52</v>
      </c>
      <c r="E652" s="4" t="s">
        <v>876</v>
      </c>
      <c r="F652" s="4" t="s">
        <v>1377</v>
      </c>
      <c r="G652" s="4" t="s">
        <v>2231</v>
      </c>
      <c r="H652" s="4">
        <v>200</v>
      </c>
      <c r="I652" s="4"/>
      <c r="J652" s="4" t="s">
        <v>937</v>
      </c>
      <c r="K652" s="4"/>
      <c r="L652" s="4">
        <v>1</v>
      </c>
      <c r="M652" s="4" t="s">
        <v>932</v>
      </c>
      <c r="N652" s="4" t="s">
        <v>933</v>
      </c>
    </row>
    <row r="653" spans="1:14" hidden="1" x14ac:dyDescent="0.3">
      <c r="A653" s="4" t="s">
        <v>603</v>
      </c>
      <c r="B653" s="4">
        <v>3</v>
      </c>
      <c r="C653" s="4">
        <v>3</v>
      </c>
      <c r="D653" s="5">
        <v>52</v>
      </c>
      <c r="E653" s="4" t="s">
        <v>876</v>
      </c>
      <c r="F653" s="4" t="s">
        <v>1377</v>
      </c>
      <c r="G653" s="4" t="s">
        <v>938</v>
      </c>
      <c r="H653" s="4">
        <v>400</v>
      </c>
      <c r="I653" s="4"/>
      <c r="J653" s="4" t="s">
        <v>937</v>
      </c>
      <c r="K653" s="4"/>
      <c r="L653" s="4">
        <v>1</v>
      </c>
      <c r="M653" s="4" t="s">
        <v>934</v>
      </c>
      <c r="N653" s="4" t="s">
        <v>933</v>
      </c>
    </row>
    <row r="654" spans="1:14" hidden="1" x14ac:dyDescent="0.3">
      <c r="A654" s="4" t="s">
        <v>603</v>
      </c>
      <c r="B654" s="4">
        <v>3</v>
      </c>
      <c r="C654" s="4">
        <v>3</v>
      </c>
      <c r="D654" s="5">
        <v>52</v>
      </c>
      <c r="E654" s="4" t="s">
        <v>876</v>
      </c>
      <c r="F654" s="4" t="s">
        <v>1377</v>
      </c>
      <c r="G654" s="4" t="s">
        <v>939</v>
      </c>
      <c r="H654" s="4">
        <v>95</v>
      </c>
      <c r="I654" s="4"/>
      <c r="J654" s="4" t="s">
        <v>937</v>
      </c>
      <c r="K654" s="4"/>
      <c r="L654" s="4">
        <v>1</v>
      </c>
      <c r="M654" s="4" t="s">
        <v>932</v>
      </c>
      <c r="N654" s="4" t="s">
        <v>933</v>
      </c>
    </row>
    <row r="655" spans="1:14" hidden="1" x14ac:dyDescent="0.3">
      <c r="A655" s="4" t="s">
        <v>603</v>
      </c>
      <c r="B655" s="4">
        <v>3</v>
      </c>
      <c r="C655" s="4">
        <v>3</v>
      </c>
      <c r="D655" s="5">
        <v>52</v>
      </c>
      <c r="E655" s="4" t="s">
        <v>876</v>
      </c>
      <c r="F655" s="4" t="s">
        <v>1377</v>
      </c>
      <c r="G655" s="4" t="s">
        <v>940</v>
      </c>
      <c r="H655" s="4">
        <v>15000</v>
      </c>
      <c r="I655" s="4"/>
      <c r="J655" s="4" t="s">
        <v>937</v>
      </c>
      <c r="K655" s="4"/>
      <c r="L655" s="4">
        <v>1</v>
      </c>
      <c r="M655" s="4" t="s">
        <v>934</v>
      </c>
      <c r="N655" s="4" t="s">
        <v>933</v>
      </c>
    </row>
    <row r="656" spans="1:14" hidden="1" x14ac:dyDescent="0.3">
      <c r="A656" s="4" t="s">
        <v>603</v>
      </c>
      <c r="B656" s="4">
        <v>3</v>
      </c>
      <c r="C656" s="4">
        <v>3</v>
      </c>
      <c r="D656" s="5">
        <v>53</v>
      </c>
      <c r="E656" s="4" t="s">
        <v>876</v>
      </c>
      <c r="F656" s="4" t="s">
        <v>1377</v>
      </c>
      <c r="G656" s="4" t="s">
        <v>931</v>
      </c>
      <c r="H656" s="4">
        <v>1</v>
      </c>
      <c r="I656" s="4"/>
      <c r="J656" s="4" t="s">
        <v>856</v>
      </c>
      <c r="K656" s="4"/>
      <c r="L656" s="4">
        <v>1</v>
      </c>
      <c r="M656" s="4" t="s">
        <v>932</v>
      </c>
      <c r="N656" s="4" t="s">
        <v>933</v>
      </c>
    </row>
    <row r="657" spans="1:14" hidden="1" x14ac:dyDescent="0.3">
      <c r="A657" s="4" t="s">
        <v>603</v>
      </c>
      <c r="B657" s="4">
        <v>3</v>
      </c>
      <c r="C657" s="4">
        <v>3</v>
      </c>
      <c r="D657" s="5">
        <v>53</v>
      </c>
      <c r="E657" s="4" t="s">
        <v>1523</v>
      </c>
      <c r="F657" s="4" t="s">
        <v>1377</v>
      </c>
      <c r="G657" s="4" t="s">
        <v>1089</v>
      </c>
      <c r="H657" s="4">
        <v>3.2100999999999998E-2</v>
      </c>
      <c r="I657" s="4"/>
      <c r="J657" s="4" t="s">
        <v>856</v>
      </c>
      <c r="K657" s="4"/>
      <c r="L657" s="4">
        <v>1</v>
      </c>
      <c r="M657" s="4" t="s">
        <v>934</v>
      </c>
      <c r="N657" s="4" t="s">
        <v>933</v>
      </c>
    </row>
    <row r="658" spans="1:14" hidden="1" x14ac:dyDescent="0.3">
      <c r="A658" s="4" t="s">
        <v>603</v>
      </c>
      <c r="B658" s="4">
        <v>3</v>
      </c>
      <c r="C658" s="4">
        <v>3</v>
      </c>
      <c r="D658" s="5">
        <v>53</v>
      </c>
      <c r="E658" s="4" t="s">
        <v>876</v>
      </c>
      <c r="F658" s="4" t="s">
        <v>1377</v>
      </c>
      <c r="G658" s="4" t="s">
        <v>935</v>
      </c>
      <c r="H658" s="4">
        <v>-345</v>
      </c>
      <c r="I658" s="4"/>
      <c r="J658" s="4" t="s">
        <v>936</v>
      </c>
      <c r="K658" s="4"/>
      <c r="L658" s="4">
        <v>1</v>
      </c>
      <c r="M658" s="4" t="s">
        <v>932</v>
      </c>
      <c r="N658" s="4" t="s">
        <v>933</v>
      </c>
    </row>
    <row r="659" spans="1:14" hidden="1" x14ac:dyDescent="0.3">
      <c r="A659" s="4" t="s">
        <v>603</v>
      </c>
      <c r="B659" s="4">
        <v>3</v>
      </c>
      <c r="C659" s="4">
        <v>3</v>
      </c>
      <c r="D659" s="5">
        <v>53</v>
      </c>
      <c r="E659" s="4" t="s">
        <v>876</v>
      </c>
      <c r="F659" s="4" t="s">
        <v>1377</v>
      </c>
      <c r="G659" s="4" t="s">
        <v>2231</v>
      </c>
      <c r="H659" s="4">
        <v>240</v>
      </c>
      <c r="I659" s="4"/>
      <c r="J659" s="4" t="s">
        <v>937</v>
      </c>
      <c r="K659" s="4"/>
      <c r="L659" s="4">
        <v>1</v>
      </c>
      <c r="M659" s="4" t="s">
        <v>932</v>
      </c>
      <c r="N659" s="4" t="s">
        <v>933</v>
      </c>
    </row>
    <row r="660" spans="1:14" hidden="1" x14ac:dyDescent="0.3">
      <c r="A660" s="4" t="s">
        <v>603</v>
      </c>
      <c r="B660" s="4">
        <v>3</v>
      </c>
      <c r="C660" s="4">
        <v>3</v>
      </c>
      <c r="D660" s="5">
        <v>53</v>
      </c>
      <c r="E660" s="4" t="s">
        <v>876</v>
      </c>
      <c r="F660" s="4" t="s">
        <v>1377</v>
      </c>
      <c r="G660" s="4" t="s">
        <v>938</v>
      </c>
      <c r="H660" s="4">
        <v>750</v>
      </c>
      <c r="I660" s="4"/>
      <c r="J660" s="4" t="s">
        <v>937</v>
      </c>
      <c r="K660" s="4"/>
      <c r="L660" s="4">
        <v>1</v>
      </c>
      <c r="M660" s="4" t="s">
        <v>934</v>
      </c>
      <c r="N660" s="4" t="s">
        <v>933</v>
      </c>
    </row>
    <row r="661" spans="1:14" hidden="1" x14ac:dyDescent="0.3">
      <c r="A661" s="4" t="s">
        <v>603</v>
      </c>
      <c r="B661" s="4">
        <v>3</v>
      </c>
      <c r="C661" s="4">
        <v>3</v>
      </c>
      <c r="D661" s="5">
        <v>53</v>
      </c>
      <c r="E661" s="4" t="s">
        <v>876</v>
      </c>
      <c r="F661" s="4" t="s">
        <v>1377</v>
      </c>
      <c r="G661" s="4" t="s">
        <v>939</v>
      </c>
      <c r="H661" s="4">
        <v>360</v>
      </c>
      <c r="I661" s="4"/>
      <c r="J661" s="4" t="s">
        <v>937</v>
      </c>
      <c r="K661" s="4"/>
      <c r="L661" s="4">
        <v>1</v>
      </c>
      <c r="M661" s="4" t="s">
        <v>932</v>
      </c>
      <c r="N661" s="4" t="s">
        <v>933</v>
      </c>
    </row>
    <row r="662" spans="1:14" hidden="1" x14ac:dyDescent="0.3">
      <c r="A662" s="4" t="s">
        <v>603</v>
      </c>
      <c r="B662" s="4">
        <v>3</v>
      </c>
      <c r="C662" s="4">
        <v>3</v>
      </c>
      <c r="D662" s="5">
        <v>53</v>
      </c>
      <c r="E662" s="4" t="s">
        <v>876</v>
      </c>
      <c r="F662" s="4" t="s">
        <v>1377</v>
      </c>
      <c r="G662" s="4" t="s">
        <v>940</v>
      </c>
      <c r="H662" s="4">
        <v>22000</v>
      </c>
      <c r="I662" s="4"/>
      <c r="J662" s="4" t="s">
        <v>937</v>
      </c>
      <c r="K662" s="4"/>
      <c r="L662" s="4">
        <v>1</v>
      </c>
      <c r="M662" s="4" t="s">
        <v>934</v>
      </c>
      <c r="N662" s="4" t="s">
        <v>933</v>
      </c>
    </row>
    <row r="663" spans="1:14" hidden="1" x14ac:dyDescent="0.3">
      <c r="A663" s="4" t="s">
        <v>603</v>
      </c>
      <c r="B663" s="4">
        <v>3</v>
      </c>
      <c r="C663" s="4">
        <v>3</v>
      </c>
      <c r="D663" s="5">
        <v>54</v>
      </c>
      <c r="E663" s="4" t="s">
        <v>876</v>
      </c>
      <c r="F663" s="4" t="s">
        <v>1377</v>
      </c>
      <c r="G663" s="4" t="s">
        <v>931</v>
      </c>
      <c r="H663" s="4">
        <v>0.7</v>
      </c>
      <c r="I663" s="4"/>
      <c r="J663" s="4" t="s">
        <v>856</v>
      </c>
      <c r="K663" s="4"/>
      <c r="L663" s="4">
        <v>1</v>
      </c>
      <c r="M663" s="4" t="s">
        <v>932</v>
      </c>
      <c r="N663" s="4" t="s">
        <v>933</v>
      </c>
    </row>
    <row r="664" spans="1:14" hidden="1" x14ac:dyDescent="0.3">
      <c r="A664" s="4" t="s">
        <v>603</v>
      </c>
      <c r="B664" s="4">
        <v>3</v>
      </c>
      <c r="C664" s="4">
        <v>3</v>
      </c>
      <c r="D664" s="5">
        <v>54</v>
      </c>
      <c r="E664" s="4" t="s">
        <v>1523</v>
      </c>
      <c r="F664" s="4" t="s">
        <v>1377</v>
      </c>
      <c r="G664" s="4" t="s">
        <v>1089</v>
      </c>
      <c r="H664" s="4">
        <v>3.7401999999999998E-2</v>
      </c>
      <c r="I664" s="4"/>
      <c r="J664" s="4" t="s">
        <v>856</v>
      </c>
      <c r="K664" s="4"/>
      <c r="L664" s="4">
        <v>1</v>
      </c>
      <c r="M664" s="4" t="s">
        <v>934</v>
      </c>
      <c r="N664" s="4" t="s">
        <v>933</v>
      </c>
    </row>
    <row r="665" spans="1:14" hidden="1" x14ac:dyDescent="0.3">
      <c r="A665" s="4" t="s">
        <v>603</v>
      </c>
      <c r="B665" s="4">
        <v>3</v>
      </c>
      <c r="C665" s="4">
        <v>3</v>
      </c>
      <c r="D665" s="5">
        <v>54</v>
      </c>
      <c r="E665" s="4" t="s">
        <v>876</v>
      </c>
      <c r="F665" s="4" t="s">
        <v>1377</v>
      </c>
      <c r="G665" s="4" t="s">
        <v>935</v>
      </c>
      <c r="H665" s="4">
        <v>-265</v>
      </c>
      <c r="I665" s="4"/>
      <c r="J665" s="4" t="s">
        <v>936</v>
      </c>
      <c r="K665" s="4"/>
      <c r="L665" s="4">
        <v>1</v>
      </c>
      <c r="M665" s="4" t="s">
        <v>932</v>
      </c>
      <c r="N665" s="4" t="s">
        <v>933</v>
      </c>
    </row>
    <row r="666" spans="1:14" hidden="1" x14ac:dyDescent="0.3">
      <c r="A666" s="4" t="s">
        <v>603</v>
      </c>
      <c r="B666" s="4">
        <v>3</v>
      </c>
      <c r="C666" s="4">
        <v>3</v>
      </c>
      <c r="D666" s="5">
        <v>54</v>
      </c>
      <c r="E666" s="4" t="s">
        <v>876</v>
      </c>
      <c r="F666" s="4" t="s">
        <v>1377</v>
      </c>
      <c r="G666" s="4" t="s">
        <v>2231</v>
      </c>
      <c r="H666" s="4">
        <v>160</v>
      </c>
      <c r="I666" s="4"/>
      <c r="J666" s="4" t="s">
        <v>937</v>
      </c>
      <c r="K666" s="4"/>
      <c r="L666" s="4">
        <v>1</v>
      </c>
      <c r="M666" s="4" t="s">
        <v>932</v>
      </c>
      <c r="N666" s="4" t="s">
        <v>933</v>
      </c>
    </row>
    <row r="667" spans="1:14" hidden="1" x14ac:dyDescent="0.3">
      <c r="A667" s="4" t="s">
        <v>603</v>
      </c>
      <c r="B667" s="4">
        <v>3</v>
      </c>
      <c r="C667" s="4">
        <v>3</v>
      </c>
      <c r="D667" s="5">
        <v>54</v>
      </c>
      <c r="E667" s="4" t="s">
        <v>876</v>
      </c>
      <c r="F667" s="4" t="s">
        <v>1377</v>
      </c>
      <c r="G667" s="4" t="s">
        <v>938</v>
      </c>
      <c r="H667" s="4">
        <v>400</v>
      </c>
      <c r="I667" s="4"/>
      <c r="J667" s="4" t="s">
        <v>937</v>
      </c>
      <c r="K667" s="4"/>
      <c r="L667" s="4">
        <v>1</v>
      </c>
      <c r="M667" s="4" t="s">
        <v>934</v>
      </c>
      <c r="N667" s="4" t="s">
        <v>933</v>
      </c>
    </row>
    <row r="668" spans="1:14" hidden="1" x14ac:dyDescent="0.3">
      <c r="A668" s="4" t="s">
        <v>603</v>
      </c>
      <c r="B668" s="4">
        <v>3</v>
      </c>
      <c r="C668" s="4">
        <v>3</v>
      </c>
      <c r="D668" s="5">
        <v>54</v>
      </c>
      <c r="E668" s="4" t="s">
        <v>876</v>
      </c>
      <c r="F668" s="4" t="s">
        <v>1377</v>
      </c>
      <c r="G668" s="4" t="s">
        <v>939</v>
      </c>
      <c r="H668" s="4">
        <v>12</v>
      </c>
      <c r="I668" s="4"/>
      <c r="J668" s="4" t="s">
        <v>937</v>
      </c>
      <c r="K668" s="4"/>
      <c r="L668" s="4">
        <v>1</v>
      </c>
      <c r="M668" s="4" t="s">
        <v>932</v>
      </c>
      <c r="N668" s="4" t="s">
        <v>933</v>
      </c>
    </row>
    <row r="669" spans="1:14" hidden="1" x14ac:dyDescent="0.3">
      <c r="A669" s="4" t="s">
        <v>603</v>
      </c>
      <c r="B669" s="4">
        <v>3</v>
      </c>
      <c r="C669" s="4">
        <v>3</v>
      </c>
      <c r="D669" s="5">
        <v>54</v>
      </c>
      <c r="E669" s="4" t="s">
        <v>876</v>
      </c>
      <c r="F669" s="4" t="s">
        <v>1377</v>
      </c>
      <c r="G669" s="4" t="s">
        <v>940</v>
      </c>
      <c r="H669" s="4">
        <v>12000</v>
      </c>
      <c r="I669" s="4"/>
      <c r="J669" s="4" t="s">
        <v>937</v>
      </c>
      <c r="K669" s="4"/>
      <c r="L669" s="4">
        <v>1</v>
      </c>
      <c r="M669" s="4" t="s">
        <v>934</v>
      </c>
      <c r="N669" s="4" t="s">
        <v>933</v>
      </c>
    </row>
    <row r="670" spans="1:14" hidden="1" x14ac:dyDescent="0.3">
      <c r="A670" s="4" t="s">
        <v>603</v>
      </c>
      <c r="B670" s="4">
        <v>3</v>
      </c>
      <c r="C670" s="4">
        <v>3</v>
      </c>
      <c r="D670" s="5">
        <v>55</v>
      </c>
      <c r="E670" s="4" t="s">
        <v>876</v>
      </c>
      <c r="F670" s="4" t="s">
        <v>1377</v>
      </c>
      <c r="G670" s="4" t="s">
        <v>931</v>
      </c>
      <c r="H670" s="4">
        <v>0.7</v>
      </c>
      <c r="I670" s="4"/>
      <c r="J670" s="4" t="s">
        <v>856</v>
      </c>
      <c r="K670" s="4"/>
      <c r="L670" s="4">
        <v>1</v>
      </c>
      <c r="M670" s="4" t="s">
        <v>932</v>
      </c>
      <c r="N670" s="4" t="s">
        <v>933</v>
      </c>
    </row>
    <row r="671" spans="1:14" hidden="1" x14ac:dyDescent="0.3">
      <c r="A671" s="4" t="s">
        <v>603</v>
      </c>
      <c r="B671" s="4">
        <v>3</v>
      </c>
      <c r="C671" s="4">
        <v>3</v>
      </c>
      <c r="D671" s="5">
        <v>55</v>
      </c>
      <c r="E671" s="4" t="s">
        <v>1523</v>
      </c>
      <c r="F671" s="4" t="s">
        <v>1377</v>
      </c>
      <c r="G671" s="4" t="s">
        <v>1089</v>
      </c>
      <c r="H671" s="4">
        <v>6.7697999999999994E-2</v>
      </c>
      <c r="I671" s="4"/>
      <c r="J671" s="4" t="s">
        <v>856</v>
      </c>
      <c r="K671" s="4"/>
      <c r="L671" s="4">
        <v>1</v>
      </c>
      <c r="M671" s="4" t="s">
        <v>934</v>
      </c>
      <c r="N671" s="4" t="s">
        <v>933</v>
      </c>
    </row>
    <row r="672" spans="1:14" hidden="1" x14ac:dyDescent="0.3">
      <c r="A672" s="4" t="s">
        <v>603</v>
      </c>
      <c r="B672" s="4">
        <v>3</v>
      </c>
      <c r="C672" s="4">
        <v>3</v>
      </c>
      <c r="D672" s="5">
        <v>55</v>
      </c>
      <c r="E672" s="4" t="s">
        <v>876</v>
      </c>
      <c r="F672" s="4" t="s">
        <v>1377</v>
      </c>
      <c r="G672" s="4" t="s">
        <v>935</v>
      </c>
      <c r="H672" s="4">
        <v>-75</v>
      </c>
      <c r="I672" s="4"/>
      <c r="J672" s="4" t="s">
        <v>936</v>
      </c>
      <c r="K672" s="4"/>
      <c r="L672" s="4">
        <v>1</v>
      </c>
      <c r="M672" s="4" t="s">
        <v>932</v>
      </c>
      <c r="N672" s="4" t="s">
        <v>933</v>
      </c>
    </row>
    <row r="673" spans="1:14" hidden="1" x14ac:dyDescent="0.3">
      <c r="A673" s="4" t="s">
        <v>603</v>
      </c>
      <c r="B673" s="4">
        <v>3</v>
      </c>
      <c r="C673" s="4">
        <v>3</v>
      </c>
      <c r="D673" s="5">
        <v>55</v>
      </c>
      <c r="E673" s="4" t="s">
        <v>876</v>
      </c>
      <c r="F673" s="4" t="s">
        <v>1377</v>
      </c>
      <c r="G673" s="4" t="s">
        <v>2231</v>
      </c>
      <c r="H673" s="4">
        <v>210</v>
      </c>
      <c r="I673" s="4"/>
      <c r="J673" s="4" t="s">
        <v>937</v>
      </c>
      <c r="K673" s="4"/>
      <c r="L673" s="4">
        <v>1</v>
      </c>
      <c r="M673" s="4" t="s">
        <v>932</v>
      </c>
      <c r="N673" s="4" t="s">
        <v>933</v>
      </c>
    </row>
    <row r="674" spans="1:14" hidden="1" x14ac:dyDescent="0.3">
      <c r="A674" s="4" t="s">
        <v>603</v>
      </c>
      <c r="B674" s="4">
        <v>3</v>
      </c>
      <c r="C674" s="4">
        <v>3</v>
      </c>
      <c r="D674" s="5">
        <v>55</v>
      </c>
      <c r="E674" s="4" t="s">
        <v>876</v>
      </c>
      <c r="F674" s="4" t="s">
        <v>1377</v>
      </c>
      <c r="G674" s="4" t="s">
        <v>938</v>
      </c>
      <c r="H674" s="4">
        <v>570</v>
      </c>
      <c r="I674" s="4"/>
      <c r="J674" s="4" t="s">
        <v>937</v>
      </c>
      <c r="K674" s="4"/>
      <c r="L674" s="4">
        <v>1</v>
      </c>
      <c r="M674" s="4" t="s">
        <v>934</v>
      </c>
      <c r="N674" s="4" t="s">
        <v>933</v>
      </c>
    </row>
    <row r="675" spans="1:14" hidden="1" x14ac:dyDescent="0.3">
      <c r="A675" s="4" t="s">
        <v>603</v>
      </c>
      <c r="B675" s="4">
        <v>3</v>
      </c>
      <c r="C675" s="4">
        <v>3</v>
      </c>
      <c r="D675" s="5">
        <v>55</v>
      </c>
      <c r="E675" s="4" t="s">
        <v>876</v>
      </c>
      <c r="F675" s="4" t="s">
        <v>1377</v>
      </c>
      <c r="G675" s="4" t="s">
        <v>939</v>
      </c>
      <c r="H675" s="4">
        <v>53</v>
      </c>
      <c r="I675" s="4"/>
      <c r="J675" s="4" t="s">
        <v>937</v>
      </c>
      <c r="K675" s="4"/>
      <c r="L675" s="4">
        <v>1</v>
      </c>
      <c r="M675" s="4" t="s">
        <v>932</v>
      </c>
      <c r="N675" s="4" t="s">
        <v>933</v>
      </c>
    </row>
    <row r="676" spans="1:14" hidden="1" x14ac:dyDescent="0.3">
      <c r="A676" s="4" t="s">
        <v>603</v>
      </c>
      <c r="B676" s="4">
        <v>3</v>
      </c>
      <c r="C676" s="4">
        <v>3</v>
      </c>
      <c r="D676" s="5">
        <v>55</v>
      </c>
      <c r="E676" s="4" t="s">
        <v>876</v>
      </c>
      <c r="F676" s="4" t="s">
        <v>1377</v>
      </c>
      <c r="G676" s="4" t="s">
        <v>940</v>
      </c>
      <c r="H676" s="4">
        <v>14000</v>
      </c>
      <c r="I676" s="4"/>
      <c r="J676" s="4" t="s">
        <v>937</v>
      </c>
      <c r="K676" s="4"/>
      <c r="L676" s="4">
        <v>1</v>
      </c>
      <c r="M676" s="4" t="s">
        <v>934</v>
      </c>
      <c r="N676" s="4" t="s">
        <v>933</v>
      </c>
    </row>
    <row r="677" spans="1:14" hidden="1" x14ac:dyDescent="0.3">
      <c r="A677" s="4" t="s">
        <v>603</v>
      </c>
      <c r="B677" s="4">
        <v>3</v>
      </c>
      <c r="C677" s="4">
        <v>3</v>
      </c>
      <c r="D677" s="5">
        <v>56</v>
      </c>
      <c r="E677" s="4" t="s">
        <v>876</v>
      </c>
      <c r="F677" s="4" t="s">
        <v>1377</v>
      </c>
      <c r="G677" s="4" t="s">
        <v>931</v>
      </c>
      <c r="H677" s="4">
        <v>0.8</v>
      </c>
      <c r="I677" s="4"/>
      <c r="J677" s="4" t="s">
        <v>856</v>
      </c>
      <c r="K677" s="4"/>
      <c r="L677" s="4">
        <v>1</v>
      </c>
      <c r="M677" s="4" t="s">
        <v>932</v>
      </c>
      <c r="N677" s="4" t="s">
        <v>933</v>
      </c>
    </row>
    <row r="678" spans="1:14" hidden="1" x14ac:dyDescent="0.3">
      <c r="A678" s="4" t="s">
        <v>603</v>
      </c>
      <c r="B678" s="4">
        <v>3</v>
      </c>
      <c r="C678" s="4">
        <v>3</v>
      </c>
      <c r="D678" s="5">
        <v>56</v>
      </c>
      <c r="E678" s="4" t="s">
        <v>1523</v>
      </c>
      <c r="F678" s="4" t="s">
        <v>1377</v>
      </c>
      <c r="G678" s="4" t="s">
        <v>1089</v>
      </c>
      <c r="H678" s="4">
        <v>4.1880000000000001E-2</v>
      </c>
      <c r="I678" s="4"/>
      <c r="J678" s="4" t="s">
        <v>856</v>
      </c>
      <c r="K678" s="4"/>
      <c r="L678" s="4">
        <v>1</v>
      </c>
      <c r="M678" s="4" t="s">
        <v>934</v>
      </c>
      <c r="N678" s="4" t="s">
        <v>933</v>
      </c>
    </row>
    <row r="679" spans="1:14" hidden="1" x14ac:dyDescent="0.3">
      <c r="A679" s="4" t="s">
        <v>603</v>
      </c>
      <c r="B679" s="4">
        <v>3</v>
      </c>
      <c r="C679" s="4">
        <v>3</v>
      </c>
      <c r="D679" s="5">
        <v>56</v>
      </c>
      <c r="E679" s="4" t="s">
        <v>876</v>
      </c>
      <c r="F679" s="4" t="s">
        <v>1377</v>
      </c>
      <c r="G679" s="4" t="s">
        <v>935</v>
      </c>
      <c r="H679" s="4">
        <v>-83</v>
      </c>
      <c r="I679" s="4"/>
      <c r="J679" s="4" t="s">
        <v>936</v>
      </c>
      <c r="K679" s="4"/>
      <c r="L679" s="4">
        <v>1</v>
      </c>
      <c r="M679" s="4" t="s">
        <v>932</v>
      </c>
      <c r="N679" s="4" t="s">
        <v>933</v>
      </c>
    </row>
    <row r="680" spans="1:14" hidden="1" x14ac:dyDescent="0.3">
      <c r="A680" s="4" t="s">
        <v>603</v>
      </c>
      <c r="B680" s="4">
        <v>3</v>
      </c>
      <c r="C680" s="4">
        <v>3</v>
      </c>
      <c r="D680" s="5">
        <v>56</v>
      </c>
      <c r="E680" s="4" t="s">
        <v>876</v>
      </c>
      <c r="F680" s="4" t="s">
        <v>1377</v>
      </c>
      <c r="G680" s="4" t="s">
        <v>2231</v>
      </c>
      <c r="H680" s="4">
        <v>190</v>
      </c>
      <c r="I680" s="4"/>
      <c r="J680" s="4" t="s">
        <v>937</v>
      </c>
      <c r="K680" s="4"/>
      <c r="L680" s="4">
        <v>1</v>
      </c>
      <c r="M680" s="4" t="s">
        <v>932</v>
      </c>
      <c r="N680" s="4" t="s">
        <v>933</v>
      </c>
    </row>
    <row r="681" spans="1:14" hidden="1" x14ac:dyDescent="0.3">
      <c r="A681" s="4" t="s">
        <v>603</v>
      </c>
      <c r="B681" s="4">
        <v>3</v>
      </c>
      <c r="C681" s="4">
        <v>3</v>
      </c>
      <c r="D681" s="5">
        <v>56</v>
      </c>
      <c r="E681" s="4" t="s">
        <v>876</v>
      </c>
      <c r="F681" s="4" t="s">
        <v>1377</v>
      </c>
      <c r="G681" s="4" t="s">
        <v>938</v>
      </c>
      <c r="H681" s="4">
        <v>400</v>
      </c>
      <c r="I681" s="4"/>
      <c r="J681" s="4" t="s">
        <v>937</v>
      </c>
      <c r="K681" s="4"/>
      <c r="L681" s="4">
        <v>1</v>
      </c>
      <c r="M681" s="4" t="s">
        <v>934</v>
      </c>
      <c r="N681" s="4" t="s">
        <v>933</v>
      </c>
    </row>
    <row r="682" spans="1:14" hidden="1" x14ac:dyDescent="0.3">
      <c r="A682" s="4" t="s">
        <v>603</v>
      </c>
      <c r="B682" s="4">
        <v>3</v>
      </c>
      <c r="C682" s="4">
        <v>3</v>
      </c>
      <c r="D682" s="5">
        <v>56</v>
      </c>
      <c r="E682" s="4" t="s">
        <v>876</v>
      </c>
      <c r="F682" s="4" t="s">
        <v>1377</v>
      </c>
      <c r="G682" s="4" t="s">
        <v>939</v>
      </c>
      <c r="H682" s="4">
        <v>2.8</v>
      </c>
      <c r="I682" s="4"/>
      <c r="J682" s="4" t="s">
        <v>937</v>
      </c>
      <c r="K682" s="4"/>
      <c r="L682" s="4">
        <v>1</v>
      </c>
      <c r="M682" s="4" t="s">
        <v>932</v>
      </c>
      <c r="N682" s="4" t="s">
        <v>933</v>
      </c>
    </row>
    <row r="683" spans="1:14" hidden="1" x14ac:dyDescent="0.3">
      <c r="A683" s="4" t="s">
        <v>603</v>
      </c>
      <c r="B683" s="4">
        <v>3</v>
      </c>
      <c r="C683" s="4">
        <v>3</v>
      </c>
      <c r="D683" s="5">
        <v>56</v>
      </c>
      <c r="E683" s="4" t="s">
        <v>876</v>
      </c>
      <c r="F683" s="4" t="s">
        <v>1377</v>
      </c>
      <c r="G683" s="4" t="s">
        <v>940</v>
      </c>
      <c r="H683" s="4">
        <v>8100</v>
      </c>
      <c r="I683" s="4"/>
      <c r="J683" s="4" t="s">
        <v>937</v>
      </c>
      <c r="K683" s="4"/>
      <c r="L683" s="4">
        <v>1</v>
      </c>
      <c r="M683" s="4" t="s">
        <v>934</v>
      </c>
      <c r="N683" s="4" t="s">
        <v>933</v>
      </c>
    </row>
    <row r="684" spans="1:14" hidden="1" x14ac:dyDescent="0.3">
      <c r="A684" s="4" t="s">
        <v>603</v>
      </c>
      <c r="B684" s="4">
        <v>3</v>
      </c>
      <c r="C684" s="4">
        <v>3</v>
      </c>
      <c r="D684" s="5">
        <v>57</v>
      </c>
      <c r="E684" s="4" t="s">
        <v>876</v>
      </c>
      <c r="F684" s="4" t="s">
        <v>1377</v>
      </c>
      <c r="G684" s="4" t="s">
        <v>931</v>
      </c>
      <c r="H684" s="4">
        <v>0.5</v>
      </c>
      <c r="I684" s="4"/>
      <c r="J684" s="4" t="s">
        <v>856</v>
      </c>
      <c r="K684" s="4"/>
      <c r="L684" s="4">
        <v>1</v>
      </c>
      <c r="M684" s="4" t="s">
        <v>932</v>
      </c>
      <c r="N684" s="4" t="s">
        <v>933</v>
      </c>
    </row>
    <row r="685" spans="1:14" hidden="1" x14ac:dyDescent="0.3">
      <c r="A685" s="4" t="s">
        <v>603</v>
      </c>
      <c r="B685" s="4">
        <v>3</v>
      </c>
      <c r="C685" s="4">
        <v>3</v>
      </c>
      <c r="D685" s="5">
        <v>57</v>
      </c>
      <c r="E685" s="4" t="s">
        <v>1523</v>
      </c>
      <c r="F685" s="4" t="s">
        <v>1377</v>
      </c>
      <c r="G685" s="4" t="s">
        <v>1089</v>
      </c>
      <c r="H685" s="4">
        <v>5.2878000000000001E-2</v>
      </c>
      <c r="I685" s="4"/>
      <c r="J685" s="4" t="s">
        <v>856</v>
      </c>
      <c r="K685" s="4"/>
      <c r="L685" s="4">
        <v>1</v>
      </c>
      <c r="M685" s="4" t="s">
        <v>934</v>
      </c>
      <c r="N685" s="4" t="s">
        <v>933</v>
      </c>
    </row>
    <row r="686" spans="1:14" hidden="1" x14ac:dyDescent="0.3">
      <c r="A686" s="4" t="s">
        <v>603</v>
      </c>
      <c r="B686" s="4">
        <v>3</v>
      </c>
      <c r="C686" s="4">
        <v>3</v>
      </c>
      <c r="D686" s="5">
        <v>57</v>
      </c>
      <c r="E686" s="4" t="s">
        <v>876</v>
      </c>
      <c r="F686" s="4" t="s">
        <v>1377</v>
      </c>
      <c r="G686" s="4" t="s">
        <v>935</v>
      </c>
      <c r="H686" s="4">
        <v>-185</v>
      </c>
      <c r="I686" s="4"/>
      <c r="J686" s="4" t="s">
        <v>936</v>
      </c>
      <c r="K686" s="4"/>
      <c r="L686" s="4">
        <v>1</v>
      </c>
      <c r="M686" s="4" t="s">
        <v>932</v>
      </c>
      <c r="N686" s="4" t="s">
        <v>933</v>
      </c>
    </row>
    <row r="687" spans="1:14" hidden="1" x14ac:dyDescent="0.3">
      <c r="A687" s="4" t="s">
        <v>603</v>
      </c>
      <c r="B687" s="4">
        <v>3</v>
      </c>
      <c r="C687" s="4">
        <v>3</v>
      </c>
      <c r="D687" s="5">
        <v>57</v>
      </c>
      <c r="E687" s="4" t="s">
        <v>876</v>
      </c>
      <c r="F687" s="4" t="s">
        <v>1377</v>
      </c>
      <c r="G687" s="4" t="s">
        <v>2231</v>
      </c>
      <c r="H687" s="4">
        <v>240</v>
      </c>
      <c r="I687" s="4"/>
      <c r="J687" s="4" t="s">
        <v>937</v>
      </c>
      <c r="K687" s="4"/>
      <c r="L687" s="4">
        <v>1</v>
      </c>
      <c r="M687" s="4" t="s">
        <v>932</v>
      </c>
      <c r="N687" s="4" t="s">
        <v>933</v>
      </c>
    </row>
    <row r="688" spans="1:14" hidden="1" x14ac:dyDescent="0.3">
      <c r="A688" s="4" t="s">
        <v>603</v>
      </c>
      <c r="B688" s="4">
        <v>3</v>
      </c>
      <c r="C688" s="4">
        <v>3</v>
      </c>
      <c r="D688" s="5">
        <v>57</v>
      </c>
      <c r="E688" s="4" t="s">
        <v>876</v>
      </c>
      <c r="F688" s="4" t="s">
        <v>1377</v>
      </c>
      <c r="G688" s="4" t="s">
        <v>938</v>
      </c>
      <c r="H688" s="4">
        <v>540</v>
      </c>
      <c r="I688" s="4"/>
      <c r="J688" s="4" t="s">
        <v>937</v>
      </c>
      <c r="K688" s="4"/>
      <c r="L688" s="4">
        <v>1</v>
      </c>
      <c r="M688" s="4" t="s">
        <v>934</v>
      </c>
      <c r="N688" s="4" t="s">
        <v>933</v>
      </c>
    </row>
    <row r="689" spans="1:14" hidden="1" x14ac:dyDescent="0.3">
      <c r="A689" s="4" t="s">
        <v>603</v>
      </c>
      <c r="B689" s="4">
        <v>3</v>
      </c>
      <c r="C689" s="4">
        <v>3</v>
      </c>
      <c r="D689" s="5">
        <v>57</v>
      </c>
      <c r="E689" s="4" t="s">
        <v>876</v>
      </c>
      <c r="F689" s="4" t="s">
        <v>1377</v>
      </c>
      <c r="G689" s="4" t="s">
        <v>939</v>
      </c>
      <c r="H689" s="4">
        <v>8.9</v>
      </c>
      <c r="I689" s="4"/>
      <c r="J689" s="4" t="s">
        <v>937</v>
      </c>
      <c r="K689" s="4"/>
      <c r="L689" s="4">
        <v>1</v>
      </c>
      <c r="M689" s="4" t="s">
        <v>932</v>
      </c>
      <c r="N689" s="4" t="s">
        <v>933</v>
      </c>
    </row>
    <row r="690" spans="1:14" hidden="1" x14ac:dyDescent="0.3">
      <c r="A690" s="4" t="s">
        <v>603</v>
      </c>
      <c r="B690" s="4">
        <v>3</v>
      </c>
      <c r="C690" s="4">
        <v>3</v>
      </c>
      <c r="D690" s="5">
        <v>57</v>
      </c>
      <c r="E690" s="4" t="s">
        <v>876</v>
      </c>
      <c r="F690" s="4" t="s">
        <v>1377</v>
      </c>
      <c r="G690" s="4" t="s">
        <v>940</v>
      </c>
      <c r="H690" s="4">
        <v>8300</v>
      </c>
      <c r="I690" s="4"/>
      <c r="J690" s="4" t="s">
        <v>937</v>
      </c>
      <c r="K690" s="4"/>
      <c r="L690" s="4">
        <v>1</v>
      </c>
      <c r="M690" s="4" t="s">
        <v>934</v>
      </c>
      <c r="N690" s="4" t="s">
        <v>933</v>
      </c>
    </row>
    <row r="691" spans="1:14" hidden="1" x14ac:dyDescent="0.3">
      <c r="A691" s="4" t="s">
        <v>603</v>
      </c>
      <c r="B691" s="4">
        <v>3</v>
      </c>
      <c r="C691" s="4">
        <v>3</v>
      </c>
      <c r="D691" s="5">
        <v>58</v>
      </c>
      <c r="E691" s="4" t="s">
        <v>876</v>
      </c>
      <c r="F691" s="4" t="s">
        <v>1377</v>
      </c>
      <c r="G691" s="4" t="s">
        <v>931</v>
      </c>
      <c r="H691" s="4">
        <v>0.5</v>
      </c>
      <c r="I691" s="4"/>
      <c r="J691" s="4" t="s">
        <v>856</v>
      </c>
      <c r="K691" s="4"/>
      <c r="L691" s="4">
        <v>1</v>
      </c>
      <c r="M691" s="4" t="s">
        <v>932</v>
      </c>
      <c r="N691" s="4" t="s">
        <v>933</v>
      </c>
    </row>
    <row r="692" spans="1:14" hidden="1" x14ac:dyDescent="0.3">
      <c r="A692" s="4" t="s">
        <v>603</v>
      </c>
      <c r="B692" s="4">
        <v>3</v>
      </c>
      <c r="C692" s="4">
        <v>3</v>
      </c>
      <c r="D692" s="5">
        <v>58</v>
      </c>
      <c r="E692" s="4" t="s">
        <v>1523</v>
      </c>
      <c r="F692" s="4" t="s">
        <v>1377</v>
      </c>
      <c r="G692" s="4" t="s">
        <v>1089</v>
      </c>
      <c r="H692" s="4">
        <v>6.6058000000000006E-2</v>
      </c>
      <c r="I692" s="4"/>
      <c r="J692" s="4" t="s">
        <v>856</v>
      </c>
      <c r="K692" s="4"/>
      <c r="L692" s="4">
        <v>1</v>
      </c>
      <c r="M692" s="4" t="s">
        <v>934</v>
      </c>
      <c r="N692" s="4" t="s">
        <v>933</v>
      </c>
    </row>
    <row r="693" spans="1:14" hidden="1" x14ac:dyDescent="0.3">
      <c r="A693" s="4" t="s">
        <v>603</v>
      </c>
      <c r="B693" s="4">
        <v>3</v>
      </c>
      <c r="C693" s="4">
        <v>3</v>
      </c>
      <c r="D693" s="5">
        <v>58</v>
      </c>
      <c r="E693" s="4" t="s">
        <v>876</v>
      </c>
      <c r="F693" s="4" t="s">
        <v>1377</v>
      </c>
      <c r="G693" s="4" t="s">
        <v>935</v>
      </c>
      <c r="H693" s="4">
        <v>-189</v>
      </c>
      <c r="I693" s="4"/>
      <c r="J693" s="4" t="s">
        <v>936</v>
      </c>
      <c r="K693" s="4"/>
      <c r="L693" s="4">
        <v>1</v>
      </c>
      <c r="M693" s="4" t="s">
        <v>932</v>
      </c>
      <c r="N693" s="4" t="s">
        <v>933</v>
      </c>
    </row>
    <row r="694" spans="1:14" hidden="1" x14ac:dyDescent="0.3">
      <c r="A694" s="4" t="s">
        <v>603</v>
      </c>
      <c r="B694" s="4">
        <v>3</v>
      </c>
      <c r="C694" s="4">
        <v>3</v>
      </c>
      <c r="D694" s="5">
        <v>58</v>
      </c>
      <c r="E694" s="4" t="s">
        <v>876</v>
      </c>
      <c r="F694" s="4" t="s">
        <v>1377</v>
      </c>
      <c r="G694" s="4" t="s">
        <v>2231</v>
      </c>
      <c r="H694" s="4">
        <v>240</v>
      </c>
      <c r="I694" s="4"/>
      <c r="J694" s="4" t="s">
        <v>937</v>
      </c>
      <c r="K694" s="4"/>
      <c r="L694" s="4">
        <v>1</v>
      </c>
      <c r="M694" s="4" t="s">
        <v>932</v>
      </c>
      <c r="N694" s="4" t="s">
        <v>933</v>
      </c>
    </row>
    <row r="695" spans="1:14" hidden="1" x14ac:dyDescent="0.3">
      <c r="A695" s="4" t="s">
        <v>603</v>
      </c>
      <c r="B695" s="4">
        <v>3</v>
      </c>
      <c r="C695" s="4">
        <v>3</v>
      </c>
      <c r="D695" s="5">
        <v>58</v>
      </c>
      <c r="E695" s="4" t="s">
        <v>876</v>
      </c>
      <c r="F695" s="4" t="s">
        <v>1377</v>
      </c>
      <c r="G695" s="4" t="s">
        <v>938</v>
      </c>
      <c r="H695" s="4">
        <v>480</v>
      </c>
      <c r="I695" s="4"/>
      <c r="J695" s="4" t="s">
        <v>937</v>
      </c>
      <c r="K695" s="4"/>
      <c r="L695" s="4">
        <v>1</v>
      </c>
      <c r="M695" s="4" t="s">
        <v>934</v>
      </c>
      <c r="N695" s="4" t="s">
        <v>933</v>
      </c>
    </row>
    <row r="696" spans="1:14" hidden="1" x14ac:dyDescent="0.3">
      <c r="A696" s="4" t="s">
        <v>603</v>
      </c>
      <c r="B696" s="4">
        <v>3</v>
      </c>
      <c r="C696" s="4">
        <v>3</v>
      </c>
      <c r="D696" s="5">
        <v>58</v>
      </c>
      <c r="E696" s="4" t="s">
        <v>876</v>
      </c>
      <c r="F696" s="4" t="s">
        <v>1377</v>
      </c>
      <c r="G696" s="4" t="s">
        <v>939</v>
      </c>
      <c r="H696" s="4">
        <v>13</v>
      </c>
      <c r="I696" s="4"/>
      <c r="J696" s="4" t="s">
        <v>937</v>
      </c>
      <c r="K696" s="4"/>
      <c r="L696" s="4">
        <v>1</v>
      </c>
      <c r="M696" s="4" t="s">
        <v>932</v>
      </c>
      <c r="N696" s="4" t="s">
        <v>933</v>
      </c>
    </row>
    <row r="697" spans="1:14" hidden="1" x14ac:dyDescent="0.3">
      <c r="A697" s="4" t="s">
        <v>603</v>
      </c>
      <c r="B697" s="4">
        <v>3</v>
      </c>
      <c r="C697" s="4">
        <v>3</v>
      </c>
      <c r="D697" s="5">
        <v>58</v>
      </c>
      <c r="E697" s="4" t="s">
        <v>876</v>
      </c>
      <c r="F697" s="4" t="s">
        <v>1377</v>
      </c>
      <c r="G697" s="4" t="s">
        <v>940</v>
      </c>
      <c r="H697" s="4">
        <v>8900</v>
      </c>
      <c r="I697" s="4"/>
      <c r="J697" s="4" t="s">
        <v>937</v>
      </c>
      <c r="K697" s="4"/>
      <c r="L697" s="4">
        <v>1</v>
      </c>
      <c r="M697" s="4" t="s">
        <v>934</v>
      </c>
      <c r="N697" s="4" t="s">
        <v>933</v>
      </c>
    </row>
    <row r="698" spans="1:14" hidden="1" x14ac:dyDescent="0.3">
      <c r="A698" s="4" t="s">
        <v>603</v>
      </c>
      <c r="B698" s="4">
        <v>3</v>
      </c>
      <c r="C698" s="4">
        <v>3</v>
      </c>
      <c r="D698" s="5">
        <v>59</v>
      </c>
      <c r="E698" s="4" t="s">
        <v>876</v>
      </c>
      <c r="F698" s="4" t="s">
        <v>1377</v>
      </c>
      <c r="G698" s="4" t="s">
        <v>931</v>
      </c>
      <c r="H698" s="4">
        <v>0.9</v>
      </c>
      <c r="I698" s="4"/>
      <c r="J698" s="4" t="s">
        <v>856</v>
      </c>
      <c r="K698" s="4"/>
      <c r="L698" s="4">
        <v>1</v>
      </c>
      <c r="M698" s="4" t="s">
        <v>932</v>
      </c>
      <c r="N698" s="4" t="s">
        <v>933</v>
      </c>
    </row>
    <row r="699" spans="1:14" hidden="1" x14ac:dyDescent="0.3">
      <c r="A699" s="4" t="s">
        <v>603</v>
      </c>
      <c r="B699" s="4">
        <v>3</v>
      </c>
      <c r="C699" s="4">
        <v>3</v>
      </c>
      <c r="D699" s="5">
        <v>59</v>
      </c>
      <c r="E699" s="4" t="s">
        <v>1523</v>
      </c>
      <c r="F699" s="4" t="s">
        <v>1377</v>
      </c>
      <c r="G699" s="4" t="s">
        <v>1089</v>
      </c>
      <c r="H699" s="4">
        <v>3.7527999999999999E-2</v>
      </c>
      <c r="I699" s="4"/>
      <c r="J699" s="4" t="s">
        <v>856</v>
      </c>
      <c r="K699" s="4"/>
      <c r="L699" s="4">
        <v>1</v>
      </c>
      <c r="M699" s="4" t="s">
        <v>934</v>
      </c>
      <c r="N699" s="4" t="s">
        <v>933</v>
      </c>
    </row>
    <row r="700" spans="1:14" hidden="1" x14ac:dyDescent="0.3">
      <c r="A700" s="4" t="s">
        <v>603</v>
      </c>
      <c r="B700" s="4">
        <v>3</v>
      </c>
      <c r="C700" s="4">
        <v>3</v>
      </c>
      <c r="D700" s="5">
        <v>59</v>
      </c>
      <c r="E700" s="4" t="s">
        <v>876</v>
      </c>
      <c r="F700" s="4" t="s">
        <v>1377</v>
      </c>
      <c r="G700" s="4" t="s">
        <v>935</v>
      </c>
      <c r="H700" s="4">
        <v>-300</v>
      </c>
      <c r="I700" s="4"/>
      <c r="J700" s="4" t="s">
        <v>936</v>
      </c>
      <c r="K700" s="4"/>
      <c r="L700" s="4">
        <v>1</v>
      </c>
      <c r="M700" s="4" t="s">
        <v>932</v>
      </c>
      <c r="N700" s="4" t="s">
        <v>933</v>
      </c>
    </row>
    <row r="701" spans="1:14" hidden="1" x14ac:dyDescent="0.3">
      <c r="A701" s="4" t="s">
        <v>603</v>
      </c>
      <c r="B701" s="4">
        <v>3</v>
      </c>
      <c r="C701" s="4">
        <v>3</v>
      </c>
      <c r="D701" s="5">
        <v>59</v>
      </c>
      <c r="E701" s="4" t="s">
        <v>876</v>
      </c>
      <c r="F701" s="4" t="s">
        <v>1377</v>
      </c>
      <c r="G701" s="4" t="s">
        <v>2231</v>
      </c>
      <c r="H701" s="4">
        <v>220</v>
      </c>
      <c r="I701" s="4"/>
      <c r="J701" s="4" t="s">
        <v>937</v>
      </c>
      <c r="K701" s="4"/>
      <c r="L701" s="4">
        <v>1</v>
      </c>
      <c r="M701" s="4" t="s">
        <v>932</v>
      </c>
      <c r="N701" s="4" t="s">
        <v>933</v>
      </c>
    </row>
    <row r="702" spans="1:14" hidden="1" x14ac:dyDescent="0.3">
      <c r="A702" s="4" t="s">
        <v>603</v>
      </c>
      <c r="B702" s="4">
        <v>3</v>
      </c>
      <c r="C702" s="4">
        <v>3</v>
      </c>
      <c r="D702" s="5">
        <v>59</v>
      </c>
      <c r="E702" s="4" t="s">
        <v>876</v>
      </c>
      <c r="F702" s="4" t="s">
        <v>1377</v>
      </c>
      <c r="G702" s="4" t="s">
        <v>938</v>
      </c>
      <c r="H702" s="4">
        <v>740</v>
      </c>
      <c r="I702" s="4"/>
      <c r="J702" s="4" t="s">
        <v>937</v>
      </c>
      <c r="K702" s="4"/>
      <c r="L702" s="4">
        <v>1</v>
      </c>
      <c r="M702" s="4" t="s">
        <v>934</v>
      </c>
      <c r="N702" s="4" t="s">
        <v>933</v>
      </c>
    </row>
    <row r="703" spans="1:14" hidden="1" x14ac:dyDescent="0.3">
      <c r="A703" s="4" t="s">
        <v>603</v>
      </c>
      <c r="B703" s="4">
        <v>3</v>
      </c>
      <c r="C703" s="4">
        <v>3</v>
      </c>
      <c r="D703" s="5">
        <v>59</v>
      </c>
      <c r="E703" s="4" t="s">
        <v>876</v>
      </c>
      <c r="F703" s="4" t="s">
        <v>1377</v>
      </c>
      <c r="G703" s="4" t="s">
        <v>939</v>
      </c>
      <c r="H703" s="4">
        <v>3.8</v>
      </c>
      <c r="I703" s="4"/>
      <c r="J703" s="4" t="s">
        <v>937</v>
      </c>
      <c r="K703" s="4"/>
      <c r="L703" s="4">
        <v>1</v>
      </c>
      <c r="M703" s="4" t="s">
        <v>932</v>
      </c>
      <c r="N703" s="4" t="s">
        <v>933</v>
      </c>
    </row>
    <row r="704" spans="1:14" hidden="1" x14ac:dyDescent="0.3">
      <c r="A704" s="4" t="s">
        <v>603</v>
      </c>
      <c r="B704" s="4">
        <v>3</v>
      </c>
      <c r="C704" s="4">
        <v>3</v>
      </c>
      <c r="D704" s="5">
        <v>59</v>
      </c>
      <c r="E704" s="4" t="s">
        <v>876</v>
      </c>
      <c r="F704" s="4" t="s">
        <v>1377</v>
      </c>
      <c r="G704" s="4" t="s">
        <v>940</v>
      </c>
      <c r="H704" s="4">
        <v>10000</v>
      </c>
      <c r="I704" s="4"/>
      <c r="J704" s="4" t="s">
        <v>937</v>
      </c>
      <c r="K704" s="4"/>
      <c r="L704" s="4">
        <v>1</v>
      </c>
      <c r="M704" s="4" t="s">
        <v>934</v>
      </c>
      <c r="N704" s="4" t="s">
        <v>933</v>
      </c>
    </row>
    <row r="705" spans="1:14" hidden="1" x14ac:dyDescent="0.3">
      <c r="A705" s="4" t="s">
        <v>603</v>
      </c>
      <c r="B705" s="4">
        <v>3</v>
      </c>
      <c r="C705" s="4">
        <v>3</v>
      </c>
      <c r="D705" s="5">
        <v>60</v>
      </c>
      <c r="E705" s="4" t="s">
        <v>876</v>
      </c>
      <c r="F705" s="4" t="s">
        <v>1377</v>
      </c>
      <c r="G705" s="4" t="s">
        <v>931</v>
      </c>
      <c r="H705" s="4">
        <v>1.2</v>
      </c>
      <c r="I705" s="4"/>
      <c r="J705" s="4" t="s">
        <v>856</v>
      </c>
      <c r="K705" s="4"/>
      <c r="L705" s="4">
        <v>1</v>
      </c>
      <c r="M705" s="4" t="s">
        <v>932</v>
      </c>
      <c r="N705" s="4" t="s">
        <v>933</v>
      </c>
    </row>
    <row r="706" spans="1:14" hidden="1" x14ac:dyDescent="0.3">
      <c r="A706" s="4" t="s">
        <v>603</v>
      </c>
      <c r="B706" s="4">
        <v>3</v>
      </c>
      <c r="C706" s="4">
        <v>3</v>
      </c>
      <c r="D706" s="5">
        <v>60</v>
      </c>
      <c r="E706" s="4" t="s">
        <v>1523</v>
      </c>
      <c r="F706" s="4" t="s">
        <v>1377</v>
      </c>
      <c r="G706" s="4" t="s">
        <v>1089</v>
      </c>
      <c r="H706" s="4">
        <v>9.6634999999999999E-2</v>
      </c>
      <c r="I706" s="4"/>
      <c r="J706" s="4" t="s">
        <v>856</v>
      </c>
      <c r="K706" s="4"/>
      <c r="L706" s="4">
        <v>1</v>
      </c>
      <c r="M706" s="4" t="s">
        <v>934</v>
      </c>
      <c r="N706" s="4" t="s">
        <v>933</v>
      </c>
    </row>
    <row r="707" spans="1:14" hidden="1" x14ac:dyDescent="0.3">
      <c r="A707" s="4" t="s">
        <v>603</v>
      </c>
      <c r="B707" s="4">
        <v>3</v>
      </c>
      <c r="C707" s="4">
        <v>3</v>
      </c>
      <c r="D707" s="5">
        <v>60</v>
      </c>
      <c r="E707" s="4" t="s">
        <v>876</v>
      </c>
      <c r="F707" s="4" t="s">
        <v>1377</v>
      </c>
      <c r="G707" s="4" t="s">
        <v>935</v>
      </c>
      <c r="H707" s="4">
        <v>-311</v>
      </c>
      <c r="I707" s="4"/>
      <c r="J707" s="4" t="s">
        <v>936</v>
      </c>
      <c r="K707" s="4"/>
      <c r="L707" s="4">
        <v>1</v>
      </c>
      <c r="M707" s="4" t="s">
        <v>932</v>
      </c>
      <c r="N707" s="4" t="s">
        <v>933</v>
      </c>
    </row>
    <row r="708" spans="1:14" hidden="1" x14ac:dyDescent="0.3">
      <c r="A708" s="4" t="s">
        <v>603</v>
      </c>
      <c r="B708" s="4">
        <v>3</v>
      </c>
      <c r="C708" s="4">
        <v>3</v>
      </c>
      <c r="D708" s="5">
        <v>60</v>
      </c>
      <c r="E708" s="4" t="s">
        <v>876</v>
      </c>
      <c r="F708" s="4" t="s">
        <v>1377</v>
      </c>
      <c r="G708" s="4" t="s">
        <v>2231</v>
      </c>
      <c r="H708" s="4">
        <v>220</v>
      </c>
      <c r="I708" s="4"/>
      <c r="J708" s="4" t="s">
        <v>937</v>
      </c>
      <c r="K708" s="4"/>
      <c r="L708" s="4">
        <v>1</v>
      </c>
      <c r="M708" s="4" t="s">
        <v>932</v>
      </c>
      <c r="N708" s="4" t="s">
        <v>933</v>
      </c>
    </row>
    <row r="709" spans="1:14" hidden="1" x14ac:dyDescent="0.3">
      <c r="A709" s="4" t="s">
        <v>603</v>
      </c>
      <c r="B709" s="4">
        <v>3</v>
      </c>
      <c r="C709" s="4">
        <v>3</v>
      </c>
      <c r="D709" s="5">
        <v>60</v>
      </c>
      <c r="E709" s="4" t="s">
        <v>876</v>
      </c>
      <c r="F709" s="4" t="s">
        <v>1377</v>
      </c>
      <c r="G709" s="4" t="s">
        <v>938</v>
      </c>
      <c r="H709" s="4">
        <v>850</v>
      </c>
      <c r="I709" s="4"/>
      <c r="J709" s="4" t="s">
        <v>937</v>
      </c>
      <c r="K709" s="4"/>
      <c r="L709" s="4">
        <v>1</v>
      </c>
      <c r="M709" s="4" t="s">
        <v>934</v>
      </c>
      <c r="N709" s="4" t="s">
        <v>933</v>
      </c>
    </row>
    <row r="710" spans="1:14" hidden="1" x14ac:dyDescent="0.3">
      <c r="A710" s="4" t="s">
        <v>603</v>
      </c>
      <c r="B710" s="4">
        <v>3</v>
      </c>
      <c r="C710" s="4">
        <v>3</v>
      </c>
      <c r="D710" s="5">
        <v>60</v>
      </c>
      <c r="E710" s="4" t="s">
        <v>876</v>
      </c>
      <c r="F710" s="4" t="s">
        <v>1377</v>
      </c>
      <c r="G710" s="4" t="s">
        <v>939</v>
      </c>
      <c r="H710" s="4">
        <v>34</v>
      </c>
      <c r="I710" s="4"/>
      <c r="J710" s="4" t="s">
        <v>937</v>
      </c>
      <c r="K710" s="4"/>
      <c r="L710" s="4">
        <v>1</v>
      </c>
      <c r="M710" s="4" t="s">
        <v>932</v>
      </c>
      <c r="N710" s="4" t="s">
        <v>933</v>
      </c>
    </row>
    <row r="711" spans="1:14" hidden="1" x14ac:dyDescent="0.3">
      <c r="A711" s="4" t="s">
        <v>603</v>
      </c>
      <c r="B711" s="4">
        <v>3</v>
      </c>
      <c r="C711" s="4">
        <v>3</v>
      </c>
      <c r="D711" s="5">
        <v>60</v>
      </c>
      <c r="E711" s="4" t="s">
        <v>876</v>
      </c>
      <c r="F711" s="4" t="s">
        <v>1377</v>
      </c>
      <c r="G711" s="4" t="s">
        <v>940</v>
      </c>
      <c r="H711" s="4">
        <v>15000</v>
      </c>
      <c r="I711" s="4"/>
      <c r="J711" s="4" t="s">
        <v>937</v>
      </c>
      <c r="K711" s="4"/>
      <c r="L711" s="4">
        <v>1</v>
      </c>
      <c r="M711" s="4" t="s">
        <v>934</v>
      </c>
      <c r="N711" s="4" t="s">
        <v>933</v>
      </c>
    </row>
    <row r="712" spans="1:14" hidden="1" x14ac:dyDescent="0.3">
      <c r="A712" s="4" t="s">
        <v>603</v>
      </c>
      <c r="B712" s="4">
        <v>3</v>
      </c>
      <c r="C712" s="4">
        <v>3</v>
      </c>
      <c r="D712" s="5">
        <v>61</v>
      </c>
      <c r="E712" s="4" t="s">
        <v>876</v>
      </c>
      <c r="F712" s="4" t="s">
        <v>1377</v>
      </c>
      <c r="G712" s="4" t="s">
        <v>931</v>
      </c>
      <c r="H712" s="4">
        <v>0.6</v>
      </c>
      <c r="I712" s="4"/>
      <c r="J712" s="4" t="s">
        <v>856</v>
      </c>
      <c r="K712" s="4"/>
      <c r="L712" s="4">
        <v>1</v>
      </c>
      <c r="M712" s="4" t="s">
        <v>932</v>
      </c>
      <c r="N712" s="4" t="s">
        <v>933</v>
      </c>
    </row>
    <row r="713" spans="1:14" hidden="1" x14ac:dyDescent="0.3">
      <c r="A713" s="4" t="s">
        <v>603</v>
      </c>
      <c r="B713" s="4">
        <v>3</v>
      </c>
      <c r="C713" s="4">
        <v>3</v>
      </c>
      <c r="D713" s="5">
        <v>61</v>
      </c>
      <c r="E713" s="4" t="s">
        <v>1523</v>
      </c>
      <c r="F713" s="4" t="s">
        <v>1377</v>
      </c>
      <c r="G713" s="4" t="s">
        <v>1089</v>
      </c>
      <c r="H713" s="4">
        <v>4.2754E-2</v>
      </c>
      <c r="I713" s="4"/>
      <c r="J713" s="4" t="s">
        <v>856</v>
      </c>
      <c r="K713" s="4"/>
      <c r="L713" s="4">
        <v>1</v>
      </c>
      <c r="M713" s="4" t="s">
        <v>934</v>
      </c>
      <c r="N713" s="4" t="s">
        <v>933</v>
      </c>
    </row>
    <row r="714" spans="1:14" hidden="1" x14ac:dyDescent="0.3">
      <c r="A714" s="4" t="s">
        <v>603</v>
      </c>
      <c r="B714" s="4">
        <v>3</v>
      </c>
      <c r="C714" s="4">
        <v>3</v>
      </c>
      <c r="D714" s="5">
        <v>61</v>
      </c>
      <c r="E714" s="4" t="s">
        <v>876</v>
      </c>
      <c r="F714" s="4" t="s">
        <v>1377</v>
      </c>
      <c r="G714" s="4" t="s">
        <v>935</v>
      </c>
      <c r="H714" s="4">
        <v>-185</v>
      </c>
      <c r="I714" s="4"/>
      <c r="J714" s="4" t="s">
        <v>936</v>
      </c>
      <c r="K714" s="4"/>
      <c r="L714" s="4">
        <v>1</v>
      </c>
      <c r="M714" s="4" t="s">
        <v>932</v>
      </c>
      <c r="N714" s="4" t="s">
        <v>933</v>
      </c>
    </row>
    <row r="715" spans="1:14" hidden="1" x14ac:dyDescent="0.3">
      <c r="A715" s="4" t="s">
        <v>603</v>
      </c>
      <c r="B715" s="4">
        <v>3</v>
      </c>
      <c r="C715" s="4">
        <v>3</v>
      </c>
      <c r="D715" s="5">
        <v>61</v>
      </c>
      <c r="E715" s="4" t="s">
        <v>876</v>
      </c>
      <c r="F715" s="4" t="s">
        <v>1377</v>
      </c>
      <c r="G715" s="4" t="s">
        <v>2231</v>
      </c>
      <c r="H715" s="4">
        <v>250</v>
      </c>
      <c r="I715" s="4"/>
      <c r="J715" s="4" t="s">
        <v>937</v>
      </c>
      <c r="K715" s="4"/>
      <c r="L715" s="4">
        <v>1</v>
      </c>
      <c r="M715" s="4" t="s">
        <v>932</v>
      </c>
      <c r="N715" s="4" t="s">
        <v>933</v>
      </c>
    </row>
    <row r="716" spans="1:14" hidden="1" x14ac:dyDescent="0.3">
      <c r="A716" s="4" t="s">
        <v>603</v>
      </c>
      <c r="B716" s="4">
        <v>3</v>
      </c>
      <c r="C716" s="4">
        <v>3</v>
      </c>
      <c r="D716" s="5">
        <v>61</v>
      </c>
      <c r="E716" s="4" t="s">
        <v>876</v>
      </c>
      <c r="F716" s="4" t="s">
        <v>1377</v>
      </c>
      <c r="G716" s="4" t="s">
        <v>938</v>
      </c>
      <c r="H716" s="4">
        <v>480</v>
      </c>
      <c r="I716" s="4"/>
      <c r="J716" s="4" t="s">
        <v>937</v>
      </c>
      <c r="K716" s="4"/>
      <c r="L716" s="4">
        <v>1</v>
      </c>
      <c r="M716" s="4" t="s">
        <v>934</v>
      </c>
      <c r="N716" s="4" t="s">
        <v>933</v>
      </c>
    </row>
    <row r="717" spans="1:14" hidden="1" x14ac:dyDescent="0.3">
      <c r="A717" s="4" t="s">
        <v>603</v>
      </c>
      <c r="B717" s="4">
        <v>3</v>
      </c>
      <c r="C717" s="4">
        <v>3</v>
      </c>
      <c r="D717" s="5">
        <v>61</v>
      </c>
      <c r="E717" s="4" t="s">
        <v>876</v>
      </c>
      <c r="F717" s="4" t="s">
        <v>1377</v>
      </c>
      <c r="G717" s="4" t="s">
        <v>939</v>
      </c>
      <c r="H717" s="4">
        <v>10</v>
      </c>
      <c r="I717" s="4"/>
      <c r="J717" s="4" t="s">
        <v>937</v>
      </c>
      <c r="K717" s="4"/>
      <c r="L717" s="4">
        <v>1</v>
      </c>
      <c r="M717" s="4" t="s">
        <v>932</v>
      </c>
      <c r="N717" s="4" t="s">
        <v>933</v>
      </c>
    </row>
    <row r="718" spans="1:14" hidden="1" x14ac:dyDescent="0.3">
      <c r="A718" s="4" t="s">
        <v>603</v>
      </c>
      <c r="B718" s="4">
        <v>3</v>
      </c>
      <c r="C718" s="4">
        <v>3</v>
      </c>
      <c r="D718" s="5">
        <v>61</v>
      </c>
      <c r="E718" s="4" t="s">
        <v>876</v>
      </c>
      <c r="F718" s="4" t="s">
        <v>1377</v>
      </c>
      <c r="G718" s="4" t="s">
        <v>940</v>
      </c>
      <c r="H718" s="4">
        <v>8500</v>
      </c>
      <c r="I718" s="4"/>
      <c r="J718" s="4" t="s">
        <v>937</v>
      </c>
      <c r="K718" s="4"/>
      <c r="L718" s="4">
        <v>1</v>
      </c>
      <c r="M718" s="4" t="s">
        <v>934</v>
      </c>
      <c r="N718" s="4" t="s">
        <v>933</v>
      </c>
    </row>
    <row r="719" spans="1:14" hidden="1" x14ac:dyDescent="0.3">
      <c r="A719" s="4" t="s">
        <v>603</v>
      </c>
      <c r="B719" s="4">
        <v>3</v>
      </c>
      <c r="C719" s="4">
        <v>3</v>
      </c>
      <c r="D719" s="5">
        <v>62</v>
      </c>
      <c r="E719" s="4" t="s">
        <v>876</v>
      </c>
      <c r="F719" s="4" t="s">
        <v>1377</v>
      </c>
      <c r="G719" s="4" t="s">
        <v>931</v>
      </c>
      <c r="H719" s="4">
        <v>0.7</v>
      </c>
      <c r="I719" s="4"/>
      <c r="J719" s="4" t="s">
        <v>856</v>
      </c>
      <c r="K719" s="4"/>
      <c r="L719" s="4">
        <v>1</v>
      </c>
      <c r="M719" s="4" t="s">
        <v>932</v>
      </c>
      <c r="N719" s="4" t="s">
        <v>933</v>
      </c>
    </row>
    <row r="720" spans="1:14" hidden="1" x14ac:dyDescent="0.3">
      <c r="A720" s="4" t="s">
        <v>603</v>
      </c>
      <c r="B720" s="4">
        <v>3</v>
      </c>
      <c r="C720" s="4">
        <v>3</v>
      </c>
      <c r="D720" s="5">
        <v>62</v>
      </c>
      <c r="E720" s="4" t="s">
        <v>1523</v>
      </c>
      <c r="F720" s="4" t="s">
        <v>1377</v>
      </c>
      <c r="G720" s="4" t="s">
        <v>1089</v>
      </c>
      <c r="H720" s="4">
        <v>1.7582E-2</v>
      </c>
      <c r="I720" s="4"/>
      <c r="J720" s="4" t="s">
        <v>856</v>
      </c>
      <c r="K720" s="4"/>
      <c r="L720" s="4">
        <v>1</v>
      </c>
      <c r="M720" s="4" t="s">
        <v>934</v>
      </c>
      <c r="N720" s="4" t="s">
        <v>933</v>
      </c>
    </row>
    <row r="721" spans="1:14" hidden="1" x14ac:dyDescent="0.3">
      <c r="A721" s="4" t="s">
        <v>603</v>
      </c>
      <c r="B721" s="4">
        <v>3</v>
      </c>
      <c r="C721" s="4">
        <v>3</v>
      </c>
      <c r="D721" s="5">
        <v>62</v>
      </c>
      <c r="E721" s="4" t="s">
        <v>876</v>
      </c>
      <c r="F721" s="4" t="s">
        <v>1377</v>
      </c>
      <c r="G721" s="4" t="s">
        <v>935</v>
      </c>
      <c r="H721" s="4">
        <v>-186</v>
      </c>
      <c r="I721" s="4"/>
      <c r="J721" s="4" t="s">
        <v>936</v>
      </c>
      <c r="K721" s="4"/>
      <c r="L721" s="4">
        <v>1</v>
      </c>
      <c r="M721" s="4" t="s">
        <v>932</v>
      </c>
      <c r="N721" s="4" t="s">
        <v>933</v>
      </c>
    </row>
    <row r="722" spans="1:14" hidden="1" x14ac:dyDescent="0.3">
      <c r="A722" s="4" t="s">
        <v>603</v>
      </c>
      <c r="B722" s="4">
        <v>3</v>
      </c>
      <c r="C722" s="4">
        <v>3</v>
      </c>
      <c r="D722" s="5">
        <v>62</v>
      </c>
      <c r="E722" s="4" t="s">
        <v>876</v>
      </c>
      <c r="F722" s="4" t="s">
        <v>1377</v>
      </c>
      <c r="G722" s="4" t="s">
        <v>2231</v>
      </c>
      <c r="H722" s="4">
        <v>230</v>
      </c>
      <c r="I722" s="4"/>
      <c r="J722" s="4" t="s">
        <v>937</v>
      </c>
      <c r="K722" s="4"/>
      <c r="L722" s="4">
        <v>1</v>
      </c>
      <c r="M722" s="4" t="s">
        <v>932</v>
      </c>
      <c r="N722" s="4" t="s">
        <v>933</v>
      </c>
    </row>
    <row r="723" spans="1:14" hidden="1" x14ac:dyDescent="0.3">
      <c r="A723" s="4" t="s">
        <v>603</v>
      </c>
      <c r="B723" s="4">
        <v>3</v>
      </c>
      <c r="C723" s="4">
        <v>3</v>
      </c>
      <c r="D723" s="5">
        <v>62</v>
      </c>
      <c r="E723" s="4" t="s">
        <v>876</v>
      </c>
      <c r="F723" s="4" t="s">
        <v>1377</v>
      </c>
      <c r="G723" s="4" t="s">
        <v>938</v>
      </c>
      <c r="H723" s="4">
        <v>470</v>
      </c>
      <c r="I723" s="4"/>
      <c r="J723" s="4" t="s">
        <v>937</v>
      </c>
      <c r="K723" s="4"/>
      <c r="L723" s="4">
        <v>1</v>
      </c>
      <c r="M723" s="4" t="s">
        <v>934</v>
      </c>
      <c r="N723" s="4" t="s">
        <v>933</v>
      </c>
    </row>
    <row r="724" spans="1:14" hidden="1" x14ac:dyDescent="0.3">
      <c r="A724" s="4" t="s">
        <v>603</v>
      </c>
      <c r="B724" s="4">
        <v>3</v>
      </c>
      <c r="C724" s="4">
        <v>3</v>
      </c>
      <c r="D724" s="5">
        <v>62</v>
      </c>
      <c r="E724" s="4" t="s">
        <v>876</v>
      </c>
      <c r="F724" s="4" t="s">
        <v>1377</v>
      </c>
      <c r="G724" s="4" t="s">
        <v>939</v>
      </c>
      <c r="H724" s="4">
        <v>6.7</v>
      </c>
      <c r="I724" s="4"/>
      <c r="J724" s="4" t="s">
        <v>937</v>
      </c>
      <c r="K724" s="4"/>
      <c r="L724" s="4">
        <v>1</v>
      </c>
      <c r="M724" s="4" t="s">
        <v>932</v>
      </c>
      <c r="N724" s="4" t="s">
        <v>933</v>
      </c>
    </row>
    <row r="725" spans="1:14" hidden="1" x14ac:dyDescent="0.3">
      <c r="A725" s="4" t="s">
        <v>603</v>
      </c>
      <c r="B725" s="4">
        <v>3</v>
      </c>
      <c r="C725" s="4">
        <v>3</v>
      </c>
      <c r="D725" s="5">
        <v>62</v>
      </c>
      <c r="E725" s="4" t="s">
        <v>876</v>
      </c>
      <c r="F725" s="4" t="s">
        <v>1377</v>
      </c>
      <c r="G725" s="4" t="s">
        <v>940</v>
      </c>
      <c r="H725" s="4">
        <v>9400</v>
      </c>
      <c r="I725" s="4"/>
      <c r="J725" s="4" t="s">
        <v>937</v>
      </c>
      <c r="K725" s="4"/>
      <c r="L725" s="4">
        <v>1</v>
      </c>
      <c r="M725" s="4" t="s">
        <v>934</v>
      </c>
      <c r="N725" s="4" t="s">
        <v>933</v>
      </c>
    </row>
    <row r="726" spans="1:14" hidden="1" x14ac:dyDescent="0.3">
      <c r="A726" s="4" t="s">
        <v>603</v>
      </c>
      <c r="B726" s="4">
        <v>3</v>
      </c>
      <c r="C726" s="4">
        <v>3</v>
      </c>
      <c r="D726" s="5">
        <v>63</v>
      </c>
      <c r="E726" s="4" t="s">
        <v>876</v>
      </c>
      <c r="F726" s="4" t="s">
        <v>1377</v>
      </c>
      <c r="G726" s="4" t="s">
        <v>931</v>
      </c>
      <c r="H726" s="4">
        <v>0.8</v>
      </c>
      <c r="I726" s="4"/>
      <c r="J726" s="4" t="s">
        <v>856</v>
      </c>
      <c r="K726" s="4"/>
      <c r="L726" s="4">
        <v>1</v>
      </c>
      <c r="M726" s="4" t="s">
        <v>932</v>
      </c>
      <c r="N726" s="4" t="s">
        <v>933</v>
      </c>
    </row>
    <row r="727" spans="1:14" hidden="1" x14ac:dyDescent="0.3">
      <c r="A727" s="4" t="s">
        <v>603</v>
      </c>
      <c r="B727" s="4">
        <v>3</v>
      </c>
      <c r="C727" s="4">
        <v>3</v>
      </c>
      <c r="D727" s="5">
        <v>63</v>
      </c>
      <c r="E727" s="4" t="s">
        <v>1523</v>
      </c>
      <c r="F727" s="4" t="s">
        <v>1377</v>
      </c>
      <c r="G727" s="4" t="s">
        <v>1089</v>
      </c>
      <c r="H727" s="4">
        <v>8.0962000000000006E-2</v>
      </c>
      <c r="I727" s="4"/>
      <c r="J727" s="4" t="s">
        <v>856</v>
      </c>
      <c r="K727" s="4"/>
      <c r="L727" s="4">
        <v>1</v>
      </c>
      <c r="M727" s="4" t="s">
        <v>934</v>
      </c>
      <c r="N727" s="4" t="s">
        <v>933</v>
      </c>
    </row>
    <row r="728" spans="1:14" hidden="1" x14ac:dyDescent="0.3">
      <c r="A728" s="4" t="s">
        <v>603</v>
      </c>
      <c r="B728" s="4">
        <v>3</v>
      </c>
      <c r="C728" s="4">
        <v>3</v>
      </c>
      <c r="D728" s="5">
        <v>63</v>
      </c>
      <c r="E728" s="4" t="s">
        <v>876</v>
      </c>
      <c r="F728" s="4" t="s">
        <v>1377</v>
      </c>
      <c r="G728" s="4" t="s">
        <v>935</v>
      </c>
      <c r="H728" s="4">
        <v>-185</v>
      </c>
      <c r="I728" s="4"/>
      <c r="J728" s="4" t="s">
        <v>936</v>
      </c>
      <c r="K728" s="4"/>
      <c r="L728" s="4">
        <v>1</v>
      </c>
      <c r="M728" s="4" t="s">
        <v>932</v>
      </c>
      <c r="N728" s="4" t="s">
        <v>933</v>
      </c>
    </row>
    <row r="729" spans="1:14" hidden="1" x14ac:dyDescent="0.3">
      <c r="A729" s="4" t="s">
        <v>603</v>
      </c>
      <c r="B729" s="4">
        <v>3</v>
      </c>
      <c r="C729" s="4">
        <v>3</v>
      </c>
      <c r="D729" s="5">
        <v>63</v>
      </c>
      <c r="E729" s="4" t="s">
        <v>876</v>
      </c>
      <c r="F729" s="4" t="s">
        <v>1377</v>
      </c>
      <c r="G729" s="4" t="s">
        <v>2231</v>
      </c>
      <c r="H729" s="4">
        <v>160</v>
      </c>
      <c r="I729" s="4"/>
      <c r="J729" s="4" t="s">
        <v>937</v>
      </c>
      <c r="K729" s="4"/>
      <c r="L729" s="4">
        <v>1</v>
      </c>
      <c r="M729" s="4" t="s">
        <v>932</v>
      </c>
      <c r="N729" s="4" t="s">
        <v>933</v>
      </c>
    </row>
    <row r="730" spans="1:14" hidden="1" x14ac:dyDescent="0.3">
      <c r="A730" s="4" t="s">
        <v>603</v>
      </c>
      <c r="B730" s="4">
        <v>3</v>
      </c>
      <c r="C730" s="4">
        <v>3</v>
      </c>
      <c r="D730" s="5">
        <v>63</v>
      </c>
      <c r="E730" s="4" t="s">
        <v>876</v>
      </c>
      <c r="F730" s="4" t="s">
        <v>1377</v>
      </c>
      <c r="G730" s="4" t="s">
        <v>938</v>
      </c>
      <c r="H730" s="4">
        <v>630</v>
      </c>
      <c r="I730" s="4"/>
      <c r="J730" s="4" t="s">
        <v>937</v>
      </c>
      <c r="K730" s="4"/>
      <c r="L730" s="4">
        <v>1</v>
      </c>
      <c r="M730" s="4" t="s">
        <v>934</v>
      </c>
      <c r="N730" s="4" t="s">
        <v>933</v>
      </c>
    </row>
    <row r="731" spans="1:14" hidden="1" x14ac:dyDescent="0.3">
      <c r="A731" s="4" t="s">
        <v>603</v>
      </c>
      <c r="B731" s="4">
        <v>3</v>
      </c>
      <c r="C731" s="4">
        <v>3</v>
      </c>
      <c r="D731" s="5">
        <v>63</v>
      </c>
      <c r="E731" s="4" t="s">
        <v>876</v>
      </c>
      <c r="F731" s="4" t="s">
        <v>1377</v>
      </c>
      <c r="G731" s="4" t="s">
        <v>939</v>
      </c>
      <c r="H731" s="4">
        <v>290</v>
      </c>
      <c r="I731" s="4"/>
      <c r="J731" s="4" t="s">
        <v>937</v>
      </c>
      <c r="K731" s="4"/>
      <c r="L731" s="4">
        <v>1</v>
      </c>
      <c r="M731" s="4" t="s">
        <v>932</v>
      </c>
      <c r="N731" s="4" t="s">
        <v>933</v>
      </c>
    </row>
    <row r="732" spans="1:14" hidden="1" x14ac:dyDescent="0.3">
      <c r="A732" s="4" t="s">
        <v>603</v>
      </c>
      <c r="B732" s="4">
        <v>3</v>
      </c>
      <c r="C732" s="4">
        <v>3</v>
      </c>
      <c r="D732" s="5">
        <v>63</v>
      </c>
      <c r="E732" s="4" t="s">
        <v>876</v>
      </c>
      <c r="F732" s="4" t="s">
        <v>1377</v>
      </c>
      <c r="G732" s="4" t="s">
        <v>940</v>
      </c>
      <c r="H732" s="4">
        <v>21000</v>
      </c>
      <c r="I732" s="4"/>
      <c r="J732" s="4" t="s">
        <v>937</v>
      </c>
      <c r="K732" s="4"/>
      <c r="L732" s="4">
        <v>1</v>
      </c>
      <c r="M732" s="4" t="s">
        <v>934</v>
      </c>
      <c r="N732" s="4" t="s">
        <v>933</v>
      </c>
    </row>
    <row r="733" spans="1:14" hidden="1" x14ac:dyDescent="0.3">
      <c r="A733" s="4" t="s">
        <v>603</v>
      </c>
      <c r="B733" s="4">
        <v>3</v>
      </c>
      <c r="C733" s="4">
        <v>3</v>
      </c>
      <c r="D733" s="5">
        <v>64</v>
      </c>
      <c r="E733" s="4" t="s">
        <v>876</v>
      </c>
      <c r="F733" s="4" t="s">
        <v>1377</v>
      </c>
      <c r="G733" s="4" t="s">
        <v>931</v>
      </c>
      <c r="H733" s="4">
        <v>0.8</v>
      </c>
      <c r="I733" s="4"/>
      <c r="J733" s="4" t="s">
        <v>856</v>
      </c>
      <c r="K733" s="4"/>
      <c r="L733" s="4">
        <v>1</v>
      </c>
      <c r="M733" s="4" t="s">
        <v>932</v>
      </c>
      <c r="N733" s="4" t="s">
        <v>933</v>
      </c>
    </row>
    <row r="734" spans="1:14" hidden="1" x14ac:dyDescent="0.3">
      <c r="A734" s="4" t="s">
        <v>603</v>
      </c>
      <c r="B734" s="4">
        <v>3</v>
      </c>
      <c r="C734" s="4">
        <v>3</v>
      </c>
      <c r="D734" s="5">
        <v>64</v>
      </c>
      <c r="E734" s="4" t="s">
        <v>1523</v>
      </c>
      <c r="F734" s="4" t="s">
        <v>1377</v>
      </c>
      <c r="G734" s="4" t="s">
        <v>1089</v>
      </c>
      <c r="H734" s="4">
        <v>9.6129000000000006E-2</v>
      </c>
      <c r="I734" s="4"/>
      <c r="J734" s="4" t="s">
        <v>856</v>
      </c>
      <c r="K734" s="4"/>
      <c r="L734" s="4">
        <v>1</v>
      </c>
      <c r="M734" s="4" t="s">
        <v>934</v>
      </c>
      <c r="N734" s="4" t="s">
        <v>933</v>
      </c>
    </row>
    <row r="735" spans="1:14" hidden="1" x14ac:dyDescent="0.3">
      <c r="A735" s="4" t="s">
        <v>603</v>
      </c>
      <c r="B735" s="4">
        <v>3</v>
      </c>
      <c r="C735" s="4">
        <v>3</v>
      </c>
      <c r="D735" s="5">
        <v>64</v>
      </c>
      <c r="E735" s="4" t="s">
        <v>876</v>
      </c>
      <c r="F735" s="4" t="s">
        <v>1377</v>
      </c>
      <c r="G735" s="4" t="s">
        <v>935</v>
      </c>
      <c r="H735" s="4">
        <v>-190</v>
      </c>
      <c r="I735" s="4"/>
      <c r="J735" s="4" t="s">
        <v>936</v>
      </c>
      <c r="K735" s="4"/>
      <c r="L735" s="4">
        <v>1</v>
      </c>
      <c r="M735" s="4" t="s">
        <v>932</v>
      </c>
      <c r="N735" s="4" t="s">
        <v>933</v>
      </c>
    </row>
    <row r="736" spans="1:14" hidden="1" x14ac:dyDescent="0.3">
      <c r="A736" s="4" t="s">
        <v>603</v>
      </c>
      <c r="B736" s="4">
        <v>3</v>
      </c>
      <c r="C736" s="4">
        <v>3</v>
      </c>
      <c r="D736" s="5">
        <v>64</v>
      </c>
      <c r="E736" s="4" t="s">
        <v>876</v>
      </c>
      <c r="F736" s="4" t="s">
        <v>1377</v>
      </c>
      <c r="G736" s="4" t="s">
        <v>2231</v>
      </c>
      <c r="H736" s="4">
        <v>170</v>
      </c>
      <c r="I736" s="4"/>
      <c r="J736" s="4" t="s">
        <v>937</v>
      </c>
      <c r="K736" s="4"/>
      <c r="L736" s="4">
        <v>1</v>
      </c>
      <c r="M736" s="4" t="s">
        <v>932</v>
      </c>
      <c r="N736" s="4" t="s">
        <v>933</v>
      </c>
    </row>
    <row r="737" spans="1:14" hidden="1" x14ac:dyDescent="0.3">
      <c r="A737" s="4" t="s">
        <v>603</v>
      </c>
      <c r="B737" s="4">
        <v>3</v>
      </c>
      <c r="C737" s="4">
        <v>3</v>
      </c>
      <c r="D737" s="5">
        <v>64</v>
      </c>
      <c r="E737" s="4" t="s">
        <v>876</v>
      </c>
      <c r="F737" s="4" t="s">
        <v>1377</v>
      </c>
      <c r="G737" s="4" t="s">
        <v>938</v>
      </c>
      <c r="H737" s="4">
        <v>700</v>
      </c>
      <c r="I737" s="4"/>
      <c r="J737" s="4" t="s">
        <v>937</v>
      </c>
      <c r="K737" s="4"/>
      <c r="L737" s="4">
        <v>1</v>
      </c>
      <c r="M737" s="4" t="s">
        <v>934</v>
      </c>
      <c r="N737" s="4" t="s">
        <v>933</v>
      </c>
    </row>
    <row r="738" spans="1:14" hidden="1" x14ac:dyDescent="0.3">
      <c r="A738" s="4" t="s">
        <v>603</v>
      </c>
      <c r="B738" s="4">
        <v>3</v>
      </c>
      <c r="C738" s="4">
        <v>3</v>
      </c>
      <c r="D738" s="5">
        <v>64</v>
      </c>
      <c r="E738" s="4" t="s">
        <v>876</v>
      </c>
      <c r="F738" s="4" t="s">
        <v>1377</v>
      </c>
      <c r="G738" s="4" t="s">
        <v>939</v>
      </c>
      <c r="H738" s="4">
        <v>270</v>
      </c>
      <c r="I738" s="4"/>
      <c r="J738" s="4" t="s">
        <v>937</v>
      </c>
      <c r="K738" s="4"/>
      <c r="L738" s="4">
        <v>1</v>
      </c>
      <c r="M738" s="4" t="s">
        <v>932</v>
      </c>
      <c r="N738" s="4" t="s">
        <v>933</v>
      </c>
    </row>
    <row r="739" spans="1:14" hidden="1" x14ac:dyDescent="0.3">
      <c r="A739" s="4" t="s">
        <v>603</v>
      </c>
      <c r="B739" s="4">
        <v>3</v>
      </c>
      <c r="C739" s="4">
        <v>3</v>
      </c>
      <c r="D739" s="5">
        <v>64</v>
      </c>
      <c r="E739" s="4" t="s">
        <v>876</v>
      </c>
      <c r="F739" s="4" t="s">
        <v>1377</v>
      </c>
      <c r="G739" s="4" t="s">
        <v>940</v>
      </c>
      <c r="H739" s="4">
        <v>16000</v>
      </c>
      <c r="I739" s="4"/>
      <c r="J739" s="4" t="s">
        <v>937</v>
      </c>
      <c r="K739" s="4"/>
      <c r="L739" s="4">
        <v>1</v>
      </c>
      <c r="M739" s="4" t="s">
        <v>934</v>
      </c>
      <c r="N739" s="4" t="s">
        <v>933</v>
      </c>
    </row>
    <row r="740" spans="1:14" hidden="1" x14ac:dyDescent="0.3">
      <c r="A740" s="4" t="s">
        <v>603</v>
      </c>
      <c r="B740" s="4">
        <v>3</v>
      </c>
      <c r="C740" s="4">
        <v>3</v>
      </c>
      <c r="D740" s="5">
        <v>65</v>
      </c>
      <c r="E740" s="4" t="s">
        <v>876</v>
      </c>
      <c r="F740" s="4" t="s">
        <v>1377</v>
      </c>
      <c r="G740" s="4" t="s">
        <v>931</v>
      </c>
      <c r="H740" s="4">
        <v>0.8</v>
      </c>
      <c r="I740" s="4"/>
      <c r="J740" s="4" t="s">
        <v>856</v>
      </c>
      <c r="K740" s="4"/>
      <c r="L740" s="4">
        <v>1</v>
      </c>
      <c r="M740" s="4" t="s">
        <v>932</v>
      </c>
      <c r="N740" s="4" t="s">
        <v>933</v>
      </c>
    </row>
    <row r="741" spans="1:14" hidden="1" x14ac:dyDescent="0.3">
      <c r="A741" s="4" t="s">
        <v>603</v>
      </c>
      <c r="B741" s="4">
        <v>3</v>
      </c>
      <c r="C741" s="4">
        <v>3</v>
      </c>
      <c r="D741" s="5">
        <v>65</v>
      </c>
      <c r="E741" s="4" t="s">
        <v>1523</v>
      </c>
      <c r="F741" s="4" t="s">
        <v>1377</v>
      </c>
      <c r="G741" s="4" t="s">
        <v>1089</v>
      </c>
      <c r="H741" s="4">
        <v>0.104509</v>
      </c>
      <c r="I741" s="4"/>
      <c r="J741" s="4" t="s">
        <v>856</v>
      </c>
      <c r="K741" s="4"/>
      <c r="L741" s="4">
        <v>1</v>
      </c>
      <c r="M741" s="4" t="s">
        <v>934</v>
      </c>
      <c r="N741" s="4" t="s">
        <v>933</v>
      </c>
    </row>
    <row r="742" spans="1:14" hidden="1" x14ac:dyDescent="0.3">
      <c r="A742" s="4" t="s">
        <v>603</v>
      </c>
      <c r="B742" s="4">
        <v>3</v>
      </c>
      <c r="C742" s="4">
        <v>3</v>
      </c>
      <c r="D742" s="5">
        <v>65</v>
      </c>
      <c r="E742" s="4" t="s">
        <v>876</v>
      </c>
      <c r="F742" s="4" t="s">
        <v>1377</v>
      </c>
      <c r="G742" s="4" t="s">
        <v>935</v>
      </c>
      <c r="H742" s="4">
        <v>-266</v>
      </c>
      <c r="I742" s="4"/>
      <c r="J742" s="4" t="s">
        <v>936</v>
      </c>
      <c r="K742" s="4"/>
      <c r="L742" s="4">
        <v>1</v>
      </c>
      <c r="M742" s="4" t="s">
        <v>932</v>
      </c>
      <c r="N742" s="4" t="s">
        <v>933</v>
      </c>
    </row>
    <row r="743" spans="1:14" hidden="1" x14ac:dyDescent="0.3">
      <c r="A743" s="4" t="s">
        <v>603</v>
      </c>
      <c r="B743" s="4">
        <v>3</v>
      </c>
      <c r="C743" s="4">
        <v>3</v>
      </c>
      <c r="D743" s="5">
        <v>65</v>
      </c>
      <c r="E743" s="4" t="s">
        <v>876</v>
      </c>
      <c r="F743" s="4" t="s">
        <v>1377</v>
      </c>
      <c r="G743" s="4" t="s">
        <v>2231</v>
      </c>
      <c r="H743" s="4">
        <v>210</v>
      </c>
      <c r="I743" s="4"/>
      <c r="J743" s="4" t="s">
        <v>937</v>
      </c>
      <c r="K743" s="4"/>
      <c r="L743" s="4">
        <v>1</v>
      </c>
      <c r="M743" s="4" t="s">
        <v>932</v>
      </c>
      <c r="N743" s="4" t="s">
        <v>933</v>
      </c>
    </row>
    <row r="744" spans="1:14" hidden="1" x14ac:dyDescent="0.3">
      <c r="A744" s="4" t="s">
        <v>603</v>
      </c>
      <c r="B744" s="4">
        <v>3</v>
      </c>
      <c r="C744" s="4">
        <v>3</v>
      </c>
      <c r="D744" s="5">
        <v>65</v>
      </c>
      <c r="E744" s="4" t="s">
        <v>876</v>
      </c>
      <c r="F744" s="4" t="s">
        <v>1377</v>
      </c>
      <c r="G744" s="4" t="s">
        <v>938</v>
      </c>
      <c r="H744" s="4">
        <v>710</v>
      </c>
      <c r="I744" s="4"/>
      <c r="J744" s="4" t="s">
        <v>937</v>
      </c>
      <c r="K744" s="4"/>
      <c r="L744" s="4">
        <v>1</v>
      </c>
      <c r="M744" s="4" t="s">
        <v>934</v>
      </c>
      <c r="N744" s="4" t="s">
        <v>933</v>
      </c>
    </row>
    <row r="745" spans="1:14" hidden="1" x14ac:dyDescent="0.3">
      <c r="A745" s="4" t="s">
        <v>603</v>
      </c>
      <c r="B745" s="4">
        <v>3</v>
      </c>
      <c r="C745" s="4">
        <v>3</v>
      </c>
      <c r="D745" s="5">
        <v>65</v>
      </c>
      <c r="E745" s="4" t="s">
        <v>876</v>
      </c>
      <c r="F745" s="4" t="s">
        <v>1377</v>
      </c>
      <c r="G745" s="4" t="s">
        <v>939</v>
      </c>
      <c r="H745" s="4">
        <v>120</v>
      </c>
      <c r="I745" s="4"/>
      <c r="J745" s="4" t="s">
        <v>937</v>
      </c>
      <c r="K745" s="4"/>
      <c r="L745" s="4">
        <v>1</v>
      </c>
      <c r="M745" s="4" t="s">
        <v>932</v>
      </c>
      <c r="N745" s="4" t="s">
        <v>933</v>
      </c>
    </row>
    <row r="746" spans="1:14" hidden="1" x14ac:dyDescent="0.3">
      <c r="A746" s="4" t="s">
        <v>603</v>
      </c>
      <c r="B746" s="4">
        <v>3</v>
      </c>
      <c r="C746" s="4">
        <v>3</v>
      </c>
      <c r="D746" s="5">
        <v>65</v>
      </c>
      <c r="E746" s="4" t="s">
        <v>876</v>
      </c>
      <c r="F746" s="4" t="s">
        <v>1377</v>
      </c>
      <c r="G746" s="4" t="s">
        <v>940</v>
      </c>
      <c r="H746" s="4">
        <v>17000</v>
      </c>
      <c r="I746" s="4"/>
      <c r="J746" s="4" t="s">
        <v>937</v>
      </c>
      <c r="K746" s="4"/>
      <c r="L746" s="4">
        <v>1</v>
      </c>
      <c r="M746" s="4" t="s">
        <v>934</v>
      </c>
      <c r="N746" s="4" t="s">
        <v>933</v>
      </c>
    </row>
    <row r="747" spans="1:14" hidden="1" x14ac:dyDescent="0.3">
      <c r="A747" s="4" t="s">
        <v>603</v>
      </c>
      <c r="B747" s="4">
        <v>3</v>
      </c>
      <c r="C747" s="4">
        <v>3</v>
      </c>
      <c r="D747" s="5">
        <v>66</v>
      </c>
      <c r="E747" s="4" t="s">
        <v>876</v>
      </c>
      <c r="F747" s="4" t="s">
        <v>1377</v>
      </c>
      <c r="G747" s="4" t="s">
        <v>931</v>
      </c>
      <c r="H747" s="4">
        <v>0.7</v>
      </c>
      <c r="I747" s="4"/>
      <c r="J747" s="4" t="s">
        <v>856</v>
      </c>
      <c r="K747" s="4"/>
      <c r="L747" s="4">
        <v>1</v>
      </c>
      <c r="M747" s="4" t="s">
        <v>932</v>
      </c>
      <c r="N747" s="4" t="s">
        <v>933</v>
      </c>
    </row>
    <row r="748" spans="1:14" hidden="1" x14ac:dyDescent="0.3">
      <c r="A748" s="4" t="s">
        <v>603</v>
      </c>
      <c r="B748" s="4">
        <v>3</v>
      </c>
      <c r="C748" s="4">
        <v>3</v>
      </c>
      <c r="D748" s="5">
        <v>66</v>
      </c>
      <c r="E748" s="4" t="s">
        <v>1523</v>
      </c>
      <c r="F748" s="4" t="s">
        <v>1377</v>
      </c>
      <c r="G748" s="4" t="s">
        <v>1089</v>
      </c>
      <c r="H748" s="4">
        <v>8.7786000000000003E-2</v>
      </c>
      <c r="I748" s="4"/>
      <c r="J748" s="4" t="s">
        <v>856</v>
      </c>
      <c r="K748" s="4"/>
      <c r="L748" s="4">
        <v>1</v>
      </c>
      <c r="M748" s="4" t="s">
        <v>934</v>
      </c>
      <c r="N748" s="4" t="s">
        <v>933</v>
      </c>
    </row>
    <row r="749" spans="1:14" hidden="1" x14ac:dyDescent="0.3">
      <c r="A749" s="4" t="s">
        <v>603</v>
      </c>
      <c r="B749" s="4">
        <v>3</v>
      </c>
      <c r="C749" s="4">
        <v>3</v>
      </c>
      <c r="D749" s="5">
        <v>66</v>
      </c>
      <c r="E749" s="4" t="s">
        <v>876</v>
      </c>
      <c r="F749" s="4" t="s">
        <v>1377</v>
      </c>
      <c r="G749" s="4" t="s">
        <v>935</v>
      </c>
      <c r="H749" s="4">
        <v>-135</v>
      </c>
      <c r="I749" s="4"/>
      <c r="J749" s="4" t="s">
        <v>936</v>
      </c>
      <c r="K749" s="4"/>
      <c r="L749" s="4">
        <v>1</v>
      </c>
      <c r="M749" s="4" t="s">
        <v>932</v>
      </c>
      <c r="N749" s="4" t="s">
        <v>933</v>
      </c>
    </row>
    <row r="750" spans="1:14" hidden="1" x14ac:dyDescent="0.3">
      <c r="A750" s="4" t="s">
        <v>603</v>
      </c>
      <c r="B750" s="4">
        <v>3</v>
      </c>
      <c r="C750" s="4">
        <v>3</v>
      </c>
      <c r="D750" s="5">
        <v>66</v>
      </c>
      <c r="E750" s="4" t="s">
        <v>876</v>
      </c>
      <c r="F750" s="4" t="s">
        <v>1377</v>
      </c>
      <c r="G750" s="4" t="s">
        <v>2231</v>
      </c>
      <c r="H750" s="4">
        <v>210</v>
      </c>
      <c r="I750" s="4"/>
      <c r="J750" s="4" t="s">
        <v>937</v>
      </c>
      <c r="K750" s="4"/>
      <c r="L750" s="4">
        <v>1</v>
      </c>
      <c r="M750" s="4" t="s">
        <v>932</v>
      </c>
      <c r="N750" s="4" t="s">
        <v>933</v>
      </c>
    </row>
    <row r="751" spans="1:14" hidden="1" x14ac:dyDescent="0.3">
      <c r="A751" s="4" t="s">
        <v>603</v>
      </c>
      <c r="B751" s="4">
        <v>3</v>
      </c>
      <c r="C751" s="4">
        <v>3</v>
      </c>
      <c r="D751" s="5">
        <v>66</v>
      </c>
      <c r="E751" s="4" t="s">
        <v>876</v>
      </c>
      <c r="F751" s="4" t="s">
        <v>1377</v>
      </c>
      <c r="G751" s="4" t="s">
        <v>938</v>
      </c>
      <c r="H751" s="4">
        <v>640</v>
      </c>
      <c r="I751" s="4"/>
      <c r="J751" s="4" t="s">
        <v>937</v>
      </c>
      <c r="K751" s="4"/>
      <c r="L751" s="4">
        <v>1</v>
      </c>
      <c r="M751" s="4" t="s">
        <v>934</v>
      </c>
      <c r="N751" s="4" t="s">
        <v>933</v>
      </c>
    </row>
    <row r="752" spans="1:14" hidden="1" x14ac:dyDescent="0.3">
      <c r="A752" s="4" t="s">
        <v>603</v>
      </c>
      <c r="B752" s="4">
        <v>3</v>
      </c>
      <c r="C752" s="4">
        <v>3</v>
      </c>
      <c r="D752" s="5">
        <v>66</v>
      </c>
      <c r="E752" s="4" t="s">
        <v>876</v>
      </c>
      <c r="F752" s="4" t="s">
        <v>1377</v>
      </c>
      <c r="G752" s="4" t="s">
        <v>939</v>
      </c>
      <c r="H752" s="4">
        <v>88</v>
      </c>
      <c r="I752" s="4"/>
      <c r="J752" s="4" t="s">
        <v>937</v>
      </c>
      <c r="K752" s="4"/>
      <c r="L752" s="4">
        <v>1</v>
      </c>
      <c r="M752" s="4" t="s">
        <v>932</v>
      </c>
      <c r="N752" s="4" t="s">
        <v>933</v>
      </c>
    </row>
    <row r="753" spans="1:14" hidden="1" x14ac:dyDescent="0.3">
      <c r="A753" s="4" t="s">
        <v>603</v>
      </c>
      <c r="B753" s="4">
        <v>3</v>
      </c>
      <c r="C753" s="4">
        <v>3</v>
      </c>
      <c r="D753" s="5">
        <v>66</v>
      </c>
      <c r="E753" s="4" t="s">
        <v>876</v>
      </c>
      <c r="F753" s="4" t="s">
        <v>1377</v>
      </c>
      <c r="G753" s="4" t="s">
        <v>940</v>
      </c>
      <c r="H753" s="4">
        <v>12000</v>
      </c>
      <c r="I753" s="4"/>
      <c r="J753" s="4" t="s">
        <v>937</v>
      </c>
      <c r="K753" s="4"/>
      <c r="L753" s="4">
        <v>1</v>
      </c>
      <c r="M753" s="4" t="s">
        <v>934</v>
      </c>
      <c r="N753" s="4" t="s">
        <v>933</v>
      </c>
    </row>
    <row r="754" spans="1:14" hidden="1" x14ac:dyDescent="0.3">
      <c r="A754" s="4" t="s">
        <v>603</v>
      </c>
      <c r="B754" s="4">
        <v>3</v>
      </c>
      <c r="C754" s="4">
        <v>3</v>
      </c>
      <c r="D754" s="5">
        <v>67</v>
      </c>
      <c r="E754" s="4" t="s">
        <v>876</v>
      </c>
      <c r="F754" s="4" t="s">
        <v>1377</v>
      </c>
      <c r="G754" s="4" t="s">
        <v>931</v>
      </c>
      <c r="H754" s="4">
        <v>0.6</v>
      </c>
      <c r="I754" s="4"/>
      <c r="J754" s="4" t="s">
        <v>856</v>
      </c>
      <c r="K754" s="4"/>
      <c r="L754" s="4">
        <v>1</v>
      </c>
      <c r="M754" s="4" t="s">
        <v>932</v>
      </c>
      <c r="N754" s="4" t="s">
        <v>933</v>
      </c>
    </row>
    <row r="755" spans="1:14" hidden="1" x14ac:dyDescent="0.3">
      <c r="A755" s="4" t="s">
        <v>603</v>
      </c>
      <c r="B755" s="4">
        <v>3</v>
      </c>
      <c r="C755" s="4">
        <v>3</v>
      </c>
      <c r="D755" s="5">
        <v>67</v>
      </c>
      <c r="E755" s="4" t="s">
        <v>1523</v>
      </c>
      <c r="F755" s="4" t="s">
        <v>1377</v>
      </c>
      <c r="G755" s="4" t="s">
        <v>1089</v>
      </c>
      <c r="H755" s="4">
        <v>6.7291000000000004E-2</v>
      </c>
      <c r="I755" s="4"/>
      <c r="J755" s="4" t="s">
        <v>856</v>
      </c>
      <c r="K755" s="4"/>
      <c r="L755" s="4">
        <v>1</v>
      </c>
      <c r="M755" s="4" t="s">
        <v>934</v>
      </c>
      <c r="N755" s="4" t="s">
        <v>933</v>
      </c>
    </row>
    <row r="756" spans="1:14" hidden="1" x14ac:dyDescent="0.3">
      <c r="A756" s="4" t="s">
        <v>603</v>
      </c>
      <c r="B756" s="4">
        <v>3</v>
      </c>
      <c r="C756" s="4">
        <v>3</v>
      </c>
      <c r="D756" s="5">
        <v>67</v>
      </c>
      <c r="E756" s="4" t="s">
        <v>876</v>
      </c>
      <c r="F756" s="4" t="s">
        <v>1377</v>
      </c>
      <c r="G756" s="4" t="s">
        <v>935</v>
      </c>
      <c r="H756" s="4">
        <v>-95</v>
      </c>
      <c r="I756" s="4"/>
      <c r="J756" s="4" t="s">
        <v>936</v>
      </c>
      <c r="K756" s="4"/>
      <c r="L756" s="4">
        <v>1</v>
      </c>
      <c r="M756" s="4" t="s">
        <v>932</v>
      </c>
      <c r="N756" s="4" t="s">
        <v>933</v>
      </c>
    </row>
    <row r="757" spans="1:14" hidden="1" x14ac:dyDescent="0.3">
      <c r="A757" s="4" t="s">
        <v>603</v>
      </c>
      <c r="B757" s="4">
        <v>3</v>
      </c>
      <c r="C757" s="4">
        <v>3</v>
      </c>
      <c r="D757" s="5">
        <v>67</v>
      </c>
      <c r="E757" s="4" t="s">
        <v>876</v>
      </c>
      <c r="F757" s="4" t="s">
        <v>1377</v>
      </c>
      <c r="G757" s="4" t="s">
        <v>2231</v>
      </c>
      <c r="H757" s="4">
        <v>220</v>
      </c>
      <c r="I757" s="4"/>
      <c r="J757" s="4" t="s">
        <v>937</v>
      </c>
      <c r="K757" s="4"/>
      <c r="L757" s="4">
        <v>1</v>
      </c>
      <c r="M757" s="4" t="s">
        <v>932</v>
      </c>
      <c r="N757" s="4" t="s">
        <v>933</v>
      </c>
    </row>
    <row r="758" spans="1:14" hidden="1" x14ac:dyDescent="0.3">
      <c r="A758" s="4" t="s">
        <v>603</v>
      </c>
      <c r="B758" s="4">
        <v>3</v>
      </c>
      <c r="C758" s="4">
        <v>3</v>
      </c>
      <c r="D758" s="5">
        <v>67</v>
      </c>
      <c r="E758" s="4" t="s">
        <v>876</v>
      </c>
      <c r="F758" s="4" t="s">
        <v>1377</v>
      </c>
      <c r="G758" s="4" t="s">
        <v>938</v>
      </c>
      <c r="H758" s="4">
        <v>570</v>
      </c>
      <c r="I758" s="4"/>
      <c r="J758" s="4" t="s">
        <v>937</v>
      </c>
      <c r="K758" s="4"/>
      <c r="L758" s="4">
        <v>1</v>
      </c>
      <c r="M758" s="4" t="s">
        <v>934</v>
      </c>
      <c r="N758" s="4" t="s">
        <v>933</v>
      </c>
    </row>
    <row r="759" spans="1:14" hidden="1" x14ac:dyDescent="0.3">
      <c r="A759" s="4" t="s">
        <v>603</v>
      </c>
      <c r="B759" s="4">
        <v>3</v>
      </c>
      <c r="C759" s="4">
        <v>3</v>
      </c>
      <c r="D759" s="5">
        <v>67</v>
      </c>
      <c r="E759" s="4" t="s">
        <v>876</v>
      </c>
      <c r="F759" s="4" t="s">
        <v>1377</v>
      </c>
      <c r="G759" s="4" t="s">
        <v>939</v>
      </c>
      <c r="H759" s="4">
        <v>11</v>
      </c>
      <c r="I759" s="4"/>
      <c r="J759" s="4" t="s">
        <v>937</v>
      </c>
      <c r="K759" s="4"/>
      <c r="L759" s="4">
        <v>1</v>
      </c>
      <c r="M759" s="4" t="s">
        <v>932</v>
      </c>
      <c r="N759" s="4" t="s">
        <v>933</v>
      </c>
    </row>
    <row r="760" spans="1:14" hidden="1" x14ac:dyDescent="0.3">
      <c r="A760" s="4" t="s">
        <v>603</v>
      </c>
      <c r="B760" s="4">
        <v>3</v>
      </c>
      <c r="C760" s="4">
        <v>3</v>
      </c>
      <c r="D760" s="5">
        <v>67</v>
      </c>
      <c r="E760" s="4" t="s">
        <v>876</v>
      </c>
      <c r="F760" s="4" t="s">
        <v>1377</v>
      </c>
      <c r="G760" s="4" t="s">
        <v>940</v>
      </c>
      <c r="H760" s="4">
        <v>10000</v>
      </c>
      <c r="I760" s="4"/>
      <c r="J760" s="4" t="s">
        <v>937</v>
      </c>
      <c r="K760" s="4"/>
      <c r="L760" s="4">
        <v>1</v>
      </c>
      <c r="M760" s="4" t="s">
        <v>934</v>
      </c>
      <c r="N760" s="4" t="s">
        <v>933</v>
      </c>
    </row>
    <row r="761" spans="1:14" hidden="1" x14ac:dyDescent="0.3">
      <c r="A761" s="4" t="s">
        <v>603</v>
      </c>
      <c r="B761" s="4">
        <v>3</v>
      </c>
      <c r="C761" s="4">
        <v>3</v>
      </c>
      <c r="D761" s="5">
        <v>68</v>
      </c>
      <c r="E761" s="4" t="s">
        <v>876</v>
      </c>
      <c r="F761" s="4" t="s">
        <v>1377</v>
      </c>
      <c r="G761" s="4" t="s">
        <v>931</v>
      </c>
      <c r="H761" s="4">
        <v>0.7</v>
      </c>
      <c r="I761" s="4"/>
      <c r="J761" s="4" t="s">
        <v>856</v>
      </c>
      <c r="K761" s="4"/>
      <c r="L761" s="4">
        <v>1</v>
      </c>
      <c r="M761" s="4" t="s">
        <v>932</v>
      </c>
      <c r="N761" s="4" t="s">
        <v>933</v>
      </c>
    </row>
    <row r="762" spans="1:14" hidden="1" x14ac:dyDescent="0.3">
      <c r="A762" s="4" t="s">
        <v>603</v>
      </c>
      <c r="B762" s="4">
        <v>3</v>
      </c>
      <c r="C762" s="4">
        <v>3</v>
      </c>
      <c r="D762" s="5">
        <v>68</v>
      </c>
      <c r="E762" s="4" t="s">
        <v>1523</v>
      </c>
      <c r="F762" s="4" t="s">
        <v>1377</v>
      </c>
      <c r="G762" s="4" t="s">
        <v>1089</v>
      </c>
      <c r="H762" s="4">
        <v>0.105007</v>
      </c>
      <c r="I762" s="4"/>
      <c r="J762" s="4" t="s">
        <v>856</v>
      </c>
      <c r="K762" s="4"/>
      <c r="L762" s="4">
        <v>1</v>
      </c>
      <c r="M762" s="4" t="s">
        <v>934</v>
      </c>
      <c r="N762" s="4" t="s">
        <v>933</v>
      </c>
    </row>
    <row r="763" spans="1:14" hidden="1" x14ac:dyDescent="0.3">
      <c r="A763" s="4" t="s">
        <v>603</v>
      </c>
      <c r="B763" s="4">
        <v>3</v>
      </c>
      <c r="C763" s="4">
        <v>3</v>
      </c>
      <c r="D763" s="5">
        <v>68</v>
      </c>
      <c r="E763" s="4" t="s">
        <v>876</v>
      </c>
      <c r="F763" s="4" t="s">
        <v>1377</v>
      </c>
      <c r="G763" s="4" t="s">
        <v>935</v>
      </c>
      <c r="H763" s="4">
        <v>-286</v>
      </c>
      <c r="I763" s="4"/>
      <c r="J763" s="4" t="s">
        <v>936</v>
      </c>
      <c r="K763" s="4"/>
      <c r="L763" s="4">
        <v>1</v>
      </c>
      <c r="M763" s="4" t="s">
        <v>932</v>
      </c>
      <c r="N763" s="4" t="s">
        <v>933</v>
      </c>
    </row>
    <row r="764" spans="1:14" hidden="1" x14ac:dyDescent="0.3">
      <c r="A764" s="4" t="s">
        <v>603</v>
      </c>
      <c r="B764" s="4">
        <v>3</v>
      </c>
      <c r="C764" s="4">
        <v>3</v>
      </c>
      <c r="D764" s="5">
        <v>68</v>
      </c>
      <c r="E764" s="4" t="s">
        <v>876</v>
      </c>
      <c r="F764" s="4" t="s">
        <v>1377</v>
      </c>
      <c r="G764" s="4" t="s">
        <v>2231</v>
      </c>
      <c r="H764" s="4">
        <v>190</v>
      </c>
      <c r="I764" s="4"/>
      <c r="J764" s="4" t="s">
        <v>937</v>
      </c>
      <c r="K764" s="4"/>
      <c r="L764" s="4">
        <v>1</v>
      </c>
      <c r="M764" s="4" t="s">
        <v>932</v>
      </c>
      <c r="N764" s="4" t="s">
        <v>933</v>
      </c>
    </row>
    <row r="765" spans="1:14" hidden="1" x14ac:dyDescent="0.3">
      <c r="A765" s="4" t="s">
        <v>603</v>
      </c>
      <c r="B765" s="4">
        <v>3</v>
      </c>
      <c r="C765" s="4">
        <v>3</v>
      </c>
      <c r="D765" s="5">
        <v>68</v>
      </c>
      <c r="E765" s="4" t="s">
        <v>876</v>
      </c>
      <c r="F765" s="4" t="s">
        <v>1377</v>
      </c>
      <c r="G765" s="4" t="s">
        <v>938</v>
      </c>
      <c r="H765" s="4">
        <v>640</v>
      </c>
      <c r="I765" s="4"/>
      <c r="J765" s="4" t="s">
        <v>937</v>
      </c>
      <c r="K765" s="4"/>
      <c r="L765" s="4">
        <v>1</v>
      </c>
      <c r="M765" s="4" t="s">
        <v>934</v>
      </c>
      <c r="N765" s="4" t="s">
        <v>933</v>
      </c>
    </row>
    <row r="766" spans="1:14" hidden="1" x14ac:dyDescent="0.3">
      <c r="A766" s="4" t="s">
        <v>603</v>
      </c>
      <c r="B766" s="4">
        <v>3</v>
      </c>
      <c r="C766" s="4">
        <v>3</v>
      </c>
      <c r="D766" s="5">
        <v>68</v>
      </c>
      <c r="E766" s="4" t="s">
        <v>876</v>
      </c>
      <c r="F766" s="4" t="s">
        <v>1377</v>
      </c>
      <c r="G766" s="4" t="s">
        <v>939</v>
      </c>
      <c r="H766" s="4">
        <v>42</v>
      </c>
      <c r="I766" s="4"/>
      <c r="J766" s="4" t="s">
        <v>937</v>
      </c>
      <c r="K766" s="4"/>
      <c r="L766" s="4">
        <v>1</v>
      </c>
      <c r="M766" s="4" t="s">
        <v>932</v>
      </c>
      <c r="N766" s="4" t="s">
        <v>933</v>
      </c>
    </row>
    <row r="767" spans="1:14" hidden="1" x14ac:dyDescent="0.3">
      <c r="A767" s="4" t="s">
        <v>603</v>
      </c>
      <c r="B767" s="4">
        <v>3</v>
      </c>
      <c r="C767" s="4">
        <v>3</v>
      </c>
      <c r="D767" s="5">
        <v>68</v>
      </c>
      <c r="E767" s="4" t="s">
        <v>876</v>
      </c>
      <c r="F767" s="4" t="s">
        <v>1377</v>
      </c>
      <c r="G767" s="4" t="s">
        <v>940</v>
      </c>
      <c r="H767" s="4">
        <v>13000</v>
      </c>
      <c r="I767" s="4"/>
      <c r="J767" s="4" t="s">
        <v>937</v>
      </c>
      <c r="K767" s="4"/>
      <c r="L767" s="4">
        <v>1</v>
      </c>
      <c r="M767" s="4" t="s">
        <v>934</v>
      </c>
      <c r="N767" s="4" t="s">
        <v>933</v>
      </c>
    </row>
    <row r="768" spans="1:14" hidden="1" x14ac:dyDescent="0.3">
      <c r="A768" s="4" t="s">
        <v>603</v>
      </c>
      <c r="B768" s="4">
        <v>3</v>
      </c>
      <c r="C768" s="4">
        <v>3</v>
      </c>
      <c r="D768" s="5">
        <v>69</v>
      </c>
      <c r="E768" s="4" t="s">
        <v>876</v>
      </c>
      <c r="F768" s="4" t="s">
        <v>1377</v>
      </c>
      <c r="G768" s="4" t="s">
        <v>931</v>
      </c>
      <c r="H768" s="4">
        <v>1.1000000000000001</v>
      </c>
      <c r="I768" s="4"/>
      <c r="J768" s="4" t="s">
        <v>856</v>
      </c>
      <c r="K768" s="4"/>
      <c r="L768" s="4">
        <v>1</v>
      </c>
      <c r="M768" s="4" t="s">
        <v>932</v>
      </c>
      <c r="N768" s="4" t="s">
        <v>933</v>
      </c>
    </row>
    <row r="769" spans="1:14" hidden="1" x14ac:dyDescent="0.3">
      <c r="A769" s="4" t="s">
        <v>603</v>
      </c>
      <c r="B769" s="4">
        <v>3</v>
      </c>
      <c r="C769" s="4">
        <v>3</v>
      </c>
      <c r="D769" s="5">
        <v>69</v>
      </c>
      <c r="E769" s="4" t="s">
        <v>1523</v>
      </c>
      <c r="F769" s="4" t="s">
        <v>1377</v>
      </c>
      <c r="G769" s="4" t="s">
        <v>1089</v>
      </c>
      <c r="H769" s="4">
        <v>5.3975000000000002E-2</v>
      </c>
      <c r="I769" s="4"/>
      <c r="J769" s="4" t="s">
        <v>856</v>
      </c>
      <c r="K769" s="4"/>
      <c r="L769" s="4">
        <v>1</v>
      </c>
      <c r="M769" s="4" t="s">
        <v>934</v>
      </c>
      <c r="N769" s="4" t="s">
        <v>933</v>
      </c>
    </row>
    <row r="770" spans="1:14" hidden="1" x14ac:dyDescent="0.3">
      <c r="A770" s="4" t="s">
        <v>603</v>
      </c>
      <c r="B770" s="4">
        <v>3</v>
      </c>
      <c r="C770" s="4">
        <v>3</v>
      </c>
      <c r="D770" s="5">
        <v>69</v>
      </c>
      <c r="E770" s="4" t="s">
        <v>876</v>
      </c>
      <c r="F770" s="4" t="s">
        <v>1377</v>
      </c>
      <c r="G770" s="4" t="s">
        <v>935</v>
      </c>
      <c r="H770" s="4">
        <v>-95</v>
      </c>
      <c r="I770" s="4"/>
      <c r="J770" s="4" t="s">
        <v>936</v>
      </c>
      <c r="K770" s="4"/>
      <c r="L770" s="4">
        <v>1</v>
      </c>
      <c r="M770" s="4" t="s">
        <v>932</v>
      </c>
      <c r="N770" s="4" t="s">
        <v>933</v>
      </c>
    </row>
    <row r="771" spans="1:14" hidden="1" x14ac:dyDescent="0.3">
      <c r="A771" s="4" t="s">
        <v>603</v>
      </c>
      <c r="B771" s="4">
        <v>3</v>
      </c>
      <c r="C771" s="4">
        <v>3</v>
      </c>
      <c r="D771" s="5">
        <v>69</v>
      </c>
      <c r="E771" s="4" t="s">
        <v>876</v>
      </c>
      <c r="F771" s="4" t="s">
        <v>1377</v>
      </c>
      <c r="G771" s="4" t="s">
        <v>2231</v>
      </c>
      <c r="H771" s="4">
        <v>200</v>
      </c>
      <c r="I771" s="4"/>
      <c r="J771" s="4" t="s">
        <v>937</v>
      </c>
      <c r="K771" s="4"/>
      <c r="L771" s="4">
        <v>1</v>
      </c>
      <c r="M771" s="4" t="s">
        <v>932</v>
      </c>
      <c r="N771" s="4" t="s">
        <v>933</v>
      </c>
    </row>
    <row r="772" spans="1:14" hidden="1" x14ac:dyDescent="0.3">
      <c r="A772" s="4" t="s">
        <v>603</v>
      </c>
      <c r="B772" s="4">
        <v>3</v>
      </c>
      <c r="C772" s="4">
        <v>3</v>
      </c>
      <c r="D772" s="5">
        <v>69</v>
      </c>
      <c r="E772" s="4" t="s">
        <v>876</v>
      </c>
      <c r="F772" s="4" t="s">
        <v>1377</v>
      </c>
      <c r="G772" s="4" t="s">
        <v>938</v>
      </c>
      <c r="H772" s="4">
        <v>500</v>
      </c>
      <c r="I772" s="4"/>
      <c r="J772" s="4" t="s">
        <v>937</v>
      </c>
      <c r="K772" s="4"/>
      <c r="L772" s="4">
        <v>1</v>
      </c>
      <c r="M772" s="4" t="s">
        <v>934</v>
      </c>
      <c r="N772" s="4" t="s">
        <v>933</v>
      </c>
    </row>
    <row r="773" spans="1:14" hidden="1" x14ac:dyDescent="0.3">
      <c r="A773" s="4" t="s">
        <v>603</v>
      </c>
      <c r="B773" s="4">
        <v>3</v>
      </c>
      <c r="C773" s="4">
        <v>3</v>
      </c>
      <c r="D773" s="5">
        <v>69</v>
      </c>
      <c r="E773" s="4" t="s">
        <v>876</v>
      </c>
      <c r="F773" s="4" t="s">
        <v>1377</v>
      </c>
      <c r="G773" s="4" t="s">
        <v>939</v>
      </c>
      <c r="H773" s="4">
        <v>6.1</v>
      </c>
      <c r="I773" s="4"/>
      <c r="J773" s="4" t="s">
        <v>937</v>
      </c>
      <c r="K773" s="4"/>
      <c r="L773" s="4">
        <v>1</v>
      </c>
      <c r="M773" s="4" t="s">
        <v>932</v>
      </c>
      <c r="N773" s="4" t="s">
        <v>933</v>
      </c>
    </row>
    <row r="774" spans="1:14" hidden="1" x14ac:dyDescent="0.3">
      <c r="A774" s="4" t="s">
        <v>603</v>
      </c>
      <c r="B774" s="4">
        <v>3</v>
      </c>
      <c r="C774" s="4">
        <v>3</v>
      </c>
      <c r="D774" s="5">
        <v>69</v>
      </c>
      <c r="E774" s="4" t="s">
        <v>876</v>
      </c>
      <c r="F774" s="4" t="s">
        <v>1377</v>
      </c>
      <c r="G774" s="4" t="s">
        <v>940</v>
      </c>
      <c r="H774" s="4">
        <v>12000</v>
      </c>
      <c r="I774" s="4"/>
      <c r="J774" s="4" t="s">
        <v>937</v>
      </c>
      <c r="K774" s="4"/>
      <c r="L774" s="4">
        <v>1</v>
      </c>
      <c r="M774" s="4" t="s">
        <v>934</v>
      </c>
      <c r="N774" s="4" t="s">
        <v>933</v>
      </c>
    </row>
    <row r="775" spans="1:14" hidden="1" x14ac:dyDescent="0.3">
      <c r="A775" s="4" t="s">
        <v>603</v>
      </c>
      <c r="B775" s="4">
        <v>3</v>
      </c>
      <c r="C775" s="4">
        <v>3</v>
      </c>
      <c r="D775" s="5">
        <v>70</v>
      </c>
      <c r="E775" s="4" t="s">
        <v>876</v>
      </c>
      <c r="F775" s="4" t="s">
        <v>1377</v>
      </c>
      <c r="G775" s="4" t="s">
        <v>931</v>
      </c>
      <c r="H775" s="4">
        <v>0.7</v>
      </c>
      <c r="I775" s="4"/>
      <c r="J775" s="4" t="s">
        <v>856</v>
      </c>
      <c r="K775" s="4"/>
      <c r="L775" s="4">
        <v>1</v>
      </c>
      <c r="M775" s="4" t="s">
        <v>932</v>
      </c>
      <c r="N775" s="4" t="s">
        <v>933</v>
      </c>
    </row>
    <row r="776" spans="1:14" hidden="1" x14ac:dyDescent="0.3">
      <c r="A776" s="4" t="s">
        <v>603</v>
      </c>
      <c r="B776" s="4">
        <v>3</v>
      </c>
      <c r="C776" s="4">
        <v>3</v>
      </c>
      <c r="D776" s="5">
        <v>70</v>
      </c>
      <c r="E776" s="4" t="s">
        <v>1523</v>
      </c>
      <c r="F776" s="4" t="s">
        <v>1377</v>
      </c>
      <c r="G776" s="4" t="s">
        <v>1089</v>
      </c>
      <c r="H776" s="4">
        <v>6.2880000000000005E-2</v>
      </c>
      <c r="I776" s="4"/>
      <c r="J776" s="4" t="s">
        <v>856</v>
      </c>
      <c r="K776" s="4"/>
      <c r="L776" s="4">
        <v>1</v>
      </c>
      <c r="M776" s="4" t="s">
        <v>934</v>
      </c>
      <c r="N776" s="4" t="s">
        <v>933</v>
      </c>
    </row>
    <row r="777" spans="1:14" hidden="1" x14ac:dyDescent="0.3">
      <c r="A777" s="4" t="s">
        <v>603</v>
      </c>
      <c r="B777" s="4">
        <v>3</v>
      </c>
      <c r="C777" s="4">
        <v>3</v>
      </c>
      <c r="D777" s="5">
        <v>70</v>
      </c>
      <c r="E777" s="4" t="s">
        <v>876</v>
      </c>
      <c r="F777" s="4" t="s">
        <v>1377</v>
      </c>
      <c r="G777" s="4" t="s">
        <v>935</v>
      </c>
      <c r="H777" s="4">
        <v>-107</v>
      </c>
      <c r="I777" s="4"/>
      <c r="J777" s="4" t="s">
        <v>936</v>
      </c>
      <c r="K777" s="4"/>
      <c r="L777" s="4">
        <v>1</v>
      </c>
      <c r="M777" s="4" t="s">
        <v>932</v>
      </c>
      <c r="N777" s="4" t="s">
        <v>933</v>
      </c>
    </row>
    <row r="778" spans="1:14" hidden="1" x14ac:dyDescent="0.3">
      <c r="A778" s="4" t="s">
        <v>603</v>
      </c>
      <c r="B778" s="4">
        <v>3</v>
      </c>
      <c r="C778" s="4">
        <v>3</v>
      </c>
      <c r="D778" s="5">
        <v>70</v>
      </c>
      <c r="E778" s="4" t="s">
        <v>876</v>
      </c>
      <c r="F778" s="4" t="s">
        <v>1377</v>
      </c>
      <c r="G778" s="4" t="s">
        <v>2231</v>
      </c>
      <c r="H778" s="4">
        <v>200</v>
      </c>
      <c r="I778" s="4"/>
      <c r="J778" s="4" t="s">
        <v>937</v>
      </c>
      <c r="K778" s="4"/>
      <c r="L778" s="4">
        <v>1</v>
      </c>
      <c r="M778" s="4" t="s">
        <v>932</v>
      </c>
      <c r="N778" s="4" t="s">
        <v>933</v>
      </c>
    </row>
    <row r="779" spans="1:14" hidden="1" x14ac:dyDescent="0.3">
      <c r="A779" s="4" t="s">
        <v>603</v>
      </c>
      <c r="B779" s="4">
        <v>3</v>
      </c>
      <c r="C779" s="4">
        <v>3</v>
      </c>
      <c r="D779" s="5">
        <v>70</v>
      </c>
      <c r="E779" s="4" t="s">
        <v>876</v>
      </c>
      <c r="F779" s="4" t="s">
        <v>1377</v>
      </c>
      <c r="G779" s="4" t="s">
        <v>938</v>
      </c>
      <c r="H779" s="4">
        <v>590</v>
      </c>
      <c r="I779" s="4"/>
      <c r="J779" s="4" t="s">
        <v>937</v>
      </c>
      <c r="K779" s="4"/>
      <c r="L779" s="4">
        <v>1</v>
      </c>
      <c r="M779" s="4" t="s">
        <v>934</v>
      </c>
      <c r="N779" s="4" t="s">
        <v>933</v>
      </c>
    </row>
    <row r="780" spans="1:14" hidden="1" x14ac:dyDescent="0.3">
      <c r="A780" s="4" t="s">
        <v>603</v>
      </c>
      <c r="B780" s="4">
        <v>3</v>
      </c>
      <c r="C780" s="4">
        <v>3</v>
      </c>
      <c r="D780" s="5">
        <v>70</v>
      </c>
      <c r="E780" s="4" t="s">
        <v>876</v>
      </c>
      <c r="F780" s="4" t="s">
        <v>1377</v>
      </c>
      <c r="G780" s="4" t="s">
        <v>939</v>
      </c>
      <c r="H780" s="4">
        <v>14</v>
      </c>
      <c r="I780" s="4"/>
      <c r="J780" s="4" t="s">
        <v>937</v>
      </c>
      <c r="K780" s="4"/>
      <c r="L780" s="4">
        <v>1</v>
      </c>
      <c r="M780" s="4" t="s">
        <v>932</v>
      </c>
      <c r="N780" s="4" t="s">
        <v>933</v>
      </c>
    </row>
    <row r="781" spans="1:14" hidden="1" x14ac:dyDescent="0.3">
      <c r="A781" s="4" t="s">
        <v>603</v>
      </c>
      <c r="B781" s="4">
        <v>3</v>
      </c>
      <c r="C781" s="4">
        <v>3</v>
      </c>
      <c r="D781" s="5">
        <v>70</v>
      </c>
      <c r="E781" s="4" t="s">
        <v>876</v>
      </c>
      <c r="F781" s="4" t="s">
        <v>1377</v>
      </c>
      <c r="G781" s="4" t="s">
        <v>940</v>
      </c>
      <c r="H781" s="4">
        <v>11000</v>
      </c>
      <c r="I781" s="4"/>
      <c r="J781" s="4" t="s">
        <v>937</v>
      </c>
      <c r="K781" s="4"/>
      <c r="L781" s="4">
        <v>1</v>
      </c>
      <c r="M781" s="4" t="s">
        <v>934</v>
      </c>
      <c r="N781" s="4" t="s">
        <v>933</v>
      </c>
    </row>
    <row r="782" spans="1:14" hidden="1" x14ac:dyDescent="0.3">
      <c r="A782" s="4" t="s">
        <v>603</v>
      </c>
      <c r="B782" s="4">
        <v>3</v>
      </c>
      <c r="C782" s="4">
        <v>3</v>
      </c>
      <c r="D782" s="5">
        <v>71</v>
      </c>
      <c r="E782" s="4" t="s">
        <v>1523</v>
      </c>
      <c r="F782" s="4" t="s">
        <v>1377</v>
      </c>
      <c r="G782" s="4" t="s">
        <v>1089</v>
      </c>
      <c r="H782" s="4">
        <v>7.8685000000000005E-2</v>
      </c>
      <c r="I782" s="4"/>
      <c r="J782" s="4" t="s">
        <v>856</v>
      </c>
      <c r="K782" s="4"/>
      <c r="L782" s="4">
        <v>1</v>
      </c>
      <c r="M782" s="4" t="s">
        <v>934</v>
      </c>
      <c r="N782" s="4" t="s">
        <v>933</v>
      </c>
    </row>
    <row r="783" spans="1:14" hidden="1" x14ac:dyDescent="0.3">
      <c r="A783" s="4" t="s">
        <v>603</v>
      </c>
      <c r="B783" s="4">
        <v>3</v>
      </c>
      <c r="C783" s="4">
        <v>3</v>
      </c>
      <c r="D783" s="5">
        <v>71</v>
      </c>
      <c r="E783" s="4" t="s">
        <v>876</v>
      </c>
      <c r="F783" s="4" t="s">
        <v>1377</v>
      </c>
      <c r="G783" s="4" t="s">
        <v>938</v>
      </c>
      <c r="H783" s="4">
        <v>600</v>
      </c>
      <c r="I783" s="4"/>
      <c r="J783" s="4" t="s">
        <v>937</v>
      </c>
      <c r="K783" s="4"/>
      <c r="L783" s="4">
        <v>1</v>
      </c>
      <c r="M783" s="4" t="s">
        <v>934</v>
      </c>
      <c r="N783" s="4" t="s">
        <v>933</v>
      </c>
    </row>
    <row r="784" spans="1:14" hidden="1" x14ac:dyDescent="0.3">
      <c r="A784" s="4" t="s">
        <v>603</v>
      </c>
      <c r="B784" s="4">
        <v>3</v>
      </c>
      <c r="C784" s="4">
        <v>3</v>
      </c>
      <c r="D784" s="5">
        <v>71</v>
      </c>
      <c r="E784" s="4" t="s">
        <v>876</v>
      </c>
      <c r="F784" s="4" t="s">
        <v>1377</v>
      </c>
      <c r="G784" s="4" t="s">
        <v>940</v>
      </c>
      <c r="H784" s="4">
        <v>21000</v>
      </c>
      <c r="I784" s="4"/>
      <c r="J784" s="4" t="s">
        <v>937</v>
      </c>
      <c r="K784" s="4"/>
      <c r="L784" s="4">
        <v>1</v>
      </c>
      <c r="M784" s="4" t="s">
        <v>934</v>
      </c>
      <c r="N784" s="4" t="s">
        <v>933</v>
      </c>
    </row>
    <row r="785" spans="1:14" hidden="1" x14ac:dyDescent="0.3">
      <c r="A785" s="4" t="s">
        <v>603</v>
      </c>
      <c r="B785" s="4">
        <v>3</v>
      </c>
      <c r="C785" s="4">
        <v>3</v>
      </c>
      <c r="D785" s="5">
        <v>72</v>
      </c>
      <c r="E785" s="4" t="s">
        <v>1523</v>
      </c>
      <c r="F785" s="4" t="s">
        <v>1377</v>
      </c>
      <c r="G785" s="4" t="s">
        <v>1089</v>
      </c>
      <c r="H785" s="4">
        <v>7.0618E-2</v>
      </c>
      <c r="I785" s="4"/>
      <c r="J785" s="4" t="s">
        <v>856</v>
      </c>
      <c r="K785" s="4"/>
      <c r="L785" s="4">
        <v>1</v>
      </c>
      <c r="M785" s="4" t="s">
        <v>934</v>
      </c>
      <c r="N785" s="4" t="s">
        <v>933</v>
      </c>
    </row>
    <row r="786" spans="1:14" hidden="1" x14ac:dyDescent="0.3">
      <c r="A786" s="4" t="s">
        <v>603</v>
      </c>
      <c r="B786" s="4">
        <v>3</v>
      </c>
      <c r="C786" s="4">
        <v>3</v>
      </c>
      <c r="D786" s="5">
        <v>72</v>
      </c>
      <c r="E786" s="4" t="s">
        <v>876</v>
      </c>
      <c r="F786" s="4" t="s">
        <v>1377</v>
      </c>
      <c r="G786" s="4" t="s">
        <v>938</v>
      </c>
      <c r="H786" s="4">
        <v>440</v>
      </c>
      <c r="I786" s="4"/>
      <c r="J786" s="4" t="s">
        <v>937</v>
      </c>
      <c r="K786" s="4"/>
      <c r="L786" s="4">
        <v>1</v>
      </c>
      <c r="M786" s="4" t="s">
        <v>934</v>
      </c>
      <c r="N786" s="4" t="s">
        <v>933</v>
      </c>
    </row>
    <row r="787" spans="1:14" hidden="1" x14ac:dyDescent="0.3">
      <c r="A787" s="4" t="s">
        <v>603</v>
      </c>
      <c r="B787" s="4">
        <v>3</v>
      </c>
      <c r="C787" s="4">
        <v>3</v>
      </c>
      <c r="D787" s="5">
        <v>72</v>
      </c>
      <c r="E787" s="4" t="s">
        <v>876</v>
      </c>
      <c r="F787" s="4" t="s">
        <v>1377</v>
      </c>
      <c r="G787" s="4" t="s">
        <v>940</v>
      </c>
      <c r="H787" s="4">
        <v>16000</v>
      </c>
      <c r="I787" s="4"/>
      <c r="J787" s="4" t="s">
        <v>937</v>
      </c>
      <c r="K787" s="4"/>
      <c r="L787" s="4">
        <v>1</v>
      </c>
      <c r="M787" s="4" t="s">
        <v>934</v>
      </c>
      <c r="N787" s="4" t="s">
        <v>933</v>
      </c>
    </row>
    <row r="788" spans="1:14" hidden="1" x14ac:dyDescent="0.3">
      <c r="A788" s="4" t="s">
        <v>603</v>
      </c>
      <c r="B788" s="4">
        <v>3</v>
      </c>
      <c r="C788" s="4">
        <v>3</v>
      </c>
      <c r="D788" s="5">
        <v>73</v>
      </c>
      <c r="E788" s="4" t="s">
        <v>1523</v>
      </c>
      <c r="F788" s="4" t="s">
        <v>1377</v>
      </c>
      <c r="G788" s="4" t="s">
        <v>1089</v>
      </c>
      <c r="H788" s="4">
        <v>7.6127E-2</v>
      </c>
      <c r="I788" s="4"/>
      <c r="J788" s="4" t="s">
        <v>856</v>
      </c>
      <c r="K788" s="4"/>
      <c r="L788" s="4">
        <v>1</v>
      </c>
      <c r="M788" s="4" t="s">
        <v>934</v>
      </c>
      <c r="N788" s="4" t="s">
        <v>933</v>
      </c>
    </row>
    <row r="789" spans="1:14" hidden="1" x14ac:dyDescent="0.3">
      <c r="A789" s="4" t="s">
        <v>603</v>
      </c>
      <c r="B789" s="4">
        <v>3</v>
      </c>
      <c r="C789" s="4">
        <v>3</v>
      </c>
      <c r="D789" s="5">
        <v>73</v>
      </c>
      <c r="E789" s="4" t="s">
        <v>876</v>
      </c>
      <c r="F789" s="4" t="s">
        <v>1377</v>
      </c>
      <c r="G789" s="4" t="s">
        <v>938</v>
      </c>
      <c r="H789" s="4">
        <v>510</v>
      </c>
      <c r="I789" s="4"/>
      <c r="J789" s="4" t="s">
        <v>937</v>
      </c>
      <c r="K789" s="4"/>
      <c r="L789" s="4">
        <v>1</v>
      </c>
      <c r="M789" s="4" t="s">
        <v>934</v>
      </c>
      <c r="N789" s="4" t="s">
        <v>933</v>
      </c>
    </row>
    <row r="790" spans="1:14" hidden="1" x14ac:dyDescent="0.3">
      <c r="A790" s="4" t="s">
        <v>603</v>
      </c>
      <c r="B790" s="4">
        <v>3</v>
      </c>
      <c r="C790" s="4">
        <v>3</v>
      </c>
      <c r="D790" s="5">
        <v>73</v>
      </c>
      <c r="E790" s="4" t="s">
        <v>876</v>
      </c>
      <c r="F790" s="4" t="s">
        <v>1377</v>
      </c>
      <c r="G790" s="4" t="s">
        <v>940</v>
      </c>
      <c r="H790" s="4">
        <v>12000</v>
      </c>
      <c r="I790" s="4"/>
      <c r="J790" s="4" t="s">
        <v>937</v>
      </c>
      <c r="K790" s="4"/>
      <c r="L790" s="4">
        <v>1</v>
      </c>
      <c r="M790" s="4" t="s">
        <v>934</v>
      </c>
      <c r="N790" s="4" t="s">
        <v>933</v>
      </c>
    </row>
    <row r="791" spans="1:14" hidden="1" x14ac:dyDescent="0.3">
      <c r="A791" s="4" t="s">
        <v>603</v>
      </c>
      <c r="B791" s="4">
        <v>3</v>
      </c>
      <c r="C791" s="4">
        <v>3</v>
      </c>
      <c r="D791" s="5">
        <v>74</v>
      </c>
      <c r="E791" s="4" t="s">
        <v>876</v>
      </c>
      <c r="F791" s="4" t="s">
        <v>1377</v>
      </c>
      <c r="G791" s="4" t="s">
        <v>931</v>
      </c>
      <c r="H791" s="4">
        <v>0.4</v>
      </c>
      <c r="I791" s="4"/>
      <c r="J791" s="4" t="s">
        <v>856</v>
      </c>
      <c r="K791" s="4"/>
      <c r="L791" s="4">
        <v>1</v>
      </c>
      <c r="M791" s="4" t="s">
        <v>932</v>
      </c>
      <c r="N791" s="4" t="s">
        <v>933</v>
      </c>
    </row>
    <row r="792" spans="1:14" hidden="1" x14ac:dyDescent="0.3">
      <c r="A792" s="4" t="s">
        <v>603</v>
      </c>
      <c r="B792" s="4">
        <v>3</v>
      </c>
      <c r="C792" s="4">
        <v>3</v>
      </c>
      <c r="D792" s="5">
        <v>74</v>
      </c>
      <c r="E792" s="4" t="s">
        <v>1523</v>
      </c>
      <c r="F792" s="4" t="s">
        <v>1377</v>
      </c>
      <c r="G792" s="4" t="s">
        <v>1089</v>
      </c>
      <c r="H792" s="4">
        <v>5.3297999999999998E-2</v>
      </c>
      <c r="I792" s="4"/>
      <c r="J792" s="4" t="s">
        <v>856</v>
      </c>
      <c r="K792" s="4"/>
      <c r="L792" s="4">
        <v>1</v>
      </c>
      <c r="M792" s="4" t="s">
        <v>934</v>
      </c>
      <c r="N792" s="4" t="s">
        <v>933</v>
      </c>
    </row>
    <row r="793" spans="1:14" hidden="1" x14ac:dyDescent="0.3">
      <c r="A793" s="4" t="s">
        <v>603</v>
      </c>
      <c r="B793" s="4">
        <v>3</v>
      </c>
      <c r="C793" s="4">
        <v>3</v>
      </c>
      <c r="D793" s="5">
        <v>74</v>
      </c>
      <c r="E793" s="4" t="s">
        <v>876</v>
      </c>
      <c r="F793" s="4" t="s">
        <v>1377</v>
      </c>
      <c r="G793" s="4" t="s">
        <v>935</v>
      </c>
      <c r="H793" s="4">
        <v>-380</v>
      </c>
      <c r="I793" s="4"/>
      <c r="J793" s="4" t="s">
        <v>936</v>
      </c>
      <c r="K793" s="4"/>
      <c r="L793" s="4">
        <v>1</v>
      </c>
      <c r="M793" s="4" t="s">
        <v>932</v>
      </c>
      <c r="N793" s="4" t="s">
        <v>933</v>
      </c>
    </row>
    <row r="794" spans="1:14" hidden="1" x14ac:dyDescent="0.3">
      <c r="A794" s="4" t="s">
        <v>603</v>
      </c>
      <c r="B794" s="4">
        <v>3</v>
      </c>
      <c r="C794" s="4">
        <v>3</v>
      </c>
      <c r="D794" s="5">
        <v>74</v>
      </c>
      <c r="E794" s="4" t="s">
        <v>876</v>
      </c>
      <c r="F794" s="4" t="s">
        <v>1377</v>
      </c>
      <c r="G794" s="4" t="s">
        <v>2231</v>
      </c>
      <c r="H794" s="4">
        <v>200</v>
      </c>
      <c r="I794" s="4"/>
      <c r="J794" s="4" t="s">
        <v>937</v>
      </c>
      <c r="K794" s="4"/>
      <c r="L794" s="4">
        <v>1</v>
      </c>
      <c r="M794" s="4" t="s">
        <v>932</v>
      </c>
      <c r="N794" s="4" t="s">
        <v>933</v>
      </c>
    </row>
    <row r="795" spans="1:14" hidden="1" x14ac:dyDescent="0.3">
      <c r="A795" s="4" t="s">
        <v>603</v>
      </c>
      <c r="B795" s="4">
        <v>3</v>
      </c>
      <c r="C795" s="4">
        <v>3</v>
      </c>
      <c r="D795" s="5">
        <v>74</v>
      </c>
      <c r="E795" s="4" t="s">
        <v>876</v>
      </c>
      <c r="F795" s="4" t="s">
        <v>1377</v>
      </c>
      <c r="G795" s="4" t="s">
        <v>938</v>
      </c>
      <c r="H795" s="4">
        <v>420</v>
      </c>
      <c r="I795" s="4"/>
      <c r="J795" s="4" t="s">
        <v>937</v>
      </c>
      <c r="K795" s="4"/>
      <c r="L795" s="4">
        <v>1</v>
      </c>
      <c r="M795" s="4" t="s">
        <v>934</v>
      </c>
      <c r="N795" s="4" t="s">
        <v>933</v>
      </c>
    </row>
    <row r="796" spans="1:14" hidden="1" x14ac:dyDescent="0.3">
      <c r="A796" s="4" t="s">
        <v>603</v>
      </c>
      <c r="B796" s="4">
        <v>3</v>
      </c>
      <c r="C796" s="4">
        <v>3</v>
      </c>
      <c r="D796" s="5">
        <v>74</v>
      </c>
      <c r="E796" s="4" t="s">
        <v>876</v>
      </c>
      <c r="F796" s="4" t="s">
        <v>1377</v>
      </c>
      <c r="G796" s="4" t="s">
        <v>939</v>
      </c>
      <c r="H796" s="4">
        <v>12</v>
      </c>
      <c r="I796" s="4"/>
      <c r="J796" s="4" t="s">
        <v>937</v>
      </c>
      <c r="K796" s="4"/>
      <c r="L796" s="4">
        <v>1</v>
      </c>
      <c r="M796" s="4" t="s">
        <v>932</v>
      </c>
      <c r="N796" s="4" t="s">
        <v>933</v>
      </c>
    </row>
    <row r="797" spans="1:14" hidden="1" x14ac:dyDescent="0.3">
      <c r="A797" s="4" t="s">
        <v>603</v>
      </c>
      <c r="B797" s="4">
        <v>3</v>
      </c>
      <c r="C797" s="4">
        <v>3</v>
      </c>
      <c r="D797" s="5">
        <v>74</v>
      </c>
      <c r="E797" s="4" t="s">
        <v>876</v>
      </c>
      <c r="F797" s="4" t="s">
        <v>1377</v>
      </c>
      <c r="G797" s="4" t="s">
        <v>940</v>
      </c>
      <c r="H797" s="4">
        <v>13000</v>
      </c>
      <c r="I797" s="4"/>
      <c r="J797" s="4" t="s">
        <v>937</v>
      </c>
      <c r="K797" s="4"/>
      <c r="L797" s="4">
        <v>1</v>
      </c>
      <c r="M797" s="4" t="s">
        <v>934</v>
      </c>
      <c r="N797" s="4" t="s">
        <v>933</v>
      </c>
    </row>
    <row r="798" spans="1:14" hidden="1" x14ac:dyDescent="0.3">
      <c r="A798" s="4" t="s">
        <v>603</v>
      </c>
      <c r="B798" s="4">
        <v>3</v>
      </c>
      <c r="C798" s="4">
        <v>3</v>
      </c>
      <c r="D798" s="5">
        <v>75</v>
      </c>
      <c r="E798" s="4" t="s">
        <v>876</v>
      </c>
      <c r="F798" s="4" t="s">
        <v>1377</v>
      </c>
      <c r="G798" s="4" t="s">
        <v>931</v>
      </c>
      <c r="H798" s="4">
        <v>0.6</v>
      </c>
      <c r="I798" s="4"/>
      <c r="J798" s="4" t="s">
        <v>856</v>
      </c>
      <c r="K798" s="4"/>
      <c r="L798" s="4">
        <v>1</v>
      </c>
      <c r="M798" s="4" t="s">
        <v>932</v>
      </c>
      <c r="N798" s="4" t="s">
        <v>933</v>
      </c>
    </row>
    <row r="799" spans="1:14" hidden="1" x14ac:dyDescent="0.3">
      <c r="A799" s="4" t="s">
        <v>603</v>
      </c>
      <c r="B799" s="4">
        <v>3</v>
      </c>
      <c r="C799" s="4">
        <v>3</v>
      </c>
      <c r="D799" s="5">
        <v>75</v>
      </c>
      <c r="E799" s="4" t="s">
        <v>1523</v>
      </c>
      <c r="F799" s="4" t="s">
        <v>1377</v>
      </c>
      <c r="G799" s="4" t="s">
        <v>1089</v>
      </c>
      <c r="H799" s="4">
        <v>4.7022000000000001E-2</v>
      </c>
      <c r="I799" s="4"/>
      <c r="J799" s="4" t="s">
        <v>856</v>
      </c>
      <c r="K799" s="4"/>
      <c r="L799" s="4">
        <v>1</v>
      </c>
      <c r="M799" s="4" t="s">
        <v>934</v>
      </c>
      <c r="N799" s="4" t="s">
        <v>933</v>
      </c>
    </row>
    <row r="800" spans="1:14" hidden="1" x14ac:dyDescent="0.3">
      <c r="A800" s="4" t="s">
        <v>603</v>
      </c>
      <c r="B800" s="4">
        <v>3</v>
      </c>
      <c r="C800" s="4">
        <v>3</v>
      </c>
      <c r="D800" s="5">
        <v>75</v>
      </c>
      <c r="E800" s="4" t="s">
        <v>876</v>
      </c>
      <c r="F800" s="4" t="s">
        <v>1377</v>
      </c>
      <c r="G800" s="4" t="s">
        <v>935</v>
      </c>
      <c r="H800" s="4">
        <v>-388</v>
      </c>
      <c r="I800" s="4"/>
      <c r="J800" s="4" t="s">
        <v>936</v>
      </c>
      <c r="K800" s="4"/>
      <c r="L800" s="4">
        <v>1</v>
      </c>
      <c r="M800" s="4" t="s">
        <v>932</v>
      </c>
      <c r="N800" s="4" t="s">
        <v>933</v>
      </c>
    </row>
    <row r="801" spans="1:14" hidden="1" x14ac:dyDescent="0.3">
      <c r="A801" s="4" t="s">
        <v>603</v>
      </c>
      <c r="B801" s="4">
        <v>3</v>
      </c>
      <c r="C801" s="4">
        <v>3</v>
      </c>
      <c r="D801" s="5">
        <v>75</v>
      </c>
      <c r="E801" s="4" t="s">
        <v>876</v>
      </c>
      <c r="F801" s="4" t="s">
        <v>1377</v>
      </c>
      <c r="G801" s="4" t="s">
        <v>2231</v>
      </c>
      <c r="H801" s="4">
        <v>230</v>
      </c>
      <c r="I801" s="4"/>
      <c r="J801" s="4" t="s">
        <v>937</v>
      </c>
      <c r="K801" s="4"/>
      <c r="L801" s="4">
        <v>1</v>
      </c>
      <c r="M801" s="4" t="s">
        <v>932</v>
      </c>
      <c r="N801" s="4" t="s">
        <v>933</v>
      </c>
    </row>
    <row r="802" spans="1:14" hidden="1" x14ac:dyDescent="0.3">
      <c r="A802" s="4" t="s">
        <v>603</v>
      </c>
      <c r="B802" s="4">
        <v>3</v>
      </c>
      <c r="C802" s="4">
        <v>3</v>
      </c>
      <c r="D802" s="5">
        <v>75</v>
      </c>
      <c r="E802" s="4" t="s">
        <v>876</v>
      </c>
      <c r="F802" s="4" t="s">
        <v>1377</v>
      </c>
      <c r="G802" s="4" t="s">
        <v>938</v>
      </c>
      <c r="H802" s="4">
        <v>440</v>
      </c>
      <c r="I802" s="4"/>
      <c r="J802" s="4" t="s">
        <v>937</v>
      </c>
      <c r="K802" s="4"/>
      <c r="L802" s="4">
        <v>1</v>
      </c>
      <c r="M802" s="4" t="s">
        <v>934</v>
      </c>
      <c r="N802" s="4" t="s">
        <v>933</v>
      </c>
    </row>
    <row r="803" spans="1:14" hidden="1" x14ac:dyDescent="0.3">
      <c r="A803" s="4" t="s">
        <v>603</v>
      </c>
      <c r="B803" s="4">
        <v>3</v>
      </c>
      <c r="C803" s="4">
        <v>3</v>
      </c>
      <c r="D803" s="5">
        <v>75</v>
      </c>
      <c r="E803" s="4" t="s">
        <v>876</v>
      </c>
      <c r="F803" s="4" t="s">
        <v>1377</v>
      </c>
      <c r="G803" s="4" t="s">
        <v>939</v>
      </c>
      <c r="H803" s="4">
        <v>20</v>
      </c>
      <c r="I803" s="4"/>
      <c r="J803" s="4" t="s">
        <v>937</v>
      </c>
      <c r="K803" s="4"/>
      <c r="L803" s="4">
        <v>1</v>
      </c>
      <c r="M803" s="4" t="s">
        <v>932</v>
      </c>
      <c r="N803" s="4" t="s">
        <v>933</v>
      </c>
    </row>
    <row r="804" spans="1:14" hidden="1" x14ac:dyDescent="0.3">
      <c r="A804" s="4" t="s">
        <v>603</v>
      </c>
      <c r="B804" s="4">
        <v>3</v>
      </c>
      <c r="C804" s="4">
        <v>3</v>
      </c>
      <c r="D804" s="5">
        <v>75</v>
      </c>
      <c r="E804" s="4" t="s">
        <v>876</v>
      </c>
      <c r="F804" s="4" t="s">
        <v>1377</v>
      </c>
      <c r="G804" s="4" t="s">
        <v>940</v>
      </c>
      <c r="H804" s="4">
        <v>14000</v>
      </c>
      <c r="I804" s="4"/>
      <c r="J804" s="4" t="s">
        <v>937</v>
      </c>
      <c r="K804" s="4"/>
      <c r="L804" s="4">
        <v>1</v>
      </c>
      <c r="M804" s="4" t="s">
        <v>934</v>
      </c>
      <c r="N804" s="4" t="s">
        <v>933</v>
      </c>
    </row>
    <row r="805" spans="1:14" hidden="1" x14ac:dyDescent="0.3">
      <c r="A805" s="4" t="s">
        <v>603</v>
      </c>
      <c r="B805" s="4">
        <v>3</v>
      </c>
      <c r="C805" s="4">
        <v>3</v>
      </c>
      <c r="D805" s="5">
        <v>76</v>
      </c>
      <c r="E805" s="4" t="s">
        <v>876</v>
      </c>
      <c r="F805" s="4" t="s">
        <v>1377</v>
      </c>
      <c r="G805" s="4" t="s">
        <v>931</v>
      </c>
      <c r="H805" s="4">
        <v>0.8</v>
      </c>
      <c r="I805" s="4"/>
      <c r="J805" s="4" t="s">
        <v>856</v>
      </c>
      <c r="K805" s="4"/>
      <c r="L805" s="4">
        <v>1</v>
      </c>
      <c r="M805" s="4" t="s">
        <v>932</v>
      </c>
      <c r="N805" s="4" t="s">
        <v>933</v>
      </c>
    </row>
    <row r="806" spans="1:14" hidden="1" x14ac:dyDescent="0.3">
      <c r="A806" s="4" t="s">
        <v>603</v>
      </c>
      <c r="B806" s="4">
        <v>3</v>
      </c>
      <c r="C806" s="4">
        <v>3</v>
      </c>
      <c r="D806" s="5">
        <v>76</v>
      </c>
      <c r="E806" s="4" t="s">
        <v>1523</v>
      </c>
      <c r="F806" s="4" t="s">
        <v>1377</v>
      </c>
      <c r="G806" s="4" t="s">
        <v>1089</v>
      </c>
      <c r="H806" s="4">
        <v>5.5617E-2</v>
      </c>
      <c r="I806" s="4"/>
      <c r="J806" s="4" t="s">
        <v>856</v>
      </c>
      <c r="K806" s="4"/>
      <c r="L806" s="4">
        <v>1</v>
      </c>
      <c r="M806" s="4" t="s">
        <v>934</v>
      </c>
      <c r="N806" s="4" t="s">
        <v>933</v>
      </c>
    </row>
    <row r="807" spans="1:14" hidden="1" x14ac:dyDescent="0.3">
      <c r="A807" s="4" t="s">
        <v>603</v>
      </c>
      <c r="B807" s="4">
        <v>3</v>
      </c>
      <c r="C807" s="4">
        <v>3</v>
      </c>
      <c r="D807" s="5">
        <v>76</v>
      </c>
      <c r="E807" s="4" t="s">
        <v>876</v>
      </c>
      <c r="F807" s="4" t="s">
        <v>1377</v>
      </c>
      <c r="G807" s="4" t="s">
        <v>935</v>
      </c>
      <c r="H807" s="4">
        <v>-382</v>
      </c>
      <c r="I807" s="4"/>
      <c r="J807" s="4" t="s">
        <v>936</v>
      </c>
      <c r="K807" s="4"/>
      <c r="L807" s="4">
        <v>1</v>
      </c>
      <c r="M807" s="4" t="s">
        <v>932</v>
      </c>
      <c r="N807" s="4" t="s">
        <v>933</v>
      </c>
    </row>
    <row r="808" spans="1:14" hidden="1" x14ac:dyDescent="0.3">
      <c r="A808" s="4" t="s">
        <v>603</v>
      </c>
      <c r="B808" s="4">
        <v>3</v>
      </c>
      <c r="C808" s="4">
        <v>3</v>
      </c>
      <c r="D808" s="5">
        <v>76</v>
      </c>
      <c r="E808" s="4" t="s">
        <v>876</v>
      </c>
      <c r="F808" s="4" t="s">
        <v>1377</v>
      </c>
      <c r="G808" s="4" t="s">
        <v>2231</v>
      </c>
      <c r="H808" s="4">
        <v>210</v>
      </c>
      <c r="I808" s="4"/>
      <c r="J808" s="4" t="s">
        <v>937</v>
      </c>
      <c r="K808" s="4"/>
      <c r="L808" s="4">
        <v>1</v>
      </c>
      <c r="M808" s="4" t="s">
        <v>932</v>
      </c>
      <c r="N808" s="4" t="s">
        <v>933</v>
      </c>
    </row>
    <row r="809" spans="1:14" hidden="1" x14ac:dyDescent="0.3">
      <c r="A809" s="4" t="s">
        <v>603</v>
      </c>
      <c r="B809" s="4">
        <v>3</v>
      </c>
      <c r="C809" s="4">
        <v>3</v>
      </c>
      <c r="D809" s="5">
        <v>76</v>
      </c>
      <c r="E809" s="4" t="s">
        <v>876</v>
      </c>
      <c r="F809" s="4" t="s">
        <v>1377</v>
      </c>
      <c r="G809" s="4" t="s">
        <v>938</v>
      </c>
      <c r="H809" s="4">
        <v>460</v>
      </c>
      <c r="I809" s="4"/>
      <c r="J809" s="4" t="s">
        <v>937</v>
      </c>
      <c r="K809" s="4"/>
      <c r="L809" s="4">
        <v>1</v>
      </c>
      <c r="M809" s="4" t="s">
        <v>934</v>
      </c>
      <c r="N809" s="4" t="s">
        <v>933</v>
      </c>
    </row>
    <row r="810" spans="1:14" hidden="1" x14ac:dyDescent="0.3">
      <c r="A810" s="4" t="s">
        <v>603</v>
      </c>
      <c r="B810" s="4">
        <v>3</v>
      </c>
      <c r="C810" s="4">
        <v>3</v>
      </c>
      <c r="D810" s="5">
        <v>76</v>
      </c>
      <c r="E810" s="4" t="s">
        <v>876</v>
      </c>
      <c r="F810" s="4" t="s">
        <v>1377</v>
      </c>
      <c r="G810" s="4" t="s">
        <v>939</v>
      </c>
      <c r="H810" s="4">
        <v>53</v>
      </c>
      <c r="I810" s="4"/>
      <c r="J810" s="4" t="s">
        <v>937</v>
      </c>
      <c r="K810" s="4"/>
      <c r="L810" s="4">
        <v>1</v>
      </c>
      <c r="M810" s="4" t="s">
        <v>932</v>
      </c>
      <c r="N810" s="4" t="s">
        <v>933</v>
      </c>
    </row>
    <row r="811" spans="1:14" hidden="1" x14ac:dyDescent="0.3">
      <c r="A811" s="4" t="s">
        <v>603</v>
      </c>
      <c r="B811" s="4">
        <v>3</v>
      </c>
      <c r="C811" s="4">
        <v>3</v>
      </c>
      <c r="D811" s="5">
        <v>76</v>
      </c>
      <c r="E811" s="4" t="s">
        <v>876</v>
      </c>
      <c r="F811" s="4" t="s">
        <v>1377</v>
      </c>
      <c r="G811" s="4" t="s">
        <v>940</v>
      </c>
      <c r="H811" s="4">
        <v>13000</v>
      </c>
      <c r="I811" s="4"/>
      <c r="J811" s="4" t="s">
        <v>937</v>
      </c>
      <c r="K811" s="4"/>
      <c r="L811" s="4">
        <v>1</v>
      </c>
      <c r="M811" s="4" t="s">
        <v>934</v>
      </c>
      <c r="N811" s="4" t="s">
        <v>933</v>
      </c>
    </row>
    <row r="812" spans="1:14" hidden="1" x14ac:dyDescent="0.3">
      <c r="A812" s="4" t="s">
        <v>603</v>
      </c>
      <c r="B812" s="4">
        <v>3</v>
      </c>
      <c r="C812" s="4">
        <v>3</v>
      </c>
      <c r="D812" s="5">
        <v>77</v>
      </c>
      <c r="E812" s="4" t="s">
        <v>876</v>
      </c>
      <c r="F812" s="4" t="s">
        <v>1377</v>
      </c>
      <c r="G812" s="4" t="s">
        <v>931</v>
      </c>
      <c r="H812" s="4">
        <v>0.7</v>
      </c>
      <c r="I812" s="4"/>
      <c r="J812" s="4" t="s">
        <v>856</v>
      </c>
      <c r="K812" s="4"/>
      <c r="L812" s="4">
        <v>1</v>
      </c>
      <c r="M812" s="4" t="s">
        <v>932</v>
      </c>
      <c r="N812" s="4" t="s">
        <v>933</v>
      </c>
    </row>
    <row r="813" spans="1:14" hidden="1" x14ac:dyDescent="0.3">
      <c r="A813" s="4" t="s">
        <v>603</v>
      </c>
      <c r="B813" s="4">
        <v>3</v>
      </c>
      <c r="C813" s="4">
        <v>3</v>
      </c>
      <c r="D813" s="5">
        <v>77</v>
      </c>
      <c r="E813" s="4" t="s">
        <v>1523</v>
      </c>
      <c r="F813" s="4" t="s">
        <v>1377</v>
      </c>
      <c r="G813" s="4" t="s">
        <v>1089</v>
      </c>
      <c r="H813" s="4">
        <v>6.3883999999999996E-2</v>
      </c>
      <c r="I813" s="4"/>
      <c r="J813" s="4" t="s">
        <v>856</v>
      </c>
      <c r="K813" s="4"/>
      <c r="L813" s="4">
        <v>1</v>
      </c>
      <c r="M813" s="4" t="s">
        <v>934</v>
      </c>
      <c r="N813" s="4" t="s">
        <v>933</v>
      </c>
    </row>
    <row r="814" spans="1:14" hidden="1" x14ac:dyDescent="0.3">
      <c r="A814" s="4" t="s">
        <v>603</v>
      </c>
      <c r="B814" s="4">
        <v>3</v>
      </c>
      <c r="C814" s="4">
        <v>3</v>
      </c>
      <c r="D814" s="5">
        <v>77</v>
      </c>
      <c r="E814" s="4" t="s">
        <v>876</v>
      </c>
      <c r="F814" s="4" t="s">
        <v>1377</v>
      </c>
      <c r="G814" s="4" t="s">
        <v>935</v>
      </c>
      <c r="H814" s="4">
        <v>-250</v>
      </c>
      <c r="I814" s="4"/>
      <c r="J814" s="4" t="s">
        <v>936</v>
      </c>
      <c r="K814" s="4"/>
      <c r="L814" s="4">
        <v>1</v>
      </c>
      <c r="M814" s="4" t="s">
        <v>932</v>
      </c>
      <c r="N814" s="4" t="s">
        <v>933</v>
      </c>
    </row>
    <row r="815" spans="1:14" hidden="1" x14ac:dyDescent="0.3">
      <c r="A815" s="4" t="s">
        <v>603</v>
      </c>
      <c r="B815" s="4">
        <v>3</v>
      </c>
      <c r="C815" s="4">
        <v>3</v>
      </c>
      <c r="D815" s="5">
        <v>77</v>
      </c>
      <c r="E815" s="4" t="s">
        <v>876</v>
      </c>
      <c r="F815" s="4" t="s">
        <v>1377</v>
      </c>
      <c r="G815" s="4" t="s">
        <v>2231</v>
      </c>
      <c r="H815" s="4">
        <v>220</v>
      </c>
      <c r="I815" s="4"/>
      <c r="J815" s="4" t="s">
        <v>937</v>
      </c>
      <c r="K815" s="4"/>
      <c r="L815" s="4">
        <v>1</v>
      </c>
      <c r="M815" s="4" t="s">
        <v>932</v>
      </c>
      <c r="N815" s="4" t="s">
        <v>933</v>
      </c>
    </row>
    <row r="816" spans="1:14" hidden="1" x14ac:dyDescent="0.3">
      <c r="A816" s="4" t="s">
        <v>603</v>
      </c>
      <c r="B816" s="4">
        <v>3</v>
      </c>
      <c r="C816" s="4">
        <v>3</v>
      </c>
      <c r="D816" s="5">
        <v>77</v>
      </c>
      <c r="E816" s="4" t="s">
        <v>876</v>
      </c>
      <c r="F816" s="4" t="s">
        <v>1377</v>
      </c>
      <c r="G816" s="4" t="s">
        <v>938</v>
      </c>
      <c r="H816" s="4">
        <v>400</v>
      </c>
      <c r="I816" s="4"/>
      <c r="J816" s="4" t="s">
        <v>937</v>
      </c>
      <c r="K816" s="4"/>
      <c r="L816" s="4">
        <v>1</v>
      </c>
      <c r="M816" s="4" t="s">
        <v>934</v>
      </c>
      <c r="N816" s="4" t="s">
        <v>933</v>
      </c>
    </row>
    <row r="817" spans="1:14" hidden="1" x14ac:dyDescent="0.3">
      <c r="A817" s="4" t="s">
        <v>603</v>
      </c>
      <c r="B817" s="4">
        <v>3</v>
      </c>
      <c r="C817" s="4">
        <v>3</v>
      </c>
      <c r="D817" s="5">
        <v>77</v>
      </c>
      <c r="E817" s="4" t="s">
        <v>876</v>
      </c>
      <c r="F817" s="4" t="s">
        <v>1377</v>
      </c>
      <c r="G817" s="4" t="s">
        <v>939</v>
      </c>
      <c r="H817" s="4">
        <v>15</v>
      </c>
      <c r="I817" s="4"/>
      <c r="J817" s="4" t="s">
        <v>937</v>
      </c>
      <c r="K817" s="4"/>
      <c r="L817" s="4">
        <v>1</v>
      </c>
      <c r="M817" s="4" t="s">
        <v>932</v>
      </c>
      <c r="N817" s="4" t="s">
        <v>933</v>
      </c>
    </row>
    <row r="818" spans="1:14" hidden="1" x14ac:dyDescent="0.3">
      <c r="A818" s="4" t="s">
        <v>603</v>
      </c>
      <c r="B818" s="4">
        <v>3</v>
      </c>
      <c r="C818" s="4">
        <v>3</v>
      </c>
      <c r="D818" s="5">
        <v>77</v>
      </c>
      <c r="E818" s="4" t="s">
        <v>876</v>
      </c>
      <c r="F818" s="4" t="s">
        <v>1377</v>
      </c>
      <c r="G818" s="4" t="s">
        <v>940</v>
      </c>
      <c r="H818" s="4">
        <v>12000</v>
      </c>
      <c r="I818" s="4"/>
      <c r="J818" s="4" t="s">
        <v>937</v>
      </c>
      <c r="K818" s="4"/>
      <c r="L818" s="4">
        <v>1</v>
      </c>
      <c r="M818" s="4" t="s">
        <v>934</v>
      </c>
      <c r="N818" s="4" t="s">
        <v>933</v>
      </c>
    </row>
    <row r="819" spans="1:14" hidden="1" x14ac:dyDescent="0.3">
      <c r="A819" s="4" t="s">
        <v>603</v>
      </c>
      <c r="B819" s="4">
        <v>3</v>
      </c>
      <c r="C819" s="4">
        <v>3</v>
      </c>
      <c r="D819" s="5">
        <v>78</v>
      </c>
      <c r="E819" s="4" t="s">
        <v>876</v>
      </c>
      <c r="F819" s="4" t="s">
        <v>1377</v>
      </c>
      <c r="G819" s="4" t="s">
        <v>931</v>
      </c>
      <c r="H819" s="4">
        <v>0.8</v>
      </c>
      <c r="I819" s="4"/>
      <c r="J819" s="4" t="s">
        <v>856</v>
      </c>
      <c r="K819" s="4"/>
      <c r="L819" s="4">
        <v>1</v>
      </c>
      <c r="M819" s="4" t="s">
        <v>932</v>
      </c>
      <c r="N819" s="4" t="s">
        <v>933</v>
      </c>
    </row>
    <row r="820" spans="1:14" hidden="1" x14ac:dyDescent="0.3">
      <c r="A820" s="4" t="s">
        <v>603</v>
      </c>
      <c r="B820" s="4">
        <v>3</v>
      </c>
      <c r="C820" s="4">
        <v>3</v>
      </c>
      <c r="D820" s="5">
        <v>78</v>
      </c>
      <c r="E820" s="4" t="s">
        <v>1523</v>
      </c>
      <c r="F820" s="4" t="s">
        <v>1377</v>
      </c>
      <c r="G820" s="4" t="s">
        <v>1089</v>
      </c>
      <c r="H820" s="4">
        <v>6.7206000000000002E-2</v>
      </c>
      <c r="I820" s="4"/>
      <c r="J820" s="4" t="s">
        <v>856</v>
      </c>
      <c r="K820" s="4"/>
      <c r="L820" s="4">
        <v>1</v>
      </c>
      <c r="M820" s="4" t="s">
        <v>934</v>
      </c>
      <c r="N820" s="4" t="s">
        <v>933</v>
      </c>
    </row>
    <row r="821" spans="1:14" hidden="1" x14ac:dyDescent="0.3">
      <c r="A821" s="4" t="s">
        <v>603</v>
      </c>
      <c r="B821" s="4">
        <v>3</v>
      </c>
      <c r="C821" s="4">
        <v>3</v>
      </c>
      <c r="D821" s="5">
        <v>78</v>
      </c>
      <c r="E821" s="4" t="s">
        <v>876</v>
      </c>
      <c r="F821" s="4" t="s">
        <v>1377</v>
      </c>
      <c r="G821" s="4" t="s">
        <v>935</v>
      </c>
      <c r="H821" s="4">
        <v>-240</v>
      </c>
      <c r="I821" s="4"/>
      <c r="J821" s="4" t="s">
        <v>936</v>
      </c>
      <c r="K821" s="4"/>
      <c r="L821" s="4">
        <v>1</v>
      </c>
      <c r="M821" s="4" t="s">
        <v>932</v>
      </c>
      <c r="N821" s="4" t="s">
        <v>933</v>
      </c>
    </row>
    <row r="822" spans="1:14" hidden="1" x14ac:dyDescent="0.3">
      <c r="A822" s="4" t="s">
        <v>603</v>
      </c>
      <c r="B822" s="4">
        <v>3</v>
      </c>
      <c r="C822" s="4">
        <v>3</v>
      </c>
      <c r="D822" s="5">
        <v>78</v>
      </c>
      <c r="E822" s="4" t="s">
        <v>876</v>
      </c>
      <c r="F822" s="4" t="s">
        <v>1377</v>
      </c>
      <c r="G822" s="4" t="s">
        <v>2231</v>
      </c>
      <c r="H822" s="4">
        <v>220</v>
      </c>
      <c r="I822" s="4"/>
      <c r="J822" s="4" t="s">
        <v>937</v>
      </c>
      <c r="K822" s="4"/>
      <c r="L822" s="4">
        <v>1</v>
      </c>
      <c r="M822" s="4" t="s">
        <v>932</v>
      </c>
      <c r="N822" s="4" t="s">
        <v>933</v>
      </c>
    </row>
    <row r="823" spans="1:14" hidden="1" x14ac:dyDescent="0.3">
      <c r="A823" s="4" t="s">
        <v>603</v>
      </c>
      <c r="B823" s="4">
        <v>3</v>
      </c>
      <c r="C823" s="4">
        <v>3</v>
      </c>
      <c r="D823" s="5">
        <v>78</v>
      </c>
      <c r="E823" s="4" t="s">
        <v>876</v>
      </c>
      <c r="F823" s="4" t="s">
        <v>1377</v>
      </c>
      <c r="G823" s="4" t="s">
        <v>938</v>
      </c>
      <c r="H823" s="4">
        <v>530</v>
      </c>
      <c r="I823" s="4"/>
      <c r="J823" s="4" t="s">
        <v>937</v>
      </c>
      <c r="K823" s="4"/>
      <c r="L823" s="4">
        <v>1</v>
      </c>
      <c r="M823" s="4" t="s">
        <v>934</v>
      </c>
      <c r="N823" s="4" t="s">
        <v>933</v>
      </c>
    </row>
    <row r="824" spans="1:14" hidden="1" x14ac:dyDescent="0.3">
      <c r="A824" s="4" t="s">
        <v>603</v>
      </c>
      <c r="B824" s="4">
        <v>3</v>
      </c>
      <c r="C824" s="4">
        <v>3</v>
      </c>
      <c r="D824" s="5">
        <v>78</v>
      </c>
      <c r="E824" s="4" t="s">
        <v>876</v>
      </c>
      <c r="F824" s="4" t="s">
        <v>1377</v>
      </c>
      <c r="G824" s="4" t="s">
        <v>939</v>
      </c>
      <c r="H824" s="4">
        <v>24</v>
      </c>
      <c r="I824" s="4"/>
      <c r="J824" s="4" t="s">
        <v>937</v>
      </c>
      <c r="K824" s="4"/>
      <c r="L824" s="4">
        <v>1</v>
      </c>
      <c r="M824" s="4" t="s">
        <v>932</v>
      </c>
      <c r="N824" s="4" t="s">
        <v>933</v>
      </c>
    </row>
    <row r="825" spans="1:14" hidden="1" x14ac:dyDescent="0.3">
      <c r="A825" s="4" t="s">
        <v>603</v>
      </c>
      <c r="B825" s="4">
        <v>3</v>
      </c>
      <c r="C825" s="4">
        <v>3</v>
      </c>
      <c r="D825" s="5">
        <v>78</v>
      </c>
      <c r="E825" s="4" t="s">
        <v>876</v>
      </c>
      <c r="F825" s="4" t="s">
        <v>1377</v>
      </c>
      <c r="G825" s="4" t="s">
        <v>940</v>
      </c>
      <c r="H825" s="4">
        <v>13000</v>
      </c>
      <c r="I825" s="4"/>
      <c r="J825" s="4" t="s">
        <v>937</v>
      </c>
      <c r="K825" s="4"/>
      <c r="L825" s="4">
        <v>1</v>
      </c>
      <c r="M825" s="4" t="s">
        <v>934</v>
      </c>
      <c r="N825" s="4" t="s">
        <v>933</v>
      </c>
    </row>
    <row r="826" spans="1:14" hidden="1" x14ac:dyDescent="0.3">
      <c r="A826" s="4" t="s">
        <v>603</v>
      </c>
      <c r="B826" s="4">
        <v>3</v>
      </c>
      <c r="C826" s="4">
        <v>3</v>
      </c>
      <c r="D826" s="5">
        <v>79</v>
      </c>
      <c r="E826" s="4" t="s">
        <v>876</v>
      </c>
      <c r="F826" s="4" t="s">
        <v>1377</v>
      </c>
      <c r="G826" s="4" t="s">
        <v>931</v>
      </c>
      <c r="H826" s="4">
        <v>0.6</v>
      </c>
      <c r="I826" s="4"/>
      <c r="J826" s="4" t="s">
        <v>856</v>
      </c>
      <c r="K826" s="4"/>
      <c r="L826" s="4">
        <v>1</v>
      </c>
      <c r="M826" s="4" t="s">
        <v>932</v>
      </c>
      <c r="N826" s="4" t="s">
        <v>933</v>
      </c>
    </row>
    <row r="827" spans="1:14" hidden="1" x14ac:dyDescent="0.3">
      <c r="A827" s="4" t="s">
        <v>603</v>
      </c>
      <c r="B827" s="4">
        <v>3</v>
      </c>
      <c r="C827" s="4">
        <v>3</v>
      </c>
      <c r="D827" s="5">
        <v>79</v>
      </c>
      <c r="E827" s="4" t="s">
        <v>1523</v>
      </c>
      <c r="F827" s="4" t="s">
        <v>1377</v>
      </c>
      <c r="G827" s="4" t="s">
        <v>1089</v>
      </c>
      <c r="H827" s="4">
        <v>7.0806999999999995E-2</v>
      </c>
      <c r="I827" s="4"/>
      <c r="J827" s="4" t="s">
        <v>856</v>
      </c>
      <c r="K827" s="4"/>
      <c r="L827" s="4">
        <v>1</v>
      </c>
      <c r="M827" s="4" t="s">
        <v>934</v>
      </c>
      <c r="N827" s="4" t="s">
        <v>933</v>
      </c>
    </row>
    <row r="828" spans="1:14" hidden="1" x14ac:dyDescent="0.3">
      <c r="A828" s="4" t="s">
        <v>603</v>
      </c>
      <c r="B828" s="4">
        <v>3</v>
      </c>
      <c r="C828" s="4">
        <v>3</v>
      </c>
      <c r="D828" s="5">
        <v>79</v>
      </c>
      <c r="E828" s="4" t="s">
        <v>876</v>
      </c>
      <c r="F828" s="4" t="s">
        <v>1377</v>
      </c>
      <c r="G828" s="4" t="s">
        <v>935</v>
      </c>
      <c r="H828" s="4">
        <v>-347</v>
      </c>
      <c r="I828" s="4"/>
      <c r="J828" s="4" t="s">
        <v>936</v>
      </c>
      <c r="K828" s="4"/>
      <c r="L828" s="4">
        <v>1</v>
      </c>
      <c r="M828" s="4" t="s">
        <v>932</v>
      </c>
      <c r="N828" s="4" t="s">
        <v>933</v>
      </c>
    </row>
    <row r="829" spans="1:14" hidden="1" x14ac:dyDescent="0.3">
      <c r="A829" s="4" t="s">
        <v>603</v>
      </c>
      <c r="B829" s="4">
        <v>3</v>
      </c>
      <c r="C829" s="4">
        <v>3</v>
      </c>
      <c r="D829" s="5">
        <v>79</v>
      </c>
      <c r="E829" s="4" t="s">
        <v>876</v>
      </c>
      <c r="F829" s="4" t="s">
        <v>1377</v>
      </c>
      <c r="G829" s="4" t="s">
        <v>2231</v>
      </c>
      <c r="H829" s="4">
        <v>200</v>
      </c>
      <c r="I829" s="4"/>
      <c r="J829" s="4" t="s">
        <v>937</v>
      </c>
      <c r="K829" s="4"/>
      <c r="L829" s="4">
        <v>1</v>
      </c>
      <c r="M829" s="4" t="s">
        <v>932</v>
      </c>
      <c r="N829" s="4" t="s">
        <v>933</v>
      </c>
    </row>
    <row r="830" spans="1:14" hidden="1" x14ac:dyDescent="0.3">
      <c r="A830" s="4" t="s">
        <v>603</v>
      </c>
      <c r="B830" s="4">
        <v>3</v>
      </c>
      <c r="C830" s="4">
        <v>3</v>
      </c>
      <c r="D830" s="5">
        <v>79</v>
      </c>
      <c r="E830" s="4" t="s">
        <v>876</v>
      </c>
      <c r="F830" s="4" t="s">
        <v>1377</v>
      </c>
      <c r="G830" s="4" t="s">
        <v>938</v>
      </c>
      <c r="H830" s="4">
        <v>530</v>
      </c>
      <c r="I830" s="4"/>
      <c r="J830" s="4" t="s">
        <v>937</v>
      </c>
      <c r="K830" s="4"/>
      <c r="L830" s="4">
        <v>1</v>
      </c>
      <c r="M830" s="4" t="s">
        <v>934</v>
      </c>
      <c r="N830" s="4" t="s">
        <v>933</v>
      </c>
    </row>
    <row r="831" spans="1:14" hidden="1" x14ac:dyDescent="0.3">
      <c r="A831" s="4" t="s">
        <v>603</v>
      </c>
      <c r="B831" s="4">
        <v>3</v>
      </c>
      <c r="C831" s="4">
        <v>3</v>
      </c>
      <c r="D831" s="5">
        <v>79</v>
      </c>
      <c r="E831" s="4" t="s">
        <v>876</v>
      </c>
      <c r="F831" s="4" t="s">
        <v>1377</v>
      </c>
      <c r="G831" s="4" t="s">
        <v>939</v>
      </c>
      <c r="H831" s="4">
        <v>35</v>
      </c>
      <c r="I831" s="4"/>
      <c r="J831" s="4" t="s">
        <v>937</v>
      </c>
      <c r="K831" s="4"/>
      <c r="L831" s="4">
        <v>1</v>
      </c>
      <c r="M831" s="4" t="s">
        <v>932</v>
      </c>
      <c r="N831" s="4" t="s">
        <v>933</v>
      </c>
    </row>
    <row r="832" spans="1:14" hidden="1" x14ac:dyDescent="0.3">
      <c r="A832" s="4" t="s">
        <v>603</v>
      </c>
      <c r="B832" s="4">
        <v>3</v>
      </c>
      <c r="C832" s="4">
        <v>3</v>
      </c>
      <c r="D832" s="5">
        <v>79</v>
      </c>
      <c r="E832" s="4" t="s">
        <v>876</v>
      </c>
      <c r="F832" s="4" t="s">
        <v>1377</v>
      </c>
      <c r="G832" s="4" t="s">
        <v>940</v>
      </c>
      <c r="H832" s="4">
        <v>15000</v>
      </c>
      <c r="I832" s="4"/>
      <c r="J832" s="4" t="s">
        <v>937</v>
      </c>
      <c r="K832" s="4"/>
      <c r="L832" s="4">
        <v>1</v>
      </c>
      <c r="M832" s="4" t="s">
        <v>934</v>
      </c>
      <c r="N832" s="4" t="s">
        <v>933</v>
      </c>
    </row>
    <row r="833" spans="1:14" hidden="1" x14ac:dyDescent="0.3">
      <c r="A833" s="4" t="s">
        <v>603</v>
      </c>
      <c r="B833" s="4">
        <v>3</v>
      </c>
      <c r="C833" s="4">
        <v>3</v>
      </c>
      <c r="D833" s="5">
        <v>80</v>
      </c>
      <c r="E833" s="4" t="s">
        <v>876</v>
      </c>
      <c r="F833" s="4" t="s">
        <v>1377</v>
      </c>
      <c r="G833" s="4" t="s">
        <v>931</v>
      </c>
      <c r="H833" s="4">
        <v>0.8</v>
      </c>
      <c r="I833" s="4"/>
      <c r="J833" s="4" t="s">
        <v>856</v>
      </c>
      <c r="K833" s="4"/>
      <c r="L833" s="4">
        <v>1</v>
      </c>
      <c r="M833" s="4" t="s">
        <v>932</v>
      </c>
      <c r="N833" s="4" t="s">
        <v>933</v>
      </c>
    </row>
    <row r="834" spans="1:14" hidden="1" x14ac:dyDescent="0.3">
      <c r="A834" s="4" t="s">
        <v>603</v>
      </c>
      <c r="B834" s="4">
        <v>3</v>
      </c>
      <c r="C834" s="4">
        <v>3</v>
      </c>
      <c r="D834" s="5">
        <v>80</v>
      </c>
      <c r="E834" s="4" t="s">
        <v>1523</v>
      </c>
      <c r="F834" s="4" t="s">
        <v>1377</v>
      </c>
      <c r="G834" s="4" t="s">
        <v>1089</v>
      </c>
      <c r="H834" s="4">
        <v>5.5231000000000002E-2</v>
      </c>
      <c r="I834" s="4"/>
      <c r="J834" s="4" t="s">
        <v>856</v>
      </c>
      <c r="K834" s="4"/>
      <c r="L834" s="4">
        <v>1</v>
      </c>
      <c r="M834" s="4" t="s">
        <v>934</v>
      </c>
      <c r="N834" s="4" t="s">
        <v>933</v>
      </c>
    </row>
    <row r="835" spans="1:14" hidden="1" x14ac:dyDescent="0.3">
      <c r="A835" s="4" t="s">
        <v>603</v>
      </c>
      <c r="B835" s="4">
        <v>3</v>
      </c>
      <c r="C835" s="4">
        <v>3</v>
      </c>
      <c r="D835" s="5">
        <v>80</v>
      </c>
      <c r="E835" s="4" t="s">
        <v>876</v>
      </c>
      <c r="F835" s="4" t="s">
        <v>1377</v>
      </c>
      <c r="G835" s="4" t="s">
        <v>935</v>
      </c>
      <c r="H835" s="4">
        <v>-350</v>
      </c>
      <c r="I835" s="4"/>
      <c r="J835" s="4" t="s">
        <v>936</v>
      </c>
      <c r="K835" s="4"/>
      <c r="L835" s="4">
        <v>1</v>
      </c>
      <c r="M835" s="4" t="s">
        <v>932</v>
      </c>
      <c r="N835" s="4" t="s">
        <v>933</v>
      </c>
    </row>
    <row r="836" spans="1:14" hidden="1" x14ac:dyDescent="0.3">
      <c r="A836" s="4" t="s">
        <v>603</v>
      </c>
      <c r="B836" s="4">
        <v>3</v>
      </c>
      <c r="C836" s="4">
        <v>3</v>
      </c>
      <c r="D836" s="5">
        <v>80</v>
      </c>
      <c r="E836" s="4" t="s">
        <v>876</v>
      </c>
      <c r="F836" s="4" t="s">
        <v>1377</v>
      </c>
      <c r="G836" s="4" t="s">
        <v>2231</v>
      </c>
      <c r="H836" s="4">
        <v>220</v>
      </c>
      <c r="I836" s="4"/>
      <c r="J836" s="4" t="s">
        <v>937</v>
      </c>
      <c r="K836" s="4"/>
      <c r="L836" s="4">
        <v>1</v>
      </c>
      <c r="M836" s="4" t="s">
        <v>932</v>
      </c>
      <c r="N836" s="4" t="s">
        <v>933</v>
      </c>
    </row>
    <row r="837" spans="1:14" hidden="1" x14ac:dyDescent="0.3">
      <c r="A837" s="4" t="s">
        <v>603</v>
      </c>
      <c r="B837" s="4">
        <v>3</v>
      </c>
      <c r="C837" s="4">
        <v>3</v>
      </c>
      <c r="D837" s="5">
        <v>80</v>
      </c>
      <c r="E837" s="4" t="s">
        <v>876</v>
      </c>
      <c r="F837" s="4" t="s">
        <v>1377</v>
      </c>
      <c r="G837" s="4" t="s">
        <v>938</v>
      </c>
      <c r="H837" s="4">
        <v>540</v>
      </c>
      <c r="I837" s="4"/>
      <c r="J837" s="4" t="s">
        <v>937</v>
      </c>
      <c r="K837" s="4"/>
      <c r="L837" s="4">
        <v>1</v>
      </c>
      <c r="M837" s="4" t="s">
        <v>934</v>
      </c>
      <c r="N837" s="4" t="s">
        <v>933</v>
      </c>
    </row>
    <row r="838" spans="1:14" hidden="1" x14ac:dyDescent="0.3">
      <c r="A838" s="4" t="s">
        <v>603</v>
      </c>
      <c r="B838" s="4">
        <v>3</v>
      </c>
      <c r="C838" s="4">
        <v>3</v>
      </c>
      <c r="D838" s="5">
        <v>80</v>
      </c>
      <c r="E838" s="4" t="s">
        <v>876</v>
      </c>
      <c r="F838" s="4" t="s">
        <v>1377</v>
      </c>
      <c r="G838" s="4" t="s">
        <v>939</v>
      </c>
      <c r="H838" s="4">
        <v>130</v>
      </c>
      <c r="I838" s="4"/>
      <c r="J838" s="4" t="s">
        <v>937</v>
      </c>
      <c r="K838" s="4"/>
      <c r="L838" s="4">
        <v>1</v>
      </c>
      <c r="M838" s="4" t="s">
        <v>932</v>
      </c>
      <c r="N838" s="4" t="s">
        <v>933</v>
      </c>
    </row>
    <row r="839" spans="1:14" hidden="1" x14ac:dyDescent="0.3">
      <c r="A839" s="4" t="s">
        <v>603</v>
      </c>
      <c r="B839" s="4">
        <v>3</v>
      </c>
      <c r="C839" s="4">
        <v>3</v>
      </c>
      <c r="D839" s="5">
        <v>80</v>
      </c>
      <c r="E839" s="4" t="s">
        <v>876</v>
      </c>
      <c r="F839" s="4" t="s">
        <v>1377</v>
      </c>
      <c r="G839" s="4" t="s">
        <v>940</v>
      </c>
      <c r="H839" s="4">
        <v>17000</v>
      </c>
      <c r="I839" s="4"/>
      <c r="J839" s="4" t="s">
        <v>937</v>
      </c>
      <c r="K839" s="4"/>
      <c r="L839" s="4">
        <v>1</v>
      </c>
      <c r="M839" s="4" t="s">
        <v>934</v>
      </c>
      <c r="N839" s="4" t="s">
        <v>933</v>
      </c>
    </row>
    <row r="840" spans="1:14" hidden="1" x14ac:dyDescent="0.3">
      <c r="A840" s="4" t="s">
        <v>603</v>
      </c>
      <c r="B840" s="4">
        <v>3</v>
      </c>
      <c r="C840" s="4">
        <v>3</v>
      </c>
      <c r="D840" s="5">
        <v>81</v>
      </c>
      <c r="E840" s="4" t="s">
        <v>876</v>
      </c>
      <c r="F840" s="4" t="s">
        <v>1377</v>
      </c>
      <c r="G840" s="4" t="s">
        <v>931</v>
      </c>
      <c r="H840" s="4">
        <v>1.2</v>
      </c>
      <c r="I840" s="4"/>
      <c r="J840" s="4" t="s">
        <v>856</v>
      </c>
      <c r="K840" s="4"/>
      <c r="L840" s="4">
        <v>1</v>
      </c>
      <c r="M840" s="4" t="s">
        <v>932</v>
      </c>
      <c r="N840" s="4" t="s">
        <v>933</v>
      </c>
    </row>
    <row r="841" spans="1:14" hidden="1" x14ac:dyDescent="0.3">
      <c r="A841" s="4" t="s">
        <v>603</v>
      </c>
      <c r="B841" s="4">
        <v>3</v>
      </c>
      <c r="C841" s="4">
        <v>3</v>
      </c>
      <c r="D841" s="5">
        <v>81</v>
      </c>
      <c r="E841" s="4" t="s">
        <v>1523</v>
      </c>
      <c r="F841" s="4" t="s">
        <v>1377</v>
      </c>
      <c r="G841" s="4" t="s">
        <v>1089</v>
      </c>
      <c r="H841" s="4">
        <v>2.6738999999999999E-2</v>
      </c>
      <c r="I841" s="4"/>
      <c r="J841" s="4" t="s">
        <v>856</v>
      </c>
      <c r="K841" s="4"/>
      <c r="L841" s="4">
        <v>1</v>
      </c>
      <c r="M841" s="4" t="s">
        <v>934</v>
      </c>
      <c r="N841" s="4" t="s">
        <v>933</v>
      </c>
    </row>
    <row r="842" spans="1:14" hidden="1" x14ac:dyDescent="0.3">
      <c r="A842" s="4" t="s">
        <v>603</v>
      </c>
      <c r="B842" s="4">
        <v>3</v>
      </c>
      <c r="C842" s="4">
        <v>3</v>
      </c>
      <c r="D842" s="5">
        <v>81</v>
      </c>
      <c r="E842" s="4" t="s">
        <v>876</v>
      </c>
      <c r="F842" s="4" t="s">
        <v>1377</v>
      </c>
      <c r="G842" s="4" t="s">
        <v>935</v>
      </c>
      <c r="H842" s="4">
        <v>-385</v>
      </c>
      <c r="I842" s="4"/>
      <c r="J842" s="4" t="s">
        <v>936</v>
      </c>
      <c r="K842" s="4"/>
      <c r="L842" s="4">
        <v>1</v>
      </c>
      <c r="M842" s="4" t="s">
        <v>932</v>
      </c>
      <c r="N842" s="4" t="s">
        <v>933</v>
      </c>
    </row>
    <row r="843" spans="1:14" hidden="1" x14ac:dyDescent="0.3">
      <c r="A843" s="4" t="s">
        <v>603</v>
      </c>
      <c r="B843" s="4">
        <v>3</v>
      </c>
      <c r="C843" s="4">
        <v>3</v>
      </c>
      <c r="D843" s="5">
        <v>81</v>
      </c>
      <c r="E843" s="4" t="s">
        <v>876</v>
      </c>
      <c r="F843" s="4" t="s">
        <v>1377</v>
      </c>
      <c r="G843" s="4" t="s">
        <v>2231</v>
      </c>
      <c r="H843" s="4">
        <v>230</v>
      </c>
      <c r="I843" s="4"/>
      <c r="J843" s="4" t="s">
        <v>937</v>
      </c>
      <c r="K843" s="4"/>
      <c r="L843" s="4">
        <v>1</v>
      </c>
      <c r="M843" s="4" t="s">
        <v>932</v>
      </c>
      <c r="N843" s="4" t="s">
        <v>933</v>
      </c>
    </row>
    <row r="844" spans="1:14" hidden="1" x14ac:dyDescent="0.3">
      <c r="A844" s="4" t="s">
        <v>603</v>
      </c>
      <c r="B844" s="4">
        <v>3</v>
      </c>
      <c r="C844" s="4">
        <v>3</v>
      </c>
      <c r="D844" s="5">
        <v>81</v>
      </c>
      <c r="E844" s="4" t="s">
        <v>876</v>
      </c>
      <c r="F844" s="4" t="s">
        <v>1377</v>
      </c>
      <c r="G844" s="4" t="s">
        <v>938</v>
      </c>
      <c r="H844" s="4">
        <v>710</v>
      </c>
      <c r="I844" s="4"/>
      <c r="J844" s="4" t="s">
        <v>937</v>
      </c>
      <c r="K844" s="4"/>
      <c r="L844" s="4">
        <v>1</v>
      </c>
      <c r="M844" s="4" t="s">
        <v>934</v>
      </c>
      <c r="N844" s="4" t="s">
        <v>933</v>
      </c>
    </row>
    <row r="845" spans="1:14" hidden="1" x14ac:dyDescent="0.3">
      <c r="A845" s="4" t="s">
        <v>603</v>
      </c>
      <c r="B845" s="4">
        <v>3</v>
      </c>
      <c r="C845" s="4">
        <v>3</v>
      </c>
      <c r="D845" s="5">
        <v>81</v>
      </c>
      <c r="E845" s="4" t="s">
        <v>876</v>
      </c>
      <c r="F845" s="4" t="s">
        <v>1377</v>
      </c>
      <c r="G845" s="4" t="s">
        <v>939</v>
      </c>
      <c r="H845" s="4">
        <v>220</v>
      </c>
      <c r="I845" s="4"/>
      <c r="J845" s="4" t="s">
        <v>937</v>
      </c>
      <c r="K845" s="4"/>
      <c r="L845" s="4">
        <v>1</v>
      </c>
      <c r="M845" s="4" t="s">
        <v>932</v>
      </c>
      <c r="N845" s="4" t="s">
        <v>933</v>
      </c>
    </row>
    <row r="846" spans="1:14" hidden="1" x14ac:dyDescent="0.3">
      <c r="A846" s="4" t="s">
        <v>603</v>
      </c>
      <c r="B846" s="4">
        <v>3</v>
      </c>
      <c r="C846" s="4">
        <v>3</v>
      </c>
      <c r="D846" s="5">
        <v>81</v>
      </c>
      <c r="E846" s="4" t="s">
        <v>876</v>
      </c>
      <c r="F846" s="4" t="s">
        <v>1377</v>
      </c>
      <c r="G846" s="4" t="s">
        <v>940</v>
      </c>
      <c r="H846" s="4">
        <v>22000</v>
      </c>
      <c r="I846" s="4"/>
      <c r="J846" s="4" t="s">
        <v>937</v>
      </c>
      <c r="K846" s="4"/>
      <c r="L846" s="4">
        <v>1</v>
      </c>
      <c r="M846" s="4" t="s">
        <v>934</v>
      </c>
      <c r="N846" s="4" t="s">
        <v>933</v>
      </c>
    </row>
    <row r="847" spans="1:14" hidden="1" x14ac:dyDescent="0.3">
      <c r="A847" s="4" t="s">
        <v>603</v>
      </c>
      <c r="B847" s="4">
        <v>3</v>
      </c>
      <c r="C847" s="4">
        <v>3</v>
      </c>
      <c r="D847" s="5">
        <v>82</v>
      </c>
      <c r="E847" s="4" t="s">
        <v>876</v>
      </c>
      <c r="F847" s="4" t="s">
        <v>1377</v>
      </c>
      <c r="G847" s="4" t="s">
        <v>931</v>
      </c>
      <c r="H847" s="4">
        <v>0.8</v>
      </c>
      <c r="I847" s="4"/>
      <c r="J847" s="4" t="s">
        <v>856</v>
      </c>
      <c r="K847" s="4"/>
      <c r="L847" s="4">
        <v>1</v>
      </c>
      <c r="M847" s="4" t="s">
        <v>932</v>
      </c>
      <c r="N847" s="4" t="s">
        <v>933</v>
      </c>
    </row>
    <row r="848" spans="1:14" hidden="1" x14ac:dyDescent="0.3">
      <c r="A848" s="4" t="s">
        <v>603</v>
      </c>
      <c r="B848" s="4">
        <v>3</v>
      </c>
      <c r="C848" s="4">
        <v>3</v>
      </c>
      <c r="D848" s="5">
        <v>82</v>
      </c>
      <c r="E848" s="4" t="s">
        <v>1523</v>
      </c>
      <c r="F848" s="4" t="s">
        <v>1377</v>
      </c>
      <c r="G848" s="4" t="s">
        <v>1089</v>
      </c>
      <c r="H848" s="4">
        <v>8.1699999999999995E-2</v>
      </c>
      <c r="I848" s="4"/>
      <c r="J848" s="4" t="s">
        <v>856</v>
      </c>
      <c r="K848" s="4"/>
      <c r="L848" s="4">
        <v>1</v>
      </c>
      <c r="M848" s="4" t="s">
        <v>934</v>
      </c>
      <c r="N848" s="4" t="s">
        <v>933</v>
      </c>
    </row>
    <row r="849" spans="1:14" hidden="1" x14ac:dyDescent="0.3">
      <c r="A849" s="4" t="s">
        <v>603</v>
      </c>
      <c r="B849" s="4">
        <v>3</v>
      </c>
      <c r="C849" s="4">
        <v>3</v>
      </c>
      <c r="D849" s="5">
        <v>82</v>
      </c>
      <c r="E849" s="4" t="s">
        <v>876</v>
      </c>
      <c r="F849" s="4" t="s">
        <v>1377</v>
      </c>
      <c r="G849" s="4" t="s">
        <v>935</v>
      </c>
      <c r="H849" s="4">
        <v>-356</v>
      </c>
      <c r="I849" s="4"/>
      <c r="J849" s="4" t="s">
        <v>936</v>
      </c>
      <c r="K849" s="4"/>
      <c r="L849" s="4">
        <v>1</v>
      </c>
      <c r="M849" s="4" t="s">
        <v>932</v>
      </c>
      <c r="N849" s="4" t="s">
        <v>933</v>
      </c>
    </row>
    <row r="850" spans="1:14" hidden="1" x14ac:dyDescent="0.3">
      <c r="A850" s="4" t="s">
        <v>603</v>
      </c>
      <c r="B850" s="4">
        <v>3</v>
      </c>
      <c r="C850" s="4">
        <v>3</v>
      </c>
      <c r="D850" s="5">
        <v>82</v>
      </c>
      <c r="E850" s="4" t="s">
        <v>876</v>
      </c>
      <c r="F850" s="4" t="s">
        <v>1377</v>
      </c>
      <c r="G850" s="4" t="s">
        <v>2231</v>
      </c>
      <c r="H850" s="4">
        <v>210</v>
      </c>
      <c r="I850" s="4"/>
      <c r="J850" s="4" t="s">
        <v>937</v>
      </c>
      <c r="K850" s="4"/>
      <c r="L850" s="4">
        <v>1</v>
      </c>
      <c r="M850" s="4" t="s">
        <v>932</v>
      </c>
      <c r="N850" s="4" t="s">
        <v>933</v>
      </c>
    </row>
    <row r="851" spans="1:14" hidden="1" x14ac:dyDescent="0.3">
      <c r="A851" s="4" t="s">
        <v>603</v>
      </c>
      <c r="B851" s="4">
        <v>3</v>
      </c>
      <c r="C851" s="4">
        <v>3</v>
      </c>
      <c r="D851" s="5">
        <v>82</v>
      </c>
      <c r="E851" s="4" t="s">
        <v>876</v>
      </c>
      <c r="F851" s="4" t="s">
        <v>1377</v>
      </c>
      <c r="G851" s="4" t="s">
        <v>938</v>
      </c>
      <c r="H851" s="4">
        <v>680</v>
      </c>
      <c r="I851" s="4"/>
      <c r="J851" s="4" t="s">
        <v>937</v>
      </c>
      <c r="K851" s="4"/>
      <c r="L851" s="4">
        <v>1</v>
      </c>
      <c r="M851" s="4" t="s">
        <v>934</v>
      </c>
      <c r="N851" s="4" t="s">
        <v>933</v>
      </c>
    </row>
    <row r="852" spans="1:14" hidden="1" x14ac:dyDescent="0.3">
      <c r="A852" s="4" t="s">
        <v>603</v>
      </c>
      <c r="B852" s="4">
        <v>3</v>
      </c>
      <c r="C852" s="4">
        <v>3</v>
      </c>
      <c r="D852" s="5">
        <v>82</v>
      </c>
      <c r="E852" s="4" t="s">
        <v>876</v>
      </c>
      <c r="F852" s="4" t="s">
        <v>1377</v>
      </c>
      <c r="G852" s="4" t="s">
        <v>939</v>
      </c>
      <c r="H852" s="4">
        <v>400</v>
      </c>
      <c r="I852" s="4"/>
      <c r="J852" s="4" t="s">
        <v>937</v>
      </c>
      <c r="K852" s="4"/>
      <c r="L852" s="4">
        <v>1</v>
      </c>
      <c r="M852" s="4" t="s">
        <v>932</v>
      </c>
      <c r="N852" s="4" t="s">
        <v>933</v>
      </c>
    </row>
    <row r="853" spans="1:14" hidden="1" x14ac:dyDescent="0.3">
      <c r="A853" s="4" t="s">
        <v>603</v>
      </c>
      <c r="B853" s="4">
        <v>3</v>
      </c>
      <c r="C853" s="4">
        <v>3</v>
      </c>
      <c r="D853" s="5">
        <v>82</v>
      </c>
      <c r="E853" s="4" t="s">
        <v>876</v>
      </c>
      <c r="F853" s="4" t="s">
        <v>1377</v>
      </c>
      <c r="G853" s="4" t="s">
        <v>940</v>
      </c>
      <c r="H853" s="4">
        <v>18000</v>
      </c>
      <c r="I853" s="4"/>
      <c r="J853" s="4" t="s">
        <v>937</v>
      </c>
      <c r="K853" s="4"/>
      <c r="L853" s="4">
        <v>1</v>
      </c>
      <c r="M853" s="4" t="s">
        <v>934</v>
      </c>
      <c r="N853" s="4" t="s">
        <v>933</v>
      </c>
    </row>
    <row r="854" spans="1:14" hidden="1" x14ac:dyDescent="0.3">
      <c r="A854" s="4" t="s">
        <v>603</v>
      </c>
      <c r="B854" s="4">
        <v>3</v>
      </c>
      <c r="C854" s="4">
        <v>3</v>
      </c>
      <c r="D854" s="5">
        <v>83</v>
      </c>
      <c r="E854" s="4" t="s">
        <v>876</v>
      </c>
      <c r="F854" s="4" t="s">
        <v>1377</v>
      </c>
      <c r="G854" s="4" t="s">
        <v>931</v>
      </c>
      <c r="H854" s="4">
        <v>0.8</v>
      </c>
      <c r="I854" s="4"/>
      <c r="J854" s="4" t="s">
        <v>856</v>
      </c>
      <c r="K854" s="4"/>
      <c r="L854" s="4">
        <v>1</v>
      </c>
      <c r="M854" s="4" t="s">
        <v>932</v>
      </c>
      <c r="N854" s="4" t="s">
        <v>933</v>
      </c>
    </row>
    <row r="855" spans="1:14" hidden="1" x14ac:dyDescent="0.3">
      <c r="A855" s="4" t="s">
        <v>603</v>
      </c>
      <c r="B855" s="4">
        <v>3</v>
      </c>
      <c r="C855" s="4">
        <v>3</v>
      </c>
      <c r="D855" s="5">
        <v>83</v>
      </c>
      <c r="E855" s="4" t="s">
        <v>1523</v>
      </c>
      <c r="F855" s="4" t="s">
        <v>1377</v>
      </c>
      <c r="G855" s="4" t="s">
        <v>1089</v>
      </c>
      <c r="H855" s="4">
        <v>7.1757000000000001E-2</v>
      </c>
      <c r="I855" s="4"/>
      <c r="J855" s="4" t="s">
        <v>856</v>
      </c>
      <c r="K855" s="4"/>
      <c r="L855" s="4">
        <v>1</v>
      </c>
      <c r="M855" s="4" t="s">
        <v>934</v>
      </c>
      <c r="N855" s="4" t="s">
        <v>933</v>
      </c>
    </row>
    <row r="856" spans="1:14" hidden="1" x14ac:dyDescent="0.3">
      <c r="A856" s="4" t="s">
        <v>603</v>
      </c>
      <c r="B856" s="4">
        <v>3</v>
      </c>
      <c r="C856" s="4">
        <v>3</v>
      </c>
      <c r="D856" s="5">
        <v>83</v>
      </c>
      <c r="E856" s="4" t="s">
        <v>876</v>
      </c>
      <c r="F856" s="4" t="s">
        <v>1377</v>
      </c>
      <c r="G856" s="4" t="s">
        <v>935</v>
      </c>
      <c r="H856" s="4">
        <v>-336</v>
      </c>
      <c r="I856" s="4"/>
      <c r="J856" s="4" t="s">
        <v>936</v>
      </c>
      <c r="K856" s="4"/>
      <c r="L856" s="4">
        <v>1</v>
      </c>
      <c r="M856" s="4" t="s">
        <v>932</v>
      </c>
      <c r="N856" s="4" t="s">
        <v>933</v>
      </c>
    </row>
    <row r="857" spans="1:14" hidden="1" x14ac:dyDescent="0.3">
      <c r="A857" s="4" t="s">
        <v>603</v>
      </c>
      <c r="B857" s="4">
        <v>3</v>
      </c>
      <c r="C857" s="4">
        <v>3</v>
      </c>
      <c r="D857" s="5">
        <v>83</v>
      </c>
      <c r="E857" s="4" t="s">
        <v>876</v>
      </c>
      <c r="F857" s="4" t="s">
        <v>1377</v>
      </c>
      <c r="G857" s="4" t="s">
        <v>2231</v>
      </c>
      <c r="H857" s="4">
        <v>210</v>
      </c>
      <c r="I857" s="4"/>
      <c r="J857" s="4" t="s">
        <v>937</v>
      </c>
      <c r="K857" s="4"/>
      <c r="L857" s="4">
        <v>1</v>
      </c>
      <c r="M857" s="4" t="s">
        <v>932</v>
      </c>
      <c r="N857" s="4" t="s">
        <v>933</v>
      </c>
    </row>
    <row r="858" spans="1:14" hidden="1" x14ac:dyDescent="0.3">
      <c r="A858" s="4" t="s">
        <v>603</v>
      </c>
      <c r="B858" s="4">
        <v>3</v>
      </c>
      <c r="C858" s="4">
        <v>3</v>
      </c>
      <c r="D858" s="5">
        <v>83</v>
      </c>
      <c r="E858" s="4" t="s">
        <v>876</v>
      </c>
      <c r="F858" s="4" t="s">
        <v>1377</v>
      </c>
      <c r="G858" s="4" t="s">
        <v>938</v>
      </c>
      <c r="H858" s="4">
        <v>590</v>
      </c>
      <c r="I858" s="4"/>
      <c r="J858" s="4" t="s">
        <v>937</v>
      </c>
      <c r="K858" s="4"/>
      <c r="L858" s="4">
        <v>1</v>
      </c>
      <c r="M858" s="4" t="s">
        <v>934</v>
      </c>
      <c r="N858" s="4" t="s">
        <v>933</v>
      </c>
    </row>
    <row r="859" spans="1:14" hidden="1" x14ac:dyDescent="0.3">
      <c r="A859" s="4" t="s">
        <v>603</v>
      </c>
      <c r="B859" s="4">
        <v>3</v>
      </c>
      <c r="C859" s="4">
        <v>3</v>
      </c>
      <c r="D859" s="5">
        <v>83</v>
      </c>
      <c r="E859" s="4" t="s">
        <v>876</v>
      </c>
      <c r="F859" s="4" t="s">
        <v>1377</v>
      </c>
      <c r="G859" s="4" t="s">
        <v>939</v>
      </c>
      <c r="H859" s="4">
        <v>18</v>
      </c>
      <c r="I859" s="4"/>
      <c r="J859" s="4" t="s">
        <v>937</v>
      </c>
      <c r="K859" s="4"/>
      <c r="L859" s="4">
        <v>1</v>
      </c>
      <c r="M859" s="4" t="s">
        <v>932</v>
      </c>
      <c r="N859" s="4" t="s">
        <v>933</v>
      </c>
    </row>
    <row r="860" spans="1:14" hidden="1" x14ac:dyDescent="0.3">
      <c r="A860" s="4" t="s">
        <v>603</v>
      </c>
      <c r="B860" s="4">
        <v>3</v>
      </c>
      <c r="C860" s="4">
        <v>3</v>
      </c>
      <c r="D860" s="5">
        <v>83</v>
      </c>
      <c r="E860" s="4" t="s">
        <v>876</v>
      </c>
      <c r="F860" s="4" t="s">
        <v>1377</v>
      </c>
      <c r="G860" s="4" t="s">
        <v>940</v>
      </c>
      <c r="H860" s="4">
        <v>17000</v>
      </c>
      <c r="I860" s="4"/>
      <c r="J860" s="4" t="s">
        <v>937</v>
      </c>
      <c r="K860" s="4"/>
      <c r="L860" s="4">
        <v>1</v>
      </c>
      <c r="M860" s="4" t="s">
        <v>934</v>
      </c>
      <c r="N860" s="4" t="s">
        <v>933</v>
      </c>
    </row>
    <row r="861" spans="1:14" hidden="1" x14ac:dyDescent="0.3">
      <c r="A861" s="4" t="s">
        <v>603</v>
      </c>
      <c r="B861" s="4">
        <v>3</v>
      </c>
      <c r="C861" s="4">
        <v>3</v>
      </c>
      <c r="D861" s="5">
        <v>84</v>
      </c>
      <c r="E861" s="4" t="s">
        <v>876</v>
      </c>
      <c r="F861" s="4" t="s">
        <v>1377</v>
      </c>
      <c r="G861" s="4" t="s">
        <v>931</v>
      </c>
      <c r="H861" s="4">
        <v>0.9</v>
      </c>
      <c r="I861" s="4"/>
      <c r="J861" s="4" t="s">
        <v>856</v>
      </c>
      <c r="K861" s="4"/>
      <c r="L861" s="4">
        <v>1</v>
      </c>
      <c r="M861" s="4" t="s">
        <v>932</v>
      </c>
      <c r="N861" s="4" t="s">
        <v>933</v>
      </c>
    </row>
    <row r="862" spans="1:14" hidden="1" x14ac:dyDescent="0.3">
      <c r="A862" s="4" t="s">
        <v>603</v>
      </c>
      <c r="B862" s="4">
        <v>3</v>
      </c>
      <c r="C862" s="4">
        <v>3</v>
      </c>
      <c r="D862" s="5">
        <v>84</v>
      </c>
      <c r="E862" s="4" t="s">
        <v>1523</v>
      </c>
      <c r="F862" s="4" t="s">
        <v>1377</v>
      </c>
      <c r="G862" s="4" t="s">
        <v>1089</v>
      </c>
      <c r="H862" s="4">
        <v>4.8800999999999997E-2</v>
      </c>
      <c r="I862" s="4"/>
      <c r="J862" s="4" t="s">
        <v>856</v>
      </c>
      <c r="K862" s="4"/>
      <c r="L862" s="4">
        <v>1</v>
      </c>
      <c r="M862" s="4" t="s">
        <v>934</v>
      </c>
      <c r="N862" s="4" t="s">
        <v>933</v>
      </c>
    </row>
    <row r="863" spans="1:14" hidden="1" x14ac:dyDescent="0.3">
      <c r="A863" s="4" t="s">
        <v>603</v>
      </c>
      <c r="B863" s="4">
        <v>3</v>
      </c>
      <c r="C863" s="4">
        <v>3</v>
      </c>
      <c r="D863" s="5">
        <v>84</v>
      </c>
      <c r="E863" s="4" t="s">
        <v>876</v>
      </c>
      <c r="F863" s="4" t="s">
        <v>1377</v>
      </c>
      <c r="G863" s="4" t="s">
        <v>935</v>
      </c>
      <c r="H863" s="4">
        <v>-290</v>
      </c>
      <c r="I863" s="4"/>
      <c r="J863" s="4" t="s">
        <v>936</v>
      </c>
      <c r="K863" s="4"/>
      <c r="L863" s="4">
        <v>1</v>
      </c>
      <c r="M863" s="4" t="s">
        <v>932</v>
      </c>
      <c r="N863" s="4" t="s">
        <v>933</v>
      </c>
    </row>
    <row r="864" spans="1:14" hidden="1" x14ac:dyDescent="0.3">
      <c r="A864" s="4" t="s">
        <v>603</v>
      </c>
      <c r="B864" s="4">
        <v>3</v>
      </c>
      <c r="C864" s="4">
        <v>3</v>
      </c>
      <c r="D864" s="5">
        <v>84</v>
      </c>
      <c r="E864" s="4" t="s">
        <v>876</v>
      </c>
      <c r="F864" s="4" t="s">
        <v>1377</v>
      </c>
      <c r="G864" s="4" t="s">
        <v>2231</v>
      </c>
      <c r="H864" s="4">
        <v>210</v>
      </c>
      <c r="I864" s="4"/>
      <c r="J864" s="4" t="s">
        <v>937</v>
      </c>
      <c r="K864" s="4"/>
      <c r="L864" s="4">
        <v>1</v>
      </c>
      <c r="M864" s="4" t="s">
        <v>932</v>
      </c>
      <c r="N864" s="4" t="s">
        <v>933</v>
      </c>
    </row>
    <row r="865" spans="1:14" hidden="1" x14ac:dyDescent="0.3">
      <c r="A865" s="4" t="s">
        <v>603</v>
      </c>
      <c r="B865" s="4">
        <v>3</v>
      </c>
      <c r="C865" s="4">
        <v>3</v>
      </c>
      <c r="D865" s="5">
        <v>84</v>
      </c>
      <c r="E865" s="4" t="s">
        <v>876</v>
      </c>
      <c r="F865" s="4" t="s">
        <v>1377</v>
      </c>
      <c r="G865" s="4" t="s">
        <v>938</v>
      </c>
      <c r="H865" s="4">
        <v>480</v>
      </c>
      <c r="I865" s="4"/>
      <c r="J865" s="4" t="s">
        <v>937</v>
      </c>
      <c r="K865" s="4"/>
      <c r="L865" s="4">
        <v>1</v>
      </c>
      <c r="M865" s="4" t="s">
        <v>934</v>
      </c>
      <c r="N865" s="4" t="s">
        <v>933</v>
      </c>
    </row>
    <row r="866" spans="1:14" hidden="1" x14ac:dyDescent="0.3">
      <c r="A866" s="4" t="s">
        <v>603</v>
      </c>
      <c r="B866" s="4">
        <v>3</v>
      </c>
      <c r="C866" s="4">
        <v>3</v>
      </c>
      <c r="D866" s="5">
        <v>84</v>
      </c>
      <c r="E866" s="4" t="s">
        <v>876</v>
      </c>
      <c r="F866" s="4" t="s">
        <v>1377</v>
      </c>
      <c r="G866" s="4" t="s">
        <v>939</v>
      </c>
      <c r="H866" s="4">
        <v>19</v>
      </c>
      <c r="I866" s="4"/>
      <c r="J866" s="4" t="s">
        <v>937</v>
      </c>
      <c r="K866" s="4"/>
      <c r="L866" s="4">
        <v>1</v>
      </c>
      <c r="M866" s="4" t="s">
        <v>932</v>
      </c>
      <c r="N866" s="4" t="s">
        <v>933</v>
      </c>
    </row>
    <row r="867" spans="1:14" hidden="1" x14ac:dyDescent="0.3">
      <c r="A867" s="4" t="s">
        <v>603</v>
      </c>
      <c r="B867" s="4">
        <v>3</v>
      </c>
      <c r="C867" s="4">
        <v>3</v>
      </c>
      <c r="D867" s="5">
        <v>84</v>
      </c>
      <c r="E867" s="4" t="s">
        <v>876</v>
      </c>
      <c r="F867" s="4" t="s">
        <v>1377</v>
      </c>
      <c r="G867" s="4" t="s">
        <v>940</v>
      </c>
      <c r="H867" s="4">
        <v>8300</v>
      </c>
      <c r="I867" s="4"/>
      <c r="J867" s="4" t="s">
        <v>937</v>
      </c>
      <c r="K867" s="4"/>
      <c r="L867" s="4">
        <v>1</v>
      </c>
      <c r="M867" s="4" t="s">
        <v>934</v>
      </c>
      <c r="N867" s="4" t="s">
        <v>933</v>
      </c>
    </row>
    <row r="868" spans="1:14" hidden="1" x14ac:dyDescent="0.3">
      <c r="A868" s="4" t="s">
        <v>603</v>
      </c>
      <c r="B868" s="4">
        <v>3</v>
      </c>
      <c r="C868" s="4">
        <v>3</v>
      </c>
      <c r="D868" s="5">
        <v>85</v>
      </c>
      <c r="E868" s="4" t="s">
        <v>876</v>
      </c>
      <c r="F868" s="4" t="s">
        <v>1377</v>
      </c>
      <c r="G868" s="4" t="s">
        <v>931</v>
      </c>
      <c r="H868" s="4">
        <v>0.5</v>
      </c>
      <c r="I868" s="4"/>
      <c r="J868" s="4" t="s">
        <v>856</v>
      </c>
      <c r="K868" s="4"/>
      <c r="L868" s="4">
        <v>1</v>
      </c>
      <c r="M868" s="4" t="s">
        <v>932</v>
      </c>
      <c r="N868" s="4" t="s">
        <v>933</v>
      </c>
    </row>
    <row r="869" spans="1:14" hidden="1" x14ac:dyDescent="0.3">
      <c r="A869" s="4" t="s">
        <v>603</v>
      </c>
      <c r="B869" s="4">
        <v>3</v>
      </c>
      <c r="C869" s="4">
        <v>3</v>
      </c>
      <c r="D869" s="5">
        <v>85</v>
      </c>
      <c r="E869" s="4" t="s">
        <v>1523</v>
      </c>
      <c r="F869" s="4" t="s">
        <v>1377</v>
      </c>
      <c r="G869" s="4" t="s">
        <v>1089</v>
      </c>
      <c r="H869" s="4">
        <v>6.7849000000000007E-2</v>
      </c>
      <c r="I869" s="4"/>
      <c r="J869" s="4" t="s">
        <v>856</v>
      </c>
      <c r="K869" s="4"/>
      <c r="L869" s="4">
        <v>1</v>
      </c>
      <c r="M869" s="4" t="s">
        <v>934</v>
      </c>
      <c r="N869" s="4" t="s">
        <v>933</v>
      </c>
    </row>
    <row r="870" spans="1:14" hidden="1" x14ac:dyDescent="0.3">
      <c r="A870" s="4" t="s">
        <v>603</v>
      </c>
      <c r="B870" s="4">
        <v>3</v>
      </c>
      <c r="C870" s="4">
        <v>3</v>
      </c>
      <c r="D870" s="5">
        <v>85</v>
      </c>
      <c r="E870" s="4" t="s">
        <v>876</v>
      </c>
      <c r="F870" s="4" t="s">
        <v>1377</v>
      </c>
      <c r="G870" s="4" t="s">
        <v>935</v>
      </c>
      <c r="H870" s="4">
        <v>-297</v>
      </c>
      <c r="I870" s="4"/>
      <c r="J870" s="4" t="s">
        <v>936</v>
      </c>
      <c r="K870" s="4"/>
      <c r="L870" s="4">
        <v>1</v>
      </c>
      <c r="M870" s="4" t="s">
        <v>932</v>
      </c>
      <c r="N870" s="4" t="s">
        <v>933</v>
      </c>
    </row>
    <row r="871" spans="1:14" hidden="1" x14ac:dyDescent="0.3">
      <c r="A871" s="4" t="s">
        <v>603</v>
      </c>
      <c r="B871" s="4">
        <v>3</v>
      </c>
      <c r="C871" s="4">
        <v>3</v>
      </c>
      <c r="D871" s="5">
        <v>85</v>
      </c>
      <c r="E871" s="4" t="s">
        <v>876</v>
      </c>
      <c r="F871" s="4" t="s">
        <v>1377</v>
      </c>
      <c r="G871" s="4" t="s">
        <v>2231</v>
      </c>
      <c r="H871" s="4">
        <v>240</v>
      </c>
      <c r="I871" s="4"/>
      <c r="J871" s="4" t="s">
        <v>937</v>
      </c>
      <c r="K871" s="4"/>
      <c r="L871" s="4">
        <v>1</v>
      </c>
      <c r="M871" s="4" t="s">
        <v>932</v>
      </c>
      <c r="N871" s="4" t="s">
        <v>933</v>
      </c>
    </row>
    <row r="872" spans="1:14" hidden="1" x14ac:dyDescent="0.3">
      <c r="A872" s="4" t="s">
        <v>603</v>
      </c>
      <c r="B872" s="4">
        <v>3</v>
      </c>
      <c r="C872" s="4">
        <v>3</v>
      </c>
      <c r="D872" s="5">
        <v>85</v>
      </c>
      <c r="E872" s="4" t="s">
        <v>876</v>
      </c>
      <c r="F872" s="4" t="s">
        <v>1377</v>
      </c>
      <c r="G872" s="4" t="s">
        <v>938</v>
      </c>
      <c r="H872" s="4">
        <v>500</v>
      </c>
      <c r="I872" s="4"/>
      <c r="J872" s="4" t="s">
        <v>937</v>
      </c>
      <c r="K872" s="4"/>
      <c r="L872" s="4">
        <v>1</v>
      </c>
      <c r="M872" s="4" t="s">
        <v>934</v>
      </c>
      <c r="N872" s="4" t="s">
        <v>933</v>
      </c>
    </row>
    <row r="873" spans="1:14" hidden="1" x14ac:dyDescent="0.3">
      <c r="A873" s="4" t="s">
        <v>603</v>
      </c>
      <c r="B873" s="4">
        <v>3</v>
      </c>
      <c r="C873" s="4">
        <v>3</v>
      </c>
      <c r="D873" s="5">
        <v>85</v>
      </c>
      <c r="E873" s="4" t="s">
        <v>876</v>
      </c>
      <c r="F873" s="4" t="s">
        <v>1377</v>
      </c>
      <c r="G873" s="4" t="s">
        <v>939</v>
      </c>
      <c r="H873" s="4">
        <v>10</v>
      </c>
      <c r="I873" s="4"/>
      <c r="J873" s="4" t="s">
        <v>937</v>
      </c>
      <c r="K873" s="4"/>
      <c r="L873" s="4">
        <v>1</v>
      </c>
      <c r="M873" s="4" t="s">
        <v>932</v>
      </c>
      <c r="N873" s="4" t="s">
        <v>933</v>
      </c>
    </row>
    <row r="874" spans="1:14" hidden="1" x14ac:dyDescent="0.3">
      <c r="A874" s="4" t="s">
        <v>603</v>
      </c>
      <c r="B874" s="4">
        <v>3</v>
      </c>
      <c r="C874" s="4">
        <v>3</v>
      </c>
      <c r="D874" s="5">
        <v>85</v>
      </c>
      <c r="E874" s="4" t="s">
        <v>876</v>
      </c>
      <c r="F874" s="4" t="s">
        <v>1377</v>
      </c>
      <c r="G874" s="4" t="s">
        <v>940</v>
      </c>
      <c r="H874" s="4">
        <v>8600</v>
      </c>
      <c r="I874" s="4"/>
      <c r="J874" s="4" t="s">
        <v>937</v>
      </c>
      <c r="K874" s="4"/>
      <c r="L874" s="4">
        <v>1</v>
      </c>
      <c r="M874" s="4" t="s">
        <v>934</v>
      </c>
      <c r="N874" s="4" t="s">
        <v>933</v>
      </c>
    </row>
    <row r="875" spans="1:14" hidden="1" x14ac:dyDescent="0.3">
      <c r="A875" s="4" t="s">
        <v>603</v>
      </c>
      <c r="B875" s="4">
        <v>3</v>
      </c>
      <c r="C875" s="4">
        <v>3</v>
      </c>
      <c r="D875" s="5">
        <v>86</v>
      </c>
      <c r="E875" s="4" t="s">
        <v>876</v>
      </c>
      <c r="F875" s="4" t="s">
        <v>1377</v>
      </c>
      <c r="G875" s="4" t="s">
        <v>931</v>
      </c>
      <c r="H875" s="4">
        <v>0.6</v>
      </c>
      <c r="I875" s="4"/>
      <c r="J875" s="4" t="s">
        <v>856</v>
      </c>
      <c r="K875" s="4"/>
      <c r="L875" s="4">
        <v>1</v>
      </c>
      <c r="M875" s="4" t="s">
        <v>932</v>
      </c>
      <c r="N875" s="4" t="s">
        <v>933</v>
      </c>
    </row>
    <row r="876" spans="1:14" hidden="1" x14ac:dyDescent="0.3">
      <c r="A876" s="4" t="s">
        <v>603</v>
      </c>
      <c r="B876" s="4">
        <v>3</v>
      </c>
      <c r="C876" s="4">
        <v>3</v>
      </c>
      <c r="D876" s="5">
        <v>86</v>
      </c>
      <c r="E876" s="4" t="s">
        <v>1523</v>
      </c>
      <c r="F876" s="4" t="s">
        <v>1377</v>
      </c>
      <c r="G876" s="4" t="s">
        <v>1089</v>
      </c>
      <c r="H876" s="4">
        <v>6.7530999999999994E-2</v>
      </c>
      <c r="I876" s="4"/>
      <c r="J876" s="4" t="s">
        <v>856</v>
      </c>
      <c r="K876" s="4"/>
      <c r="L876" s="4">
        <v>1</v>
      </c>
      <c r="M876" s="4" t="s">
        <v>934</v>
      </c>
      <c r="N876" s="4" t="s">
        <v>933</v>
      </c>
    </row>
    <row r="877" spans="1:14" hidden="1" x14ac:dyDescent="0.3">
      <c r="A877" s="4" t="s">
        <v>603</v>
      </c>
      <c r="B877" s="4">
        <v>3</v>
      </c>
      <c r="C877" s="4">
        <v>3</v>
      </c>
      <c r="D877" s="5">
        <v>86</v>
      </c>
      <c r="E877" s="4" t="s">
        <v>876</v>
      </c>
      <c r="F877" s="4" t="s">
        <v>1377</v>
      </c>
      <c r="G877" s="4" t="s">
        <v>935</v>
      </c>
      <c r="H877" s="4">
        <v>-296</v>
      </c>
      <c r="I877" s="4"/>
      <c r="J877" s="4" t="s">
        <v>936</v>
      </c>
      <c r="K877" s="4"/>
      <c r="L877" s="4">
        <v>1</v>
      </c>
      <c r="M877" s="4" t="s">
        <v>932</v>
      </c>
      <c r="N877" s="4" t="s">
        <v>933</v>
      </c>
    </row>
    <row r="878" spans="1:14" hidden="1" x14ac:dyDescent="0.3">
      <c r="A878" s="4" t="s">
        <v>603</v>
      </c>
      <c r="B878" s="4">
        <v>3</v>
      </c>
      <c r="C878" s="4">
        <v>3</v>
      </c>
      <c r="D878" s="5">
        <v>86</v>
      </c>
      <c r="E878" s="4" t="s">
        <v>876</v>
      </c>
      <c r="F878" s="4" t="s">
        <v>1377</v>
      </c>
      <c r="G878" s="4" t="s">
        <v>2231</v>
      </c>
      <c r="H878" s="4">
        <v>240</v>
      </c>
      <c r="I878" s="4"/>
      <c r="J878" s="4" t="s">
        <v>937</v>
      </c>
      <c r="K878" s="4"/>
      <c r="L878" s="4">
        <v>1</v>
      </c>
      <c r="M878" s="4" t="s">
        <v>932</v>
      </c>
      <c r="N878" s="4" t="s">
        <v>933</v>
      </c>
    </row>
    <row r="879" spans="1:14" hidden="1" x14ac:dyDescent="0.3">
      <c r="A879" s="4" t="s">
        <v>603</v>
      </c>
      <c r="B879" s="4">
        <v>3</v>
      </c>
      <c r="C879" s="4">
        <v>3</v>
      </c>
      <c r="D879" s="5">
        <v>86</v>
      </c>
      <c r="E879" s="4" t="s">
        <v>876</v>
      </c>
      <c r="F879" s="4" t="s">
        <v>1377</v>
      </c>
      <c r="G879" s="4" t="s">
        <v>938</v>
      </c>
      <c r="H879" s="4">
        <v>520</v>
      </c>
      <c r="I879" s="4"/>
      <c r="J879" s="4" t="s">
        <v>937</v>
      </c>
      <c r="K879" s="4"/>
      <c r="L879" s="4">
        <v>1</v>
      </c>
      <c r="M879" s="4" t="s">
        <v>934</v>
      </c>
      <c r="N879" s="4" t="s">
        <v>933</v>
      </c>
    </row>
    <row r="880" spans="1:14" hidden="1" x14ac:dyDescent="0.3">
      <c r="A880" s="4" t="s">
        <v>603</v>
      </c>
      <c r="B880" s="4">
        <v>3</v>
      </c>
      <c r="C880" s="4">
        <v>3</v>
      </c>
      <c r="D880" s="5">
        <v>86</v>
      </c>
      <c r="E880" s="4" t="s">
        <v>876</v>
      </c>
      <c r="F880" s="4" t="s">
        <v>1377</v>
      </c>
      <c r="G880" s="4" t="s">
        <v>939</v>
      </c>
      <c r="H880" s="4">
        <v>8.9</v>
      </c>
      <c r="I880" s="4"/>
      <c r="J880" s="4" t="s">
        <v>937</v>
      </c>
      <c r="K880" s="4"/>
      <c r="L880" s="4">
        <v>1</v>
      </c>
      <c r="M880" s="4" t="s">
        <v>932</v>
      </c>
      <c r="N880" s="4" t="s">
        <v>933</v>
      </c>
    </row>
    <row r="881" spans="1:14" hidden="1" x14ac:dyDescent="0.3">
      <c r="A881" s="4" t="s">
        <v>603</v>
      </c>
      <c r="B881" s="4">
        <v>3</v>
      </c>
      <c r="C881" s="4">
        <v>3</v>
      </c>
      <c r="D881" s="5">
        <v>86</v>
      </c>
      <c r="E881" s="4" t="s">
        <v>876</v>
      </c>
      <c r="F881" s="4" t="s">
        <v>1377</v>
      </c>
      <c r="G881" s="4" t="s">
        <v>940</v>
      </c>
      <c r="H881" s="4">
        <v>8200</v>
      </c>
      <c r="I881" s="4"/>
      <c r="J881" s="4" t="s">
        <v>937</v>
      </c>
      <c r="K881" s="4"/>
      <c r="L881" s="4">
        <v>1</v>
      </c>
      <c r="M881" s="4" t="s">
        <v>934</v>
      </c>
      <c r="N881" s="4" t="s">
        <v>933</v>
      </c>
    </row>
    <row r="882" spans="1:14" hidden="1" x14ac:dyDescent="0.3">
      <c r="A882" s="4" t="s">
        <v>603</v>
      </c>
      <c r="B882" s="4">
        <v>3</v>
      </c>
      <c r="C882" s="4">
        <v>3</v>
      </c>
      <c r="D882" s="5">
        <v>87</v>
      </c>
      <c r="E882" s="4" t="s">
        <v>876</v>
      </c>
      <c r="F882" s="4" t="s">
        <v>1377</v>
      </c>
      <c r="G882" s="4" t="s">
        <v>931</v>
      </c>
      <c r="H882" s="4">
        <v>1.3</v>
      </c>
      <c r="I882" s="4"/>
      <c r="J882" s="4" t="s">
        <v>856</v>
      </c>
      <c r="K882" s="4"/>
      <c r="L882" s="4">
        <v>1</v>
      </c>
      <c r="M882" s="4" t="s">
        <v>932</v>
      </c>
      <c r="N882" s="4" t="s">
        <v>933</v>
      </c>
    </row>
    <row r="883" spans="1:14" hidden="1" x14ac:dyDescent="0.3">
      <c r="A883" s="4" t="s">
        <v>603</v>
      </c>
      <c r="B883" s="4">
        <v>3</v>
      </c>
      <c r="C883" s="4">
        <v>3</v>
      </c>
      <c r="D883" s="5">
        <v>87</v>
      </c>
      <c r="E883" s="4" t="s">
        <v>1523</v>
      </c>
      <c r="F883" s="4" t="s">
        <v>1377</v>
      </c>
      <c r="G883" s="4" t="s">
        <v>1089</v>
      </c>
      <c r="H883" s="4">
        <v>6.6539000000000001E-2</v>
      </c>
      <c r="I883" s="4"/>
      <c r="J883" s="4" t="s">
        <v>856</v>
      </c>
      <c r="K883" s="4"/>
      <c r="L883" s="4">
        <v>1</v>
      </c>
      <c r="M883" s="4" t="s">
        <v>934</v>
      </c>
      <c r="N883" s="4" t="s">
        <v>933</v>
      </c>
    </row>
    <row r="884" spans="1:14" hidden="1" x14ac:dyDescent="0.3">
      <c r="A884" s="4" t="s">
        <v>603</v>
      </c>
      <c r="B884" s="4">
        <v>3</v>
      </c>
      <c r="C884" s="4">
        <v>3</v>
      </c>
      <c r="D884" s="5">
        <v>87</v>
      </c>
      <c r="E884" s="4" t="s">
        <v>876</v>
      </c>
      <c r="F884" s="4" t="s">
        <v>1377</v>
      </c>
      <c r="G884" s="4" t="s">
        <v>935</v>
      </c>
      <c r="H884" s="4">
        <v>-298</v>
      </c>
      <c r="I884" s="4"/>
      <c r="J884" s="4" t="s">
        <v>936</v>
      </c>
      <c r="K884" s="4"/>
      <c r="L884" s="4">
        <v>1</v>
      </c>
      <c r="M884" s="4" t="s">
        <v>932</v>
      </c>
      <c r="N884" s="4" t="s">
        <v>933</v>
      </c>
    </row>
    <row r="885" spans="1:14" hidden="1" x14ac:dyDescent="0.3">
      <c r="A885" s="4" t="s">
        <v>603</v>
      </c>
      <c r="B885" s="4">
        <v>3</v>
      </c>
      <c r="C885" s="4">
        <v>3</v>
      </c>
      <c r="D885" s="5">
        <v>87</v>
      </c>
      <c r="E885" s="4" t="s">
        <v>876</v>
      </c>
      <c r="F885" s="4" t="s">
        <v>1377</v>
      </c>
      <c r="G885" s="4" t="s">
        <v>2231</v>
      </c>
      <c r="H885" s="4">
        <v>260</v>
      </c>
      <c r="I885" s="4"/>
      <c r="J885" s="4" t="s">
        <v>937</v>
      </c>
      <c r="K885" s="4"/>
      <c r="L885" s="4">
        <v>1</v>
      </c>
      <c r="M885" s="4" t="s">
        <v>932</v>
      </c>
      <c r="N885" s="4" t="s">
        <v>933</v>
      </c>
    </row>
    <row r="886" spans="1:14" hidden="1" x14ac:dyDescent="0.3">
      <c r="A886" s="4" t="s">
        <v>603</v>
      </c>
      <c r="B886" s="4">
        <v>3</v>
      </c>
      <c r="C886" s="4">
        <v>3</v>
      </c>
      <c r="D886" s="5">
        <v>87</v>
      </c>
      <c r="E886" s="4" t="s">
        <v>876</v>
      </c>
      <c r="F886" s="4" t="s">
        <v>1377</v>
      </c>
      <c r="G886" s="4" t="s">
        <v>938</v>
      </c>
      <c r="H886" s="4">
        <v>710</v>
      </c>
      <c r="I886" s="4"/>
      <c r="J886" s="4" t="s">
        <v>937</v>
      </c>
      <c r="K886" s="4"/>
      <c r="L886" s="4">
        <v>1</v>
      </c>
      <c r="M886" s="4" t="s">
        <v>934</v>
      </c>
      <c r="N886" s="4" t="s">
        <v>933</v>
      </c>
    </row>
    <row r="887" spans="1:14" hidden="1" x14ac:dyDescent="0.3">
      <c r="A887" s="4" t="s">
        <v>603</v>
      </c>
      <c r="B887" s="4">
        <v>3</v>
      </c>
      <c r="C887" s="4">
        <v>3</v>
      </c>
      <c r="D887" s="5">
        <v>87</v>
      </c>
      <c r="E887" s="4" t="s">
        <v>876</v>
      </c>
      <c r="F887" s="4" t="s">
        <v>1377</v>
      </c>
      <c r="G887" s="4" t="s">
        <v>939</v>
      </c>
      <c r="H887" s="4">
        <v>24</v>
      </c>
      <c r="I887" s="4"/>
      <c r="J887" s="4" t="s">
        <v>937</v>
      </c>
      <c r="K887" s="4"/>
      <c r="L887" s="4">
        <v>1</v>
      </c>
      <c r="M887" s="4" t="s">
        <v>932</v>
      </c>
      <c r="N887" s="4" t="s">
        <v>933</v>
      </c>
    </row>
    <row r="888" spans="1:14" hidden="1" x14ac:dyDescent="0.3">
      <c r="A888" s="4" t="s">
        <v>603</v>
      </c>
      <c r="B888" s="4">
        <v>3</v>
      </c>
      <c r="C888" s="4">
        <v>3</v>
      </c>
      <c r="D888" s="5">
        <v>87</v>
      </c>
      <c r="E888" s="4" t="s">
        <v>876</v>
      </c>
      <c r="F888" s="4" t="s">
        <v>1377</v>
      </c>
      <c r="G888" s="4" t="s">
        <v>940</v>
      </c>
      <c r="H888" s="4">
        <v>11000</v>
      </c>
      <c r="I888" s="4"/>
      <c r="J888" s="4" t="s">
        <v>937</v>
      </c>
      <c r="K888" s="4"/>
      <c r="L888" s="4">
        <v>1</v>
      </c>
      <c r="M888" s="4" t="s">
        <v>934</v>
      </c>
      <c r="N888" s="4" t="s">
        <v>933</v>
      </c>
    </row>
    <row r="889" spans="1:14" hidden="1" x14ac:dyDescent="0.3">
      <c r="A889" s="4" t="s">
        <v>603</v>
      </c>
      <c r="B889" s="4">
        <v>3</v>
      </c>
      <c r="C889" s="4">
        <v>3</v>
      </c>
      <c r="D889" s="5">
        <v>88</v>
      </c>
      <c r="E889" s="4" t="s">
        <v>876</v>
      </c>
      <c r="F889" s="4" t="s">
        <v>1377</v>
      </c>
      <c r="G889" s="4" t="s">
        <v>931</v>
      </c>
      <c r="H889" s="4">
        <v>1.2</v>
      </c>
      <c r="I889" s="4"/>
      <c r="J889" s="4" t="s">
        <v>856</v>
      </c>
      <c r="K889" s="4"/>
      <c r="L889" s="4">
        <v>1</v>
      </c>
      <c r="M889" s="4" t="s">
        <v>932</v>
      </c>
      <c r="N889" s="4" t="s">
        <v>933</v>
      </c>
    </row>
    <row r="890" spans="1:14" hidden="1" x14ac:dyDescent="0.3">
      <c r="A890" s="4" t="s">
        <v>603</v>
      </c>
      <c r="B890" s="4">
        <v>3</v>
      </c>
      <c r="C890" s="4">
        <v>3</v>
      </c>
      <c r="D890" s="5">
        <v>88</v>
      </c>
      <c r="E890" s="4" t="s">
        <v>1523</v>
      </c>
      <c r="F890" s="4" t="s">
        <v>1377</v>
      </c>
      <c r="G890" s="4" t="s">
        <v>1089</v>
      </c>
      <c r="H890" s="4">
        <v>0.107894</v>
      </c>
      <c r="I890" s="4"/>
      <c r="J890" s="4" t="s">
        <v>856</v>
      </c>
      <c r="K890" s="4"/>
      <c r="L890" s="4">
        <v>1</v>
      </c>
      <c r="M890" s="4" t="s">
        <v>934</v>
      </c>
      <c r="N890" s="4" t="s">
        <v>933</v>
      </c>
    </row>
    <row r="891" spans="1:14" hidden="1" x14ac:dyDescent="0.3">
      <c r="A891" s="4" t="s">
        <v>603</v>
      </c>
      <c r="B891" s="4">
        <v>3</v>
      </c>
      <c r="C891" s="4">
        <v>3</v>
      </c>
      <c r="D891" s="5">
        <v>88</v>
      </c>
      <c r="E891" s="4" t="s">
        <v>876</v>
      </c>
      <c r="F891" s="4" t="s">
        <v>1377</v>
      </c>
      <c r="G891" s="4" t="s">
        <v>935</v>
      </c>
      <c r="H891" s="4">
        <v>-346</v>
      </c>
      <c r="I891" s="4"/>
      <c r="J891" s="4" t="s">
        <v>936</v>
      </c>
      <c r="K891" s="4"/>
      <c r="L891" s="4">
        <v>1</v>
      </c>
      <c r="M891" s="4" t="s">
        <v>932</v>
      </c>
      <c r="N891" s="4" t="s">
        <v>933</v>
      </c>
    </row>
    <row r="892" spans="1:14" hidden="1" x14ac:dyDescent="0.3">
      <c r="A892" s="4" t="s">
        <v>603</v>
      </c>
      <c r="B892" s="4">
        <v>3</v>
      </c>
      <c r="C892" s="4">
        <v>3</v>
      </c>
      <c r="D892" s="5">
        <v>88</v>
      </c>
      <c r="E892" s="4" t="s">
        <v>876</v>
      </c>
      <c r="F892" s="4" t="s">
        <v>1377</v>
      </c>
      <c r="G892" s="4" t="s">
        <v>2231</v>
      </c>
      <c r="H892" s="4">
        <v>220</v>
      </c>
      <c r="I892" s="4"/>
      <c r="J892" s="4" t="s">
        <v>937</v>
      </c>
      <c r="K892" s="4"/>
      <c r="L892" s="4">
        <v>1</v>
      </c>
      <c r="M892" s="4" t="s">
        <v>932</v>
      </c>
      <c r="N892" s="4" t="s">
        <v>933</v>
      </c>
    </row>
    <row r="893" spans="1:14" hidden="1" x14ac:dyDescent="0.3">
      <c r="A893" s="4" t="s">
        <v>603</v>
      </c>
      <c r="B893" s="4">
        <v>3</v>
      </c>
      <c r="C893" s="4">
        <v>3</v>
      </c>
      <c r="D893" s="5">
        <v>88</v>
      </c>
      <c r="E893" s="4" t="s">
        <v>876</v>
      </c>
      <c r="F893" s="4" t="s">
        <v>1377</v>
      </c>
      <c r="G893" s="4" t="s">
        <v>938</v>
      </c>
      <c r="H893" s="4">
        <v>780</v>
      </c>
      <c r="I893" s="4"/>
      <c r="J893" s="4" t="s">
        <v>937</v>
      </c>
      <c r="K893" s="4"/>
      <c r="L893" s="4">
        <v>1</v>
      </c>
      <c r="M893" s="4" t="s">
        <v>934</v>
      </c>
      <c r="N893" s="4" t="s">
        <v>933</v>
      </c>
    </row>
    <row r="894" spans="1:14" hidden="1" x14ac:dyDescent="0.3">
      <c r="A894" s="4" t="s">
        <v>603</v>
      </c>
      <c r="B894" s="4">
        <v>3</v>
      </c>
      <c r="C894" s="4">
        <v>3</v>
      </c>
      <c r="D894" s="5">
        <v>88</v>
      </c>
      <c r="E894" s="4" t="s">
        <v>876</v>
      </c>
      <c r="F894" s="4" t="s">
        <v>1377</v>
      </c>
      <c r="G894" s="4" t="s">
        <v>939</v>
      </c>
      <c r="H894" s="4">
        <v>28</v>
      </c>
      <c r="I894" s="4"/>
      <c r="J894" s="4" t="s">
        <v>937</v>
      </c>
      <c r="K894" s="4"/>
      <c r="L894" s="4">
        <v>1</v>
      </c>
      <c r="M894" s="4" t="s">
        <v>932</v>
      </c>
      <c r="N894" s="4" t="s">
        <v>933</v>
      </c>
    </row>
    <row r="895" spans="1:14" hidden="1" x14ac:dyDescent="0.3">
      <c r="A895" s="4" t="s">
        <v>603</v>
      </c>
      <c r="B895" s="4">
        <v>3</v>
      </c>
      <c r="C895" s="4">
        <v>3</v>
      </c>
      <c r="D895" s="5">
        <v>88</v>
      </c>
      <c r="E895" s="4" t="s">
        <v>876</v>
      </c>
      <c r="F895" s="4" t="s">
        <v>1377</v>
      </c>
      <c r="G895" s="4" t="s">
        <v>940</v>
      </c>
      <c r="H895" s="4">
        <v>18000</v>
      </c>
      <c r="I895" s="4"/>
      <c r="J895" s="4" t="s">
        <v>937</v>
      </c>
      <c r="K895" s="4"/>
      <c r="L895" s="4">
        <v>1</v>
      </c>
      <c r="M895" s="4" t="s">
        <v>934</v>
      </c>
      <c r="N895" s="4" t="s">
        <v>933</v>
      </c>
    </row>
    <row r="896" spans="1:14" hidden="1" x14ac:dyDescent="0.3">
      <c r="A896" s="4" t="s">
        <v>603</v>
      </c>
      <c r="B896" s="4">
        <v>3</v>
      </c>
      <c r="C896" s="4">
        <v>3</v>
      </c>
      <c r="D896" s="5">
        <v>89</v>
      </c>
      <c r="E896" s="4" t="s">
        <v>876</v>
      </c>
      <c r="F896" s="4" t="s">
        <v>1377</v>
      </c>
      <c r="G896" s="4" t="s">
        <v>931</v>
      </c>
      <c r="H896" s="4">
        <v>0.7</v>
      </c>
      <c r="I896" s="4"/>
      <c r="J896" s="4" t="s">
        <v>856</v>
      </c>
      <c r="K896" s="4"/>
      <c r="L896" s="4">
        <v>1</v>
      </c>
      <c r="M896" s="4" t="s">
        <v>932</v>
      </c>
      <c r="N896" s="4" t="s">
        <v>933</v>
      </c>
    </row>
    <row r="897" spans="1:14" hidden="1" x14ac:dyDescent="0.3">
      <c r="A897" s="4" t="s">
        <v>603</v>
      </c>
      <c r="B897" s="4">
        <v>3</v>
      </c>
      <c r="C897" s="4">
        <v>3</v>
      </c>
      <c r="D897" s="5">
        <v>89</v>
      </c>
      <c r="E897" s="4" t="s">
        <v>876</v>
      </c>
      <c r="F897" s="4" t="s">
        <v>1377</v>
      </c>
      <c r="G897" s="4" t="s">
        <v>1089</v>
      </c>
      <c r="H897" s="4">
        <v>6.1846999999999999E-2</v>
      </c>
      <c r="I897" s="4"/>
      <c r="J897" s="4" t="s">
        <v>856</v>
      </c>
      <c r="K897" s="4"/>
      <c r="L897" s="4">
        <v>1</v>
      </c>
      <c r="M897" s="4" t="s">
        <v>934</v>
      </c>
      <c r="N897" s="4" t="s">
        <v>933</v>
      </c>
    </row>
    <row r="898" spans="1:14" hidden="1" x14ac:dyDescent="0.3">
      <c r="A898" s="4" t="s">
        <v>603</v>
      </c>
      <c r="B898" s="4">
        <v>3</v>
      </c>
      <c r="C898" s="4">
        <v>3</v>
      </c>
      <c r="D898" s="5">
        <v>89</v>
      </c>
      <c r="E898" s="4" t="s">
        <v>876</v>
      </c>
      <c r="F898" s="4" t="s">
        <v>1377</v>
      </c>
      <c r="G898" s="4" t="s">
        <v>935</v>
      </c>
      <c r="H898" s="4">
        <v>-284</v>
      </c>
      <c r="I898" s="4"/>
      <c r="J898" s="4" t="s">
        <v>936</v>
      </c>
      <c r="K898" s="4"/>
      <c r="L898" s="4">
        <v>1</v>
      </c>
      <c r="M898" s="4" t="s">
        <v>932</v>
      </c>
      <c r="N898" s="4" t="s">
        <v>933</v>
      </c>
    </row>
    <row r="899" spans="1:14" hidden="1" x14ac:dyDescent="0.3">
      <c r="A899" s="4" t="s">
        <v>603</v>
      </c>
      <c r="B899" s="4">
        <v>3</v>
      </c>
      <c r="C899" s="4">
        <v>3</v>
      </c>
      <c r="D899" s="5">
        <v>89</v>
      </c>
      <c r="E899" s="4" t="s">
        <v>876</v>
      </c>
      <c r="F899" s="4" t="s">
        <v>1377</v>
      </c>
      <c r="G899" s="4" t="s">
        <v>2231</v>
      </c>
      <c r="H899" s="4">
        <v>250</v>
      </c>
      <c r="I899" s="4"/>
      <c r="J899" s="4" t="s">
        <v>937</v>
      </c>
      <c r="K899" s="4"/>
      <c r="L899" s="4">
        <v>1</v>
      </c>
      <c r="M899" s="4" t="s">
        <v>932</v>
      </c>
      <c r="N899" s="4" t="s">
        <v>933</v>
      </c>
    </row>
    <row r="900" spans="1:14" hidden="1" x14ac:dyDescent="0.3">
      <c r="A900" s="4" t="s">
        <v>603</v>
      </c>
      <c r="B900" s="4">
        <v>3</v>
      </c>
      <c r="C900" s="4">
        <v>3</v>
      </c>
      <c r="D900" s="5">
        <v>89</v>
      </c>
      <c r="E900" s="4" t="s">
        <v>876</v>
      </c>
      <c r="F900" s="4" t="s">
        <v>1377</v>
      </c>
      <c r="G900" s="4" t="s">
        <v>938</v>
      </c>
      <c r="H900" s="4">
        <v>500</v>
      </c>
      <c r="I900" s="4"/>
      <c r="J900" s="4" t="s">
        <v>937</v>
      </c>
      <c r="K900" s="4"/>
      <c r="L900" s="4">
        <v>1</v>
      </c>
      <c r="M900" s="4" t="s">
        <v>934</v>
      </c>
      <c r="N900" s="4" t="s">
        <v>933</v>
      </c>
    </row>
    <row r="901" spans="1:14" hidden="1" x14ac:dyDescent="0.3">
      <c r="A901" s="4" t="s">
        <v>603</v>
      </c>
      <c r="B901" s="4">
        <v>3</v>
      </c>
      <c r="C901" s="4">
        <v>3</v>
      </c>
      <c r="D901" s="5">
        <v>89</v>
      </c>
      <c r="E901" s="4" t="s">
        <v>876</v>
      </c>
      <c r="F901" s="4" t="s">
        <v>1377</v>
      </c>
      <c r="G901" s="4" t="s">
        <v>939</v>
      </c>
      <c r="H901" s="4">
        <v>19</v>
      </c>
      <c r="I901" s="4"/>
      <c r="J901" s="4" t="s">
        <v>937</v>
      </c>
      <c r="K901" s="4"/>
      <c r="L901" s="4">
        <v>1</v>
      </c>
      <c r="M901" s="4" t="s">
        <v>932</v>
      </c>
      <c r="N901" s="4" t="s">
        <v>933</v>
      </c>
    </row>
    <row r="902" spans="1:14" hidden="1" x14ac:dyDescent="0.3">
      <c r="A902" s="4" t="s">
        <v>603</v>
      </c>
      <c r="B902" s="4">
        <v>3</v>
      </c>
      <c r="C902" s="4">
        <v>3</v>
      </c>
      <c r="D902" s="5">
        <v>89</v>
      </c>
      <c r="E902" s="4" t="s">
        <v>876</v>
      </c>
      <c r="F902" s="4" t="s">
        <v>1377</v>
      </c>
      <c r="G902" s="4" t="s">
        <v>940</v>
      </c>
      <c r="H902" s="4">
        <v>8300</v>
      </c>
      <c r="I902" s="4"/>
      <c r="J902" s="4" t="s">
        <v>937</v>
      </c>
      <c r="K902" s="4"/>
      <c r="L902" s="4">
        <v>1</v>
      </c>
      <c r="M902" s="4" t="s">
        <v>934</v>
      </c>
      <c r="N902" s="4" t="s">
        <v>933</v>
      </c>
    </row>
    <row r="903" spans="1:14" hidden="1" x14ac:dyDescent="0.3">
      <c r="A903" s="4" t="s">
        <v>603</v>
      </c>
      <c r="B903" s="4">
        <v>3</v>
      </c>
      <c r="C903" s="4">
        <v>3</v>
      </c>
      <c r="D903" s="5">
        <v>90</v>
      </c>
      <c r="E903" s="4" t="s">
        <v>876</v>
      </c>
      <c r="F903" s="4" t="s">
        <v>1377</v>
      </c>
      <c r="G903" s="4" t="s">
        <v>931</v>
      </c>
      <c r="H903" s="4">
        <v>0.7</v>
      </c>
      <c r="I903" s="4"/>
      <c r="J903" s="4" t="s">
        <v>856</v>
      </c>
      <c r="K903" s="4"/>
      <c r="L903" s="4">
        <v>1</v>
      </c>
      <c r="M903" s="4" t="s">
        <v>932</v>
      </c>
      <c r="N903" s="4" t="s">
        <v>933</v>
      </c>
    </row>
    <row r="904" spans="1:14" hidden="1" x14ac:dyDescent="0.3">
      <c r="A904" s="4" t="s">
        <v>603</v>
      </c>
      <c r="B904" s="4">
        <v>3</v>
      </c>
      <c r="C904" s="4">
        <v>3</v>
      </c>
      <c r="D904" s="5">
        <v>90</v>
      </c>
      <c r="E904" s="4" t="s">
        <v>1523</v>
      </c>
      <c r="F904" s="4" t="s">
        <v>1377</v>
      </c>
      <c r="G904" s="4" t="s">
        <v>1089</v>
      </c>
      <c r="H904" s="4">
        <v>4.0725999999999998E-2</v>
      </c>
      <c r="I904" s="4"/>
      <c r="J904" s="4" t="s">
        <v>856</v>
      </c>
      <c r="K904" s="4"/>
      <c r="L904" s="4">
        <v>1</v>
      </c>
      <c r="M904" s="4" t="s">
        <v>934</v>
      </c>
      <c r="N904" s="4" t="s">
        <v>933</v>
      </c>
    </row>
    <row r="905" spans="1:14" hidden="1" x14ac:dyDescent="0.3">
      <c r="A905" s="4" t="s">
        <v>603</v>
      </c>
      <c r="B905" s="4">
        <v>3</v>
      </c>
      <c r="C905" s="4">
        <v>3</v>
      </c>
      <c r="D905" s="5">
        <v>90</v>
      </c>
      <c r="E905" s="4" t="s">
        <v>876</v>
      </c>
      <c r="F905" s="4" t="s">
        <v>1377</v>
      </c>
      <c r="G905" s="4" t="s">
        <v>935</v>
      </c>
      <c r="H905" s="4">
        <v>-175</v>
      </c>
      <c r="I905" s="4"/>
      <c r="J905" s="4" t="s">
        <v>936</v>
      </c>
      <c r="K905" s="4"/>
      <c r="L905" s="4">
        <v>1</v>
      </c>
      <c r="M905" s="4" t="s">
        <v>932</v>
      </c>
      <c r="N905" s="4" t="s">
        <v>933</v>
      </c>
    </row>
    <row r="906" spans="1:14" hidden="1" x14ac:dyDescent="0.3">
      <c r="A906" s="4" t="s">
        <v>603</v>
      </c>
      <c r="B906" s="4">
        <v>3</v>
      </c>
      <c r="C906" s="4">
        <v>3</v>
      </c>
      <c r="D906" s="5">
        <v>90</v>
      </c>
      <c r="E906" s="4" t="s">
        <v>876</v>
      </c>
      <c r="F906" s="4" t="s">
        <v>1377</v>
      </c>
      <c r="G906" s="4" t="s">
        <v>2231</v>
      </c>
      <c r="H906" s="4">
        <v>240</v>
      </c>
      <c r="I906" s="4"/>
      <c r="J906" s="4" t="s">
        <v>937</v>
      </c>
      <c r="K906" s="4"/>
      <c r="L906" s="4">
        <v>1</v>
      </c>
      <c r="M906" s="4" t="s">
        <v>932</v>
      </c>
      <c r="N906" s="4" t="s">
        <v>933</v>
      </c>
    </row>
    <row r="907" spans="1:14" hidden="1" x14ac:dyDescent="0.3">
      <c r="A907" s="4" t="s">
        <v>603</v>
      </c>
      <c r="B907" s="4">
        <v>3</v>
      </c>
      <c r="C907" s="4">
        <v>3</v>
      </c>
      <c r="D907" s="5">
        <v>90</v>
      </c>
      <c r="E907" s="4" t="s">
        <v>876</v>
      </c>
      <c r="F907" s="4" t="s">
        <v>1377</v>
      </c>
      <c r="G907" s="4" t="s">
        <v>938</v>
      </c>
      <c r="H907" s="4">
        <v>490</v>
      </c>
      <c r="I907" s="4"/>
      <c r="J907" s="4" t="s">
        <v>937</v>
      </c>
      <c r="K907" s="4"/>
      <c r="L907" s="4">
        <v>1</v>
      </c>
      <c r="M907" s="4" t="s">
        <v>934</v>
      </c>
      <c r="N907" s="4" t="s">
        <v>933</v>
      </c>
    </row>
    <row r="908" spans="1:14" hidden="1" x14ac:dyDescent="0.3">
      <c r="A908" s="4" t="s">
        <v>603</v>
      </c>
      <c r="B908" s="4">
        <v>3</v>
      </c>
      <c r="C908" s="4">
        <v>3</v>
      </c>
      <c r="D908" s="5">
        <v>90</v>
      </c>
      <c r="E908" s="4" t="s">
        <v>876</v>
      </c>
      <c r="F908" s="4" t="s">
        <v>1377</v>
      </c>
      <c r="G908" s="4" t="s">
        <v>939</v>
      </c>
      <c r="H908" s="4">
        <v>23</v>
      </c>
      <c r="I908" s="4"/>
      <c r="J908" s="4" t="s">
        <v>937</v>
      </c>
      <c r="K908" s="4"/>
      <c r="L908" s="4">
        <v>1</v>
      </c>
      <c r="M908" s="4" t="s">
        <v>932</v>
      </c>
      <c r="N908" s="4" t="s">
        <v>933</v>
      </c>
    </row>
    <row r="909" spans="1:14" hidden="1" x14ac:dyDescent="0.3">
      <c r="A909" s="4" t="s">
        <v>603</v>
      </c>
      <c r="B909" s="4">
        <v>3</v>
      </c>
      <c r="C909" s="4">
        <v>3</v>
      </c>
      <c r="D909" s="5">
        <v>90</v>
      </c>
      <c r="E909" s="4" t="s">
        <v>876</v>
      </c>
      <c r="F909" s="4" t="s">
        <v>1377</v>
      </c>
      <c r="G909" s="4" t="s">
        <v>940</v>
      </c>
      <c r="H909" s="4">
        <v>8000</v>
      </c>
      <c r="I909" s="4"/>
      <c r="J909" s="4" t="s">
        <v>937</v>
      </c>
      <c r="K909" s="4"/>
      <c r="L909" s="4">
        <v>1</v>
      </c>
      <c r="M909" s="4" t="s">
        <v>934</v>
      </c>
      <c r="N909" s="4" t="s">
        <v>933</v>
      </c>
    </row>
    <row r="910" spans="1:14" hidden="1" x14ac:dyDescent="0.3">
      <c r="A910" s="4" t="s">
        <v>603</v>
      </c>
      <c r="B910" s="4">
        <v>3</v>
      </c>
      <c r="C910" s="4">
        <v>3</v>
      </c>
      <c r="D910" s="5">
        <v>91</v>
      </c>
      <c r="E910" s="4" t="s">
        <v>876</v>
      </c>
      <c r="F910" s="4" t="s">
        <v>1377</v>
      </c>
      <c r="G910" s="4" t="s">
        <v>931</v>
      </c>
      <c r="H910" s="4">
        <v>1.2</v>
      </c>
      <c r="I910" s="4"/>
      <c r="J910" s="4" t="s">
        <v>856</v>
      </c>
      <c r="K910" s="4"/>
      <c r="L910" s="4">
        <v>1</v>
      </c>
      <c r="M910" s="4" t="s">
        <v>932</v>
      </c>
      <c r="N910" s="4" t="s">
        <v>933</v>
      </c>
    </row>
    <row r="911" spans="1:14" hidden="1" x14ac:dyDescent="0.3">
      <c r="A911" s="4" t="s">
        <v>603</v>
      </c>
      <c r="B911" s="4">
        <v>3</v>
      </c>
      <c r="C911" s="4">
        <v>3</v>
      </c>
      <c r="D911" s="5">
        <v>91</v>
      </c>
      <c r="E911" s="4" t="s">
        <v>1523</v>
      </c>
      <c r="F911" s="4" t="s">
        <v>1377</v>
      </c>
      <c r="G911" s="4" t="s">
        <v>1089</v>
      </c>
      <c r="H911" s="4">
        <v>9.9492999999999998E-2</v>
      </c>
      <c r="I911" s="4"/>
      <c r="J911" s="4" t="s">
        <v>856</v>
      </c>
      <c r="K911" s="4"/>
      <c r="L911" s="4">
        <v>1</v>
      </c>
      <c r="M911" s="4" t="s">
        <v>934</v>
      </c>
      <c r="N911" s="4" t="s">
        <v>933</v>
      </c>
    </row>
    <row r="912" spans="1:14" hidden="1" x14ac:dyDescent="0.3">
      <c r="A912" s="4" t="s">
        <v>603</v>
      </c>
      <c r="B912" s="4">
        <v>3</v>
      </c>
      <c r="C912" s="4">
        <v>3</v>
      </c>
      <c r="D912" s="5">
        <v>91</v>
      </c>
      <c r="E912" s="4" t="s">
        <v>876</v>
      </c>
      <c r="F912" s="4" t="s">
        <v>1377</v>
      </c>
      <c r="G912" s="4" t="s">
        <v>935</v>
      </c>
      <c r="H912" s="4">
        <v>-345</v>
      </c>
      <c r="I912" s="4"/>
      <c r="J912" s="4" t="s">
        <v>936</v>
      </c>
      <c r="K912" s="4"/>
      <c r="L912" s="4">
        <v>1</v>
      </c>
      <c r="M912" s="4" t="s">
        <v>932</v>
      </c>
      <c r="N912" s="4" t="s">
        <v>933</v>
      </c>
    </row>
    <row r="913" spans="1:14" hidden="1" x14ac:dyDescent="0.3">
      <c r="A913" s="4" t="s">
        <v>603</v>
      </c>
      <c r="B913" s="4">
        <v>3</v>
      </c>
      <c r="C913" s="4">
        <v>3</v>
      </c>
      <c r="D913" s="5">
        <v>91</v>
      </c>
      <c r="E913" s="4" t="s">
        <v>876</v>
      </c>
      <c r="F913" s="4" t="s">
        <v>1377</v>
      </c>
      <c r="G913" s="4" t="s">
        <v>2231</v>
      </c>
      <c r="H913" s="4">
        <v>200</v>
      </c>
      <c r="I913" s="4"/>
      <c r="J913" s="4" t="s">
        <v>937</v>
      </c>
      <c r="K913" s="4"/>
      <c r="L913" s="4">
        <v>1</v>
      </c>
      <c r="M913" s="4" t="s">
        <v>932</v>
      </c>
      <c r="N913" s="4" t="s">
        <v>933</v>
      </c>
    </row>
    <row r="914" spans="1:14" hidden="1" x14ac:dyDescent="0.3">
      <c r="A914" s="4" t="s">
        <v>603</v>
      </c>
      <c r="B914" s="4">
        <v>3</v>
      </c>
      <c r="C914" s="4">
        <v>3</v>
      </c>
      <c r="D914" s="5">
        <v>91</v>
      </c>
      <c r="E914" s="4" t="s">
        <v>876</v>
      </c>
      <c r="F914" s="4" t="s">
        <v>1377</v>
      </c>
      <c r="G914" s="4" t="s">
        <v>938</v>
      </c>
      <c r="H914" s="4">
        <v>670</v>
      </c>
      <c r="I914" s="4"/>
      <c r="J914" s="4" t="s">
        <v>937</v>
      </c>
      <c r="K914" s="4"/>
      <c r="L914" s="4">
        <v>1</v>
      </c>
      <c r="M914" s="4" t="s">
        <v>934</v>
      </c>
      <c r="N914" s="4" t="s">
        <v>933</v>
      </c>
    </row>
    <row r="915" spans="1:14" hidden="1" x14ac:dyDescent="0.3">
      <c r="A915" s="4" t="s">
        <v>603</v>
      </c>
      <c r="B915" s="4">
        <v>3</v>
      </c>
      <c r="C915" s="4">
        <v>3</v>
      </c>
      <c r="D915" s="5">
        <v>91</v>
      </c>
      <c r="E915" s="4" t="s">
        <v>876</v>
      </c>
      <c r="F915" s="4" t="s">
        <v>1377</v>
      </c>
      <c r="G915" s="4" t="s">
        <v>939</v>
      </c>
      <c r="H915" s="4">
        <v>0.8</v>
      </c>
      <c r="I915" s="4"/>
      <c r="J915" s="4" t="s">
        <v>937</v>
      </c>
      <c r="K915" s="4"/>
      <c r="L915" s="4">
        <v>1</v>
      </c>
      <c r="M915" s="4" t="s">
        <v>932</v>
      </c>
      <c r="N915" s="4" t="s">
        <v>933</v>
      </c>
    </row>
    <row r="916" spans="1:14" hidden="1" x14ac:dyDescent="0.3">
      <c r="A916" s="4" t="s">
        <v>603</v>
      </c>
      <c r="B916" s="4">
        <v>3</v>
      </c>
      <c r="C916" s="4">
        <v>3</v>
      </c>
      <c r="D916" s="5">
        <v>91</v>
      </c>
      <c r="E916" s="4" t="s">
        <v>876</v>
      </c>
      <c r="F916" s="4" t="s">
        <v>1377</v>
      </c>
      <c r="G916" s="4" t="s">
        <v>940</v>
      </c>
      <c r="H916" s="4">
        <v>18000</v>
      </c>
      <c r="I916" s="4"/>
      <c r="J916" s="4" t="s">
        <v>937</v>
      </c>
      <c r="K916" s="4"/>
      <c r="L916" s="4">
        <v>1</v>
      </c>
      <c r="M916" s="4" t="s">
        <v>934</v>
      </c>
      <c r="N916" s="4" t="s">
        <v>933</v>
      </c>
    </row>
    <row r="917" spans="1:14" hidden="1" x14ac:dyDescent="0.3">
      <c r="A917" s="4" t="s">
        <v>603</v>
      </c>
      <c r="B917" s="4">
        <v>3</v>
      </c>
      <c r="C917" s="4">
        <v>3</v>
      </c>
      <c r="D917" s="5">
        <v>92</v>
      </c>
      <c r="E917" s="4" t="s">
        <v>876</v>
      </c>
      <c r="F917" s="4" t="s">
        <v>1377</v>
      </c>
      <c r="G917" s="4" t="s">
        <v>931</v>
      </c>
      <c r="H917" s="4">
        <v>0.9</v>
      </c>
      <c r="I917" s="4"/>
      <c r="J917" s="4" t="s">
        <v>856</v>
      </c>
      <c r="K917" s="4"/>
      <c r="L917" s="4">
        <v>1</v>
      </c>
      <c r="M917" s="4" t="s">
        <v>932</v>
      </c>
      <c r="N917" s="4" t="s">
        <v>933</v>
      </c>
    </row>
    <row r="918" spans="1:14" hidden="1" x14ac:dyDescent="0.3">
      <c r="A918" s="4" t="s">
        <v>603</v>
      </c>
      <c r="B918" s="4">
        <v>3</v>
      </c>
      <c r="C918" s="4">
        <v>3</v>
      </c>
      <c r="D918" s="5">
        <v>92</v>
      </c>
      <c r="E918" s="4" t="s">
        <v>1523</v>
      </c>
      <c r="F918" s="4" t="s">
        <v>1377</v>
      </c>
      <c r="G918" s="4" t="s">
        <v>1089</v>
      </c>
      <c r="H918" s="4">
        <v>8.9796000000000001E-2</v>
      </c>
      <c r="I918" s="4"/>
      <c r="J918" s="4" t="s">
        <v>856</v>
      </c>
      <c r="K918" s="4"/>
      <c r="L918" s="4">
        <v>1</v>
      </c>
      <c r="M918" s="4" t="s">
        <v>934</v>
      </c>
      <c r="N918" s="4" t="s">
        <v>933</v>
      </c>
    </row>
    <row r="919" spans="1:14" hidden="1" x14ac:dyDescent="0.3">
      <c r="A919" s="4" t="s">
        <v>603</v>
      </c>
      <c r="B919" s="4">
        <v>3</v>
      </c>
      <c r="C919" s="4">
        <v>3</v>
      </c>
      <c r="D919" s="5">
        <v>92</v>
      </c>
      <c r="E919" s="4" t="s">
        <v>876</v>
      </c>
      <c r="F919" s="4" t="s">
        <v>1377</v>
      </c>
      <c r="G919" s="4" t="s">
        <v>935</v>
      </c>
      <c r="H919" s="4">
        <v>-320</v>
      </c>
      <c r="I919" s="4"/>
      <c r="J919" s="4" t="s">
        <v>936</v>
      </c>
      <c r="K919" s="4"/>
      <c r="L919" s="4">
        <v>1</v>
      </c>
      <c r="M919" s="4" t="s">
        <v>932</v>
      </c>
      <c r="N919" s="4" t="s">
        <v>933</v>
      </c>
    </row>
    <row r="920" spans="1:14" hidden="1" x14ac:dyDescent="0.3">
      <c r="A920" s="4" t="s">
        <v>603</v>
      </c>
      <c r="B920" s="4">
        <v>3</v>
      </c>
      <c r="C920" s="4">
        <v>3</v>
      </c>
      <c r="D920" s="5">
        <v>92</v>
      </c>
      <c r="E920" s="4" t="s">
        <v>876</v>
      </c>
      <c r="F920" s="4" t="s">
        <v>1377</v>
      </c>
      <c r="G920" s="4" t="s">
        <v>2231</v>
      </c>
      <c r="H920" s="4">
        <v>140</v>
      </c>
      <c r="I920" s="4"/>
      <c r="J920" s="4" t="s">
        <v>937</v>
      </c>
      <c r="K920" s="4"/>
      <c r="L920" s="4">
        <v>1</v>
      </c>
      <c r="M920" s="4" t="s">
        <v>932</v>
      </c>
      <c r="N920" s="4" t="s">
        <v>933</v>
      </c>
    </row>
    <row r="921" spans="1:14" hidden="1" x14ac:dyDescent="0.3">
      <c r="A921" s="4" t="s">
        <v>603</v>
      </c>
      <c r="B921" s="4">
        <v>3</v>
      </c>
      <c r="C921" s="4">
        <v>3</v>
      </c>
      <c r="D921" s="5">
        <v>92</v>
      </c>
      <c r="E921" s="4" t="s">
        <v>876</v>
      </c>
      <c r="F921" s="4" t="s">
        <v>1377</v>
      </c>
      <c r="G921" s="4" t="s">
        <v>938</v>
      </c>
      <c r="H921" s="4">
        <v>520</v>
      </c>
      <c r="I921" s="4"/>
      <c r="J921" s="4" t="s">
        <v>937</v>
      </c>
      <c r="K921" s="4"/>
      <c r="L921" s="4">
        <v>1</v>
      </c>
      <c r="M921" s="4" t="s">
        <v>934</v>
      </c>
      <c r="N921" s="4" t="s">
        <v>933</v>
      </c>
    </row>
    <row r="922" spans="1:14" hidden="1" x14ac:dyDescent="0.3">
      <c r="A922" s="4" t="s">
        <v>603</v>
      </c>
      <c r="B922" s="4">
        <v>3</v>
      </c>
      <c r="C922" s="4">
        <v>3</v>
      </c>
      <c r="D922" s="5">
        <v>92</v>
      </c>
      <c r="E922" s="4" t="s">
        <v>876</v>
      </c>
      <c r="F922" s="4" t="s">
        <v>1377</v>
      </c>
      <c r="G922" s="4" t="s">
        <v>939</v>
      </c>
      <c r="H922" s="4">
        <v>140</v>
      </c>
      <c r="I922" s="4"/>
      <c r="J922" s="4" t="s">
        <v>937</v>
      </c>
      <c r="K922" s="4"/>
      <c r="L922" s="4">
        <v>1</v>
      </c>
      <c r="M922" s="4" t="s">
        <v>932</v>
      </c>
      <c r="N922" s="4" t="s">
        <v>933</v>
      </c>
    </row>
    <row r="923" spans="1:14" hidden="1" x14ac:dyDescent="0.3">
      <c r="A923" s="4" t="s">
        <v>603</v>
      </c>
      <c r="B923" s="4">
        <v>3</v>
      </c>
      <c r="C923" s="4">
        <v>3</v>
      </c>
      <c r="D923" s="5">
        <v>92</v>
      </c>
      <c r="E923" s="4" t="s">
        <v>876</v>
      </c>
      <c r="F923" s="4" t="s">
        <v>1377</v>
      </c>
      <c r="G923" s="4" t="s">
        <v>940</v>
      </c>
      <c r="H923" s="4">
        <v>17000</v>
      </c>
      <c r="I923" s="4"/>
      <c r="J923" s="4" t="s">
        <v>937</v>
      </c>
      <c r="K923" s="4"/>
      <c r="L923" s="4">
        <v>1</v>
      </c>
      <c r="M923" s="4" t="s">
        <v>934</v>
      </c>
      <c r="N923" s="4" t="s">
        <v>933</v>
      </c>
    </row>
    <row r="924" spans="1:14" hidden="1" x14ac:dyDescent="0.3">
      <c r="A924" s="4" t="s">
        <v>603</v>
      </c>
      <c r="B924" s="4">
        <v>3</v>
      </c>
      <c r="C924" s="4">
        <v>3</v>
      </c>
      <c r="D924" s="5">
        <v>93</v>
      </c>
      <c r="E924" s="4" t="s">
        <v>876</v>
      </c>
      <c r="F924" s="4" t="s">
        <v>1377</v>
      </c>
      <c r="G924" s="4" t="s">
        <v>931</v>
      </c>
      <c r="H924" s="4">
        <v>0.9</v>
      </c>
      <c r="I924" s="4"/>
      <c r="J924" s="4" t="s">
        <v>856</v>
      </c>
      <c r="K924" s="4"/>
      <c r="L924" s="4">
        <v>1</v>
      </c>
      <c r="M924" s="4" t="s">
        <v>932</v>
      </c>
      <c r="N924" s="4" t="s">
        <v>933</v>
      </c>
    </row>
    <row r="925" spans="1:14" hidden="1" x14ac:dyDescent="0.3">
      <c r="A925" s="4" t="s">
        <v>603</v>
      </c>
      <c r="B925" s="4">
        <v>3</v>
      </c>
      <c r="C925" s="4">
        <v>3</v>
      </c>
      <c r="D925" s="5">
        <v>93</v>
      </c>
      <c r="E925" s="4" t="s">
        <v>1523</v>
      </c>
      <c r="F925" s="4" t="s">
        <v>1377</v>
      </c>
      <c r="G925" s="4" t="s">
        <v>1089</v>
      </c>
      <c r="H925" s="4">
        <v>0.10712000000000001</v>
      </c>
      <c r="I925" s="4"/>
      <c r="J925" s="4" t="s">
        <v>856</v>
      </c>
      <c r="K925" s="4"/>
      <c r="L925" s="4">
        <v>1</v>
      </c>
      <c r="M925" s="4" t="s">
        <v>934</v>
      </c>
      <c r="N925" s="4" t="s">
        <v>933</v>
      </c>
    </row>
    <row r="926" spans="1:14" hidden="1" x14ac:dyDescent="0.3">
      <c r="A926" s="4" t="s">
        <v>603</v>
      </c>
      <c r="B926" s="4">
        <v>3</v>
      </c>
      <c r="C926" s="4">
        <v>3</v>
      </c>
      <c r="D926" s="5">
        <v>93</v>
      </c>
      <c r="E926" s="4" t="s">
        <v>876</v>
      </c>
      <c r="F926" s="4" t="s">
        <v>1377</v>
      </c>
      <c r="G926" s="4" t="s">
        <v>935</v>
      </c>
      <c r="H926" s="4">
        <v>-347</v>
      </c>
      <c r="I926" s="4"/>
      <c r="J926" s="4" t="s">
        <v>936</v>
      </c>
      <c r="K926" s="4"/>
      <c r="L926" s="4">
        <v>1</v>
      </c>
      <c r="M926" s="4" t="s">
        <v>932</v>
      </c>
      <c r="N926" s="4" t="s">
        <v>933</v>
      </c>
    </row>
    <row r="927" spans="1:14" hidden="1" x14ac:dyDescent="0.3">
      <c r="A927" s="4" t="s">
        <v>603</v>
      </c>
      <c r="B927" s="4">
        <v>3</v>
      </c>
      <c r="C927" s="4">
        <v>3</v>
      </c>
      <c r="D927" s="5">
        <v>93</v>
      </c>
      <c r="E927" s="4" t="s">
        <v>876</v>
      </c>
      <c r="F927" s="4" t="s">
        <v>1377</v>
      </c>
      <c r="G927" s="4" t="s">
        <v>2231</v>
      </c>
      <c r="H927" s="4">
        <v>210</v>
      </c>
      <c r="I927" s="4"/>
      <c r="J927" s="4" t="s">
        <v>937</v>
      </c>
      <c r="K927" s="4"/>
      <c r="L927" s="4">
        <v>1</v>
      </c>
      <c r="M927" s="4" t="s">
        <v>932</v>
      </c>
      <c r="N927" s="4" t="s">
        <v>933</v>
      </c>
    </row>
    <row r="928" spans="1:14" hidden="1" x14ac:dyDescent="0.3">
      <c r="A928" s="4" t="s">
        <v>603</v>
      </c>
      <c r="B928" s="4">
        <v>3</v>
      </c>
      <c r="C928" s="4">
        <v>3</v>
      </c>
      <c r="D928" s="5">
        <v>93</v>
      </c>
      <c r="E928" s="4" t="s">
        <v>876</v>
      </c>
      <c r="F928" s="4" t="s">
        <v>1377</v>
      </c>
      <c r="G928" s="4" t="s">
        <v>938</v>
      </c>
      <c r="H928" s="4">
        <v>860</v>
      </c>
      <c r="I928" s="4"/>
      <c r="J928" s="4" t="s">
        <v>937</v>
      </c>
      <c r="K928" s="4"/>
      <c r="L928" s="4">
        <v>1</v>
      </c>
      <c r="M928" s="4" t="s">
        <v>934</v>
      </c>
      <c r="N928" s="4" t="s">
        <v>933</v>
      </c>
    </row>
    <row r="929" spans="1:14" hidden="1" x14ac:dyDescent="0.3">
      <c r="A929" s="4" t="s">
        <v>603</v>
      </c>
      <c r="B929" s="4">
        <v>3</v>
      </c>
      <c r="C929" s="4">
        <v>3</v>
      </c>
      <c r="D929" s="5">
        <v>93</v>
      </c>
      <c r="E929" s="4" t="s">
        <v>876</v>
      </c>
      <c r="F929" s="4" t="s">
        <v>1377</v>
      </c>
      <c r="G929" s="4" t="s">
        <v>939</v>
      </c>
      <c r="H929" s="4">
        <v>42</v>
      </c>
      <c r="I929" s="4"/>
      <c r="J929" s="4" t="s">
        <v>937</v>
      </c>
      <c r="K929" s="4"/>
      <c r="L929" s="4">
        <v>1</v>
      </c>
      <c r="M929" s="4" t="s">
        <v>932</v>
      </c>
      <c r="N929" s="4" t="s">
        <v>933</v>
      </c>
    </row>
    <row r="930" spans="1:14" hidden="1" x14ac:dyDescent="0.3">
      <c r="A930" s="4" t="s">
        <v>603</v>
      </c>
      <c r="B930" s="4">
        <v>3</v>
      </c>
      <c r="C930" s="4">
        <v>3</v>
      </c>
      <c r="D930" s="5">
        <v>93</v>
      </c>
      <c r="E930" s="4" t="s">
        <v>876</v>
      </c>
      <c r="F930" s="4" t="s">
        <v>1377</v>
      </c>
      <c r="G930" s="4" t="s">
        <v>940</v>
      </c>
      <c r="H930" s="4">
        <v>21000</v>
      </c>
      <c r="I930" s="4"/>
      <c r="J930" s="4" t="s">
        <v>937</v>
      </c>
      <c r="K930" s="4"/>
      <c r="L930" s="4">
        <v>1</v>
      </c>
      <c r="M930" s="4" t="s">
        <v>934</v>
      </c>
      <c r="N930" s="4" t="s">
        <v>933</v>
      </c>
    </row>
    <row r="931" spans="1:14" hidden="1" x14ac:dyDescent="0.3">
      <c r="A931" s="4" t="s">
        <v>603</v>
      </c>
      <c r="B931" s="4">
        <v>3</v>
      </c>
      <c r="C931" s="4">
        <v>3</v>
      </c>
      <c r="D931" s="5">
        <v>94</v>
      </c>
      <c r="E931" s="4" t="s">
        <v>876</v>
      </c>
      <c r="F931" s="4" t="s">
        <v>1377</v>
      </c>
      <c r="G931" s="4" t="s">
        <v>931</v>
      </c>
      <c r="H931" s="4">
        <v>0.8</v>
      </c>
      <c r="I931" s="4"/>
      <c r="J931" s="4" t="s">
        <v>856</v>
      </c>
      <c r="K931" s="4"/>
      <c r="L931" s="4">
        <v>1</v>
      </c>
      <c r="M931" s="4" t="s">
        <v>932</v>
      </c>
      <c r="N931" s="4" t="s">
        <v>933</v>
      </c>
    </row>
    <row r="932" spans="1:14" hidden="1" x14ac:dyDescent="0.3">
      <c r="A932" s="4" t="s">
        <v>603</v>
      </c>
      <c r="B932" s="4">
        <v>3</v>
      </c>
      <c r="C932" s="4">
        <v>3</v>
      </c>
      <c r="D932" s="5">
        <v>94</v>
      </c>
      <c r="E932" s="4" t="s">
        <v>1523</v>
      </c>
      <c r="F932" s="4" t="s">
        <v>1377</v>
      </c>
      <c r="G932" s="4" t="s">
        <v>1089</v>
      </c>
      <c r="H932" s="4">
        <v>9.1412999999999994E-2</v>
      </c>
      <c r="I932" s="4"/>
      <c r="J932" s="4" t="s">
        <v>856</v>
      </c>
      <c r="K932" s="4"/>
      <c r="L932" s="4">
        <v>1</v>
      </c>
      <c r="M932" s="4" t="s">
        <v>934</v>
      </c>
      <c r="N932" s="4" t="s">
        <v>933</v>
      </c>
    </row>
    <row r="933" spans="1:14" hidden="1" x14ac:dyDescent="0.3">
      <c r="A933" s="4" t="s">
        <v>603</v>
      </c>
      <c r="B933" s="4">
        <v>3</v>
      </c>
      <c r="C933" s="4">
        <v>3</v>
      </c>
      <c r="D933" s="5">
        <v>94</v>
      </c>
      <c r="E933" s="4" t="s">
        <v>876</v>
      </c>
      <c r="F933" s="4" t="s">
        <v>1377</v>
      </c>
      <c r="G933" s="4" t="s">
        <v>935</v>
      </c>
      <c r="H933" s="4">
        <v>-301</v>
      </c>
      <c r="I933" s="4"/>
      <c r="J933" s="4" t="s">
        <v>936</v>
      </c>
      <c r="K933" s="4"/>
      <c r="L933" s="4">
        <v>1</v>
      </c>
      <c r="M933" s="4" t="s">
        <v>932</v>
      </c>
      <c r="N933" s="4" t="s">
        <v>933</v>
      </c>
    </row>
    <row r="934" spans="1:14" hidden="1" x14ac:dyDescent="0.3">
      <c r="A934" s="4" t="s">
        <v>603</v>
      </c>
      <c r="B934" s="4">
        <v>3</v>
      </c>
      <c r="C934" s="4">
        <v>3</v>
      </c>
      <c r="D934" s="5">
        <v>94</v>
      </c>
      <c r="E934" s="4" t="s">
        <v>876</v>
      </c>
      <c r="F934" s="4" t="s">
        <v>1377</v>
      </c>
      <c r="G934" s="4" t="s">
        <v>2231</v>
      </c>
      <c r="H934" s="4">
        <v>200</v>
      </c>
      <c r="I934" s="4"/>
      <c r="J934" s="4" t="s">
        <v>937</v>
      </c>
      <c r="K934" s="4"/>
      <c r="L934" s="4">
        <v>1</v>
      </c>
      <c r="M934" s="4" t="s">
        <v>932</v>
      </c>
      <c r="N934" s="4" t="s">
        <v>933</v>
      </c>
    </row>
    <row r="935" spans="1:14" hidden="1" x14ac:dyDescent="0.3">
      <c r="A935" s="4" t="s">
        <v>603</v>
      </c>
      <c r="B935" s="4">
        <v>3</v>
      </c>
      <c r="C935" s="4">
        <v>3</v>
      </c>
      <c r="D935" s="5">
        <v>94</v>
      </c>
      <c r="E935" s="4" t="s">
        <v>876</v>
      </c>
      <c r="F935" s="4" t="s">
        <v>1377</v>
      </c>
      <c r="G935" s="4" t="s">
        <v>938</v>
      </c>
      <c r="H935" s="4">
        <v>710</v>
      </c>
      <c r="I935" s="4"/>
      <c r="J935" s="4" t="s">
        <v>937</v>
      </c>
      <c r="K935" s="4"/>
      <c r="L935" s="4">
        <v>1</v>
      </c>
      <c r="M935" s="4" t="s">
        <v>934</v>
      </c>
      <c r="N935" s="4" t="s">
        <v>933</v>
      </c>
    </row>
    <row r="936" spans="1:14" hidden="1" x14ac:dyDescent="0.3">
      <c r="A936" s="4" t="s">
        <v>603</v>
      </c>
      <c r="B936" s="4">
        <v>3</v>
      </c>
      <c r="C936" s="4">
        <v>3</v>
      </c>
      <c r="D936" s="5">
        <v>94</v>
      </c>
      <c r="E936" s="4" t="s">
        <v>876</v>
      </c>
      <c r="F936" s="4" t="s">
        <v>1377</v>
      </c>
      <c r="G936" s="4" t="s">
        <v>939</v>
      </c>
      <c r="H936" s="4">
        <v>14</v>
      </c>
      <c r="I936" s="4"/>
      <c r="J936" s="4" t="s">
        <v>937</v>
      </c>
      <c r="K936" s="4"/>
      <c r="L936" s="4">
        <v>1</v>
      </c>
      <c r="M936" s="4" t="s">
        <v>932</v>
      </c>
      <c r="N936" s="4" t="s">
        <v>933</v>
      </c>
    </row>
    <row r="937" spans="1:14" hidden="1" x14ac:dyDescent="0.3">
      <c r="A937" s="4" t="s">
        <v>603</v>
      </c>
      <c r="B937" s="4">
        <v>3</v>
      </c>
      <c r="C937" s="4">
        <v>3</v>
      </c>
      <c r="D937" s="5">
        <v>94</v>
      </c>
      <c r="E937" s="4" t="s">
        <v>876</v>
      </c>
      <c r="F937" s="4" t="s">
        <v>1377</v>
      </c>
      <c r="G937" s="4" t="s">
        <v>940</v>
      </c>
      <c r="H937" s="4">
        <v>12000</v>
      </c>
      <c r="I937" s="4"/>
      <c r="J937" s="4" t="s">
        <v>937</v>
      </c>
      <c r="K937" s="4"/>
      <c r="L937" s="4">
        <v>1</v>
      </c>
      <c r="M937" s="4" t="s">
        <v>934</v>
      </c>
      <c r="N937" s="4" t="s">
        <v>933</v>
      </c>
    </row>
    <row r="938" spans="1:14" hidden="1" x14ac:dyDescent="0.3">
      <c r="A938" s="4" t="s">
        <v>603</v>
      </c>
      <c r="B938" s="4">
        <v>3</v>
      </c>
      <c r="C938" s="4">
        <v>3</v>
      </c>
      <c r="D938" s="5">
        <v>95</v>
      </c>
      <c r="E938" s="4" t="s">
        <v>876</v>
      </c>
      <c r="F938" s="4" t="s">
        <v>1377</v>
      </c>
      <c r="G938" s="4" t="s">
        <v>931</v>
      </c>
      <c r="H938" s="4">
        <v>0.7</v>
      </c>
      <c r="I938" s="4"/>
      <c r="J938" s="4" t="s">
        <v>856</v>
      </c>
      <c r="K938" s="4"/>
      <c r="L938" s="4">
        <v>1</v>
      </c>
      <c r="M938" s="4" t="s">
        <v>932</v>
      </c>
      <c r="N938" s="4" t="s">
        <v>933</v>
      </c>
    </row>
    <row r="939" spans="1:14" hidden="1" x14ac:dyDescent="0.3">
      <c r="A939" s="4" t="s">
        <v>603</v>
      </c>
      <c r="B939" s="4">
        <v>3</v>
      </c>
      <c r="C939" s="4">
        <v>3</v>
      </c>
      <c r="D939" s="5">
        <v>95</v>
      </c>
      <c r="E939" s="4" t="s">
        <v>1523</v>
      </c>
      <c r="F939" s="4" t="s">
        <v>1377</v>
      </c>
      <c r="G939" s="4" t="s">
        <v>1089</v>
      </c>
      <c r="H939" s="4">
        <v>7.9502000000000003E-2</v>
      </c>
      <c r="I939" s="4"/>
      <c r="J939" s="4" t="s">
        <v>856</v>
      </c>
      <c r="K939" s="4"/>
      <c r="L939" s="4">
        <v>1</v>
      </c>
      <c r="M939" s="4" t="s">
        <v>934</v>
      </c>
      <c r="N939" s="4" t="s">
        <v>933</v>
      </c>
    </row>
    <row r="940" spans="1:14" hidden="1" x14ac:dyDescent="0.3">
      <c r="A940" s="4" t="s">
        <v>603</v>
      </c>
      <c r="B940" s="4">
        <v>3</v>
      </c>
      <c r="C940" s="4">
        <v>3</v>
      </c>
      <c r="D940" s="5">
        <v>95</v>
      </c>
      <c r="E940" s="4" t="s">
        <v>876</v>
      </c>
      <c r="F940" s="4" t="s">
        <v>1377</v>
      </c>
      <c r="G940" s="4" t="s">
        <v>935</v>
      </c>
      <c r="H940" s="4">
        <v>-266</v>
      </c>
      <c r="I940" s="4"/>
      <c r="J940" s="4" t="s">
        <v>936</v>
      </c>
      <c r="K940" s="4"/>
      <c r="L940" s="4">
        <v>1</v>
      </c>
      <c r="M940" s="4" t="s">
        <v>932</v>
      </c>
      <c r="N940" s="4" t="s">
        <v>933</v>
      </c>
    </row>
    <row r="941" spans="1:14" hidden="1" x14ac:dyDescent="0.3">
      <c r="A941" s="4" t="s">
        <v>603</v>
      </c>
      <c r="B941" s="4">
        <v>3</v>
      </c>
      <c r="C941" s="4">
        <v>3</v>
      </c>
      <c r="D941" s="5">
        <v>95</v>
      </c>
      <c r="E941" s="4" t="s">
        <v>876</v>
      </c>
      <c r="F941" s="4" t="s">
        <v>1377</v>
      </c>
      <c r="G941" s="4" t="s">
        <v>2231</v>
      </c>
      <c r="H941" s="4">
        <v>220</v>
      </c>
      <c r="I941" s="4"/>
      <c r="J941" s="4" t="s">
        <v>937</v>
      </c>
      <c r="K941" s="4"/>
      <c r="L941" s="4">
        <v>1</v>
      </c>
      <c r="M941" s="4" t="s">
        <v>932</v>
      </c>
      <c r="N941" s="4" t="s">
        <v>933</v>
      </c>
    </row>
    <row r="942" spans="1:14" hidden="1" x14ac:dyDescent="0.3">
      <c r="A942" s="4" t="s">
        <v>603</v>
      </c>
      <c r="B942" s="4">
        <v>3</v>
      </c>
      <c r="C942" s="4">
        <v>3</v>
      </c>
      <c r="D942" s="5">
        <v>95</v>
      </c>
      <c r="E942" s="4" t="s">
        <v>876</v>
      </c>
      <c r="F942" s="4" t="s">
        <v>1377</v>
      </c>
      <c r="G942" s="4" t="s">
        <v>938</v>
      </c>
      <c r="H942" s="4">
        <v>650</v>
      </c>
      <c r="I942" s="4"/>
      <c r="J942" s="4" t="s">
        <v>937</v>
      </c>
      <c r="K942" s="4"/>
      <c r="L942" s="4">
        <v>1</v>
      </c>
      <c r="M942" s="4" t="s">
        <v>934</v>
      </c>
      <c r="N942" s="4" t="s">
        <v>933</v>
      </c>
    </row>
    <row r="943" spans="1:14" hidden="1" x14ac:dyDescent="0.3">
      <c r="A943" s="4" t="s">
        <v>603</v>
      </c>
      <c r="B943" s="4">
        <v>3</v>
      </c>
      <c r="C943" s="4">
        <v>3</v>
      </c>
      <c r="D943" s="5">
        <v>95</v>
      </c>
      <c r="E943" s="4" t="s">
        <v>876</v>
      </c>
      <c r="F943" s="4" t="s">
        <v>1377</v>
      </c>
      <c r="G943" s="4" t="s">
        <v>939</v>
      </c>
      <c r="H943" s="4">
        <v>8</v>
      </c>
      <c r="I943" s="4"/>
      <c r="J943" s="4" t="s">
        <v>937</v>
      </c>
      <c r="K943" s="4"/>
      <c r="L943" s="4">
        <v>1</v>
      </c>
      <c r="M943" s="4" t="s">
        <v>932</v>
      </c>
      <c r="N943" s="4" t="s">
        <v>933</v>
      </c>
    </row>
    <row r="944" spans="1:14" hidden="1" x14ac:dyDescent="0.3">
      <c r="A944" s="4" t="s">
        <v>603</v>
      </c>
      <c r="B944" s="4">
        <v>3</v>
      </c>
      <c r="C944" s="4">
        <v>3</v>
      </c>
      <c r="D944" s="5">
        <v>95</v>
      </c>
      <c r="E944" s="4" t="s">
        <v>876</v>
      </c>
      <c r="F944" s="4" t="s">
        <v>1377</v>
      </c>
      <c r="G944" s="4" t="s">
        <v>940</v>
      </c>
      <c r="H944" s="4">
        <v>13000</v>
      </c>
      <c r="I944" s="4"/>
      <c r="J944" s="4" t="s">
        <v>937</v>
      </c>
      <c r="K944" s="4"/>
      <c r="L944" s="4">
        <v>1</v>
      </c>
      <c r="M944" s="4" t="s">
        <v>934</v>
      </c>
      <c r="N944" s="4" t="s">
        <v>933</v>
      </c>
    </row>
    <row r="945" spans="1:14" hidden="1" x14ac:dyDescent="0.3">
      <c r="A945" s="4" t="s">
        <v>603</v>
      </c>
      <c r="B945" s="4">
        <v>3</v>
      </c>
      <c r="C945" s="4">
        <v>3</v>
      </c>
      <c r="D945" s="5">
        <v>96</v>
      </c>
      <c r="E945" s="4" t="s">
        <v>876</v>
      </c>
      <c r="F945" s="4" t="s">
        <v>1377</v>
      </c>
      <c r="G945" s="4" t="s">
        <v>931</v>
      </c>
      <c r="H945" s="4">
        <v>1</v>
      </c>
      <c r="I945" s="4"/>
      <c r="J945" s="4" t="s">
        <v>856</v>
      </c>
      <c r="K945" s="4"/>
      <c r="L945" s="4">
        <v>1</v>
      </c>
      <c r="M945" s="4" t="s">
        <v>932</v>
      </c>
      <c r="N945" s="4" t="s">
        <v>933</v>
      </c>
    </row>
    <row r="946" spans="1:14" hidden="1" x14ac:dyDescent="0.3">
      <c r="A946" s="4" t="s">
        <v>603</v>
      </c>
      <c r="B946" s="4">
        <v>3</v>
      </c>
      <c r="C946" s="4">
        <v>3</v>
      </c>
      <c r="D946" s="5">
        <v>96</v>
      </c>
      <c r="E946" s="4" t="s">
        <v>1523</v>
      </c>
      <c r="F946" s="4" t="s">
        <v>1377</v>
      </c>
      <c r="G946" s="4" t="s">
        <v>1089</v>
      </c>
      <c r="H946" s="4">
        <v>0.103964</v>
      </c>
      <c r="I946" s="4"/>
      <c r="J946" s="4" t="s">
        <v>856</v>
      </c>
      <c r="K946" s="4"/>
      <c r="L946" s="4">
        <v>1</v>
      </c>
      <c r="M946" s="4" t="s">
        <v>934</v>
      </c>
      <c r="N946" s="4" t="s">
        <v>933</v>
      </c>
    </row>
    <row r="947" spans="1:14" hidden="1" x14ac:dyDescent="0.3">
      <c r="A947" s="4" t="s">
        <v>603</v>
      </c>
      <c r="B947" s="4">
        <v>3</v>
      </c>
      <c r="C947" s="4">
        <v>3</v>
      </c>
      <c r="D947" s="5">
        <v>96</v>
      </c>
      <c r="E947" s="4" t="s">
        <v>876</v>
      </c>
      <c r="F947" s="4" t="s">
        <v>1377</v>
      </c>
      <c r="G947" s="4" t="s">
        <v>935</v>
      </c>
      <c r="H947" s="4">
        <v>-366</v>
      </c>
      <c r="I947" s="4"/>
      <c r="J947" s="4" t="s">
        <v>936</v>
      </c>
      <c r="K947" s="4"/>
      <c r="L947" s="4">
        <v>1</v>
      </c>
      <c r="M947" s="4" t="s">
        <v>932</v>
      </c>
      <c r="N947" s="4" t="s">
        <v>933</v>
      </c>
    </row>
    <row r="948" spans="1:14" hidden="1" x14ac:dyDescent="0.3">
      <c r="A948" s="4" t="s">
        <v>603</v>
      </c>
      <c r="B948" s="4">
        <v>3</v>
      </c>
      <c r="C948" s="4">
        <v>3</v>
      </c>
      <c r="D948" s="5">
        <v>96</v>
      </c>
      <c r="E948" s="4" t="s">
        <v>876</v>
      </c>
      <c r="F948" s="4" t="s">
        <v>1377</v>
      </c>
      <c r="G948" s="4" t="s">
        <v>2231</v>
      </c>
      <c r="H948" s="4">
        <v>210</v>
      </c>
      <c r="I948" s="4"/>
      <c r="J948" s="4" t="s">
        <v>937</v>
      </c>
      <c r="K948" s="4"/>
      <c r="L948" s="4">
        <v>1</v>
      </c>
      <c r="M948" s="4" t="s">
        <v>932</v>
      </c>
      <c r="N948" s="4" t="s">
        <v>933</v>
      </c>
    </row>
    <row r="949" spans="1:14" hidden="1" x14ac:dyDescent="0.3">
      <c r="A949" s="4" t="s">
        <v>603</v>
      </c>
      <c r="B949" s="4">
        <v>3</v>
      </c>
      <c r="C949" s="4">
        <v>3</v>
      </c>
      <c r="D949" s="5">
        <v>96</v>
      </c>
      <c r="E949" s="4" t="s">
        <v>876</v>
      </c>
      <c r="F949" s="4" t="s">
        <v>1377</v>
      </c>
      <c r="G949" s="4" t="s">
        <v>938</v>
      </c>
      <c r="H949" s="4">
        <v>770</v>
      </c>
      <c r="I949" s="4"/>
      <c r="J949" s="4" t="s">
        <v>937</v>
      </c>
      <c r="K949" s="4"/>
      <c r="L949" s="4">
        <v>1</v>
      </c>
      <c r="M949" s="4" t="s">
        <v>934</v>
      </c>
      <c r="N949" s="4" t="s">
        <v>933</v>
      </c>
    </row>
    <row r="950" spans="1:14" hidden="1" x14ac:dyDescent="0.3">
      <c r="A950" s="4" t="s">
        <v>603</v>
      </c>
      <c r="B950" s="4">
        <v>3</v>
      </c>
      <c r="C950" s="4">
        <v>3</v>
      </c>
      <c r="D950" s="5">
        <v>96</v>
      </c>
      <c r="E950" s="4" t="s">
        <v>876</v>
      </c>
      <c r="F950" s="4" t="s">
        <v>1377</v>
      </c>
      <c r="G950" s="4" t="s">
        <v>939</v>
      </c>
      <c r="H950" s="4">
        <v>76</v>
      </c>
      <c r="I950" s="4"/>
      <c r="J950" s="4" t="s">
        <v>937</v>
      </c>
      <c r="K950" s="4"/>
      <c r="L950" s="4">
        <v>1</v>
      </c>
      <c r="M950" s="4" t="s">
        <v>932</v>
      </c>
      <c r="N950" s="4" t="s">
        <v>933</v>
      </c>
    </row>
    <row r="951" spans="1:14" hidden="1" x14ac:dyDescent="0.3">
      <c r="A951" s="4" t="s">
        <v>603</v>
      </c>
      <c r="B951" s="4">
        <v>3</v>
      </c>
      <c r="C951" s="4">
        <v>3</v>
      </c>
      <c r="D951" s="5">
        <v>96</v>
      </c>
      <c r="E951" s="4" t="s">
        <v>876</v>
      </c>
      <c r="F951" s="4" t="s">
        <v>1377</v>
      </c>
      <c r="G951" s="4" t="s">
        <v>940</v>
      </c>
      <c r="H951" s="4">
        <v>17000</v>
      </c>
      <c r="I951" s="4"/>
      <c r="J951" s="4" t="s">
        <v>937</v>
      </c>
      <c r="K951" s="4"/>
      <c r="L951" s="4">
        <v>1</v>
      </c>
      <c r="M951" s="4" t="s">
        <v>934</v>
      </c>
      <c r="N951" s="4" t="s">
        <v>933</v>
      </c>
    </row>
    <row r="952" spans="1:14" hidden="1" x14ac:dyDescent="0.3">
      <c r="A952" s="4" t="s">
        <v>603</v>
      </c>
      <c r="B952" s="4">
        <v>3</v>
      </c>
      <c r="C952" s="4">
        <v>3</v>
      </c>
      <c r="D952" s="5">
        <v>97</v>
      </c>
      <c r="E952" s="4" t="s">
        <v>876</v>
      </c>
      <c r="F952" s="4" t="s">
        <v>1377</v>
      </c>
      <c r="G952" s="4" t="s">
        <v>931</v>
      </c>
      <c r="H952" s="4">
        <v>0.8</v>
      </c>
      <c r="I952" s="4"/>
      <c r="J952" s="4" t="s">
        <v>856</v>
      </c>
      <c r="K952" s="4"/>
      <c r="L952" s="4">
        <v>1</v>
      </c>
      <c r="M952" s="4" t="s">
        <v>932</v>
      </c>
      <c r="N952" s="4" t="s">
        <v>933</v>
      </c>
    </row>
    <row r="953" spans="1:14" hidden="1" x14ac:dyDescent="0.3">
      <c r="A953" s="4" t="s">
        <v>603</v>
      </c>
      <c r="B953" s="4">
        <v>3</v>
      </c>
      <c r="C953" s="4">
        <v>3</v>
      </c>
      <c r="D953" s="5">
        <v>97</v>
      </c>
      <c r="E953" s="4" t="s">
        <v>1523</v>
      </c>
      <c r="F953" s="4" t="s">
        <v>1377</v>
      </c>
      <c r="G953" s="4" t="s">
        <v>1089</v>
      </c>
      <c r="H953" s="4">
        <v>4.6904000000000001E-2</v>
      </c>
      <c r="I953" s="4"/>
      <c r="J953" s="4" t="s">
        <v>856</v>
      </c>
      <c r="K953" s="4"/>
      <c r="L953" s="4">
        <v>1</v>
      </c>
      <c r="M953" s="4" t="s">
        <v>934</v>
      </c>
      <c r="N953" s="4" t="s">
        <v>933</v>
      </c>
    </row>
    <row r="954" spans="1:14" hidden="1" x14ac:dyDescent="0.3">
      <c r="A954" s="4" t="s">
        <v>603</v>
      </c>
      <c r="B954" s="4">
        <v>3</v>
      </c>
      <c r="C954" s="4">
        <v>3</v>
      </c>
      <c r="D954" s="5">
        <v>97</v>
      </c>
      <c r="E954" s="4" t="s">
        <v>876</v>
      </c>
      <c r="F954" s="4" t="s">
        <v>1377</v>
      </c>
      <c r="G954" s="4" t="s">
        <v>935</v>
      </c>
      <c r="H954" s="4">
        <v>-312</v>
      </c>
      <c r="I954" s="4"/>
      <c r="J954" s="4" t="s">
        <v>936</v>
      </c>
      <c r="K954" s="4"/>
      <c r="L954" s="4">
        <v>1</v>
      </c>
      <c r="M954" s="4" t="s">
        <v>932</v>
      </c>
      <c r="N954" s="4" t="s">
        <v>933</v>
      </c>
    </row>
    <row r="955" spans="1:14" hidden="1" x14ac:dyDescent="0.3">
      <c r="A955" s="4" t="s">
        <v>603</v>
      </c>
      <c r="B955" s="4">
        <v>3</v>
      </c>
      <c r="C955" s="4">
        <v>3</v>
      </c>
      <c r="D955" s="5">
        <v>97</v>
      </c>
      <c r="E955" s="4" t="s">
        <v>876</v>
      </c>
      <c r="F955" s="4" t="s">
        <v>1377</v>
      </c>
      <c r="G955" s="4" t="s">
        <v>2231</v>
      </c>
      <c r="H955" s="4">
        <v>190</v>
      </c>
      <c r="I955" s="4"/>
      <c r="J955" s="4" t="s">
        <v>937</v>
      </c>
      <c r="K955" s="4"/>
      <c r="L955" s="4">
        <v>1</v>
      </c>
      <c r="M955" s="4" t="s">
        <v>932</v>
      </c>
      <c r="N955" s="4" t="s">
        <v>933</v>
      </c>
    </row>
    <row r="956" spans="1:14" hidden="1" x14ac:dyDescent="0.3">
      <c r="A956" s="4" t="s">
        <v>603</v>
      </c>
      <c r="B956" s="4">
        <v>3</v>
      </c>
      <c r="C956" s="4">
        <v>3</v>
      </c>
      <c r="D956" s="5">
        <v>97</v>
      </c>
      <c r="E956" s="4" t="s">
        <v>876</v>
      </c>
      <c r="F956" s="4" t="s">
        <v>1377</v>
      </c>
      <c r="G956" s="4" t="s">
        <v>938</v>
      </c>
      <c r="H956" s="4">
        <v>510</v>
      </c>
      <c r="I956" s="4"/>
      <c r="J956" s="4" t="s">
        <v>937</v>
      </c>
      <c r="K956" s="4"/>
      <c r="L956" s="4">
        <v>1</v>
      </c>
      <c r="M956" s="4" t="s">
        <v>934</v>
      </c>
      <c r="N956" s="4" t="s">
        <v>933</v>
      </c>
    </row>
    <row r="957" spans="1:14" hidden="1" x14ac:dyDescent="0.3">
      <c r="A957" s="4" t="s">
        <v>603</v>
      </c>
      <c r="B957" s="4">
        <v>3</v>
      </c>
      <c r="C957" s="4">
        <v>3</v>
      </c>
      <c r="D957" s="5">
        <v>97</v>
      </c>
      <c r="E957" s="4" t="s">
        <v>876</v>
      </c>
      <c r="F957" s="4" t="s">
        <v>1377</v>
      </c>
      <c r="G957" s="4" t="s">
        <v>939</v>
      </c>
      <c r="H957" s="4">
        <v>130</v>
      </c>
      <c r="I957" s="4"/>
      <c r="J957" s="4" t="s">
        <v>937</v>
      </c>
      <c r="K957" s="4"/>
      <c r="L957" s="4">
        <v>1</v>
      </c>
      <c r="M957" s="4" t="s">
        <v>932</v>
      </c>
      <c r="N957" s="4" t="s">
        <v>933</v>
      </c>
    </row>
    <row r="958" spans="1:14" hidden="1" x14ac:dyDescent="0.3">
      <c r="A958" s="4" t="s">
        <v>603</v>
      </c>
      <c r="B958" s="4">
        <v>3</v>
      </c>
      <c r="C958" s="4">
        <v>3</v>
      </c>
      <c r="D958" s="5">
        <v>97</v>
      </c>
      <c r="E958" s="4" t="s">
        <v>876</v>
      </c>
      <c r="F958" s="4" t="s">
        <v>1377</v>
      </c>
      <c r="G958" s="4" t="s">
        <v>940</v>
      </c>
      <c r="H958" s="4">
        <v>14000</v>
      </c>
      <c r="I958" s="4"/>
      <c r="J958" s="4" t="s">
        <v>937</v>
      </c>
      <c r="K958" s="4"/>
      <c r="L958" s="4">
        <v>1</v>
      </c>
      <c r="M958" s="4" t="s">
        <v>934</v>
      </c>
      <c r="N958" s="4" t="s">
        <v>933</v>
      </c>
    </row>
    <row r="959" spans="1:14" hidden="1" x14ac:dyDescent="0.3">
      <c r="A959" s="4" t="s">
        <v>603</v>
      </c>
      <c r="B959" s="4">
        <v>3</v>
      </c>
      <c r="C959" s="4">
        <v>3</v>
      </c>
      <c r="D959" s="5">
        <v>98</v>
      </c>
      <c r="E959" s="4" t="s">
        <v>876</v>
      </c>
      <c r="F959" s="4" t="s">
        <v>1377</v>
      </c>
      <c r="G959" s="4" t="s">
        <v>931</v>
      </c>
      <c r="H959" s="4">
        <v>0.8</v>
      </c>
      <c r="I959" s="4"/>
      <c r="J959" s="4" t="s">
        <v>856</v>
      </c>
      <c r="K959" s="4"/>
      <c r="L959" s="4">
        <v>1</v>
      </c>
      <c r="M959" s="4" t="s">
        <v>932</v>
      </c>
      <c r="N959" s="4" t="s">
        <v>933</v>
      </c>
    </row>
    <row r="960" spans="1:14" hidden="1" x14ac:dyDescent="0.3">
      <c r="A960" s="4" t="s">
        <v>603</v>
      </c>
      <c r="B960" s="4">
        <v>3</v>
      </c>
      <c r="C960" s="4">
        <v>3</v>
      </c>
      <c r="D960" s="5">
        <v>98</v>
      </c>
      <c r="E960" s="4" t="s">
        <v>1523</v>
      </c>
      <c r="F960" s="4" t="s">
        <v>1377</v>
      </c>
      <c r="G960" s="4" t="s">
        <v>1089</v>
      </c>
      <c r="H960" s="4">
        <v>8.6139999999999994E-2</v>
      </c>
      <c r="I960" s="4"/>
      <c r="J960" s="4" t="s">
        <v>856</v>
      </c>
      <c r="K960" s="4"/>
      <c r="L960" s="4">
        <v>1</v>
      </c>
      <c r="M960" s="4" t="s">
        <v>934</v>
      </c>
      <c r="N960" s="4" t="s">
        <v>933</v>
      </c>
    </row>
    <row r="961" spans="1:14" hidden="1" x14ac:dyDescent="0.3">
      <c r="A961" s="4" t="s">
        <v>603</v>
      </c>
      <c r="B961" s="4">
        <v>3</v>
      </c>
      <c r="C961" s="4">
        <v>3</v>
      </c>
      <c r="D961" s="5">
        <v>98</v>
      </c>
      <c r="E961" s="4" t="s">
        <v>876</v>
      </c>
      <c r="F961" s="4" t="s">
        <v>1377</v>
      </c>
      <c r="G961" s="4" t="s">
        <v>935</v>
      </c>
      <c r="H961" s="4">
        <v>-308</v>
      </c>
      <c r="I961" s="4"/>
      <c r="J961" s="4" t="s">
        <v>936</v>
      </c>
      <c r="K961" s="4"/>
      <c r="L961" s="4">
        <v>1</v>
      </c>
      <c r="M961" s="4" t="s">
        <v>932</v>
      </c>
      <c r="N961" s="4" t="s">
        <v>933</v>
      </c>
    </row>
    <row r="962" spans="1:14" hidden="1" x14ac:dyDescent="0.3">
      <c r="A962" s="4" t="s">
        <v>603</v>
      </c>
      <c r="B962" s="4">
        <v>3</v>
      </c>
      <c r="C962" s="4">
        <v>3</v>
      </c>
      <c r="D962" s="5">
        <v>98</v>
      </c>
      <c r="E962" s="4" t="s">
        <v>876</v>
      </c>
      <c r="F962" s="4" t="s">
        <v>1377</v>
      </c>
      <c r="G962" s="4" t="s">
        <v>2231</v>
      </c>
      <c r="H962" s="4">
        <v>190</v>
      </c>
      <c r="I962" s="4"/>
      <c r="J962" s="4" t="s">
        <v>937</v>
      </c>
      <c r="K962" s="4"/>
      <c r="L962" s="4">
        <v>1</v>
      </c>
      <c r="M962" s="4" t="s">
        <v>932</v>
      </c>
      <c r="N962" s="4" t="s">
        <v>933</v>
      </c>
    </row>
    <row r="963" spans="1:14" hidden="1" x14ac:dyDescent="0.3">
      <c r="A963" s="4" t="s">
        <v>603</v>
      </c>
      <c r="B963" s="4">
        <v>3</v>
      </c>
      <c r="C963" s="4">
        <v>3</v>
      </c>
      <c r="D963" s="5">
        <v>98</v>
      </c>
      <c r="E963" s="4" t="s">
        <v>876</v>
      </c>
      <c r="F963" s="4" t="s">
        <v>1377</v>
      </c>
      <c r="G963" s="4" t="s">
        <v>938</v>
      </c>
      <c r="H963" s="4">
        <v>640</v>
      </c>
      <c r="I963" s="4"/>
      <c r="J963" s="4" t="s">
        <v>937</v>
      </c>
      <c r="K963" s="4"/>
      <c r="L963" s="4">
        <v>1</v>
      </c>
      <c r="M963" s="4" t="s">
        <v>934</v>
      </c>
      <c r="N963" s="4" t="s">
        <v>933</v>
      </c>
    </row>
    <row r="964" spans="1:14" hidden="1" x14ac:dyDescent="0.3">
      <c r="A964" s="4" t="s">
        <v>603</v>
      </c>
      <c r="B964" s="4">
        <v>3</v>
      </c>
      <c r="C964" s="4">
        <v>3</v>
      </c>
      <c r="D964" s="5">
        <v>98</v>
      </c>
      <c r="E964" s="4" t="s">
        <v>876</v>
      </c>
      <c r="F964" s="4" t="s">
        <v>1377</v>
      </c>
      <c r="G964" s="4" t="s">
        <v>939</v>
      </c>
      <c r="H964" s="4">
        <v>21</v>
      </c>
      <c r="I964" s="4"/>
      <c r="J964" s="4" t="s">
        <v>937</v>
      </c>
      <c r="K964" s="4"/>
      <c r="L964" s="4">
        <v>1</v>
      </c>
      <c r="M964" s="4" t="s">
        <v>932</v>
      </c>
      <c r="N964" s="4" t="s">
        <v>933</v>
      </c>
    </row>
    <row r="965" spans="1:14" hidden="1" x14ac:dyDescent="0.3">
      <c r="A965" s="4" t="s">
        <v>603</v>
      </c>
      <c r="B965" s="4">
        <v>3</v>
      </c>
      <c r="C965" s="4">
        <v>3</v>
      </c>
      <c r="D965" s="5">
        <v>98</v>
      </c>
      <c r="E965" s="4" t="s">
        <v>876</v>
      </c>
      <c r="F965" s="4" t="s">
        <v>1377</v>
      </c>
      <c r="G965" s="4" t="s">
        <v>940</v>
      </c>
      <c r="H965" s="4">
        <v>13000</v>
      </c>
      <c r="I965" s="4"/>
      <c r="J965" s="4" t="s">
        <v>937</v>
      </c>
      <c r="K965" s="4"/>
      <c r="L965" s="4">
        <v>1</v>
      </c>
      <c r="M965" s="4" t="s">
        <v>934</v>
      </c>
      <c r="N965" s="4" t="s">
        <v>933</v>
      </c>
    </row>
    <row r="966" spans="1:14" hidden="1" x14ac:dyDescent="0.3">
      <c r="A966" s="4" t="s">
        <v>603</v>
      </c>
      <c r="B966" s="4">
        <v>3</v>
      </c>
      <c r="C966" s="4">
        <v>3</v>
      </c>
      <c r="D966" s="4">
        <v>99</v>
      </c>
      <c r="E966" s="4" t="s">
        <v>876</v>
      </c>
      <c r="F966" s="4" t="s">
        <v>1377</v>
      </c>
      <c r="G966" s="4" t="s">
        <v>940</v>
      </c>
      <c r="H966" s="4">
        <v>15118</v>
      </c>
      <c r="I966" s="4">
        <v>3399</v>
      </c>
      <c r="J966" s="4" t="s">
        <v>937</v>
      </c>
      <c r="K966" s="4" t="s">
        <v>881</v>
      </c>
      <c r="L966" s="4">
        <v>28</v>
      </c>
      <c r="M966" s="4" t="s">
        <v>941</v>
      </c>
      <c r="N966" s="4" t="s">
        <v>942</v>
      </c>
    </row>
    <row r="967" spans="1:14" hidden="1" x14ac:dyDescent="0.3">
      <c r="A967" s="4" t="s">
        <v>603</v>
      </c>
      <c r="B967" s="4">
        <v>3</v>
      </c>
      <c r="C967" s="4">
        <v>3</v>
      </c>
      <c r="D967" s="4">
        <v>99</v>
      </c>
      <c r="E967" s="4" t="s">
        <v>876</v>
      </c>
      <c r="F967" s="4" t="s">
        <v>1377</v>
      </c>
      <c r="G967" s="4" t="s">
        <v>935</v>
      </c>
      <c r="H967" s="4">
        <v>-205.3</v>
      </c>
      <c r="I967" s="4">
        <v>94.59</v>
      </c>
      <c r="J967" s="4" t="s">
        <v>936</v>
      </c>
      <c r="K967" s="4" t="s">
        <v>881</v>
      </c>
      <c r="L967" s="4">
        <v>28</v>
      </c>
      <c r="M967" s="4" t="s">
        <v>941</v>
      </c>
      <c r="N967" s="4" t="s">
        <v>942</v>
      </c>
    </row>
    <row r="968" spans="1:14" hidden="1" x14ac:dyDescent="0.3">
      <c r="A968" s="4" t="s">
        <v>603</v>
      </c>
      <c r="B968" s="4">
        <v>3</v>
      </c>
      <c r="C968" s="4">
        <v>3</v>
      </c>
      <c r="D968" s="4">
        <v>99</v>
      </c>
      <c r="E968" s="4" t="s">
        <v>1523</v>
      </c>
      <c r="F968" s="4" t="s">
        <v>1377</v>
      </c>
      <c r="G968" s="4" t="s">
        <v>943</v>
      </c>
      <c r="H968" s="4">
        <v>81.709999999999994</v>
      </c>
      <c r="I968" s="4">
        <v>19.989999999999998</v>
      </c>
      <c r="J968" s="4" t="s">
        <v>856</v>
      </c>
      <c r="K968" s="4" t="s">
        <v>881</v>
      </c>
      <c r="L968" s="4">
        <v>28</v>
      </c>
      <c r="M968" s="4" t="s">
        <v>941</v>
      </c>
      <c r="N968" s="4" t="s">
        <v>942</v>
      </c>
    </row>
    <row r="969" spans="1:14" hidden="1" x14ac:dyDescent="0.3">
      <c r="A969" s="4" t="s">
        <v>603</v>
      </c>
      <c r="B969" s="4">
        <v>3</v>
      </c>
      <c r="C969" s="4">
        <v>3</v>
      </c>
      <c r="D969" s="4">
        <v>99</v>
      </c>
      <c r="E969" s="4" t="s">
        <v>876</v>
      </c>
      <c r="F969" s="4" t="s">
        <v>1377</v>
      </c>
      <c r="G969" s="4" t="s">
        <v>931</v>
      </c>
      <c r="H969" s="4">
        <v>0.68600000000000005</v>
      </c>
      <c r="I969" s="4">
        <v>0.158</v>
      </c>
      <c r="J969" s="4" t="s">
        <v>856</v>
      </c>
      <c r="K969" s="4" t="s">
        <v>881</v>
      </c>
      <c r="L969" s="4">
        <v>28</v>
      </c>
      <c r="M969" s="4" t="s">
        <v>941</v>
      </c>
      <c r="N969" s="4" t="s">
        <v>942</v>
      </c>
    </row>
    <row r="970" spans="1:14" hidden="1" x14ac:dyDescent="0.3">
      <c r="A970" s="4" t="s">
        <v>603</v>
      </c>
      <c r="B970" s="4">
        <v>3</v>
      </c>
      <c r="C970" s="4">
        <v>3</v>
      </c>
      <c r="D970" s="4">
        <v>99</v>
      </c>
      <c r="E970" s="4" t="s">
        <v>876</v>
      </c>
      <c r="F970" s="4" t="s">
        <v>1377</v>
      </c>
      <c r="G970" s="4" t="s">
        <v>938</v>
      </c>
      <c r="H970" s="4">
        <v>436.1</v>
      </c>
      <c r="I970" s="4">
        <v>143</v>
      </c>
      <c r="J970" s="4" t="s">
        <v>937</v>
      </c>
      <c r="K970" s="4" t="s">
        <v>881</v>
      </c>
      <c r="L970" s="4">
        <v>28</v>
      </c>
      <c r="M970" s="4" t="s">
        <v>941</v>
      </c>
      <c r="N970" s="4" t="s">
        <v>942</v>
      </c>
    </row>
    <row r="971" spans="1:14" hidden="1" x14ac:dyDescent="0.3">
      <c r="A971" s="4" t="s">
        <v>603</v>
      </c>
      <c r="B971" s="4">
        <v>3</v>
      </c>
      <c r="C971" s="4">
        <v>3</v>
      </c>
      <c r="D971" s="4">
        <v>99</v>
      </c>
      <c r="E971" s="4" t="s">
        <v>876</v>
      </c>
      <c r="F971" s="4" t="s">
        <v>1377</v>
      </c>
      <c r="G971" s="4" t="s">
        <v>2231</v>
      </c>
      <c r="H971" s="4">
        <v>201.1</v>
      </c>
      <c r="I971" s="4">
        <v>40.49</v>
      </c>
      <c r="J971" s="4" t="s">
        <v>937</v>
      </c>
      <c r="K971" s="4" t="s">
        <v>881</v>
      </c>
      <c r="L971" s="4">
        <v>28</v>
      </c>
      <c r="M971" s="4" t="s">
        <v>941</v>
      </c>
      <c r="N971" s="4" t="s">
        <v>942</v>
      </c>
    </row>
    <row r="972" spans="1:14" hidden="1" x14ac:dyDescent="0.3">
      <c r="A972" s="4" t="s">
        <v>603</v>
      </c>
      <c r="B972" s="4">
        <v>3</v>
      </c>
      <c r="C972" s="4">
        <v>3</v>
      </c>
      <c r="D972" s="4">
        <v>99</v>
      </c>
      <c r="E972" s="4" t="s">
        <v>876</v>
      </c>
      <c r="F972" s="4" t="s">
        <v>1377</v>
      </c>
      <c r="G972" s="4" t="s">
        <v>939</v>
      </c>
      <c r="H972" s="4">
        <v>98.82</v>
      </c>
      <c r="I972" s="4">
        <v>98.28</v>
      </c>
      <c r="J972" s="4" t="s">
        <v>937</v>
      </c>
      <c r="K972" s="4" t="s">
        <v>881</v>
      </c>
      <c r="L972" s="4">
        <v>28</v>
      </c>
      <c r="M972" s="4" t="s">
        <v>941</v>
      </c>
      <c r="N972" s="4" t="s">
        <v>942</v>
      </c>
    </row>
    <row r="973" spans="1:14" hidden="1" x14ac:dyDescent="0.3">
      <c r="A973" s="4" t="s">
        <v>603</v>
      </c>
      <c r="B973" s="4">
        <v>3</v>
      </c>
      <c r="C973" s="4">
        <v>3</v>
      </c>
      <c r="D973" s="4">
        <v>99</v>
      </c>
      <c r="E973" s="4" t="s">
        <v>1523</v>
      </c>
      <c r="F973" s="4" t="s">
        <v>1377</v>
      </c>
      <c r="G973" s="4" t="s">
        <v>1089</v>
      </c>
      <c r="H973" s="4">
        <v>6.835</v>
      </c>
      <c r="I973" s="4">
        <v>2.347</v>
      </c>
      <c r="J973" s="4" t="s">
        <v>856</v>
      </c>
      <c r="K973" s="4" t="s">
        <v>881</v>
      </c>
      <c r="L973" s="4">
        <v>28</v>
      </c>
      <c r="M973" s="4" t="s">
        <v>941</v>
      </c>
      <c r="N973" s="4" t="s">
        <v>942</v>
      </c>
    </row>
    <row r="974" spans="1:14" hidden="1" x14ac:dyDescent="0.3">
      <c r="A974" s="4" t="s">
        <v>603</v>
      </c>
      <c r="B974" s="4">
        <v>3</v>
      </c>
      <c r="C974" s="4">
        <v>3</v>
      </c>
      <c r="D974" s="4">
        <v>100</v>
      </c>
      <c r="E974" s="4" t="s">
        <v>876</v>
      </c>
      <c r="F974" s="4" t="s">
        <v>1377</v>
      </c>
      <c r="G974" s="4" t="s">
        <v>940</v>
      </c>
      <c r="H974" s="4">
        <v>12411</v>
      </c>
      <c r="I974" s="4">
        <v>3501</v>
      </c>
      <c r="J974" s="4" t="s">
        <v>937</v>
      </c>
      <c r="K974" s="4" t="s">
        <v>881</v>
      </c>
      <c r="L974" s="4">
        <v>28</v>
      </c>
      <c r="M974" s="4" t="s">
        <v>941</v>
      </c>
      <c r="N974" s="4" t="s">
        <v>942</v>
      </c>
    </row>
    <row r="975" spans="1:14" hidden="1" x14ac:dyDescent="0.3">
      <c r="A975" s="4" t="s">
        <v>603</v>
      </c>
      <c r="B975" s="4">
        <v>3</v>
      </c>
      <c r="C975" s="4">
        <v>3</v>
      </c>
      <c r="D975" s="4">
        <v>100</v>
      </c>
      <c r="E975" s="4" t="s">
        <v>876</v>
      </c>
      <c r="F975" s="4" t="s">
        <v>1377</v>
      </c>
      <c r="G975" s="4" t="s">
        <v>935</v>
      </c>
      <c r="H975" s="4">
        <v>-185.3</v>
      </c>
      <c r="I975" s="4">
        <v>99.16</v>
      </c>
      <c r="J975" s="4" t="s">
        <v>936</v>
      </c>
      <c r="K975" s="4" t="s">
        <v>881</v>
      </c>
      <c r="L975" s="4">
        <v>28</v>
      </c>
      <c r="M975" s="4" t="s">
        <v>941</v>
      </c>
      <c r="N975" s="4" t="s">
        <v>942</v>
      </c>
    </row>
    <row r="976" spans="1:14" hidden="1" x14ac:dyDescent="0.3">
      <c r="A976" s="4" t="s">
        <v>603</v>
      </c>
      <c r="B976" s="4">
        <v>3</v>
      </c>
      <c r="C976" s="4">
        <v>3</v>
      </c>
      <c r="D976" s="4">
        <v>100</v>
      </c>
      <c r="E976" s="4" t="s">
        <v>1523</v>
      </c>
      <c r="F976" s="4" t="s">
        <v>1377</v>
      </c>
      <c r="G976" s="4" t="s">
        <v>943</v>
      </c>
      <c r="H976" s="4">
        <v>75</v>
      </c>
      <c r="I976" s="4">
        <v>21.24</v>
      </c>
      <c r="J976" s="4" t="s">
        <v>856</v>
      </c>
      <c r="K976" s="4" t="s">
        <v>881</v>
      </c>
      <c r="L976" s="4">
        <v>28</v>
      </c>
      <c r="M976" s="4" t="s">
        <v>941</v>
      </c>
      <c r="N976" s="4" t="s">
        <v>942</v>
      </c>
    </row>
    <row r="977" spans="1:14" hidden="1" x14ac:dyDescent="0.3">
      <c r="A977" s="4" t="s">
        <v>603</v>
      </c>
      <c r="B977" s="4">
        <v>3</v>
      </c>
      <c r="C977" s="4">
        <v>3</v>
      </c>
      <c r="D977" s="4">
        <v>100</v>
      </c>
      <c r="E977" s="4" t="s">
        <v>876</v>
      </c>
      <c r="F977" s="4" t="s">
        <v>1377</v>
      </c>
      <c r="G977" s="4" t="s">
        <v>931</v>
      </c>
      <c r="H977" s="4">
        <v>0.73599999999999999</v>
      </c>
      <c r="I977" s="4">
        <v>0.19900000000000001</v>
      </c>
      <c r="J977" s="4" t="s">
        <v>856</v>
      </c>
      <c r="K977" s="4" t="s">
        <v>881</v>
      </c>
      <c r="L977" s="4">
        <v>28</v>
      </c>
      <c r="M977" s="4" t="s">
        <v>941</v>
      </c>
      <c r="N977" s="4" t="s">
        <v>942</v>
      </c>
    </row>
    <row r="978" spans="1:14" hidden="1" x14ac:dyDescent="0.3">
      <c r="A978" s="4" t="s">
        <v>603</v>
      </c>
      <c r="B978" s="4">
        <v>3</v>
      </c>
      <c r="C978" s="4">
        <v>3</v>
      </c>
      <c r="D978" s="4">
        <v>100</v>
      </c>
      <c r="E978" s="4" t="s">
        <v>876</v>
      </c>
      <c r="F978" s="4" t="s">
        <v>1377</v>
      </c>
      <c r="G978" s="4" t="s">
        <v>938</v>
      </c>
      <c r="H978" s="4">
        <v>537.1</v>
      </c>
      <c r="I978" s="4">
        <v>134.80000000000001</v>
      </c>
      <c r="J978" s="4" t="s">
        <v>937</v>
      </c>
      <c r="K978" s="4" t="s">
        <v>881</v>
      </c>
      <c r="L978" s="4">
        <v>28</v>
      </c>
      <c r="M978" s="4" t="s">
        <v>941</v>
      </c>
      <c r="N978" s="4" t="s">
        <v>942</v>
      </c>
    </row>
    <row r="979" spans="1:14" hidden="1" x14ac:dyDescent="0.3">
      <c r="A979" s="4" t="s">
        <v>603</v>
      </c>
      <c r="B979" s="4">
        <v>3</v>
      </c>
      <c r="C979" s="4">
        <v>3</v>
      </c>
      <c r="D979" s="4">
        <v>100</v>
      </c>
      <c r="E979" s="4" t="s">
        <v>876</v>
      </c>
      <c r="F979" s="4" t="s">
        <v>1377</v>
      </c>
      <c r="G979" s="4" t="s">
        <v>2231</v>
      </c>
      <c r="H979" s="4">
        <v>212.5</v>
      </c>
      <c r="I979" s="4">
        <v>31.34</v>
      </c>
      <c r="J979" s="4" t="s">
        <v>937</v>
      </c>
      <c r="K979" s="4" t="s">
        <v>881</v>
      </c>
      <c r="L979" s="4">
        <v>28</v>
      </c>
      <c r="M979" s="4" t="s">
        <v>941</v>
      </c>
      <c r="N979" s="4" t="s">
        <v>942</v>
      </c>
    </row>
    <row r="980" spans="1:14" hidden="1" x14ac:dyDescent="0.3">
      <c r="A980" s="4" t="s">
        <v>603</v>
      </c>
      <c r="B980" s="4">
        <v>3</v>
      </c>
      <c r="C980" s="4">
        <v>3</v>
      </c>
      <c r="D980" s="4">
        <v>100</v>
      </c>
      <c r="E980" s="4" t="s">
        <v>876</v>
      </c>
      <c r="F980" s="4" t="s">
        <v>1377</v>
      </c>
      <c r="G980" s="4" t="s">
        <v>939</v>
      </c>
      <c r="H980" s="4">
        <v>56.57</v>
      </c>
      <c r="I980" s="4">
        <v>93.85</v>
      </c>
      <c r="J980" s="4" t="s">
        <v>937</v>
      </c>
      <c r="K980" s="4" t="s">
        <v>881</v>
      </c>
      <c r="L980" s="4">
        <v>28</v>
      </c>
      <c r="M980" s="4" t="s">
        <v>941</v>
      </c>
      <c r="N980" s="4" t="s">
        <v>942</v>
      </c>
    </row>
    <row r="981" spans="1:14" hidden="1" x14ac:dyDescent="0.3">
      <c r="A981" s="4" t="s">
        <v>603</v>
      </c>
      <c r="B981" s="4">
        <v>3</v>
      </c>
      <c r="C981" s="4">
        <v>3</v>
      </c>
      <c r="D981" s="4">
        <v>100</v>
      </c>
      <c r="E981" s="4" t="s">
        <v>1523</v>
      </c>
      <c r="F981" s="4" t="s">
        <v>1377</v>
      </c>
      <c r="G981" s="4" t="s">
        <v>1089</v>
      </c>
      <c r="H981" s="4">
        <v>5.4859999999999998</v>
      </c>
      <c r="I981" s="4">
        <v>2.4780000000000002</v>
      </c>
      <c r="J981" s="4" t="s">
        <v>856</v>
      </c>
      <c r="K981" s="4" t="s">
        <v>881</v>
      </c>
      <c r="L981" s="4">
        <v>28</v>
      </c>
      <c r="M981" s="4" t="s">
        <v>941</v>
      </c>
      <c r="N981" s="4" t="s">
        <v>942</v>
      </c>
    </row>
    <row r="982" spans="1:14" hidden="1" x14ac:dyDescent="0.3">
      <c r="A982" s="4" t="s">
        <v>603</v>
      </c>
      <c r="B982" s="4">
        <v>3</v>
      </c>
      <c r="C982" s="4">
        <v>3</v>
      </c>
      <c r="D982" s="4">
        <v>101</v>
      </c>
      <c r="E982" s="4" t="s">
        <v>876</v>
      </c>
      <c r="F982" s="4" t="s">
        <v>1377</v>
      </c>
      <c r="G982" s="4" t="s">
        <v>940</v>
      </c>
      <c r="H982" s="4">
        <v>14229</v>
      </c>
      <c r="I982" s="4">
        <v>4034</v>
      </c>
      <c r="J982" s="4" t="s">
        <v>937</v>
      </c>
      <c r="K982" s="4" t="s">
        <v>881</v>
      </c>
      <c r="L982" s="4">
        <v>28</v>
      </c>
      <c r="M982" s="4" t="s">
        <v>941</v>
      </c>
      <c r="N982" s="4" t="s">
        <v>942</v>
      </c>
    </row>
    <row r="983" spans="1:14" hidden="1" x14ac:dyDescent="0.3">
      <c r="A983" s="4" t="s">
        <v>603</v>
      </c>
      <c r="B983" s="4">
        <v>3</v>
      </c>
      <c r="C983" s="4">
        <v>3</v>
      </c>
      <c r="D983" s="4">
        <v>101</v>
      </c>
      <c r="E983" s="4" t="s">
        <v>876</v>
      </c>
      <c r="F983" s="4" t="s">
        <v>1377</v>
      </c>
      <c r="G983" s="4" t="s">
        <v>935</v>
      </c>
      <c r="H983" s="4">
        <v>-323.2</v>
      </c>
      <c r="I983" s="4">
        <v>51</v>
      </c>
      <c r="J983" s="4" t="s">
        <v>936</v>
      </c>
      <c r="K983" s="4" t="s">
        <v>881</v>
      </c>
      <c r="L983" s="4">
        <v>28</v>
      </c>
      <c r="M983" s="4" t="s">
        <v>941</v>
      </c>
      <c r="N983" s="4" t="s">
        <v>942</v>
      </c>
    </row>
    <row r="984" spans="1:14" hidden="1" x14ac:dyDescent="0.3">
      <c r="A984" s="4" t="s">
        <v>603</v>
      </c>
      <c r="B984" s="4">
        <v>3</v>
      </c>
      <c r="C984" s="4">
        <v>3</v>
      </c>
      <c r="D984" s="4">
        <v>101</v>
      </c>
      <c r="E984" s="4" t="s">
        <v>1523</v>
      </c>
      <c r="F984" s="4" t="s">
        <v>1377</v>
      </c>
      <c r="G984" s="4" t="s">
        <v>943</v>
      </c>
      <c r="H984" s="4">
        <v>79.430000000000007</v>
      </c>
      <c r="I984" s="4">
        <v>15.38</v>
      </c>
      <c r="J984" s="4" t="s">
        <v>856</v>
      </c>
      <c r="K984" s="4" t="s">
        <v>881</v>
      </c>
      <c r="L984" s="4">
        <v>28</v>
      </c>
      <c r="M984" s="4" t="s">
        <v>941</v>
      </c>
      <c r="N984" s="4" t="s">
        <v>942</v>
      </c>
    </row>
    <row r="985" spans="1:14" hidden="1" x14ac:dyDescent="0.3">
      <c r="A985" s="4" t="s">
        <v>603</v>
      </c>
      <c r="B985" s="4">
        <v>3</v>
      </c>
      <c r="C985" s="4">
        <v>3</v>
      </c>
      <c r="D985" s="4">
        <v>101</v>
      </c>
      <c r="E985" s="4" t="s">
        <v>876</v>
      </c>
      <c r="F985" s="4" t="s">
        <v>1377</v>
      </c>
      <c r="G985" s="4" t="s">
        <v>931</v>
      </c>
      <c r="H985" s="4">
        <v>0.8</v>
      </c>
      <c r="I985" s="4">
        <v>0.221</v>
      </c>
      <c r="J985" s="4" t="s">
        <v>856</v>
      </c>
      <c r="K985" s="4" t="s">
        <v>881</v>
      </c>
      <c r="L985" s="4">
        <v>28</v>
      </c>
      <c r="M985" s="4" t="s">
        <v>941</v>
      </c>
      <c r="N985" s="4" t="s">
        <v>942</v>
      </c>
    </row>
    <row r="986" spans="1:14" hidden="1" x14ac:dyDescent="0.3">
      <c r="A986" s="4" t="s">
        <v>603</v>
      </c>
      <c r="B986" s="4">
        <v>3</v>
      </c>
      <c r="C986" s="4">
        <v>3</v>
      </c>
      <c r="D986" s="4">
        <v>101</v>
      </c>
      <c r="E986" s="4" t="s">
        <v>876</v>
      </c>
      <c r="F986" s="4" t="s">
        <v>1377</v>
      </c>
      <c r="G986" s="4" t="s">
        <v>938</v>
      </c>
      <c r="H986" s="4">
        <v>577.1</v>
      </c>
      <c r="I986" s="4">
        <v>121.4</v>
      </c>
      <c r="J986" s="4" t="s">
        <v>937</v>
      </c>
      <c r="K986" s="4" t="s">
        <v>881</v>
      </c>
      <c r="L986" s="4">
        <v>28</v>
      </c>
      <c r="M986" s="4" t="s">
        <v>941</v>
      </c>
      <c r="N986" s="4" t="s">
        <v>942</v>
      </c>
    </row>
    <row r="987" spans="1:14" hidden="1" x14ac:dyDescent="0.3">
      <c r="A987" s="4" t="s">
        <v>603</v>
      </c>
      <c r="B987" s="4">
        <v>3</v>
      </c>
      <c r="C987" s="4">
        <v>3</v>
      </c>
      <c r="D987" s="4">
        <v>101</v>
      </c>
      <c r="E987" s="4" t="s">
        <v>876</v>
      </c>
      <c r="F987" s="4" t="s">
        <v>1377</v>
      </c>
      <c r="G987" s="4" t="s">
        <v>2231</v>
      </c>
      <c r="H987" s="4">
        <v>220.7</v>
      </c>
      <c r="I987" s="4">
        <v>31.02</v>
      </c>
      <c r="J987" s="4" t="s">
        <v>937</v>
      </c>
      <c r="K987" s="4" t="s">
        <v>881</v>
      </c>
      <c r="L987" s="4">
        <v>28</v>
      </c>
      <c r="M987" s="4" t="s">
        <v>941</v>
      </c>
      <c r="N987" s="4" t="s">
        <v>942</v>
      </c>
    </row>
    <row r="988" spans="1:14" hidden="1" x14ac:dyDescent="0.3">
      <c r="A988" s="4" t="s">
        <v>603</v>
      </c>
      <c r="B988" s="4">
        <v>3</v>
      </c>
      <c r="C988" s="4">
        <v>3</v>
      </c>
      <c r="D988" s="4">
        <v>101</v>
      </c>
      <c r="E988" s="4" t="s">
        <v>876</v>
      </c>
      <c r="F988" s="4" t="s">
        <v>1377</v>
      </c>
      <c r="G988" s="4" t="s">
        <v>939</v>
      </c>
      <c r="H988" s="4">
        <v>58.06</v>
      </c>
      <c r="I988" s="4">
        <v>85.35</v>
      </c>
      <c r="J988" s="4" t="s">
        <v>937</v>
      </c>
      <c r="K988" s="4" t="s">
        <v>881</v>
      </c>
      <c r="L988" s="4">
        <v>28</v>
      </c>
      <c r="M988" s="4" t="s">
        <v>941</v>
      </c>
      <c r="N988" s="4" t="s">
        <v>942</v>
      </c>
    </row>
    <row r="989" spans="1:14" hidden="1" x14ac:dyDescent="0.3">
      <c r="A989" s="4" t="s">
        <v>603</v>
      </c>
      <c r="B989" s="4">
        <v>3</v>
      </c>
      <c r="C989" s="4">
        <v>3</v>
      </c>
      <c r="D989" s="4">
        <v>101</v>
      </c>
      <c r="E989" s="4" t="s">
        <v>1523</v>
      </c>
      <c r="F989" s="4" t="s">
        <v>1377</v>
      </c>
      <c r="G989" s="4" t="s">
        <v>1089</v>
      </c>
      <c r="H989" s="4">
        <v>7.0860000000000003</v>
      </c>
      <c r="I989" s="4">
        <v>2.0499999999999998</v>
      </c>
      <c r="J989" s="4" t="s">
        <v>856</v>
      </c>
      <c r="K989" s="4" t="s">
        <v>881</v>
      </c>
      <c r="L989" s="4">
        <v>28</v>
      </c>
      <c r="M989" s="4" t="s">
        <v>941</v>
      </c>
      <c r="N989" s="4" t="s">
        <v>942</v>
      </c>
    </row>
    <row r="990" spans="1:14" hidden="1" x14ac:dyDescent="0.3">
      <c r="A990" s="5" t="s">
        <v>606</v>
      </c>
      <c r="B990" s="5">
        <v>5</v>
      </c>
      <c r="C990" s="5">
        <v>5</v>
      </c>
      <c r="D990" s="5">
        <v>102</v>
      </c>
      <c r="E990" s="4" t="s">
        <v>861</v>
      </c>
      <c r="F990" s="12" t="s">
        <v>922</v>
      </c>
      <c r="G990" s="4" t="s">
        <v>958</v>
      </c>
      <c r="H990" s="9">
        <v>0.54384894722036692</v>
      </c>
      <c r="I990" s="4"/>
      <c r="J990" s="4" t="s">
        <v>959</v>
      </c>
      <c r="K990" s="4"/>
      <c r="L990" s="4">
        <v>1</v>
      </c>
      <c r="M990" s="4" t="s">
        <v>960</v>
      </c>
      <c r="N990" s="4"/>
    </row>
    <row r="991" spans="1:14" hidden="1" x14ac:dyDescent="0.3">
      <c r="A991" s="5" t="s">
        <v>606</v>
      </c>
      <c r="B991" s="5">
        <v>5</v>
      </c>
      <c r="C991" s="5">
        <v>5</v>
      </c>
      <c r="D991" s="5">
        <v>102</v>
      </c>
      <c r="E991" s="4" t="s">
        <v>861</v>
      </c>
      <c r="F991" s="12" t="s">
        <v>904</v>
      </c>
      <c r="G991" s="4" t="s">
        <v>958</v>
      </c>
      <c r="H991" s="9">
        <v>0.64614335261068434</v>
      </c>
      <c r="I991" s="4"/>
      <c r="J991" s="4" t="s">
        <v>961</v>
      </c>
      <c r="K991" s="4"/>
      <c r="L991" s="4">
        <v>1</v>
      </c>
      <c r="M991" s="4" t="s">
        <v>960</v>
      </c>
      <c r="N991" s="4"/>
    </row>
    <row r="992" spans="1:14" hidden="1" x14ac:dyDescent="0.3">
      <c r="A992" s="5" t="s">
        <v>606</v>
      </c>
      <c r="B992" s="5">
        <v>5</v>
      </c>
      <c r="C992" s="5">
        <v>5</v>
      </c>
      <c r="D992" s="5">
        <v>102</v>
      </c>
      <c r="E992" s="4" t="s">
        <v>861</v>
      </c>
      <c r="F992" s="12" t="s">
        <v>905</v>
      </c>
      <c r="G992" s="4" t="s">
        <v>958</v>
      </c>
      <c r="H992" s="9">
        <v>0.71469257407739861</v>
      </c>
      <c r="I992" s="4"/>
      <c r="J992" s="4" t="s">
        <v>961</v>
      </c>
      <c r="K992" s="4"/>
      <c r="L992" s="4">
        <v>1</v>
      </c>
      <c r="M992" s="4" t="s">
        <v>960</v>
      </c>
      <c r="N992" s="4"/>
    </row>
    <row r="993" spans="1:14" hidden="1" x14ac:dyDescent="0.3">
      <c r="A993" s="5" t="s">
        <v>606</v>
      </c>
      <c r="B993" s="5">
        <v>5</v>
      </c>
      <c r="C993" s="5">
        <v>5</v>
      </c>
      <c r="D993" s="5">
        <v>102</v>
      </c>
      <c r="E993" s="4" t="s">
        <v>861</v>
      </c>
      <c r="F993" s="12" t="s">
        <v>906</v>
      </c>
      <c r="G993" s="4" t="s">
        <v>958</v>
      </c>
      <c r="H993" s="9">
        <v>0.76065422430618013</v>
      </c>
      <c r="I993" s="4"/>
      <c r="J993" s="4" t="s">
        <v>961</v>
      </c>
      <c r="K993" s="4"/>
      <c r="L993" s="4">
        <v>1</v>
      </c>
      <c r="M993" s="4" t="s">
        <v>960</v>
      </c>
      <c r="N993" s="4"/>
    </row>
    <row r="994" spans="1:14" hidden="1" x14ac:dyDescent="0.3">
      <c r="A994" s="5" t="s">
        <v>606</v>
      </c>
      <c r="B994" s="5">
        <v>5</v>
      </c>
      <c r="C994" s="5">
        <v>5</v>
      </c>
      <c r="D994" s="5">
        <v>102</v>
      </c>
      <c r="E994" s="4" t="s">
        <v>861</v>
      </c>
      <c r="F994" s="12" t="s">
        <v>903</v>
      </c>
      <c r="G994" s="4" t="s">
        <v>958</v>
      </c>
      <c r="H994" s="9">
        <v>0.78774794722043651</v>
      </c>
      <c r="I994" s="4"/>
      <c r="J994" s="4" t="s">
        <v>961</v>
      </c>
      <c r="K994" s="4"/>
      <c r="L994" s="4">
        <v>1</v>
      </c>
      <c r="M994" s="4" t="s">
        <v>960</v>
      </c>
      <c r="N994" s="4"/>
    </row>
    <row r="995" spans="1:14" hidden="1" x14ac:dyDescent="0.3">
      <c r="A995" s="5" t="s">
        <v>606</v>
      </c>
      <c r="B995" s="5">
        <v>5</v>
      </c>
      <c r="C995" s="5">
        <v>5</v>
      </c>
      <c r="D995" s="5">
        <v>102</v>
      </c>
      <c r="E995" s="4" t="s">
        <v>861</v>
      </c>
      <c r="F995" s="12" t="s">
        <v>907</v>
      </c>
      <c r="G995" s="4" t="s">
        <v>958</v>
      </c>
      <c r="H995" s="9">
        <v>0.85033526781370705</v>
      </c>
      <c r="I995" s="4"/>
      <c r="J995" s="4" t="s">
        <v>961</v>
      </c>
      <c r="K995" s="4"/>
      <c r="L995" s="4">
        <v>1</v>
      </c>
      <c r="M995" s="4" t="s">
        <v>960</v>
      </c>
      <c r="N995" s="4"/>
    </row>
    <row r="996" spans="1:14" hidden="1" x14ac:dyDescent="0.3">
      <c r="A996" s="5" t="s">
        <v>606</v>
      </c>
      <c r="B996" s="5">
        <v>5</v>
      </c>
      <c r="C996" s="5">
        <v>5</v>
      </c>
      <c r="D996" s="5">
        <v>102</v>
      </c>
      <c r="E996" s="4" t="s">
        <v>861</v>
      </c>
      <c r="F996" s="12" t="s">
        <v>908</v>
      </c>
      <c r="G996" s="4" t="s">
        <v>958</v>
      </c>
      <c r="H996" s="9">
        <v>0.87412065217312995</v>
      </c>
      <c r="I996" s="4"/>
      <c r="J996" s="4" t="s">
        <v>961</v>
      </c>
      <c r="K996" s="4"/>
      <c r="L996" s="4">
        <v>1</v>
      </c>
      <c r="M996" s="4" t="s">
        <v>960</v>
      </c>
      <c r="N996" s="4"/>
    </row>
    <row r="997" spans="1:14" hidden="1" x14ac:dyDescent="0.3">
      <c r="A997" s="5" t="s">
        <v>606</v>
      </c>
      <c r="B997" s="5">
        <v>5</v>
      </c>
      <c r="C997" s="5">
        <v>5</v>
      </c>
      <c r="D997" s="5">
        <v>102</v>
      </c>
      <c r="E997" s="4" t="s">
        <v>861</v>
      </c>
      <c r="F997" s="12" t="s">
        <v>909</v>
      </c>
      <c r="G997" s="4" t="s">
        <v>958</v>
      </c>
      <c r="H997" s="9">
        <v>0.86740585113464375</v>
      </c>
      <c r="I997" s="4"/>
      <c r="J997" s="4" t="s">
        <v>961</v>
      </c>
      <c r="K997" s="4"/>
      <c r="L997" s="4">
        <v>1</v>
      </c>
      <c r="M997" s="4" t="s">
        <v>960</v>
      </c>
      <c r="N997" s="4"/>
    </row>
    <row r="998" spans="1:14" hidden="1" x14ac:dyDescent="0.3">
      <c r="A998" s="5" t="s">
        <v>606</v>
      </c>
      <c r="B998" s="5">
        <v>5</v>
      </c>
      <c r="C998" s="5">
        <v>5</v>
      </c>
      <c r="D998" s="5">
        <v>102</v>
      </c>
      <c r="E998" s="4" t="s">
        <v>861</v>
      </c>
      <c r="F998" s="12" t="s">
        <v>910</v>
      </c>
      <c r="G998" s="4" t="s">
        <v>958</v>
      </c>
      <c r="H998" s="9">
        <v>0.86790915748459585</v>
      </c>
      <c r="I998" s="4"/>
      <c r="J998" s="4" t="s">
        <v>961</v>
      </c>
      <c r="K998" s="4"/>
      <c r="L998" s="4">
        <v>1</v>
      </c>
      <c r="M998" s="4" t="s">
        <v>960</v>
      </c>
      <c r="N998" s="4"/>
    </row>
    <row r="999" spans="1:14" hidden="1" x14ac:dyDescent="0.3">
      <c r="A999" s="5" t="s">
        <v>606</v>
      </c>
      <c r="B999" s="5">
        <v>5</v>
      </c>
      <c r="C999" s="5">
        <v>5</v>
      </c>
      <c r="D999" s="5">
        <v>102</v>
      </c>
      <c r="E999" s="4" t="s">
        <v>861</v>
      </c>
      <c r="F999" s="12" t="s">
        <v>911</v>
      </c>
      <c r="G999" s="4" t="s">
        <v>958</v>
      </c>
      <c r="H999" s="9">
        <v>0.87815564103468868</v>
      </c>
      <c r="I999" s="4"/>
      <c r="J999" s="4" t="s">
        <v>961</v>
      </c>
      <c r="K999" s="4"/>
      <c r="L999" s="4">
        <v>1</v>
      </c>
      <c r="M999" s="4" t="s">
        <v>960</v>
      </c>
      <c r="N999" s="4"/>
    </row>
    <row r="1000" spans="1:14" hidden="1" x14ac:dyDescent="0.3">
      <c r="A1000" s="5" t="s">
        <v>606</v>
      </c>
      <c r="B1000" s="5">
        <v>5</v>
      </c>
      <c r="C1000" s="5">
        <v>5</v>
      </c>
      <c r="D1000" s="5">
        <v>102</v>
      </c>
      <c r="E1000" s="4" t="s">
        <v>861</v>
      </c>
      <c r="F1000" s="12" t="s">
        <v>912</v>
      </c>
      <c r="G1000" s="4" t="s">
        <v>958</v>
      </c>
      <c r="H1000" s="9">
        <v>0.88611256247060166</v>
      </c>
      <c r="I1000" s="4"/>
      <c r="J1000" s="4" t="s">
        <v>961</v>
      </c>
      <c r="K1000" s="4"/>
      <c r="L1000" s="4">
        <v>1</v>
      </c>
      <c r="M1000" s="4" t="s">
        <v>960</v>
      </c>
      <c r="N1000" s="4"/>
    </row>
    <row r="1001" spans="1:14" hidden="1" x14ac:dyDescent="0.3">
      <c r="A1001" s="5" t="s">
        <v>606</v>
      </c>
      <c r="B1001" s="5">
        <v>5</v>
      </c>
      <c r="C1001" s="5">
        <v>5</v>
      </c>
      <c r="D1001" s="5">
        <v>102</v>
      </c>
      <c r="E1001" s="4" t="s">
        <v>861</v>
      </c>
      <c r="F1001" s="12" t="s">
        <v>913</v>
      </c>
      <c r="G1001" s="4" t="s">
        <v>958</v>
      </c>
      <c r="H1001" s="9">
        <v>0.8808603919407737</v>
      </c>
      <c r="I1001" s="4"/>
      <c r="J1001" s="4" t="s">
        <v>961</v>
      </c>
      <c r="K1001" s="4"/>
      <c r="L1001" s="4">
        <v>1</v>
      </c>
      <c r="M1001" s="4" t="s">
        <v>960</v>
      </c>
      <c r="N1001" s="4"/>
    </row>
    <row r="1002" spans="1:14" hidden="1" x14ac:dyDescent="0.3">
      <c r="A1002" s="5" t="s">
        <v>606</v>
      </c>
      <c r="B1002" s="5">
        <v>5</v>
      </c>
      <c r="C1002" s="5">
        <v>5</v>
      </c>
      <c r="D1002" s="5">
        <v>102</v>
      </c>
      <c r="E1002" s="4" t="s">
        <v>861</v>
      </c>
      <c r="F1002" s="12" t="s">
        <v>914</v>
      </c>
      <c r="G1002" s="4" t="s">
        <v>958</v>
      </c>
      <c r="H1002" s="9">
        <v>0.91761060652973869</v>
      </c>
      <c r="I1002" s="4"/>
      <c r="J1002" s="4" t="s">
        <v>961</v>
      </c>
      <c r="K1002" s="4"/>
      <c r="L1002" s="4">
        <v>1</v>
      </c>
      <c r="M1002" s="4" t="s">
        <v>960</v>
      </c>
      <c r="N1002" s="4"/>
    </row>
    <row r="1003" spans="1:14" hidden="1" x14ac:dyDescent="0.3">
      <c r="A1003" s="5" t="s">
        <v>606</v>
      </c>
      <c r="B1003" s="5">
        <v>5</v>
      </c>
      <c r="C1003" s="5">
        <v>5</v>
      </c>
      <c r="D1003" s="5">
        <v>102</v>
      </c>
      <c r="E1003" s="4" t="s">
        <v>861</v>
      </c>
      <c r="F1003" s="12" t="s">
        <v>915</v>
      </c>
      <c r="G1003" s="4" t="s">
        <v>958</v>
      </c>
      <c r="H1003" s="9">
        <v>0.89120089509792555</v>
      </c>
      <c r="I1003" s="4"/>
      <c r="J1003" s="4" t="s">
        <v>961</v>
      </c>
      <c r="K1003" s="4"/>
      <c r="L1003" s="4">
        <v>1</v>
      </c>
      <c r="M1003" s="4" t="s">
        <v>960</v>
      </c>
      <c r="N1003" s="4"/>
    </row>
    <row r="1004" spans="1:14" hidden="1" x14ac:dyDescent="0.3">
      <c r="A1004" s="5" t="s">
        <v>606</v>
      </c>
      <c r="B1004" s="5">
        <v>5</v>
      </c>
      <c r="C1004" s="5">
        <v>5</v>
      </c>
      <c r="D1004" s="5">
        <v>102</v>
      </c>
      <c r="E1004" s="4" t="s">
        <v>861</v>
      </c>
      <c r="F1004" s="12" t="s">
        <v>916</v>
      </c>
      <c r="G1004" s="4" t="s">
        <v>958</v>
      </c>
      <c r="H1004" s="9">
        <v>0.90633648607823758</v>
      </c>
      <c r="I1004" s="4"/>
      <c r="J1004" s="4" t="s">
        <v>961</v>
      </c>
      <c r="K1004" s="4"/>
      <c r="L1004" s="4">
        <v>1</v>
      </c>
      <c r="M1004" s="4" t="s">
        <v>960</v>
      </c>
      <c r="N1004" s="4"/>
    </row>
    <row r="1005" spans="1:14" hidden="1" x14ac:dyDescent="0.3">
      <c r="A1005" s="5" t="s">
        <v>606</v>
      </c>
      <c r="B1005" s="5">
        <v>5</v>
      </c>
      <c r="C1005" s="5">
        <v>5</v>
      </c>
      <c r="D1005" s="5">
        <v>102</v>
      </c>
      <c r="E1005" s="4" t="s">
        <v>861</v>
      </c>
      <c r="F1005" s="12" t="s">
        <v>917</v>
      </c>
      <c r="G1005" s="4" t="s">
        <v>958</v>
      </c>
      <c r="H1005" s="9">
        <v>0.92252144682140158</v>
      </c>
      <c r="I1005" s="4"/>
      <c r="J1005" s="4" t="s">
        <v>961</v>
      </c>
      <c r="K1005" s="4"/>
      <c r="L1005" s="4">
        <v>1</v>
      </c>
      <c r="M1005" s="4" t="s">
        <v>960</v>
      </c>
      <c r="N1005" s="4"/>
    </row>
    <row r="1006" spans="1:14" hidden="1" x14ac:dyDescent="0.3">
      <c r="A1006" s="5" t="s">
        <v>606</v>
      </c>
      <c r="B1006" s="5">
        <v>5</v>
      </c>
      <c r="C1006" s="5">
        <v>5</v>
      </c>
      <c r="D1006" s="5">
        <v>102</v>
      </c>
      <c r="E1006" s="4" t="s">
        <v>861</v>
      </c>
      <c r="F1006" s="12" t="s">
        <v>918</v>
      </c>
      <c r="G1006" s="4" t="s">
        <v>958</v>
      </c>
      <c r="H1006" s="9">
        <v>0.97164532920219004</v>
      </c>
      <c r="I1006" s="4"/>
      <c r="J1006" s="4" t="s">
        <v>961</v>
      </c>
      <c r="K1006" s="4"/>
      <c r="L1006" s="4">
        <v>1</v>
      </c>
      <c r="M1006" s="4" t="s">
        <v>960</v>
      </c>
      <c r="N1006" s="4"/>
    </row>
    <row r="1007" spans="1:14" hidden="1" x14ac:dyDescent="0.3">
      <c r="A1007" s="5" t="s">
        <v>606</v>
      </c>
      <c r="B1007" s="5">
        <v>5</v>
      </c>
      <c r="C1007" s="5">
        <v>5</v>
      </c>
      <c r="D1007" s="5">
        <v>102</v>
      </c>
      <c r="E1007" s="4" t="s">
        <v>861</v>
      </c>
      <c r="F1007" s="12" t="s">
        <v>922</v>
      </c>
      <c r="G1007" s="4" t="s">
        <v>962</v>
      </c>
      <c r="H1007" s="9">
        <v>58.630686886708297</v>
      </c>
      <c r="I1007" s="4"/>
      <c r="J1007" s="4" t="s">
        <v>856</v>
      </c>
      <c r="K1007" s="4"/>
      <c r="L1007" s="4">
        <v>1</v>
      </c>
      <c r="M1007" s="4" t="s">
        <v>960</v>
      </c>
      <c r="N1007" s="4"/>
    </row>
    <row r="1008" spans="1:14" hidden="1" x14ac:dyDescent="0.3">
      <c r="A1008" s="5" t="s">
        <v>606</v>
      </c>
      <c r="B1008" s="5">
        <v>5</v>
      </c>
      <c r="C1008" s="5">
        <v>5</v>
      </c>
      <c r="D1008" s="5">
        <v>102</v>
      </c>
      <c r="E1008" s="4" t="s">
        <v>861</v>
      </c>
      <c r="F1008" s="12" t="s">
        <v>904</v>
      </c>
      <c r="G1008" s="4" t="s">
        <v>962</v>
      </c>
      <c r="H1008" s="9">
        <v>53.428766189502397</v>
      </c>
      <c r="I1008" s="4"/>
      <c r="J1008" s="4" t="s">
        <v>856</v>
      </c>
      <c r="K1008" s="4"/>
      <c r="L1008" s="4">
        <v>1</v>
      </c>
      <c r="M1008" s="4" t="s">
        <v>960</v>
      </c>
      <c r="N1008" s="4"/>
    </row>
    <row r="1009" spans="1:14" hidden="1" x14ac:dyDescent="0.3">
      <c r="A1009" s="5" t="s">
        <v>606</v>
      </c>
      <c r="B1009" s="5">
        <v>5</v>
      </c>
      <c r="C1009" s="5">
        <v>5</v>
      </c>
      <c r="D1009" s="5">
        <v>102</v>
      </c>
      <c r="E1009" s="4" t="s">
        <v>861</v>
      </c>
      <c r="F1009" s="12" t="s">
        <v>905</v>
      </c>
      <c r="G1009" s="4" t="s">
        <v>962</v>
      </c>
      <c r="H1009" s="9">
        <v>50.18181818181818</v>
      </c>
      <c r="I1009" s="4"/>
      <c r="J1009" s="4" t="s">
        <v>856</v>
      </c>
      <c r="K1009" s="4"/>
      <c r="L1009" s="4">
        <v>1</v>
      </c>
      <c r="M1009" s="4" t="s">
        <v>960</v>
      </c>
      <c r="N1009" s="4"/>
    </row>
    <row r="1010" spans="1:14" hidden="1" x14ac:dyDescent="0.3">
      <c r="A1010" s="5" t="s">
        <v>606</v>
      </c>
      <c r="B1010" s="5">
        <v>5</v>
      </c>
      <c r="C1010" s="5">
        <v>5</v>
      </c>
      <c r="D1010" s="5">
        <v>102</v>
      </c>
      <c r="E1010" s="4" t="s">
        <v>861</v>
      </c>
      <c r="F1010" s="12" t="s">
        <v>906</v>
      </c>
      <c r="G1010" s="4" t="s">
        <v>962</v>
      </c>
      <c r="H1010" s="9">
        <v>48.102981029810302</v>
      </c>
      <c r="I1010" s="4"/>
      <c r="J1010" s="4" t="s">
        <v>856</v>
      </c>
      <c r="K1010" s="4"/>
      <c r="L1010" s="4">
        <v>1</v>
      </c>
      <c r="M1010" s="4" t="s">
        <v>960</v>
      </c>
      <c r="N1010" s="4"/>
    </row>
    <row r="1011" spans="1:14" hidden="1" x14ac:dyDescent="0.3">
      <c r="A1011" s="5" t="s">
        <v>606</v>
      </c>
      <c r="B1011" s="5">
        <v>5</v>
      </c>
      <c r="C1011" s="5">
        <v>5</v>
      </c>
      <c r="D1011" s="5">
        <v>102</v>
      </c>
      <c r="E1011" s="4" t="s">
        <v>861</v>
      </c>
      <c r="F1011" s="12" t="s">
        <v>903</v>
      </c>
      <c r="G1011" s="4" t="s">
        <v>962</v>
      </c>
      <c r="H1011" s="9">
        <v>46.912433837867958</v>
      </c>
      <c r="I1011" s="4"/>
      <c r="J1011" s="4" t="s">
        <v>856</v>
      </c>
      <c r="K1011" s="4"/>
      <c r="L1011" s="4">
        <v>1</v>
      </c>
      <c r="M1011" s="4" t="s">
        <v>960</v>
      </c>
      <c r="N1011" s="4"/>
    </row>
    <row r="1012" spans="1:14" hidden="1" x14ac:dyDescent="0.3">
      <c r="A1012" s="5" t="s">
        <v>606</v>
      </c>
      <c r="B1012" s="5">
        <v>5</v>
      </c>
      <c r="C1012" s="5">
        <v>5</v>
      </c>
      <c r="D1012" s="5">
        <v>102</v>
      </c>
      <c r="E1012" s="4" t="s">
        <v>861</v>
      </c>
      <c r="F1012" s="12" t="s">
        <v>907</v>
      </c>
      <c r="G1012" s="4" t="s">
        <v>962</v>
      </c>
      <c r="H1012" s="9">
        <v>44.256084856520502</v>
      </c>
      <c r="I1012" s="4"/>
      <c r="J1012" s="4" t="s">
        <v>856</v>
      </c>
      <c r="K1012" s="4"/>
      <c r="L1012" s="4">
        <v>1</v>
      </c>
      <c r="M1012" s="4" t="s">
        <v>960</v>
      </c>
      <c r="N1012" s="4"/>
    </row>
    <row r="1013" spans="1:14" hidden="1" x14ac:dyDescent="0.3">
      <c r="A1013" s="5" t="s">
        <v>606</v>
      </c>
      <c r="B1013" s="5">
        <v>5</v>
      </c>
      <c r="C1013" s="5">
        <v>5</v>
      </c>
      <c r="D1013" s="5">
        <v>102</v>
      </c>
      <c r="E1013" s="4" t="s">
        <v>861</v>
      </c>
      <c r="F1013" s="12" t="s">
        <v>908</v>
      </c>
      <c r="G1013" s="4" t="s">
        <v>962</v>
      </c>
      <c r="H1013" s="9">
        <v>43.27945990180033</v>
      </c>
      <c r="I1013" s="4"/>
      <c r="J1013" s="4" t="s">
        <v>856</v>
      </c>
      <c r="K1013" s="4"/>
      <c r="L1013" s="4">
        <v>1</v>
      </c>
      <c r="M1013" s="4" t="s">
        <v>960</v>
      </c>
      <c r="N1013" s="4"/>
    </row>
    <row r="1014" spans="1:14" hidden="1" x14ac:dyDescent="0.3">
      <c r="A1014" s="5" t="s">
        <v>606</v>
      </c>
      <c r="B1014" s="5">
        <v>5</v>
      </c>
      <c r="C1014" s="5">
        <v>5</v>
      </c>
      <c r="D1014" s="5">
        <v>102</v>
      </c>
      <c r="E1014" s="4" t="s">
        <v>861</v>
      </c>
      <c r="F1014" s="12" t="s">
        <v>909</v>
      </c>
      <c r="G1014" s="4" t="s">
        <v>962</v>
      </c>
      <c r="H1014" s="9">
        <v>43.553389455028807</v>
      </c>
      <c r="I1014" s="4"/>
      <c r="J1014" s="4" t="s">
        <v>856</v>
      </c>
      <c r="K1014" s="4"/>
      <c r="L1014" s="4">
        <v>1</v>
      </c>
      <c r="M1014" s="4" t="s">
        <v>960</v>
      </c>
      <c r="N1014" s="4"/>
    </row>
    <row r="1015" spans="1:14" hidden="1" x14ac:dyDescent="0.3">
      <c r="A1015" s="5" t="s">
        <v>606</v>
      </c>
      <c r="B1015" s="5">
        <v>5</v>
      </c>
      <c r="C1015" s="5">
        <v>5</v>
      </c>
      <c r="D1015" s="5">
        <v>102</v>
      </c>
      <c r="E1015" s="4" t="s">
        <v>861</v>
      </c>
      <c r="F1015" s="12" t="s">
        <v>910</v>
      </c>
      <c r="G1015" s="4" t="s">
        <v>962</v>
      </c>
      <c r="H1015" s="9">
        <v>43.53280892163697</v>
      </c>
      <c r="I1015" s="4"/>
      <c r="J1015" s="4" t="s">
        <v>856</v>
      </c>
      <c r="K1015" s="4"/>
      <c r="L1015" s="4">
        <v>1</v>
      </c>
      <c r="M1015" s="4" t="s">
        <v>960</v>
      </c>
      <c r="N1015" s="4"/>
    </row>
    <row r="1016" spans="1:14" hidden="1" x14ac:dyDescent="0.3">
      <c r="A1016" s="5" t="s">
        <v>606</v>
      </c>
      <c r="B1016" s="5">
        <v>5</v>
      </c>
      <c r="C1016" s="5">
        <v>5</v>
      </c>
      <c r="D1016" s="5">
        <v>102</v>
      </c>
      <c r="E1016" s="4" t="s">
        <v>861</v>
      </c>
      <c r="F1016" s="12" t="s">
        <v>911</v>
      </c>
      <c r="G1016" s="4" t="s">
        <v>962</v>
      </c>
      <c r="H1016" s="9">
        <v>43.115519253208873</v>
      </c>
      <c r="I1016" s="4"/>
      <c r="J1016" s="4" t="s">
        <v>856</v>
      </c>
      <c r="K1016" s="4"/>
      <c r="L1016" s="4">
        <v>1</v>
      </c>
      <c r="M1016" s="4" t="s">
        <v>960</v>
      </c>
      <c r="N1016" s="4"/>
    </row>
    <row r="1017" spans="1:14" hidden="1" x14ac:dyDescent="0.3">
      <c r="A1017" s="5" t="s">
        <v>606</v>
      </c>
      <c r="B1017" s="5">
        <v>5</v>
      </c>
      <c r="C1017" s="5">
        <v>5</v>
      </c>
      <c r="D1017" s="5">
        <v>102</v>
      </c>
      <c r="E1017" s="4" t="s">
        <v>861</v>
      </c>
      <c r="F1017" s="12" t="s">
        <v>912</v>
      </c>
      <c r="G1017" s="4" t="s">
        <v>962</v>
      </c>
      <c r="H1017" s="9">
        <v>42.79368679708913</v>
      </c>
      <c r="I1017" s="4"/>
      <c r="J1017" s="4" t="s">
        <v>856</v>
      </c>
      <c r="K1017" s="4"/>
      <c r="L1017" s="4">
        <v>1</v>
      </c>
      <c r="M1017" s="4" t="s">
        <v>960</v>
      </c>
      <c r="N1017" s="4"/>
    </row>
    <row r="1018" spans="1:14" hidden="1" x14ac:dyDescent="0.3">
      <c r="A1018" s="5" t="s">
        <v>606</v>
      </c>
      <c r="B1018" s="5">
        <v>5</v>
      </c>
      <c r="C1018" s="5">
        <v>5</v>
      </c>
      <c r="D1018" s="5">
        <v>102</v>
      </c>
      <c r="E1018" s="4" t="s">
        <v>861</v>
      </c>
      <c r="F1018" s="12" t="s">
        <v>913</v>
      </c>
      <c r="G1018" s="4" t="s">
        <v>962</v>
      </c>
      <c r="H1018" s="9">
        <v>43.005904455179831</v>
      </c>
      <c r="I1018" s="4"/>
      <c r="J1018" s="4" t="s">
        <v>856</v>
      </c>
      <c r="K1018" s="4"/>
      <c r="L1018" s="4">
        <v>1</v>
      </c>
      <c r="M1018" s="4" t="s">
        <v>960</v>
      </c>
      <c r="N1018" s="4"/>
    </row>
    <row r="1019" spans="1:14" hidden="1" x14ac:dyDescent="0.3">
      <c r="A1019" s="5" t="s">
        <v>606</v>
      </c>
      <c r="B1019" s="5">
        <v>5</v>
      </c>
      <c r="C1019" s="5">
        <v>5</v>
      </c>
      <c r="D1019" s="5">
        <v>102</v>
      </c>
      <c r="E1019" s="4" t="s">
        <v>861</v>
      </c>
      <c r="F1019" s="12" t="s">
        <v>914</v>
      </c>
      <c r="G1019" s="4" t="s">
        <v>962</v>
      </c>
      <c r="H1019" s="9">
        <v>41.538339418955388</v>
      </c>
      <c r="I1019" s="4"/>
      <c r="J1019" s="4" t="s">
        <v>856</v>
      </c>
      <c r="K1019" s="4"/>
      <c r="L1019" s="4">
        <v>1</v>
      </c>
      <c r="M1019" s="4" t="s">
        <v>960</v>
      </c>
      <c r="N1019" s="4"/>
    </row>
    <row r="1020" spans="1:14" hidden="1" x14ac:dyDescent="0.3">
      <c r="A1020" s="5" t="s">
        <v>606</v>
      </c>
      <c r="B1020" s="5">
        <v>5</v>
      </c>
      <c r="C1020" s="5">
        <v>5</v>
      </c>
      <c r="D1020" s="5">
        <v>102</v>
      </c>
      <c r="E1020" s="4" t="s">
        <v>861</v>
      </c>
      <c r="F1020" s="12" t="s">
        <v>915</v>
      </c>
      <c r="G1020" s="4" t="s">
        <v>962</v>
      </c>
      <c r="H1020" s="9">
        <v>42.588885711562305</v>
      </c>
      <c r="I1020" s="4"/>
      <c r="J1020" s="4" t="s">
        <v>856</v>
      </c>
      <c r="K1020" s="4"/>
      <c r="L1020" s="4">
        <v>1</v>
      </c>
      <c r="M1020" s="4" t="s">
        <v>960</v>
      </c>
      <c r="N1020" s="4"/>
    </row>
    <row r="1021" spans="1:14" hidden="1" x14ac:dyDescent="0.3">
      <c r="A1021" s="5" t="s">
        <v>606</v>
      </c>
      <c r="B1021" s="5">
        <v>5</v>
      </c>
      <c r="C1021" s="5">
        <v>5</v>
      </c>
      <c r="D1021" s="5">
        <v>102</v>
      </c>
      <c r="E1021" s="4" t="s">
        <v>861</v>
      </c>
      <c r="F1021" s="12" t="s">
        <v>916</v>
      </c>
      <c r="G1021" s="4" t="s">
        <v>962</v>
      </c>
      <c r="H1021" s="9">
        <v>41.984281247359071</v>
      </c>
      <c r="I1021" s="4"/>
      <c r="J1021" s="4" t="s">
        <v>856</v>
      </c>
      <c r="K1021" s="4"/>
      <c r="L1021" s="4">
        <v>1</v>
      </c>
      <c r="M1021" s="4" t="s">
        <v>960</v>
      </c>
      <c r="N1021" s="4"/>
    </row>
    <row r="1022" spans="1:14" hidden="1" x14ac:dyDescent="0.3">
      <c r="A1022" s="5" t="s">
        <v>606</v>
      </c>
      <c r="B1022" s="5">
        <v>5</v>
      </c>
      <c r="C1022" s="5">
        <v>5</v>
      </c>
      <c r="D1022" s="5">
        <v>102</v>
      </c>
      <c r="E1022" s="4" t="s">
        <v>861</v>
      </c>
      <c r="F1022" s="12" t="s">
        <v>917</v>
      </c>
      <c r="G1022" s="4" t="s">
        <v>962</v>
      </c>
      <c r="H1022" s="9">
        <v>41.345258058505685</v>
      </c>
      <c r="I1022" s="4"/>
      <c r="J1022" s="4" t="s">
        <v>856</v>
      </c>
      <c r="K1022" s="4"/>
      <c r="L1022" s="4">
        <v>1</v>
      </c>
      <c r="M1022" s="4" t="s">
        <v>960</v>
      </c>
      <c r="N1022" s="4"/>
    </row>
    <row r="1023" spans="1:14" hidden="1" x14ac:dyDescent="0.3">
      <c r="A1023" s="5" t="s">
        <v>606</v>
      </c>
      <c r="B1023" s="5">
        <v>5</v>
      </c>
      <c r="C1023" s="5">
        <v>5</v>
      </c>
      <c r="D1023" s="5">
        <v>102</v>
      </c>
      <c r="E1023" s="4" t="s">
        <v>861</v>
      </c>
      <c r="F1023" s="12" t="s">
        <v>918</v>
      </c>
      <c r="G1023" s="4" t="s">
        <v>962</v>
      </c>
      <c r="H1023" s="9">
        <v>39.451795841209822</v>
      </c>
      <c r="I1023" s="4"/>
      <c r="J1023" s="4" t="s">
        <v>856</v>
      </c>
      <c r="K1023" s="4"/>
      <c r="L1023" s="4">
        <v>1</v>
      </c>
      <c r="M1023" s="4" t="s">
        <v>960</v>
      </c>
      <c r="N1023" s="4"/>
    </row>
    <row r="1024" spans="1:14" hidden="1" x14ac:dyDescent="0.3">
      <c r="A1024" s="5" t="s">
        <v>606</v>
      </c>
      <c r="B1024" s="5">
        <v>5</v>
      </c>
      <c r="C1024" s="5">
        <v>5</v>
      </c>
      <c r="D1024" s="5">
        <v>102</v>
      </c>
      <c r="E1024" s="4" t="s">
        <v>861</v>
      </c>
      <c r="F1024" s="12" t="s">
        <v>922</v>
      </c>
      <c r="G1024" s="4" t="s">
        <v>963</v>
      </c>
      <c r="H1024" s="9">
        <v>3.27</v>
      </c>
      <c r="I1024" s="4"/>
      <c r="J1024" s="4" t="s">
        <v>856</v>
      </c>
      <c r="K1024" s="4"/>
      <c r="L1024" s="4">
        <v>1</v>
      </c>
      <c r="M1024" s="4" t="s">
        <v>960</v>
      </c>
      <c r="N1024" s="4"/>
    </row>
    <row r="1025" spans="1:14" hidden="1" x14ac:dyDescent="0.3">
      <c r="A1025" s="5" t="s">
        <v>606</v>
      </c>
      <c r="B1025" s="5">
        <v>5</v>
      </c>
      <c r="C1025" s="5">
        <v>5</v>
      </c>
      <c r="D1025" s="5">
        <v>102</v>
      </c>
      <c r="E1025" s="4" t="s">
        <v>861</v>
      </c>
      <c r="F1025" s="12" t="s">
        <v>904</v>
      </c>
      <c r="G1025" s="4" t="s">
        <v>963</v>
      </c>
      <c r="H1025" s="9">
        <v>2.09</v>
      </c>
      <c r="I1025" s="4"/>
      <c r="J1025" s="4" t="s">
        <v>856</v>
      </c>
      <c r="K1025" s="4"/>
      <c r="L1025" s="4">
        <v>1</v>
      </c>
      <c r="M1025" s="4" t="s">
        <v>960</v>
      </c>
      <c r="N1025" s="4"/>
    </row>
    <row r="1026" spans="1:14" hidden="1" x14ac:dyDescent="0.3">
      <c r="A1026" s="5" t="s">
        <v>606</v>
      </c>
      <c r="B1026" s="5">
        <v>5</v>
      </c>
      <c r="C1026" s="5">
        <v>5</v>
      </c>
      <c r="D1026" s="5">
        <v>102</v>
      </c>
      <c r="E1026" s="4" t="s">
        <v>861</v>
      </c>
      <c r="F1026" s="12" t="s">
        <v>905</v>
      </c>
      <c r="G1026" s="4" t="s">
        <v>963</v>
      </c>
      <c r="H1026" s="9">
        <v>2.12</v>
      </c>
      <c r="I1026" s="4"/>
      <c r="J1026" s="4" t="s">
        <v>856</v>
      </c>
      <c r="K1026" s="4"/>
      <c r="L1026" s="4">
        <v>1</v>
      </c>
      <c r="M1026" s="4" t="s">
        <v>960</v>
      </c>
      <c r="N1026" s="4"/>
    </row>
    <row r="1027" spans="1:14" hidden="1" x14ac:dyDescent="0.3">
      <c r="A1027" s="5" t="s">
        <v>606</v>
      </c>
      <c r="B1027" s="5">
        <v>5</v>
      </c>
      <c r="C1027" s="5">
        <v>5</v>
      </c>
      <c r="D1027" s="5">
        <v>102</v>
      </c>
      <c r="E1027" s="4" t="s">
        <v>861</v>
      </c>
      <c r="F1027" s="12" t="s">
        <v>906</v>
      </c>
      <c r="G1027" s="4" t="s">
        <v>963</v>
      </c>
      <c r="H1027" s="9">
        <v>3.45</v>
      </c>
      <c r="I1027" s="4"/>
      <c r="J1027" s="4" t="s">
        <v>856</v>
      </c>
      <c r="K1027" s="4"/>
      <c r="L1027" s="4">
        <v>1</v>
      </c>
      <c r="M1027" s="4" t="s">
        <v>960</v>
      </c>
      <c r="N1027" s="4"/>
    </row>
    <row r="1028" spans="1:14" hidden="1" x14ac:dyDescent="0.3">
      <c r="A1028" s="5" t="s">
        <v>606</v>
      </c>
      <c r="B1028" s="5">
        <v>5</v>
      </c>
      <c r="C1028" s="5">
        <v>5</v>
      </c>
      <c r="D1028" s="5">
        <v>102</v>
      </c>
      <c r="E1028" s="4" t="s">
        <v>861</v>
      </c>
      <c r="F1028" s="12" t="s">
        <v>903</v>
      </c>
      <c r="G1028" s="4" t="s">
        <v>963</v>
      </c>
      <c r="H1028" s="9">
        <v>3.59</v>
      </c>
      <c r="I1028" s="4"/>
      <c r="J1028" s="4" t="s">
        <v>856</v>
      </c>
      <c r="K1028" s="4"/>
      <c r="L1028" s="4">
        <v>1</v>
      </c>
      <c r="M1028" s="4" t="s">
        <v>960</v>
      </c>
      <c r="N1028" s="4"/>
    </row>
    <row r="1029" spans="1:14" hidden="1" x14ac:dyDescent="0.3">
      <c r="A1029" s="5" t="s">
        <v>606</v>
      </c>
      <c r="B1029" s="5">
        <v>5</v>
      </c>
      <c r="C1029" s="5">
        <v>5</v>
      </c>
      <c r="D1029" s="5">
        <v>102</v>
      </c>
      <c r="E1029" s="4" t="s">
        <v>861</v>
      </c>
      <c r="F1029" s="12" t="s">
        <v>907</v>
      </c>
      <c r="G1029" s="4" t="s">
        <v>963</v>
      </c>
      <c r="H1029" s="9">
        <v>3.75</v>
      </c>
      <c r="I1029" s="4"/>
      <c r="J1029" s="4" t="s">
        <v>856</v>
      </c>
      <c r="K1029" s="4"/>
      <c r="L1029" s="4">
        <v>1</v>
      </c>
      <c r="M1029" s="4" t="s">
        <v>960</v>
      </c>
      <c r="N1029" s="4"/>
    </row>
    <row r="1030" spans="1:14" hidden="1" x14ac:dyDescent="0.3">
      <c r="A1030" s="5" t="s">
        <v>606</v>
      </c>
      <c r="B1030" s="5">
        <v>5</v>
      </c>
      <c r="C1030" s="5">
        <v>5</v>
      </c>
      <c r="D1030" s="5">
        <v>102</v>
      </c>
      <c r="E1030" s="4" t="s">
        <v>861</v>
      </c>
      <c r="F1030" s="12" t="s">
        <v>908</v>
      </c>
      <c r="G1030" s="4" t="s">
        <v>963</v>
      </c>
      <c r="H1030" s="9">
        <v>0.8</v>
      </c>
      <c r="I1030" s="4"/>
      <c r="J1030" s="4" t="s">
        <v>856</v>
      </c>
      <c r="K1030" s="4"/>
      <c r="L1030" s="4">
        <v>1</v>
      </c>
      <c r="M1030" s="4" t="s">
        <v>960</v>
      </c>
      <c r="N1030" s="4"/>
    </row>
    <row r="1031" spans="1:14" hidden="1" x14ac:dyDescent="0.3">
      <c r="A1031" s="5" t="s">
        <v>606</v>
      </c>
      <c r="B1031" s="5">
        <v>5</v>
      </c>
      <c r="C1031" s="5">
        <v>5</v>
      </c>
      <c r="D1031" s="5">
        <v>102</v>
      </c>
      <c r="E1031" s="4" t="s">
        <v>861</v>
      </c>
      <c r="F1031" s="12" t="s">
        <v>909</v>
      </c>
      <c r="G1031" s="4" t="s">
        <v>963</v>
      </c>
      <c r="H1031" s="9">
        <v>3.56</v>
      </c>
      <c r="I1031" s="4"/>
      <c r="J1031" s="4" t="s">
        <v>856</v>
      </c>
      <c r="K1031" s="4"/>
      <c r="L1031" s="4">
        <v>1</v>
      </c>
      <c r="M1031" s="4" t="s">
        <v>960</v>
      </c>
      <c r="N1031" s="4"/>
    </row>
    <row r="1032" spans="1:14" hidden="1" x14ac:dyDescent="0.3">
      <c r="A1032" s="5" t="s">
        <v>606</v>
      </c>
      <c r="B1032" s="5">
        <v>5</v>
      </c>
      <c r="C1032" s="5">
        <v>5</v>
      </c>
      <c r="D1032" s="5">
        <v>102</v>
      </c>
      <c r="E1032" s="4" t="s">
        <v>861</v>
      </c>
      <c r="F1032" s="12" t="s">
        <v>910</v>
      </c>
      <c r="G1032" s="4" t="s">
        <v>963</v>
      </c>
      <c r="H1032" s="9">
        <v>3.09</v>
      </c>
      <c r="I1032" s="4"/>
      <c r="J1032" s="4" t="s">
        <v>856</v>
      </c>
      <c r="K1032" s="4"/>
      <c r="L1032" s="4">
        <v>1</v>
      </c>
      <c r="M1032" s="4" t="s">
        <v>960</v>
      </c>
      <c r="N1032" s="4"/>
    </row>
    <row r="1033" spans="1:14" hidden="1" x14ac:dyDescent="0.3">
      <c r="A1033" s="5" t="s">
        <v>606</v>
      </c>
      <c r="B1033" s="5">
        <v>5</v>
      </c>
      <c r="C1033" s="5">
        <v>5</v>
      </c>
      <c r="D1033" s="5">
        <v>102</v>
      </c>
      <c r="E1033" s="4" t="s">
        <v>861</v>
      </c>
      <c r="F1033" s="12" t="s">
        <v>911</v>
      </c>
      <c r="G1033" s="4" t="s">
        <v>963</v>
      </c>
      <c r="H1033" s="9">
        <v>2.98</v>
      </c>
      <c r="I1033" s="4"/>
      <c r="J1033" s="4" t="s">
        <v>856</v>
      </c>
      <c r="K1033" s="4"/>
      <c r="L1033" s="4">
        <v>1</v>
      </c>
      <c r="M1033" s="4" t="s">
        <v>960</v>
      </c>
      <c r="N1033" s="4"/>
    </row>
    <row r="1034" spans="1:14" hidden="1" x14ac:dyDescent="0.3">
      <c r="A1034" s="5" t="s">
        <v>606</v>
      </c>
      <c r="B1034" s="5">
        <v>5</v>
      </c>
      <c r="C1034" s="5">
        <v>5</v>
      </c>
      <c r="D1034" s="5">
        <v>102</v>
      </c>
      <c r="E1034" s="4" t="s">
        <v>861</v>
      </c>
      <c r="F1034" s="12" t="s">
        <v>922</v>
      </c>
      <c r="G1034" s="4" t="s">
        <v>943</v>
      </c>
      <c r="H1034" s="9">
        <v>96.73</v>
      </c>
      <c r="I1034" s="4"/>
      <c r="J1034" s="4" t="s">
        <v>856</v>
      </c>
      <c r="K1034" s="4"/>
      <c r="L1034" s="4">
        <v>1</v>
      </c>
      <c r="M1034" s="4" t="s">
        <v>1902</v>
      </c>
      <c r="N1034" s="4"/>
    </row>
    <row r="1035" spans="1:14" hidden="1" x14ac:dyDescent="0.3">
      <c r="A1035" s="5" t="s">
        <v>606</v>
      </c>
      <c r="B1035" s="5">
        <v>5</v>
      </c>
      <c r="C1035" s="5">
        <v>5</v>
      </c>
      <c r="D1035" s="5">
        <v>102</v>
      </c>
      <c r="E1035" s="4" t="s">
        <v>861</v>
      </c>
      <c r="F1035" s="12" t="s">
        <v>904</v>
      </c>
      <c r="G1035" s="4" t="s">
        <v>943</v>
      </c>
      <c r="H1035" s="9">
        <v>97.910000000000011</v>
      </c>
      <c r="I1035" s="4"/>
      <c r="J1035" s="4" t="s">
        <v>856</v>
      </c>
      <c r="K1035" s="4"/>
      <c r="L1035" s="4">
        <v>1</v>
      </c>
      <c r="M1035" s="4" t="s">
        <v>1902</v>
      </c>
      <c r="N1035" s="4"/>
    </row>
    <row r="1036" spans="1:14" hidden="1" x14ac:dyDescent="0.3">
      <c r="A1036" s="5" t="s">
        <v>606</v>
      </c>
      <c r="B1036" s="5">
        <v>5</v>
      </c>
      <c r="C1036" s="5">
        <v>5</v>
      </c>
      <c r="D1036" s="5">
        <v>102</v>
      </c>
      <c r="E1036" s="4" t="s">
        <v>861</v>
      </c>
      <c r="F1036" s="12" t="s">
        <v>905</v>
      </c>
      <c r="G1036" s="4" t="s">
        <v>943</v>
      </c>
      <c r="H1036" s="9">
        <v>97.88000000000001</v>
      </c>
      <c r="I1036" s="4"/>
      <c r="J1036" s="4" t="s">
        <v>856</v>
      </c>
      <c r="K1036" s="4"/>
      <c r="L1036" s="4">
        <v>1</v>
      </c>
      <c r="M1036" s="4" t="s">
        <v>1902</v>
      </c>
      <c r="N1036" s="4"/>
    </row>
    <row r="1037" spans="1:14" hidden="1" x14ac:dyDescent="0.3">
      <c r="A1037" s="5" t="s">
        <v>606</v>
      </c>
      <c r="B1037" s="5">
        <v>5</v>
      </c>
      <c r="C1037" s="5">
        <v>5</v>
      </c>
      <c r="D1037" s="5">
        <v>102</v>
      </c>
      <c r="E1037" s="4" t="s">
        <v>861</v>
      </c>
      <c r="F1037" s="12" t="s">
        <v>906</v>
      </c>
      <c r="G1037" s="4" t="s">
        <v>943</v>
      </c>
      <c r="H1037" s="9">
        <v>96.550000000000011</v>
      </c>
      <c r="I1037" s="4"/>
      <c r="J1037" s="4" t="s">
        <v>856</v>
      </c>
      <c r="K1037" s="4"/>
      <c r="L1037" s="4">
        <v>1</v>
      </c>
      <c r="M1037" s="4" t="s">
        <v>1902</v>
      </c>
      <c r="N1037" s="4"/>
    </row>
    <row r="1038" spans="1:14" hidden="1" x14ac:dyDescent="0.3">
      <c r="A1038" s="5" t="s">
        <v>606</v>
      </c>
      <c r="B1038" s="5">
        <v>5</v>
      </c>
      <c r="C1038" s="5">
        <v>5</v>
      </c>
      <c r="D1038" s="5">
        <v>102</v>
      </c>
      <c r="E1038" s="4" t="s">
        <v>861</v>
      </c>
      <c r="F1038" s="12" t="s">
        <v>903</v>
      </c>
      <c r="G1038" s="4" t="s">
        <v>943</v>
      </c>
      <c r="H1038" s="9">
        <v>96.41</v>
      </c>
      <c r="I1038" s="4"/>
      <c r="J1038" s="4" t="s">
        <v>856</v>
      </c>
      <c r="K1038" s="4"/>
      <c r="L1038" s="4">
        <v>1</v>
      </c>
      <c r="M1038" s="4" t="s">
        <v>1902</v>
      </c>
      <c r="N1038" s="4"/>
    </row>
    <row r="1039" spans="1:14" hidden="1" x14ac:dyDescent="0.3">
      <c r="A1039" s="5" t="s">
        <v>606</v>
      </c>
      <c r="B1039" s="5">
        <v>5</v>
      </c>
      <c r="C1039" s="5">
        <v>5</v>
      </c>
      <c r="D1039" s="5">
        <v>102</v>
      </c>
      <c r="E1039" s="4" t="s">
        <v>861</v>
      </c>
      <c r="F1039" s="12" t="s">
        <v>907</v>
      </c>
      <c r="G1039" s="4" t="s">
        <v>943</v>
      </c>
      <c r="H1039" s="9">
        <v>96.25</v>
      </c>
      <c r="I1039" s="4"/>
      <c r="J1039" s="4" t="s">
        <v>856</v>
      </c>
      <c r="K1039" s="4"/>
      <c r="L1039" s="4">
        <v>1</v>
      </c>
      <c r="M1039" s="4" t="s">
        <v>1902</v>
      </c>
      <c r="N1039" s="4"/>
    </row>
    <row r="1040" spans="1:14" hidden="1" x14ac:dyDescent="0.3">
      <c r="A1040" s="5" t="s">
        <v>606</v>
      </c>
      <c r="B1040" s="5">
        <v>5</v>
      </c>
      <c r="C1040" s="5">
        <v>5</v>
      </c>
      <c r="D1040" s="5">
        <v>102</v>
      </c>
      <c r="E1040" s="4" t="s">
        <v>861</v>
      </c>
      <c r="F1040" s="12" t="s">
        <v>908</v>
      </c>
      <c r="G1040" s="4" t="s">
        <v>943</v>
      </c>
      <c r="H1040" s="9">
        <v>99.2</v>
      </c>
      <c r="I1040" s="4"/>
      <c r="J1040" s="4" t="s">
        <v>856</v>
      </c>
      <c r="K1040" s="4"/>
      <c r="L1040" s="4">
        <v>1</v>
      </c>
      <c r="M1040" s="4" t="s">
        <v>1902</v>
      </c>
      <c r="N1040" s="4"/>
    </row>
    <row r="1041" spans="1:14" hidden="1" x14ac:dyDescent="0.3">
      <c r="A1041" s="5" t="s">
        <v>606</v>
      </c>
      <c r="B1041" s="5">
        <v>5</v>
      </c>
      <c r="C1041" s="5">
        <v>5</v>
      </c>
      <c r="D1041" s="5">
        <v>102</v>
      </c>
      <c r="E1041" s="4" t="s">
        <v>861</v>
      </c>
      <c r="F1041" s="12" t="s">
        <v>909</v>
      </c>
      <c r="G1041" s="4" t="s">
        <v>943</v>
      </c>
      <c r="H1041" s="9">
        <v>96.43</v>
      </c>
      <c r="I1041" s="4"/>
      <c r="J1041" s="4" t="s">
        <v>856</v>
      </c>
      <c r="K1041" s="4"/>
      <c r="L1041" s="4">
        <v>1</v>
      </c>
      <c r="M1041" s="4" t="s">
        <v>1902</v>
      </c>
      <c r="N1041" s="4"/>
    </row>
    <row r="1042" spans="1:14" hidden="1" x14ac:dyDescent="0.3">
      <c r="A1042" s="5" t="s">
        <v>606</v>
      </c>
      <c r="B1042" s="5">
        <v>5</v>
      </c>
      <c r="C1042" s="5">
        <v>5</v>
      </c>
      <c r="D1042" s="5">
        <v>102</v>
      </c>
      <c r="E1042" s="4" t="s">
        <v>861</v>
      </c>
      <c r="F1042" s="12" t="s">
        <v>910</v>
      </c>
      <c r="G1042" s="4" t="s">
        <v>943</v>
      </c>
      <c r="H1042" s="9">
        <v>96.9</v>
      </c>
      <c r="I1042" s="4"/>
      <c r="J1042" s="4" t="s">
        <v>856</v>
      </c>
      <c r="K1042" s="4"/>
      <c r="L1042" s="4">
        <v>1</v>
      </c>
      <c r="M1042" s="4" t="s">
        <v>1902</v>
      </c>
      <c r="N1042" s="4"/>
    </row>
    <row r="1043" spans="1:14" hidden="1" x14ac:dyDescent="0.3">
      <c r="A1043" s="5" t="s">
        <v>606</v>
      </c>
      <c r="B1043" s="5">
        <v>5</v>
      </c>
      <c r="C1043" s="5">
        <v>5</v>
      </c>
      <c r="D1043" s="5">
        <v>102</v>
      </c>
      <c r="E1043" s="4" t="s">
        <v>861</v>
      </c>
      <c r="F1043" s="12" t="s">
        <v>911</v>
      </c>
      <c r="G1043" s="4" t="s">
        <v>943</v>
      </c>
      <c r="H1043" s="9">
        <v>97.02</v>
      </c>
      <c r="I1043" s="4"/>
      <c r="J1043" s="4" t="s">
        <v>856</v>
      </c>
      <c r="K1043" s="4"/>
      <c r="L1043" s="4">
        <v>1</v>
      </c>
      <c r="M1043" s="4" t="s">
        <v>1902</v>
      </c>
      <c r="N1043" s="4"/>
    </row>
    <row r="1044" spans="1:14" hidden="1" x14ac:dyDescent="0.3">
      <c r="A1044" s="5" t="s">
        <v>606</v>
      </c>
      <c r="B1044" s="5">
        <v>5</v>
      </c>
      <c r="C1044" s="5">
        <v>5</v>
      </c>
      <c r="D1044" s="5">
        <v>102</v>
      </c>
      <c r="E1044" s="4" t="s">
        <v>861</v>
      </c>
      <c r="F1044" s="12" t="s">
        <v>922</v>
      </c>
      <c r="G1044" s="4" t="s">
        <v>2227</v>
      </c>
      <c r="H1044" s="9">
        <v>76.25</v>
      </c>
      <c r="I1044" s="4"/>
      <c r="J1044" s="4" t="s">
        <v>856</v>
      </c>
      <c r="K1044" s="4"/>
      <c r="L1044" s="4">
        <v>1</v>
      </c>
      <c r="M1044" s="4" t="s">
        <v>960</v>
      </c>
      <c r="N1044" s="4"/>
    </row>
    <row r="1045" spans="1:14" hidden="1" x14ac:dyDescent="0.3">
      <c r="A1045" s="5" t="s">
        <v>606</v>
      </c>
      <c r="B1045" s="5">
        <v>5</v>
      </c>
      <c r="C1045" s="5">
        <v>5</v>
      </c>
      <c r="D1045" s="5">
        <v>102</v>
      </c>
      <c r="E1045" s="4" t="s">
        <v>861</v>
      </c>
      <c r="F1045" s="12" t="s">
        <v>904</v>
      </c>
      <c r="G1045" s="4" t="s">
        <v>2227</v>
      </c>
      <c r="H1045" s="9">
        <v>75.930000000000007</v>
      </c>
      <c r="I1045" s="4"/>
      <c r="J1045" s="4" t="s">
        <v>856</v>
      </c>
      <c r="K1045" s="4"/>
      <c r="L1045" s="4">
        <v>1</v>
      </c>
      <c r="M1045" s="4" t="s">
        <v>960</v>
      </c>
      <c r="N1045" s="4"/>
    </row>
    <row r="1046" spans="1:14" hidden="1" x14ac:dyDescent="0.3">
      <c r="A1046" s="5" t="s">
        <v>606</v>
      </c>
      <c r="B1046" s="5">
        <v>5</v>
      </c>
      <c r="C1046" s="5">
        <v>5</v>
      </c>
      <c r="D1046" s="5">
        <v>102</v>
      </c>
      <c r="E1046" s="4" t="s">
        <v>861</v>
      </c>
      <c r="F1046" s="12" t="s">
        <v>905</v>
      </c>
      <c r="G1046" s="4" t="s">
        <v>2227</v>
      </c>
      <c r="H1046" s="9">
        <v>75.650000000000006</v>
      </c>
      <c r="I1046" s="4"/>
      <c r="J1046" s="4" t="s">
        <v>856</v>
      </c>
      <c r="K1046" s="4"/>
      <c r="L1046" s="4">
        <v>1</v>
      </c>
      <c r="M1046" s="4" t="s">
        <v>960</v>
      </c>
      <c r="N1046" s="4"/>
    </row>
    <row r="1047" spans="1:14" hidden="1" x14ac:dyDescent="0.3">
      <c r="A1047" s="5" t="s">
        <v>606</v>
      </c>
      <c r="B1047" s="5">
        <v>5</v>
      </c>
      <c r="C1047" s="5">
        <v>5</v>
      </c>
      <c r="D1047" s="5">
        <v>102</v>
      </c>
      <c r="E1047" s="4" t="s">
        <v>861</v>
      </c>
      <c r="F1047" s="12" t="s">
        <v>906</v>
      </c>
      <c r="G1047" s="4" t="s">
        <v>2227</v>
      </c>
      <c r="H1047" s="9">
        <v>73.040000000000006</v>
      </c>
      <c r="I1047" s="4"/>
      <c r="J1047" s="4" t="s">
        <v>856</v>
      </c>
      <c r="K1047" s="4"/>
      <c r="L1047" s="4">
        <v>1</v>
      </c>
      <c r="M1047" s="4" t="s">
        <v>960</v>
      </c>
      <c r="N1047" s="4"/>
    </row>
    <row r="1048" spans="1:14" hidden="1" x14ac:dyDescent="0.3">
      <c r="A1048" s="5" t="s">
        <v>606</v>
      </c>
      <c r="B1048" s="5">
        <v>5</v>
      </c>
      <c r="C1048" s="5">
        <v>5</v>
      </c>
      <c r="D1048" s="5">
        <v>102</v>
      </c>
      <c r="E1048" s="4" t="s">
        <v>861</v>
      </c>
      <c r="F1048" s="12" t="s">
        <v>903</v>
      </c>
      <c r="G1048" s="4" t="s">
        <v>2227</v>
      </c>
      <c r="H1048" s="9">
        <v>71.959999999999994</v>
      </c>
      <c r="I1048" s="4"/>
      <c r="J1048" s="4" t="s">
        <v>856</v>
      </c>
      <c r="K1048" s="4"/>
      <c r="L1048" s="4">
        <v>1</v>
      </c>
      <c r="M1048" s="4" t="s">
        <v>960</v>
      </c>
      <c r="N1048" s="4"/>
    </row>
    <row r="1049" spans="1:14" hidden="1" x14ac:dyDescent="0.3">
      <c r="A1049" s="5" t="s">
        <v>606</v>
      </c>
      <c r="B1049" s="5">
        <v>5</v>
      </c>
      <c r="C1049" s="5">
        <v>5</v>
      </c>
      <c r="D1049" s="5">
        <v>102</v>
      </c>
      <c r="E1049" s="4" t="s">
        <v>861</v>
      </c>
      <c r="F1049" s="12" t="s">
        <v>907</v>
      </c>
      <c r="G1049" s="4" t="s">
        <v>2227</v>
      </c>
      <c r="H1049" s="9">
        <v>71.89</v>
      </c>
      <c r="I1049" s="4"/>
      <c r="J1049" s="4" t="s">
        <v>856</v>
      </c>
      <c r="K1049" s="4"/>
      <c r="L1049" s="4">
        <v>1</v>
      </c>
      <c r="M1049" s="4" t="s">
        <v>960</v>
      </c>
      <c r="N1049" s="4"/>
    </row>
    <row r="1050" spans="1:14" hidden="1" x14ac:dyDescent="0.3">
      <c r="A1050" s="5" t="s">
        <v>606</v>
      </c>
      <c r="B1050" s="5">
        <v>5</v>
      </c>
      <c r="C1050" s="5">
        <v>5</v>
      </c>
      <c r="D1050" s="5">
        <v>102</v>
      </c>
      <c r="E1050" s="4" t="s">
        <v>861</v>
      </c>
      <c r="F1050" s="12" t="s">
        <v>908</v>
      </c>
      <c r="G1050" s="4" t="s">
        <v>2227</v>
      </c>
      <c r="H1050" s="9">
        <v>73.87</v>
      </c>
      <c r="I1050" s="4"/>
      <c r="J1050" s="4" t="s">
        <v>856</v>
      </c>
      <c r="K1050" s="4"/>
      <c r="L1050" s="4">
        <v>1</v>
      </c>
      <c r="M1050" s="4" t="s">
        <v>960</v>
      </c>
      <c r="N1050" s="4"/>
    </row>
    <row r="1051" spans="1:14" hidden="1" x14ac:dyDescent="0.3">
      <c r="A1051" s="5" t="s">
        <v>606</v>
      </c>
      <c r="B1051" s="5">
        <v>5</v>
      </c>
      <c r="C1051" s="5">
        <v>5</v>
      </c>
      <c r="D1051" s="5">
        <v>102</v>
      </c>
      <c r="E1051" s="4" t="s">
        <v>861</v>
      </c>
      <c r="F1051" s="12" t="s">
        <v>909</v>
      </c>
      <c r="G1051" s="4" t="s">
        <v>2227</v>
      </c>
      <c r="H1051" s="9">
        <v>72.87</v>
      </c>
      <c r="I1051" s="4"/>
      <c r="J1051" s="4" t="s">
        <v>856</v>
      </c>
      <c r="K1051" s="4"/>
      <c r="L1051" s="4">
        <v>1</v>
      </c>
      <c r="M1051" s="4" t="s">
        <v>960</v>
      </c>
      <c r="N1051" s="4"/>
    </row>
    <row r="1052" spans="1:14" hidden="1" x14ac:dyDescent="0.3">
      <c r="A1052" s="5" t="s">
        <v>606</v>
      </c>
      <c r="B1052" s="5">
        <v>5</v>
      </c>
      <c r="C1052" s="5">
        <v>5</v>
      </c>
      <c r="D1052" s="5">
        <v>102</v>
      </c>
      <c r="E1052" s="4" t="s">
        <v>861</v>
      </c>
      <c r="F1052" s="12" t="s">
        <v>910</v>
      </c>
      <c r="G1052" s="4" t="s">
        <v>2227</v>
      </c>
      <c r="H1052" s="9">
        <v>70.790000000000006</v>
      </c>
      <c r="I1052" s="4"/>
      <c r="J1052" s="4" t="s">
        <v>856</v>
      </c>
      <c r="K1052" s="4"/>
      <c r="L1052" s="4">
        <v>1</v>
      </c>
      <c r="M1052" s="4" t="s">
        <v>960</v>
      </c>
      <c r="N1052" s="4"/>
    </row>
    <row r="1053" spans="1:14" hidden="1" x14ac:dyDescent="0.3">
      <c r="A1053" s="5" t="s">
        <v>606</v>
      </c>
      <c r="B1053" s="5">
        <v>5</v>
      </c>
      <c r="C1053" s="5">
        <v>5</v>
      </c>
      <c r="D1053" s="5">
        <v>102</v>
      </c>
      <c r="E1053" s="4" t="s">
        <v>861</v>
      </c>
      <c r="F1053" s="12" t="s">
        <v>911</v>
      </c>
      <c r="G1053" s="4" t="s">
        <v>2227</v>
      </c>
      <c r="H1053" s="9">
        <v>73.44</v>
      </c>
      <c r="I1053" s="4"/>
      <c r="J1053" s="4" t="s">
        <v>856</v>
      </c>
      <c r="K1053" s="4"/>
      <c r="L1053" s="4">
        <v>1</v>
      </c>
      <c r="M1053" s="4" t="s">
        <v>960</v>
      </c>
      <c r="N1053" s="4"/>
    </row>
    <row r="1054" spans="1:14" hidden="1" x14ac:dyDescent="0.3">
      <c r="A1054" s="5" t="s">
        <v>606</v>
      </c>
      <c r="B1054" s="5">
        <v>5</v>
      </c>
      <c r="C1054" s="5">
        <v>5</v>
      </c>
      <c r="D1054" s="5">
        <v>102</v>
      </c>
      <c r="E1054" s="4" t="s">
        <v>861</v>
      </c>
      <c r="F1054" s="12" t="s">
        <v>922</v>
      </c>
      <c r="G1054" s="4" t="s">
        <v>2230</v>
      </c>
      <c r="H1054" s="9">
        <v>20.48</v>
      </c>
      <c r="I1054" s="4"/>
      <c r="J1054" s="4" t="s">
        <v>856</v>
      </c>
      <c r="K1054" s="4"/>
      <c r="L1054" s="4">
        <v>1</v>
      </c>
      <c r="M1054" s="4" t="s">
        <v>960</v>
      </c>
      <c r="N1054" s="4"/>
    </row>
    <row r="1055" spans="1:14" hidden="1" x14ac:dyDescent="0.3">
      <c r="A1055" s="5" t="s">
        <v>606</v>
      </c>
      <c r="B1055" s="5">
        <v>5</v>
      </c>
      <c r="C1055" s="5">
        <v>5</v>
      </c>
      <c r="D1055" s="5">
        <v>102</v>
      </c>
      <c r="E1055" s="4" t="s">
        <v>861</v>
      </c>
      <c r="F1055" s="12" t="s">
        <v>904</v>
      </c>
      <c r="G1055" s="4" t="s">
        <v>2230</v>
      </c>
      <c r="H1055" s="9">
        <v>21.98</v>
      </c>
      <c r="I1055" s="4"/>
      <c r="J1055" s="4" t="s">
        <v>856</v>
      </c>
      <c r="K1055" s="4"/>
      <c r="L1055" s="4">
        <v>1</v>
      </c>
      <c r="M1055" s="4" t="s">
        <v>960</v>
      </c>
      <c r="N1055" s="4"/>
    </row>
    <row r="1056" spans="1:14" hidden="1" x14ac:dyDescent="0.3">
      <c r="A1056" s="5" t="s">
        <v>606</v>
      </c>
      <c r="B1056" s="5">
        <v>5</v>
      </c>
      <c r="C1056" s="5">
        <v>5</v>
      </c>
      <c r="D1056" s="5">
        <v>102</v>
      </c>
      <c r="E1056" s="4" t="s">
        <v>861</v>
      </c>
      <c r="F1056" s="12" t="s">
        <v>905</v>
      </c>
      <c r="G1056" s="4" t="s">
        <v>2230</v>
      </c>
      <c r="H1056" s="9">
        <v>22.23</v>
      </c>
      <c r="I1056" s="4"/>
      <c r="J1056" s="4" t="s">
        <v>856</v>
      </c>
      <c r="K1056" s="4"/>
      <c r="L1056" s="4">
        <v>1</v>
      </c>
      <c r="M1056" s="4" t="s">
        <v>960</v>
      </c>
      <c r="N1056" s="4"/>
    </row>
    <row r="1057" spans="1:14" hidden="1" x14ac:dyDescent="0.3">
      <c r="A1057" s="5" t="s">
        <v>606</v>
      </c>
      <c r="B1057" s="5">
        <v>5</v>
      </c>
      <c r="C1057" s="5">
        <v>5</v>
      </c>
      <c r="D1057" s="5">
        <v>102</v>
      </c>
      <c r="E1057" s="4" t="s">
        <v>861</v>
      </c>
      <c r="F1057" s="12" t="s">
        <v>906</v>
      </c>
      <c r="G1057" s="4" t="s">
        <v>2230</v>
      </c>
      <c r="H1057" s="9">
        <v>23.51</v>
      </c>
      <c r="I1057" s="4"/>
      <c r="J1057" s="4" t="s">
        <v>856</v>
      </c>
      <c r="K1057" s="4"/>
      <c r="L1057" s="4">
        <v>1</v>
      </c>
      <c r="M1057" s="4" t="s">
        <v>960</v>
      </c>
      <c r="N1057" s="4"/>
    </row>
    <row r="1058" spans="1:14" hidden="1" x14ac:dyDescent="0.3">
      <c r="A1058" s="5" t="s">
        <v>606</v>
      </c>
      <c r="B1058" s="5">
        <v>5</v>
      </c>
      <c r="C1058" s="5">
        <v>5</v>
      </c>
      <c r="D1058" s="5">
        <v>102</v>
      </c>
      <c r="E1058" s="4" t="s">
        <v>861</v>
      </c>
      <c r="F1058" s="12" t="s">
        <v>903</v>
      </c>
      <c r="G1058" s="4" t="s">
        <v>2230</v>
      </c>
      <c r="H1058" s="9">
        <v>24.45</v>
      </c>
      <c r="I1058" s="4"/>
      <c r="J1058" s="4" t="s">
        <v>856</v>
      </c>
      <c r="K1058" s="4"/>
      <c r="L1058" s="4">
        <v>1</v>
      </c>
      <c r="M1058" s="4" t="s">
        <v>960</v>
      </c>
      <c r="N1058" s="4"/>
    </row>
    <row r="1059" spans="1:14" hidden="1" x14ac:dyDescent="0.3">
      <c r="A1059" s="5" t="s">
        <v>606</v>
      </c>
      <c r="B1059" s="5">
        <v>5</v>
      </c>
      <c r="C1059" s="5">
        <v>5</v>
      </c>
      <c r="D1059" s="5">
        <v>102</v>
      </c>
      <c r="E1059" s="4" t="s">
        <v>861</v>
      </c>
      <c r="F1059" s="12" t="s">
        <v>907</v>
      </c>
      <c r="G1059" s="4" t="s">
        <v>2230</v>
      </c>
      <c r="H1059" s="9">
        <v>24.36</v>
      </c>
      <c r="I1059" s="4"/>
      <c r="J1059" s="4" t="s">
        <v>856</v>
      </c>
      <c r="K1059" s="4"/>
      <c r="L1059" s="4">
        <v>1</v>
      </c>
      <c r="M1059" s="4" t="s">
        <v>960</v>
      </c>
      <c r="N1059" s="4"/>
    </row>
    <row r="1060" spans="1:14" hidden="1" x14ac:dyDescent="0.3">
      <c r="A1060" s="5" t="s">
        <v>606</v>
      </c>
      <c r="B1060" s="5">
        <v>5</v>
      </c>
      <c r="C1060" s="5">
        <v>5</v>
      </c>
      <c r="D1060" s="5">
        <v>102</v>
      </c>
      <c r="E1060" s="4" t="s">
        <v>861</v>
      </c>
      <c r="F1060" s="12" t="s">
        <v>908</v>
      </c>
      <c r="G1060" s="4" t="s">
        <v>2230</v>
      </c>
      <c r="H1060" s="9">
        <v>25.33</v>
      </c>
      <c r="I1060" s="4"/>
      <c r="J1060" s="4" t="s">
        <v>856</v>
      </c>
      <c r="K1060" s="4"/>
      <c r="L1060" s="4">
        <v>1</v>
      </c>
      <c r="M1060" s="4" t="s">
        <v>960</v>
      </c>
      <c r="N1060" s="4"/>
    </row>
    <row r="1061" spans="1:14" hidden="1" x14ac:dyDescent="0.3">
      <c r="A1061" s="5" t="s">
        <v>606</v>
      </c>
      <c r="B1061" s="5">
        <v>5</v>
      </c>
      <c r="C1061" s="5">
        <v>5</v>
      </c>
      <c r="D1061" s="5">
        <v>102</v>
      </c>
      <c r="E1061" s="4" t="s">
        <v>861</v>
      </c>
      <c r="F1061" s="12" t="s">
        <v>909</v>
      </c>
      <c r="G1061" s="4" t="s">
        <v>2230</v>
      </c>
      <c r="H1061" s="9">
        <v>23.56</v>
      </c>
      <c r="I1061" s="4"/>
      <c r="J1061" s="4" t="s">
        <v>856</v>
      </c>
      <c r="K1061" s="4"/>
      <c r="L1061" s="4">
        <v>1</v>
      </c>
      <c r="M1061" s="4" t="s">
        <v>960</v>
      </c>
      <c r="N1061" s="4"/>
    </row>
    <row r="1062" spans="1:14" hidden="1" x14ac:dyDescent="0.3">
      <c r="A1062" s="5" t="s">
        <v>606</v>
      </c>
      <c r="B1062" s="5">
        <v>5</v>
      </c>
      <c r="C1062" s="5">
        <v>5</v>
      </c>
      <c r="D1062" s="5">
        <v>102</v>
      </c>
      <c r="E1062" s="4" t="s">
        <v>861</v>
      </c>
      <c r="F1062" s="12" t="s">
        <v>910</v>
      </c>
      <c r="G1062" s="4" t="s">
        <v>2230</v>
      </c>
      <c r="H1062" s="9">
        <v>26.11</v>
      </c>
      <c r="I1062" s="4"/>
      <c r="J1062" s="4" t="s">
        <v>856</v>
      </c>
      <c r="K1062" s="4"/>
      <c r="L1062" s="4">
        <v>1</v>
      </c>
      <c r="M1062" s="4" t="s">
        <v>960</v>
      </c>
      <c r="N1062" s="4"/>
    </row>
    <row r="1063" spans="1:14" hidden="1" x14ac:dyDescent="0.3">
      <c r="A1063" s="5" t="s">
        <v>606</v>
      </c>
      <c r="B1063" s="5">
        <v>5</v>
      </c>
      <c r="C1063" s="5">
        <v>5</v>
      </c>
      <c r="D1063" s="5">
        <v>102</v>
      </c>
      <c r="E1063" s="4" t="s">
        <v>861</v>
      </c>
      <c r="F1063" s="12" t="s">
        <v>911</v>
      </c>
      <c r="G1063" s="4" t="s">
        <v>2230</v>
      </c>
      <c r="H1063" s="9">
        <v>23.58</v>
      </c>
      <c r="I1063" s="4"/>
      <c r="J1063" s="4" t="s">
        <v>856</v>
      </c>
      <c r="K1063" s="4"/>
      <c r="L1063" s="4">
        <v>1</v>
      </c>
      <c r="M1063" s="4" t="s">
        <v>960</v>
      </c>
      <c r="N1063" s="4"/>
    </row>
    <row r="1064" spans="1:14" hidden="1" x14ac:dyDescent="0.3">
      <c r="A1064" s="5" t="s">
        <v>606</v>
      </c>
      <c r="B1064" s="5">
        <v>5</v>
      </c>
      <c r="C1064" s="5">
        <v>5</v>
      </c>
      <c r="D1064" s="5">
        <v>102</v>
      </c>
      <c r="E1064" s="4" t="s">
        <v>861</v>
      </c>
      <c r="F1064" s="12" t="s">
        <v>922</v>
      </c>
      <c r="G1064" s="4" t="s">
        <v>964</v>
      </c>
      <c r="H1064" s="9">
        <v>158.96294838704966</v>
      </c>
      <c r="I1064" s="9">
        <v>7.2518755899247758</v>
      </c>
      <c r="J1064" s="4" t="s">
        <v>965</v>
      </c>
      <c r="K1064" s="4"/>
      <c r="L1064" s="4">
        <v>1</v>
      </c>
      <c r="M1064" s="4" t="s">
        <v>960</v>
      </c>
      <c r="N1064" s="4"/>
    </row>
    <row r="1065" spans="1:14" hidden="1" x14ac:dyDescent="0.3">
      <c r="A1065" s="5" t="s">
        <v>606</v>
      </c>
      <c r="B1065" s="5">
        <v>5</v>
      </c>
      <c r="C1065" s="5">
        <v>5</v>
      </c>
      <c r="D1065" s="5">
        <v>102</v>
      </c>
      <c r="E1065" s="4" t="s">
        <v>861</v>
      </c>
      <c r="F1065" s="12" t="s">
        <v>905</v>
      </c>
      <c r="G1065" s="4" t="s">
        <v>964</v>
      </c>
      <c r="H1065" s="9">
        <v>138.78539738907148</v>
      </c>
      <c r="I1065" s="9">
        <v>6.4277812545697328</v>
      </c>
      <c r="J1065" s="4" t="s">
        <v>965</v>
      </c>
      <c r="K1065" s="4"/>
      <c r="L1065" s="4">
        <v>1</v>
      </c>
      <c r="M1065" s="4" t="s">
        <v>960</v>
      </c>
      <c r="N1065" s="4"/>
    </row>
    <row r="1066" spans="1:14" hidden="1" x14ac:dyDescent="0.3">
      <c r="A1066" s="5" t="s">
        <v>606</v>
      </c>
      <c r="B1066" s="5">
        <v>5</v>
      </c>
      <c r="C1066" s="5">
        <v>5</v>
      </c>
      <c r="D1066" s="5">
        <v>102</v>
      </c>
      <c r="E1066" s="4" t="s">
        <v>861</v>
      </c>
      <c r="F1066" s="12" t="s">
        <v>903</v>
      </c>
      <c r="G1066" s="4" t="s">
        <v>964</v>
      </c>
      <c r="H1066" s="9">
        <v>126.80680823672499</v>
      </c>
      <c r="I1066" s="9">
        <v>9.627943618326448</v>
      </c>
      <c r="J1066" s="4" t="s">
        <v>965</v>
      </c>
      <c r="K1066" s="4"/>
      <c r="L1066" s="4">
        <v>1</v>
      </c>
      <c r="M1066" s="4" t="s">
        <v>960</v>
      </c>
      <c r="N1066" s="4"/>
    </row>
    <row r="1067" spans="1:14" hidden="1" x14ac:dyDescent="0.3">
      <c r="A1067" s="5" t="s">
        <v>606</v>
      </c>
      <c r="B1067" s="5">
        <v>5</v>
      </c>
      <c r="C1067" s="5">
        <v>5</v>
      </c>
      <c r="D1067" s="5">
        <v>102</v>
      </c>
      <c r="E1067" s="4" t="s">
        <v>861</v>
      </c>
      <c r="F1067" s="12" t="s">
        <v>908</v>
      </c>
      <c r="G1067" s="4" t="s">
        <v>964</v>
      </c>
      <c r="H1067" s="9">
        <v>112.95149654244524</v>
      </c>
      <c r="I1067" s="9">
        <v>5.8362314106228643</v>
      </c>
      <c r="J1067" s="4" t="s">
        <v>965</v>
      </c>
      <c r="K1067" s="4"/>
      <c r="L1067" s="4">
        <v>1</v>
      </c>
      <c r="M1067" s="4" t="s">
        <v>960</v>
      </c>
      <c r="N1067" s="4"/>
    </row>
    <row r="1068" spans="1:14" hidden="1" x14ac:dyDescent="0.3">
      <c r="A1068" s="5" t="s">
        <v>606</v>
      </c>
      <c r="B1068" s="5">
        <v>5</v>
      </c>
      <c r="C1068" s="5">
        <v>5</v>
      </c>
      <c r="D1068" s="5">
        <v>102</v>
      </c>
      <c r="E1068" s="4" t="s">
        <v>861</v>
      </c>
      <c r="F1068" s="12" t="s">
        <v>910</v>
      </c>
      <c r="G1068" s="4" t="s">
        <v>964</v>
      </c>
      <c r="H1068" s="9">
        <v>105.24702757847139</v>
      </c>
      <c r="I1068" s="9">
        <v>5.2771389398434483</v>
      </c>
      <c r="J1068" s="4" t="s">
        <v>965</v>
      </c>
      <c r="K1068" s="4"/>
      <c r="L1068" s="4">
        <v>1</v>
      </c>
      <c r="M1068" s="4" t="s">
        <v>960</v>
      </c>
      <c r="N1068" s="4"/>
    </row>
    <row r="1069" spans="1:14" hidden="1" x14ac:dyDescent="0.3">
      <c r="A1069" s="5" t="s">
        <v>606</v>
      </c>
      <c r="B1069" s="5">
        <v>5</v>
      </c>
      <c r="C1069" s="5">
        <v>5</v>
      </c>
      <c r="D1069" s="5">
        <v>102</v>
      </c>
      <c r="E1069" s="4" t="s">
        <v>861</v>
      </c>
      <c r="F1069" s="12" t="s">
        <v>912</v>
      </c>
      <c r="G1069" s="4" t="s">
        <v>964</v>
      </c>
      <c r="H1069" s="9">
        <v>109.25445360224448</v>
      </c>
      <c r="I1069" s="9">
        <v>5.6093207928987319</v>
      </c>
      <c r="J1069" s="4" t="s">
        <v>965</v>
      </c>
      <c r="K1069" s="4"/>
      <c r="L1069" s="4">
        <v>1</v>
      </c>
      <c r="M1069" s="4" t="s">
        <v>960</v>
      </c>
      <c r="N1069" s="4"/>
    </row>
    <row r="1070" spans="1:14" hidden="1" x14ac:dyDescent="0.3">
      <c r="A1070" s="5" t="s">
        <v>606</v>
      </c>
      <c r="B1070" s="5">
        <v>5</v>
      </c>
      <c r="C1070" s="5">
        <v>5</v>
      </c>
      <c r="D1070" s="5">
        <v>102</v>
      </c>
      <c r="E1070" s="4" t="s">
        <v>861</v>
      </c>
      <c r="F1070" s="12" t="s">
        <v>914</v>
      </c>
      <c r="G1070" s="4" t="s">
        <v>964</v>
      </c>
      <c r="H1070" s="9">
        <v>102.18279914260107</v>
      </c>
      <c r="I1070" s="9">
        <v>5.2915377151416605</v>
      </c>
      <c r="J1070" s="4" t="s">
        <v>965</v>
      </c>
      <c r="K1070" s="4"/>
      <c r="L1070" s="4">
        <v>1</v>
      </c>
      <c r="M1070" s="4" t="s">
        <v>960</v>
      </c>
      <c r="N1070" s="4"/>
    </row>
    <row r="1071" spans="1:14" hidden="1" x14ac:dyDescent="0.3">
      <c r="A1071" s="5" t="s">
        <v>606</v>
      </c>
      <c r="B1071" s="5">
        <v>5</v>
      </c>
      <c r="C1071" s="5">
        <v>5</v>
      </c>
      <c r="D1071" s="5">
        <v>102</v>
      </c>
      <c r="E1071" s="4" t="s">
        <v>861</v>
      </c>
      <c r="F1071" s="12" t="s">
        <v>916</v>
      </c>
      <c r="G1071" s="4" t="s">
        <v>964</v>
      </c>
      <c r="H1071" s="9">
        <v>94.688982795972422</v>
      </c>
      <c r="I1071" s="9">
        <v>5.0559569023034854</v>
      </c>
      <c r="J1071" s="4" t="s">
        <v>965</v>
      </c>
      <c r="K1071" s="4"/>
      <c r="L1071" s="4">
        <v>1</v>
      </c>
      <c r="M1071" s="4" t="s">
        <v>960</v>
      </c>
      <c r="N1071" s="4"/>
    </row>
    <row r="1072" spans="1:14" hidden="1" x14ac:dyDescent="0.3">
      <c r="A1072" s="5" t="s">
        <v>606</v>
      </c>
      <c r="B1072" s="5">
        <v>5</v>
      </c>
      <c r="C1072" s="5">
        <v>5</v>
      </c>
      <c r="D1072" s="5">
        <v>102</v>
      </c>
      <c r="E1072" s="4" t="s">
        <v>861</v>
      </c>
      <c r="F1072" s="12" t="s">
        <v>918</v>
      </c>
      <c r="G1072" s="4" t="s">
        <v>964</v>
      </c>
      <c r="H1072" s="9">
        <v>6.0529822367020216</v>
      </c>
      <c r="I1072" s="9">
        <v>1.9888242356260579</v>
      </c>
      <c r="J1072" s="4" t="s">
        <v>965</v>
      </c>
      <c r="K1072" s="4"/>
      <c r="L1072" s="4">
        <v>1</v>
      </c>
      <c r="M1072" s="4" t="s">
        <v>960</v>
      </c>
      <c r="N1072" s="4"/>
    </row>
    <row r="1073" spans="1:14" hidden="1" x14ac:dyDescent="0.3">
      <c r="A1073" s="5" t="s">
        <v>606</v>
      </c>
      <c r="B1073" s="5">
        <v>5</v>
      </c>
      <c r="C1073" s="5">
        <v>5</v>
      </c>
      <c r="D1073" s="5">
        <v>102</v>
      </c>
      <c r="E1073" s="4" t="s">
        <v>861</v>
      </c>
      <c r="F1073" s="12" t="s">
        <v>922</v>
      </c>
      <c r="G1073" s="4" t="s">
        <v>966</v>
      </c>
      <c r="H1073" s="9">
        <v>454.42998433875539</v>
      </c>
      <c r="I1073" s="9">
        <v>14.610879053486926</v>
      </c>
      <c r="J1073" s="4" t="s">
        <v>965</v>
      </c>
      <c r="K1073" s="4"/>
      <c r="L1073" s="4">
        <v>1</v>
      </c>
      <c r="M1073" s="4" t="s">
        <v>960</v>
      </c>
      <c r="N1073" s="4"/>
    </row>
    <row r="1074" spans="1:14" hidden="1" x14ac:dyDescent="0.3">
      <c r="A1074" s="5" t="s">
        <v>606</v>
      </c>
      <c r="B1074" s="5">
        <v>5</v>
      </c>
      <c r="C1074" s="5">
        <v>5</v>
      </c>
      <c r="D1074" s="5">
        <v>102</v>
      </c>
      <c r="E1074" s="4" t="s">
        <v>861</v>
      </c>
      <c r="F1074" s="12" t="s">
        <v>904</v>
      </c>
      <c r="G1074" s="4" t="s">
        <v>966</v>
      </c>
      <c r="H1074" s="9">
        <v>213.33057911390952</v>
      </c>
      <c r="I1074" s="9">
        <v>16.573318273224544</v>
      </c>
      <c r="J1074" s="4" t="s">
        <v>965</v>
      </c>
      <c r="K1074" s="4"/>
      <c r="L1074" s="4">
        <v>1</v>
      </c>
      <c r="M1074" s="4" t="s">
        <v>960</v>
      </c>
      <c r="N1074" s="4"/>
    </row>
    <row r="1075" spans="1:14" hidden="1" x14ac:dyDescent="0.3">
      <c r="A1075" s="5" t="s">
        <v>606</v>
      </c>
      <c r="B1075" s="5">
        <v>5</v>
      </c>
      <c r="C1075" s="5">
        <v>5</v>
      </c>
      <c r="D1075" s="5">
        <v>102</v>
      </c>
      <c r="E1075" s="4" t="s">
        <v>861</v>
      </c>
      <c r="F1075" s="12" t="s">
        <v>905</v>
      </c>
      <c r="G1075" s="4" t="s">
        <v>966</v>
      </c>
      <c r="H1075" s="9">
        <v>81.329843777461434</v>
      </c>
      <c r="I1075" s="9">
        <v>4.2280679197527835</v>
      </c>
      <c r="J1075" s="4" t="s">
        <v>965</v>
      </c>
      <c r="K1075" s="4"/>
      <c r="L1075" s="4">
        <v>1</v>
      </c>
      <c r="M1075" s="4" t="s">
        <v>960</v>
      </c>
      <c r="N1075" s="4"/>
    </row>
    <row r="1076" spans="1:14" hidden="1" x14ac:dyDescent="0.3">
      <c r="A1076" s="5" t="s">
        <v>606</v>
      </c>
      <c r="B1076" s="5">
        <v>5</v>
      </c>
      <c r="C1076" s="5">
        <v>5</v>
      </c>
      <c r="D1076" s="5">
        <v>102</v>
      </c>
      <c r="E1076" s="4" t="s">
        <v>861</v>
      </c>
      <c r="F1076" s="12" t="s">
        <v>906</v>
      </c>
      <c r="G1076" s="4" t="s">
        <v>966</v>
      </c>
      <c r="H1076" s="9">
        <v>30.855657102319682</v>
      </c>
      <c r="I1076" s="9">
        <v>5.692751048530071</v>
      </c>
      <c r="J1076" s="4" t="s">
        <v>965</v>
      </c>
      <c r="K1076" s="4"/>
      <c r="L1076" s="4">
        <v>1</v>
      </c>
      <c r="M1076" s="4" t="s">
        <v>960</v>
      </c>
      <c r="N1076" s="4"/>
    </row>
    <row r="1077" spans="1:14" hidden="1" x14ac:dyDescent="0.3">
      <c r="A1077" s="5" t="s">
        <v>606</v>
      </c>
      <c r="B1077" s="5">
        <v>5</v>
      </c>
      <c r="C1077" s="5">
        <v>5</v>
      </c>
      <c r="D1077" s="5">
        <v>102</v>
      </c>
      <c r="E1077" s="4" t="s">
        <v>861</v>
      </c>
      <c r="F1077" s="12" t="s">
        <v>903</v>
      </c>
      <c r="G1077" s="4" t="s">
        <v>966</v>
      </c>
      <c r="H1077" s="9">
        <v>30.514800828499716</v>
      </c>
      <c r="I1077" s="9">
        <v>6.1735387619544886</v>
      </c>
      <c r="J1077" s="4" t="s">
        <v>965</v>
      </c>
      <c r="K1077" s="4"/>
      <c r="L1077" s="4">
        <v>1</v>
      </c>
      <c r="M1077" s="4" t="s">
        <v>960</v>
      </c>
      <c r="N1077" s="4"/>
    </row>
    <row r="1078" spans="1:14" hidden="1" x14ac:dyDescent="0.3">
      <c r="A1078" s="5" t="s">
        <v>606</v>
      </c>
      <c r="B1078" s="5">
        <v>5</v>
      </c>
      <c r="C1078" s="5">
        <v>5</v>
      </c>
      <c r="D1078" s="5">
        <v>102</v>
      </c>
      <c r="E1078" s="4" t="s">
        <v>861</v>
      </c>
      <c r="F1078" s="12" t="s">
        <v>922</v>
      </c>
      <c r="G1078" s="4" t="s">
        <v>931</v>
      </c>
      <c r="H1078" s="9">
        <v>3.6849686111307052</v>
      </c>
      <c r="I1078" s="4"/>
      <c r="J1078" s="4" t="s">
        <v>856</v>
      </c>
      <c r="K1078" s="4"/>
      <c r="L1078" s="4">
        <v>1</v>
      </c>
      <c r="M1078" s="4" t="s">
        <v>960</v>
      </c>
      <c r="N1078" s="4"/>
    </row>
    <row r="1079" spans="1:14" hidden="1" x14ac:dyDescent="0.3">
      <c r="A1079" s="5" t="s">
        <v>606</v>
      </c>
      <c r="B1079" s="5">
        <v>5</v>
      </c>
      <c r="C1079" s="5">
        <v>5</v>
      </c>
      <c r="D1079" s="5">
        <v>102</v>
      </c>
      <c r="E1079" s="4" t="s">
        <v>861</v>
      </c>
      <c r="F1079" s="12" t="s">
        <v>904</v>
      </c>
      <c r="G1079" s="4" t="s">
        <v>931</v>
      </c>
      <c r="H1079" s="9">
        <v>3.6822613965018598</v>
      </c>
      <c r="I1079" s="4"/>
      <c r="J1079" s="4" t="s">
        <v>856</v>
      </c>
      <c r="K1079" s="4"/>
      <c r="L1079" s="4">
        <v>1</v>
      </c>
      <c r="M1079" s="4" t="s">
        <v>960</v>
      </c>
      <c r="N1079" s="4"/>
    </row>
    <row r="1080" spans="1:14" hidden="1" x14ac:dyDescent="0.3">
      <c r="A1080" s="5" t="s">
        <v>606</v>
      </c>
      <c r="B1080" s="5">
        <v>5</v>
      </c>
      <c r="C1080" s="5">
        <v>5</v>
      </c>
      <c r="D1080" s="5">
        <v>102</v>
      </c>
      <c r="E1080" s="4" t="s">
        <v>861</v>
      </c>
      <c r="F1080" s="12" t="s">
        <v>905</v>
      </c>
      <c r="G1080" s="4" t="s">
        <v>931</v>
      </c>
      <c r="H1080" s="9">
        <v>3.702670303639366</v>
      </c>
      <c r="I1080" s="4"/>
      <c r="J1080" s="4" t="s">
        <v>856</v>
      </c>
      <c r="K1080" s="4"/>
      <c r="L1080" s="4">
        <v>1</v>
      </c>
      <c r="M1080" s="4" t="s">
        <v>960</v>
      </c>
      <c r="N1080" s="4"/>
    </row>
    <row r="1081" spans="1:14" hidden="1" x14ac:dyDescent="0.3">
      <c r="A1081" s="5" t="s">
        <v>606</v>
      </c>
      <c r="B1081" s="5">
        <v>5</v>
      </c>
      <c r="C1081" s="5">
        <v>5</v>
      </c>
      <c r="D1081" s="5">
        <v>102</v>
      </c>
      <c r="E1081" s="4" t="s">
        <v>861</v>
      </c>
      <c r="F1081" s="12" t="s">
        <v>906</v>
      </c>
      <c r="G1081" s="4" t="s">
        <v>931</v>
      </c>
      <c r="H1081" s="9">
        <v>3.701735749496633</v>
      </c>
      <c r="I1081" s="4"/>
      <c r="J1081" s="4" t="s">
        <v>856</v>
      </c>
      <c r="K1081" s="4"/>
      <c r="L1081" s="4">
        <v>1</v>
      </c>
      <c r="M1081" s="4" t="s">
        <v>960</v>
      </c>
      <c r="N1081" s="4"/>
    </row>
    <row r="1082" spans="1:14" hidden="1" x14ac:dyDescent="0.3">
      <c r="A1082" s="5" t="s">
        <v>606</v>
      </c>
      <c r="B1082" s="5">
        <v>5</v>
      </c>
      <c r="C1082" s="5">
        <v>5</v>
      </c>
      <c r="D1082" s="5">
        <v>102</v>
      </c>
      <c r="E1082" s="4" t="s">
        <v>861</v>
      </c>
      <c r="F1082" s="12" t="s">
        <v>903</v>
      </c>
      <c r="G1082" s="4" t="s">
        <v>931</v>
      </c>
      <c r="H1082" s="9">
        <v>3.7058572949946749</v>
      </c>
      <c r="I1082" s="4"/>
      <c r="J1082" s="4" t="s">
        <v>856</v>
      </c>
      <c r="K1082" s="4"/>
      <c r="L1082" s="4">
        <v>1</v>
      </c>
      <c r="M1082" s="4" t="s">
        <v>960</v>
      </c>
      <c r="N1082" s="4"/>
    </row>
    <row r="1083" spans="1:14" hidden="1" x14ac:dyDescent="0.3">
      <c r="A1083" s="5" t="s">
        <v>606</v>
      </c>
      <c r="B1083" s="5">
        <v>5</v>
      </c>
      <c r="C1083" s="5">
        <v>5</v>
      </c>
      <c r="D1083" s="5">
        <v>102</v>
      </c>
      <c r="E1083" s="4" t="s">
        <v>861</v>
      </c>
      <c r="F1083" s="12" t="s">
        <v>907</v>
      </c>
      <c r="G1083" s="4" t="s">
        <v>931</v>
      </c>
      <c r="H1083" s="9">
        <v>3.6749410622659822</v>
      </c>
      <c r="I1083" s="4"/>
      <c r="J1083" s="4" t="s">
        <v>856</v>
      </c>
      <c r="K1083" s="4"/>
      <c r="L1083" s="4">
        <v>1</v>
      </c>
      <c r="M1083" s="4" t="s">
        <v>960</v>
      </c>
      <c r="N1083" s="4"/>
    </row>
    <row r="1084" spans="1:14" hidden="1" x14ac:dyDescent="0.3">
      <c r="A1084" s="5" t="s">
        <v>606</v>
      </c>
      <c r="B1084" s="5">
        <v>5</v>
      </c>
      <c r="C1084" s="5">
        <v>5</v>
      </c>
      <c r="D1084" s="5">
        <v>102</v>
      </c>
      <c r="E1084" s="4" t="s">
        <v>861</v>
      </c>
      <c r="F1084" s="12" t="s">
        <v>908</v>
      </c>
      <c r="G1084" s="4" t="s">
        <v>931</v>
      </c>
      <c r="H1084" s="9">
        <v>3.6804564907275319</v>
      </c>
      <c r="I1084" s="4"/>
      <c r="J1084" s="4" t="s">
        <v>856</v>
      </c>
      <c r="K1084" s="4"/>
      <c r="L1084" s="4">
        <v>1</v>
      </c>
      <c r="M1084" s="4" t="s">
        <v>960</v>
      </c>
      <c r="N1084" s="4"/>
    </row>
    <row r="1085" spans="1:14" hidden="1" x14ac:dyDescent="0.3">
      <c r="A1085" s="5" t="s">
        <v>606</v>
      </c>
      <c r="B1085" s="5">
        <v>5</v>
      </c>
      <c r="C1085" s="5">
        <v>5</v>
      </c>
      <c r="D1085" s="5">
        <v>102</v>
      </c>
      <c r="E1085" s="4" t="s">
        <v>861</v>
      </c>
      <c r="F1085" s="12" t="s">
        <v>909</v>
      </c>
      <c r="G1085" s="4" t="s">
        <v>931</v>
      </c>
      <c r="H1085" s="9">
        <v>3.6720751494449191</v>
      </c>
      <c r="I1085" s="4"/>
      <c r="J1085" s="4" t="s">
        <v>856</v>
      </c>
      <c r="K1085" s="4"/>
      <c r="L1085" s="4">
        <v>1</v>
      </c>
      <c r="M1085" s="4" t="s">
        <v>960</v>
      </c>
      <c r="N1085" s="4"/>
    </row>
    <row r="1086" spans="1:14" hidden="1" x14ac:dyDescent="0.3">
      <c r="A1086" s="5" t="s">
        <v>606</v>
      </c>
      <c r="B1086" s="5">
        <v>5</v>
      </c>
      <c r="C1086" s="5">
        <v>5</v>
      </c>
      <c r="D1086" s="5">
        <v>102</v>
      </c>
      <c r="E1086" s="4" t="s">
        <v>861</v>
      </c>
      <c r="F1086" s="12" t="s">
        <v>910</v>
      </c>
      <c r="G1086" s="4" t="s">
        <v>931</v>
      </c>
      <c r="H1086" s="9">
        <v>3.6793128131710811</v>
      </c>
      <c r="I1086" s="4"/>
      <c r="J1086" s="4" t="s">
        <v>856</v>
      </c>
      <c r="K1086" s="4"/>
      <c r="L1086" s="4">
        <v>1</v>
      </c>
      <c r="M1086" s="4" t="s">
        <v>960</v>
      </c>
      <c r="N1086" s="4"/>
    </row>
    <row r="1087" spans="1:14" hidden="1" x14ac:dyDescent="0.3">
      <c r="A1087" s="5" t="s">
        <v>606</v>
      </c>
      <c r="B1087" s="5">
        <v>5</v>
      </c>
      <c r="C1087" s="5">
        <v>5</v>
      </c>
      <c r="D1087" s="5">
        <v>102</v>
      </c>
      <c r="E1087" s="4" t="s">
        <v>861</v>
      </c>
      <c r="F1087" s="12" t="s">
        <v>911</v>
      </c>
      <c r="G1087" s="4" t="s">
        <v>931</v>
      </c>
      <c r="H1087" s="9">
        <v>3.693453964874934</v>
      </c>
      <c r="I1087" s="4"/>
      <c r="J1087" s="4" t="s">
        <v>856</v>
      </c>
      <c r="K1087" s="4"/>
      <c r="L1087" s="4">
        <v>1</v>
      </c>
      <c r="M1087" s="4" t="s">
        <v>960</v>
      </c>
      <c r="N1087" s="4"/>
    </row>
    <row r="1088" spans="1:14" hidden="1" x14ac:dyDescent="0.3">
      <c r="A1088" s="5" t="s">
        <v>606</v>
      </c>
      <c r="B1088" s="5">
        <v>5</v>
      </c>
      <c r="C1088" s="5">
        <v>5</v>
      </c>
      <c r="D1088" s="5">
        <v>102</v>
      </c>
      <c r="E1088" s="4" t="s">
        <v>861</v>
      </c>
      <c r="F1088" s="12" t="s">
        <v>922</v>
      </c>
      <c r="G1088" s="4" t="s">
        <v>967</v>
      </c>
      <c r="H1088" s="9">
        <v>9.6762361571559569E-2</v>
      </c>
      <c r="I1088" s="4"/>
      <c r="J1088" s="4" t="s">
        <v>856</v>
      </c>
      <c r="K1088" s="4"/>
      <c r="L1088" s="4">
        <v>1</v>
      </c>
      <c r="M1088" s="4" t="s">
        <v>960</v>
      </c>
      <c r="N1088" s="4"/>
    </row>
    <row r="1089" spans="1:14" hidden="1" x14ac:dyDescent="0.3">
      <c r="A1089" s="5" t="s">
        <v>606</v>
      </c>
      <c r="B1089" s="5">
        <v>5</v>
      </c>
      <c r="C1089" s="5">
        <v>5</v>
      </c>
      <c r="D1089" s="5">
        <v>102</v>
      </c>
      <c r="E1089" s="4" t="s">
        <v>861</v>
      </c>
      <c r="F1089" s="12" t="s">
        <v>904</v>
      </c>
      <c r="G1089" s="4" t="s">
        <v>967</v>
      </c>
      <c r="H1089" s="9">
        <v>9.513152458339072E-2</v>
      </c>
      <c r="I1089" s="4"/>
      <c r="J1089" s="4" t="s">
        <v>856</v>
      </c>
      <c r="K1089" s="4"/>
      <c r="L1089" s="4">
        <v>1</v>
      </c>
      <c r="M1089" s="4" t="s">
        <v>960</v>
      </c>
      <c r="N1089" s="4"/>
    </row>
    <row r="1090" spans="1:14" hidden="1" x14ac:dyDescent="0.3">
      <c r="A1090" s="5" t="s">
        <v>606</v>
      </c>
      <c r="B1090" s="5">
        <v>5</v>
      </c>
      <c r="C1090" s="5">
        <v>5</v>
      </c>
      <c r="D1090" s="5">
        <v>102</v>
      </c>
      <c r="E1090" s="4" t="s">
        <v>861</v>
      </c>
      <c r="F1090" s="12" t="s">
        <v>905</v>
      </c>
      <c r="G1090" s="4" t="s">
        <v>967</v>
      </c>
      <c r="H1090" s="9">
        <v>9.8427966405857437E-2</v>
      </c>
      <c r="I1090" s="4"/>
      <c r="J1090" s="4" t="s">
        <v>856</v>
      </c>
      <c r="K1090" s="4"/>
      <c r="L1090" s="4">
        <v>1</v>
      </c>
      <c r="M1090" s="4" t="s">
        <v>960</v>
      </c>
      <c r="N1090" s="4"/>
    </row>
    <row r="1091" spans="1:14" hidden="1" x14ac:dyDescent="0.3">
      <c r="A1091" s="5" t="s">
        <v>606</v>
      </c>
      <c r="B1091" s="5">
        <v>5</v>
      </c>
      <c r="C1091" s="5">
        <v>5</v>
      </c>
      <c r="D1091" s="5">
        <v>102</v>
      </c>
      <c r="E1091" s="4" t="s">
        <v>861</v>
      </c>
      <c r="F1091" s="12" t="s">
        <v>906</v>
      </c>
      <c r="G1091" s="4" t="s">
        <v>967</v>
      </c>
      <c r="H1091" s="9">
        <v>9.1730889398042068E-2</v>
      </c>
      <c r="I1091" s="4"/>
      <c r="J1091" s="4" t="s">
        <v>856</v>
      </c>
      <c r="K1091" s="4"/>
      <c r="L1091" s="4">
        <v>1</v>
      </c>
      <c r="M1091" s="4" t="s">
        <v>960</v>
      </c>
      <c r="N1091" s="4"/>
    </row>
    <row r="1092" spans="1:14" hidden="1" x14ac:dyDescent="0.3">
      <c r="A1092" s="5" t="s">
        <v>606</v>
      </c>
      <c r="B1092" s="5">
        <v>5</v>
      </c>
      <c r="C1092" s="5">
        <v>5</v>
      </c>
      <c r="D1092" s="5">
        <v>102</v>
      </c>
      <c r="E1092" s="4" t="s">
        <v>861</v>
      </c>
      <c r="F1092" s="12" t="s">
        <v>903</v>
      </c>
      <c r="G1092" s="4" t="s">
        <v>967</v>
      </c>
      <c r="H1092" s="9">
        <v>9.2628936558649011E-2</v>
      </c>
      <c r="I1092" s="4"/>
      <c r="J1092" s="4" t="s">
        <v>856</v>
      </c>
      <c r="K1092" s="4"/>
      <c r="L1092" s="4">
        <v>1</v>
      </c>
      <c r="M1092" s="4" t="s">
        <v>960</v>
      </c>
      <c r="N1092" s="4"/>
    </row>
    <row r="1093" spans="1:14" hidden="1" x14ac:dyDescent="0.3">
      <c r="A1093" s="5" t="s">
        <v>606</v>
      </c>
      <c r="B1093" s="5">
        <v>5</v>
      </c>
      <c r="C1093" s="5">
        <v>5</v>
      </c>
      <c r="D1093" s="5">
        <v>102</v>
      </c>
      <c r="E1093" s="4" t="s">
        <v>861</v>
      </c>
      <c r="F1093" s="12" t="s">
        <v>907</v>
      </c>
      <c r="G1093" s="4" t="s">
        <v>967</v>
      </c>
      <c r="H1093" s="9">
        <v>9.7073914852308971E-2</v>
      </c>
      <c r="I1093" s="4"/>
      <c r="J1093" s="4" t="s">
        <v>856</v>
      </c>
      <c r="K1093" s="4"/>
      <c r="L1093" s="4">
        <v>1</v>
      </c>
      <c r="M1093" s="4" t="s">
        <v>960</v>
      </c>
      <c r="N1093" s="4"/>
    </row>
    <row r="1094" spans="1:14" hidden="1" x14ac:dyDescent="0.3">
      <c r="A1094" s="5" t="s">
        <v>606</v>
      </c>
      <c r="B1094" s="5">
        <v>5</v>
      </c>
      <c r="C1094" s="5">
        <v>5</v>
      </c>
      <c r="D1094" s="5">
        <v>102</v>
      </c>
      <c r="E1094" s="4" t="s">
        <v>861</v>
      </c>
      <c r="F1094" s="12" t="s">
        <v>908</v>
      </c>
      <c r="G1094" s="4" t="s">
        <v>967</v>
      </c>
      <c r="H1094" s="9">
        <v>9.9857346647646228E-2</v>
      </c>
      <c r="I1094" s="4"/>
      <c r="J1094" s="4" t="s">
        <v>856</v>
      </c>
      <c r="K1094" s="4"/>
      <c r="L1094" s="4">
        <v>1</v>
      </c>
      <c r="M1094" s="4" t="s">
        <v>960</v>
      </c>
      <c r="N1094" s="4"/>
    </row>
    <row r="1095" spans="1:14" hidden="1" x14ac:dyDescent="0.3">
      <c r="A1095" s="5" t="s">
        <v>606</v>
      </c>
      <c r="B1095" s="5">
        <v>5</v>
      </c>
      <c r="C1095" s="5">
        <v>5</v>
      </c>
      <c r="D1095" s="5">
        <v>102</v>
      </c>
      <c r="E1095" s="4" t="s">
        <v>861</v>
      </c>
      <c r="F1095" s="12" t="s">
        <v>909</v>
      </c>
      <c r="G1095" s="4" t="s">
        <v>967</v>
      </c>
      <c r="H1095" s="9">
        <v>8.5397096498719044E-2</v>
      </c>
      <c r="I1095" s="4"/>
      <c r="J1095" s="4" t="s">
        <v>856</v>
      </c>
      <c r="K1095" s="4"/>
      <c r="L1095" s="4">
        <v>1</v>
      </c>
      <c r="M1095" s="4" t="s">
        <v>960</v>
      </c>
      <c r="N1095" s="4"/>
    </row>
    <row r="1096" spans="1:14" hidden="1" x14ac:dyDescent="0.3">
      <c r="A1096" s="5" t="s">
        <v>606</v>
      </c>
      <c r="B1096" s="5">
        <v>5</v>
      </c>
      <c r="C1096" s="5">
        <v>5</v>
      </c>
      <c r="D1096" s="5">
        <v>102</v>
      </c>
      <c r="E1096" s="4" t="s">
        <v>861</v>
      </c>
      <c r="F1096" s="12" t="s">
        <v>910</v>
      </c>
      <c r="G1096" s="4" t="s">
        <v>967</v>
      </c>
      <c r="H1096" s="9">
        <v>8.5898353614889053E-2</v>
      </c>
      <c r="I1096" s="4"/>
      <c r="J1096" s="4" t="s">
        <v>856</v>
      </c>
      <c r="K1096" s="4"/>
      <c r="L1096" s="4">
        <v>1</v>
      </c>
      <c r="M1096" s="4" t="s">
        <v>960</v>
      </c>
      <c r="N1096" s="4"/>
    </row>
    <row r="1097" spans="1:14" hidden="1" x14ac:dyDescent="0.3">
      <c r="A1097" s="5" t="s">
        <v>606</v>
      </c>
      <c r="B1097" s="5">
        <v>5</v>
      </c>
      <c r="C1097" s="5">
        <v>5</v>
      </c>
      <c r="D1097" s="5">
        <v>102</v>
      </c>
      <c r="E1097" s="4" t="s">
        <v>861</v>
      </c>
      <c r="F1097" s="12" t="s">
        <v>911</v>
      </c>
      <c r="G1097" s="4" t="s">
        <v>967</v>
      </c>
      <c r="H1097" s="9">
        <v>9.5795635976583277E-2</v>
      </c>
      <c r="I1097" s="4"/>
      <c r="J1097" s="4" t="s">
        <v>856</v>
      </c>
      <c r="K1097" s="4"/>
      <c r="L1097" s="4">
        <v>1</v>
      </c>
      <c r="M1097" s="4" t="s">
        <v>960</v>
      </c>
      <c r="N1097" s="4"/>
    </row>
    <row r="1098" spans="1:14" hidden="1" x14ac:dyDescent="0.3">
      <c r="A1098" s="5" t="s">
        <v>606</v>
      </c>
      <c r="B1098" s="5">
        <v>5</v>
      </c>
      <c r="C1098" s="5">
        <v>5</v>
      </c>
      <c r="D1098" s="5">
        <v>102</v>
      </c>
      <c r="E1098" s="4" t="s">
        <v>861</v>
      </c>
      <c r="F1098" s="12" t="s">
        <v>922</v>
      </c>
      <c r="G1098" s="4" t="s">
        <v>1759</v>
      </c>
      <c r="H1098" s="9">
        <v>0.75040948813982522</v>
      </c>
      <c r="I1098" s="4"/>
      <c r="J1098" s="4" t="s">
        <v>856</v>
      </c>
      <c r="K1098" s="4"/>
      <c r="L1098" s="4">
        <v>1</v>
      </c>
      <c r="M1098" s="4" t="s">
        <v>960</v>
      </c>
      <c r="N1098" s="4"/>
    </row>
    <row r="1099" spans="1:14" hidden="1" x14ac:dyDescent="0.3">
      <c r="A1099" s="5" t="s">
        <v>606</v>
      </c>
      <c r="B1099" s="5">
        <v>5</v>
      </c>
      <c r="C1099" s="5">
        <v>5</v>
      </c>
      <c r="D1099" s="5">
        <v>102</v>
      </c>
      <c r="E1099" s="4" t="s">
        <v>861</v>
      </c>
      <c r="F1099" s="12" t="s">
        <v>904</v>
      </c>
      <c r="G1099" s="4" t="s">
        <v>1759</v>
      </c>
      <c r="H1099" s="9">
        <v>0.72361585428955799</v>
      </c>
      <c r="I1099" s="4"/>
      <c r="J1099" s="4" t="s">
        <v>856</v>
      </c>
      <c r="K1099" s="4"/>
      <c r="L1099" s="4">
        <v>1</v>
      </c>
      <c r="M1099" s="4" t="s">
        <v>960</v>
      </c>
      <c r="N1099" s="4"/>
    </row>
    <row r="1100" spans="1:14" hidden="1" x14ac:dyDescent="0.3">
      <c r="A1100" s="5" t="s">
        <v>606</v>
      </c>
      <c r="B1100" s="5">
        <v>5</v>
      </c>
      <c r="C1100" s="5">
        <v>5</v>
      </c>
      <c r="D1100" s="5">
        <v>102</v>
      </c>
      <c r="E1100" s="4" t="s">
        <v>861</v>
      </c>
      <c r="F1100" s="12" t="s">
        <v>905</v>
      </c>
      <c r="G1100" s="4" t="s">
        <v>1759</v>
      </c>
      <c r="H1100" s="9">
        <v>0.71040085330158254</v>
      </c>
      <c r="I1100" s="4"/>
      <c r="J1100" s="4" t="s">
        <v>856</v>
      </c>
      <c r="K1100" s="4"/>
      <c r="L1100" s="4">
        <v>1</v>
      </c>
      <c r="M1100" s="4" t="s">
        <v>960</v>
      </c>
      <c r="N1100" s="4"/>
    </row>
    <row r="1101" spans="1:14" hidden="1" x14ac:dyDescent="0.3">
      <c r="A1101" s="5" t="s">
        <v>606</v>
      </c>
      <c r="B1101" s="5">
        <v>5</v>
      </c>
      <c r="C1101" s="5">
        <v>5</v>
      </c>
      <c r="D1101" s="5">
        <v>102</v>
      </c>
      <c r="E1101" s="4" t="s">
        <v>861</v>
      </c>
      <c r="F1101" s="12" t="s">
        <v>906</v>
      </c>
      <c r="G1101" s="4" t="s">
        <v>1759</v>
      </c>
      <c r="H1101" s="9">
        <v>0.73459375313849562</v>
      </c>
      <c r="I1101" s="4"/>
      <c r="J1101" s="4" t="s">
        <v>856</v>
      </c>
      <c r="K1101" s="4"/>
      <c r="L1101" s="4">
        <v>1</v>
      </c>
      <c r="M1101" s="4" t="s">
        <v>960</v>
      </c>
      <c r="N1101" s="4"/>
    </row>
    <row r="1102" spans="1:14" hidden="1" x14ac:dyDescent="0.3">
      <c r="A1102" s="5" t="s">
        <v>606</v>
      </c>
      <c r="B1102" s="5">
        <v>5</v>
      </c>
      <c r="C1102" s="5">
        <v>5</v>
      </c>
      <c r="D1102" s="5">
        <v>102</v>
      </c>
      <c r="E1102" s="4" t="s">
        <v>861</v>
      </c>
      <c r="F1102" s="12" t="s">
        <v>903</v>
      </c>
      <c r="G1102" s="4" t="s">
        <v>1759</v>
      </c>
      <c r="H1102" s="9">
        <v>0.77044455169455162</v>
      </c>
      <c r="I1102" s="4"/>
      <c r="J1102" s="4" t="s">
        <v>856</v>
      </c>
      <c r="K1102" s="4"/>
      <c r="L1102" s="4">
        <v>1</v>
      </c>
      <c r="M1102" s="4" t="s">
        <v>960</v>
      </c>
      <c r="N1102" s="4"/>
    </row>
    <row r="1103" spans="1:14" hidden="1" x14ac:dyDescent="0.3">
      <c r="A1103" s="5" t="s">
        <v>606</v>
      </c>
      <c r="B1103" s="5">
        <v>5</v>
      </c>
      <c r="C1103" s="5">
        <v>5</v>
      </c>
      <c r="D1103" s="5">
        <v>102</v>
      </c>
      <c r="E1103" s="4" t="s">
        <v>861</v>
      </c>
      <c r="F1103" s="12" t="s">
        <v>907</v>
      </c>
      <c r="G1103" s="4" t="s">
        <v>1759</v>
      </c>
      <c r="H1103" s="9">
        <v>0.7911756911933574</v>
      </c>
      <c r="I1103" s="4"/>
      <c r="J1103" s="4" t="s">
        <v>856</v>
      </c>
      <c r="K1103" s="4"/>
      <c r="L1103" s="4">
        <v>1</v>
      </c>
      <c r="M1103" s="4" t="s">
        <v>960</v>
      </c>
      <c r="N1103" s="4"/>
    </row>
    <row r="1104" spans="1:14" hidden="1" x14ac:dyDescent="0.3">
      <c r="A1104" s="5" t="s">
        <v>606</v>
      </c>
      <c r="B1104" s="5">
        <v>5</v>
      </c>
      <c r="C1104" s="5">
        <v>5</v>
      </c>
      <c r="D1104" s="5">
        <v>102</v>
      </c>
      <c r="E1104" s="4" t="s">
        <v>861</v>
      </c>
      <c r="F1104" s="12" t="s">
        <v>908</v>
      </c>
      <c r="G1104" s="4" t="s">
        <v>1759</v>
      </c>
      <c r="H1104" s="9">
        <v>0.66969806675838106</v>
      </c>
      <c r="I1104" s="4"/>
      <c r="J1104" s="4" t="s">
        <v>856</v>
      </c>
      <c r="K1104" s="4"/>
      <c r="L1104" s="4">
        <v>1</v>
      </c>
      <c r="M1104" s="4" t="s">
        <v>960</v>
      </c>
      <c r="N1104" s="4"/>
    </row>
    <row r="1105" spans="1:14" hidden="1" x14ac:dyDescent="0.3">
      <c r="A1105" s="5" t="s">
        <v>606</v>
      </c>
      <c r="B1105" s="5">
        <v>5</v>
      </c>
      <c r="C1105" s="5">
        <v>5</v>
      </c>
      <c r="D1105" s="5">
        <v>102</v>
      </c>
      <c r="E1105" s="4" t="s">
        <v>861</v>
      </c>
      <c r="F1105" s="12" t="s">
        <v>909</v>
      </c>
      <c r="G1105" s="4" t="s">
        <v>1759</v>
      </c>
      <c r="H1105" s="9">
        <v>0.6659189209002272</v>
      </c>
      <c r="I1105" s="4"/>
      <c r="J1105" s="4" t="s">
        <v>856</v>
      </c>
      <c r="K1105" s="4"/>
      <c r="L1105" s="4">
        <v>1</v>
      </c>
      <c r="M1105" s="4" t="s">
        <v>960</v>
      </c>
      <c r="N1105" s="4"/>
    </row>
    <row r="1106" spans="1:14" hidden="1" x14ac:dyDescent="0.3">
      <c r="A1106" s="5" t="s">
        <v>606</v>
      </c>
      <c r="B1106" s="5">
        <v>5</v>
      </c>
      <c r="C1106" s="5">
        <v>5</v>
      </c>
      <c r="D1106" s="5">
        <v>102</v>
      </c>
      <c r="E1106" s="4" t="s">
        <v>861</v>
      </c>
      <c r="F1106" s="12" t="s">
        <v>910</v>
      </c>
      <c r="G1106" s="4" t="s">
        <v>1759</v>
      </c>
      <c r="H1106" s="9">
        <v>0.67499629903774983</v>
      </c>
      <c r="I1106" s="4"/>
      <c r="J1106" s="4" t="s">
        <v>856</v>
      </c>
      <c r="K1106" s="4"/>
      <c r="L1106" s="4">
        <v>1</v>
      </c>
      <c r="M1106" s="4" t="s">
        <v>960</v>
      </c>
      <c r="N1106" s="4"/>
    </row>
    <row r="1107" spans="1:14" hidden="1" x14ac:dyDescent="0.3">
      <c r="A1107" s="5" t="s">
        <v>606</v>
      </c>
      <c r="B1107" s="5">
        <v>5</v>
      </c>
      <c r="C1107" s="5">
        <v>5</v>
      </c>
      <c r="D1107" s="5">
        <v>102</v>
      </c>
      <c r="E1107" s="4" t="s">
        <v>861</v>
      </c>
      <c r="F1107" s="12" t="s">
        <v>911</v>
      </c>
      <c r="G1107" s="4" t="s">
        <v>1759</v>
      </c>
      <c r="H1107" s="9">
        <v>0.67177563150074293</v>
      </c>
      <c r="I1107" s="4"/>
      <c r="J1107" s="4" t="s">
        <v>856</v>
      </c>
      <c r="K1107" s="4"/>
      <c r="L1107" s="4">
        <v>1</v>
      </c>
      <c r="M1107" s="4" t="s">
        <v>960</v>
      </c>
      <c r="N1107" s="4"/>
    </row>
    <row r="1108" spans="1:14" hidden="1" x14ac:dyDescent="0.3">
      <c r="A1108" s="5" t="s">
        <v>606</v>
      </c>
      <c r="B1108" s="5">
        <v>5</v>
      </c>
      <c r="C1108" s="5">
        <v>5</v>
      </c>
      <c r="D1108" s="5">
        <v>102</v>
      </c>
      <c r="E1108" s="4" t="s">
        <v>861</v>
      </c>
      <c r="F1108" s="12" t="s">
        <v>922</v>
      </c>
      <c r="G1108" s="4" t="s">
        <v>968</v>
      </c>
      <c r="H1108" s="9">
        <v>24.454659358257331</v>
      </c>
      <c r="I1108" s="4"/>
      <c r="J1108" s="4" t="s">
        <v>856</v>
      </c>
      <c r="K1108" s="4"/>
      <c r="L1108" s="4">
        <v>1</v>
      </c>
      <c r="M1108" s="4" t="s">
        <v>960</v>
      </c>
      <c r="N1108" s="4"/>
    </row>
    <row r="1109" spans="1:14" hidden="1" x14ac:dyDescent="0.3">
      <c r="A1109" s="5" t="s">
        <v>606</v>
      </c>
      <c r="B1109" s="5">
        <v>5</v>
      </c>
      <c r="C1109" s="5">
        <v>5</v>
      </c>
      <c r="D1109" s="5">
        <v>102</v>
      </c>
      <c r="E1109" s="4" t="s">
        <v>861</v>
      </c>
      <c r="F1109" s="12" t="s">
        <v>904</v>
      </c>
      <c r="G1109" s="4" t="s">
        <v>968</v>
      </c>
      <c r="H1109" s="9">
        <v>24.655379518435851</v>
      </c>
      <c r="I1109" s="4"/>
      <c r="J1109" s="4" t="s">
        <v>856</v>
      </c>
      <c r="K1109" s="4"/>
      <c r="L1109" s="4">
        <v>1</v>
      </c>
      <c r="M1109" s="4" t="s">
        <v>960</v>
      </c>
      <c r="N1109" s="4"/>
    </row>
    <row r="1110" spans="1:14" hidden="1" x14ac:dyDescent="0.3">
      <c r="A1110" s="5" t="s">
        <v>606</v>
      </c>
      <c r="B1110" s="5">
        <v>5</v>
      </c>
      <c r="C1110" s="5">
        <v>5</v>
      </c>
      <c r="D1110" s="5">
        <v>102</v>
      </c>
      <c r="E1110" s="4" t="s">
        <v>861</v>
      </c>
      <c r="F1110" s="12" t="s">
        <v>905</v>
      </c>
      <c r="G1110" s="4" t="s">
        <v>968</v>
      </c>
      <c r="H1110" s="9">
        <v>24.935578752814859</v>
      </c>
      <c r="I1110" s="4"/>
      <c r="J1110" s="4" t="s">
        <v>856</v>
      </c>
      <c r="K1110" s="4"/>
      <c r="L1110" s="4">
        <v>1</v>
      </c>
      <c r="M1110" s="4" t="s">
        <v>960</v>
      </c>
      <c r="N1110" s="4"/>
    </row>
    <row r="1111" spans="1:14" hidden="1" x14ac:dyDescent="0.3">
      <c r="A1111" s="5" t="s">
        <v>606</v>
      </c>
      <c r="B1111" s="5">
        <v>5</v>
      </c>
      <c r="C1111" s="5">
        <v>5</v>
      </c>
      <c r="D1111" s="5">
        <v>102</v>
      </c>
      <c r="E1111" s="4" t="s">
        <v>861</v>
      </c>
      <c r="F1111" s="12" t="s">
        <v>906</v>
      </c>
      <c r="G1111" s="4" t="s">
        <v>968</v>
      </c>
      <c r="H1111" s="9">
        <v>24.72618330298447</v>
      </c>
      <c r="I1111" s="4"/>
      <c r="J1111" s="4" t="s">
        <v>856</v>
      </c>
      <c r="K1111" s="4"/>
      <c r="L1111" s="4">
        <v>1</v>
      </c>
      <c r="M1111" s="4" t="s">
        <v>960</v>
      </c>
      <c r="N1111" s="4"/>
    </row>
    <row r="1112" spans="1:14" hidden="1" x14ac:dyDescent="0.3">
      <c r="A1112" s="5" t="s">
        <v>606</v>
      </c>
      <c r="B1112" s="5">
        <v>5</v>
      </c>
      <c r="C1112" s="5">
        <v>5</v>
      </c>
      <c r="D1112" s="5">
        <v>102</v>
      </c>
      <c r="E1112" s="4" t="s">
        <v>861</v>
      </c>
      <c r="F1112" s="12" t="s">
        <v>903</v>
      </c>
      <c r="G1112" s="4" t="s">
        <v>968</v>
      </c>
      <c r="H1112" s="9">
        <v>24.461772860834358</v>
      </c>
      <c r="I1112" s="4"/>
      <c r="J1112" s="4" t="s">
        <v>856</v>
      </c>
      <c r="K1112" s="4"/>
      <c r="L1112" s="4">
        <v>1</v>
      </c>
      <c r="M1112" s="4" t="s">
        <v>960</v>
      </c>
      <c r="N1112" s="4"/>
    </row>
    <row r="1113" spans="1:14" hidden="1" x14ac:dyDescent="0.3">
      <c r="A1113" s="5" t="s">
        <v>606</v>
      </c>
      <c r="B1113" s="5">
        <v>5</v>
      </c>
      <c r="C1113" s="5">
        <v>5</v>
      </c>
      <c r="D1113" s="5">
        <v>102</v>
      </c>
      <c r="E1113" s="4" t="s">
        <v>861</v>
      </c>
      <c r="F1113" s="12" t="s">
        <v>907</v>
      </c>
      <c r="G1113" s="4" t="s">
        <v>968</v>
      </c>
      <c r="H1113" s="9">
        <v>24.031378092271868</v>
      </c>
      <c r="I1113" s="4"/>
      <c r="J1113" s="4" t="s">
        <v>856</v>
      </c>
      <c r="K1113" s="4"/>
      <c r="L1113" s="4">
        <v>1</v>
      </c>
      <c r="M1113" s="4" t="s">
        <v>960</v>
      </c>
      <c r="N1113" s="4"/>
    </row>
    <row r="1114" spans="1:14" hidden="1" x14ac:dyDescent="0.3">
      <c r="A1114" s="5" t="s">
        <v>606</v>
      </c>
      <c r="B1114" s="5">
        <v>5</v>
      </c>
      <c r="C1114" s="5">
        <v>5</v>
      </c>
      <c r="D1114" s="5">
        <v>102</v>
      </c>
      <c r="E1114" s="4" t="s">
        <v>861</v>
      </c>
      <c r="F1114" s="12" t="s">
        <v>908</v>
      </c>
      <c r="G1114" s="4" t="s">
        <v>968</v>
      </c>
      <c r="H1114" s="9">
        <v>25.089653533076259</v>
      </c>
      <c r="I1114" s="4"/>
      <c r="J1114" s="4" t="s">
        <v>856</v>
      </c>
      <c r="K1114" s="4"/>
      <c r="L1114" s="4">
        <v>1</v>
      </c>
      <c r="M1114" s="4" t="s">
        <v>960</v>
      </c>
      <c r="N1114" s="4"/>
    </row>
    <row r="1115" spans="1:14" hidden="1" x14ac:dyDescent="0.3">
      <c r="A1115" s="5" t="s">
        <v>606</v>
      </c>
      <c r="B1115" s="5">
        <v>5</v>
      </c>
      <c r="C1115" s="5">
        <v>5</v>
      </c>
      <c r="D1115" s="5">
        <v>102</v>
      </c>
      <c r="E1115" s="4" t="s">
        <v>861</v>
      </c>
      <c r="F1115" s="12" t="s">
        <v>909</v>
      </c>
      <c r="G1115" s="4" t="s">
        <v>968</v>
      </c>
      <c r="H1115" s="9">
        <v>25.051301904539098</v>
      </c>
      <c r="I1115" s="4"/>
      <c r="J1115" s="4" t="s">
        <v>856</v>
      </c>
      <c r="K1115" s="4"/>
      <c r="L1115" s="4">
        <v>1</v>
      </c>
      <c r="M1115" s="4" t="s">
        <v>960</v>
      </c>
      <c r="N1115" s="4"/>
    </row>
    <row r="1116" spans="1:14" hidden="1" x14ac:dyDescent="0.3">
      <c r="A1116" s="5" t="s">
        <v>606</v>
      </c>
      <c r="B1116" s="5">
        <v>5</v>
      </c>
      <c r="C1116" s="5">
        <v>5</v>
      </c>
      <c r="D1116" s="5">
        <v>102</v>
      </c>
      <c r="E1116" s="4" t="s">
        <v>861</v>
      </c>
      <c r="F1116" s="12" t="s">
        <v>910</v>
      </c>
      <c r="G1116" s="4" t="s">
        <v>968</v>
      </c>
      <c r="H1116" s="9">
        <v>25.035970951111089</v>
      </c>
      <c r="I1116" s="4"/>
      <c r="J1116" s="4" t="s">
        <v>856</v>
      </c>
      <c r="K1116" s="4"/>
      <c r="L1116" s="4">
        <v>1</v>
      </c>
      <c r="M1116" s="4" t="s">
        <v>960</v>
      </c>
      <c r="N1116" s="4"/>
    </row>
    <row r="1117" spans="1:14" hidden="1" x14ac:dyDescent="0.3">
      <c r="A1117" s="5" t="s">
        <v>606</v>
      </c>
      <c r="B1117" s="5">
        <v>5</v>
      </c>
      <c r="C1117" s="5">
        <v>5</v>
      </c>
      <c r="D1117" s="5">
        <v>102</v>
      </c>
      <c r="E1117" s="4" t="s">
        <v>861</v>
      </c>
      <c r="F1117" s="12" t="s">
        <v>911</v>
      </c>
      <c r="G1117" s="4" t="s">
        <v>968</v>
      </c>
      <c r="H1117" s="9">
        <v>25.180652778118262</v>
      </c>
      <c r="I1117" s="4"/>
      <c r="J1117" s="4" t="s">
        <v>856</v>
      </c>
      <c r="K1117" s="4"/>
      <c r="L1117" s="4">
        <v>1</v>
      </c>
      <c r="M1117" s="4" t="s">
        <v>960</v>
      </c>
      <c r="N1117" s="4"/>
    </row>
    <row r="1118" spans="1:14" hidden="1" x14ac:dyDescent="0.3">
      <c r="A1118" s="5" t="s">
        <v>606</v>
      </c>
      <c r="B1118" s="5">
        <v>5</v>
      </c>
      <c r="C1118" s="5">
        <v>5</v>
      </c>
      <c r="D1118" s="5">
        <v>102</v>
      </c>
      <c r="E1118" s="4" t="s">
        <v>861</v>
      </c>
      <c r="F1118" s="12" t="s">
        <v>922</v>
      </c>
      <c r="G1118" s="4" t="s">
        <v>1760</v>
      </c>
      <c r="H1118" s="9">
        <v>9.047709480671152</v>
      </c>
      <c r="I1118" s="4"/>
      <c r="J1118" s="4" t="s">
        <v>883</v>
      </c>
      <c r="K1118" s="4"/>
      <c r="L1118" s="4">
        <v>1</v>
      </c>
      <c r="M1118" s="4" t="s">
        <v>960</v>
      </c>
      <c r="N1118" s="4"/>
    </row>
    <row r="1119" spans="1:14" hidden="1" x14ac:dyDescent="0.3">
      <c r="A1119" s="5" t="s">
        <v>606</v>
      </c>
      <c r="B1119" s="5">
        <v>5</v>
      </c>
      <c r="C1119" s="5">
        <v>5</v>
      </c>
      <c r="D1119" s="5">
        <v>102</v>
      </c>
      <c r="E1119" s="4" t="s">
        <v>861</v>
      </c>
      <c r="F1119" s="12" t="s">
        <v>904</v>
      </c>
      <c r="G1119" s="4" t="s">
        <v>1760</v>
      </c>
      <c r="H1119" s="9">
        <v>8.8742244000423121</v>
      </c>
      <c r="I1119" s="4"/>
      <c r="J1119" s="4" t="s">
        <v>883</v>
      </c>
      <c r="K1119" s="4"/>
      <c r="L1119" s="4">
        <v>1</v>
      </c>
      <c r="M1119" s="4" t="s">
        <v>960</v>
      </c>
      <c r="N1119" s="4"/>
    </row>
    <row r="1120" spans="1:14" hidden="1" x14ac:dyDescent="0.3">
      <c r="A1120" s="5" t="s">
        <v>606</v>
      </c>
      <c r="B1120" s="5">
        <v>5</v>
      </c>
      <c r="C1120" s="5">
        <v>5</v>
      </c>
      <c r="D1120" s="5">
        <v>102</v>
      </c>
      <c r="E1120" s="4" t="s">
        <v>861</v>
      </c>
      <c r="F1120" s="12" t="s">
        <v>905</v>
      </c>
      <c r="G1120" s="4" t="s">
        <v>1760</v>
      </c>
      <c r="H1120" s="9">
        <v>8.4203811760271332</v>
      </c>
      <c r="I1120" s="4"/>
      <c r="J1120" s="4" t="s">
        <v>883</v>
      </c>
      <c r="K1120" s="4"/>
      <c r="L1120" s="4">
        <v>1</v>
      </c>
      <c r="M1120" s="4" t="s">
        <v>960</v>
      </c>
      <c r="N1120" s="4"/>
    </row>
    <row r="1121" spans="1:14" hidden="1" x14ac:dyDescent="0.3">
      <c r="A1121" s="5" t="s">
        <v>606</v>
      </c>
      <c r="B1121" s="5">
        <v>5</v>
      </c>
      <c r="C1121" s="5">
        <v>5</v>
      </c>
      <c r="D1121" s="5">
        <v>102</v>
      </c>
      <c r="E1121" s="4" t="s">
        <v>861</v>
      </c>
      <c r="F1121" s="12" t="s">
        <v>906</v>
      </c>
      <c r="G1121" s="4" t="s">
        <v>1760</v>
      </c>
      <c r="H1121" s="9">
        <v>9.3428293451882478</v>
      </c>
      <c r="I1121" s="4"/>
      <c r="J1121" s="4" t="s">
        <v>883</v>
      </c>
      <c r="K1121" s="4"/>
      <c r="L1121" s="4">
        <v>1</v>
      </c>
      <c r="M1121" s="4" t="s">
        <v>960</v>
      </c>
      <c r="N1121" s="4"/>
    </row>
    <row r="1122" spans="1:14" hidden="1" x14ac:dyDescent="0.3">
      <c r="A1122" s="5" t="s">
        <v>606</v>
      </c>
      <c r="B1122" s="5">
        <v>5</v>
      </c>
      <c r="C1122" s="5">
        <v>5</v>
      </c>
      <c r="D1122" s="5">
        <v>102</v>
      </c>
      <c r="E1122" s="4" t="s">
        <v>861</v>
      </c>
      <c r="F1122" s="12" t="s">
        <v>903</v>
      </c>
      <c r="G1122" s="4" t="s">
        <v>1760</v>
      </c>
      <c r="H1122" s="9">
        <v>9.703792468866995</v>
      </c>
      <c r="I1122" s="4"/>
      <c r="J1122" s="4" t="s">
        <v>883</v>
      </c>
      <c r="K1122" s="4"/>
      <c r="L1122" s="4">
        <v>1</v>
      </c>
      <c r="M1122" s="4" t="s">
        <v>960</v>
      </c>
      <c r="N1122" s="4"/>
    </row>
    <row r="1123" spans="1:14" hidden="1" x14ac:dyDescent="0.3">
      <c r="A1123" s="5" t="s">
        <v>606</v>
      </c>
      <c r="B1123" s="5">
        <v>5</v>
      </c>
      <c r="C1123" s="5">
        <v>5</v>
      </c>
      <c r="D1123" s="5">
        <v>102</v>
      </c>
      <c r="E1123" s="4" t="s">
        <v>861</v>
      </c>
      <c r="F1123" s="12" t="s">
        <v>907</v>
      </c>
      <c r="G1123" s="4" t="s">
        <v>1760</v>
      </c>
      <c r="H1123" s="9">
        <v>9.5086131819921658</v>
      </c>
      <c r="I1123" s="4"/>
      <c r="J1123" s="4" t="s">
        <v>883</v>
      </c>
      <c r="K1123" s="4"/>
      <c r="L1123" s="4">
        <v>1</v>
      </c>
      <c r="M1123" s="4" t="s">
        <v>960</v>
      </c>
      <c r="N1123" s="4"/>
    </row>
    <row r="1124" spans="1:14" hidden="1" x14ac:dyDescent="0.3">
      <c r="A1124" s="5" t="s">
        <v>606</v>
      </c>
      <c r="B1124" s="5">
        <v>5</v>
      </c>
      <c r="C1124" s="5">
        <v>5</v>
      </c>
      <c r="D1124" s="5">
        <v>102</v>
      </c>
      <c r="E1124" s="4" t="s">
        <v>861</v>
      </c>
      <c r="F1124" s="12" t="s">
        <v>908</v>
      </c>
      <c r="G1124" s="4" t="s">
        <v>1760</v>
      </c>
      <c r="H1124" s="9">
        <v>7.8243057466270853</v>
      </c>
      <c r="I1124" s="4"/>
      <c r="J1124" s="4" t="s">
        <v>883</v>
      </c>
      <c r="K1124" s="4"/>
      <c r="L1124" s="4">
        <v>1</v>
      </c>
      <c r="M1124" s="4" t="s">
        <v>960</v>
      </c>
      <c r="N1124" s="4"/>
    </row>
    <row r="1125" spans="1:14" hidden="1" x14ac:dyDescent="0.3">
      <c r="A1125" s="5" t="s">
        <v>606</v>
      </c>
      <c r="B1125" s="5">
        <v>5</v>
      </c>
      <c r="C1125" s="5">
        <v>5</v>
      </c>
      <c r="D1125" s="5">
        <v>102</v>
      </c>
      <c r="E1125" s="4" t="s">
        <v>861</v>
      </c>
      <c r="F1125" s="12" t="s">
        <v>909</v>
      </c>
      <c r="G1125" s="4" t="s">
        <v>1760</v>
      </c>
      <c r="H1125" s="9">
        <v>9.0975623243652706</v>
      </c>
      <c r="I1125" s="4"/>
      <c r="J1125" s="4" t="s">
        <v>883</v>
      </c>
      <c r="K1125" s="4"/>
      <c r="L1125" s="4">
        <v>1</v>
      </c>
      <c r="M1125" s="4" t="s">
        <v>960</v>
      </c>
      <c r="N1125" s="4"/>
    </row>
    <row r="1126" spans="1:14" hidden="1" x14ac:dyDescent="0.3">
      <c r="A1126" s="5" t="s">
        <v>606</v>
      </c>
      <c r="B1126" s="5">
        <v>5</v>
      </c>
      <c r="C1126" s="5">
        <v>5</v>
      </c>
      <c r="D1126" s="5">
        <v>102</v>
      </c>
      <c r="E1126" s="4" t="s">
        <v>861</v>
      </c>
      <c r="F1126" s="12" t="s">
        <v>910</v>
      </c>
      <c r="G1126" s="4" t="s">
        <v>1760</v>
      </c>
      <c r="H1126" s="9">
        <v>9.1677622337363278</v>
      </c>
      <c r="I1126" s="4"/>
      <c r="J1126" s="4" t="s">
        <v>883</v>
      </c>
      <c r="K1126" s="4"/>
      <c r="L1126" s="4">
        <v>1</v>
      </c>
      <c r="M1126" s="4" t="s">
        <v>960</v>
      </c>
      <c r="N1126" s="4"/>
    </row>
    <row r="1127" spans="1:14" hidden="1" x14ac:dyDescent="0.3">
      <c r="A1127" s="5" t="s">
        <v>606</v>
      </c>
      <c r="B1127" s="5">
        <v>5</v>
      </c>
      <c r="C1127" s="5">
        <v>5</v>
      </c>
      <c r="D1127" s="5">
        <v>102</v>
      </c>
      <c r="E1127" s="4" t="s">
        <v>861</v>
      </c>
      <c r="F1127" s="12" t="s">
        <v>911</v>
      </c>
      <c r="G1127" s="4" t="s">
        <v>1760</v>
      </c>
      <c r="H1127" s="9">
        <v>8.1813563714159923</v>
      </c>
      <c r="I1127" s="4"/>
      <c r="J1127" s="4" t="s">
        <v>883</v>
      </c>
      <c r="K1127" s="4"/>
      <c r="L1127" s="4">
        <v>1</v>
      </c>
      <c r="M1127" s="4" t="s">
        <v>960</v>
      </c>
      <c r="N1127" s="4"/>
    </row>
    <row r="1128" spans="1:14" hidden="1" x14ac:dyDescent="0.3">
      <c r="A1128" s="5" t="s">
        <v>603</v>
      </c>
      <c r="B1128" s="5">
        <v>5</v>
      </c>
      <c r="C1128" s="5">
        <v>5</v>
      </c>
      <c r="D1128" s="5">
        <v>102</v>
      </c>
      <c r="E1128" s="4" t="s">
        <v>876</v>
      </c>
      <c r="F1128" s="4" t="s">
        <v>876</v>
      </c>
      <c r="G1128" s="4" t="s">
        <v>969</v>
      </c>
      <c r="H1128" s="4">
        <v>13508</v>
      </c>
      <c r="I1128" s="4">
        <v>589</v>
      </c>
      <c r="J1128" s="4" t="s">
        <v>974</v>
      </c>
      <c r="K1128" s="4"/>
      <c r="L1128" s="4">
        <v>1</v>
      </c>
      <c r="M1128" s="4" t="s">
        <v>971</v>
      </c>
      <c r="N1128" s="4"/>
    </row>
    <row r="1129" spans="1:14" hidden="1" x14ac:dyDescent="0.3">
      <c r="A1129" s="5" t="s">
        <v>603</v>
      </c>
      <c r="B1129" s="5">
        <v>5</v>
      </c>
      <c r="C1129" s="5">
        <v>5</v>
      </c>
      <c r="D1129" s="5">
        <v>102</v>
      </c>
      <c r="E1129" s="4" t="s">
        <v>876</v>
      </c>
      <c r="F1129" s="4" t="s">
        <v>876</v>
      </c>
      <c r="G1129" s="4" t="s">
        <v>970</v>
      </c>
      <c r="H1129" s="4">
        <v>3151</v>
      </c>
      <c r="I1129" s="4"/>
      <c r="J1129" s="4" t="s">
        <v>974</v>
      </c>
      <c r="K1129" s="4"/>
      <c r="L1129" s="4">
        <v>1</v>
      </c>
      <c r="M1129" s="4" t="s">
        <v>971</v>
      </c>
      <c r="N1129" s="4"/>
    </row>
    <row r="1130" spans="1:14" hidden="1" x14ac:dyDescent="0.3">
      <c r="A1130" s="5" t="s">
        <v>603</v>
      </c>
      <c r="B1130" s="5">
        <v>5</v>
      </c>
      <c r="C1130" s="5">
        <v>5</v>
      </c>
      <c r="D1130" s="5">
        <v>102</v>
      </c>
      <c r="E1130" s="4" t="s">
        <v>876</v>
      </c>
      <c r="F1130" s="4" t="s">
        <v>876</v>
      </c>
      <c r="G1130" s="4" t="s">
        <v>1778</v>
      </c>
      <c r="H1130" s="4">
        <v>6</v>
      </c>
      <c r="I1130" s="4"/>
      <c r="J1130" s="4" t="s">
        <v>973</v>
      </c>
      <c r="K1130" s="4"/>
      <c r="L1130" s="4">
        <v>1</v>
      </c>
      <c r="M1130" s="4" t="s">
        <v>975</v>
      </c>
      <c r="N1130" s="4"/>
    </row>
    <row r="1131" spans="1:14" hidden="1" x14ac:dyDescent="0.3">
      <c r="A1131" s="5" t="s">
        <v>603</v>
      </c>
      <c r="B1131" s="5">
        <v>5</v>
      </c>
      <c r="C1131" s="5">
        <v>5</v>
      </c>
      <c r="D1131" s="5">
        <v>102</v>
      </c>
      <c r="E1131" s="4" t="s">
        <v>876</v>
      </c>
      <c r="F1131" s="4" t="s">
        <v>876</v>
      </c>
      <c r="G1131" s="4" t="s">
        <v>972</v>
      </c>
      <c r="H1131" s="4">
        <v>18</v>
      </c>
      <c r="I1131" s="4"/>
      <c r="J1131" s="4" t="s">
        <v>973</v>
      </c>
      <c r="K1131" s="4"/>
      <c r="L1131" s="4">
        <v>1</v>
      </c>
      <c r="M1131" s="4" t="s">
        <v>975</v>
      </c>
      <c r="N1131" s="4"/>
    </row>
    <row r="1132" spans="1:14" hidden="1" x14ac:dyDescent="0.3">
      <c r="A1132" s="5" t="s">
        <v>606</v>
      </c>
      <c r="B1132" s="5">
        <v>5</v>
      </c>
      <c r="C1132" s="5">
        <v>5</v>
      </c>
      <c r="D1132" s="5">
        <v>103</v>
      </c>
      <c r="E1132" s="4" t="s">
        <v>861</v>
      </c>
      <c r="F1132" s="12" t="s">
        <v>922</v>
      </c>
      <c r="G1132" s="4" t="s">
        <v>958</v>
      </c>
      <c r="H1132" s="9">
        <v>0.54289496364958367</v>
      </c>
      <c r="I1132" s="4"/>
      <c r="J1132" s="4" t="s">
        <v>961</v>
      </c>
      <c r="K1132" s="4"/>
      <c r="L1132" s="4">
        <v>1</v>
      </c>
      <c r="M1132" s="4" t="s">
        <v>960</v>
      </c>
      <c r="N1132" s="4"/>
    </row>
    <row r="1133" spans="1:14" hidden="1" x14ac:dyDescent="0.3">
      <c r="A1133" s="5" t="s">
        <v>606</v>
      </c>
      <c r="B1133" s="5">
        <v>5</v>
      </c>
      <c r="C1133" s="5">
        <v>5</v>
      </c>
      <c r="D1133" s="5">
        <v>103</v>
      </c>
      <c r="E1133" s="4" t="s">
        <v>861</v>
      </c>
      <c r="F1133" s="12" t="s">
        <v>904</v>
      </c>
      <c r="G1133" s="4" t="s">
        <v>958</v>
      </c>
      <c r="H1133" s="9">
        <v>0.72396229347505281</v>
      </c>
      <c r="I1133" s="4"/>
      <c r="J1133" s="4" t="s">
        <v>961</v>
      </c>
      <c r="K1133" s="4"/>
      <c r="L1133" s="4">
        <v>1</v>
      </c>
      <c r="M1133" s="4" t="s">
        <v>960</v>
      </c>
      <c r="N1133" s="4"/>
    </row>
    <row r="1134" spans="1:14" hidden="1" x14ac:dyDescent="0.3">
      <c r="A1134" s="5" t="s">
        <v>606</v>
      </c>
      <c r="B1134" s="5">
        <v>5</v>
      </c>
      <c r="C1134" s="5">
        <v>5</v>
      </c>
      <c r="D1134" s="5">
        <v>103</v>
      </c>
      <c r="E1134" s="4" t="s">
        <v>861</v>
      </c>
      <c r="F1134" s="12" t="s">
        <v>905</v>
      </c>
      <c r="G1134" s="4" t="s">
        <v>958</v>
      </c>
      <c r="H1134" s="9">
        <v>0.76806215224901919</v>
      </c>
      <c r="I1134" s="4"/>
      <c r="J1134" s="4" t="s">
        <v>961</v>
      </c>
      <c r="K1134" s="4"/>
      <c r="L1134" s="4">
        <v>1</v>
      </c>
      <c r="M1134" s="4" t="s">
        <v>960</v>
      </c>
      <c r="N1134" s="4"/>
    </row>
    <row r="1135" spans="1:14" hidden="1" x14ac:dyDescent="0.3">
      <c r="A1135" s="5" t="s">
        <v>606</v>
      </c>
      <c r="B1135" s="5">
        <v>5</v>
      </c>
      <c r="C1135" s="5">
        <v>5</v>
      </c>
      <c r="D1135" s="5">
        <v>103</v>
      </c>
      <c r="E1135" s="4" t="s">
        <v>861</v>
      </c>
      <c r="F1135" s="12" t="s">
        <v>906</v>
      </c>
      <c r="G1135" s="4" t="s">
        <v>958</v>
      </c>
      <c r="H1135" s="9">
        <v>0.90474796241626176</v>
      </c>
      <c r="I1135" s="4"/>
      <c r="J1135" s="4" t="s">
        <v>961</v>
      </c>
      <c r="K1135" s="4"/>
      <c r="L1135" s="4">
        <v>1</v>
      </c>
      <c r="M1135" s="4" t="s">
        <v>960</v>
      </c>
      <c r="N1135" s="4"/>
    </row>
    <row r="1136" spans="1:14" hidden="1" x14ac:dyDescent="0.3">
      <c r="A1136" s="5" t="s">
        <v>606</v>
      </c>
      <c r="B1136" s="5">
        <v>5</v>
      </c>
      <c r="C1136" s="5">
        <v>5</v>
      </c>
      <c r="D1136" s="5">
        <v>103</v>
      </c>
      <c r="E1136" s="4" t="s">
        <v>861</v>
      </c>
      <c r="F1136" s="12" t="s">
        <v>903</v>
      </c>
      <c r="G1136" s="4" t="s">
        <v>958</v>
      </c>
      <c r="H1136" s="9">
        <v>0.95511652613200071</v>
      </c>
      <c r="I1136" s="4"/>
      <c r="J1136" s="4" t="s">
        <v>961</v>
      </c>
      <c r="K1136" s="4"/>
      <c r="L1136" s="4">
        <v>1</v>
      </c>
      <c r="M1136" s="4" t="s">
        <v>960</v>
      </c>
      <c r="N1136" s="4"/>
    </row>
    <row r="1137" spans="1:14" hidden="1" x14ac:dyDescent="0.3">
      <c r="A1137" s="5" t="s">
        <v>606</v>
      </c>
      <c r="B1137" s="5">
        <v>5</v>
      </c>
      <c r="C1137" s="5">
        <v>5</v>
      </c>
      <c r="D1137" s="5">
        <v>103</v>
      </c>
      <c r="E1137" s="4" t="s">
        <v>861</v>
      </c>
      <c r="F1137" s="12" t="s">
        <v>907</v>
      </c>
      <c r="G1137" s="4" t="s">
        <v>958</v>
      </c>
      <c r="H1137" s="9">
        <v>0.95934473091665862</v>
      </c>
      <c r="I1137" s="4"/>
      <c r="J1137" s="4" t="s">
        <v>961</v>
      </c>
      <c r="K1137" s="4"/>
      <c r="L1137" s="4">
        <v>1</v>
      </c>
      <c r="M1137" s="4" t="s">
        <v>960</v>
      </c>
      <c r="N1137" s="4"/>
    </row>
    <row r="1138" spans="1:14" hidden="1" x14ac:dyDescent="0.3">
      <c r="A1138" s="5" t="s">
        <v>606</v>
      </c>
      <c r="B1138" s="5">
        <v>5</v>
      </c>
      <c r="C1138" s="5">
        <v>5</v>
      </c>
      <c r="D1138" s="5">
        <v>103</v>
      </c>
      <c r="E1138" s="4" t="s">
        <v>861</v>
      </c>
      <c r="F1138" s="12" t="s">
        <v>908</v>
      </c>
      <c r="G1138" s="4" t="s">
        <v>958</v>
      </c>
      <c r="H1138" s="9">
        <v>0.9241985623200224</v>
      </c>
      <c r="I1138" s="4"/>
      <c r="J1138" s="4" t="s">
        <v>961</v>
      </c>
      <c r="K1138" s="4"/>
      <c r="L1138" s="4">
        <v>1</v>
      </c>
      <c r="M1138" s="4" t="s">
        <v>960</v>
      </c>
      <c r="N1138" s="4"/>
    </row>
    <row r="1139" spans="1:14" hidden="1" x14ac:dyDescent="0.3">
      <c r="A1139" s="5" t="s">
        <v>606</v>
      </c>
      <c r="B1139" s="5">
        <v>5</v>
      </c>
      <c r="C1139" s="5">
        <v>5</v>
      </c>
      <c r="D1139" s="5">
        <v>103</v>
      </c>
      <c r="E1139" s="4" t="s">
        <v>861</v>
      </c>
      <c r="F1139" s="12" t="s">
        <v>909</v>
      </c>
      <c r="G1139" s="4" t="s">
        <v>958</v>
      </c>
      <c r="H1139" s="9">
        <v>0.95475263421614398</v>
      </c>
      <c r="I1139" s="4"/>
      <c r="J1139" s="4" t="s">
        <v>961</v>
      </c>
      <c r="K1139" s="4"/>
      <c r="L1139" s="4">
        <v>1</v>
      </c>
      <c r="M1139" s="4" t="s">
        <v>960</v>
      </c>
      <c r="N1139" s="4"/>
    </row>
    <row r="1140" spans="1:14" hidden="1" x14ac:dyDescent="0.3">
      <c r="A1140" s="5" t="s">
        <v>606</v>
      </c>
      <c r="B1140" s="5">
        <v>5</v>
      </c>
      <c r="C1140" s="5">
        <v>5</v>
      </c>
      <c r="D1140" s="5">
        <v>103</v>
      </c>
      <c r="E1140" s="4" t="s">
        <v>861</v>
      </c>
      <c r="F1140" s="12" t="s">
        <v>910</v>
      </c>
      <c r="G1140" s="4" t="s">
        <v>958</v>
      </c>
      <c r="H1140" s="9">
        <v>0.97567572785693379</v>
      </c>
      <c r="I1140" s="4"/>
      <c r="J1140" s="4" t="s">
        <v>961</v>
      </c>
      <c r="K1140" s="4"/>
      <c r="L1140" s="4">
        <v>1</v>
      </c>
      <c r="M1140" s="4" t="s">
        <v>960</v>
      </c>
      <c r="N1140" s="4"/>
    </row>
    <row r="1141" spans="1:14" hidden="1" x14ac:dyDescent="0.3">
      <c r="A1141" s="5" t="s">
        <v>606</v>
      </c>
      <c r="B1141" s="5">
        <v>5</v>
      </c>
      <c r="C1141" s="5">
        <v>5</v>
      </c>
      <c r="D1141" s="5">
        <v>103</v>
      </c>
      <c r="E1141" s="4" t="s">
        <v>861</v>
      </c>
      <c r="F1141" s="12" t="s">
        <v>911</v>
      </c>
      <c r="G1141" s="4" t="s">
        <v>958</v>
      </c>
      <c r="H1141" s="9">
        <v>0.98656968033648684</v>
      </c>
      <c r="I1141" s="4"/>
      <c r="J1141" s="4" t="s">
        <v>961</v>
      </c>
      <c r="K1141" s="4"/>
      <c r="L1141" s="4">
        <v>1</v>
      </c>
      <c r="M1141" s="4" t="s">
        <v>960</v>
      </c>
      <c r="N1141" s="4"/>
    </row>
    <row r="1142" spans="1:14" hidden="1" x14ac:dyDescent="0.3">
      <c r="A1142" s="5" t="s">
        <v>606</v>
      </c>
      <c r="B1142" s="5">
        <v>5</v>
      </c>
      <c r="C1142" s="5">
        <v>5</v>
      </c>
      <c r="D1142" s="5">
        <v>103</v>
      </c>
      <c r="E1142" s="4" t="s">
        <v>861</v>
      </c>
      <c r="F1142" s="12" t="s">
        <v>922</v>
      </c>
      <c r="G1142" s="4" t="s">
        <v>962</v>
      </c>
      <c r="H1142" s="9">
        <v>58.681357739470407</v>
      </c>
      <c r="I1142" s="4"/>
      <c r="J1142" s="4" t="s">
        <v>856</v>
      </c>
      <c r="K1142" s="4"/>
      <c r="L1142" s="4">
        <v>1</v>
      </c>
      <c r="M1142" s="4" t="s">
        <v>960</v>
      </c>
      <c r="N1142" s="4"/>
    </row>
    <row r="1143" spans="1:14" hidden="1" x14ac:dyDescent="0.3">
      <c r="A1143" s="5" t="s">
        <v>606</v>
      </c>
      <c r="B1143" s="5">
        <v>5</v>
      </c>
      <c r="C1143" s="5">
        <v>5</v>
      </c>
      <c r="D1143" s="5">
        <v>103</v>
      </c>
      <c r="E1143" s="4" t="s">
        <v>861</v>
      </c>
      <c r="F1143" s="12" t="s">
        <v>904</v>
      </c>
      <c r="G1143" s="4" t="s">
        <v>962</v>
      </c>
      <c r="H1143" s="9">
        <v>49.756400953664347</v>
      </c>
      <c r="I1143" s="4"/>
      <c r="J1143" s="4" t="s">
        <v>856</v>
      </c>
      <c r="K1143" s="4"/>
      <c r="L1143" s="4">
        <v>1</v>
      </c>
      <c r="M1143" s="4" t="s">
        <v>960</v>
      </c>
      <c r="N1143" s="4"/>
    </row>
    <row r="1144" spans="1:14" hidden="1" x14ac:dyDescent="0.3">
      <c r="A1144" s="5" t="s">
        <v>606</v>
      </c>
      <c r="B1144" s="5">
        <v>5</v>
      </c>
      <c r="C1144" s="5">
        <v>5</v>
      </c>
      <c r="D1144" s="5">
        <v>103</v>
      </c>
      <c r="E1144" s="4" t="s">
        <v>861</v>
      </c>
      <c r="F1144" s="12" t="s">
        <v>905</v>
      </c>
      <c r="G1144" s="4" t="s">
        <v>962</v>
      </c>
      <c r="H1144" s="9">
        <v>47.774946089002171</v>
      </c>
      <c r="I1144" s="4"/>
      <c r="J1144" s="4" t="s">
        <v>856</v>
      </c>
      <c r="K1144" s="4"/>
      <c r="L1144" s="4">
        <v>1</v>
      </c>
      <c r="M1144" s="4" t="s">
        <v>960</v>
      </c>
      <c r="N1144" s="4"/>
    </row>
    <row r="1145" spans="1:14" hidden="1" x14ac:dyDescent="0.3">
      <c r="A1145" s="5" t="s">
        <v>606</v>
      </c>
      <c r="B1145" s="5">
        <v>5</v>
      </c>
      <c r="C1145" s="5">
        <v>5</v>
      </c>
      <c r="D1145" s="5">
        <v>103</v>
      </c>
      <c r="E1145" s="4" t="s">
        <v>861</v>
      </c>
      <c r="F1145" s="12" t="s">
        <v>906</v>
      </c>
      <c r="G1145" s="4" t="s">
        <v>962</v>
      </c>
      <c r="H1145" s="9">
        <v>42.047415750749387</v>
      </c>
      <c r="I1145" s="4"/>
      <c r="J1145" s="4" t="s">
        <v>856</v>
      </c>
      <c r="K1145" s="4"/>
      <c r="L1145" s="4">
        <v>1</v>
      </c>
      <c r="M1145" s="4" t="s">
        <v>960</v>
      </c>
      <c r="N1145" s="4"/>
    </row>
    <row r="1146" spans="1:14" hidden="1" x14ac:dyDescent="0.3">
      <c r="A1146" s="5" t="s">
        <v>606</v>
      </c>
      <c r="B1146" s="5">
        <v>5</v>
      </c>
      <c r="C1146" s="5">
        <v>5</v>
      </c>
      <c r="D1146" s="5">
        <v>103</v>
      </c>
      <c r="E1146" s="4" t="s">
        <v>861</v>
      </c>
      <c r="F1146" s="12" t="s">
        <v>903</v>
      </c>
      <c r="G1146" s="4" t="s">
        <v>962</v>
      </c>
      <c r="H1146" s="9">
        <v>40.081293629053633</v>
      </c>
      <c r="I1146" s="4"/>
      <c r="J1146" s="4" t="s">
        <v>856</v>
      </c>
      <c r="K1146" s="4"/>
      <c r="L1146" s="4">
        <v>1</v>
      </c>
      <c r="M1146" s="4" t="s">
        <v>960</v>
      </c>
      <c r="N1146" s="4"/>
    </row>
    <row r="1147" spans="1:14" hidden="1" x14ac:dyDescent="0.3">
      <c r="A1147" s="5" t="s">
        <v>606</v>
      </c>
      <c r="B1147" s="5">
        <v>5</v>
      </c>
      <c r="C1147" s="5">
        <v>5</v>
      </c>
      <c r="D1147" s="5">
        <v>103</v>
      </c>
      <c r="E1147" s="4" t="s">
        <v>861</v>
      </c>
      <c r="F1147" s="12" t="s">
        <v>907</v>
      </c>
      <c r="G1147" s="4" t="s">
        <v>962</v>
      </c>
      <c r="H1147" s="9">
        <v>39.919539178933888</v>
      </c>
      <c r="I1147" s="4"/>
      <c r="J1147" s="4" t="s">
        <v>856</v>
      </c>
      <c r="K1147" s="4"/>
      <c r="L1147" s="4">
        <v>1</v>
      </c>
      <c r="M1147" s="4" t="s">
        <v>960</v>
      </c>
      <c r="N1147" s="4"/>
    </row>
    <row r="1148" spans="1:14" hidden="1" x14ac:dyDescent="0.3">
      <c r="A1148" s="5" t="s">
        <v>606</v>
      </c>
      <c r="B1148" s="5">
        <v>5</v>
      </c>
      <c r="C1148" s="5">
        <v>5</v>
      </c>
      <c r="D1148" s="5">
        <v>103</v>
      </c>
      <c r="E1148" s="4" t="s">
        <v>861</v>
      </c>
      <c r="F1148" s="12" t="s">
        <v>908</v>
      </c>
      <c r="G1148" s="4" t="s">
        <v>962</v>
      </c>
      <c r="H1148" s="9">
        <v>41.279479056670183</v>
      </c>
      <c r="I1148" s="4"/>
      <c r="J1148" s="4" t="s">
        <v>856</v>
      </c>
      <c r="K1148" s="4"/>
      <c r="L1148" s="4">
        <v>1</v>
      </c>
      <c r="M1148" s="4" t="s">
        <v>960</v>
      </c>
      <c r="N1148" s="4"/>
    </row>
    <row r="1149" spans="1:14" hidden="1" x14ac:dyDescent="0.3">
      <c r="A1149" s="5" t="s">
        <v>606</v>
      </c>
      <c r="B1149" s="5">
        <v>5</v>
      </c>
      <c r="C1149" s="5">
        <v>5</v>
      </c>
      <c r="D1149" s="5">
        <v>103</v>
      </c>
      <c r="E1149" s="4" t="s">
        <v>861</v>
      </c>
      <c r="F1149" s="12" t="s">
        <v>909</v>
      </c>
      <c r="G1149" s="4" t="s">
        <v>962</v>
      </c>
      <c r="H1149" s="9">
        <v>40.095238095238088</v>
      </c>
      <c r="I1149" s="4"/>
      <c r="J1149" s="4" t="s">
        <v>856</v>
      </c>
      <c r="K1149" s="4"/>
      <c r="L1149" s="4">
        <v>1</v>
      </c>
      <c r="M1149" s="4" t="s">
        <v>960</v>
      </c>
      <c r="N1149" s="4"/>
    </row>
    <row r="1150" spans="1:14" hidden="1" x14ac:dyDescent="0.3">
      <c r="A1150" s="5" t="s">
        <v>606</v>
      </c>
      <c r="B1150" s="5">
        <v>5</v>
      </c>
      <c r="C1150" s="5">
        <v>5</v>
      </c>
      <c r="D1150" s="5">
        <v>103</v>
      </c>
      <c r="E1150" s="4" t="s">
        <v>861</v>
      </c>
      <c r="F1150" s="12" t="s">
        <v>910</v>
      </c>
      <c r="G1150" s="4" t="s">
        <v>962</v>
      </c>
      <c r="H1150" s="9">
        <v>39.29944468175993</v>
      </c>
      <c r="I1150" s="4"/>
      <c r="J1150" s="4" t="s">
        <v>856</v>
      </c>
      <c r="K1150" s="4"/>
      <c r="L1150" s="4">
        <v>1</v>
      </c>
      <c r="M1150" s="4" t="s">
        <v>960</v>
      </c>
      <c r="N1150" s="4"/>
    </row>
    <row r="1151" spans="1:14" hidden="1" x14ac:dyDescent="0.3">
      <c r="A1151" s="5" t="s">
        <v>606</v>
      </c>
      <c r="B1151" s="5">
        <v>5</v>
      </c>
      <c r="C1151" s="5">
        <v>5</v>
      </c>
      <c r="D1151" s="5">
        <v>103</v>
      </c>
      <c r="E1151" s="4" t="s">
        <v>861</v>
      </c>
      <c r="F1151" s="12" t="s">
        <v>911</v>
      </c>
      <c r="G1151" s="4" t="s">
        <v>962</v>
      </c>
      <c r="H1151" s="9">
        <v>38.889870956337283</v>
      </c>
      <c r="I1151" s="4"/>
      <c r="J1151" s="4" t="s">
        <v>856</v>
      </c>
      <c r="K1151" s="4"/>
      <c r="L1151" s="4">
        <v>1</v>
      </c>
      <c r="M1151" s="4" t="s">
        <v>960</v>
      </c>
      <c r="N1151" s="4"/>
    </row>
    <row r="1152" spans="1:14" hidden="1" x14ac:dyDescent="0.3">
      <c r="A1152" s="5" t="s">
        <v>606</v>
      </c>
      <c r="B1152" s="5">
        <v>5</v>
      </c>
      <c r="C1152" s="5">
        <v>5</v>
      </c>
      <c r="D1152" s="5">
        <v>103</v>
      </c>
      <c r="E1152" s="4" t="s">
        <v>861</v>
      </c>
      <c r="F1152" s="12" t="s">
        <v>922</v>
      </c>
      <c r="G1152" s="4" t="s">
        <v>963</v>
      </c>
      <c r="H1152" s="9">
        <v>8.0500000000000007</v>
      </c>
      <c r="I1152" s="4"/>
      <c r="J1152" s="4" t="s">
        <v>856</v>
      </c>
      <c r="K1152" s="4"/>
      <c r="L1152" s="4">
        <v>1</v>
      </c>
      <c r="M1152" s="4" t="s">
        <v>960</v>
      </c>
      <c r="N1152" s="4"/>
    </row>
    <row r="1153" spans="1:14" hidden="1" x14ac:dyDescent="0.3">
      <c r="A1153" s="5" t="s">
        <v>606</v>
      </c>
      <c r="B1153" s="5">
        <v>5</v>
      </c>
      <c r="C1153" s="5">
        <v>5</v>
      </c>
      <c r="D1153" s="5">
        <v>103</v>
      </c>
      <c r="E1153" s="4" t="s">
        <v>861</v>
      </c>
      <c r="F1153" s="12" t="s">
        <v>904</v>
      </c>
      <c r="G1153" s="4" t="s">
        <v>963</v>
      </c>
      <c r="H1153" s="9">
        <v>10.49</v>
      </c>
      <c r="I1153" s="4"/>
      <c r="J1153" s="4" t="s">
        <v>856</v>
      </c>
      <c r="K1153" s="4"/>
      <c r="L1153" s="4">
        <v>1</v>
      </c>
      <c r="M1153" s="4" t="s">
        <v>960</v>
      </c>
      <c r="N1153" s="4"/>
    </row>
    <row r="1154" spans="1:14" hidden="1" x14ac:dyDescent="0.3">
      <c r="A1154" s="5" t="s">
        <v>606</v>
      </c>
      <c r="B1154" s="5">
        <v>5</v>
      </c>
      <c r="C1154" s="5">
        <v>5</v>
      </c>
      <c r="D1154" s="5">
        <v>103</v>
      </c>
      <c r="E1154" s="4" t="s">
        <v>861</v>
      </c>
      <c r="F1154" s="12" t="s">
        <v>905</v>
      </c>
      <c r="G1154" s="4" t="s">
        <v>963</v>
      </c>
      <c r="H1154" s="9">
        <v>9.06</v>
      </c>
      <c r="I1154" s="4"/>
      <c r="J1154" s="4" t="s">
        <v>856</v>
      </c>
      <c r="K1154" s="4"/>
      <c r="L1154" s="4">
        <v>1</v>
      </c>
      <c r="M1154" s="4" t="s">
        <v>960</v>
      </c>
      <c r="N1154" s="4"/>
    </row>
    <row r="1155" spans="1:14" hidden="1" x14ac:dyDescent="0.3">
      <c r="A1155" s="5" t="s">
        <v>606</v>
      </c>
      <c r="B1155" s="5">
        <v>5</v>
      </c>
      <c r="C1155" s="5">
        <v>5</v>
      </c>
      <c r="D1155" s="5">
        <v>103</v>
      </c>
      <c r="E1155" s="4" t="s">
        <v>861</v>
      </c>
      <c r="F1155" s="12" t="s">
        <v>906</v>
      </c>
      <c r="G1155" s="4" t="s">
        <v>963</v>
      </c>
      <c r="H1155" s="9">
        <v>12.61</v>
      </c>
      <c r="I1155" s="4"/>
      <c r="J1155" s="4" t="s">
        <v>856</v>
      </c>
      <c r="K1155" s="4"/>
      <c r="L1155" s="4">
        <v>1</v>
      </c>
      <c r="M1155" s="4" t="s">
        <v>960</v>
      </c>
      <c r="N1155" s="4"/>
    </row>
    <row r="1156" spans="1:14" hidden="1" x14ac:dyDescent="0.3">
      <c r="A1156" s="5" t="s">
        <v>606</v>
      </c>
      <c r="B1156" s="5">
        <v>5</v>
      </c>
      <c r="C1156" s="5">
        <v>5</v>
      </c>
      <c r="D1156" s="5">
        <v>103</v>
      </c>
      <c r="E1156" s="4" t="s">
        <v>861</v>
      </c>
      <c r="F1156" s="12" t="s">
        <v>903</v>
      </c>
      <c r="G1156" s="4" t="s">
        <v>963</v>
      </c>
      <c r="H1156" s="9">
        <v>13.75</v>
      </c>
      <c r="I1156" s="4"/>
      <c r="J1156" s="4" t="s">
        <v>856</v>
      </c>
      <c r="K1156" s="4"/>
      <c r="L1156" s="4">
        <v>1</v>
      </c>
      <c r="M1156" s="4" t="s">
        <v>960</v>
      </c>
      <c r="N1156" s="4"/>
    </row>
    <row r="1157" spans="1:14" hidden="1" x14ac:dyDescent="0.3">
      <c r="A1157" s="5" t="s">
        <v>606</v>
      </c>
      <c r="B1157" s="5">
        <v>5</v>
      </c>
      <c r="C1157" s="5">
        <v>5</v>
      </c>
      <c r="D1157" s="5">
        <v>103</v>
      </c>
      <c r="E1157" s="4" t="s">
        <v>861</v>
      </c>
      <c r="F1157" s="12" t="s">
        <v>907</v>
      </c>
      <c r="G1157" s="4" t="s">
        <v>963</v>
      </c>
      <c r="H1157" s="9">
        <v>11.13</v>
      </c>
      <c r="I1157" s="4"/>
      <c r="J1157" s="4" t="s">
        <v>856</v>
      </c>
      <c r="K1157" s="4"/>
      <c r="L1157" s="4">
        <v>1</v>
      </c>
      <c r="M1157" s="4" t="s">
        <v>960</v>
      </c>
      <c r="N1157" s="4"/>
    </row>
    <row r="1158" spans="1:14" hidden="1" x14ac:dyDescent="0.3">
      <c r="A1158" s="5" t="s">
        <v>606</v>
      </c>
      <c r="B1158" s="5">
        <v>5</v>
      </c>
      <c r="C1158" s="5">
        <v>5</v>
      </c>
      <c r="D1158" s="5">
        <v>103</v>
      </c>
      <c r="E1158" s="4" t="s">
        <v>861</v>
      </c>
      <c r="F1158" s="12" t="s">
        <v>908</v>
      </c>
      <c r="G1158" s="4" t="s">
        <v>963</v>
      </c>
      <c r="H1158" s="9">
        <v>9.9</v>
      </c>
      <c r="I1158" s="4"/>
      <c r="J1158" s="4" t="s">
        <v>856</v>
      </c>
      <c r="K1158" s="4"/>
      <c r="L1158" s="4">
        <v>1</v>
      </c>
      <c r="M1158" s="4" t="s">
        <v>960</v>
      </c>
      <c r="N1158" s="4"/>
    </row>
    <row r="1159" spans="1:14" hidden="1" x14ac:dyDescent="0.3">
      <c r="A1159" s="5" t="s">
        <v>606</v>
      </c>
      <c r="B1159" s="5">
        <v>5</v>
      </c>
      <c r="C1159" s="5">
        <v>5</v>
      </c>
      <c r="D1159" s="5">
        <v>103</v>
      </c>
      <c r="E1159" s="4" t="s">
        <v>861</v>
      </c>
      <c r="F1159" s="12" t="s">
        <v>909</v>
      </c>
      <c r="G1159" s="4" t="s">
        <v>963</v>
      </c>
      <c r="H1159" s="9">
        <v>14.4</v>
      </c>
      <c r="I1159" s="4"/>
      <c r="J1159" s="4" t="s">
        <v>856</v>
      </c>
      <c r="K1159" s="4"/>
      <c r="L1159" s="4">
        <v>1</v>
      </c>
      <c r="M1159" s="4" t="s">
        <v>960</v>
      </c>
      <c r="N1159" s="4"/>
    </row>
    <row r="1160" spans="1:14" hidden="1" x14ac:dyDescent="0.3">
      <c r="A1160" s="5" t="s">
        <v>606</v>
      </c>
      <c r="B1160" s="5">
        <v>5</v>
      </c>
      <c r="C1160" s="5">
        <v>5</v>
      </c>
      <c r="D1160" s="5">
        <v>103</v>
      </c>
      <c r="E1160" s="4" t="s">
        <v>861</v>
      </c>
      <c r="F1160" s="12" t="s">
        <v>910</v>
      </c>
      <c r="G1160" s="4" t="s">
        <v>963</v>
      </c>
      <c r="H1160" s="9">
        <v>3.56</v>
      </c>
      <c r="I1160" s="4"/>
      <c r="J1160" s="4" t="s">
        <v>856</v>
      </c>
      <c r="K1160" s="4"/>
      <c r="L1160" s="4">
        <v>1</v>
      </c>
      <c r="M1160" s="4" t="s">
        <v>960</v>
      </c>
      <c r="N1160" s="4"/>
    </row>
    <row r="1161" spans="1:14" hidden="1" x14ac:dyDescent="0.3">
      <c r="A1161" s="5" t="s">
        <v>606</v>
      </c>
      <c r="B1161" s="5">
        <v>5</v>
      </c>
      <c r="C1161" s="5">
        <v>5</v>
      </c>
      <c r="D1161" s="5">
        <v>103</v>
      </c>
      <c r="E1161" s="4" t="s">
        <v>861</v>
      </c>
      <c r="F1161" s="12" t="s">
        <v>911</v>
      </c>
      <c r="G1161" s="4" t="s">
        <v>963</v>
      </c>
      <c r="H1161" s="9">
        <v>3.43</v>
      </c>
      <c r="I1161" s="4"/>
      <c r="J1161" s="4" t="s">
        <v>856</v>
      </c>
      <c r="K1161" s="4"/>
      <c r="L1161" s="4">
        <v>1</v>
      </c>
      <c r="M1161" s="4" t="s">
        <v>960</v>
      </c>
      <c r="N1161" s="4"/>
    </row>
    <row r="1162" spans="1:14" hidden="1" x14ac:dyDescent="0.3">
      <c r="A1162" s="5" t="s">
        <v>606</v>
      </c>
      <c r="B1162" s="5">
        <v>5</v>
      </c>
      <c r="C1162" s="5">
        <v>5</v>
      </c>
      <c r="D1162" s="5">
        <v>103</v>
      </c>
      <c r="E1162" s="4" t="s">
        <v>861</v>
      </c>
      <c r="F1162" s="12" t="s">
        <v>922</v>
      </c>
      <c r="G1162" s="4" t="s">
        <v>943</v>
      </c>
      <c r="H1162" s="9">
        <v>91.95</v>
      </c>
      <c r="I1162" s="4"/>
      <c r="J1162" s="4" t="s">
        <v>856</v>
      </c>
      <c r="K1162" s="4"/>
      <c r="L1162" s="4">
        <v>1</v>
      </c>
      <c r="M1162" s="4" t="s">
        <v>1902</v>
      </c>
      <c r="N1162" s="4"/>
    </row>
    <row r="1163" spans="1:14" hidden="1" x14ac:dyDescent="0.3">
      <c r="A1163" s="5" t="s">
        <v>606</v>
      </c>
      <c r="B1163" s="5">
        <v>5</v>
      </c>
      <c r="C1163" s="5">
        <v>5</v>
      </c>
      <c r="D1163" s="5">
        <v>103</v>
      </c>
      <c r="E1163" s="4" t="s">
        <v>861</v>
      </c>
      <c r="F1163" s="12" t="s">
        <v>904</v>
      </c>
      <c r="G1163" s="4" t="s">
        <v>943</v>
      </c>
      <c r="H1163" s="9">
        <v>89.52000000000001</v>
      </c>
      <c r="I1163" s="4"/>
      <c r="J1163" s="4" t="s">
        <v>856</v>
      </c>
      <c r="K1163" s="4"/>
      <c r="L1163" s="4">
        <v>1</v>
      </c>
      <c r="M1163" s="4" t="s">
        <v>1902</v>
      </c>
      <c r="N1163" s="4"/>
    </row>
    <row r="1164" spans="1:14" hidden="1" x14ac:dyDescent="0.3">
      <c r="A1164" s="5" t="s">
        <v>606</v>
      </c>
      <c r="B1164" s="5">
        <v>5</v>
      </c>
      <c r="C1164" s="5">
        <v>5</v>
      </c>
      <c r="D1164" s="5">
        <v>103</v>
      </c>
      <c r="E1164" s="4" t="s">
        <v>861</v>
      </c>
      <c r="F1164" s="12" t="s">
        <v>905</v>
      </c>
      <c r="G1164" s="4" t="s">
        <v>943</v>
      </c>
      <c r="H1164" s="9">
        <v>90.94</v>
      </c>
      <c r="I1164" s="4"/>
      <c r="J1164" s="4" t="s">
        <v>856</v>
      </c>
      <c r="K1164" s="4"/>
      <c r="L1164" s="4">
        <v>1</v>
      </c>
      <c r="M1164" s="4" t="s">
        <v>1902</v>
      </c>
      <c r="N1164" s="4"/>
    </row>
    <row r="1165" spans="1:14" hidden="1" x14ac:dyDescent="0.3">
      <c r="A1165" s="5" t="s">
        <v>606</v>
      </c>
      <c r="B1165" s="5">
        <v>5</v>
      </c>
      <c r="C1165" s="5">
        <v>5</v>
      </c>
      <c r="D1165" s="5">
        <v>103</v>
      </c>
      <c r="E1165" s="4" t="s">
        <v>861</v>
      </c>
      <c r="F1165" s="12" t="s">
        <v>906</v>
      </c>
      <c r="G1165" s="4" t="s">
        <v>943</v>
      </c>
      <c r="H1165" s="9">
        <v>87.38</v>
      </c>
      <c r="I1165" s="4"/>
      <c r="J1165" s="4" t="s">
        <v>856</v>
      </c>
      <c r="K1165" s="4"/>
      <c r="L1165" s="4">
        <v>1</v>
      </c>
      <c r="M1165" s="4" t="s">
        <v>1902</v>
      </c>
      <c r="N1165" s="4"/>
    </row>
    <row r="1166" spans="1:14" hidden="1" x14ac:dyDescent="0.3">
      <c r="A1166" s="5" t="s">
        <v>606</v>
      </c>
      <c r="B1166" s="5">
        <v>5</v>
      </c>
      <c r="C1166" s="5">
        <v>5</v>
      </c>
      <c r="D1166" s="5">
        <v>103</v>
      </c>
      <c r="E1166" s="4" t="s">
        <v>861</v>
      </c>
      <c r="F1166" s="12" t="s">
        <v>903</v>
      </c>
      <c r="G1166" s="4" t="s">
        <v>943</v>
      </c>
      <c r="H1166" s="9">
        <v>86.25</v>
      </c>
      <c r="I1166" s="4"/>
      <c r="J1166" s="4" t="s">
        <v>856</v>
      </c>
      <c r="K1166" s="4"/>
      <c r="L1166" s="4">
        <v>1</v>
      </c>
      <c r="M1166" s="4" t="s">
        <v>1902</v>
      </c>
      <c r="N1166" s="4"/>
    </row>
    <row r="1167" spans="1:14" hidden="1" x14ac:dyDescent="0.3">
      <c r="A1167" s="5" t="s">
        <v>606</v>
      </c>
      <c r="B1167" s="5">
        <v>5</v>
      </c>
      <c r="C1167" s="5">
        <v>5</v>
      </c>
      <c r="D1167" s="5">
        <v>103</v>
      </c>
      <c r="E1167" s="4" t="s">
        <v>861</v>
      </c>
      <c r="F1167" s="12" t="s">
        <v>907</v>
      </c>
      <c r="G1167" s="4" t="s">
        <v>943</v>
      </c>
      <c r="H1167" s="9">
        <v>88.87</v>
      </c>
      <c r="I1167" s="4"/>
      <c r="J1167" s="4" t="s">
        <v>856</v>
      </c>
      <c r="K1167" s="4"/>
      <c r="L1167" s="4">
        <v>1</v>
      </c>
      <c r="M1167" s="4" t="s">
        <v>1902</v>
      </c>
      <c r="N1167" s="4"/>
    </row>
    <row r="1168" spans="1:14" hidden="1" x14ac:dyDescent="0.3">
      <c r="A1168" s="5" t="s">
        <v>606</v>
      </c>
      <c r="B1168" s="5">
        <v>5</v>
      </c>
      <c r="C1168" s="5">
        <v>5</v>
      </c>
      <c r="D1168" s="5">
        <v>103</v>
      </c>
      <c r="E1168" s="4" t="s">
        <v>861</v>
      </c>
      <c r="F1168" s="12" t="s">
        <v>908</v>
      </c>
      <c r="G1168" s="4" t="s">
        <v>943</v>
      </c>
      <c r="H1168" s="9">
        <v>90.09</v>
      </c>
      <c r="I1168" s="4"/>
      <c r="J1168" s="4" t="s">
        <v>856</v>
      </c>
      <c r="K1168" s="4"/>
      <c r="L1168" s="4">
        <v>1</v>
      </c>
      <c r="M1168" s="4" t="s">
        <v>1902</v>
      </c>
      <c r="N1168" s="4"/>
    </row>
    <row r="1169" spans="1:14" hidden="1" x14ac:dyDescent="0.3">
      <c r="A1169" s="5" t="s">
        <v>606</v>
      </c>
      <c r="B1169" s="5">
        <v>5</v>
      </c>
      <c r="C1169" s="5">
        <v>5</v>
      </c>
      <c r="D1169" s="5">
        <v>103</v>
      </c>
      <c r="E1169" s="4" t="s">
        <v>861</v>
      </c>
      <c r="F1169" s="12" t="s">
        <v>909</v>
      </c>
      <c r="G1169" s="4" t="s">
        <v>943</v>
      </c>
      <c r="H1169" s="9">
        <v>85.6</v>
      </c>
      <c r="I1169" s="4"/>
      <c r="J1169" s="4" t="s">
        <v>856</v>
      </c>
      <c r="K1169" s="4"/>
      <c r="L1169" s="4">
        <v>1</v>
      </c>
      <c r="M1169" s="4" t="s">
        <v>1902</v>
      </c>
      <c r="N1169" s="4"/>
    </row>
    <row r="1170" spans="1:14" hidden="1" x14ac:dyDescent="0.3">
      <c r="A1170" s="5" t="s">
        <v>606</v>
      </c>
      <c r="B1170" s="5">
        <v>5</v>
      </c>
      <c r="C1170" s="5">
        <v>5</v>
      </c>
      <c r="D1170" s="5">
        <v>103</v>
      </c>
      <c r="E1170" s="4" t="s">
        <v>861</v>
      </c>
      <c r="F1170" s="12" t="s">
        <v>910</v>
      </c>
      <c r="G1170" s="4" t="s">
        <v>943</v>
      </c>
      <c r="H1170" s="9">
        <v>96.44</v>
      </c>
      <c r="I1170" s="4"/>
      <c r="J1170" s="4" t="s">
        <v>856</v>
      </c>
      <c r="K1170" s="4"/>
      <c r="L1170" s="4">
        <v>1</v>
      </c>
      <c r="M1170" s="4" t="s">
        <v>1902</v>
      </c>
      <c r="N1170" s="4"/>
    </row>
    <row r="1171" spans="1:14" hidden="1" x14ac:dyDescent="0.3">
      <c r="A1171" s="5" t="s">
        <v>606</v>
      </c>
      <c r="B1171" s="5">
        <v>5</v>
      </c>
      <c r="C1171" s="5">
        <v>5</v>
      </c>
      <c r="D1171" s="5">
        <v>103</v>
      </c>
      <c r="E1171" s="4" t="s">
        <v>861</v>
      </c>
      <c r="F1171" s="12" t="s">
        <v>911</v>
      </c>
      <c r="G1171" s="4" t="s">
        <v>943</v>
      </c>
      <c r="H1171" s="9">
        <v>96.570000000000007</v>
      </c>
      <c r="I1171" s="4"/>
      <c r="J1171" s="4" t="s">
        <v>856</v>
      </c>
      <c r="K1171" s="4"/>
      <c r="L1171" s="4">
        <v>1</v>
      </c>
      <c r="M1171" s="4" t="s">
        <v>1902</v>
      </c>
      <c r="N1171" s="4"/>
    </row>
    <row r="1172" spans="1:14" hidden="1" x14ac:dyDescent="0.3">
      <c r="A1172" s="5" t="s">
        <v>606</v>
      </c>
      <c r="B1172" s="5">
        <v>5</v>
      </c>
      <c r="C1172" s="5">
        <v>5</v>
      </c>
      <c r="D1172" s="5">
        <v>103</v>
      </c>
      <c r="E1172" s="4" t="s">
        <v>861</v>
      </c>
      <c r="F1172" s="12" t="s">
        <v>922</v>
      </c>
      <c r="G1172" s="4" t="s">
        <v>2227</v>
      </c>
      <c r="H1172" s="9">
        <v>73.33</v>
      </c>
      <c r="I1172" s="4"/>
      <c r="J1172" s="4" t="s">
        <v>856</v>
      </c>
      <c r="K1172" s="4"/>
      <c r="L1172" s="4">
        <v>1</v>
      </c>
      <c r="M1172" s="4" t="s">
        <v>960</v>
      </c>
      <c r="N1172" s="4"/>
    </row>
    <row r="1173" spans="1:14" hidden="1" x14ac:dyDescent="0.3">
      <c r="A1173" s="5" t="s">
        <v>606</v>
      </c>
      <c r="B1173" s="5">
        <v>5</v>
      </c>
      <c r="C1173" s="5">
        <v>5</v>
      </c>
      <c r="D1173" s="5">
        <v>103</v>
      </c>
      <c r="E1173" s="4" t="s">
        <v>861</v>
      </c>
      <c r="F1173" s="12" t="s">
        <v>904</v>
      </c>
      <c r="G1173" s="4" t="s">
        <v>2227</v>
      </c>
      <c r="H1173" s="9">
        <v>68.98</v>
      </c>
      <c r="I1173" s="4"/>
      <c r="J1173" s="4" t="s">
        <v>856</v>
      </c>
      <c r="K1173" s="4"/>
      <c r="L1173" s="4">
        <v>1</v>
      </c>
      <c r="M1173" s="4" t="s">
        <v>960</v>
      </c>
      <c r="N1173" s="4"/>
    </row>
    <row r="1174" spans="1:14" hidden="1" x14ac:dyDescent="0.3">
      <c r="A1174" s="5" t="s">
        <v>606</v>
      </c>
      <c r="B1174" s="5">
        <v>5</v>
      </c>
      <c r="C1174" s="5">
        <v>5</v>
      </c>
      <c r="D1174" s="5">
        <v>103</v>
      </c>
      <c r="E1174" s="4" t="s">
        <v>861</v>
      </c>
      <c r="F1174" s="12" t="s">
        <v>905</v>
      </c>
      <c r="G1174" s="4" t="s">
        <v>2227</v>
      </c>
      <c r="H1174" s="9">
        <v>70.53</v>
      </c>
      <c r="I1174" s="4"/>
      <c r="J1174" s="4" t="s">
        <v>856</v>
      </c>
      <c r="K1174" s="4"/>
      <c r="L1174" s="4">
        <v>1</v>
      </c>
      <c r="M1174" s="4" t="s">
        <v>960</v>
      </c>
      <c r="N1174" s="4"/>
    </row>
    <row r="1175" spans="1:14" hidden="1" x14ac:dyDescent="0.3">
      <c r="A1175" s="5" t="s">
        <v>606</v>
      </c>
      <c r="B1175" s="5">
        <v>5</v>
      </c>
      <c r="C1175" s="5">
        <v>5</v>
      </c>
      <c r="D1175" s="5">
        <v>103</v>
      </c>
      <c r="E1175" s="4" t="s">
        <v>861</v>
      </c>
      <c r="F1175" s="12" t="s">
        <v>906</v>
      </c>
      <c r="G1175" s="4" t="s">
        <v>2227</v>
      </c>
      <c r="H1175" s="9">
        <v>63.96</v>
      </c>
      <c r="I1175" s="4"/>
      <c r="J1175" s="4" t="s">
        <v>856</v>
      </c>
      <c r="K1175" s="4"/>
      <c r="L1175" s="4">
        <v>1</v>
      </c>
      <c r="M1175" s="4" t="s">
        <v>960</v>
      </c>
      <c r="N1175" s="4"/>
    </row>
    <row r="1176" spans="1:14" hidden="1" x14ac:dyDescent="0.3">
      <c r="A1176" s="5" t="s">
        <v>606</v>
      </c>
      <c r="B1176" s="5">
        <v>5</v>
      </c>
      <c r="C1176" s="5">
        <v>5</v>
      </c>
      <c r="D1176" s="5">
        <v>103</v>
      </c>
      <c r="E1176" s="4" t="s">
        <v>861</v>
      </c>
      <c r="F1176" s="12" t="s">
        <v>903</v>
      </c>
      <c r="G1176" s="4" t="s">
        <v>2227</v>
      </c>
      <c r="H1176" s="9">
        <v>63.83</v>
      </c>
      <c r="I1176" s="4"/>
      <c r="J1176" s="4" t="s">
        <v>856</v>
      </c>
      <c r="K1176" s="4"/>
      <c r="L1176" s="4">
        <v>1</v>
      </c>
      <c r="M1176" s="4" t="s">
        <v>960</v>
      </c>
      <c r="N1176" s="4"/>
    </row>
    <row r="1177" spans="1:14" hidden="1" x14ac:dyDescent="0.3">
      <c r="A1177" s="5" t="s">
        <v>606</v>
      </c>
      <c r="B1177" s="5">
        <v>5</v>
      </c>
      <c r="C1177" s="5">
        <v>5</v>
      </c>
      <c r="D1177" s="5">
        <v>103</v>
      </c>
      <c r="E1177" s="4" t="s">
        <v>861</v>
      </c>
      <c r="F1177" s="12" t="s">
        <v>907</v>
      </c>
      <c r="G1177" s="4" t="s">
        <v>2227</v>
      </c>
      <c r="H1177" s="9">
        <v>66.33</v>
      </c>
      <c r="I1177" s="4"/>
      <c r="J1177" s="4" t="s">
        <v>856</v>
      </c>
      <c r="K1177" s="4"/>
      <c r="L1177" s="4">
        <v>1</v>
      </c>
      <c r="M1177" s="4" t="s">
        <v>960</v>
      </c>
      <c r="N1177" s="4"/>
    </row>
    <row r="1178" spans="1:14" hidden="1" x14ac:dyDescent="0.3">
      <c r="A1178" s="5" t="s">
        <v>606</v>
      </c>
      <c r="B1178" s="5">
        <v>5</v>
      </c>
      <c r="C1178" s="5">
        <v>5</v>
      </c>
      <c r="D1178" s="5">
        <v>103</v>
      </c>
      <c r="E1178" s="4" t="s">
        <v>861</v>
      </c>
      <c r="F1178" s="12" t="s">
        <v>908</v>
      </c>
      <c r="G1178" s="4" t="s">
        <v>2227</v>
      </c>
      <c r="H1178" s="9">
        <v>66.17</v>
      </c>
      <c r="I1178" s="4"/>
      <c r="J1178" s="4" t="s">
        <v>856</v>
      </c>
      <c r="K1178" s="4"/>
      <c r="L1178" s="4">
        <v>1</v>
      </c>
      <c r="M1178" s="4" t="s">
        <v>960</v>
      </c>
      <c r="N1178" s="4"/>
    </row>
    <row r="1179" spans="1:14" hidden="1" x14ac:dyDescent="0.3">
      <c r="A1179" s="5" t="s">
        <v>606</v>
      </c>
      <c r="B1179" s="5">
        <v>5</v>
      </c>
      <c r="C1179" s="5">
        <v>5</v>
      </c>
      <c r="D1179" s="5">
        <v>103</v>
      </c>
      <c r="E1179" s="4" t="s">
        <v>861</v>
      </c>
      <c r="F1179" s="12" t="s">
        <v>909</v>
      </c>
      <c r="G1179" s="4" t="s">
        <v>2227</v>
      </c>
      <c r="H1179" s="9">
        <v>62.14</v>
      </c>
      <c r="I1179" s="4"/>
      <c r="J1179" s="4" t="s">
        <v>856</v>
      </c>
      <c r="K1179" s="4"/>
      <c r="L1179" s="4">
        <v>1</v>
      </c>
      <c r="M1179" s="4" t="s">
        <v>960</v>
      </c>
      <c r="N1179" s="4"/>
    </row>
    <row r="1180" spans="1:14" hidden="1" x14ac:dyDescent="0.3">
      <c r="A1180" s="5" t="s">
        <v>606</v>
      </c>
      <c r="B1180" s="5">
        <v>5</v>
      </c>
      <c r="C1180" s="5">
        <v>5</v>
      </c>
      <c r="D1180" s="5">
        <v>103</v>
      </c>
      <c r="E1180" s="4" t="s">
        <v>861</v>
      </c>
      <c r="F1180" s="12" t="s">
        <v>910</v>
      </c>
      <c r="G1180" s="4" t="s">
        <v>2227</v>
      </c>
      <c r="H1180" s="9">
        <v>73.14</v>
      </c>
      <c r="I1180" s="4"/>
      <c r="J1180" s="4" t="s">
        <v>856</v>
      </c>
      <c r="K1180" s="4"/>
      <c r="L1180" s="4">
        <v>1</v>
      </c>
      <c r="M1180" s="4" t="s">
        <v>960</v>
      </c>
      <c r="N1180" s="4"/>
    </row>
    <row r="1181" spans="1:14" hidden="1" x14ac:dyDescent="0.3">
      <c r="A1181" s="5" t="s">
        <v>606</v>
      </c>
      <c r="B1181" s="5">
        <v>5</v>
      </c>
      <c r="C1181" s="5">
        <v>5</v>
      </c>
      <c r="D1181" s="5">
        <v>103</v>
      </c>
      <c r="E1181" s="4" t="s">
        <v>861</v>
      </c>
      <c r="F1181" s="12" t="s">
        <v>911</v>
      </c>
      <c r="G1181" s="4" t="s">
        <v>2227</v>
      </c>
      <c r="H1181" s="9">
        <v>72.180000000000007</v>
      </c>
      <c r="I1181" s="4"/>
      <c r="J1181" s="4" t="s">
        <v>856</v>
      </c>
      <c r="K1181" s="4"/>
      <c r="L1181" s="4">
        <v>1</v>
      </c>
      <c r="M1181" s="4" t="s">
        <v>960</v>
      </c>
      <c r="N1181" s="4"/>
    </row>
    <row r="1182" spans="1:14" hidden="1" x14ac:dyDescent="0.3">
      <c r="A1182" s="5" t="s">
        <v>606</v>
      </c>
      <c r="B1182" s="5">
        <v>5</v>
      </c>
      <c r="C1182" s="5">
        <v>5</v>
      </c>
      <c r="D1182" s="5">
        <v>103</v>
      </c>
      <c r="E1182" s="4" t="s">
        <v>861</v>
      </c>
      <c r="F1182" s="12" t="s">
        <v>922</v>
      </c>
      <c r="G1182" s="4" t="s">
        <v>2230</v>
      </c>
      <c r="H1182" s="9">
        <v>18.62</v>
      </c>
      <c r="I1182" s="4"/>
      <c r="J1182" s="4" t="s">
        <v>856</v>
      </c>
      <c r="K1182" s="4"/>
      <c r="L1182" s="4">
        <v>1</v>
      </c>
      <c r="M1182" s="4" t="s">
        <v>960</v>
      </c>
      <c r="N1182" s="4"/>
    </row>
    <row r="1183" spans="1:14" hidden="1" x14ac:dyDescent="0.3">
      <c r="A1183" s="5" t="s">
        <v>606</v>
      </c>
      <c r="B1183" s="5">
        <v>5</v>
      </c>
      <c r="C1183" s="5">
        <v>5</v>
      </c>
      <c r="D1183" s="5">
        <v>103</v>
      </c>
      <c r="E1183" s="4" t="s">
        <v>861</v>
      </c>
      <c r="F1183" s="12" t="s">
        <v>904</v>
      </c>
      <c r="G1183" s="4" t="s">
        <v>2230</v>
      </c>
      <c r="H1183" s="9">
        <v>20.54</v>
      </c>
      <c r="I1183" s="4"/>
      <c r="J1183" s="4" t="s">
        <v>856</v>
      </c>
      <c r="K1183" s="4"/>
      <c r="L1183" s="4">
        <v>1</v>
      </c>
      <c r="M1183" s="4" t="s">
        <v>960</v>
      </c>
      <c r="N1183" s="4"/>
    </row>
    <row r="1184" spans="1:14" hidden="1" x14ac:dyDescent="0.3">
      <c r="A1184" s="5" t="s">
        <v>606</v>
      </c>
      <c r="B1184" s="5">
        <v>5</v>
      </c>
      <c r="C1184" s="5">
        <v>5</v>
      </c>
      <c r="D1184" s="5">
        <v>103</v>
      </c>
      <c r="E1184" s="4" t="s">
        <v>861</v>
      </c>
      <c r="F1184" s="12" t="s">
        <v>905</v>
      </c>
      <c r="G1184" s="4" t="s">
        <v>2230</v>
      </c>
      <c r="H1184" s="9">
        <v>20.41</v>
      </c>
      <c r="I1184" s="4"/>
      <c r="J1184" s="4" t="s">
        <v>856</v>
      </c>
      <c r="K1184" s="4"/>
      <c r="L1184" s="4">
        <v>1</v>
      </c>
      <c r="M1184" s="4" t="s">
        <v>960</v>
      </c>
      <c r="N1184" s="4"/>
    </row>
    <row r="1185" spans="1:14" hidden="1" x14ac:dyDescent="0.3">
      <c r="A1185" s="5" t="s">
        <v>606</v>
      </c>
      <c r="B1185" s="5">
        <v>5</v>
      </c>
      <c r="C1185" s="5">
        <v>5</v>
      </c>
      <c r="D1185" s="5">
        <v>103</v>
      </c>
      <c r="E1185" s="4" t="s">
        <v>861</v>
      </c>
      <c r="F1185" s="12" t="s">
        <v>906</v>
      </c>
      <c r="G1185" s="4" t="s">
        <v>2230</v>
      </c>
      <c r="H1185" s="9">
        <v>23.42</v>
      </c>
      <c r="I1185" s="4"/>
      <c r="J1185" s="4" t="s">
        <v>856</v>
      </c>
      <c r="K1185" s="4"/>
      <c r="L1185" s="4">
        <v>1</v>
      </c>
      <c r="M1185" s="4" t="s">
        <v>960</v>
      </c>
      <c r="N1185" s="4"/>
    </row>
    <row r="1186" spans="1:14" hidden="1" x14ac:dyDescent="0.3">
      <c r="A1186" s="5" t="s">
        <v>606</v>
      </c>
      <c r="B1186" s="5">
        <v>5</v>
      </c>
      <c r="C1186" s="5">
        <v>5</v>
      </c>
      <c r="D1186" s="5">
        <v>103</v>
      </c>
      <c r="E1186" s="4" t="s">
        <v>861</v>
      </c>
      <c r="F1186" s="12" t="s">
        <v>903</v>
      </c>
      <c r="G1186" s="4" t="s">
        <v>2230</v>
      </c>
      <c r="H1186" s="9">
        <v>22.42</v>
      </c>
      <c r="I1186" s="4"/>
      <c r="J1186" s="4" t="s">
        <v>856</v>
      </c>
      <c r="K1186" s="4"/>
      <c r="L1186" s="4">
        <v>1</v>
      </c>
      <c r="M1186" s="4" t="s">
        <v>960</v>
      </c>
      <c r="N1186" s="4"/>
    </row>
    <row r="1187" spans="1:14" hidden="1" x14ac:dyDescent="0.3">
      <c r="A1187" s="5" t="s">
        <v>606</v>
      </c>
      <c r="B1187" s="5">
        <v>5</v>
      </c>
      <c r="C1187" s="5">
        <v>5</v>
      </c>
      <c r="D1187" s="5">
        <v>103</v>
      </c>
      <c r="E1187" s="4" t="s">
        <v>861</v>
      </c>
      <c r="F1187" s="12" t="s">
        <v>907</v>
      </c>
      <c r="G1187" s="4" t="s">
        <v>2230</v>
      </c>
      <c r="H1187" s="9">
        <v>22.54</v>
      </c>
      <c r="I1187" s="4"/>
      <c r="J1187" s="4" t="s">
        <v>856</v>
      </c>
      <c r="K1187" s="4"/>
      <c r="L1187" s="4">
        <v>1</v>
      </c>
      <c r="M1187" s="4" t="s">
        <v>960</v>
      </c>
      <c r="N1187" s="4"/>
    </row>
    <row r="1188" spans="1:14" hidden="1" x14ac:dyDescent="0.3">
      <c r="A1188" s="5" t="s">
        <v>606</v>
      </c>
      <c r="B1188" s="5">
        <v>5</v>
      </c>
      <c r="C1188" s="5">
        <v>5</v>
      </c>
      <c r="D1188" s="5">
        <v>103</v>
      </c>
      <c r="E1188" s="4" t="s">
        <v>861</v>
      </c>
      <c r="F1188" s="12" t="s">
        <v>908</v>
      </c>
      <c r="G1188" s="4" t="s">
        <v>2230</v>
      </c>
      <c r="H1188" s="9">
        <v>23.92</v>
      </c>
      <c r="I1188" s="4"/>
      <c r="J1188" s="4" t="s">
        <v>856</v>
      </c>
      <c r="K1188" s="4"/>
      <c r="L1188" s="4">
        <v>1</v>
      </c>
      <c r="M1188" s="4" t="s">
        <v>960</v>
      </c>
      <c r="N1188" s="4"/>
    </row>
    <row r="1189" spans="1:14" hidden="1" x14ac:dyDescent="0.3">
      <c r="A1189" s="5" t="s">
        <v>606</v>
      </c>
      <c r="B1189" s="5">
        <v>5</v>
      </c>
      <c r="C1189" s="5">
        <v>5</v>
      </c>
      <c r="D1189" s="5">
        <v>103</v>
      </c>
      <c r="E1189" s="4" t="s">
        <v>861</v>
      </c>
      <c r="F1189" s="12" t="s">
        <v>909</v>
      </c>
      <c r="G1189" s="4" t="s">
        <v>2230</v>
      </c>
      <c r="H1189" s="9">
        <v>23.46</v>
      </c>
      <c r="I1189" s="4"/>
      <c r="J1189" s="4" t="s">
        <v>856</v>
      </c>
      <c r="K1189" s="4"/>
      <c r="L1189" s="4">
        <v>1</v>
      </c>
      <c r="M1189" s="4" t="s">
        <v>960</v>
      </c>
      <c r="N1189" s="4"/>
    </row>
    <row r="1190" spans="1:14" hidden="1" x14ac:dyDescent="0.3">
      <c r="A1190" s="5" t="s">
        <v>606</v>
      </c>
      <c r="B1190" s="5">
        <v>5</v>
      </c>
      <c r="C1190" s="5">
        <v>5</v>
      </c>
      <c r="D1190" s="5">
        <v>103</v>
      </c>
      <c r="E1190" s="4" t="s">
        <v>861</v>
      </c>
      <c r="F1190" s="12" t="s">
        <v>910</v>
      </c>
      <c r="G1190" s="4" t="s">
        <v>2230</v>
      </c>
      <c r="H1190" s="9">
        <v>23.3</v>
      </c>
      <c r="I1190" s="4"/>
      <c r="J1190" s="4" t="s">
        <v>856</v>
      </c>
      <c r="K1190" s="4"/>
      <c r="L1190" s="4">
        <v>1</v>
      </c>
      <c r="M1190" s="4" t="s">
        <v>960</v>
      </c>
      <c r="N1190" s="4"/>
    </row>
    <row r="1191" spans="1:14" hidden="1" x14ac:dyDescent="0.3">
      <c r="A1191" s="5" t="s">
        <v>606</v>
      </c>
      <c r="B1191" s="5">
        <v>5</v>
      </c>
      <c r="C1191" s="5">
        <v>5</v>
      </c>
      <c r="D1191" s="5">
        <v>103</v>
      </c>
      <c r="E1191" s="4" t="s">
        <v>861</v>
      </c>
      <c r="F1191" s="12" t="s">
        <v>911</v>
      </c>
      <c r="G1191" s="4" t="s">
        <v>2230</v>
      </c>
      <c r="H1191" s="9">
        <v>24.39</v>
      </c>
      <c r="I1191" s="4"/>
      <c r="J1191" s="4" t="s">
        <v>856</v>
      </c>
      <c r="K1191" s="4"/>
      <c r="L1191" s="4">
        <v>1</v>
      </c>
      <c r="M1191" s="4" t="s">
        <v>960</v>
      </c>
      <c r="N1191" s="4"/>
    </row>
    <row r="1192" spans="1:14" hidden="1" x14ac:dyDescent="0.3">
      <c r="A1192" s="5" t="s">
        <v>606</v>
      </c>
      <c r="B1192" s="5">
        <v>5</v>
      </c>
      <c r="C1192" s="5">
        <v>5</v>
      </c>
      <c r="D1192" s="5">
        <v>103</v>
      </c>
      <c r="E1192" s="4" t="s">
        <v>861</v>
      </c>
      <c r="F1192" s="12" t="s">
        <v>922</v>
      </c>
      <c r="G1192" s="4" t="s">
        <v>964</v>
      </c>
      <c r="H1192" s="9">
        <v>175.91518153131841</v>
      </c>
      <c r="I1192" s="9">
        <v>8.1033178935874695</v>
      </c>
      <c r="J1192" s="4" t="s">
        <v>965</v>
      </c>
      <c r="K1192" s="4"/>
      <c r="L1192" s="4">
        <v>1</v>
      </c>
      <c r="M1192" s="4" t="s">
        <v>960</v>
      </c>
      <c r="N1192" s="4"/>
    </row>
    <row r="1193" spans="1:14" hidden="1" x14ac:dyDescent="0.3">
      <c r="A1193" s="5" t="s">
        <v>606</v>
      </c>
      <c r="B1193" s="5">
        <v>5</v>
      </c>
      <c r="C1193" s="5">
        <v>5</v>
      </c>
      <c r="D1193" s="5">
        <v>103</v>
      </c>
      <c r="E1193" s="4" t="s">
        <v>861</v>
      </c>
      <c r="F1193" s="12" t="s">
        <v>904</v>
      </c>
      <c r="G1193" s="4" t="s">
        <v>964</v>
      </c>
      <c r="H1193" s="9">
        <v>128.62199715133056</v>
      </c>
      <c r="I1193" s="9">
        <v>10.588120277269166</v>
      </c>
      <c r="J1193" s="4" t="s">
        <v>965</v>
      </c>
      <c r="K1193" s="4"/>
      <c r="L1193" s="4">
        <v>1</v>
      </c>
      <c r="M1193" s="4" t="s">
        <v>960</v>
      </c>
      <c r="N1193" s="4"/>
    </row>
    <row r="1194" spans="1:14" hidden="1" x14ac:dyDescent="0.3">
      <c r="A1194" s="5" t="s">
        <v>606</v>
      </c>
      <c r="B1194" s="5">
        <v>5</v>
      </c>
      <c r="C1194" s="5">
        <v>5</v>
      </c>
      <c r="D1194" s="5">
        <v>103</v>
      </c>
      <c r="E1194" s="4" t="s">
        <v>861</v>
      </c>
      <c r="F1194" s="12" t="s">
        <v>905</v>
      </c>
      <c r="G1194" s="4" t="s">
        <v>964</v>
      </c>
      <c r="H1194" s="9">
        <v>116.39609173817099</v>
      </c>
      <c r="I1194" s="9">
        <v>5.900173163628244</v>
      </c>
      <c r="J1194" s="4" t="s">
        <v>965</v>
      </c>
      <c r="K1194" s="4"/>
      <c r="L1194" s="4">
        <v>1</v>
      </c>
      <c r="M1194" s="4" t="s">
        <v>960</v>
      </c>
      <c r="N1194" s="4"/>
    </row>
    <row r="1195" spans="1:14" hidden="1" x14ac:dyDescent="0.3">
      <c r="A1195" s="5" t="s">
        <v>606</v>
      </c>
      <c r="B1195" s="5">
        <v>5</v>
      </c>
      <c r="C1195" s="5">
        <v>5</v>
      </c>
      <c r="D1195" s="5">
        <v>103</v>
      </c>
      <c r="E1195" s="4" t="s">
        <v>861</v>
      </c>
      <c r="F1195" s="12" t="s">
        <v>906</v>
      </c>
      <c r="G1195" s="4" t="s">
        <v>964</v>
      </c>
      <c r="H1195" s="9">
        <v>62.672648480126682</v>
      </c>
      <c r="I1195" s="9">
        <v>6.0114861755647588</v>
      </c>
      <c r="J1195" s="4" t="s">
        <v>965</v>
      </c>
      <c r="K1195" s="4"/>
      <c r="L1195" s="4">
        <v>1</v>
      </c>
      <c r="M1195" s="4" t="s">
        <v>960</v>
      </c>
      <c r="N1195" s="4"/>
    </row>
    <row r="1196" spans="1:14" hidden="1" x14ac:dyDescent="0.3">
      <c r="A1196" s="5" t="s">
        <v>606</v>
      </c>
      <c r="B1196" s="5">
        <v>5</v>
      </c>
      <c r="C1196" s="5">
        <v>5</v>
      </c>
      <c r="D1196" s="5">
        <v>103</v>
      </c>
      <c r="E1196" s="4" t="s">
        <v>861</v>
      </c>
      <c r="F1196" s="12" t="s">
        <v>903</v>
      </c>
      <c r="G1196" s="4" t="s">
        <v>964</v>
      </c>
      <c r="H1196" s="9">
        <v>46.339066873909033</v>
      </c>
      <c r="I1196" s="9">
        <v>4.4557368920146043</v>
      </c>
      <c r="J1196" s="4" t="s">
        <v>965</v>
      </c>
      <c r="K1196" s="4"/>
      <c r="L1196" s="4">
        <v>1</v>
      </c>
      <c r="M1196" s="4" t="s">
        <v>960</v>
      </c>
      <c r="N1196" s="4"/>
    </row>
    <row r="1197" spans="1:14" hidden="1" x14ac:dyDescent="0.3">
      <c r="A1197" s="5" t="s">
        <v>606</v>
      </c>
      <c r="B1197" s="5">
        <v>5</v>
      </c>
      <c r="C1197" s="5">
        <v>5</v>
      </c>
      <c r="D1197" s="5">
        <v>103</v>
      </c>
      <c r="E1197" s="4" t="s">
        <v>861</v>
      </c>
      <c r="F1197" s="12" t="s">
        <v>907</v>
      </c>
      <c r="G1197" s="4" t="s">
        <v>964</v>
      </c>
      <c r="H1197" s="9">
        <v>43.466423607067156</v>
      </c>
      <c r="I1197" s="9">
        <v>4.753221211568464</v>
      </c>
      <c r="J1197" s="4" t="s">
        <v>965</v>
      </c>
      <c r="K1197" s="4"/>
      <c r="L1197" s="4">
        <v>1</v>
      </c>
      <c r="M1197" s="4" t="s">
        <v>960</v>
      </c>
      <c r="N1197" s="4"/>
    </row>
    <row r="1198" spans="1:14" hidden="1" x14ac:dyDescent="0.3">
      <c r="A1198" s="5" t="s">
        <v>606</v>
      </c>
      <c r="B1198" s="5">
        <v>5</v>
      </c>
      <c r="C1198" s="5">
        <v>5</v>
      </c>
      <c r="D1198" s="5">
        <v>103</v>
      </c>
      <c r="E1198" s="4" t="s">
        <v>861</v>
      </c>
      <c r="F1198" s="12" t="s">
        <v>908</v>
      </c>
      <c r="G1198" s="4" t="s">
        <v>964</v>
      </c>
      <c r="H1198" s="9">
        <v>20.237355358951792</v>
      </c>
      <c r="I1198" s="9">
        <v>3.700941918788653</v>
      </c>
      <c r="J1198" s="4" t="s">
        <v>965</v>
      </c>
      <c r="K1198" s="4"/>
      <c r="L1198" s="4">
        <v>1</v>
      </c>
      <c r="M1198" s="4" t="s">
        <v>960</v>
      </c>
      <c r="N1198" s="4"/>
    </row>
    <row r="1199" spans="1:14" hidden="1" x14ac:dyDescent="0.3">
      <c r="A1199" s="5" t="s">
        <v>606</v>
      </c>
      <c r="B1199" s="5">
        <v>5</v>
      </c>
      <c r="C1199" s="5">
        <v>5</v>
      </c>
      <c r="D1199" s="5">
        <v>103</v>
      </c>
      <c r="E1199" s="4" t="s">
        <v>861</v>
      </c>
      <c r="F1199" s="12" t="s">
        <v>909</v>
      </c>
      <c r="G1199" s="4" t="s">
        <v>964</v>
      </c>
      <c r="H1199" s="9">
        <v>5.5925076225222874</v>
      </c>
      <c r="I1199" s="9">
        <v>3.4694759933792363</v>
      </c>
      <c r="J1199" s="4" t="s">
        <v>965</v>
      </c>
      <c r="K1199" s="4"/>
      <c r="L1199" s="4">
        <v>1</v>
      </c>
      <c r="M1199" s="4" t="s">
        <v>960</v>
      </c>
      <c r="N1199" s="4"/>
    </row>
    <row r="1200" spans="1:14" hidden="1" x14ac:dyDescent="0.3">
      <c r="A1200" s="5" t="s">
        <v>606</v>
      </c>
      <c r="B1200" s="5">
        <v>5</v>
      </c>
      <c r="C1200" s="5">
        <v>5</v>
      </c>
      <c r="D1200" s="5">
        <v>103</v>
      </c>
      <c r="E1200" s="4" t="s">
        <v>861</v>
      </c>
      <c r="F1200" s="12" t="s">
        <v>922</v>
      </c>
      <c r="G1200" s="4" t="s">
        <v>966</v>
      </c>
      <c r="H1200" s="9">
        <v>384.51334779629616</v>
      </c>
      <c r="I1200" s="9">
        <v>11.012366447020032</v>
      </c>
      <c r="J1200" s="4" t="s">
        <v>965</v>
      </c>
      <c r="K1200" s="4"/>
      <c r="L1200" s="4">
        <v>1</v>
      </c>
      <c r="M1200" s="4" t="s">
        <v>960</v>
      </c>
      <c r="N1200" s="4"/>
    </row>
    <row r="1201" spans="1:14" hidden="1" x14ac:dyDescent="0.3">
      <c r="A1201" s="5" t="s">
        <v>606</v>
      </c>
      <c r="B1201" s="5">
        <v>5</v>
      </c>
      <c r="C1201" s="5">
        <v>5</v>
      </c>
      <c r="D1201" s="5">
        <v>103</v>
      </c>
      <c r="E1201" s="4" t="s">
        <v>861</v>
      </c>
      <c r="F1201" s="12" t="s">
        <v>904</v>
      </c>
      <c r="G1201" s="4" t="s">
        <v>966</v>
      </c>
      <c r="H1201" s="9">
        <v>32.083958044299074</v>
      </c>
      <c r="I1201" s="9">
        <v>4.9308243173852393</v>
      </c>
      <c r="J1201" s="4" t="s">
        <v>965</v>
      </c>
      <c r="K1201" s="4"/>
      <c r="L1201" s="4">
        <v>1</v>
      </c>
      <c r="M1201" s="4" t="s">
        <v>960</v>
      </c>
      <c r="N1201" s="4"/>
    </row>
    <row r="1202" spans="1:14" hidden="1" x14ac:dyDescent="0.3">
      <c r="A1202" s="5" t="s">
        <v>606</v>
      </c>
      <c r="B1202" s="5">
        <v>5</v>
      </c>
      <c r="C1202" s="5">
        <v>5</v>
      </c>
      <c r="D1202" s="5">
        <v>103</v>
      </c>
      <c r="E1202" s="4" t="s">
        <v>861</v>
      </c>
      <c r="F1202" s="12" t="s">
        <v>905</v>
      </c>
      <c r="G1202" s="4" t="s">
        <v>966</v>
      </c>
      <c r="H1202" s="9">
        <v>0</v>
      </c>
      <c r="I1202" s="9">
        <v>0</v>
      </c>
      <c r="J1202" s="4" t="s">
        <v>965</v>
      </c>
      <c r="K1202" s="4"/>
      <c r="L1202" s="4">
        <v>1</v>
      </c>
      <c r="M1202" s="4" t="s">
        <v>960</v>
      </c>
      <c r="N1202" s="4"/>
    </row>
    <row r="1203" spans="1:14" hidden="1" x14ac:dyDescent="0.3">
      <c r="A1203" s="5" t="s">
        <v>606</v>
      </c>
      <c r="B1203" s="5">
        <v>5</v>
      </c>
      <c r="C1203" s="5">
        <v>5</v>
      </c>
      <c r="D1203" s="5">
        <v>103</v>
      </c>
      <c r="E1203" s="4" t="s">
        <v>861</v>
      </c>
      <c r="F1203" s="12" t="s">
        <v>906</v>
      </c>
      <c r="G1203" s="4" t="s">
        <v>966</v>
      </c>
      <c r="H1203" s="9">
        <v>0</v>
      </c>
      <c r="I1203" s="9">
        <v>0</v>
      </c>
      <c r="J1203" s="4" t="s">
        <v>965</v>
      </c>
      <c r="K1203" s="4"/>
      <c r="L1203" s="4">
        <v>1</v>
      </c>
      <c r="M1203" s="4" t="s">
        <v>960</v>
      </c>
      <c r="N1203" s="4"/>
    </row>
    <row r="1204" spans="1:14" hidden="1" x14ac:dyDescent="0.3">
      <c r="A1204" s="5" t="s">
        <v>606</v>
      </c>
      <c r="B1204" s="5">
        <v>5</v>
      </c>
      <c r="C1204" s="5">
        <v>5</v>
      </c>
      <c r="D1204" s="5">
        <v>103</v>
      </c>
      <c r="E1204" s="4" t="s">
        <v>861</v>
      </c>
      <c r="F1204" s="12" t="s">
        <v>922</v>
      </c>
      <c r="G1204" s="4" t="s">
        <v>931</v>
      </c>
      <c r="H1204" s="9">
        <v>3.9142367692083391</v>
      </c>
      <c r="I1204" s="4"/>
      <c r="J1204" s="4" t="s">
        <v>856</v>
      </c>
      <c r="K1204" s="4"/>
      <c r="L1204" s="4">
        <v>1</v>
      </c>
      <c r="M1204" s="4" t="s">
        <v>960</v>
      </c>
      <c r="N1204" s="4"/>
    </row>
    <row r="1205" spans="1:14" hidden="1" x14ac:dyDescent="0.3">
      <c r="A1205" s="5" t="s">
        <v>606</v>
      </c>
      <c r="B1205" s="5">
        <v>5</v>
      </c>
      <c r="C1205" s="5">
        <v>5</v>
      </c>
      <c r="D1205" s="5">
        <v>103</v>
      </c>
      <c r="E1205" s="4" t="s">
        <v>861</v>
      </c>
      <c r="F1205" s="12" t="s">
        <v>904</v>
      </c>
      <c r="G1205" s="4" t="s">
        <v>931</v>
      </c>
      <c r="H1205" s="9">
        <v>3.971573352232459</v>
      </c>
      <c r="I1205" s="4"/>
      <c r="J1205" s="4" t="s">
        <v>856</v>
      </c>
      <c r="K1205" s="4"/>
      <c r="L1205" s="4">
        <v>1</v>
      </c>
      <c r="M1205" s="4" t="s">
        <v>960</v>
      </c>
      <c r="N1205" s="4"/>
    </row>
    <row r="1206" spans="1:14" hidden="1" x14ac:dyDescent="0.3">
      <c r="A1206" s="5" t="s">
        <v>606</v>
      </c>
      <c r="B1206" s="5">
        <v>5</v>
      </c>
      <c r="C1206" s="5">
        <v>5</v>
      </c>
      <c r="D1206" s="5">
        <v>103</v>
      </c>
      <c r="E1206" s="4" t="s">
        <v>861</v>
      </c>
      <c r="F1206" s="12" t="s">
        <v>905</v>
      </c>
      <c r="G1206" s="4" t="s">
        <v>931</v>
      </c>
      <c r="H1206" s="9">
        <v>3.971040918880115</v>
      </c>
      <c r="I1206" s="4"/>
      <c r="J1206" s="4" t="s">
        <v>856</v>
      </c>
      <c r="K1206" s="4"/>
      <c r="L1206" s="4">
        <v>1</v>
      </c>
      <c r="M1206" s="4" t="s">
        <v>960</v>
      </c>
      <c r="N1206" s="4"/>
    </row>
    <row r="1207" spans="1:14" hidden="1" x14ac:dyDescent="0.3">
      <c r="A1207" s="5" t="s">
        <v>606</v>
      </c>
      <c r="B1207" s="5">
        <v>5</v>
      </c>
      <c r="C1207" s="5">
        <v>5</v>
      </c>
      <c r="D1207" s="5">
        <v>103</v>
      </c>
      <c r="E1207" s="4" t="s">
        <v>861</v>
      </c>
      <c r="F1207" s="12" t="s">
        <v>906</v>
      </c>
      <c r="G1207" s="4" t="s">
        <v>931</v>
      </c>
      <c r="H1207" s="9">
        <v>4.2232115907032899</v>
      </c>
      <c r="I1207" s="4"/>
      <c r="J1207" s="4" t="s">
        <v>856</v>
      </c>
      <c r="K1207" s="4"/>
      <c r="L1207" s="4">
        <v>1</v>
      </c>
      <c r="M1207" s="4" t="s">
        <v>960</v>
      </c>
      <c r="N1207" s="4"/>
    </row>
    <row r="1208" spans="1:14" hidden="1" x14ac:dyDescent="0.3">
      <c r="A1208" s="5" t="s">
        <v>606</v>
      </c>
      <c r="B1208" s="5">
        <v>5</v>
      </c>
      <c r="C1208" s="5">
        <v>5</v>
      </c>
      <c r="D1208" s="5">
        <v>103</v>
      </c>
      <c r="E1208" s="4" t="s">
        <v>861</v>
      </c>
      <c r="F1208" s="12" t="s">
        <v>903</v>
      </c>
      <c r="G1208" s="4" t="s">
        <v>931</v>
      </c>
      <c r="H1208" s="9">
        <v>4.1282491238317762</v>
      </c>
      <c r="I1208" s="4"/>
      <c r="J1208" s="4" t="s">
        <v>856</v>
      </c>
      <c r="K1208" s="4"/>
      <c r="L1208" s="4">
        <v>1</v>
      </c>
      <c r="M1208" s="4" t="s">
        <v>960</v>
      </c>
      <c r="N1208" s="4"/>
    </row>
    <row r="1209" spans="1:14" hidden="1" x14ac:dyDescent="0.3">
      <c r="A1209" s="5" t="s">
        <v>606</v>
      </c>
      <c r="B1209" s="5">
        <v>5</v>
      </c>
      <c r="C1209" s="5">
        <v>5</v>
      </c>
      <c r="D1209" s="5">
        <v>103</v>
      </c>
      <c r="E1209" s="4" t="s">
        <v>861</v>
      </c>
      <c r="F1209" s="12" t="s">
        <v>907</v>
      </c>
      <c r="G1209" s="4" t="s">
        <v>931</v>
      </c>
      <c r="H1209" s="9">
        <v>3.9390088945362138</v>
      </c>
      <c r="I1209" s="4"/>
      <c r="J1209" s="4" t="s">
        <v>856</v>
      </c>
      <c r="K1209" s="4"/>
      <c r="L1209" s="4">
        <v>1</v>
      </c>
      <c r="M1209" s="4" t="s">
        <v>960</v>
      </c>
      <c r="N1209" s="4"/>
    </row>
    <row r="1210" spans="1:14" hidden="1" x14ac:dyDescent="0.3">
      <c r="A1210" s="5" t="s">
        <v>606</v>
      </c>
      <c r="B1210" s="5">
        <v>5</v>
      </c>
      <c r="C1210" s="5">
        <v>5</v>
      </c>
      <c r="D1210" s="5">
        <v>103</v>
      </c>
      <c r="E1210" s="4" t="s">
        <v>861</v>
      </c>
      <c r="F1210" s="12" t="s">
        <v>908</v>
      </c>
      <c r="G1210" s="4" t="s">
        <v>931</v>
      </c>
      <c r="H1210" s="9">
        <v>3.656462585034014</v>
      </c>
      <c r="I1210" s="4"/>
      <c r="J1210" s="4" t="s">
        <v>856</v>
      </c>
      <c r="K1210" s="4"/>
      <c r="L1210" s="4">
        <v>1</v>
      </c>
      <c r="M1210" s="4" t="s">
        <v>960</v>
      </c>
      <c r="N1210" s="4"/>
    </row>
    <row r="1211" spans="1:14" hidden="1" x14ac:dyDescent="0.3">
      <c r="A1211" s="5" t="s">
        <v>606</v>
      </c>
      <c r="B1211" s="5">
        <v>5</v>
      </c>
      <c r="C1211" s="5">
        <v>5</v>
      </c>
      <c r="D1211" s="5">
        <v>103</v>
      </c>
      <c r="E1211" s="4" t="s">
        <v>861</v>
      </c>
      <c r="F1211" s="12" t="s">
        <v>909</v>
      </c>
      <c r="G1211" s="4" t="s">
        <v>931</v>
      </c>
      <c r="H1211" s="9">
        <v>3.7512716174974559</v>
      </c>
      <c r="I1211" s="4"/>
      <c r="J1211" s="4" t="s">
        <v>856</v>
      </c>
      <c r="K1211" s="4"/>
      <c r="L1211" s="4">
        <v>1</v>
      </c>
      <c r="M1211" s="4" t="s">
        <v>960</v>
      </c>
      <c r="N1211" s="4"/>
    </row>
    <row r="1212" spans="1:14" hidden="1" x14ac:dyDescent="0.3">
      <c r="A1212" s="5" t="s">
        <v>606</v>
      </c>
      <c r="B1212" s="5">
        <v>5</v>
      </c>
      <c r="C1212" s="5">
        <v>5</v>
      </c>
      <c r="D1212" s="5">
        <v>103</v>
      </c>
      <c r="E1212" s="4" t="s">
        <v>861</v>
      </c>
      <c r="F1212" s="12" t="s">
        <v>910</v>
      </c>
      <c r="G1212" s="4" t="s">
        <v>931</v>
      </c>
      <c r="H1212" s="9">
        <v>3.7962161493755411</v>
      </c>
      <c r="I1212" s="4"/>
      <c r="J1212" s="4" t="s">
        <v>856</v>
      </c>
      <c r="K1212" s="4"/>
      <c r="L1212" s="4">
        <v>1</v>
      </c>
      <c r="M1212" s="4" t="s">
        <v>960</v>
      </c>
      <c r="N1212" s="4"/>
    </row>
    <row r="1213" spans="1:14" hidden="1" x14ac:dyDescent="0.3">
      <c r="A1213" s="5" t="s">
        <v>606</v>
      </c>
      <c r="B1213" s="5">
        <v>5</v>
      </c>
      <c r="C1213" s="5">
        <v>5</v>
      </c>
      <c r="D1213" s="5">
        <v>103</v>
      </c>
      <c r="E1213" s="4" t="s">
        <v>861</v>
      </c>
      <c r="F1213" s="12" t="s">
        <v>911</v>
      </c>
      <c r="G1213" s="4" t="s">
        <v>931</v>
      </c>
      <c r="H1213" s="9">
        <v>3.6427598729005899</v>
      </c>
      <c r="I1213" s="4"/>
      <c r="J1213" s="4" t="s">
        <v>856</v>
      </c>
      <c r="K1213" s="4"/>
      <c r="L1213" s="4">
        <v>1</v>
      </c>
      <c r="M1213" s="4" t="s">
        <v>960</v>
      </c>
      <c r="N1213" s="4"/>
    </row>
    <row r="1214" spans="1:14" hidden="1" x14ac:dyDescent="0.3">
      <c r="A1214" s="5" t="s">
        <v>606</v>
      </c>
      <c r="B1214" s="5">
        <v>5</v>
      </c>
      <c r="C1214" s="5">
        <v>5</v>
      </c>
      <c r="D1214" s="5">
        <v>103</v>
      </c>
      <c r="E1214" s="4" t="s">
        <v>861</v>
      </c>
      <c r="F1214" s="12" t="s">
        <v>922</v>
      </c>
      <c r="G1214" s="4" t="s">
        <v>967</v>
      </c>
      <c r="H1214" s="9">
        <v>0.1009913981629975</v>
      </c>
      <c r="I1214" s="4"/>
      <c r="J1214" s="4" t="s">
        <v>856</v>
      </c>
      <c r="K1214" s="4"/>
      <c r="L1214" s="4">
        <v>1</v>
      </c>
      <c r="M1214" s="4" t="s">
        <v>960</v>
      </c>
      <c r="N1214" s="4"/>
    </row>
    <row r="1215" spans="1:14" hidden="1" x14ac:dyDescent="0.3">
      <c r="A1215" s="5" t="s">
        <v>606</v>
      </c>
      <c r="B1215" s="5">
        <v>5</v>
      </c>
      <c r="C1215" s="5">
        <v>5</v>
      </c>
      <c r="D1215" s="5">
        <v>103</v>
      </c>
      <c r="E1215" s="4" t="s">
        <v>861</v>
      </c>
      <c r="F1215" s="12" t="s">
        <v>904</v>
      </c>
      <c r="G1215" s="4" t="s">
        <v>967</v>
      </c>
      <c r="H1215" s="9">
        <v>8.715804394046775E-2</v>
      </c>
      <c r="I1215" s="4"/>
      <c r="J1215" s="4" t="s">
        <v>856</v>
      </c>
      <c r="K1215" s="4"/>
      <c r="L1215" s="4">
        <v>1</v>
      </c>
      <c r="M1215" s="4" t="s">
        <v>960</v>
      </c>
      <c r="N1215" s="4"/>
    </row>
    <row r="1216" spans="1:14" hidden="1" x14ac:dyDescent="0.3">
      <c r="A1216" s="5" t="s">
        <v>606</v>
      </c>
      <c r="B1216" s="5">
        <v>5</v>
      </c>
      <c r="C1216" s="5">
        <v>5</v>
      </c>
      <c r="D1216" s="5">
        <v>103</v>
      </c>
      <c r="E1216" s="4" t="s">
        <v>861</v>
      </c>
      <c r="F1216" s="12" t="s">
        <v>905</v>
      </c>
      <c r="G1216" s="4" t="s">
        <v>967</v>
      </c>
      <c r="H1216" s="9">
        <v>9.0804020100502522E-2</v>
      </c>
      <c r="I1216" s="4"/>
      <c r="J1216" s="4" t="s">
        <v>856</v>
      </c>
      <c r="K1216" s="4"/>
      <c r="L1216" s="4">
        <v>1</v>
      </c>
      <c r="M1216" s="4" t="s">
        <v>960</v>
      </c>
      <c r="N1216" s="4"/>
    </row>
    <row r="1217" spans="1:14" hidden="1" x14ac:dyDescent="0.3">
      <c r="A1217" s="5" t="s">
        <v>606</v>
      </c>
      <c r="B1217" s="5">
        <v>5</v>
      </c>
      <c r="C1217" s="5">
        <v>5</v>
      </c>
      <c r="D1217" s="5">
        <v>103</v>
      </c>
      <c r="E1217" s="4" t="s">
        <v>861</v>
      </c>
      <c r="F1217" s="12" t="s">
        <v>906</v>
      </c>
      <c r="G1217" s="4" t="s">
        <v>967</v>
      </c>
      <c r="H1217" s="9">
        <v>7.4728342891639002E-2</v>
      </c>
      <c r="I1217" s="4"/>
      <c r="J1217" s="4" t="s">
        <v>856</v>
      </c>
      <c r="K1217" s="4"/>
      <c r="L1217" s="4">
        <v>1</v>
      </c>
      <c r="M1217" s="4" t="s">
        <v>960</v>
      </c>
      <c r="N1217" s="4"/>
    </row>
    <row r="1218" spans="1:14" hidden="1" x14ac:dyDescent="0.3">
      <c r="A1218" s="5" t="s">
        <v>606</v>
      </c>
      <c r="B1218" s="5">
        <v>5</v>
      </c>
      <c r="C1218" s="5">
        <v>5</v>
      </c>
      <c r="D1218" s="5">
        <v>103</v>
      </c>
      <c r="E1218" s="4" t="s">
        <v>861</v>
      </c>
      <c r="F1218" s="12" t="s">
        <v>903</v>
      </c>
      <c r="G1218" s="4" t="s">
        <v>967</v>
      </c>
      <c r="H1218" s="9">
        <v>7.4605724299065423E-2</v>
      </c>
      <c r="I1218" s="4"/>
      <c r="J1218" s="4" t="s">
        <v>856</v>
      </c>
      <c r="K1218" s="4"/>
      <c r="L1218" s="4">
        <v>1</v>
      </c>
      <c r="M1218" s="4" t="s">
        <v>960</v>
      </c>
      <c r="N1218" s="4"/>
    </row>
    <row r="1219" spans="1:14" hidden="1" x14ac:dyDescent="0.3">
      <c r="A1219" s="5" t="s">
        <v>606</v>
      </c>
      <c r="B1219" s="5">
        <v>5</v>
      </c>
      <c r="C1219" s="5">
        <v>5</v>
      </c>
      <c r="D1219" s="5">
        <v>103</v>
      </c>
      <c r="E1219" s="4" t="s">
        <v>861</v>
      </c>
      <c r="F1219" s="12" t="s">
        <v>907</v>
      </c>
      <c r="G1219" s="4" t="s">
        <v>967</v>
      </c>
      <c r="H1219" s="9">
        <v>8.0859420122444264E-2</v>
      </c>
      <c r="I1219" s="4"/>
      <c r="J1219" s="4" t="s">
        <v>856</v>
      </c>
      <c r="K1219" s="4"/>
      <c r="L1219" s="4">
        <v>1</v>
      </c>
      <c r="M1219" s="4" t="s">
        <v>960</v>
      </c>
      <c r="N1219" s="4"/>
    </row>
    <row r="1220" spans="1:14" hidden="1" x14ac:dyDescent="0.3">
      <c r="A1220" s="5" t="s">
        <v>606</v>
      </c>
      <c r="B1220" s="5">
        <v>5</v>
      </c>
      <c r="C1220" s="5">
        <v>5</v>
      </c>
      <c r="D1220" s="5">
        <v>103</v>
      </c>
      <c r="E1220" s="4" t="s">
        <v>861</v>
      </c>
      <c r="F1220" s="12" t="s">
        <v>908</v>
      </c>
      <c r="G1220" s="4" t="s">
        <v>967</v>
      </c>
      <c r="H1220" s="9">
        <v>8.5034013605442188E-2</v>
      </c>
      <c r="I1220" s="4"/>
      <c r="J1220" s="4" t="s">
        <v>856</v>
      </c>
      <c r="K1220" s="4"/>
      <c r="L1220" s="4">
        <v>1</v>
      </c>
      <c r="M1220" s="4" t="s">
        <v>960</v>
      </c>
      <c r="N1220" s="4"/>
    </row>
    <row r="1221" spans="1:14" hidden="1" x14ac:dyDescent="0.3">
      <c r="A1221" s="5" t="s">
        <v>606</v>
      </c>
      <c r="B1221" s="5">
        <v>5</v>
      </c>
      <c r="C1221" s="5">
        <v>5</v>
      </c>
      <c r="D1221" s="5">
        <v>103</v>
      </c>
      <c r="E1221" s="4" t="s">
        <v>861</v>
      </c>
      <c r="F1221" s="12" t="s">
        <v>909</v>
      </c>
      <c r="G1221" s="4" t="s">
        <v>967</v>
      </c>
      <c r="H1221" s="9">
        <v>8.9013224821973547E-2</v>
      </c>
      <c r="I1221" s="4"/>
      <c r="J1221" s="4" t="s">
        <v>856</v>
      </c>
      <c r="K1221" s="4"/>
      <c r="L1221" s="4">
        <v>1</v>
      </c>
      <c r="M1221" s="4" t="s">
        <v>960</v>
      </c>
      <c r="N1221" s="4"/>
    </row>
    <row r="1222" spans="1:14" hidden="1" x14ac:dyDescent="0.3">
      <c r="A1222" s="5" t="s">
        <v>606</v>
      </c>
      <c r="B1222" s="5">
        <v>5</v>
      </c>
      <c r="C1222" s="5">
        <v>5</v>
      </c>
      <c r="D1222" s="5">
        <v>103</v>
      </c>
      <c r="E1222" s="4" t="s">
        <v>861</v>
      </c>
      <c r="F1222" s="12" t="s">
        <v>910</v>
      </c>
      <c r="G1222" s="4" t="s">
        <v>967</v>
      </c>
      <c r="H1222" s="9">
        <v>7.4193149499196254E-2</v>
      </c>
      <c r="I1222" s="4"/>
      <c r="J1222" s="4" t="s">
        <v>856</v>
      </c>
      <c r="K1222" s="4"/>
      <c r="L1222" s="4">
        <v>1</v>
      </c>
      <c r="M1222" s="4" t="s">
        <v>960</v>
      </c>
      <c r="N1222" s="4"/>
    </row>
    <row r="1223" spans="1:14" hidden="1" x14ac:dyDescent="0.3">
      <c r="A1223" s="5" t="s">
        <v>606</v>
      </c>
      <c r="B1223" s="5">
        <v>5</v>
      </c>
      <c r="C1223" s="5">
        <v>5</v>
      </c>
      <c r="D1223" s="5">
        <v>103</v>
      </c>
      <c r="E1223" s="4" t="s">
        <v>861</v>
      </c>
      <c r="F1223" s="12" t="s">
        <v>911</v>
      </c>
      <c r="G1223" s="4" t="s">
        <v>967</v>
      </c>
      <c r="H1223" s="9">
        <v>9.0785292782569235E-2</v>
      </c>
      <c r="I1223" s="4"/>
      <c r="J1223" s="4" t="s">
        <v>856</v>
      </c>
      <c r="K1223" s="4"/>
      <c r="L1223" s="4">
        <v>1</v>
      </c>
      <c r="M1223" s="4" t="s">
        <v>960</v>
      </c>
      <c r="N1223" s="4"/>
    </row>
    <row r="1224" spans="1:14" hidden="1" x14ac:dyDescent="0.3">
      <c r="A1224" s="5" t="s">
        <v>606</v>
      </c>
      <c r="B1224" s="5">
        <v>5</v>
      </c>
      <c r="C1224" s="5">
        <v>5</v>
      </c>
      <c r="D1224" s="5">
        <v>103</v>
      </c>
      <c r="E1224" s="4" t="s">
        <v>861</v>
      </c>
      <c r="F1224" s="12" t="s">
        <v>922</v>
      </c>
      <c r="G1224" s="4" t="s">
        <v>1759</v>
      </c>
      <c r="H1224" s="9">
        <v>0.80142386568908719</v>
      </c>
      <c r="I1224" s="4"/>
      <c r="J1224" s="4" t="s">
        <v>856</v>
      </c>
      <c r="K1224" s="4"/>
      <c r="L1224" s="4">
        <v>1</v>
      </c>
      <c r="M1224" s="4" t="s">
        <v>960</v>
      </c>
      <c r="N1224" s="4"/>
    </row>
    <row r="1225" spans="1:14" hidden="1" x14ac:dyDescent="0.3">
      <c r="A1225" s="5" t="s">
        <v>606</v>
      </c>
      <c r="B1225" s="5">
        <v>5</v>
      </c>
      <c r="C1225" s="5">
        <v>5</v>
      </c>
      <c r="D1225" s="5">
        <v>103</v>
      </c>
      <c r="E1225" s="4" t="s">
        <v>861</v>
      </c>
      <c r="F1225" s="12" t="s">
        <v>904</v>
      </c>
      <c r="G1225" s="4" t="s">
        <v>1759</v>
      </c>
      <c r="H1225" s="9">
        <v>0.63690656949083913</v>
      </c>
      <c r="I1225" s="4"/>
      <c r="J1225" s="4" t="s">
        <v>856</v>
      </c>
      <c r="K1225" s="4"/>
      <c r="L1225" s="4">
        <v>1</v>
      </c>
      <c r="M1225" s="4" t="s">
        <v>960</v>
      </c>
      <c r="N1225" s="4"/>
    </row>
    <row r="1226" spans="1:14" hidden="1" x14ac:dyDescent="0.3">
      <c r="A1226" s="5" t="s">
        <v>606</v>
      </c>
      <c r="B1226" s="5">
        <v>5</v>
      </c>
      <c r="C1226" s="5">
        <v>5</v>
      </c>
      <c r="D1226" s="5">
        <v>103</v>
      </c>
      <c r="E1226" s="4" t="s">
        <v>861</v>
      </c>
      <c r="F1226" s="12" t="s">
        <v>905</v>
      </c>
      <c r="G1226" s="4" t="s">
        <v>1759</v>
      </c>
      <c r="H1226" s="9">
        <v>0.64853102280649344</v>
      </c>
      <c r="I1226" s="4"/>
      <c r="J1226" s="4" t="s">
        <v>856</v>
      </c>
      <c r="K1226" s="4"/>
      <c r="L1226" s="4">
        <v>1</v>
      </c>
      <c r="M1226" s="4" t="s">
        <v>960</v>
      </c>
      <c r="N1226" s="4"/>
    </row>
    <row r="1227" spans="1:14" hidden="1" x14ac:dyDescent="0.3">
      <c r="A1227" s="5" t="s">
        <v>606</v>
      </c>
      <c r="B1227" s="5">
        <v>5</v>
      </c>
      <c r="C1227" s="5">
        <v>5</v>
      </c>
      <c r="D1227" s="5">
        <v>103</v>
      </c>
      <c r="E1227" s="4" t="s">
        <v>861</v>
      </c>
      <c r="F1227" s="12" t="s">
        <v>906</v>
      </c>
      <c r="G1227" s="4" t="s">
        <v>1759</v>
      </c>
      <c r="H1227" s="9">
        <v>0.57001569051109924</v>
      </c>
      <c r="I1227" s="4"/>
      <c r="J1227" s="4" t="s">
        <v>856</v>
      </c>
      <c r="K1227" s="4"/>
      <c r="L1227" s="4">
        <v>1</v>
      </c>
      <c r="M1227" s="4" t="s">
        <v>960</v>
      </c>
      <c r="N1227" s="4"/>
    </row>
    <row r="1228" spans="1:14" hidden="1" x14ac:dyDescent="0.3">
      <c r="A1228" s="5" t="s">
        <v>606</v>
      </c>
      <c r="B1228" s="5">
        <v>5</v>
      </c>
      <c r="C1228" s="5">
        <v>5</v>
      </c>
      <c r="D1228" s="5">
        <v>103</v>
      </c>
      <c r="E1228" s="4" t="s">
        <v>861</v>
      </c>
      <c r="F1228" s="12" t="s">
        <v>903</v>
      </c>
      <c r="G1228" s="4" t="s">
        <v>1759</v>
      </c>
      <c r="H1228" s="9">
        <v>0.56928703842877904</v>
      </c>
      <c r="I1228" s="4"/>
      <c r="J1228" s="4" t="s">
        <v>856</v>
      </c>
      <c r="K1228" s="4"/>
      <c r="L1228" s="4">
        <v>1</v>
      </c>
      <c r="M1228" s="4" t="s">
        <v>960</v>
      </c>
      <c r="N1228" s="4"/>
    </row>
    <row r="1229" spans="1:14" hidden="1" x14ac:dyDescent="0.3">
      <c r="A1229" s="5" t="s">
        <v>606</v>
      </c>
      <c r="B1229" s="5">
        <v>5</v>
      </c>
      <c r="C1229" s="5">
        <v>5</v>
      </c>
      <c r="D1229" s="5">
        <v>103</v>
      </c>
      <c r="E1229" s="4" t="s">
        <v>861</v>
      </c>
      <c r="F1229" s="12" t="s">
        <v>907</v>
      </c>
      <c r="G1229" s="4" t="s">
        <v>1759</v>
      </c>
      <c r="H1229" s="9">
        <v>0.52960978290739213</v>
      </c>
      <c r="I1229" s="4"/>
      <c r="J1229" s="4" t="s">
        <v>856</v>
      </c>
      <c r="K1229" s="4"/>
      <c r="L1229" s="4">
        <v>1</v>
      </c>
      <c r="M1229" s="4" t="s">
        <v>960</v>
      </c>
      <c r="N1229" s="4"/>
    </row>
    <row r="1230" spans="1:14" hidden="1" x14ac:dyDescent="0.3">
      <c r="A1230" s="5" t="s">
        <v>606</v>
      </c>
      <c r="B1230" s="5">
        <v>5</v>
      </c>
      <c r="C1230" s="5">
        <v>5</v>
      </c>
      <c r="D1230" s="5">
        <v>103</v>
      </c>
      <c r="E1230" s="4" t="s">
        <v>861</v>
      </c>
      <c r="F1230" s="12" t="s">
        <v>908</v>
      </c>
      <c r="G1230" s="4" t="s">
        <v>1759</v>
      </c>
      <c r="H1230" s="9">
        <v>0.58462422431624916</v>
      </c>
      <c r="I1230" s="4"/>
      <c r="J1230" s="4" t="s">
        <v>856</v>
      </c>
      <c r="K1230" s="4"/>
      <c r="L1230" s="4">
        <v>1</v>
      </c>
      <c r="M1230" s="4" t="s">
        <v>960</v>
      </c>
      <c r="N1230" s="4"/>
    </row>
    <row r="1231" spans="1:14" hidden="1" x14ac:dyDescent="0.3">
      <c r="A1231" s="5" t="s">
        <v>606</v>
      </c>
      <c r="B1231" s="5">
        <v>5</v>
      </c>
      <c r="C1231" s="5">
        <v>5</v>
      </c>
      <c r="D1231" s="5">
        <v>103</v>
      </c>
      <c r="E1231" s="4" t="s">
        <v>861</v>
      </c>
      <c r="F1231" s="12" t="s">
        <v>909</v>
      </c>
      <c r="G1231" s="4" t="s">
        <v>1759</v>
      </c>
      <c r="H1231" s="9">
        <v>0.56303999999999998</v>
      </c>
      <c r="I1231" s="4"/>
      <c r="J1231" s="4" t="s">
        <v>856</v>
      </c>
      <c r="K1231" s="4"/>
      <c r="L1231" s="4">
        <v>1</v>
      </c>
      <c r="M1231" s="4" t="s">
        <v>960</v>
      </c>
      <c r="N1231" s="4"/>
    </row>
    <row r="1232" spans="1:14" hidden="1" x14ac:dyDescent="0.3">
      <c r="A1232" s="5" t="s">
        <v>606</v>
      </c>
      <c r="B1232" s="5">
        <v>5</v>
      </c>
      <c r="C1232" s="5">
        <v>5</v>
      </c>
      <c r="D1232" s="5">
        <v>103</v>
      </c>
      <c r="E1232" s="4" t="s">
        <v>861</v>
      </c>
      <c r="F1232" s="12" t="s">
        <v>910</v>
      </c>
      <c r="G1232" s="4" t="s">
        <v>1759</v>
      </c>
      <c r="H1232" s="9">
        <v>0.55193907875185733</v>
      </c>
      <c r="I1232" s="4"/>
      <c r="J1232" s="4" t="s">
        <v>856</v>
      </c>
      <c r="K1232" s="4"/>
      <c r="L1232" s="4">
        <v>1</v>
      </c>
      <c r="M1232" s="4" t="s">
        <v>960</v>
      </c>
      <c r="N1232" s="4"/>
    </row>
    <row r="1233" spans="1:14" hidden="1" x14ac:dyDescent="0.3">
      <c r="A1233" s="5" t="s">
        <v>606</v>
      </c>
      <c r="B1233" s="5">
        <v>5</v>
      </c>
      <c r="C1233" s="5">
        <v>5</v>
      </c>
      <c r="D1233" s="5">
        <v>103</v>
      </c>
      <c r="E1233" s="4" t="s">
        <v>861</v>
      </c>
      <c r="F1233" s="12" t="s">
        <v>911</v>
      </c>
      <c r="G1233" s="4" t="s">
        <v>1759</v>
      </c>
      <c r="H1233" s="9">
        <v>0.60340909090909078</v>
      </c>
      <c r="I1233" s="4"/>
      <c r="J1233" s="4" t="s">
        <v>856</v>
      </c>
      <c r="K1233" s="4"/>
      <c r="L1233" s="4">
        <v>1</v>
      </c>
      <c r="M1233" s="4" t="s">
        <v>960</v>
      </c>
      <c r="N1233" s="4"/>
    </row>
    <row r="1234" spans="1:14" hidden="1" x14ac:dyDescent="0.3">
      <c r="A1234" s="5" t="s">
        <v>606</v>
      </c>
      <c r="B1234" s="5">
        <v>5</v>
      </c>
      <c r="C1234" s="5">
        <v>5</v>
      </c>
      <c r="D1234" s="5">
        <v>103</v>
      </c>
      <c r="E1234" s="4" t="s">
        <v>861</v>
      </c>
      <c r="F1234" s="12" t="s">
        <v>922</v>
      </c>
      <c r="G1234" s="4" t="s">
        <v>968</v>
      </c>
      <c r="H1234" s="9">
        <v>25.94010752932709</v>
      </c>
      <c r="I1234" s="4"/>
      <c r="J1234" s="4" t="s">
        <v>856</v>
      </c>
      <c r="K1234" s="4"/>
      <c r="L1234" s="4">
        <v>1</v>
      </c>
      <c r="M1234" s="4" t="s">
        <v>960</v>
      </c>
      <c r="N1234" s="4"/>
    </row>
    <row r="1235" spans="1:14" hidden="1" x14ac:dyDescent="0.3">
      <c r="A1235" s="5" t="s">
        <v>606</v>
      </c>
      <c r="B1235" s="5">
        <v>5</v>
      </c>
      <c r="C1235" s="5">
        <v>5</v>
      </c>
      <c r="D1235" s="5">
        <v>103</v>
      </c>
      <c r="E1235" s="4" t="s">
        <v>861</v>
      </c>
      <c r="F1235" s="12" t="s">
        <v>904</v>
      </c>
      <c r="G1235" s="4" t="s">
        <v>968</v>
      </c>
      <c r="H1235" s="9">
        <v>27.78888985618017</v>
      </c>
      <c r="I1235" s="4"/>
      <c r="J1235" s="4" t="s">
        <v>856</v>
      </c>
      <c r="K1235" s="4"/>
      <c r="L1235" s="4">
        <v>1</v>
      </c>
      <c r="M1235" s="4" t="s">
        <v>960</v>
      </c>
      <c r="N1235" s="4"/>
    </row>
    <row r="1236" spans="1:14" hidden="1" x14ac:dyDescent="0.3">
      <c r="A1236" s="5" t="s">
        <v>606</v>
      </c>
      <c r="B1236" s="5">
        <v>5</v>
      </c>
      <c r="C1236" s="5">
        <v>5</v>
      </c>
      <c r="D1236" s="5">
        <v>103</v>
      </c>
      <c r="E1236" s="4" t="s">
        <v>861</v>
      </c>
      <c r="F1236" s="12" t="s">
        <v>905</v>
      </c>
      <c r="G1236" s="4" t="s">
        <v>968</v>
      </c>
      <c r="H1236" s="9">
        <v>27.68758246728018</v>
      </c>
      <c r="I1236" s="4"/>
      <c r="J1236" s="4" t="s">
        <v>856</v>
      </c>
      <c r="K1236" s="4"/>
      <c r="L1236" s="4">
        <v>1</v>
      </c>
      <c r="M1236" s="4" t="s">
        <v>960</v>
      </c>
      <c r="N1236" s="4"/>
    </row>
    <row r="1237" spans="1:14" hidden="1" x14ac:dyDescent="0.3">
      <c r="A1237" s="5" t="s">
        <v>606</v>
      </c>
      <c r="B1237" s="5">
        <v>5</v>
      </c>
      <c r="C1237" s="5">
        <v>5</v>
      </c>
      <c r="D1237" s="5">
        <v>103</v>
      </c>
      <c r="E1237" s="4" t="s">
        <v>861</v>
      </c>
      <c r="F1237" s="12" t="s">
        <v>906</v>
      </c>
      <c r="G1237" s="4" t="s">
        <v>968</v>
      </c>
      <c r="H1237" s="9">
        <v>30.443299168268261</v>
      </c>
      <c r="I1237" s="4"/>
      <c r="J1237" s="4" t="s">
        <v>856</v>
      </c>
      <c r="K1237" s="4"/>
      <c r="L1237" s="4">
        <v>1</v>
      </c>
      <c r="M1237" s="4" t="s">
        <v>960</v>
      </c>
      <c r="N1237" s="4"/>
    </row>
    <row r="1238" spans="1:14" hidden="1" x14ac:dyDescent="0.3">
      <c r="A1238" s="5" t="s">
        <v>606</v>
      </c>
      <c r="B1238" s="5">
        <v>5</v>
      </c>
      <c r="C1238" s="5">
        <v>5</v>
      </c>
      <c r="D1238" s="5">
        <v>103</v>
      </c>
      <c r="E1238" s="4" t="s">
        <v>861</v>
      </c>
      <c r="F1238" s="12" t="s">
        <v>903</v>
      </c>
      <c r="G1238" s="4" t="s">
        <v>968</v>
      </c>
      <c r="H1238" s="9">
        <v>29.658017378358309</v>
      </c>
      <c r="I1238" s="4"/>
      <c r="J1238" s="4" t="s">
        <v>856</v>
      </c>
      <c r="K1238" s="4"/>
      <c r="L1238" s="4">
        <v>1</v>
      </c>
      <c r="M1238" s="4" t="s">
        <v>960</v>
      </c>
      <c r="N1238" s="4"/>
    </row>
    <row r="1239" spans="1:14" hidden="1" x14ac:dyDescent="0.3">
      <c r="A1239" s="5" t="s">
        <v>606</v>
      </c>
      <c r="B1239" s="5">
        <v>5</v>
      </c>
      <c r="C1239" s="5">
        <v>5</v>
      </c>
      <c r="D1239" s="5">
        <v>103</v>
      </c>
      <c r="E1239" s="4" t="s">
        <v>861</v>
      </c>
      <c r="F1239" s="12" t="s">
        <v>907</v>
      </c>
      <c r="G1239" s="4" t="s">
        <v>968</v>
      </c>
      <c r="H1239" s="9">
        <v>28.411659263573512</v>
      </c>
      <c r="I1239" s="4"/>
      <c r="J1239" s="4" t="s">
        <v>856</v>
      </c>
      <c r="K1239" s="4"/>
      <c r="L1239" s="4">
        <v>1</v>
      </c>
      <c r="M1239" s="4" t="s">
        <v>960</v>
      </c>
      <c r="N1239" s="4"/>
    </row>
    <row r="1240" spans="1:14" hidden="1" x14ac:dyDescent="0.3">
      <c r="A1240" s="5" t="s">
        <v>606</v>
      </c>
      <c r="B1240" s="5">
        <v>5</v>
      </c>
      <c r="C1240" s="5">
        <v>5</v>
      </c>
      <c r="D1240" s="5">
        <v>103</v>
      </c>
      <c r="E1240" s="4" t="s">
        <v>861</v>
      </c>
      <c r="F1240" s="12" t="s">
        <v>908</v>
      </c>
      <c r="G1240" s="4" t="s">
        <v>968</v>
      </c>
      <c r="H1240" s="9">
        <v>25.598653005981369</v>
      </c>
      <c r="I1240" s="4"/>
      <c r="J1240" s="4" t="s">
        <v>856</v>
      </c>
      <c r="K1240" s="4"/>
      <c r="L1240" s="4">
        <v>1</v>
      </c>
      <c r="M1240" s="4" t="s">
        <v>960</v>
      </c>
      <c r="N1240" s="4"/>
    </row>
    <row r="1241" spans="1:14" hidden="1" x14ac:dyDescent="0.3">
      <c r="A1241" s="5" t="s">
        <v>606</v>
      </c>
      <c r="B1241" s="5">
        <v>5</v>
      </c>
      <c r="C1241" s="5">
        <v>5</v>
      </c>
      <c r="D1241" s="5">
        <v>103</v>
      </c>
      <c r="E1241" s="4" t="s">
        <v>861</v>
      </c>
      <c r="F1241" s="12" t="s">
        <v>909</v>
      </c>
      <c r="G1241" s="4" t="s">
        <v>968</v>
      </c>
      <c r="H1241" s="9">
        <v>26.568596812478798</v>
      </c>
      <c r="I1241" s="4"/>
      <c r="J1241" s="4" t="s">
        <v>856</v>
      </c>
      <c r="K1241" s="4"/>
      <c r="L1241" s="4">
        <v>1</v>
      </c>
      <c r="M1241" s="4" t="s">
        <v>960</v>
      </c>
      <c r="N1241" s="4"/>
    </row>
    <row r="1242" spans="1:14" hidden="1" x14ac:dyDescent="0.3">
      <c r="A1242" s="5" t="s">
        <v>606</v>
      </c>
      <c r="B1242" s="5">
        <v>5</v>
      </c>
      <c r="C1242" s="5">
        <v>5</v>
      </c>
      <c r="D1242" s="5">
        <v>103</v>
      </c>
      <c r="E1242" s="4" t="s">
        <v>861</v>
      </c>
      <c r="F1242" s="12" t="s">
        <v>910</v>
      </c>
      <c r="G1242" s="4" t="s">
        <v>968</v>
      </c>
      <c r="H1242" s="9">
        <v>27.035642255197359</v>
      </c>
      <c r="I1242" s="4"/>
      <c r="J1242" s="4" t="s">
        <v>856</v>
      </c>
      <c r="K1242" s="4"/>
      <c r="L1242" s="4">
        <v>1</v>
      </c>
      <c r="M1242" s="4" t="s">
        <v>960</v>
      </c>
      <c r="N1242" s="4"/>
    </row>
    <row r="1243" spans="1:14" hidden="1" x14ac:dyDescent="0.3">
      <c r="A1243" s="5" t="s">
        <v>606</v>
      </c>
      <c r="B1243" s="5">
        <v>5</v>
      </c>
      <c r="C1243" s="5">
        <v>5</v>
      </c>
      <c r="D1243" s="5">
        <v>103</v>
      </c>
      <c r="E1243" s="4" t="s">
        <v>861</v>
      </c>
      <c r="F1243" s="12" t="s">
        <v>911</v>
      </c>
      <c r="G1243" s="4" t="s">
        <v>968</v>
      </c>
      <c r="H1243" s="9">
        <v>25.327923183262499</v>
      </c>
      <c r="I1243" s="4"/>
      <c r="J1243" s="4" t="s">
        <v>856</v>
      </c>
      <c r="K1243" s="4"/>
      <c r="L1243" s="4">
        <v>1</v>
      </c>
      <c r="M1243" s="4" t="s">
        <v>960</v>
      </c>
      <c r="N1243" s="4"/>
    </row>
    <row r="1244" spans="1:14" hidden="1" x14ac:dyDescent="0.3">
      <c r="A1244" s="5" t="s">
        <v>606</v>
      </c>
      <c r="B1244" s="5">
        <v>5</v>
      </c>
      <c r="C1244" s="5">
        <v>5</v>
      </c>
      <c r="D1244" s="5">
        <v>103</v>
      </c>
      <c r="E1244" s="4" t="s">
        <v>861</v>
      </c>
      <c r="F1244" s="12" t="s">
        <v>922</v>
      </c>
      <c r="G1244" s="4" t="s">
        <v>1760</v>
      </c>
      <c r="H1244" s="9">
        <v>9.258159872799709</v>
      </c>
      <c r="I1244" s="4"/>
      <c r="J1244" s="4" t="s">
        <v>883</v>
      </c>
      <c r="K1244" s="4"/>
      <c r="L1244" s="4">
        <v>1</v>
      </c>
      <c r="M1244" s="4" t="s">
        <v>960</v>
      </c>
      <c r="N1244" s="4"/>
    </row>
    <row r="1245" spans="1:14" hidden="1" x14ac:dyDescent="0.3">
      <c r="A1245" s="5" t="s">
        <v>606</v>
      </c>
      <c r="B1245" s="5">
        <v>5</v>
      </c>
      <c r="C1245" s="5">
        <v>5</v>
      </c>
      <c r="D1245" s="5">
        <v>103</v>
      </c>
      <c r="E1245" s="4" t="s">
        <v>861</v>
      </c>
      <c r="F1245" s="12" t="s">
        <v>904</v>
      </c>
      <c r="G1245" s="4" t="s">
        <v>1760</v>
      </c>
      <c r="H1245" s="9">
        <v>8.5254054681804874</v>
      </c>
      <c r="I1245" s="4"/>
      <c r="J1245" s="4" t="s">
        <v>883</v>
      </c>
      <c r="K1245" s="4"/>
      <c r="L1245" s="4">
        <v>1</v>
      </c>
      <c r="M1245" s="4" t="s">
        <v>960</v>
      </c>
      <c r="N1245" s="4"/>
    </row>
    <row r="1246" spans="1:14" hidden="1" x14ac:dyDescent="0.3">
      <c r="A1246" s="5" t="s">
        <v>606</v>
      </c>
      <c r="B1246" s="5">
        <v>5</v>
      </c>
      <c r="C1246" s="5">
        <v>5</v>
      </c>
      <c r="D1246" s="5">
        <v>103</v>
      </c>
      <c r="E1246" s="4" t="s">
        <v>861</v>
      </c>
      <c r="F1246" s="12" t="s">
        <v>905</v>
      </c>
      <c r="G1246" s="4" t="s">
        <v>1760</v>
      </c>
      <c r="H1246" s="9">
        <v>8.332445257050777</v>
      </c>
      <c r="I1246" s="4"/>
      <c r="J1246" s="4" t="s">
        <v>883</v>
      </c>
      <c r="K1246" s="4"/>
      <c r="L1246" s="4">
        <v>1</v>
      </c>
      <c r="M1246" s="4" t="s">
        <v>960</v>
      </c>
      <c r="N1246" s="4"/>
    </row>
    <row r="1247" spans="1:14" hidden="1" x14ac:dyDescent="0.3">
      <c r="A1247" s="5" t="s">
        <v>606</v>
      </c>
      <c r="B1247" s="5">
        <v>5</v>
      </c>
      <c r="C1247" s="5">
        <v>5</v>
      </c>
      <c r="D1247" s="5">
        <v>103</v>
      </c>
      <c r="E1247" s="4" t="s">
        <v>861</v>
      </c>
      <c r="F1247" s="12" t="s">
        <v>906</v>
      </c>
      <c r="G1247" s="4" t="s">
        <v>1760</v>
      </c>
      <c r="H1247" s="9">
        <v>8.8991442853296316</v>
      </c>
      <c r="I1247" s="4"/>
      <c r="J1247" s="4" t="s">
        <v>883</v>
      </c>
      <c r="K1247" s="4"/>
      <c r="L1247" s="4">
        <v>1</v>
      </c>
      <c r="M1247" s="4" t="s">
        <v>960</v>
      </c>
      <c r="N1247" s="4"/>
    </row>
    <row r="1248" spans="1:14" hidden="1" x14ac:dyDescent="0.3">
      <c r="A1248" s="5" t="s">
        <v>606</v>
      </c>
      <c r="B1248" s="5">
        <v>5</v>
      </c>
      <c r="C1248" s="5">
        <v>5</v>
      </c>
      <c r="D1248" s="5">
        <v>103</v>
      </c>
      <c r="E1248" s="4" t="s">
        <v>861</v>
      </c>
      <c r="F1248" s="12" t="s">
        <v>903</v>
      </c>
      <c r="G1248" s="4" t="s">
        <v>1760</v>
      </c>
      <c r="H1248" s="9">
        <v>8.9023760273119166</v>
      </c>
      <c r="I1248" s="4"/>
      <c r="J1248" s="4" t="s">
        <v>883</v>
      </c>
      <c r="K1248" s="4"/>
      <c r="L1248" s="4">
        <v>1</v>
      </c>
      <c r="M1248" s="4" t="s">
        <v>960</v>
      </c>
      <c r="N1248" s="4"/>
    </row>
    <row r="1249" spans="1:14" hidden="1" x14ac:dyDescent="0.3">
      <c r="A1249" s="5" t="s">
        <v>606</v>
      </c>
      <c r="B1249" s="5">
        <v>5</v>
      </c>
      <c r="C1249" s="5">
        <v>5</v>
      </c>
      <c r="D1249" s="5">
        <v>103</v>
      </c>
      <c r="E1249" s="4" t="s">
        <v>861</v>
      </c>
      <c r="F1249" s="12" t="s">
        <v>907</v>
      </c>
      <c r="G1249" s="4" t="s">
        <v>1760</v>
      </c>
      <c r="H1249" s="9">
        <v>7.6413864843821564</v>
      </c>
      <c r="I1249" s="4"/>
      <c r="J1249" s="4" t="s">
        <v>883</v>
      </c>
      <c r="K1249" s="4"/>
      <c r="L1249" s="4">
        <v>1</v>
      </c>
      <c r="M1249" s="4" t="s">
        <v>960</v>
      </c>
      <c r="N1249" s="4"/>
    </row>
    <row r="1250" spans="1:14" hidden="1" x14ac:dyDescent="0.3">
      <c r="A1250" s="5" t="s">
        <v>606</v>
      </c>
      <c r="B1250" s="5">
        <v>5</v>
      </c>
      <c r="C1250" s="5">
        <v>5</v>
      </c>
      <c r="D1250" s="5">
        <v>103</v>
      </c>
      <c r="E1250" s="4" t="s">
        <v>861</v>
      </c>
      <c r="F1250" s="12" t="s">
        <v>908</v>
      </c>
      <c r="G1250" s="4" t="s">
        <v>1760</v>
      </c>
      <c r="H1250" s="9">
        <v>8.021044357618937</v>
      </c>
      <c r="I1250" s="4"/>
      <c r="J1250" s="4" t="s">
        <v>883</v>
      </c>
      <c r="K1250" s="4"/>
      <c r="L1250" s="4">
        <v>1</v>
      </c>
      <c r="M1250" s="4" t="s">
        <v>960</v>
      </c>
      <c r="N1250" s="4"/>
    </row>
    <row r="1251" spans="1:14" hidden="1" x14ac:dyDescent="0.3">
      <c r="A1251" s="5" t="s">
        <v>606</v>
      </c>
      <c r="B1251" s="5">
        <v>5</v>
      </c>
      <c r="C1251" s="5">
        <v>5</v>
      </c>
      <c r="D1251" s="5">
        <v>103</v>
      </c>
      <c r="E1251" s="4" t="s">
        <v>861</v>
      </c>
      <c r="F1251" s="12" t="s">
        <v>909</v>
      </c>
      <c r="G1251" s="4" t="s">
        <v>1760</v>
      </c>
      <c r="H1251" s="9">
        <v>7.3795776000000002</v>
      </c>
      <c r="I1251" s="4"/>
      <c r="J1251" s="4" t="s">
        <v>883</v>
      </c>
      <c r="K1251" s="4"/>
      <c r="L1251" s="4">
        <v>1</v>
      </c>
      <c r="M1251" s="4" t="s">
        <v>960</v>
      </c>
      <c r="N1251" s="4"/>
    </row>
    <row r="1252" spans="1:14" hidden="1" x14ac:dyDescent="0.3">
      <c r="A1252" s="5" t="s">
        <v>606</v>
      </c>
      <c r="B1252" s="5">
        <v>5</v>
      </c>
      <c r="C1252" s="5">
        <v>5</v>
      </c>
      <c r="D1252" s="5">
        <v>103</v>
      </c>
      <c r="E1252" s="4" t="s">
        <v>861</v>
      </c>
      <c r="F1252" s="12" t="s">
        <v>910</v>
      </c>
      <c r="G1252" s="4" t="s">
        <v>1760</v>
      </c>
      <c r="H1252" s="9">
        <v>8.6790886969621912</v>
      </c>
      <c r="I1252" s="4"/>
      <c r="J1252" s="4" t="s">
        <v>883</v>
      </c>
      <c r="K1252" s="4"/>
      <c r="L1252" s="4">
        <v>1</v>
      </c>
      <c r="M1252" s="4" t="s">
        <v>960</v>
      </c>
      <c r="N1252" s="4"/>
    </row>
    <row r="1253" spans="1:14" hidden="1" x14ac:dyDescent="0.3">
      <c r="A1253" s="5" t="s">
        <v>606</v>
      </c>
      <c r="B1253" s="5">
        <v>5</v>
      </c>
      <c r="C1253" s="5">
        <v>5</v>
      </c>
      <c r="D1253" s="5">
        <v>103</v>
      </c>
      <c r="E1253" s="4" t="s">
        <v>861</v>
      </c>
      <c r="F1253" s="12" t="s">
        <v>911</v>
      </c>
      <c r="G1253" s="4" t="s">
        <v>1760</v>
      </c>
      <c r="H1253" s="9">
        <v>7.7543096590909064</v>
      </c>
      <c r="I1253" s="4"/>
      <c r="J1253" s="4" t="s">
        <v>883</v>
      </c>
      <c r="K1253" s="4"/>
      <c r="L1253" s="4">
        <v>1</v>
      </c>
      <c r="M1253" s="4" t="s">
        <v>960</v>
      </c>
      <c r="N1253" s="4"/>
    </row>
    <row r="1254" spans="1:14" hidden="1" x14ac:dyDescent="0.3">
      <c r="A1254" s="5" t="s">
        <v>603</v>
      </c>
      <c r="B1254" s="5">
        <v>5</v>
      </c>
      <c r="C1254" s="5">
        <v>5</v>
      </c>
      <c r="D1254" s="5">
        <v>103</v>
      </c>
      <c r="E1254" s="4" t="s">
        <v>876</v>
      </c>
      <c r="F1254" s="4" t="s">
        <v>876</v>
      </c>
      <c r="G1254" s="4" t="s">
        <v>969</v>
      </c>
      <c r="H1254" s="4">
        <v>4484</v>
      </c>
      <c r="I1254" s="4">
        <v>136</v>
      </c>
      <c r="J1254" s="4" t="s">
        <v>974</v>
      </c>
      <c r="K1254" s="4"/>
      <c r="L1254" s="4">
        <v>1</v>
      </c>
      <c r="M1254" s="4" t="s">
        <v>971</v>
      </c>
      <c r="N1254" s="4"/>
    </row>
    <row r="1255" spans="1:14" hidden="1" x14ac:dyDescent="0.3">
      <c r="A1255" s="5" t="s">
        <v>603</v>
      </c>
      <c r="B1255" s="5">
        <v>5</v>
      </c>
      <c r="C1255" s="5">
        <v>5</v>
      </c>
      <c r="D1255" s="5">
        <v>103</v>
      </c>
      <c r="E1255" s="4" t="s">
        <v>876</v>
      </c>
      <c r="F1255" s="4" t="s">
        <v>876</v>
      </c>
      <c r="G1255" s="4" t="s">
        <v>970</v>
      </c>
      <c r="H1255" s="4">
        <v>2653</v>
      </c>
      <c r="I1255" s="4">
        <v>77</v>
      </c>
      <c r="J1255" s="4" t="s">
        <v>974</v>
      </c>
      <c r="K1255" s="4"/>
      <c r="L1255" s="4">
        <v>1</v>
      </c>
      <c r="M1255" s="4" t="s">
        <v>971</v>
      </c>
      <c r="N1255" s="4"/>
    </row>
    <row r="1256" spans="1:14" hidden="1" x14ac:dyDescent="0.3">
      <c r="A1256" s="5" t="s">
        <v>603</v>
      </c>
      <c r="B1256" s="5">
        <v>5</v>
      </c>
      <c r="C1256" s="5">
        <v>5</v>
      </c>
      <c r="D1256" s="5">
        <v>103</v>
      </c>
      <c r="E1256" s="4" t="s">
        <v>876</v>
      </c>
      <c r="F1256" s="4" t="s">
        <v>876</v>
      </c>
      <c r="G1256" s="4" t="s">
        <v>1778</v>
      </c>
      <c r="H1256" s="4">
        <v>2.5</v>
      </c>
      <c r="I1256" s="4"/>
      <c r="J1256" s="4" t="s">
        <v>973</v>
      </c>
      <c r="K1256" s="4"/>
      <c r="L1256" s="4">
        <v>1</v>
      </c>
      <c r="M1256" s="4" t="s">
        <v>975</v>
      </c>
      <c r="N1256" s="4"/>
    </row>
    <row r="1257" spans="1:14" hidden="1" x14ac:dyDescent="0.3">
      <c r="A1257" s="5" t="s">
        <v>603</v>
      </c>
      <c r="B1257" s="5">
        <v>5</v>
      </c>
      <c r="C1257" s="5">
        <v>5</v>
      </c>
      <c r="D1257" s="5">
        <v>103</v>
      </c>
      <c r="E1257" s="4" t="s">
        <v>876</v>
      </c>
      <c r="F1257" s="4" t="s">
        <v>876</v>
      </c>
      <c r="G1257" s="4" t="s">
        <v>972</v>
      </c>
      <c r="H1257" s="4">
        <v>9</v>
      </c>
      <c r="I1257" s="4"/>
      <c r="J1257" s="4" t="s">
        <v>973</v>
      </c>
      <c r="K1257" s="4"/>
      <c r="L1257" s="4">
        <v>1</v>
      </c>
      <c r="M1257" s="4" t="s">
        <v>975</v>
      </c>
      <c r="N1257" s="4"/>
    </row>
    <row r="1258" spans="1:14" hidden="1" x14ac:dyDescent="0.3">
      <c r="A1258" s="5" t="s">
        <v>606</v>
      </c>
      <c r="B1258" s="5">
        <v>5</v>
      </c>
      <c r="C1258" s="5">
        <v>5</v>
      </c>
      <c r="D1258" s="5">
        <v>104</v>
      </c>
      <c r="E1258" s="4" t="s">
        <v>861</v>
      </c>
      <c r="F1258" s="12" t="s">
        <v>922</v>
      </c>
      <c r="G1258" s="4" t="s">
        <v>958</v>
      </c>
      <c r="H1258" s="9">
        <v>0.56415544845093291</v>
      </c>
      <c r="I1258" s="4"/>
      <c r="J1258" s="4" t="s">
        <v>961</v>
      </c>
      <c r="K1258" s="4"/>
      <c r="L1258" s="4">
        <v>1</v>
      </c>
      <c r="M1258" s="4" t="s">
        <v>960</v>
      </c>
      <c r="N1258" s="4"/>
    </row>
    <row r="1259" spans="1:14" hidden="1" x14ac:dyDescent="0.3">
      <c r="A1259" s="5" t="s">
        <v>606</v>
      </c>
      <c r="B1259" s="5">
        <v>5</v>
      </c>
      <c r="C1259" s="5">
        <v>5</v>
      </c>
      <c r="D1259" s="5">
        <v>104</v>
      </c>
      <c r="E1259" s="4" t="s">
        <v>861</v>
      </c>
      <c r="F1259" s="12" t="s">
        <v>904</v>
      </c>
      <c r="G1259" s="4" t="s">
        <v>958</v>
      </c>
      <c r="H1259" s="9">
        <v>0.58405197744540571</v>
      </c>
      <c r="I1259" s="4"/>
      <c r="J1259" s="4" t="s">
        <v>961</v>
      </c>
      <c r="K1259" s="4"/>
      <c r="L1259" s="4">
        <v>1</v>
      </c>
      <c r="M1259" s="4" t="s">
        <v>960</v>
      </c>
      <c r="N1259" s="4"/>
    </row>
    <row r="1260" spans="1:14" hidden="1" x14ac:dyDescent="0.3">
      <c r="A1260" s="5" t="s">
        <v>606</v>
      </c>
      <c r="B1260" s="5">
        <v>5</v>
      </c>
      <c r="C1260" s="5">
        <v>5</v>
      </c>
      <c r="D1260" s="5">
        <v>104</v>
      </c>
      <c r="E1260" s="4" t="s">
        <v>861</v>
      </c>
      <c r="F1260" s="12" t="s">
        <v>905</v>
      </c>
      <c r="G1260" s="4" t="s">
        <v>958</v>
      </c>
      <c r="H1260" s="9">
        <v>0.6100993329019494</v>
      </c>
      <c r="I1260" s="4"/>
      <c r="J1260" s="4" t="s">
        <v>961</v>
      </c>
      <c r="K1260" s="4"/>
      <c r="L1260" s="4">
        <v>1</v>
      </c>
      <c r="M1260" s="4" t="s">
        <v>960</v>
      </c>
      <c r="N1260" s="4"/>
    </row>
    <row r="1261" spans="1:14" hidden="1" x14ac:dyDescent="0.3">
      <c r="A1261" s="5" t="s">
        <v>606</v>
      </c>
      <c r="B1261" s="5">
        <v>5</v>
      </c>
      <c r="C1261" s="5">
        <v>5</v>
      </c>
      <c r="D1261" s="5">
        <v>104</v>
      </c>
      <c r="E1261" s="4" t="s">
        <v>861</v>
      </c>
      <c r="F1261" s="12" t="s">
        <v>906</v>
      </c>
      <c r="G1261" s="4" t="s">
        <v>958</v>
      </c>
      <c r="H1261" s="9">
        <v>0.61231586001815097</v>
      </c>
      <c r="I1261" s="4"/>
      <c r="J1261" s="4" t="s">
        <v>961</v>
      </c>
      <c r="K1261" s="4"/>
      <c r="L1261" s="4">
        <v>1</v>
      </c>
      <c r="M1261" s="4" t="s">
        <v>960</v>
      </c>
      <c r="N1261" s="4"/>
    </row>
    <row r="1262" spans="1:14" hidden="1" x14ac:dyDescent="0.3">
      <c r="A1262" s="5" t="s">
        <v>606</v>
      </c>
      <c r="B1262" s="5">
        <v>5</v>
      </c>
      <c r="C1262" s="5">
        <v>5</v>
      </c>
      <c r="D1262" s="5">
        <v>104</v>
      </c>
      <c r="E1262" s="4" t="s">
        <v>861</v>
      </c>
      <c r="F1262" s="12" t="s">
        <v>903</v>
      </c>
      <c r="G1262" s="4" t="s">
        <v>958</v>
      </c>
      <c r="H1262" s="9">
        <v>0.62256485467311162</v>
      </c>
      <c r="I1262" s="4"/>
      <c r="J1262" s="4" t="s">
        <v>961</v>
      </c>
      <c r="K1262" s="4"/>
      <c r="L1262" s="4">
        <v>1</v>
      </c>
      <c r="M1262" s="4" t="s">
        <v>960</v>
      </c>
      <c r="N1262" s="4"/>
    </row>
    <row r="1263" spans="1:14" hidden="1" x14ac:dyDescent="0.3">
      <c r="A1263" s="5" t="s">
        <v>606</v>
      </c>
      <c r="B1263" s="5">
        <v>5</v>
      </c>
      <c r="C1263" s="5">
        <v>5</v>
      </c>
      <c r="D1263" s="5">
        <v>104</v>
      </c>
      <c r="E1263" s="4" t="s">
        <v>861</v>
      </c>
      <c r="F1263" s="12" t="s">
        <v>907</v>
      </c>
      <c r="G1263" s="4" t="s">
        <v>958</v>
      </c>
      <c r="H1263" s="9">
        <v>0.63478779293752297</v>
      </c>
      <c r="I1263" s="4"/>
      <c r="J1263" s="4" t="s">
        <v>961</v>
      </c>
      <c r="K1263" s="4"/>
      <c r="L1263" s="4">
        <v>1</v>
      </c>
      <c r="M1263" s="4" t="s">
        <v>960</v>
      </c>
      <c r="N1263" s="4"/>
    </row>
    <row r="1264" spans="1:14" hidden="1" x14ac:dyDescent="0.3">
      <c r="A1264" s="5" t="s">
        <v>606</v>
      </c>
      <c r="B1264" s="5">
        <v>5</v>
      </c>
      <c r="C1264" s="5">
        <v>5</v>
      </c>
      <c r="D1264" s="5">
        <v>104</v>
      </c>
      <c r="E1264" s="4" t="s">
        <v>861</v>
      </c>
      <c r="F1264" s="12" t="s">
        <v>908</v>
      </c>
      <c r="G1264" s="4" t="s">
        <v>958</v>
      </c>
      <c r="H1264" s="9">
        <v>0.64994297033189097</v>
      </c>
      <c r="I1264" s="4"/>
      <c r="J1264" s="4" t="s">
        <v>961</v>
      </c>
      <c r="K1264" s="4"/>
      <c r="L1264" s="4">
        <v>1</v>
      </c>
      <c r="M1264" s="4" t="s">
        <v>960</v>
      </c>
      <c r="N1264" s="4"/>
    </row>
    <row r="1265" spans="1:14" hidden="1" x14ac:dyDescent="0.3">
      <c r="A1265" s="5" t="s">
        <v>606</v>
      </c>
      <c r="B1265" s="5">
        <v>5</v>
      </c>
      <c r="C1265" s="5">
        <v>5</v>
      </c>
      <c r="D1265" s="5">
        <v>104</v>
      </c>
      <c r="E1265" s="4" t="s">
        <v>861</v>
      </c>
      <c r="F1265" s="12" t="s">
        <v>909</v>
      </c>
      <c r="G1265" s="4" t="s">
        <v>958</v>
      </c>
      <c r="H1265" s="9">
        <v>0.6372322199293976</v>
      </c>
      <c r="I1265" s="4"/>
      <c r="J1265" s="4" t="s">
        <v>961</v>
      </c>
      <c r="K1265" s="4"/>
      <c r="L1265" s="4">
        <v>1</v>
      </c>
      <c r="M1265" s="4" t="s">
        <v>960</v>
      </c>
      <c r="N1265" s="4"/>
    </row>
    <row r="1266" spans="1:14" hidden="1" x14ac:dyDescent="0.3">
      <c r="A1266" s="5" t="s">
        <v>606</v>
      </c>
      <c r="B1266" s="5">
        <v>5</v>
      </c>
      <c r="C1266" s="5">
        <v>5</v>
      </c>
      <c r="D1266" s="5">
        <v>104</v>
      </c>
      <c r="E1266" s="4" t="s">
        <v>861</v>
      </c>
      <c r="F1266" s="12" t="s">
        <v>910</v>
      </c>
      <c r="G1266" s="4" t="s">
        <v>958</v>
      </c>
      <c r="H1266" s="9">
        <v>0.63597414794202944</v>
      </c>
      <c r="I1266" s="4"/>
      <c r="J1266" s="4" t="s">
        <v>961</v>
      </c>
      <c r="K1266" s="4"/>
      <c r="L1266" s="4">
        <v>1</v>
      </c>
      <c r="M1266" s="4" t="s">
        <v>960</v>
      </c>
      <c r="N1266" s="4"/>
    </row>
    <row r="1267" spans="1:14" hidden="1" x14ac:dyDescent="0.3">
      <c r="A1267" s="5" t="s">
        <v>606</v>
      </c>
      <c r="B1267" s="5">
        <v>5</v>
      </c>
      <c r="C1267" s="5">
        <v>5</v>
      </c>
      <c r="D1267" s="5">
        <v>104</v>
      </c>
      <c r="E1267" s="4" t="s">
        <v>861</v>
      </c>
      <c r="F1267" s="12" t="s">
        <v>911</v>
      </c>
      <c r="G1267" s="4" t="s">
        <v>958</v>
      </c>
      <c r="H1267" s="9">
        <v>0.65354733934373022</v>
      </c>
      <c r="I1267" s="4"/>
      <c r="J1267" s="4" t="s">
        <v>961</v>
      </c>
      <c r="K1267" s="4"/>
      <c r="L1267" s="4">
        <v>1</v>
      </c>
      <c r="M1267" s="4" t="s">
        <v>960</v>
      </c>
      <c r="N1267" s="4"/>
    </row>
    <row r="1268" spans="1:14" hidden="1" x14ac:dyDescent="0.3">
      <c r="A1268" s="5" t="s">
        <v>606</v>
      </c>
      <c r="B1268" s="5">
        <v>5</v>
      </c>
      <c r="C1268" s="5">
        <v>5</v>
      </c>
      <c r="D1268" s="5">
        <v>104</v>
      </c>
      <c r="E1268" s="4" t="s">
        <v>861</v>
      </c>
      <c r="F1268" s="12" t="s">
        <v>912</v>
      </c>
      <c r="G1268" s="4" t="s">
        <v>958</v>
      </c>
      <c r="H1268" s="9">
        <v>0.66314917773289028</v>
      </c>
      <c r="I1268" s="4"/>
      <c r="J1268" s="4" t="s">
        <v>961</v>
      </c>
      <c r="K1268" s="4"/>
      <c r="L1268" s="4">
        <v>1</v>
      </c>
      <c r="M1268" s="4" t="s">
        <v>960</v>
      </c>
      <c r="N1268" s="4"/>
    </row>
    <row r="1269" spans="1:14" hidden="1" x14ac:dyDescent="0.3">
      <c r="A1269" s="5" t="s">
        <v>606</v>
      </c>
      <c r="B1269" s="5">
        <v>5</v>
      </c>
      <c r="C1269" s="5">
        <v>5</v>
      </c>
      <c r="D1269" s="5">
        <v>104</v>
      </c>
      <c r="E1269" s="4" t="s">
        <v>861</v>
      </c>
      <c r="F1269" s="12" t="s">
        <v>913</v>
      </c>
      <c r="G1269" s="4" t="s">
        <v>958</v>
      </c>
      <c r="H1269" s="9">
        <v>0.70680502057953332</v>
      </c>
      <c r="I1269" s="4"/>
      <c r="J1269" s="4" t="s">
        <v>961</v>
      </c>
      <c r="K1269" s="4"/>
      <c r="L1269" s="4">
        <v>1</v>
      </c>
      <c r="M1269" s="4" t="s">
        <v>960</v>
      </c>
      <c r="N1269" s="4"/>
    </row>
    <row r="1270" spans="1:14" hidden="1" x14ac:dyDescent="0.3">
      <c r="A1270" s="5" t="s">
        <v>606</v>
      </c>
      <c r="B1270" s="5">
        <v>5</v>
      </c>
      <c r="C1270" s="5">
        <v>5</v>
      </c>
      <c r="D1270" s="5">
        <v>104</v>
      </c>
      <c r="E1270" s="4" t="s">
        <v>861</v>
      </c>
      <c r="F1270" s="12" t="s">
        <v>914</v>
      </c>
      <c r="G1270" s="4" t="s">
        <v>958</v>
      </c>
      <c r="H1270" s="9">
        <v>0.70112896109500189</v>
      </c>
      <c r="I1270" s="4"/>
      <c r="J1270" s="4" t="s">
        <v>961</v>
      </c>
      <c r="K1270" s="4"/>
      <c r="L1270" s="4">
        <v>1</v>
      </c>
      <c r="M1270" s="4" t="s">
        <v>960</v>
      </c>
      <c r="N1270" s="4"/>
    </row>
    <row r="1271" spans="1:14" hidden="1" x14ac:dyDescent="0.3">
      <c r="A1271" s="5" t="s">
        <v>606</v>
      </c>
      <c r="B1271" s="5">
        <v>5</v>
      </c>
      <c r="C1271" s="5">
        <v>5</v>
      </c>
      <c r="D1271" s="5">
        <v>104</v>
      </c>
      <c r="E1271" s="4" t="s">
        <v>861</v>
      </c>
      <c r="F1271" s="12" t="s">
        <v>915</v>
      </c>
      <c r="G1271" s="4" t="s">
        <v>958</v>
      </c>
      <c r="H1271" s="9">
        <v>0.71073528896241589</v>
      </c>
      <c r="I1271" s="4"/>
      <c r="J1271" s="4" t="s">
        <v>961</v>
      </c>
      <c r="K1271" s="4"/>
      <c r="L1271" s="4">
        <v>1</v>
      </c>
      <c r="M1271" s="4" t="s">
        <v>960</v>
      </c>
      <c r="N1271" s="4"/>
    </row>
    <row r="1272" spans="1:14" hidden="1" x14ac:dyDescent="0.3">
      <c r="A1272" s="5" t="s">
        <v>606</v>
      </c>
      <c r="B1272" s="5">
        <v>5</v>
      </c>
      <c r="C1272" s="5">
        <v>5</v>
      </c>
      <c r="D1272" s="5">
        <v>104</v>
      </c>
      <c r="E1272" s="4" t="s">
        <v>861</v>
      </c>
      <c r="F1272" s="12" t="s">
        <v>916</v>
      </c>
      <c r="G1272" s="4" t="s">
        <v>958</v>
      </c>
      <c r="H1272" s="9">
        <v>0.75513744755628176</v>
      </c>
      <c r="I1272" s="4"/>
      <c r="J1272" s="4" t="s">
        <v>961</v>
      </c>
      <c r="K1272" s="4"/>
      <c r="L1272" s="4">
        <v>1</v>
      </c>
      <c r="M1272" s="4" t="s">
        <v>960</v>
      </c>
      <c r="N1272" s="4"/>
    </row>
    <row r="1273" spans="1:14" hidden="1" x14ac:dyDescent="0.3">
      <c r="A1273" s="5" t="s">
        <v>606</v>
      </c>
      <c r="B1273" s="5">
        <v>5</v>
      </c>
      <c r="C1273" s="5">
        <v>5</v>
      </c>
      <c r="D1273" s="5">
        <v>104</v>
      </c>
      <c r="E1273" s="4" t="s">
        <v>861</v>
      </c>
      <c r="F1273" s="12" t="s">
        <v>917</v>
      </c>
      <c r="G1273" s="4" t="s">
        <v>958</v>
      </c>
      <c r="H1273" s="9">
        <v>0.73452427384781727</v>
      </c>
      <c r="I1273" s="4"/>
      <c r="J1273" s="4" t="s">
        <v>961</v>
      </c>
      <c r="K1273" s="4"/>
      <c r="L1273" s="4">
        <v>1</v>
      </c>
      <c r="M1273" s="4" t="s">
        <v>960</v>
      </c>
      <c r="N1273" s="4"/>
    </row>
    <row r="1274" spans="1:14" hidden="1" x14ac:dyDescent="0.3">
      <c r="A1274" s="5" t="s">
        <v>606</v>
      </c>
      <c r="B1274" s="5">
        <v>5</v>
      </c>
      <c r="C1274" s="5">
        <v>5</v>
      </c>
      <c r="D1274" s="5">
        <v>104</v>
      </c>
      <c r="E1274" s="4" t="s">
        <v>861</v>
      </c>
      <c r="F1274" s="12" t="s">
        <v>918</v>
      </c>
      <c r="G1274" s="4" t="s">
        <v>958</v>
      </c>
      <c r="H1274" s="9">
        <v>0.74864377181441133</v>
      </c>
      <c r="I1274" s="4"/>
      <c r="J1274" s="4" t="s">
        <v>961</v>
      </c>
      <c r="K1274" s="4"/>
      <c r="L1274" s="4">
        <v>1</v>
      </c>
      <c r="M1274" s="4" t="s">
        <v>960</v>
      </c>
      <c r="N1274" s="4"/>
    </row>
    <row r="1275" spans="1:14" hidden="1" x14ac:dyDescent="0.3">
      <c r="A1275" s="5" t="s">
        <v>606</v>
      </c>
      <c r="B1275" s="5">
        <v>5</v>
      </c>
      <c r="C1275" s="5">
        <v>5</v>
      </c>
      <c r="D1275" s="5">
        <v>104</v>
      </c>
      <c r="E1275" s="4" t="s">
        <v>861</v>
      </c>
      <c r="F1275" s="12" t="s">
        <v>919</v>
      </c>
      <c r="G1275" s="4" t="s">
        <v>958</v>
      </c>
      <c r="H1275" s="9">
        <v>0.78442480612847276</v>
      </c>
      <c r="I1275" s="4"/>
      <c r="J1275" s="4" t="s">
        <v>961</v>
      </c>
      <c r="K1275" s="4"/>
      <c r="L1275" s="4">
        <v>1</v>
      </c>
      <c r="M1275" s="4" t="s">
        <v>960</v>
      </c>
      <c r="N1275" s="4"/>
    </row>
    <row r="1276" spans="1:14" hidden="1" x14ac:dyDescent="0.3">
      <c r="A1276" s="5" t="s">
        <v>606</v>
      </c>
      <c r="B1276" s="5">
        <v>5</v>
      </c>
      <c r="C1276" s="5">
        <v>5</v>
      </c>
      <c r="D1276" s="5">
        <v>104</v>
      </c>
      <c r="E1276" s="4" t="s">
        <v>861</v>
      </c>
      <c r="F1276" s="12" t="s">
        <v>920</v>
      </c>
      <c r="G1276" s="4" t="s">
        <v>958</v>
      </c>
      <c r="H1276" s="9">
        <v>0.81613823645216643</v>
      </c>
      <c r="I1276" s="4"/>
      <c r="J1276" s="4" t="s">
        <v>961</v>
      </c>
      <c r="K1276" s="4"/>
      <c r="L1276" s="4">
        <v>1</v>
      </c>
      <c r="M1276" s="4" t="s">
        <v>960</v>
      </c>
      <c r="N1276" s="4"/>
    </row>
    <row r="1277" spans="1:14" hidden="1" x14ac:dyDescent="0.3">
      <c r="A1277" s="5" t="s">
        <v>606</v>
      </c>
      <c r="B1277" s="5">
        <v>5</v>
      </c>
      <c r="C1277" s="5">
        <v>5</v>
      </c>
      <c r="D1277" s="5">
        <v>104</v>
      </c>
      <c r="E1277" s="4" t="s">
        <v>861</v>
      </c>
      <c r="F1277" s="12" t="s">
        <v>921</v>
      </c>
      <c r="G1277" s="4" t="s">
        <v>958</v>
      </c>
      <c r="H1277" s="9">
        <v>0.82686134582791848</v>
      </c>
      <c r="I1277" s="4"/>
      <c r="J1277" s="4" t="s">
        <v>961</v>
      </c>
      <c r="K1277" s="4"/>
      <c r="L1277" s="4">
        <v>1</v>
      </c>
      <c r="M1277" s="4" t="s">
        <v>960</v>
      </c>
      <c r="N1277" s="4"/>
    </row>
    <row r="1278" spans="1:14" hidden="1" x14ac:dyDescent="0.3">
      <c r="A1278" s="5" t="s">
        <v>606</v>
      </c>
      <c r="B1278" s="5">
        <v>5</v>
      </c>
      <c r="C1278" s="5">
        <v>5</v>
      </c>
      <c r="D1278" s="5">
        <v>104</v>
      </c>
      <c r="E1278" s="4" t="s">
        <v>861</v>
      </c>
      <c r="F1278" s="12" t="s">
        <v>1134</v>
      </c>
      <c r="G1278" s="4" t="s">
        <v>958</v>
      </c>
      <c r="H1278" s="9">
        <v>0.85843502905908542</v>
      </c>
      <c r="I1278" s="4"/>
      <c r="J1278" s="4" t="s">
        <v>961</v>
      </c>
      <c r="K1278" s="4"/>
      <c r="L1278" s="4">
        <v>1</v>
      </c>
      <c r="M1278" s="4" t="s">
        <v>960</v>
      </c>
      <c r="N1278" s="4"/>
    </row>
    <row r="1279" spans="1:14" hidden="1" x14ac:dyDescent="0.3">
      <c r="A1279" s="5" t="s">
        <v>606</v>
      </c>
      <c r="B1279" s="5">
        <v>5</v>
      </c>
      <c r="C1279" s="5">
        <v>5</v>
      </c>
      <c r="D1279" s="5">
        <v>104</v>
      </c>
      <c r="E1279" s="4" t="s">
        <v>861</v>
      </c>
      <c r="F1279" s="12" t="s">
        <v>1141</v>
      </c>
      <c r="G1279" s="4" t="s">
        <v>958</v>
      </c>
      <c r="H1279" s="9">
        <v>0.8727200208781597</v>
      </c>
      <c r="I1279" s="4"/>
      <c r="J1279" s="4" t="s">
        <v>961</v>
      </c>
      <c r="K1279" s="4"/>
      <c r="L1279" s="4">
        <v>1</v>
      </c>
      <c r="M1279" s="4" t="s">
        <v>960</v>
      </c>
      <c r="N1279" s="4"/>
    </row>
    <row r="1280" spans="1:14" hidden="1" x14ac:dyDescent="0.3">
      <c r="A1280" s="5" t="s">
        <v>606</v>
      </c>
      <c r="B1280" s="5">
        <v>5</v>
      </c>
      <c r="C1280" s="5">
        <v>5</v>
      </c>
      <c r="D1280" s="5">
        <v>104</v>
      </c>
      <c r="E1280" s="4" t="s">
        <v>861</v>
      </c>
      <c r="F1280" s="12" t="s">
        <v>1142</v>
      </c>
      <c r="G1280" s="4" t="s">
        <v>958</v>
      </c>
      <c r="H1280" s="9">
        <v>0.9419167116219338</v>
      </c>
      <c r="I1280" s="4"/>
      <c r="J1280" s="4" t="s">
        <v>961</v>
      </c>
      <c r="K1280" s="4"/>
      <c r="L1280" s="4">
        <v>1</v>
      </c>
      <c r="M1280" s="4" t="s">
        <v>960</v>
      </c>
      <c r="N1280" s="4"/>
    </row>
    <row r="1281" spans="1:14" hidden="1" x14ac:dyDescent="0.3">
      <c r="A1281" s="5" t="s">
        <v>606</v>
      </c>
      <c r="B1281" s="5">
        <v>5</v>
      </c>
      <c r="C1281" s="5">
        <v>5</v>
      </c>
      <c r="D1281" s="5">
        <v>104</v>
      </c>
      <c r="E1281" s="4" t="s">
        <v>861</v>
      </c>
      <c r="F1281" s="12" t="s">
        <v>1143</v>
      </c>
      <c r="G1281" s="4" t="s">
        <v>958</v>
      </c>
      <c r="H1281" s="9">
        <v>0.96021952717306625</v>
      </c>
      <c r="I1281" s="4"/>
      <c r="J1281" s="4" t="s">
        <v>961</v>
      </c>
      <c r="K1281" s="4"/>
      <c r="L1281" s="4">
        <v>1</v>
      </c>
      <c r="M1281" s="4" t="s">
        <v>960</v>
      </c>
      <c r="N1281" s="4"/>
    </row>
    <row r="1282" spans="1:14" hidden="1" x14ac:dyDescent="0.3">
      <c r="A1282" s="5" t="s">
        <v>606</v>
      </c>
      <c r="B1282" s="5">
        <v>5</v>
      </c>
      <c r="C1282" s="5">
        <v>5</v>
      </c>
      <c r="D1282" s="5">
        <v>104</v>
      </c>
      <c r="E1282" s="4" t="s">
        <v>861</v>
      </c>
      <c r="F1282" s="12" t="s">
        <v>1144</v>
      </c>
      <c r="G1282" s="4" t="s">
        <v>958</v>
      </c>
      <c r="H1282" s="9">
        <v>0.99509253592509606</v>
      </c>
      <c r="I1282" s="4"/>
      <c r="J1282" s="4" t="s">
        <v>961</v>
      </c>
      <c r="K1282" s="4"/>
      <c r="L1282" s="4">
        <v>1</v>
      </c>
      <c r="M1282" s="4" t="s">
        <v>960</v>
      </c>
      <c r="N1282" s="4"/>
    </row>
    <row r="1283" spans="1:14" hidden="1" x14ac:dyDescent="0.3">
      <c r="A1283" s="5" t="s">
        <v>606</v>
      </c>
      <c r="B1283" s="5">
        <v>5</v>
      </c>
      <c r="C1283" s="5">
        <v>5</v>
      </c>
      <c r="D1283" s="5">
        <v>104</v>
      </c>
      <c r="E1283" s="4" t="s">
        <v>861</v>
      </c>
      <c r="F1283" s="12" t="s">
        <v>1135</v>
      </c>
      <c r="G1283" s="4" t="s">
        <v>958</v>
      </c>
      <c r="H1283" s="9">
        <v>0.99838872819618374</v>
      </c>
      <c r="I1283" s="4"/>
      <c r="J1283" s="4" t="s">
        <v>961</v>
      </c>
      <c r="K1283" s="4"/>
      <c r="L1283" s="4">
        <v>1</v>
      </c>
      <c r="M1283" s="4" t="s">
        <v>960</v>
      </c>
      <c r="N1283" s="4"/>
    </row>
    <row r="1284" spans="1:14" hidden="1" x14ac:dyDescent="0.3">
      <c r="A1284" s="5" t="s">
        <v>606</v>
      </c>
      <c r="B1284" s="5">
        <v>5</v>
      </c>
      <c r="C1284" s="5">
        <v>5</v>
      </c>
      <c r="D1284" s="5">
        <v>104</v>
      </c>
      <c r="E1284" s="4" t="s">
        <v>861</v>
      </c>
      <c r="F1284" s="12" t="s">
        <v>1145</v>
      </c>
      <c r="G1284" s="4" t="s">
        <v>958</v>
      </c>
      <c r="H1284" s="9">
        <v>0.97876778398000164</v>
      </c>
      <c r="I1284" s="4"/>
      <c r="J1284" s="4" t="s">
        <v>961</v>
      </c>
      <c r="K1284" s="4"/>
      <c r="L1284" s="4">
        <v>1</v>
      </c>
      <c r="M1284" s="4" t="s">
        <v>960</v>
      </c>
      <c r="N1284" s="4"/>
    </row>
    <row r="1285" spans="1:14" hidden="1" x14ac:dyDescent="0.3">
      <c r="A1285" s="5" t="s">
        <v>606</v>
      </c>
      <c r="B1285" s="5">
        <v>5</v>
      </c>
      <c r="C1285" s="5">
        <v>5</v>
      </c>
      <c r="D1285" s="5">
        <v>104</v>
      </c>
      <c r="E1285" s="4" t="s">
        <v>861</v>
      </c>
      <c r="F1285" s="12" t="s">
        <v>1146</v>
      </c>
      <c r="G1285" s="4" t="s">
        <v>958</v>
      </c>
      <c r="H1285" s="9">
        <v>0.99901879504174773</v>
      </c>
      <c r="I1285" s="4"/>
      <c r="J1285" s="4" t="s">
        <v>961</v>
      </c>
      <c r="K1285" s="4"/>
      <c r="L1285" s="4">
        <v>1</v>
      </c>
      <c r="M1285" s="4" t="s">
        <v>960</v>
      </c>
      <c r="N1285" s="4"/>
    </row>
    <row r="1286" spans="1:14" hidden="1" x14ac:dyDescent="0.3">
      <c r="A1286" s="5" t="s">
        <v>606</v>
      </c>
      <c r="B1286" s="5">
        <v>5</v>
      </c>
      <c r="C1286" s="5">
        <v>5</v>
      </c>
      <c r="D1286" s="5">
        <v>104</v>
      </c>
      <c r="E1286" s="4" t="s">
        <v>861</v>
      </c>
      <c r="F1286" s="12" t="s">
        <v>1147</v>
      </c>
      <c r="G1286" s="4" t="s">
        <v>958</v>
      </c>
      <c r="H1286" s="9">
        <v>1.0260883831485801</v>
      </c>
      <c r="I1286" s="4"/>
      <c r="J1286" s="4" t="s">
        <v>961</v>
      </c>
      <c r="K1286" s="4"/>
      <c r="L1286" s="4">
        <v>1</v>
      </c>
      <c r="M1286" s="4" t="s">
        <v>960</v>
      </c>
      <c r="N1286" s="4"/>
    </row>
    <row r="1287" spans="1:14" hidden="1" x14ac:dyDescent="0.3">
      <c r="A1287" s="5" t="s">
        <v>606</v>
      </c>
      <c r="B1287" s="5">
        <v>5</v>
      </c>
      <c r="C1287" s="5">
        <v>5</v>
      </c>
      <c r="D1287" s="5">
        <v>104</v>
      </c>
      <c r="E1287" s="4" t="s">
        <v>861</v>
      </c>
      <c r="F1287" s="12" t="s">
        <v>1148</v>
      </c>
      <c r="G1287" s="4" t="s">
        <v>958</v>
      </c>
      <c r="H1287" s="9">
        <v>1.0181099166458478</v>
      </c>
      <c r="I1287" s="4"/>
      <c r="J1287" s="4" t="s">
        <v>961</v>
      </c>
      <c r="K1287" s="4"/>
      <c r="L1287" s="4">
        <v>1</v>
      </c>
      <c r="M1287" s="4" t="s">
        <v>960</v>
      </c>
      <c r="N1287" s="4"/>
    </row>
    <row r="1288" spans="1:14" hidden="1" x14ac:dyDescent="0.3">
      <c r="A1288" s="5" t="s">
        <v>606</v>
      </c>
      <c r="B1288" s="5">
        <v>5</v>
      </c>
      <c r="C1288" s="5">
        <v>5</v>
      </c>
      <c r="D1288" s="5">
        <v>104</v>
      </c>
      <c r="E1288" s="4" t="s">
        <v>861</v>
      </c>
      <c r="F1288" s="12" t="s">
        <v>1136</v>
      </c>
      <c r="G1288" s="4" t="s">
        <v>958</v>
      </c>
      <c r="H1288" s="9">
        <v>1.0480971030094097</v>
      </c>
      <c r="I1288" s="4"/>
      <c r="J1288" s="4" t="s">
        <v>961</v>
      </c>
      <c r="K1288" s="4"/>
      <c r="L1288" s="4">
        <v>1</v>
      </c>
      <c r="M1288" s="4" t="s">
        <v>960</v>
      </c>
      <c r="N1288" s="4"/>
    </row>
    <row r="1289" spans="1:14" hidden="1" x14ac:dyDescent="0.3">
      <c r="A1289" s="5" t="s">
        <v>606</v>
      </c>
      <c r="B1289" s="5">
        <v>5</v>
      </c>
      <c r="C1289" s="5">
        <v>5</v>
      </c>
      <c r="D1289" s="5">
        <v>104</v>
      </c>
      <c r="E1289" s="4" t="s">
        <v>861</v>
      </c>
      <c r="F1289" s="12" t="s">
        <v>1149</v>
      </c>
      <c r="G1289" s="4" t="s">
        <v>958</v>
      </c>
      <c r="H1289" s="9">
        <v>1.0506296117208369</v>
      </c>
      <c r="I1289" s="4"/>
      <c r="J1289" s="4" t="s">
        <v>961</v>
      </c>
      <c r="K1289" s="4"/>
      <c r="L1289" s="4">
        <v>1</v>
      </c>
      <c r="M1289" s="4" t="s">
        <v>960</v>
      </c>
      <c r="N1289" s="4"/>
    </row>
    <row r="1290" spans="1:14" hidden="1" x14ac:dyDescent="0.3">
      <c r="A1290" s="5" t="s">
        <v>606</v>
      </c>
      <c r="B1290" s="5">
        <v>5</v>
      </c>
      <c r="C1290" s="5">
        <v>5</v>
      </c>
      <c r="D1290" s="5">
        <v>104</v>
      </c>
      <c r="E1290" s="4" t="s">
        <v>861</v>
      </c>
      <c r="F1290" s="12" t="s">
        <v>1150</v>
      </c>
      <c r="G1290" s="4" t="s">
        <v>958</v>
      </c>
      <c r="H1290" s="9">
        <v>1.0404624303988843</v>
      </c>
      <c r="I1290" s="4"/>
      <c r="J1290" s="4" t="s">
        <v>961</v>
      </c>
      <c r="K1290" s="4"/>
      <c r="L1290" s="4">
        <v>1</v>
      </c>
      <c r="M1290" s="4" t="s">
        <v>960</v>
      </c>
      <c r="N1290" s="4"/>
    </row>
    <row r="1291" spans="1:14" hidden="1" x14ac:dyDescent="0.3">
      <c r="A1291" s="5" t="s">
        <v>606</v>
      </c>
      <c r="B1291" s="5">
        <v>5</v>
      </c>
      <c r="C1291" s="5">
        <v>5</v>
      </c>
      <c r="D1291" s="5">
        <v>104</v>
      </c>
      <c r="E1291" s="4" t="s">
        <v>861</v>
      </c>
      <c r="F1291" s="12" t="s">
        <v>1151</v>
      </c>
      <c r="G1291" s="4" t="s">
        <v>958</v>
      </c>
      <c r="H1291" s="9">
        <v>1.0544222731387578</v>
      </c>
      <c r="I1291" s="4"/>
      <c r="J1291" s="4" t="s">
        <v>961</v>
      </c>
      <c r="K1291" s="4"/>
      <c r="L1291" s="4">
        <v>1</v>
      </c>
      <c r="M1291" s="4" t="s">
        <v>960</v>
      </c>
      <c r="N1291" s="4"/>
    </row>
    <row r="1292" spans="1:14" hidden="1" x14ac:dyDescent="0.3">
      <c r="A1292" s="5" t="s">
        <v>606</v>
      </c>
      <c r="B1292" s="5">
        <v>5</v>
      </c>
      <c r="C1292" s="5">
        <v>5</v>
      </c>
      <c r="D1292" s="5">
        <v>104</v>
      </c>
      <c r="E1292" s="4" t="s">
        <v>861</v>
      </c>
      <c r="F1292" s="12" t="s">
        <v>1152</v>
      </c>
      <c r="G1292" s="4" t="s">
        <v>958</v>
      </c>
      <c r="H1292" s="9">
        <v>1.0301438182630698</v>
      </c>
      <c r="I1292" s="4"/>
      <c r="J1292" s="4" t="s">
        <v>961</v>
      </c>
      <c r="K1292" s="4"/>
      <c r="L1292" s="4">
        <v>1</v>
      </c>
      <c r="M1292" s="4" t="s">
        <v>960</v>
      </c>
      <c r="N1292" s="4"/>
    </row>
    <row r="1293" spans="1:14" hidden="1" x14ac:dyDescent="0.3">
      <c r="A1293" s="5" t="s">
        <v>606</v>
      </c>
      <c r="B1293" s="5">
        <v>5</v>
      </c>
      <c r="C1293" s="5">
        <v>5</v>
      </c>
      <c r="D1293" s="5">
        <v>104</v>
      </c>
      <c r="E1293" s="4" t="s">
        <v>861</v>
      </c>
      <c r="F1293" s="12" t="s">
        <v>1137</v>
      </c>
      <c r="G1293" s="4" t="s">
        <v>958</v>
      </c>
      <c r="H1293" s="9">
        <v>1.0124133614434971</v>
      </c>
      <c r="I1293" s="4"/>
      <c r="J1293" s="4" t="s">
        <v>961</v>
      </c>
      <c r="K1293" s="4"/>
      <c r="L1293" s="4">
        <v>1</v>
      </c>
      <c r="M1293" s="4" t="s">
        <v>960</v>
      </c>
      <c r="N1293" s="4"/>
    </row>
    <row r="1294" spans="1:14" hidden="1" x14ac:dyDescent="0.3">
      <c r="A1294" s="5" t="s">
        <v>606</v>
      </c>
      <c r="B1294" s="5">
        <v>5</v>
      </c>
      <c r="C1294" s="5">
        <v>5</v>
      </c>
      <c r="D1294" s="5">
        <v>104</v>
      </c>
      <c r="E1294" s="4" t="s">
        <v>861</v>
      </c>
      <c r="F1294" s="12" t="s">
        <v>1153</v>
      </c>
      <c r="G1294" s="4" t="s">
        <v>958</v>
      </c>
      <c r="H1294" s="9">
        <v>1.0308062055021927</v>
      </c>
      <c r="I1294" s="4"/>
      <c r="J1294" s="4" t="s">
        <v>961</v>
      </c>
      <c r="K1294" s="4"/>
      <c r="L1294" s="4">
        <v>1</v>
      </c>
      <c r="M1294" s="4" t="s">
        <v>960</v>
      </c>
      <c r="N1294" s="4"/>
    </row>
    <row r="1295" spans="1:14" hidden="1" x14ac:dyDescent="0.3">
      <c r="A1295" s="5" t="s">
        <v>606</v>
      </c>
      <c r="B1295" s="5">
        <v>5</v>
      </c>
      <c r="C1295" s="5">
        <v>5</v>
      </c>
      <c r="D1295" s="5">
        <v>104</v>
      </c>
      <c r="E1295" s="4" t="s">
        <v>861</v>
      </c>
      <c r="F1295" s="12" t="s">
        <v>1155</v>
      </c>
      <c r="G1295" s="4" t="s">
        <v>958</v>
      </c>
      <c r="H1295" s="9">
        <v>1.0062401470979099</v>
      </c>
      <c r="I1295" s="4"/>
      <c r="J1295" s="4" t="s">
        <v>961</v>
      </c>
      <c r="K1295" s="4"/>
      <c r="L1295" s="4">
        <v>1</v>
      </c>
      <c r="M1295" s="4" t="s">
        <v>960</v>
      </c>
      <c r="N1295" s="4"/>
    </row>
    <row r="1296" spans="1:14" hidden="1" x14ac:dyDescent="0.3">
      <c r="A1296" s="5" t="s">
        <v>606</v>
      </c>
      <c r="B1296" s="5">
        <v>5</v>
      </c>
      <c r="C1296" s="5">
        <v>5</v>
      </c>
      <c r="D1296" s="5">
        <v>104</v>
      </c>
      <c r="E1296" s="4" t="s">
        <v>861</v>
      </c>
      <c r="F1296" s="12" t="s">
        <v>1156</v>
      </c>
      <c r="G1296" s="4" t="s">
        <v>958</v>
      </c>
      <c r="H1296" s="9">
        <v>1.008985177856381</v>
      </c>
      <c r="I1296" s="4"/>
      <c r="J1296" s="4" t="s">
        <v>961</v>
      </c>
      <c r="K1296" s="4"/>
      <c r="L1296" s="4">
        <v>1</v>
      </c>
      <c r="M1296" s="4" t="s">
        <v>960</v>
      </c>
      <c r="N1296" s="4"/>
    </row>
    <row r="1297" spans="1:14" hidden="1" x14ac:dyDescent="0.3">
      <c r="A1297" s="5" t="s">
        <v>606</v>
      </c>
      <c r="B1297" s="5">
        <v>5</v>
      </c>
      <c r="C1297" s="5">
        <v>5</v>
      </c>
      <c r="D1297" s="5">
        <v>104</v>
      </c>
      <c r="E1297" s="4" t="s">
        <v>861</v>
      </c>
      <c r="F1297" s="12" t="s">
        <v>922</v>
      </c>
      <c r="G1297" s="4" t="s">
        <v>962</v>
      </c>
      <c r="H1297" s="9">
        <v>57.561898754139726</v>
      </c>
      <c r="I1297" s="4"/>
      <c r="J1297" s="4" t="s">
        <v>856</v>
      </c>
      <c r="K1297" s="4"/>
      <c r="L1297" s="4">
        <v>1</v>
      </c>
      <c r="M1297" s="4" t="s">
        <v>960</v>
      </c>
      <c r="N1297" s="4"/>
    </row>
    <row r="1298" spans="1:14" hidden="1" x14ac:dyDescent="0.3">
      <c r="A1298" s="5" t="s">
        <v>606</v>
      </c>
      <c r="B1298" s="5">
        <v>5</v>
      </c>
      <c r="C1298" s="5">
        <v>5</v>
      </c>
      <c r="D1298" s="5">
        <v>104</v>
      </c>
      <c r="E1298" s="4" t="s">
        <v>861</v>
      </c>
      <c r="F1298" s="12" t="s">
        <v>904</v>
      </c>
      <c r="G1298" s="4" t="s">
        <v>962</v>
      </c>
      <c r="H1298" s="9">
        <v>56.532515047798903</v>
      </c>
      <c r="I1298" s="4"/>
      <c r="J1298" s="4" t="s">
        <v>856</v>
      </c>
      <c r="K1298" s="4"/>
      <c r="L1298" s="4">
        <v>1</v>
      </c>
      <c r="M1298" s="4" t="s">
        <v>960</v>
      </c>
      <c r="N1298" s="4"/>
    </row>
    <row r="1299" spans="1:14" hidden="1" x14ac:dyDescent="0.3">
      <c r="A1299" s="5" t="s">
        <v>606</v>
      </c>
      <c r="B1299" s="5">
        <v>5</v>
      </c>
      <c r="C1299" s="5">
        <v>5</v>
      </c>
      <c r="D1299" s="5">
        <v>104</v>
      </c>
      <c r="E1299" s="4" t="s">
        <v>861</v>
      </c>
      <c r="F1299" s="12" t="s">
        <v>905</v>
      </c>
      <c r="G1299" s="4" t="s">
        <v>962</v>
      </c>
      <c r="H1299" s="9">
        <v>55.210836792658959</v>
      </c>
      <c r="I1299" s="4"/>
      <c r="J1299" s="4" t="s">
        <v>856</v>
      </c>
      <c r="K1299" s="4"/>
      <c r="L1299" s="4">
        <v>1</v>
      </c>
      <c r="M1299" s="4" t="s">
        <v>960</v>
      </c>
      <c r="N1299" s="4"/>
    </row>
    <row r="1300" spans="1:14" hidden="1" x14ac:dyDescent="0.3">
      <c r="A1300" s="5" t="s">
        <v>606</v>
      </c>
      <c r="B1300" s="5">
        <v>5</v>
      </c>
      <c r="C1300" s="5">
        <v>5</v>
      </c>
      <c r="D1300" s="5">
        <v>104</v>
      </c>
      <c r="E1300" s="4" t="s">
        <v>861</v>
      </c>
      <c r="F1300" s="12" t="s">
        <v>906</v>
      </c>
      <c r="G1300" s="4" t="s">
        <v>962</v>
      </c>
      <c r="H1300" s="9">
        <v>55.099697254410707</v>
      </c>
      <c r="I1300" s="4"/>
      <c r="J1300" s="4" t="s">
        <v>856</v>
      </c>
      <c r="K1300" s="4"/>
      <c r="L1300" s="4">
        <v>1</v>
      </c>
      <c r="M1300" s="4" t="s">
        <v>960</v>
      </c>
      <c r="N1300" s="4"/>
    </row>
    <row r="1301" spans="1:14" hidden="1" x14ac:dyDescent="0.3">
      <c r="A1301" s="5" t="s">
        <v>606</v>
      </c>
      <c r="B1301" s="5">
        <v>5</v>
      </c>
      <c r="C1301" s="5">
        <v>5</v>
      </c>
      <c r="D1301" s="5">
        <v>104</v>
      </c>
      <c r="E1301" s="4" t="s">
        <v>861</v>
      </c>
      <c r="F1301" s="12" t="s">
        <v>903</v>
      </c>
      <c r="G1301" s="4" t="s">
        <v>962</v>
      </c>
      <c r="H1301" s="9">
        <v>54.588468309859159</v>
      </c>
      <c r="I1301" s="4"/>
      <c r="J1301" s="4" t="s">
        <v>856</v>
      </c>
      <c r="K1301" s="4"/>
      <c r="L1301" s="4">
        <v>1</v>
      </c>
      <c r="M1301" s="4" t="s">
        <v>960</v>
      </c>
      <c r="N1301" s="4"/>
    </row>
    <row r="1302" spans="1:14" hidden="1" x14ac:dyDescent="0.3">
      <c r="A1302" s="5" t="s">
        <v>606</v>
      </c>
      <c r="B1302" s="5">
        <v>5</v>
      </c>
      <c r="C1302" s="5">
        <v>5</v>
      </c>
      <c r="D1302" s="5">
        <v>104</v>
      </c>
      <c r="E1302" s="4" t="s">
        <v>861</v>
      </c>
      <c r="F1302" s="12" t="s">
        <v>907</v>
      </c>
      <c r="G1302" s="4" t="s">
        <v>962</v>
      </c>
      <c r="H1302" s="9">
        <v>53.984456559563867</v>
      </c>
      <c r="I1302" s="4"/>
      <c r="J1302" s="4" t="s">
        <v>856</v>
      </c>
      <c r="K1302" s="4"/>
      <c r="L1302" s="4">
        <v>1</v>
      </c>
      <c r="M1302" s="4" t="s">
        <v>960</v>
      </c>
      <c r="N1302" s="4"/>
    </row>
    <row r="1303" spans="1:14" hidden="1" x14ac:dyDescent="0.3">
      <c r="A1303" s="5" t="s">
        <v>606</v>
      </c>
      <c r="B1303" s="5">
        <v>5</v>
      </c>
      <c r="C1303" s="5">
        <v>5</v>
      </c>
      <c r="D1303" s="5">
        <v>104</v>
      </c>
      <c r="E1303" s="4" t="s">
        <v>861</v>
      </c>
      <c r="F1303" s="12" t="s">
        <v>908</v>
      </c>
      <c r="G1303" s="4" t="s">
        <v>962</v>
      </c>
      <c r="H1303" s="9">
        <v>53.243990640289304</v>
      </c>
      <c r="I1303" s="4"/>
      <c r="J1303" s="4" t="s">
        <v>856</v>
      </c>
      <c r="K1303" s="4"/>
      <c r="L1303" s="4">
        <v>1</v>
      </c>
      <c r="M1303" s="4" t="s">
        <v>960</v>
      </c>
      <c r="N1303" s="4"/>
    </row>
    <row r="1304" spans="1:14" hidden="1" x14ac:dyDescent="0.3">
      <c r="A1304" s="5" t="s">
        <v>606</v>
      </c>
      <c r="B1304" s="5">
        <v>5</v>
      </c>
      <c r="C1304" s="5">
        <v>5</v>
      </c>
      <c r="D1304" s="5">
        <v>104</v>
      </c>
      <c r="E1304" s="4" t="s">
        <v>861</v>
      </c>
      <c r="F1304" s="12" t="s">
        <v>909</v>
      </c>
      <c r="G1304" s="4" t="s">
        <v>962</v>
      </c>
      <c r="H1304" s="9">
        <v>53.864395817613463</v>
      </c>
      <c r="I1304" s="4"/>
      <c r="J1304" s="4" t="s">
        <v>856</v>
      </c>
      <c r="K1304" s="4"/>
      <c r="L1304" s="4">
        <v>1</v>
      </c>
      <c r="M1304" s="4" t="s">
        <v>960</v>
      </c>
      <c r="N1304" s="4"/>
    </row>
    <row r="1305" spans="1:14" hidden="1" x14ac:dyDescent="0.3">
      <c r="A1305" s="5" t="s">
        <v>606</v>
      </c>
      <c r="B1305" s="5">
        <v>5</v>
      </c>
      <c r="C1305" s="5">
        <v>5</v>
      </c>
      <c r="D1305" s="5">
        <v>104</v>
      </c>
      <c r="E1305" s="4" t="s">
        <v>861</v>
      </c>
      <c r="F1305" s="12" t="s">
        <v>910</v>
      </c>
      <c r="G1305" s="4" t="s">
        <v>962</v>
      </c>
      <c r="H1305" s="9">
        <v>53.926157046281851</v>
      </c>
      <c r="I1305" s="4"/>
      <c r="J1305" s="4" t="s">
        <v>856</v>
      </c>
      <c r="K1305" s="4"/>
      <c r="L1305" s="4">
        <v>1</v>
      </c>
      <c r="M1305" s="4" t="s">
        <v>960</v>
      </c>
      <c r="N1305" s="4"/>
    </row>
    <row r="1306" spans="1:14" hidden="1" x14ac:dyDescent="0.3">
      <c r="A1306" s="5" t="s">
        <v>606</v>
      </c>
      <c r="B1306" s="5">
        <v>5</v>
      </c>
      <c r="C1306" s="5">
        <v>5</v>
      </c>
      <c r="D1306" s="5">
        <v>104</v>
      </c>
      <c r="E1306" s="4" t="s">
        <v>861</v>
      </c>
      <c r="F1306" s="12" t="s">
        <v>911</v>
      </c>
      <c r="G1306" s="4" t="s">
        <v>962</v>
      </c>
      <c r="H1306" s="9">
        <v>53.069243840271888</v>
      </c>
      <c r="I1306" s="4"/>
      <c r="J1306" s="4" t="s">
        <v>856</v>
      </c>
      <c r="K1306" s="4"/>
      <c r="L1306" s="4">
        <v>1</v>
      </c>
      <c r="M1306" s="4" t="s">
        <v>960</v>
      </c>
      <c r="N1306" s="4"/>
    </row>
    <row r="1307" spans="1:14" hidden="1" x14ac:dyDescent="0.3">
      <c r="A1307" s="5" t="s">
        <v>606</v>
      </c>
      <c r="B1307" s="5">
        <v>5</v>
      </c>
      <c r="C1307" s="5">
        <v>5</v>
      </c>
      <c r="D1307" s="5">
        <v>104</v>
      </c>
      <c r="E1307" s="4" t="s">
        <v>861</v>
      </c>
      <c r="F1307" s="12" t="s">
        <v>912</v>
      </c>
      <c r="G1307" s="4" t="s">
        <v>962</v>
      </c>
      <c r="H1307" s="9">
        <v>52.606246799795201</v>
      </c>
      <c r="I1307" s="4"/>
      <c r="J1307" s="4" t="s">
        <v>856</v>
      </c>
      <c r="K1307" s="4"/>
      <c r="L1307" s="4">
        <v>1</v>
      </c>
      <c r="M1307" s="4" t="s">
        <v>960</v>
      </c>
      <c r="N1307" s="4"/>
    </row>
    <row r="1308" spans="1:14" hidden="1" x14ac:dyDescent="0.3">
      <c r="A1308" s="5" t="s">
        <v>606</v>
      </c>
      <c r="B1308" s="5">
        <v>5</v>
      </c>
      <c r="C1308" s="5">
        <v>5</v>
      </c>
      <c r="D1308" s="5">
        <v>104</v>
      </c>
      <c r="E1308" s="4" t="s">
        <v>861</v>
      </c>
      <c r="F1308" s="12" t="s">
        <v>913</v>
      </c>
      <c r="G1308" s="4" t="s">
        <v>962</v>
      </c>
      <c r="H1308" s="9">
        <v>50.546303171740746</v>
      </c>
      <c r="I1308" s="4"/>
      <c r="J1308" s="4" t="s">
        <v>856</v>
      </c>
      <c r="K1308" s="4"/>
      <c r="L1308" s="4">
        <v>1</v>
      </c>
      <c r="M1308" s="4" t="s">
        <v>960</v>
      </c>
      <c r="N1308" s="4"/>
    </row>
    <row r="1309" spans="1:14" hidden="1" x14ac:dyDescent="0.3">
      <c r="A1309" s="5" t="s">
        <v>606</v>
      </c>
      <c r="B1309" s="5">
        <v>5</v>
      </c>
      <c r="C1309" s="5">
        <v>5</v>
      </c>
      <c r="D1309" s="5">
        <v>104</v>
      </c>
      <c r="E1309" s="4" t="s">
        <v>861</v>
      </c>
      <c r="F1309" s="12" t="s">
        <v>914</v>
      </c>
      <c r="G1309" s="4" t="s">
        <v>962</v>
      </c>
      <c r="H1309" s="9">
        <v>50.810029924672385</v>
      </c>
      <c r="I1309" s="4"/>
      <c r="J1309" s="4" t="s">
        <v>856</v>
      </c>
      <c r="K1309" s="4"/>
      <c r="L1309" s="4">
        <v>1</v>
      </c>
      <c r="M1309" s="4" t="s">
        <v>960</v>
      </c>
      <c r="N1309" s="4"/>
    </row>
    <row r="1310" spans="1:14" hidden="1" x14ac:dyDescent="0.3">
      <c r="A1310" s="5" t="s">
        <v>606</v>
      </c>
      <c r="B1310" s="5">
        <v>5</v>
      </c>
      <c r="C1310" s="5">
        <v>5</v>
      </c>
      <c r="D1310" s="5">
        <v>104</v>
      </c>
      <c r="E1310" s="4" t="s">
        <v>861</v>
      </c>
      <c r="F1310" s="12" t="s">
        <v>915</v>
      </c>
      <c r="G1310" s="4" t="s">
        <v>962</v>
      </c>
      <c r="H1310" s="9">
        <v>50.364396074239636</v>
      </c>
      <c r="I1310" s="4"/>
      <c r="J1310" s="4" t="s">
        <v>856</v>
      </c>
      <c r="K1310" s="4"/>
      <c r="L1310" s="4">
        <v>1</v>
      </c>
      <c r="M1310" s="4" t="s">
        <v>960</v>
      </c>
      <c r="N1310" s="4"/>
    </row>
    <row r="1311" spans="1:14" hidden="1" x14ac:dyDescent="0.3">
      <c r="A1311" s="5" t="s">
        <v>606</v>
      </c>
      <c r="B1311" s="5">
        <v>5</v>
      </c>
      <c r="C1311" s="5">
        <v>5</v>
      </c>
      <c r="D1311" s="5">
        <v>104</v>
      </c>
      <c r="E1311" s="4" t="s">
        <v>861</v>
      </c>
      <c r="F1311" s="12" t="s">
        <v>916</v>
      </c>
      <c r="G1311" s="4" t="s">
        <v>962</v>
      </c>
      <c r="H1311" s="9">
        <v>48.348519362186792</v>
      </c>
      <c r="I1311" s="4"/>
      <c r="J1311" s="4" t="s">
        <v>856</v>
      </c>
      <c r="K1311" s="4"/>
      <c r="L1311" s="4">
        <v>1</v>
      </c>
      <c r="M1311" s="4" t="s">
        <v>960</v>
      </c>
      <c r="N1311" s="4"/>
    </row>
    <row r="1312" spans="1:14" hidden="1" x14ac:dyDescent="0.3">
      <c r="A1312" s="5" t="s">
        <v>606</v>
      </c>
      <c r="B1312" s="5">
        <v>5</v>
      </c>
      <c r="C1312" s="5">
        <v>5</v>
      </c>
      <c r="D1312" s="5">
        <v>104</v>
      </c>
      <c r="E1312" s="4" t="s">
        <v>861</v>
      </c>
      <c r="F1312" s="12" t="s">
        <v>917</v>
      </c>
      <c r="G1312" s="4" t="s">
        <v>962</v>
      </c>
      <c r="H1312" s="9">
        <v>49.275504209907972</v>
      </c>
      <c r="I1312" s="4"/>
      <c r="J1312" s="4" t="s">
        <v>856</v>
      </c>
      <c r="K1312" s="4"/>
      <c r="L1312" s="4">
        <v>1</v>
      </c>
      <c r="M1312" s="4" t="s">
        <v>960</v>
      </c>
      <c r="N1312" s="4"/>
    </row>
    <row r="1313" spans="1:14" hidden="1" x14ac:dyDescent="0.3">
      <c r="A1313" s="5" t="s">
        <v>606</v>
      </c>
      <c r="B1313" s="5">
        <v>5</v>
      </c>
      <c r="C1313" s="5">
        <v>5</v>
      </c>
      <c r="D1313" s="5">
        <v>104</v>
      </c>
      <c r="E1313" s="4" t="s">
        <v>861</v>
      </c>
      <c r="F1313" s="12" t="s">
        <v>918</v>
      </c>
      <c r="G1313" s="4" t="s">
        <v>962</v>
      </c>
      <c r="H1313" s="9">
        <v>48.638911128903125</v>
      </c>
      <c r="I1313" s="4"/>
      <c r="J1313" s="4" t="s">
        <v>856</v>
      </c>
      <c r="K1313" s="4"/>
      <c r="L1313" s="4">
        <v>1</v>
      </c>
      <c r="M1313" s="4" t="s">
        <v>960</v>
      </c>
      <c r="N1313" s="4"/>
    </row>
    <row r="1314" spans="1:14" hidden="1" x14ac:dyDescent="0.3">
      <c r="A1314" s="5" t="s">
        <v>606</v>
      </c>
      <c r="B1314" s="5">
        <v>5</v>
      </c>
      <c r="C1314" s="5">
        <v>5</v>
      </c>
      <c r="D1314" s="5">
        <v>104</v>
      </c>
      <c r="E1314" s="4" t="s">
        <v>861</v>
      </c>
      <c r="F1314" s="12" t="s">
        <v>919</v>
      </c>
      <c r="G1314" s="4" t="s">
        <v>962</v>
      </c>
      <c r="H1314" s="9">
        <v>47.057103878386286</v>
      </c>
      <c r="I1314" s="4"/>
      <c r="J1314" s="4" t="s">
        <v>856</v>
      </c>
      <c r="K1314" s="4"/>
      <c r="L1314" s="4">
        <v>1</v>
      </c>
      <c r="M1314" s="4" t="s">
        <v>960</v>
      </c>
      <c r="N1314" s="4"/>
    </row>
    <row r="1315" spans="1:14" hidden="1" x14ac:dyDescent="0.3">
      <c r="A1315" s="5" t="s">
        <v>606</v>
      </c>
      <c r="B1315" s="5">
        <v>5</v>
      </c>
      <c r="C1315" s="5">
        <v>5</v>
      </c>
      <c r="D1315" s="5">
        <v>104</v>
      </c>
      <c r="E1315" s="4" t="s">
        <v>861</v>
      </c>
      <c r="F1315" s="12" t="s">
        <v>920</v>
      </c>
      <c r="G1315" s="4" t="s">
        <v>962</v>
      </c>
      <c r="H1315" s="9">
        <v>45.691598862856587</v>
      </c>
      <c r="I1315" s="4"/>
      <c r="J1315" s="4" t="s">
        <v>856</v>
      </c>
      <c r="K1315" s="4"/>
      <c r="L1315" s="4">
        <v>1</v>
      </c>
      <c r="M1315" s="4" t="s">
        <v>960</v>
      </c>
      <c r="N1315" s="4"/>
    </row>
    <row r="1316" spans="1:14" hidden="1" x14ac:dyDescent="0.3">
      <c r="A1316" s="5" t="s">
        <v>606</v>
      </c>
      <c r="B1316" s="5">
        <v>5</v>
      </c>
      <c r="C1316" s="5">
        <v>5</v>
      </c>
      <c r="D1316" s="5">
        <v>104</v>
      </c>
      <c r="E1316" s="4" t="s">
        <v>861</v>
      </c>
      <c r="F1316" s="12" t="s">
        <v>921</v>
      </c>
      <c r="G1316" s="4" t="s">
        <v>962</v>
      </c>
      <c r="H1316" s="9">
        <v>45.237410071942449</v>
      </c>
      <c r="I1316" s="4"/>
      <c r="J1316" s="4" t="s">
        <v>856</v>
      </c>
      <c r="K1316" s="4"/>
      <c r="L1316" s="4">
        <v>1</v>
      </c>
      <c r="M1316" s="4" t="s">
        <v>960</v>
      </c>
      <c r="N1316" s="4"/>
    </row>
    <row r="1317" spans="1:14" hidden="1" x14ac:dyDescent="0.3">
      <c r="A1317" s="5" t="s">
        <v>606</v>
      </c>
      <c r="B1317" s="5">
        <v>5</v>
      </c>
      <c r="C1317" s="5">
        <v>5</v>
      </c>
      <c r="D1317" s="5">
        <v>104</v>
      </c>
      <c r="E1317" s="4" t="s">
        <v>861</v>
      </c>
      <c r="F1317" s="12" t="s">
        <v>1134</v>
      </c>
      <c r="G1317" s="4" t="s">
        <v>962</v>
      </c>
      <c r="H1317" s="9">
        <v>43.921530730575967</v>
      </c>
      <c r="I1317" s="4"/>
      <c r="J1317" s="4" t="s">
        <v>856</v>
      </c>
      <c r="K1317" s="4"/>
      <c r="L1317" s="4">
        <v>1</v>
      </c>
      <c r="M1317" s="4" t="s">
        <v>960</v>
      </c>
      <c r="N1317" s="4"/>
    </row>
    <row r="1318" spans="1:14" hidden="1" x14ac:dyDescent="0.3">
      <c r="A1318" s="5" t="s">
        <v>606</v>
      </c>
      <c r="B1318" s="5">
        <v>5</v>
      </c>
      <c r="C1318" s="5">
        <v>5</v>
      </c>
      <c r="D1318" s="5">
        <v>104</v>
      </c>
      <c r="E1318" s="4" t="s">
        <v>861</v>
      </c>
      <c r="F1318" s="12" t="s">
        <v>1141</v>
      </c>
      <c r="G1318" s="4" t="s">
        <v>962</v>
      </c>
      <c r="H1318" s="9">
        <v>43.336483931947072</v>
      </c>
      <c r="I1318" s="4"/>
      <c r="J1318" s="4" t="s">
        <v>856</v>
      </c>
      <c r="K1318" s="4"/>
      <c r="L1318" s="4">
        <v>1</v>
      </c>
      <c r="M1318" s="4" t="s">
        <v>960</v>
      </c>
      <c r="N1318" s="4"/>
    </row>
    <row r="1319" spans="1:14" hidden="1" x14ac:dyDescent="0.3">
      <c r="A1319" s="5" t="s">
        <v>606</v>
      </c>
      <c r="B1319" s="5">
        <v>5</v>
      </c>
      <c r="C1319" s="5">
        <v>5</v>
      </c>
      <c r="D1319" s="5">
        <v>104</v>
      </c>
      <c r="E1319" s="4" t="s">
        <v>861</v>
      </c>
      <c r="F1319" s="12" t="s">
        <v>1142</v>
      </c>
      <c r="G1319" s="4" t="s">
        <v>962</v>
      </c>
      <c r="H1319" s="9">
        <v>40.589502546024292</v>
      </c>
      <c r="I1319" s="4"/>
      <c r="J1319" s="4" t="s">
        <v>856</v>
      </c>
      <c r="K1319" s="4"/>
      <c r="L1319" s="4">
        <v>1</v>
      </c>
      <c r="M1319" s="4" t="s">
        <v>960</v>
      </c>
      <c r="N1319" s="4"/>
    </row>
    <row r="1320" spans="1:14" hidden="1" x14ac:dyDescent="0.3">
      <c r="A1320" s="5" t="s">
        <v>606</v>
      </c>
      <c r="B1320" s="5">
        <v>5</v>
      </c>
      <c r="C1320" s="5">
        <v>5</v>
      </c>
      <c r="D1320" s="5">
        <v>104</v>
      </c>
      <c r="E1320" s="4" t="s">
        <v>861</v>
      </c>
      <c r="F1320" s="12" t="s">
        <v>1143</v>
      </c>
      <c r="G1320" s="4" t="s">
        <v>962</v>
      </c>
      <c r="H1320" s="9">
        <v>39.886135298057603</v>
      </c>
      <c r="I1320" s="4"/>
      <c r="J1320" s="4" t="s">
        <v>856</v>
      </c>
      <c r="K1320" s="4"/>
      <c r="L1320" s="4">
        <v>1</v>
      </c>
      <c r="M1320" s="4" t="s">
        <v>960</v>
      </c>
      <c r="N1320" s="4"/>
    </row>
    <row r="1321" spans="1:14" hidden="1" x14ac:dyDescent="0.3">
      <c r="A1321" s="5" t="s">
        <v>606</v>
      </c>
      <c r="B1321" s="5">
        <v>5</v>
      </c>
      <c r="C1321" s="5">
        <v>5</v>
      </c>
      <c r="D1321" s="5">
        <v>104</v>
      </c>
      <c r="E1321" s="4" t="s">
        <v>861</v>
      </c>
      <c r="F1321" s="12" t="s">
        <v>1144</v>
      </c>
      <c r="G1321" s="4" t="s">
        <v>962</v>
      </c>
      <c r="H1321" s="9">
        <v>38.571685878962533</v>
      </c>
      <c r="I1321" s="4"/>
      <c r="J1321" s="4" t="s">
        <v>856</v>
      </c>
      <c r="K1321" s="4"/>
      <c r="L1321" s="4">
        <v>1</v>
      </c>
      <c r="M1321" s="4" t="s">
        <v>960</v>
      </c>
      <c r="N1321" s="4"/>
    </row>
    <row r="1322" spans="1:14" hidden="1" x14ac:dyDescent="0.3">
      <c r="A1322" s="5" t="s">
        <v>606</v>
      </c>
      <c r="B1322" s="5">
        <v>5</v>
      </c>
      <c r="C1322" s="5">
        <v>5</v>
      </c>
      <c r="D1322" s="5">
        <v>104</v>
      </c>
      <c r="E1322" s="4" t="s">
        <v>861</v>
      </c>
      <c r="F1322" s="12" t="s">
        <v>1135</v>
      </c>
      <c r="G1322" s="4" t="s">
        <v>962</v>
      </c>
      <c r="H1322" s="9">
        <v>38.449152542372872</v>
      </c>
      <c r="I1322" s="4"/>
      <c r="J1322" s="4" t="s">
        <v>856</v>
      </c>
      <c r="K1322" s="4"/>
      <c r="L1322" s="4">
        <v>1</v>
      </c>
      <c r="M1322" s="4" t="s">
        <v>960</v>
      </c>
      <c r="N1322" s="4"/>
    </row>
    <row r="1323" spans="1:14" hidden="1" x14ac:dyDescent="0.3">
      <c r="A1323" s="5" t="s">
        <v>606</v>
      </c>
      <c r="B1323" s="5">
        <v>5</v>
      </c>
      <c r="C1323" s="5">
        <v>5</v>
      </c>
      <c r="D1323" s="5">
        <v>104</v>
      </c>
      <c r="E1323" s="4" t="s">
        <v>861</v>
      </c>
      <c r="F1323" s="12" t="s">
        <v>1145</v>
      </c>
      <c r="G1323" s="4" t="s">
        <v>962</v>
      </c>
      <c r="H1323" s="9">
        <v>39.182865370770344</v>
      </c>
      <c r="I1323" s="4"/>
      <c r="J1323" s="4" t="s">
        <v>856</v>
      </c>
      <c r="K1323" s="4"/>
      <c r="L1323" s="4">
        <v>1</v>
      </c>
      <c r="M1323" s="4" t="s">
        <v>960</v>
      </c>
      <c r="N1323" s="4"/>
    </row>
    <row r="1324" spans="1:14" hidden="1" x14ac:dyDescent="0.3">
      <c r="A1324" s="5" t="s">
        <v>606</v>
      </c>
      <c r="B1324" s="5">
        <v>5</v>
      </c>
      <c r="C1324" s="5">
        <v>5</v>
      </c>
      <c r="D1324" s="5">
        <v>104</v>
      </c>
      <c r="E1324" s="4" t="s">
        <v>861</v>
      </c>
      <c r="F1324" s="12" t="s">
        <v>1146</v>
      </c>
      <c r="G1324" s="4" t="s">
        <v>962</v>
      </c>
      <c r="H1324" s="9">
        <v>38.425763425763428</v>
      </c>
      <c r="I1324" s="4"/>
      <c r="J1324" s="4" t="s">
        <v>856</v>
      </c>
      <c r="K1324" s="4"/>
      <c r="L1324" s="4">
        <v>1</v>
      </c>
      <c r="M1324" s="4" t="s">
        <v>960</v>
      </c>
      <c r="N1324" s="4"/>
    </row>
    <row r="1325" spans="1:14" hidden="1" x14ac:dyDescent="0.3">
      <c r="A1325" s="5" t="s">
        <v>606</v>
      </c>
      <c r="B1325" s="5">
        <v>5</v>
      </c>
      <c r="C1325" s="5">
        <v>5</v>
      </c>
      <c r="D1325" s="5">
        <v>104</v>
      </c>
      <c r="E1325" s="4" t="s">
        <v>861</v>
      </c>
      <c r="F1325" s="12" t="s">
        <v>1147</v>
      </c>
      <c r="G1325" s="4" t="s">
        <v>962</v>
      </c>
      <c r="H1325" s="9">
        <v>37.430823411034716</v>
      </c>
      <c r="I1325" s="4"/>
      <c r="J1325" s="4" t="s">
        <v>856</v>
      </c>
      <c r="K1325" s="4"/>
      <c r="L1325" s="4">
        <v>1</v>
      </c>
      <c r="M1325" s="4" t="s">
        <v>960</v>
      </c>
      <c r="N1325" s="4"/>
    </row>
    <row r="1326" spans="1:14" hidden="1" x14ac:dyDescent="0.3">
      <c r="A1326" s="5" t="s">
        <v>606</v>
      </c>
      <c r="B1326" s="5">
        <v>5</v>
      </c>
      <c r="C1326" s="5">
        <v>5</v>
      </c>
      <c r="D1326" s="5">
        <v>104</v>
      </c>
      <c r="E1326" s="4" t="s">
        <v>861</v>
      </c>
      <c r="F1326" s="12" t="s">
        <v>1148</v>
      </c>
      <c r="G1326" s="4" t="s">
        <v>962</v>
      </c>
      <c r="H1326" s="9">
        <v>37.722068693249113</v>
      </c>
      <c r="I1326" s="4"/>
      <c r="J1326" s="4" t="s">
        <v>856</v>
      </c>
      <c r="K1326" s="4"/>
      <c r="L1326" s="4">
        <v>1</v>
      </c>
      <c r="M1326" s="4" t="s">
        <v>960</v>
      </c>
      <c r="N1326" s="4"/>
    </row>
    <row r="1327" spans="1:14" hidden="1" x14ac:dyDescent="0.3">
      <c r="A1327" s="5" t="s">
        <v>606</v>
      </c>
      <c r="B1327" s="5">
        <v>5</v>
      </c>
      <c r="C1327" s="5">
        <v>5</v>
      </c>
      <c r="D1327" s="5">
        <v>104</v>
      </c>
      <c r="E1327" s="4" t="s">
        <v>861</v>
      </c>
      <c r="F1327" s="12" t="s">
        <v>1136</v>
      </c>
      <c r="G1327" s="4" t="s">
        <v>962</v>
      </c>
      <c r="H1327" s="9">
        <v>36.63594470046084</v>
      </c>
      <c r="I1327" s="4"/>
      <c r="J1327" s="4" t="s">
        <v>856</v>
      </c>
      <c r="K1327" s="4"/>
      <c r="L1327" s="4">
        <v>1</v>
      </c>
      <c r="M1327" s="4" t="s">
        <v>960</v>
      </c>
      <c r="N1327" s="4"/>
    </row>
    <row r="1328" spans="1:14" hidden="1" x14ac:dyDescent="0.3">
      <c r="A1328" s="5" t="s">
        <v>606</v>
      </c>
      <c r="B1328" s="5">
        <v>5</v>
      </c>
      <c r="C1328" s="5">
        <v>5</v>
      </c>
      <c r="D1328" s="5">
        <v>104</v>
      </c>
      <c r="E1328" s="4" t="s">
        <v>861</v>
      </c>
      <c r="F1328" s="12" t="s">
        <v>1149</v>
      </c>
      <c r="G1328" s="4" t="s">
        <v>962</v>
      </c>
      <c r="H1328" s="9">
        <v>36.545272908909268</v>
      </c>
      <c r="I1328" s="4"/>
      <c r="J1328" s="4" t="s">
        <v>856</v>
      </c>
      <c r="K1328" s="4"/>
      <c r="L1328" s="4">
        <v>1</v>
      </c>
      <c r="M1328" s="4" t="s">
        <v>960</v>
      </c>
      <c r="N1328" s="4"/>
    </row>
    <row r="1329" spans="1:14" hidden="1" x14ac:dyDescent="0.3">
      <c r="A1329" s="5" t="s">
        <v>606</v>
      </c>
      <c r="B1329" s="5">
        <v>5</v>
      </c>
      <c r="C1329" s="5">
        <v>5</v>
      </c>
      <c r="D1329" s="5">
        <v>104</v>
      </c>
      <c r="E1329" s="4" t="s">
        <v>861</v>
      </c>
      <c r="F1329" s="12" t="s">
        <v>1150</v>
      </c>
      <c r="G1329" s="4" t="s">
        <v>962</v>
      </c>
      <c r="H1329" s="9">
        <v>36.910276205180992</v>
      </c>
      <c r="I1329" s="4"/>
      <c r="J1329" s="4" t="s">
        <v>856</v>
      </c>
      <c r="K1329" s="4"/>
      <c r="L1329" s="4">
        <v>1</v>
      </c>
      <c r="M1329" s="4" t="s">
        <v>960</v>
      </c>
      <c r="N1329" s="4"/>
    </row>
    <row r="1330" spans="1:14" hidden="1" x14ac:dyDescent="0.3">
      <c r="A1330" s="5" t="s">
        <v>606</v>
      </c>
      <c r="B1330" s="5">
        <v>5</v>
      </c>
      <c r="C1330" s="5">
        <v>5</v>
      </c>
      <c r="D1330" s="5">
        <v>104</v>
      </c>
      <c r="E1330" s="4" t="s">
        <v>861</v>
      </c>
      <c r="F1330" s="12" t="s">
        <v>1151</v>
      </c>
      <c r="G1330" s="4" t="s">
        <v>962</v>
      </c>
      <c r="H1330" s="9">
        <v>36.409786950732354</v>
      </c>
      <c r="I1330" s="4"/>
      <c r="J1330" s="4" t="s">
        <v>856</v>
      </c>
      <c r="K1330" s="4"/>
      <c r="L1330" s="4">
        <v>1</v>
      </c>
      <c r="M1330" s="4" t="s">
        <v>960</v>
      </c>
      <c r="N1330" s="4"/>
    </row>
    <row r="1331" spans="1:14" hidden="1" x14ac:dyDescent="0.3">
      <c r="A1331" s="5" t="s">
        <v>606</v>
      </c>
      <c r="B1331" s="5">
        <v>5</v>
      </c>
      <c r="C1331" s="5">
        <v>5</v>
      </c>
      <c r="D1331" s="5">
        <v>104</v>
      </c>
      <c r="E1331" s="4" t="s">
        <v>861</v>
      </c>
      <c r="F1331" s="12" t="s">
        <v>1152</v>
      </c>
      <c r="G1331" s="4" t="s">
        <v>962</v>
      </c>
      <c r="H1331" s="9">
        <v>37.283418619265646</v>
      </c>
      <c r="I1331" s="4"/>
      <c r="J1331" s="4" t="s">
        <v>856</v>
      </c>
      <c r="K1331" s="4"/>
      <c r="L1331" s="4">
        <v>1</v>
      </c>
      <c r="M1331" s="4" t="s">
        <v>960</v>
      </c>
      <c r="N1331" s="4"/>
    </row>
    <row r="1332" spans="1:14" hidden="1" x14ac:dyDescent="0.3">
      <c r="A1332" s="5" t="s">
        <v>606</v>
      </c>
      <c r="B1332" s="5">
        <v>5</v>
      </c>
      <c r="C1332" s="5">
        <v>5</v>
      </c>
      <c r="D1332" s="5">
        <v>104</v>
      </c>
      <c r="E1332" s="4" t="s">
        <v>861</v>
      </c>
      <c r="F1332" s="12" t="s">
        <v>1137</v>
      </c>
      <c r="G1332" s="4" t="s">
        <v>962</v>
      </c>
      <c r="H1332" s="9">
        <v>37.931034482758619</v>
      </c>
      <c r="I1332" s="4"/>
      <c r="J1332" s="4" t="s">
        <v>856</v>
      </c>
      <c r="K1332" s="4"/>
      <c r="L1332" s="4">
        <v>1</v>
      </c>
      <c r="M1332" s="4" t="s">
        <v>960</v>
      </c>
      <c r="N1332" s="4"/>
    </row>
    <row r="1333" spans="1:14" hidden="1" x14ac:dyDescent="0.3">
      <c r="A1333" s="5" t="s">
        <v>606</v>
      </c>
      <c r="B1333" s="5">
        <v>5</v>
      </c>
      <c r="C1333" s="5">
        <v>5</v>
      </c>
      <c r="D1333" s="5">
        <v>104</v>
      </c>
      <c r="E1333" s="4" t="s">
        <v>861</v>
      </c>
      <c r="F1333" s="12" t="s">
        <v>1153</v>
      </c>
      <c r="G1333" s="4" t="s">
        <v>962</v>
      </c>
      <c r="H1333" s="9">
        <v>37.259382965632412</v>
      </c>
      <c r="I1333" s="4"/>
      <c r="J1333" s="4" t="s">
        <v>856</v>
      </c>
      <c r="K1333" s="4"/>
      <c r="L1333" s="4">
        <v>1</v>
      </c>
      <c r="M1333" s="4" t="s">
        <v>960</v>
      </c>
      <c r="N1333" s="4"/>
    </row>
    <row r="1334" spans="1:14" hidden="1" x14ac:dyDescent="0.3">
      <c r="A1334" s="5" t="s">
        <v>606</v>
      </c>
      <c r="B1334" s="5">
        <v>5</v>
      </c>
      <c r="C1334" s="5">
        <v>5</v>
      </c>
      <c r="D1334" s="5">
        <v>104</v>
      </c>
      <c r="E1334" s="4" t="s">
        <v>861</v>
      </c>
      <c r="F1334" s="12" t="s">
        <v>1155</v>
      </c>
      <c r="G1334" s="4" t="s">
        <v>962</v>
      </c>
      <c r="H1334" s="9">
        <v>38.158451001944712</v>
      </c>
      <c r="I1334" s="4"/>
      <c r="J1334" s="4" t="s">
        <v>856</v>
      </c>
      <c r="K1334" s="4"/>
      <c r="L1334" s="4">
        <v>1</v>
      </c>
      <c r="M1334" s="4" t="s">
        <v>960</v>
      </c>
      <c r="N1334" s="4"/>
    </row>
    <row r="1335" spans="1:14" hidden="1" x14ac:dyDescent="0.3">
      <c r="A1335" s="5" t="s">
        <v>606</v>
      </c>
      <c r="B1335" s="5">
        <v>5</v>
      </c>
      <c r="C1335" s="5">
        <v>5</v>
      </c>
      <c r="D1335" s="5">
        <v>104</v>
      </c>
      <c r="E1335" s="4" t="s">
        <v>861</v>
      </c>
      <c r="F1335" s="12" t="s">
        <v>1156</v>
      </c>
      <c r="G1335" s="4" t="s">
        <v>962</v>
      </c>
      <c r="H1335" s="9">
        <v>38.057201752125742</v>
      </c>
      <c r="I1335" s="4"/>
      <c r="J1335" s="4" t="s">
        <v>856</v>
      </c>
      <c r="K1335" s="4"/>
      <c r="L1335" s="4">
        <v>1</v>
      </c>
      <c r="M1335" s="4" t="s">
        <v>960</v>
      </c>
      <c r="N1335" s="4"/>
    </row>
    <row r="1336" spans="1:14" hidden="1" x14ac:dyDescent="0.3">
      <c r="A1336" s="5" t="s">
        <v>606</v>
      </c>
      <c r="B1336" s="5">
        <v>5</v>
      </c>
      <c r="C1336" s="5">
        <v>5</v>
      </c>
      <c r="D1336" s="5">
        <v>104</v>
      </c>
      <c r="E1336" s="4" t="s">
        <v>861</v>
      </c>
      <c r="F1336" s="12" t="s">
        <v>922</v>
      </c>
      <c r="G1336" s="4" t="s">
        <v>963</v>
      </c>
      <c r="H1336" s="9">
        <v>0</v>
      </c>
      <c r="I1336" s="4"/>
      <c r="J1336" s="4" t="s">
        <v>856</v>
      </c>
      <c r="K1336" s="4"/>
      <c r="L1336" s="4">
        <v>1</v>
      </c>
      <c r="M1336" s="4" t="s">
        <v>960</v>
      </c>
      <c r="N1336" s="4"/>
    </row>
    <row r="1337" spans="1:14" hidden="1" x14ac:dyDescent="0.3">
      <c r="A1337" s="5" t="s">
        <v>606</v>
      </c>
      <c r="B1337" s="5">
        <v>5</v>
      </c>
      <c r="C1337" s="5">
        <v>5</v>
      </c>
      <c r="D1337" s="5">
        <v>104</v>
      </c>
      <c r="E1337" s="4" t="s">
        <v>861</v>
      </c>
      <c r="F1337" s="12" t="s">
        <v>904</v>
      </c>
      <c r="G1337" s="4" t="s">
        <v>963</v>
      </c>
      <c r="H1337" s="9">
        <v>0.49</v>
      </c>
      <c r="I1337" s="4"/>
      <c r="J1337" s="4" t="s">
        <v>856</v>
      </c>
      <c r="K1337" s="4"/>
      <c r="L1337" s="4">
        <v>1</v>
      </c>
      <c r="M1337" s="4" t="s">
        <v>960</v>
      </c>
      <c r="N1337" s="4"/>
    </row>
    <row r="1338" spans="1:14" hidden="1" x14ac:dyDescent="0.3">
      <c r="A1338" s="5" t="s">
        <v>606</v>
      </c>
      <c r="B1338" s="5">
        <v>5</v>
      </c>
      <c r="C1338" s="5">
        <v>5</v>
      </c>
      <c r="D1338" s="5">
        <v>104</v>
      </c>
      <c r="E1338" s="4" t="s">
        <v>861</v>
      </c>
      <c r="F1338" s="12" t="s">
        <v>905</v>
      </c>
      <c r="G1338" s="4" t="s">
        <v>963</v>
      </c>
      <c r="H1338" s="9">
        <v>1.53</v>
      </c>
      <c r="I1338" s="4"/>
      <c r="J1338" s="4" t="s">
        <v>856</v>
      </c>
      <c r="K1338" s="4"/>
      <c r="L1338" s="4">
        <v>1</v>
      </c>
      <c r="M1338" s="4" t="s">
        <v>960</v>
      </c>
      <c r="N1338" s="4"/>
    </row>
    <row r="1339" spans="1:14" hidden="1" x14ac:dyDescent="0.3">
      <c r="A1339" s="5" t="s">
        <v>606</v>
      </c>
      <c r="B1339" s="5">
        <v>5</v>
      </c>
      <c r="C1339" s="5">
        <v>5</v>
      </c>
      <c r="D1339" s="5">
        <v>104</v>
      </c>
      <c r="E1339" s="4" t="s">
        <v>861</v>
      </c>
      <c r="F1339" s="12" t="s">
        <v>906</v>
      </c>
      <c r="G1339" s="4" t="s">
        <v>963</v>
      </c>
      <c r="H1339" s="9">
        <v>1.44</v>
      </c>
      <c r="I1339" s="4"/>
      <c r="J1339" s="4" t="s">
        <v>856</v>
      </c>
      <c r="K1339" s="4"/>
      <c r="L1339" s="4">
        <v>1</v>
      </c>
      <c r="M1339" s="4" t="s">
        <v>960</v>
      </c>
      <c r="N1339" s="4"/>
    </row>
    <row r="1340" spans="1:14" hidden="1" x14ac:dyDescent="0.3">
      <c r="A1340" s="5" t="s">
        <v>606</v>
      </c>
      <c r="B1340" s="5">
        <v>5</v>
      </c>
      <c r="C1340" s="5">
        <v>5</v>
      </c>
      <c r="D1340" s="5">
        <v>104</v>
      </c>
      <c r="E1340" s="4" t="s">
        <v>861</v>
      </c>
      <c r="F1340" s="12" t="s">
        <v>903</v>
      </c>
      <c r="G1340" s="4" t="s">
        <v>963</v>
      </c>
      <c r="H1340" s="9">
        <v>0.91</v>
      </c>
      <c r="I1340" s="4"/>
      <c r="J1340" s="4" t="s">
        <v>856</v>
      </c>
      <c r="K1340" s="4"/>
      <c r="L1340" s="4">
        <v>1</v>
      </c>
      <c r="M1340" s="4" t="s">
        <v>960</v>
      </c>
      <c r="N1340" s="4"/>
    </row>
    <row r="1341" spans="1:14" hidden="1" x14ac:dyDescent="0.3">
      <c r="A1341" s="5" t="s">
        <v>606</v>
      </c>
      <c r="B1341" s="5">
        <v>5</v>
      </c>
      <c r="C1341" s="5">
        <v>5</v>
      </c>
      <c r="D1341" s="5">
        <v>104</v>
      </c>
      <c r="E1341" s="4" t="s">
        <v>861</v>
      </c>
      <c r="F1341" s="12" t="s">
        <v>907</v>
      </c>
      <c r="G1341" s="4" t="s">
        <v>963</v>
      </c>
      <c r="H1341" s="9">
        <v>1.65</v>
      </c>
      <c r="I1341" s="4"/>
      <c r="J1341" s="4" t="s">
        <v>856</v>
      </c>
      <c r="K1341" s="4"/>
      <c r="L1341" s="4">
        <v>1</v>
      </c>
      <c r="M1341" s="4" t="s">
        <v>960</v>
      </c>
      <c r="N1341" s="4"/>
    </row>
    <row r="1342" spans="1:14" hidden="1" x14ac:dyDescent="0.3">
      <c r="A1342" s="5" t="s">
        <v>606</v>
      </c>
      <c r="B1342" s="5">
        <v>5</v>
      </c>
      <c r="C1342" s="5">
        <v>5</v>
      </c>
      <c r="D1342" s="5">
        <v>104</v>
      </c>
      <c r="E1342" s="4" t="s">
        <v>861</v>
      </c>
      <c r="F1342" s="12" t="s">
        <v>908</v>
      </c>
      <c r="G1342" s="4" t="s">
        <v>963</v>
      </c>
      <c r="H1342" s="9">
        <v>1.19</v>
      </c>
      <c r="I1342" s="4"/>
      <c r="J1342" s="4" t="s">
        <v>856</v>
      </c>
      <c r="K1342" s="4"/>
      <c r="L1342" s="4">
        <v>1</v>
      </c>
      <c r="M1342" s="4" t="s">
        <v>960</v>
      </c>
      <c r="N1342" s="4"/>
    </row>
    <row r="1343" spans="1:14" hidden="1" x14ac:dyDescent="0.3">
      <c r="A1343" s="5" t="s">
        <v>606</v>
      </c>
      <c r="B1343" s="5">
        <v>5</v>
      </c>
      <c r="C1343" s="5">
        <v>5</v>
      </c>
      <c r="D1343" s="5">
        <v>104</v>
      </c>
      <c r="E1343" s="4" t="s">
        <v>861</v>
      </c>
      <c r="F1343" s="12" t="s">
        <v>909</v>
      </c>
      <c r="G1343" s="4" t="s">
        <v>963</v>
      </c>
      <c r="H1343" s="9">
        <v>2.19</v>
      </c>
      <c r="I1343" s="4"/>
      <c r="J1343" s="4" t="s">
        <v>856</v>
      </c>
      <c r="K1343" s="4"/>
      <c r="L1343" s="4">
        <v>1</v>
      </c>
      <c r="M1343" s="4" t="s">
        <v>960</v>
      </c>
      <c r="N1343" s="4"/>
    </row>
    <row r="1344" spans="1:14" hidden="1" x14ac:dyDescent="0.3">
      <c r="A1344" s="5" t="s">
        <v>606</v>
      </c>
      <c r="B1344" s="5">
        <v>5</v>
      </c>
      <c r="C1344" s="5">
        <v>5</v>
      </c>
      <c r="D1344" s="5">
        <v>104</v>
      </c>
      <c r="E1344" s="4" t="s">
        <v>861</v>
      </c>
      <c r="F1344" s="12" t="s">
        <v>910</v>
      </c>
      <c r="G1344" s="4" t="s">
        <v>963</v>
      </c>
      <c r="H1344" s="9">
        <v>1.47</v>
      </c>
      <c r="I1344" s="4"/>
      <c r="J1344" s="4" t="s">
        <v>856</v>
      </c>
      <c r="K1344" s="4"/>
      <c r="L1344" s="4">
        <v>1</v>
      </c>
      <c r="M1344" s="4" t="s">
        <v>960</v>
      </c>
      <c r="N1344" s="4"/>
    </row>
    <row r="1345" spans="1:14" hidden="1" x14ac:dyDescent="0.3">
      <c r="A1345" s="5" t="s">
        <v>606</v>
      </c>
      <c r="B1345" s="5">
        <v>5</v>
      </c>
      <c r="C1345" s="5">
        <v>5</v>
      </c>
      <c r="D1345" s="5">
        <v>104</v>
      </c>
      <c r="E1345" s="4" t="s">
        <v>861</v>
      </c>
      <c r="F1345" s="12" t="s">
        <v>911</v>
      </c>
      <c r="G1345" s="4" t="s">
        <v>963</v>
      </c>
      <c r="H1345" s="9">
        <v>4.09</v>
      </c>
      <c r="I1345" s="4"/>
      <c r="J1345" s="4" t="s">
        <v>856</v>
      </c>
      <c r="K1345" s="4"/>
      <c r="L1345" s="4">
        <v>1</v>
      </c>
      <c r="M1345" s="4" t="s">
        <v>960</v>
      </c>
      <c r="N1345" s="4"/>
    </row>
    <row r="1346" spans="1:14" hidden="1" x14ac:dyDescent="0.3">
      <c r="A1346" s="5" t="s">
        <v>606</v>
      </c>
      <c r="B1346" s="5">
        <v>5</v>
      </c>
      <c r="C1346" s="5">
        <v>5</v>
      </c>
      <c r="D1346" s="5">
        <v>104</v>
      </c>
      <c r="E1346" s="4" t="s">
        <v>861</v>
      </c>
      <c r="F1346" s="12" t="s">
        <v>922</v>
      </c>
      <c r="G1346" s="4" t="s">
        <v>943</v>
      </c>
      <c r="H1346" s="9">
        <v>100</v>
      </c>
      <c r="I1346" s="4"/>
      <c r="J1346" s="4" t="s">
        <v>856</v>
      </c>
      <c r="K1346" s="4"/>
      <c r="L1346" s="4">
        <v>1</v>
      </c>
      <c r="M1346" s="4" t="s">
        <v>1902</v>
      </c>
      <c r="N1346" s="4"/>
    </row>
    <row r="1347" spans="1:14" hidden="1" x14ac:dyDescent="0.3">
      <c r="A1347" s="5" t="s">
        <v>606</v>
      </c>
      <c r="B1347" s="5">
        <v>5</v>
      </c>
      <c r="C1347" s="5">
        <v>5</v>
      </c>
      <c r="D1347" s="5">
        <v>104</v>
      </c>
      <c r="E1347" s="4" t="s">
        <v>861</v>
      </c>
      <c r="F1347" s="12" t="s">
        <v>904</v>
      </c>
      <c r="G1347" s="4" t="s">
        <v>943</v>
      </c>
      <c r="H1347" s="9">
        <v>99.51</v>
      </c>
      <c r="I1347" s="4"/>
      <c r="J1347" s="4" t="s">
        <v>856</v>
      </c>
      <c r="K1347" s="4"/>
      <c r="L1347" s="4">
        <v>1</v>
      </c>
      <c r="M1347" s="4" t="s">
        <v>1902</v>
      </c>
      <c r="N1347" s="4"/>
    </row>
    <row r="1348" spans="1:14" hidden="1" x14ac:dyDescent="0.3">
      <c r="A1348" s="5" t="s">
        <v>606</v>
      </c>
      <c r="B1348" s="5">
        <v>5</v>
      </c>
      <c r="C1348" s="5">
        <v>5</v>
      </c>
      <c r="D1348" s="5">
        <v>104</v>
      </c>
      <c r="E1348" s="4" t="s">
        <v>861</v>
      </c>
      <c r="F1348" s="12" t="s">
        <v>905</v>
      </c>
      <c r="G1348" s="4" t="s">
        <v>943</v>
      </c>
      <c r="H1348" s="9">
        <v>98.47</v>
      </c>
      <c r="I1348" s="4"/>
      <c r="J1348" s="4" t="s">
        <v>856</v>
      </c>
      <c r="K1348" s="4"/>
      <c r="L1348" s="4">
        <v>1</v>
      </c>
      <c r="M1348" s="4" t="s">
        <v>1902</v>
      </c>
      <c r="N1348" s="4"/>
    </row>
    <row r="1349" spans="1:14" hidden="1" x14ac:dyDescent="0.3">
      <c r="A1349" s="5" t="s">
        <v>606</v>
      </c>
      <c r="B1349" s="5">
        <v>5</v>
      </c>
      <c r="C1349" s="5">
        <v>5</v>
      </c>
      <c r="D1349" s="5">
        <v>104</v>
      </c>
      <c r="E1349" s="4" t="s">
        <v>861</v>
      </c>
      <c r="F1349" s="12" t="s">
        <v>906</v>
      </c>
      <c r="G1349" s="4" t="s">
        <v>943</v>
      </c>
      <c r="H1349" s="9">
        <v>98.56</v>
      </c>
      <c r="I1349" s="4"/>
      <c r="J1349" s="4" t="s">
        <v>856</v>
      </c>
      <c r="K1349" s="4"/>
      <c r="L1349" s="4">
        <v>1</v>
      </c>
      <c r="M1349" s="4" t="s">
        <v>1902</v>
      </c>
      <c r="N1349" s="4"/>
    </row>
    <row r="1350" spans="1:14" hidden="1" x14ac:dyDescent="0.3">
      <c r="A1350" s="5" t="s">
        <v>606</v>
      </c>
      <c r="B1350" s="5">
        <v>5</v>
      </c>
      <c r="C1350" s="5">
        <v>5</v>
      </c>
      <c r="D1350" s="5">
        <v>104</v>
      </c>
      <c r="E1350" s="4" t="s">
        <v>861</v>
      </c>
      <c r="F1350" s="12" t="s">
        <v>903</v>
      </c>
      <c r="G1350" s="4" t="s">
        <v>943</v>
      </c>
      <c r="H1350" s="9">
        <v>99.09</v>
      </c>
      <c r="I1350" s="4"/>
      <c r="J1350" s="4" t="s">
        <v>856</v>
      </c>
      <c r="K1350" s="4"/>
      <c r="L1350" s="4">
        <v>1</v>
      </c>
      <c r="M1350" s="4" t="s">
        <v>1902</v>
      </c>
      <c r="N1350" s="4"/>
    </row>
    <row r="1351" spans="1:14" hidden="1" x14ac:dyDescent="0.3">
      <c r="A1351" s="5" t="s">
        <v>606</v>
      </c>
      <c r="B1351" s="5">
        <v>5</v>
      </c>
      <c r="C1351" s="5">
        <v>5</v>
      </c>
      <c r="D1351" s="5">
        <v>104</v>
      </c>
      <c r="E1351" s="4" t="s">
        <v>861</v>
      </c>
      <c r="F1351" s="12" t="s">
        <v>907</v>
      </c>
      <c r="G1351" s="4" t="s">
        <v>943</v>
      </c>
      <c r="H1351" s="9">
        <v>98.360000000000014</v>
      </c>
      <c r="I1351" s="4"/>
      <c r="J1351" s="4" t="s">
        <v>856</v>
      </c>
      <c r="K1351" s="4"/>
      <c r="L1351" s="4">
        <v>1</v>
      </c>
      <c r="M1351" s="4" t="s">
        <v>1902</v>
      </c>
      <c r="N1351" s="4"/>
    </row>
    <row r="1352" spans="1:14" hidden="1" x14ac:dyDescent="0.3">
      <c r="A1352" s="5" t="s">
        <v>606</v>
      </c>
      <c r="B1352" s="5">
        <v>5</v>
      </c>
      <c r="C1352" s="5">
        <v>5</v>
      </c>
      <c r="D1352" s="5">
        <v>104</v>
      </c>
      <c r="E1352" s="4" t="s">
        <v>861</v>
      </c>
      <c r="F1352" s="12" t="s">
        <v>908</v>
      </c>
      <c r="G1352" s="4" t="s">
        <v>943</v>
      </c>
      <c r="H1352" s="9">
        <v>98.81</v>
      </c>
      <c r="I1352" s="4"/>
      <c r="J1352" s="4" t="s">
        <v>856</v>
      </c>
      <c r="K1352" s="4"/>
      <c r="L1352" s="4">
        <v>1</v>
      </c>
      <c r="M1352" s="4" t="s">
        <v>1902</v>
      </c>
      <c r="N1352" s="4"/>
    </row>
    <row r="1353" spans="1:14" hidden="1" x14ac:dyDescent="0.3">
      <c r="A1353" s="5" t="s">
        <v>606</v>
      </c>
      <c r="B1353" s="5">
        <v>5</v>
      </c>
      <c r="C1353" s="5">
        <v>5</v>
      </c>
      <c r="D1353" s="5">
        <v>104</v>
      </c>
      <c r="E1353" s="4" t="s">
        <v>861</v>
      </c>
      <c r="F1353" s="12" t="s">
        <v>909</v>
      </c>
      <c r="G1353" s="4" t="s">
        <v>943</v>
      </c>
      <c r="H1353" s="9">
        <v>97.81</v>
      </c>
      <c r="I1353" s="4"/>
      <c r="J1353" s="4" t="s">
        <v>856</v>
      </c>
      <c r="K1353" s="4"/>
      <c r="L1353" s="4">
        <v>1</v>
      </c>
      <c r="M1353" s="4" t="s">
        <v>1902</v>
      </c>
      <c r="N1353" s="4"/>
    </row>
    <row r="1354" spans="1:14" hidden="1" x14ac:dyDescent="0.3">
      <c r="A1354" s="5" t="s">
        <v>606</v>
      </c>
      <c r="B1354" s="5">
        <v>5</v>
      </c>
      <c r="C1354" s="5">
        <v>5</v>
      </c>
      <c r="D1354" s="5">
        <v>104</v>
      </c>
      <c r="E1354" s="4" t="s">
        <v>861</v>
      </c>
      <c r="F1354" s="12" t="s">
        <v>910</v>
      </c>
      <c r="G1354" s="4" t="s">
        <v>943</v>
      </c>
      <c r="H1354" s="9">
        <v>98.53</v>
      </c>
      <c r="I1354" s="4"/>
      <c r="J1354" s="4" t="s">
        <v>856</v>
      </c>
      <c r="K1354" s="4"/>
      <c r="L1354" s="4">
        <v>1</v>
      </c>
      <c r="M1354" s="4" t="s">
        <v>1902</v>
      </c>
      <c r="N1354" s="4"/>
    </row>
    <row r="1355" spans="1:14" hidden="1" x14ac:dyDescent="0.3">
      <c r="A1355" s="5" t="s">
        <v>606</v>
      </c>
      <c r="B1355" s="5">
        <v>5</v>
      </c>
      <c r="C1355" s="5">
        <v>5</v>
      </c>
      <c r="D1355" s="5">
        <v>104</v>
      </c>
      <c r="E1355" s="4" t="s">
        <v>861</v>
      </c>
      <c r="F1355" s="12" t="s">
        <v>911</v>
      </c>
      <c r="G1355" s="4" t="s">
        <v>943</v>
      </c>
      <c r="H1355" s="9">
        <v>95.92</v>
      </c>
      <c r="I1355" s="4"/>
      <c r="J1355" s="4" t="s">
        <v>856</v>
      </c>
      <c r="K1355" s="4"/>
      <c r="L1355" s="4">
        <v>1</v>
      </c>
      <c r="M1355" s="4" t="s">
        <v>1902</v>
      </c>
      <c r="N1355" s="4"/>
    </row>
    <row r="1356" spans="1:14" hidden="1" x14ac:dyDescent="0.3">
      <c r="A1356" s="5" t="s">
        <v>606</v>
      </c>
      <c r="B1356" s="5">
        <v>5</v>
      </c>
      <c r="C1356" s="5">
        <v>5</v>
      </c>
      <c r="D1356" s="5">
        <v>104</v>
      </c>
      <c r="E1356" s="4" t="s">
        <v>861</v>
      </c>
      <c r="F1356" s="12" t="s">
        <v>922</v>
      </c>
      <c r="G1356" s="4" t="s">
        <v>2227</v>
      </c>
      <c r="H1356" s="9">
        <v>81.31</v>
      </c>
      <c r="I1356" s="4"/>
      <c r="J1356" s="4" t="s">
        <v>856</v>
      </c>
      <c r="K1356" s="4"/>
      <c r="L1356" s="4">
        <v>1</v>
      </c>
      <c r="M1356" s="4" t="s">
        <v>960</v>
      </c>
      <c r="N1356" s="4"/>
    </row>
    <row r="1357" spans="1:14" hidden="1" x14ac:dyDescent="0.3">
      <c r="A1357" s="5" t="s">
        <v>606</v>
      </c>
      <c r="B1357" s="5">
        <v>5</v>
      </c>
      <c r="C1357" s="5">
        <v>5</v>
      </c>
      <c r="D1357" s="5">
        <v>104</v>
      </c>
      <c r="E1357" s="4" t="s">
        <v>861</v>
      </c>
      <c r="F1357" s="12" t="s">
        <v>904</v>
      </c>
      <c r="G1357" s="4" t="s">
        <v>2227</v>
      </c>
      <c r="H1357" s="9">
        <v>80.430000000000007</v>
      </c>
      <c r="I1357" s="4"/>
      <c r="J1357" s="4" t="s">
        <v>856</v>
      </c>
      <c r="K1357" s="4"/>
      <c r="L1357" s="4">
        <v>1</v>
      </c>
      <c r="M1357" s="4" t="s">
        <v>960</v>
      </c>
      <c r="N1357" s="4"/>
    </row>
    <row r="1358" spans="1:14" hidden="1" x14ac:dyDescent="0.3">
      <c r="A1358" s="5" t="s">
        <v>606</v>
      </c>
      <c r="B1358" s="5">
        <v>5</v>
      </c>
      <c r="C1358" s="5">
        <v>5</v>
      </c>
      <c r="D1358" s="5">
        <v>104</v>
      </c>
      <c r="E1358" s="4" t="s">
        <v>861</v>
      </c>
      <c r="F1358" s="12" t="s">
        <v>905</v>
      </c>
      <c r="G1358" s="4" t="s">
        <v>2227</v>
      </c>
      <c r="H1358" s="9">
        <v>78.599999999999994</v>
      </c>
      <c r="I1358" s="4"/>
      <c r="J1358" s="4" t="s">
        <v>856</v>
      </c>
      <c r="K1358" s="4"/>
      <c r="L1358" s="4">
        <v>1</v>
      </c>
      <c r="M1358" s="4" t="s">
        <v>960</v>
      </c>
      <c r="N1358" s="4"/>
    </row>
    <row r="1359" spans="1:14" hidden="1" x14ac:dyDescent="0.3">
      <c r="A1359" s="5" t="s">
        <v>606</v>
      </c>
      <c r="B1359" s="5">
        <v>5</v>
      </c>
      <c r="C1359" s="5">
        <v>5</v>
      </c>
      <c r="D1359" s="5">
        <v>104</v>
      </c>
      <c r="E1359" s="4" t="s">
        <v>861</v>
      </c>
      <c r="F1359" s="12" t="s">
        <v>906</v>
      </c>
      <c r="G1359" s="4" t="s">
        <v>2227</v>
      </c>
      <c r="H1359" s="9">
        <v>78.349999999999994</v>
      </c>
      <c r="I1359" s="4"/>
      <c r="J1359" s="4" t="s">
        <v>856</v>
      </c>
      <c r="K1359" s="4"/>
      <c r="L1359" s="4">
        <v>1</v>
      </c>
      <c r="M1359" s="4" t="s">
        <v>960</v>
      </c>
      <c r="N1359" s="4"/>
    </row>
    <row r="1360" spans="1:14" hidden="1" x14ac:dyDescent="0.3">
      <c r="A1360" s="5" t="s">
        <v>606</v>
      </c>
      <c r="B1360" s="5">
        <v>5</v>
      </c>
      <c r="C1360" s="5">
        <v>5</v>
      </c>
      <c r="D1360" s="5">
        <v>104</v>
      </c>
      <c r="E1360" s="4" t="s">
        <v>861</v>
      </c>
      <c r="F1360" s="12" t="s">
        <v>903</v>
      </c>
      <c r="G1360" s="4" t="s">
        <v>2227</v>
      </c>
      <c r="H1360" s="9">
        <v>77.73</v>
      </c>
      <c r="I1360" s="4"/>
      <c r="J1360" s="4" t="s">
        <v>856</v>
      </c>
      <c r="K1360" s="4"/>
      <c r="L1360" s="4">
        <v>1</v>
      </c>
      <c r="M1360" s="4" t="s">
        <v>960</v>
      </c>
      <c r="N1360" s="4"/>
    </row>
    <row r="1361" spans="1:14" hidden="1" x14ac:dyDescent="0.3">
      <c r="A1361" s="5" t="s">
        <v>606</v>
      </c>
      <c r="B1361" s="5">
        <v>5</v>
      </c>
      <c r="C1361" s="5">
        <v>5</v>
      </c>
      <c r="D1361" s="5">
        <v>104</v>
      </c>
      <c r="E1361" s="4" t="s">
        <v>861</v>
      </c>
      <c r="F1361" s="12" t="s">
        <v>907</v>
      </c>
      <c r="G1361" s="4" t="s">
        <v>2227</v>
      </c>
      <c r="H1361" s="9">
        <v>76.900000000000006</v>
      </c>
      <c r="I1361" s="4"/>
      <c r="J1361" s="4" t="s">
        <v>856</v>
      </c>
      <c r="K1361" s="4"/>
      <c r="L1361" s="4">
        <v>1</v>
      </c>
      <c r="M1361" s="4" t="s">
        <v>960</v>
      </c>
      <c r="N1361" s="4"/>
    </row>
    <row r="1362" spans="1:14" hidden="1" x14ac:dyDescent="0.3">
      <c r="A1362" s="5" t="s">
        <v>606</v>
      </c>
      <c r="B1362" s="5">
        <v>5</v>
      </c>
      <c r="C1362" s="5">
        <v>5</v>
      </c>
      <c r="D1362" s="5">
        <v>104</v>
      </c>
      <c r="E1362" s="4" t="s">
        <v>861</v>
      </c>
      <c r="F1362" s="12" t="s">
        <v>908</v>
      </c>
      <c r="G1362" s="4" t="s">
        <v>2227</v>
      </c>
      <c r="H1362" s="9">
        <v>79.42</v>
      </c>
      <c r="I1362" s="4"/>
      <c r="J1362" s="4" t="s">
        <v>856</v>
      </c>
      <c r="K1362" s="4"/>
      <c r="L1362" s="4">
        <v>1</v>
      </c>
      <c r="M1362" s="4" t="s">
        <v>960</v>
      </c>
      <c r="N1362" s="4"/>
    </row>
    <row r="1363" spans="1:14" hidden="1" x14ac:dyDescent="0.3">
      <c r="A1363" s="5" t="s">
        <v>606</v>
      </c>
      <c r="B1363" s="5">
        <v>5</v>
      </c>
      <c r="C1363" s="5">
        <v>5</v>
      </c>
      <c r="D1363" s="5">
        <v>104</v>
      </c>
      <c r="E1363" s="4" t="s">
        <v>861</v>
      </c>
      <c r="F1363" s="12" t="s">
        <v>909</v>
      </c>
      <c r="G1363" s="4" t="s">
        <v>2227</v>
      </c>
      <c r="H1363" s="9">
        <v>79.08</v>
      </c>
      <c r="I1363" s="4"/>
      <c r="J1363" s="4" t="s">
        <v>856</v>
      </c>
      <c r="K1363" s="4"/>
      <c r="L1363" s="4">
        <v>1</v>
      </c>
      <c r="M1363" s="4" t="s">
        <v>960</v>
      </c>
      <c r="N1363" s="4"/>
    </row>
    <row r="1364" spans="1:14" hidden="1" x14ac:dyDescent="0.3">
      <c r="A1364" s="5" t="s">
        <v>606</v>
      </c>
      <c r="B1364" s="5">
        <v>5</v>
      </c>
      <c r="C1364" s="5">
        <v>5</v>
      </c>
      <c r="D1364" s="5">
        <v>104</v>
      </c>
      <c r="E1364" s="4" t="s">
        <v>861</v>
      </c>
      <c r="F1364" s="12" t="s">
        <v>910</v>
      </c>
      <c r="G1364" s="4" t="s">
        <v>2227</v>
      </c>
      <c r="H1364" s="9">
        <v>79.19</v>
      </c>
      <c r="I1364" s="4"/>
      <c r="J1364" s="4" t="s">
        <v>856</v>
      </c>
      <c r="K1364" s="4"/>
      <c r="L1364" s="4">
        <v>1</v>
      </c>
      <c r="M1364" s="4" t="s">
        <v>960</v>
      </c>
      <c r="N1364" s="4"/>
    </row>
    <row r="1365" spans="1:14" hidden="1" x14ac:dyDescent="0.3">
      <c r="A1365" s="5" t="s">
        <v>606</v>
      </c>
      <c r="B1365" s="5">
        <v>5</v>
      </c>
      <c r="C1365" s="5">
        <v>5</v>
      </c>
      <c r="D1365" s="5">
        <v>104</v>
      </c>
      <c r="E1365" s="4" t="s">
        <v>861</v>
      </c>
      <c r="F1365" s="12" t="s">
        <v>911</v>
      </c>
      <c r="G1365" s="4" t="s">
        <v>2227</v>
      </c>
      <c r="H1365" s="9">
        <v>76.650000000000006</v>
      </c>
      <c r="I1365" s="4"/>
      <c r="J1365" s="4" t="s">
        <v>856</v>
      </c>
      <c r="K1365" s="4"/>
      <c r="L1365" s="4">
        <v>1</v>
      </c>
      <c r="M1365" s="4" t="s">
        <v>960</v>
      </c>
      <c r="N1365" s="4"/>
    </row>
    <row r="1366" spans="1:14" hidden="1" x14ac:dyDescent="0.3">
      <c r="A1366" s="5" t="s">
        <v>606</v>
      </c>
      <c r="B1366" s="5">
        <v>5</v>
      </c>
      <c r="C1366" s="5">
        <v>5</v>
      </c>
      <c r="D1366" s="5">
        <v>104</v>
      </c>
      <c r="E1366" s="4" t="s">
        <v>861</v>
      </c>
      <c r="F1366" s="12" t="s">
        <v>922</v>
      </c>
      <c r="G1366" s="4" t="s">
        <v>2230</v>
      </c>
      <c r="H1366" s="9">
        <v>18.690000000000001</v>
      </c>
      <c r="I1366" s="4"/>
      <c r="J1366" s="4" t="s">
        <v>856</v>
      </c>
      <c r="K1366" s="4"/>
      <c r="L1366" s="4">
        <v>1</v>
      </c>
      <c r="M1366" s="4" t="s">
        <v>960</v>
      </c>
      <c r="N1366" s="4"/>
    </row>
    <row r="1367" spans="1:14" hidden="1" x14ac:dyDescent="0.3">
      <c r="A1367" s="5" t="s">
        <v>606</v>
      </c>
      <c r="B1367" s="5">
        <v>5</v>
      </c>
      <c r="C1367" s="5">
        <v>5</v>
      </c>
      <c r="D1367" s="5">
        <v>104</v>
      </c>
      <c r="E1367" s="4" t="s">
        <v>861</v>
      </c>
      <c r="F1367" s="12" t="s">
        <v>904</v>
      </c>
      <c r="G1367" s="4" t="s">
        <v>2230</v>
      </c>
      <c r="H1367" s="9">
        <v>19.079999999999998</v>
      </c>
      <c r="I1367" s="4"/>
      <c r="J1367" s="4" t="s">
        <v>856</v>
      </c>
      <c r="K1367" s="4"/>
      <c r="L1367" s="4">
        <v>1</v>
      </c>
      <c r="M1367" s="4" t="s">
        <v>960</v>
      </c>
      <c r="N1367" s="4"/>
    </row>
    <row r="1368" spans="1:14" hidden="1" x14ac:dyDescent="0.3">
      <c r="A1368" s="5" t="s">
        <v>606</v>
      </c>
      <c r="B1368" s="5">
        <v>5</v>
      </c>
      <c r="C1368" s="5">
        <v>5</v>
      </c>
      <c r="D1368" s="5">
        <v>104</v>
      </c>
      <c r="E1368" s="4" t="s">
        <v>861</v>
      </c>
      <c r="F1368" s="12" t="s">
        <v>905</v>
      </c>
      <c r="G1368" s="4" t="s">
        <v>2230</v>
      </c>
      <c r="H1368" s="9">
        <v>19.87</v>
      </c>
      <c r="I1368" s="4"/>
      <c r="J1368" s="4" t="s">
        <v>856</v>
      </c>
      <c r="K1368" s="4"/>
      <c r="L1368" s="4">
        <v>1</v>
      </c>
      <c r="M1368" s="4" t="s">
        <v>960</v>
      </c>
      <c r="N1368" s="4"/>
    </row>
    <row r="1369" spans="1:14" hidden="1" x14ac:dyDescent="0.3">
      <c r="A1369" s="5" t="s">
        <v>606</v>
      </c>
      <c r="B1369" s="5">
        <v>5</v>
      </c>
      <c r="C1369" s="5">
        <v>5</v>
      </c>
      <c r="D1369" s="5">
        <v>104</v>
      </c>
      <c r="E1369" s="4" t="s">
        <v>861</v>
      </c>
      <c r="F1369" s="12" t="s">
        <v>906</v>
      </c>
      <c r="G1369" s="4" t="s">
        <v>2230</v>
      </c>
      <c r="H1369" s="9">
        <v>20.21</v>
      </c>
      <c r="I1369" s="4"/>
      <c r="J1369" s="4" t="s">
        <v>856</v>
      </c>
      <c r="K1369" s="4"/>
      <c r="L1369" s="4">
        <v>1</v>
      </c>
      <c r="M1369" s="4" t="s">
        <v>960</v>
      </c>
      <c r="N1369" s="4"/>
    </row>
    <row r="1370" spans="1:14" hidden="1" x14ac:dyDescent="0.3">
      <c r="A1370" s="5" t="s">
        <v>606</v>
      </c>
      <c r="B1370" s="5">
        <v>5</v>
      </c>
      <c r="C1370" s="5">
        <v>5</v>
      </c>
      <c r="D1370" s="5">
        <v>104</v>
      </c>
      <c r="E1370" s="4" t="s">
        <v>861</v>
      </c>
      <c r="F1370" s="12" t="s">
        <v>903</v>
      </c>
      <c r="G1370" s="4" t="s">
        <v>2230</v>
      </c>
      <c r="H1370" s="9">
        <v>21.36</v>
      </c>
      <c r="I1370" s="4"/>
      <c r="J1370" s="4" t="s">
        <v>856</v>
      </c>
      <c r="K1370" s="4"/>
      <c r="L1370" s="4">
        <v>1</v>
      </c>
      <c r="M1370" s="4" t="s">
        <v>960</v>
      </c>
      <c r="N1370" s="4"/>
    </row>
    <row r="1371" spans="1:14" hidden="1" x14ac:dyDescent="0.3">
      <c r="A1371" s="5" t="s">
        <v>606</v>
      </c>
      <c r="B1371" s="5">
        <v>5</v>
      </c>
      <c r="C1371" s="5">
        <v>5</v>
      </c>
      <c r="D1371" s="5">
        <v>104</v>
      </c>
      <c r="E1371" s="4" t="s">
        <v>861</v>
      </c>
      <c r="F1371" s="12" t="s">
        <v>907</v>
      </c>
      <c r="G1371" s="4" t="s">
        <v>2230</v>
      </c>
      <c r="H1371" s="9">
        <v>21.46</v>
      </c>
      <c r="I1371" s="4"/>
      <c r="J1371" s="4" t="s">
        <v>856</v>
      </c>
      <c r="K1371" s="4"/>
      <c r="L1371" s="4">
        <v>1</v>
      </c>
      <c r="M1371" s="4" t="s">
        <v>960</v>
      </c>
      <c r="N1371" s="4"/>
    </row>
    <row r="1372" spans="1:14" hidden="1" x14ac:dyDescent="0.3">
      <c r="A1372" s="5" t="s">
        <v>606</v>
      </c>
      <c r="B1372" s="5">
        <v>5</v>
      </c>
      <c r="C1372" s="5">
        <v>5</v>
      </c>
      <c r="D1372" s="5">
        <v>104</v>
      </c>
      <c r="E1372" s="4" t="s">
        <v>861</v>
      </c>
      <c r="F1372" s="12" t="s">
        <v>908</v>
      </c>
      <c r="G1372" s="4" t="s">
        <v>2230</v>
      </c>
      <c r="H1372" s="9">
        <v>19.39</v>
      </c>
      <c r="I1372" s="4"/>
      <c r="J1372" s="4" t="s">
        <v>856</v>
      </c>
      <c r="K1372" s="4"/>
      <c r="L1372" s="4">
        <v>1</v>
      </c>
      <c r="M1372" s="4" t="s">
        <v>960</v>
      </c>
      <c r="N1372" s="4"/>
    </row>
    <row r="1373" spans="1:14" hidden="1" x14ac:dyDescent="0.3">
      <c r="A1373" s="5" t="s">
        <v>606</v>
      </c>
      <c r="B1373" s="5">
        <v>5</v>
      </c>
      <c r="C1373" s="5">
        <v>5</v>
      </c>
      <c r="D1373" s="5">
        <v>104</v>
      </c>
      <c r="E1373" s="4" t="s">
        <v>861</v>
      </c>
      <c r="F1373" s="12" t="s">
        <v>909</v>
      </c>
      <c r="G1373" s="4" t="s">
        <v>2230</v>
      </c>
      <c r="H1373" s="9">
        <v>18.73</v>
      </c>
      <c r="I1373" s="4"/>
      <c r="J1373" s="4" t="s">
        <v>856</v>
      </c>
      <c r="K1373" s="4"/>
      <c r="L1373" s="4">
        <v>1</v>
      </c>
      <c r="M1373" s="4" t="s">
        <v>960</v>
      </c>
      <c r="N1373" s="4"/>
    </row>
    <row r="1374" spans="1:14" hidden="1" x14ac:dyDescent="0.3">
      <c r="A1374" s="5" t="s">
        <v>606</v>
      </c>
      <c r="B1374" s="5">
        <v>5</v>
      </c>
      <c r="C1374" s="5">
        <v>5</v>
      </c>
      <c r="D1374" s="5">
        <v>104</v>
      </c>
      <c r="E1374" s="4" t="s">
        <v>861</v>
      </c>
      <c r="F1374" s="12" t="s">
        <v>910</v>
      </c>
      <c r="G1374" s="4" t="s">
        <v>2230</v>
      </c>
      <c r="H1374" s="9">
        <v>19.34</v>
      </c>
      <c r="I1374" s="4"/>
      <c r="J1374" s="4" t="s">
        <v>856</v>
      </c>
      <c r="K1374" s="4"/>
      <c r="L1374" s="4">
        <v>1</v>
      </c>
      <c r="M1374" s="4" t="s">
        <v>960</v>
      </c>
      <c r="N1374" s="4"/>
    </row>
    <row r="1375" spans="1:14" hidden="1" x14ac:dyDescent="0.3">
      <c r="A1375" s="5" t="s">
        <v>606</v>
      </c>
      <c r="B1375" s="5">
        <v>5</v>
      </c>
      <c r="C1375" s="5">
        <v>5</v>
      </c>
      <c r="D1375" s="5">
        <v>104</v>
      </c>
      <c r="E1375" s="4" t="s">
        <v>861</v>
      </c>
      <c r="F1375" s="12" t="s">
        <v>911</v>
      </c>
      <c r="G1375" s="4" t="s">
        <v>2230</v>
      </c>
      <c r="H1375" s="9">
        <v>19.27</v>
      </c>
      <c r="I1375" s="4"/>
      <c r="J1375" s="4" t="s">
        <v>856</v>
      </c>
      <c r="K1375" s="4"/>
      <c r="L1375" s="4">
        <v>1</v>
      </c>
      <c r="M1375" s="4" t="s">
        <v>960</v>
      </c>
      <c r="N1375" s="4"/>
    </row>
    <row r="1376" spans="1:14" hidden="1" x14ac:dyDescent="0.3">
      <c r="A1376" s="5" t="s">
        <v>606</v>
      </c>
      <c r="B1376" s="5">
        <v>5</v>
      </c>
      <c r="C1376" s="5">
        <v>5</v>
      </c>
      <c r="D1376" s="5">
        <v>104</v>
      </c>
      <c r="E1376" s="4" t="s">
        <v>861</v>
      </c>
      <c r="F1376" s="12" t="s">
        <v>922</v>
      </c>
      <c r="G1376" s="4" t="s">
        <v>964</v>
      </c>
      <c r="H1376" s="9">
        <v>215.38931432110559</v>
      </c>
      <c r="I1376" s="9">
        <v>9.8990558970789095</v>
      </c>
      <c r="J1376" s="4" t="s">
        <v>965</v>
      </c>
      <c r="K1376" s="4"/>
      <c r="L1376" s="4">
        <v>1</v>
      </c>
      <c r="M1376" s="4" t="s">
        <v>960</v>
      </c>
      <c r="N1376" s="4"/>
    </row>
    <row r="1377" spans="1:14" hidden="1" x14ac:dyDescent="0.3">
      <c r="A1377" s="5" t="s">
        <v>606</v>
      </c>
      <c r="B1377" s="5">
        <v>5</v>
      </c>
      <c r="C1377" s="5">
        <v>5</v>
      </c>
      <c r="D1377" s="5">
        <v>104</v>
      </c>
      <c r="E1377" s="4" t="s">
        <v>861</v>
      </c>
      <c r="F1377" s="12" t="s">
        <v>907</v>
      </c>
      <c r="G1377" s="4" t="s">
        <v>964</v>
      </c>
      <c r="H1377" s="9">
        <v>196.65064590691819</v>
      </c>
      <c r="I1377" s="9">
        <v>6.4001611213779208</v>
      </c>
      <c r="J1377" s="4" t="s">
        <v>965</v>
      </c>
      <c r="K1377" s="4"/>
      <c r="L1377" s="4">
        <v>1</v>
      </c>
      <c r="M1377" s="4" t="s">
        <v>960</v>
      </c>
      <c r="N1377" s="4"/>
    </row>
    <row r="1378" spans="1:14" hidden="1" x14ac:dyDescent="0.3">
      <c r="A1378" s="5" t="s">
        <v>606</v>
      </c>
      <c r="B1378" s="5">
        <v>5</v>
      </c>
      <c r="C1378" s="5">
        <v>5</v>
      </c>
      <c r="D1378" s="5">
        <v>104</v>
      </c>
      <c r="E1378" s="4" t="s">
        <v>861</v>
      </c>
      <c r="F1378" s="12" t="s">
        <v>912</v>
      </c>
      <c r="G1378" s="4" t="s">
        <v>964</v>
      </c>
      <c r="H1378" s="9">
        <v>217.81751824210195</v>
      </c>
      <c r="I1378" s="9">
        <v>6.3711368971846873</v>
      </c>
      <c r="J1378" s="4" t="s">
        <v>965</v>
      </c>
      <c r="K1378" s="4"/>
      <c r="L1378" s="4">
        <v>1</v>
      </c>
      <c r="M1378" s="4" t="s">
        <v>960</v>
      </c>
      <c r="N1378" s="4"/>
    </row>
    <row r="1379" spans="1:14" hidden="1" x14ac:dyDescent="0.3">
      <c r="A1379" s="5" t="s">
        <v>606</v>
      </c>
      <c r="B1379" s="5">
        <v>5</v>
      </c>
      <c r="C1379" s="5">
        <v>5</v>
      </c>
      <c r="D1379" s="5">
        <v>104</v>
      </c>
      <c r="E1379" s="4" t="s">
        <v>861</v>
      </c>
      <c r="F1379" s="12" t="s">
        <v>917</v>
      </c>
      <c r="G1379" s="4" t="s">
        <v>964</v>
      </c>
      <c r="H1379" s="9">
        <v>193.82320407064259</v>
      </c>
      <c r="I1379" s="9">
        <v>6.128166888537713</v>
      </c>
      <c r="J1379" s="4" t="s">
        <v>965</v>
      </c>
      <c r="K1379" s="4"/>
      <c r="L1379" s="4">
        <v>1</v>
      </c>
      <c r="M1379" s="4" t="s">
        <v>960</v>
      </c>
      <c r="N1379" s="4"/>
    </row>
    <row r="1380" spans="1:14" hidden="1" x14ac:dyDescent="0.3">
      <c r="A1380" s="5" t="s">
        <v>606</v>
      </c>
      <c r="B1380" s="5">
        <v>5</v>
      </c>
      <c r="C1380" s="5">
        <v>5</v>
      </c>
      <c r="D1380" s="5">
        <v>104</v>
      </c>
      <c r="E1380" s="4" t="s">
        <v>861</v>
      </c>
      <c r="F1380" s="12" t="s">
        <v>920</v>
      </c>
      <c r="G1380" s="4" t="s">
        <v>964</v>
      </c>
      <c r="H1380" s="9">
        <v>143.12559048380155</v>
      </c>
      <c r="I1380" s="9">
        <v>9.8580293381510895</v>
      </c>
      <c r="J1380" s="4" t="s">
        <v>965</v>
      </c>
      <c r="K1380" s="4"/>
      <c r="L1380" s="4">
        <v>1</v>
      </c>
      <c r="M1380" s="4" t="s">
        <v>960</v>
      </c>
      <c r="N1380" s="4"/>
    </row>
    <row r="1381" spans="1:14" hidden="1" x14ac:dyDescent="0.3">
      <c r="A1381" s="5" t="s">
        <v>606</v>
      </c>
      <c r="B1381" s="5">
        <v>5</v>
      </c>
      <c r="C1381" s="5">
        <v>5</v>
      </c>
      <c r="D1381" s="5">
        <v>104</v>
      </c>
      <c r="E1381" s="4" t="s">
        <v>861</v>
      </c>
      <c r="F1381" s="12" t="s">
        <v>1134</v>
      </c>
      <c r="G1381" s="4" t="s">
        <v>964</v>
      </c>
      <c r="H1381" s="9">
        <v>121.74925608578999</v>
      </c>
      <c r="I1381" s="9">
        <v>4.503035502177295</v>
      </c>
      <c r="J1381" s="4" t="s">
        <v>965</v>
      </c>
      <c r="K1381" s="4"/>
      <c r="L1381" s="4">
        <v>1</v>
      </c>
      <c r="M1381" s="4" t="s">
        <v>960</v>
      </c>
      <c r="N1381" s="4"/>
    </row>
    <row r="1382" spans="1:14" hidden="1" x14ac:dyDescent="0.3">
      <c r="A1382" s="5" t="s">
        <v>606</v>
      </c>
      <c r="B1382" s="5">
        <v>5</v>
      </c>
      <c r="C1382" s="5">
        <v>5</v>
      </c>
      <c r="D1382" s="5">
        <v>104</v>
      </c>
      <c r="E1382" s="4" t="s">
        <v>861</v>
      </c>
      <c r="F1382" s="12" t="s">
        <v>1141</v>
      </c>
      <c r="G1382" s="4" t="s">
        <v>964</v>
      </c>
      <c r="H1382" s="9">
        <v>94.123051363423471</v>
      </c>
      <c r="I1382" s="9">
        <v>5.9958939077296733</v>
      </c>
      <c r="J1382" s="4" t="s">
        <v>965</v>
      </c>
      <c r="K1382" s="4"/>
      <c r="L1382" s="4">
        <v>1</v>
      </c>
      <c r="M1382" s="4" t="s">
        <v>960</v>
      </c>
      <c r="N1382" s="4"/>
    </row>
    <row r="1383" spans="1:14" hidden="1" x14ac:dyDescent="0.3">
      <c r="A1383" s="5" t="s">
        <v>606</v>
      </c>
      <c r="B1383" s="5">
        <v>5</v>
      </c>
      <c r="C1383" s="5">
        <v>5</v>
      </c>
      <c r="D1383" s="5">
        <v>104</v>
      </c>
      <c r="E1383" s="4" t="s">
        <v>861</v>
      </c>
      <c r="F1383" s="12" t="s">
        <v>1143</v>
      </c>
      <c r="G1383" s="4" t="s">
        <v>964</v>
      </c>
      <c r="H1383" s="9">
        <v>55.745021063763872</v>
      </c>
      <c r="I1383" s="9">
        <v>5.7860543362852823</v>
      </c>
      <c r="J1383" s="4" t="s">
        <v>965</v>
      </c>
      <c r="K1383" s="4"/>
      <c r="L1383" s="4">
        <v>1</v>
      </c>
      <c r="M1383" s="4" t="s">
        <v>960</v>
      </c>
      <c r="N1383" s="4"/>
    </row>
    <row r="1384" spans="1:14" hidden="1" x14ac:dyDescent="0.3">
      <c r="A1384" s="5" t="s">
        <v>606</v>
      </c>
      <c r="B1384" s="5">
        <v>5</v>
      </c>
      <c r="C1384" s="5">
        <v>5</v>
      </c>
      <c r="D1384" s="5">
        <v>104</v>
      </c>
      <c r="E1384" s="4" t="s">
        <v>861</v>
      </c>
      <c r="F1384" s="12" t="s">
        <v>1135</v>
      </c>
      <c r="G1384" s="4" t="s">
        <v>964</v>
      </c>
      <c r="H1384" s="9">
        <v>52.940522694390026</v>
      </c>
      <c r="I1384" s="9">
        <v>3.2410857646089544</v>
      </c>
      <c r="J1384" s="4" t="s">
        <v>965</v>
      </c>
      <c r="K1384" s="4"/>
      <c r="L1384" s="4">
        <v>1</v>
      </c>
      <c r="M1384" s="4" t="s">
        <v>960</v>
      </c>
      <c r="N1384" s="4"/>
    </row>
    <row r="1385" spans="1:14" hidden="1" x14ac:dyDescent="0.3">
      <c r="A1385" s="5" t="s">
        <v>606</v>
      </c>
      <c r="B1385" s="5">
        <v>5</v>
      </c>
      <c r="C1385" s="5">
        <v>5</v>
      </c>
      <c r="D1385" s="5">
        <v>104</v>
      </c>
      <c r="E1385" s="4" t="s">
        <v>861</v>
      </c>
      <c r="F1385" s="12" t="s">
        <v>1147</v>
      </c>
      <c r="G1385" s="4" t="s">
        <v>964</v>
      </c>
      <c r="H1385" s="9">
        <v>41.429733720829944</v>
      </c>
      <c r="I1385" s="9">
        <v>4.2121396670759674</v>
      </c>
      <c r="J1385" s="4" t="s">
        <v>965</v>
      </c>
      <c r="K1385" s="4"/>
      <c r="L1385" s="4">
        <v>1</v>
      </c>
      <c r="M1385" s="4" t="s">
        <v>960</v>
      </c>
      <c r="N1385" s="4"/>
    </row>
    <row r="1386" spans="1:14" hidden="1" x14ac:dyDescent="0.3">
      <c r="A1386" s="5" t="s">
        <v>606</v>
      </c>
      <c r="B1386" s="5">
        <v>5</v>
      </c>
      <c r="C1386" s="5">
        <v>5</v>
      </c>
      <c r="D1386" s="5">
        <v>104</v>
      </c>
      <c r="E1386" s="4" t="s">
        <v>861</v>
      </c>
      <c r="F1386" s="12" t="s">
        <v>1136</v>
      </c>
      <c r="G1386" s="4" t="s">
        <v>964</v>
      </c>
      <c r="H1386" s="9">
        <v>42.721688908768982</v>
      </c>
      <c r="I1386" s="9">
        <v>3.1731079440648995</v>
      </c>
      <c r="J1386" s="4" t="s">
        <v>965</v>
      </c>
      <c r="K1386" s="4"/>
      <c r="L1386" s="4">
        <v>1</v>
      </c>
      <c r="M1386" s="4" t="s">
        <v>960</v>
      </c>
      <c r="N1386" s="4"/>
    </row>
    <row r="1387" spans="1:14" hidden="1" x14ac:dyDescent="0.3">
      <c r="A1387" s="5" t="s">
        <v>606</v>
      </c>
      <c r="B1387" s="5">
        <v>5</v>
      </c>
      <c r="C1387" s="5">
        <v>5</v>
      </c>
      <c r="D1387" s="5">
        <v>104</v>
      </c>
      <c r="E1387" s="4" t="s">
        <v>861</v>
      </c>
      <c r="F1387" s="12" t="s">
        <v>1151</v>
      </c>
      <c r="G1387" s="4" t="s">
        <v>964</v>
      </c>
      <c r="H1387" s="9">
        <v>36.682363509331111</v>
      </c>
      <c r="I1387" s="9">
        <v>4.1084495716232992</v>
      </c>
      <c r="J1387" s="4" t="s">
        <v>965</v>
      </c>
      <c r="K1387" s="4"/>
      <c r="L1387" s="4">
        <v>1</v>
      </c>
      <c r="M1387" s="4" t="s">
        <v>960</v>
      </c>
      <c r="N1387" s="4"/>
    </row>
    <row r="1388" spans="1:14" hidden="1" x14ac:dyDescent="0.3">
      <c r="A1388" s="5" t="s">
        <v>606</v>
      </c>
      <c r="B1388" s="5">
        <v>5</v>
      </c>
      <c r="C1388" s="5">
        <v>5</v>
      </c>
      <c r="D1388" s="5">
        <v>104</v>
      </c>
      <c r="E1388" s="4" t="s">
        <v>861</v>
      </c>
      <c r="F1388" s="12" t="s">
        <v>1137</v>
      </c>
      <c r="G1388" s="4" t="s">
        <v>964</v>
      </c>
      <c r="H1388" s="9">
        <v>48.144732606845892</v>
      </c>
      <c r="I1388" s="9">
        <v>3.14240036285373</v>
      </c>
      <c r="J1388" s="4" t="s">
        <v>965</v>
      </c>
      <c r="K1388" s="4"/>
      <c r="L1388" s="4">
        <v>1</v>
      </c>
      <c r="M1388" s="4" t="s">
        <v>960</v>
      </c>
      <c r="N1388" s="4"/>
    </row>
    <row r="1389" spans="1:14" hidden="1" x14ac:dyDescent="0.3">
      <c r="A1389" s="5" t="s">
        <v>606</v>
      </c>
      <c r="B1389" s="5">
        <v>5</v>
      </c>
      <c r="C1389" s="5">
        <v>5</v>
      </c>
      <c r="D1389" s="5">
        <v>104</v>
      </c>
      <c r="E1389" s="4" t="s">
        <v>861</v>
      </c>
      <c r="F1389" s="12" t="s">
        <v>1153</v>
      </c>
      <c r="G1389" s="4" t="s">
        <v>964</v>
      </c>
      <c r="H1389" s="9">
        <v>28.528383574504527</v>
      </c>
      <c r="I1389" s="9">
        <v>3.8038019735652071</v>
      </c>
      <c r="J1389" s="4" t="s">
        <v>965</v>
      </c>
      <c r="K1389" s="4"/>
      <c r="L1389" s="4">
        <v>1</v>
      </c>
      <c r="M1389" s="4" t="s">
        <v>960</v>
      </c>
      <c r="N1389" s="4"/>
    </row>
    <row r="1390" spans="1:14" hidden="1" x14ac:dyDescent="0.3">
      <c r="A1390" s="5" t="s">
        <v>606</v>
      </c>
      <c r="B1390" s="5">
        <v>5</v>
      </c>
      <c r="C1390" s="5">
        <v>5</v>
      </c>
      <c r="D1390" s="5">
        <v>104</v>
      </c>
      <c r="E1390" s="4" t="s">
        <v>861</v>
      </c>
      <c r="F1390" s="12" t="s">
        <v>1156</v>
      </c>
      <c r="G1390" s="4" t="s">
        <v>964</v>
      </c>
      <c r="H1390" s="9">
        <v>9.9667426101918188</v>
      </c>
      <c r="I1390" s="9">
        <v>2.7762459240199413</v>
      </c>
      <c r="J1390" s="4" t="s">
        <v>965</v>
      </c>
      <c r="K1390" s="4"/>
      <c r="L1390" s="4">
        <v>1</v>
      </c>
      <c r="M1390" s="4" t="s">
        <v>960</v>
      </c>
      <c r="N1390" s="4"/>
    </row>
    <row r="1391" spans="1:14" hidden="1" x14ac:dyDescent="0.3">
      <c r="A1391" s="5" t="s">
        <v>606</v>
      </c>
      <c r="B1391" s="5">
        <v>5</v>
      </c>
      <c r="C1391" s="5">
        <v>5</v>
      </c>
      <c r="D1391" s="5">
        <v>104</v>
      </c>
      <c r="E1391" s="4" t="s">
        <v>861</v>
      </c>
      <c r="F1391" s="12" t="s">
        <v>922</v>
      </c>
      <c r="G1391" s="4" t="s">
        <v>966</v>
      </c>
      <c r="H1391" s="9">
        <v>147.23787536472616</v>
      </c>
      <c r="I1391" s="9">
        <v>6.1207198201581408</v>
      </c>
      <c r="J1391" s="4" t="s">
        <v>965</v>
      </c>
      <c r="K1391" s="4"/>
      <c r="L1391" s="4">
        <v>1</v>
      </c>
      <c r="M1391" s="4" t="s">
        <v>960</v>
      </c>
      <c r="N1391" s="4"/>
    </row>
    <row r="1392" spans="1:14" hidden="1" x14ac:dyDescent="0.3">
      <c r="A1392" s="5" t="s">
        <v>606</v>
      </c>
      <c r="B1392" s="5">
        <v>5</v>
      </c>
      <c r="C1392" s="5">
        <v>5</v>
      </c>
      <c r="D1392" s="5">
        <v>104</v>
      </c>
      <c r="E1392" s="4" t="s">
        <v>861</v>
      </c>
      <c r="F1392" s="12" t="s">
        <v>904</v>
      </c>
      <c r="G1392" s="4" t="s">
        <v>966</v>
      </c>
      <c r="H1392" s="9">
        <v>131.86116812426167</v>
      </c>
      <c r="I1392" s="9">
        <v>6.7166877901016528</v>
      </c>
      <c r="J1392" s="4" t="s">
        <v>965</v>
      </c>
      <c r="K1392" s="4"/>
      <c r="L1392" s="4">
        <v>1</v>
      </c>
      <c r="M1392" s="4" t="s">
        <v>960</v>
      </c>
      <c r="N1392" s="4"/>
    </row>
    <row r="1393" spans="1:14" hidden="1" x14ac:dyDescent="0.3">
      <c r="A1393" s="5" t="s">
        <v>606</v>
      </c>
      <c r="B1393" s="5">
        <v>5</v>
      </c>
      <c r="C1393" s="5">
        <v>5</v>
      </c>
      <c r="D1393" s="5">
        <v>104</v>
      </c>
      <c r="E1393" s="4" t="s">
        <v>861</v>
      </c>
      <c r="F1393" s="12" t="s">
        <v>905</v>
      </c>
      <c r="G1393" s="4" t="s">
        <v>966</v>
      </c>
      <c r="H1393" s="9">
        <v>92.688822974647877</v>
      </c>
      <c r="I1393" s="9">
        <v>5.8825553178492349</v>
      </c>
      <c r="J1393" s="4" t="s">
        <v>965</v>
      </c>
      <c r="K1393" s="4"/>
      <c r="L1393" s="4">
        <v>1</v>
      </c>
      <c r="M1393" s="4" t="s">
        <v>960</v>
      </c>
      <c r="N1393" s="4"/>
    </row>
    <row r="1394" spans="1:14" hidden="1" x14ac:dyDescent="0.3">
      <c r="A1394" s="5" t="s">
        <v>606</v>
      </c>
      <c r="B1394" s="5">
        <v>5</v>
      </c>
      <c r="C1394" s="5">
        <v>5</v>
      </c>
      <c r="D1394" s="5">
        <v>104</v>
      </c>
      <c r="E1394" s="4" t="s">
        <v>861</v>
      </c>
      <c r="F1394" s="12" t="s">
        <v>906</v>
      </c>
      <c r="G1394" s="4" t="s">
        <v>966</v>
      </c>
      <c r="H1394" s="9">
        <v>72.325389778282045</v>
      </c>
      <c r="I1394" s="9">
        <v>5.7982491484327081</v>
      </c>
      <c r="J1394" s="4" t="s">
        <v>965</v>
      </c>
      <c r="K1394" s="4"/>
      <c r="L1394" s="4">
        <v>1</v>
      </c>
      <c r="M1394" s="4" t="s">
        <v>960</v>
      </c>
      <c r="N1394" s="4"/>
    </row>
    <row r="1395" spans="1:14" hidden="1" x14ac:dyDescent="0.3">
      <c r="A1395" s="5" t="s">
        <v>606</v>
      </c>
      <c r="B1395" s="5">
        <v>5</v>
      </c>
      <c r="C1395" s="5">
        <v>5</v>
      </c>
      <c r="D1395" s="5">
        <v>104</v>
      </c>
      <c r="E1395" s="4" t="s">
        <v>861</v>
      </c>
      <c r="F1395" s="12" t="s">
        <v>903</v>
      </c>
      <c r="G1395" s="4" t="s">
        <v>966</v>
      </c>
      <c r="H1395" s="9">
        <v>43.04578102817127</v>
      </c>
      <c r="I1395" s="9">
        <v>5.6506697219078417</v>
      </c>
      <c r="J1395" s="4" t="s">
        <v>965</v>
      </c>
      <c r="K1395" s="4"/>
      <c r="L1395" s="4">
        <v>1</v>
      </c>
      <c r="M1395" s="4" t="s">
        <v>960</v>
      </c>
      <c r="N1395" s="4"/>
    </row>
    <row r="1396" spans="1:14" hidden="1" x14ac:dyDescent="0.3">
      <c r="A1396" s="5" t="s">
        <v>606</v>
      </c>
      <c r="B1396" s="5">
        <v>5</v>
      </c>
      <c r="C1396" s="5">
        <v>5</v>
      </c>
      <c r="D1396" s="5">
        <v>104</v>
      </c>
      <c r="E1396" s="4" t="s">
        <v>861</v>
      </c>
      <c r="F1396" s="12" t="s">
        <v>907</v>
      </c>
      <c r="G1396" s="4" t="s">
        <v>966</v>
      </c>
      <c r="H1396" s="9">
        <v>48.027036549824786</v>
      </c>
      <c r="I1396" s="9">
        <v>11.793055948400056</v>
      </c>
      <c r="J1396" s="4" t="s">
        <v>965</v>
      </c>
      <c r="K1396" s="4"/>
      <c r="L1396" s="4">
        <v>1</v>
      </c>
      <c r="M1396" s="4" t="s">
        <v>960</v>
      </c>
      <c r="N1396" s="4"/>
    </row>
    <row r="1397" spans="1:14" hidden="1" x14ac:dyDescent="0.3">
      <c r="A1397" s="5" t="s">
        <v>606</v>
      </c>
      <c r="B1397" s="5">
        <v>5</v>
      </c>
      <c r="C1397" s="5">
        <v>5</v>
      </c>
      <c r="D1397" s="5">
        <v>104</v>
      </c>
      <c r="E1397" s="4" t="s">
        <v>861</v>
      </c>
      <c r="F1397" s="12" t="s">
        <v>922</v>
      </c>
      <c r="G1397" s="4" t="s">
        <v>931</v>
      </c>
      <c r="H1397" s="9">
        <v>3.6306989619377159</v>
      </c>
      <c r="I1397" s="4"/>
      <c r="J1397" s="4" t="s">
        <v>856</v>
      </c>
      <c r="K1397" s="4"/>
      <c r="L1397" s="4">
        <v>1</v>
      </c>
      <c r="M1397" s="4" t="s">
        <v>960</v>
      </c>
      <c r="N1397" s="4"/>
    </row>
    <row r="1398" spans="1:14" hidden="1" x14ac:dyDescent="0.3">
      <c r="A1398" s="5" t="s">
        <v>606</v>
      </c>
      <c r="B1398" s="5">
        <v>5</v>
      </c>
      <c r="C1398" s="5">
        <v>5</v>
      </c>
      <c r="D1398" s="5">
        <v>104</v>
      </c>
      <c r="E1398" s="4" t="s">
        <v>861</v>
      </c>
      <c r="F1398" s="12" t="s">
        <v>904</v>
      </c>
      <c r="G1398" s="4" t="s">
        <v>931</v>
      </c>
      <c r="H1398" s="9">
        <v>3.6592600000000002</v>
      </c>
      <c r="I1398" s="4"/>
      <c r="J1398" s="4" t="s">
        <v>856</v>
      </c>
      <c r="K1398" s="4"/>
      <c r="L1398" s="4">
        <v>1</v>
      </c>
      <c r="M1398" s="4" t="s">
        <v>960</v>
      </c>
      <c r="N1398" s="4"/>
    </row>
    <row r="1399" spans="1:14" hidden="1" x14ac:dyDescent="0.3">
      <c r="A1399" s="5" t="s">
        <v>606</v>
      </c>
      <c r="B1399" s="5">
        <v>5</v>
      </c>
      <c r="C1399" s="5">
        <v>5</v>
      </c>
      <c r="D1399" s="5">
        <v>104</v>
      </c>
      <c r="E1399" s="4" t="s">
        <v>861</v>
      </c>
      <c r="F1399" s="12" t="s">
        <v>905</v>
      </c>
      <c r="G1399" s="4" t="s">
        <v>931</v>
      </c>
      <c r="H1399" s="9">
        <v>3.7259657663316581</v>
      </c>
      <c r="I1399" s="4"/>
      <c r="J1399" s="4" t="s">
        <v>856</v>
      </c>
      <c r="K1399" s="4"/>
      <c r="L1399" s="4">
        <v>1</v>
      </c>
      <c r="M1399" s="4" t="s">
        <v>960</v>
      </c>
      <c r="N1399" s="4"/>
    </row>
    <row r="1400" spans="1:14" hidden="1" x14ac:dyDescent="0.3">
      <c r="A1400" s="5" t="s">
        <v>606</v>
      </c>
      <c r="B1400" s="5">
        <v>5</v>
      </c>
      <c r="C1400" s="5">
        <v>5</v>
      </c>
      <c r="D1400" s="5">
        <v>104</v>
      </c>
      <c r="E1400" s="4" t="s">
        <v>861</v>
      </c>
      <c r="F1400" s="12" t="s">
        <v>906</v>
      </c>
      <c r="G1400" s="4" t="s">
        <v>931</v>
      </c>
      <c r="H1400" s="9">
        <v>3.7397355163727961</v>
      </c>
      <c r="I1400" s="4"/>
      <c r="J1400" s="4" t="s">
        <v>856</v>
      </c>
      <c r="K1400" s="4"/>
      <c r="L1400" s="4">
        <v>1</v>
      </c>
      <c r="M1400" s="4" t="s">
        <v>960</v>
      </c>
      <c r="N1400" s="4"/>
    </row>
    <row r="1401" spans="1:14" hidden="1" x14ac:dyDescent="0.3">
      <c r="A1401" s="5" t="s">
        <v>606</v>
      </c>
      <c r="B1401" s="5">
        <v>5</v>
      </c>
      <c r="C1401" s="5">
        <v>5</v>
      </c>
      <c r="D1401" s="5">
        <v>104</v>
      </c>
      <c r="E1401" s="4" t="s">
        <v>861</v>
      </c>
      <c r="F1401" s="12" t="s">
        <v>903</v>
      </c>
      <c r="G1401" s="4" t="s">
        <v>931</v>
      </c>
      <c r="H1401" s="9">
        <v>3.7477161674102399</v>
      </c>
      <c r="I1401" s="4"/>
      <c r="J1401" s="4" t="s">
        <v>856</v>
      </c>
      <c r="K1401" s="4"/>
      <c r="L1401" s="4">
        <v>1</v>
      </c>
      <c r="M1401" s="4" t="s">
        <v>960</v>
      </c>
      <c r="N1401" s="4"/>
    </row>
    <row r="1402" spans="1:14" hidden="1" x14ac:dyDescent="0.3">
      <c r="A1402" s="5" t="s">
        <v>606</v>
      </c>
      <c r="B1402" s="5">
        <v>5</v>
      </c>
      <c r="C1402" s="5">
        <v>5</v>
      </c>
      <c r="D1402" s="5">
        <v>104</v>
      </c>
      <c r="E1402" s="4" t="s">
        <v>861</v>
      </c>
      <c r="F1402" s="12" t="s">
        <v>907</v>
      </c>
      <c r="G1402" s="4" t="s">
        <v>931</v>
      </c>
      <c r="H1402" s="9">
        <v>3.7161352193718531</v>
      </c>
      <c r="I1402" s="4"/>
      <c r="J1402" s="4" t="s">
        <v>856</v>
      </c>
      <c r="K1402" s="4"/>
      <c r="L1402" s="4">
        <v>1</v>
      </c>
      <c r="M1402" s="4" t="s">
        <v>960</v>
      </c>
      <c r="N1402" s="4"/>
    </row>
    <row r="1403" spans="1:14" hidden="1" x14ac:dyDescent="0.3">
      <c r="A1403" s="5" t="s">
        <v>606</v>
      </c>
      <c r="B1403" s="5">
        <v>5</v>
      </c>
      <c r="C1403" s="5">
        <v>5</v>
      </c>
      <c r="D1403" s="5">
        <v>104</v>
      </c>
      <c r="E1403" s="4" t="s">
        <v>861</v>
      </c>
      <c r="F1403" s="12" t="s">
        <v>908</v>
      </c>
      <c r="G1403" s="4" t="s">
        <v>931</v>
      </c>
      <c r="H1403" s="9">
        <v>3.7003244120032441</v>
      </c>
      <c r="I1403" s="4"/>
      <c r="J1403" s="4" t="s">
        <v>856</v>
      </c>
      <c r="K1403" s="4"/>
      <c r="L1403" s="4">
        <v>1</v>
      </c>
      <c r="M1403" s="4" t="s">
        <v>960</v>
      </c>
      <c r="N1403" s="4"/>
    </row>
    <row r="1404" spans="1:14" hidden="1" x14ac:dyDescent="0.3">
      <c r="A1404" s="5" t="s">
        <v>606</v>
      </c>
      <c r="B1404" s="5">
        <v>5</v>
      </c>
      <c r="C1404" s="5">
        <v>5</v>
      </c>
      <c r="D1404" s="5">
        <v>104</v>
      </c>
      <c r="E1404" s="4" t="s">
        <v>861</v>
      </c>
      <c r="F1404" s="12" t="s">
        <v>909</v>
      </c>
      <c r="G1404" s="4" t="s">
        <v>931</v>
      </c>
      <c r="H1404" s="9">
        <v>3.7418261080164701</v>
      </c>
      <c r="I1404" s="4"/>
      <c r="J1404" s="4" t="s">
        <v>856</v>
      </c>
      <c r="K1404" s="4"/>
      <c r="L1404" s="4">
        <v>1</v>
      </c>
      <c r="M1404" s="4" t="s">
        <v>960</v>
      </c>
      <c r="N1404" s="4"/>
    </row>
    <row r="1405" spans="1:14" hidden="1" x14ac:dyDescent="0.3">
      <c r="A1405" s="5" t="s">
        <v>606</v>
      </c>
      <c r="B1405" s="5">
        <v>5</v>
      </c>
      <c r="C1405" s="5">
        <v>5</v>
      </c>
      <c r="D1405" s="5">
        <v>104</v>
      </c>
      <c r="E1405" s="4" t="s">
        <v>861</v>
      </c>
      <c r="F1405" s="12" t="s">
        <v>910</v>
      </c>
      <c r="G1405" s="4" t="s">
        <v>931</v>
      </c>
      <c r="H1405" s="9">
        <v>3.743912337662338</v>
      </c>
      <c r="I1405" s="4"/>
      <c r="J1405" s="4" t="s">
        <v>856</v>
      </c>
      <c r="K1405" s="4"/>
      <c r="L1405" s="4">
        <v>1</v>
      </c>
      <c r="M1405" s="4" t="s">
        <v>960</v>
      </c>
      <c r="N1405" s="4"/>
    </row>
    <row r="1406" spans="1:14" hidden="1" x14ac:dyDescent="0.3">
      <c r="A1406" s="5" t="s">
        <v>606</v>
      </c>
      <c r="B1406" s="5">
        <v>5</v>
      </c>
      <c r="C1406" s="5">
        <v>5</v>
      </c>
      <c r="D1406" s="5">
        <v>104</v>
      </c>
      <c r="E1406" s="4" t="s">
        <v>861</v>
      </c>
      <c r="F1406" s="12" t="s">
        <v>911</v>
      </c>
      <c r="G1406" s="4" t="s">
        <v>931</v>
      </c>
      <c r="H1406" s="9">
        <v>3.7328808629257062</v>
      </c>
      <c r="I1406" s="4"/>
      <c r="J1406" s="4" t="s">
        <v>856</v>
      </c>
      <c r="K1406" s="4"/>
      <c r="L1406" s="4">
        <v>1</v>
      </c>
      <c r="M1406" s="4" t="s">
        <v>960</v>
      </c>
      <c r="N1406" s="4"/>
    </row>
    <row r="1407" spans="1:14" hidden="1" x14ac:dyDescent="0.3">
      <c r="A1407" s="5" t="s">
        <v>606</v>
      </c>
      <c r="B1407" s="5">
        <v>5</v>
      </c>
      <c r="C1407" s="5">
        <v>5</v>
      </c>
      <c r="D1407" s="5">
        <v>104</v>
      </c>
      <c r="E1407" s="4" t="s">
        <v>861</v>
      </c>
      <c r="F1407" s="12" t="s">
        <v>922</v>
      </c>
      <c r="G1407" s="4" t="s">
        <v>967</v>
      </c>
      <c r="H1407" s="9">
        <v>0.1102145328719723</v>
      </c>
      <c r="I1407" s="4"/>
      <c r="J1407" s="4" t="s">
        <v>856</v>
      </c>
      <c r="K1407" s="4"/>
      <c r="L1407" s="4">
        <v>1</v>
      </c>
      <c r="M1407" s="4" t="s">
        <v>960</v>
      </c>
      <c r="N1407" s="4"/>
    </row>
    <row r="1408" spans="1:14" hidden="1" x14ac:dyDescent="0.3">
      <c r="A1408" s="5" t="s">
        <v>606</v>
      </c>
      <c r="B1408" s="5">
        <v>5</v>
      </c>
      <c r="C1408" s="5">
        <v>5</v>
      </c>
      <c r="D1408" s="5">
        <v>104</v>
      </c>
      <c r="E1408" s="4" t="s">
        <v>861</v>
      </c>
      <c r="F1408" s="12" t="s">
        <v>904</v>
      </c>
      <c r="G1408" s="4" t="s">
        <v>967</v>
      </c>
      <c r="H1408" s="9">
        <v>0.1117133333333333</v>
      </c>
      <c r="I1408" s="4"/>
      <c r="J1408" s="4" t="s">
        <v>856</v>
      </c>
      <c r="K1408" s="4"/>
      <c r="L1408" s="4">
        <v>1</v>
      </c>
      <c r="M1408" s="4" t="s">
        <v>960</v>
      </c>
      <c r="N1408" s="4"/>
    </row>
    <row r="1409" spans="1:14" hidden="1" x14ac:dyDescent="0.3">
      <c r="A1409" s="5" t="s">
        <v>606</v>
      </c>
      <c r="B1409" s="5">
        <v>5</v>
      </c>
      <c r="C1409" s="5">
        <v>5</v>
      </c>
      <c r="D1409" s="5">
        <v>104</v>
      </c>
      <c r="E1409" s="4" t="s">
        <v>861</v>
      </c>
      <c r="F1409" s="12" t="s">
        <v>905</v>
      </c>
      <c r="G1409" s="4" t="s">
        <v>967</v>
      </c>
      <c r="H1409" s="9">
        <v>0.10800879396984921</v>
      </c>
      <c r="I1409" s="4"/>
      <c r="J1409" s="4" t="s">
        <v>856</v>
      </c>
      <c r="K1409" s="4"/>
      <c r="L1409" s="4">
        <v>1</v>
      </c>
      <c r="M1409" s="4" t="s">
        <v>960</v>
      </c>
      <c r="N1409" s="4"/>
    </row>
    <row r="1410" spans="1:14" hidden="1" x14ac:dyDescent="0.3">
      <c r="A1410" s="5" t="s">
        <v>606</v>
      </c>
      <c r="B1410" s="5">
        <v>5</v>
      </c>
      <c r="C1410" s="5">
        <v>5</v>
      </c>
      <c r="D1410" s="5">
        <v>104</v>
      </c>
      <c r="E1410" s="4" t="s">
        <v>861</v>
      </c>
      <c r="F1410" s="12" t="s">
        <v>906</v>
      </c>
      <c r="G1410" s="4" t="s">
        <v>967</v>
      </c>
      <c r="H1410" s="9">
        <v>0.1140708088441086</v>
      </c>
      <c r="I1410" s="4"/>
      <c r="J1410" s="4" t="s">
        <v>856</v>
      </c>
      <c r="K1410" s="4"/>
      <c r="L1410" s="4">
        <v>1</v>
      </c>
      <c r="M1410" s="4" t="s">
        <v>960</v>
      </c>
      <c r="N1410" s="4"/>
    </row>
    <row r="1411" spans="1:14" hidden="1" x14ac:dyDescent="0.3">
      <c r="A1411" s="5" t="s">
        <v>606</v>
      </c>
      <c r="B1411" s="5">
        <v>5</v>
      </c>
      <c r="C1411" s="5">
        <v>5</v>
      </c>
      <c r="D1411" s="5">
        <v>104</v>
      </c>
      <c r="E1411" s="4" t="s">
        <v>861</v>
      </c>
      <c r="F1411" s="12" t="s">
        <v>903</v>
      </c>
      <c r="G1411" s="4" t="s">
        <v>967</v>
      </c>
      <c r="H1411" s="9">
        <v>0.11681892217265059</v>
      </c>
      <c r="I1411" s="4"/>
      <c r="J1411" s="4" t="s">
        <v>856</v>
      </c>
      <c r="K1411" s="4"/>
      <c r="L1411" s="4">
        <v>1</v>
      </c>
      <c r="M1411" s="4" t="s">
        <v>960</v>
      </c>
      <c r="N1411" s="4"/>
    </row>
    <row r="1412" spans="1:14" hidden="1" x14ac:dyDescent="0.3">
      <c r="A1412" s="5" t="s">
        <v>606</v>
      </c>
      <c r="B1412" s="5">
        <v>5</v>
      </c>
      <c r="C1412" s="5">
        <v>5</v>
      </c>
      <c r="D1412" s="5">
        <v>104</v>
      </c>
      <c r="E1412" s="4" t="s">
        <v>861</v>
      </c>
      <c r="F1412" s="12" t="s">
        <v>907</v>
      </c>
      <c r="G1412" s="4" t="s">
        <v>967</v>
      </c>
      <c r="H1412" s="9">
        <v>0.1078877966914409</v>
      </c>
      <c r="I1412" s="4"/>
      <c r="J1412" s="4" t="s">
        <v>856</v>
      </c>
      <c r="K1412" s="4"/>
      <c r="L1412" s="4">
        <v>1</v>
      </c>
      <c r="M1412" s="4" t="s">
        <v>960</v>
      </c>
      <c r="N1412" s="4"/>
    </row>
    <row r="1413" spans="1:14" hidden="1" x14ac:dyDescent="0.3">
      <c r="A1413" s="5" t="s">
        <v>606</v>
      </c>
      <c r="B1413" s="5">
        <v>5</v>
      </c>
      <c r="C1413" s="5">
        <v>5</v>
      </c>
      <c r="D1413" s="5">
        <v>104</v>
      </c>
      <c r="E1413" s="4" t="s">
        <v>861</v>
      </c>
      <c r="F1413" s="12" t="s">
        <v>908</v>
      </c>
      <c r="G1413" s="4" t="s">
        <v>967</v>
      </c>
      <c r="H1413" s="9">
        <v>0.1115166261151662</v>
      </c>
      <c r="I1413" s="4"/>
      <c r="J1413" s="4" t="s">
        <v>856</v>
      </c>
      <c r="K1413" s="4"/>
      <c r="L1413" s="4">
        <v>1</v>
      </c>
      <c r="M1413" s="4" t="s">
        <v>960</v>
      </c>
      <c r="N1413" s="4"/>
    </row>
    <row r="1414" spans="1:14" hidden="1" x14ac:dyDescent="0.3">
      <c r="A1414" s="5" t="s">
        <v>606</v>
      </c>
      <c r="B1414" s="5">
        <v>5</v>
      </c>
      <c r="C1414" s="5">
        <v>5</v>
      </c>
      <c r="D1414" s="5">
        <v>104</v>
      </c>
      <c r="E1414" s="4" t="s">
        <v>861</v>
      </c>
      <c r="F1414" s="12" t="s">
        <v>909</v>
      </c>
      <c r="G1414" s="4" t="s">
        <v>967</v>
      </c>
      <c r="H1414" s="9">
        <v>0.1089852264470816</v>
      </c>
      <c r="I1414" s="4"/>
      <c r="J1414" s="4" t="s">
        <v>856</v>
      </c>
      <c r="K1414" s="4"/>
      <c r="L1414" s="4">
        <v>1</v>
      </c>
      <c r="M1414" s="4" t="s">
        <v>960</v>
      </c>
      <c r="N1414" s="4"/>
    </row>
    <row r="1415" spans="1:14" hidden="1" x14ac:dyDescent="0.3">
      <c r="A1415" s="5" t="s">
        <v>606</v>
      </c>
      <c r="B1415" s="5">
        <v>5</v>
      </c>
      <c r="C1415" s="5">
        <v>5</v>
      </c>
      <c r="D1415" s="5">
        <v>104</v>
      </c>
      <c r="E1415" s="4" t="s">
        <v>861</v>
      </c>
      <c r="F1415" s="12" t="s">
        <v>910</v>
      </c>
      <c r="G1415" s="4" t="s">
        <v>967</v>
      </c>
      <c r="H1415" s="9">
        <v>0.11160714285714279</v>
      </c>
      <c r="I1415" s="4"/>
      <c r="J1415" s="4" t="s">
        <v>856</v>
      </c>
      <c r="K1415" s="4"/>
      <c r="L1415" s="4">
        <v>1</v>
      </c>
      <c r="M1415" s="4" t="s">
        <v>960</v>
      </c>
      <c r="N1415" s="4"/>
    </row>
    <row r="1416" spans="1:14" hidden="1" x14ac:dyDescent="0.3">
      <c r="A1416" s="5" t="s">
        <v>606</v>
      </c>
      <c r="B1416" s="5">
        <v>5</v>
      </c>
      <c r="C1416" s="5">
        <v>5</v>
      </c>
      <c r="D1416" s="5">
        <v>104</v>
      </c>
      <c r="E1416" s="4" t="s">
        <v>861</v>
      </c>
      <c r="F1416" s="12" t="s">
        <v>911</v>
      </c>
      <c r="G1416" s="4" t="s">
        <v>967</v>
      </c>
      <c r="H1416" s="9">
        <v>0.1090776875530239</v>
      </c>
      <c r="I1416" s="4"/>
      <c r="J1416" s="4" t="s">
        <v>856</v>
      </c>
      <c r="K1416" s="4"/>
      <c r="L1416" s="4">
        <v>1</v>
      </c>
      <c r="M1416" s="4" t="s">
        <v>960</v>
      </c>
      <c r="N1416" s="4"/>
    </row>
    <row r="1417" spans="1:14" hidden="1" x14ac:dyDescent="0.3">
      <c r="A1417" s="5" t="s">
        <v>606</v>
      </c>
      <c r="B1417" s="5">
        <v>5</v>
      </c>
      <c r="C1417" s="5">
        <v>5</v>
      </c>
      <c r="D1417" s="5">
        <v>104</v>
      </c>
      <c r="E1417" s="4" t="s">
        <v>861</v>
      </c>
      <c r="F1417" s="12" t="s">
        <v>922</v>
      </c>
      <c r="G1417" s="4" t="s">
        <v>1759</v>
      </c>
      <c r="H1417" s="9">
        <v>0.9359169161676647</v>
      </c>
      <c r="I1417" s="4"/>
      <c r="J1417" s="4" t="s">
        <v>856</v>
      </c>
      <c r="K1417" s="4"/>
      <c r="L1417" s="4">
        <v>1</v>
      </c>
      <c r="M1417" s="4" t="s">
        <v>960</v>
      </c>
      <c r="N1417" s="4"/>
    </row>
    <row r="1418" spans="1:14" hidden="1" x14ac:dyDescent="0.3">
      <c r="A1418" s="5" t="s">
        <v>606</v>
      </c>
      <c r="B1418" s="5">
        <v>5</v>
      </c>
      <c r="C1418" s="5">
        <v>5</v>
      </c>
      <c r="D1418" s="5">
        <v>104</v>
      </c>
      <c r="E1418" s="4" t="s">
        <v>861</v>
      </c>
      <c r="F1418" s="12" t="s">
        <v>904</v>
      </c>
      <c r="G1418" s="4" t="s">
        <v>1759</v>
      </c>
      <c r="H1418" s="9">
        <v>0.94422306322350835</v>
      </c>
      <c r="I1418" s="4"/>
      <c r="J1418" s="4" t="s">
        <v>856</v>
      </c>
      <c r="K1418" s="4"/>
      <c r="L1418" s="4">
        <v>1</v>
      </c>
      <c r="M1418" s="4" t="s">
        <v>960</v>
      </c>
      <c r="N1418" s="4"/>
    </row>
    <row r="1419" spans="1:14" hidden="1" x14ac:dyDescent="0.3">
      <c r="A1419" s="5" t="s">
        <v>606</v>
      </c>
      <c r="B1419" s="5">
        <v>5</v>
      </c>
      <c r="C1419" s="5">
        <v>5</v>
      </c>
      <c r="D1419" s="5">
        <v>104</v>
      </c>
      <c r="E1419" s="4" t="s">
        <v>861</v>
      </c>
      <c r="F1419" s="12" t="s">
        <v>905</v>
      </c>
      <c r="G1419" s="4" t="s">
        <v>1759</v>
      </c>
      <c r="H1419" s="9">
        <v>0.95681143893192688</v>
      </c>
      <c r="I1419" s="4"/>
      <c r="J1419" s="4" t="s">
        <v>856</v>
      </c>
      <c r="K1419" s="4"/>
      <c r="L1419" s="4">
        <v>1</v>
      </c>
      <c r="M1419" s="4" t="s">
        <v>960</v>
      </c>
      <c r="N1419" s="4"/>
    </row>
    <row r="1420" spans="1:14" hidden="1" x14ac:dyDescent="0.3">
      <c r="A1420" s="5" t="s">
        <v>606</v>
      </c>
      <c r="B1420" s="5">
        <v>5</v>
      </c>
      <c r="C1420" s="5">
        <v>5</v>
      </c>
      <c r="D1420" s="5">
        <v>104</v>
      </c>
      <c r="E1420" s="4" t="s">
        <v>861</v>
      </c>
      <c r="F1420" s="12" t="s">
        <v>906</v>
      </c>
      <c r="G1420" s="4" t="s">
        <v>1759</v>
      </c>
      <c r="H1420" s="9">
        <v>0.97018277822908205</v>
      </c>
      <c r="I1420" s="4"/>
      <c r="J1420" s="4" t="s">
        <v>856</v>
      </c>
      <c r="K1420" s="4"/>
      <c r="L1420" s="4">
        <v>1</v>
      </c>
      <c r="M1420" s="4" t="s">
        <v>960</v>
      </c>
      <c r="N1420" s="4"/>
    </row>
    <row r="1421" spans="1:14" hidden="1" x14ac:dyDescent="0.3">
      <c r="A1421" s="5" t="s">
        <v>606</v>
      </c>
      <c r="B1421" s="5">
        <v>5</v>
      </c>
      <c r="C1421" s="5">
        <v>5</v>
      </c>
      <c r="D1421" s="5">
        <v>104</v>
      </c>
      <c r="E1421" s="4" t="s">
        <v>861</v>
      </c>
      <c r="F1421" s="12" t="s">
        <v>903</v>
      </c>
      <c r="G1421" s="4" t="s">
        <v>1759</v>
      </c>
      <c r="H1421" s="9">
        <v>0.94331641285956003</v>
      </c>
      <c r="I1421" s="4"/>
      <c r="J1421" s="4" t="s">
        <v>856</v>
      </c>
      <c r="K1421" s="4"/>
      <c r="L1421" s="4">
        <v>1</v>
      </c>
      <c r="M1421" s="4" t="s">
        <v>960</v>
      </c>
      <c r="N1421" s="4"/>
    </row>
    <row r="1422" spans="1:14" hidden="1" x14ac:dyDescent="0.3">
      <c r="A1422" s="5" t="s">
        <v>606</v>
      </c>
      <c r="B1422" s="5">
        <v>5</v>
      </c>
      <c r="C1422" s="5">
        <v>5</v>
      </c>
      <c r="D1422" s="5">
        <v>104</v>
      </c>
      <c r="E1422" s="4" t="s">
        <v>861</v>
      </c>
      <c r="F1422" s="12" t="s">
        <v>907</v>
      </c>
      <c r="G1422" s="4" t="s">
        <v>1759</v>
      </c>
      <c r="H1422" s="9">
        <v>0.79634821616317364</v>
      </c>
      <c r="I1422" s="4"/>
      <c r="J1422" s="4" t="s">
        <v>856</v>
      </c>
      <c r="K1422" s="4"/>
      <c r="L1422" s="4">
        <v>1</v>
      </c>
      <c r="M1422" s="4" t="s">
        <v>960</v>
      </c>
      <c r="N1422" s="4"/>
    </row>
    <row r="1423" spans="1:14" hidden="1" x14ac:dyDescent="0.3">
      <c r="A1423" s="5" t="s">
        <v>606</v>
      </c>
      <c r="B1423" s="5">
        <v>5</v>
      </c>
      <c r="C1423" s="5">
        <v>5</v>
      </c>
      <c r="D1423" s="5">
        <v>104</v>
      </c>
      <c r="E1423" s="4" t="s">
        <v>861</v>
      </c>
      <c r="F1423" s="12" t="s">
        <v>908</v>
      </c>
      <c r="G1423" s="4" t="s">
        <v>1759</v>
      </c>
      <c r="H1423" s="9">
        <v>0.77901372152956749</v>
      </c>
      <c r="I1423" s="4"/>
      <c r="J1423" s="4" t="s">
        <v>856</v>
      </c>
      <c r="K1423" s="4"/>
      <c r="L1423" s="4">
        <v>1</v>
      </c>
      <c r="M1423" s="4" t="s">
        <v>960</v>
      </c>
      <c r="N1423" s="4"/>
    </row>
    <row r="1424" spans="1:14" hidden="1" x14ac:dyDescent="0.3">
      <c r="A1424" s="5" t="s">
        <v>606</v>
      </c>
      <c r="B1424" s="5">
        <v>5</v>
      </c>
      <c r="C1424" s="5">
        <v>5</v>
      </c>
      <c r="D1424" s="5">
        <v>104</v>
      </c>
      <c r="E1424" s="4" t="s">
        <v>861</v>
      </c>
      <c r="F1424" s="12" t="s">
        <v>909</v>
      </c>
      <c r="G1424" s="4" t="s">
        <v>1759</v>
      </c>
      <c r="H1424" s="9">
        <v>0.82608446260844637</v>
      </c>
      <c r="I1424" s="4"/>
      <c r="J1424" s="4" t="s">
        <v>856</v>
      </c>
      <c r="K1424" s="4"/>
      <c r="L1424" s="4">
        <v>1</v>
      </c>
      <c r="M1424" s="4" t="s">
        <v>960</v>
      </c>
      <c r="N1424" s="4"/>
    </row>
    <row r="1425" spans="1:14" hidden="1" x14ac:dyDescent="0.3">
      <c r="A1425" s="5" t="s">
        <v>606</v>
      </c>
      <c r="B1425" s="5">
        <v>5</v>
      </c>
      <c r="C1425" s="5">
        <v>5</v>
      </c>
      <c r="D1425" s="5">
        <v>104</v>
      </c>
      <c r="E1425" s="4" t="s">
        <v>861</v>
      </c>
      <c r="F1425" s="12" t="s">
        <v>910</v>
      </c>
      <c r="G1425" s="4" t="s">
        <v>1759</v>
      </c>
      <c r="H1425" s="9">
        <v>0.83265290693278904</v>
      </c>
      <c r="I1425" s="4"/>
      <c r="J1425" s="4" t="s">
        <v>856</v>
      </c>
      <c r="K1425" s="4"/>
      <c r="L1425" s="4">
        <v>1</v>
      </c>
      <c r="M1425" s="4" t="s">
        <v>960</v>
      </c>
      <c r="N1425" s="4"/>
    </row>
    <row r="1426" spans="1:14" hidden="1" x14ac:dyDescent="0.3">
      <c r="A1426" s="5" t="s">
        <v>606</v>
      </c>
      <c r="B1426" s="5">
        <v>5</v>
      </c>
      <c r="C1426" s="5">
        <v>5</v>
      </c>
      <c r="D1426" s="5">
        <v>104</v>
      </c>
      <c r="E1426" s="4" t="s">
        <v>861</v>
      </c>
      <c r="F1426" s="12" t="s">
        <v>911</v>
      </c>
      <c r="G1426" s="4" t="s">
        <v>1759</v>
      </c>
      <c r="H1426" s="9">
        <v>0.80583909070648541</v>
      </c>
      <c r="I1426" s="4"/>
      <c r="J1426" s="4" t="s">
        <v>856</v>
      </c>
      <c r="K1426" s="4"/>
      <c r="L1426" s="4">
        <v>1</v>
      </c>
      <c r="M1426" s="4" t="s">
        <v>960</v>
      </c>
      <c r="N1426" s="4"/>
    </row>
    <row r="1427" spans="1:14" hidden="1" x14ac:dyDescent="0.3">
      <c r="A1427" s="5" t="s">
        <v>606</v>
      </c>
      <c r="B1427" s="5">
        <v>5</v>
      </c>
      <c r="C1427" s="5">
        <v>5</v>
      </c>
      <c r="D1427" s="5">
        <v>104</v>
      </c>
      <c r="E1427" s="4" t="s">
        <v>861</v>
      </c>
      <c r="F1427" s="12" t="s">
        <v>922</v>
      </c>
      <c r="G1427" s="4" t="s">
        <v>968</v>
      </c>
      <c r="H1427" s="9">
        <v>22.456517048083761</v>
      </c>
      <c r="I1427" s="4"/>
      <c r="J1427" s="4" t="s">
        <v>856</v>
      </c>
      <c r="K1427" s="4"/>
      <c r="L1427" s="4">
        <v>1</v>
      </c>
      <c r="M1427" s="4" t="s">
        <v>960</v>
      </c>
      <c r="N1427" s="4"/>
    </row>
    <row r="1428" spans="1:14" hidden="1" x14ac:dyDescent="0.3">
      <c r="A1428" s="5" t="s">
        <v>606</v>
      </c>
      <c r="B1428" s="5">
        <v>5</v>
      </c>
      <c r="C1428" s="5">
        <v>5</v>
      </c>
      <c r="D1428" s="5">
        <v>104</v>
      </c>
      <c r="E1428" s="4" t="s">
        <v>861</v>
      </c>
      <c r="F1428" s="12" t="s">
        <v>904</v>
      </c>
      <c r="G1428" s="4" t="s">
        <v>968</v>
      </c>
      <c r="H1428" s="9">
        <v>22.625307806470762</v>
      </c>
      <c r="I1428" s="4"/>
      <c r="J1428" s="4" t="s">
        <v>856</v>
      </c>
      <c r="K1428" s="4"/>
      <c r="L1428" s="4">
        <v>1</v>
      </c>
      <c r="M1428" s="4" t="s">
        <v>960</v>
      </c>
      <c r="N1428" s="4"/>
    </row>
    <row r="1429" spans="1:14" hidden="1" x14ac:dyDescent="0.3">
      <c r="A1429" s="5" t="s">
        <v>606</v>
      </c>
      <c r="B1429" s="5">
        <v>5</v>
      </c>
      <c r="C1429" s="5">
        <v>5</v>
      </c>
      <c r="D1429" s="5">
        <v>104</v>
      </c>
      <c r="E1429" s="4" t="s">
        <v>861</v>
      </c>
      <c r="F1429" s="12" t="s">
        <v>905</v>
      </c>
      <c r="G1429" s="4" t="s">
        <v>968</v>
      </c>
      <c r="H1429" s="9">
        <v>23.076286061664419</v>
      </c>
      <c r="I1429" s="4"/>
      <c r="J1429" s="4" t="s">
        <v>856</v>
      </c>
      <c r="K1429" s="4"/>
      <c r="L1429" s="4">
        <v>1</v>
      </c>
      <c r="M1429" s="4" t="s">
        <v>960</v>
      </c>
      <c r="N1429" s="4"/>
    </row>
    <row r="1430" spans="1:14" hidden="1" x14ac:dyDescent="0.3">
      <c r="A1430" s="5" t="s">
        <v>606</v>
      </c>
      <c r="B1430" s="5">
        <v>5</v>
      </c>
      <c r="C1430" s="5">
        <v>5</v>
      </c>
      <c r="D1430" s="5">
        <v>104</v>
      </c>
      <c r="E1430" s="4" t="s">
        <v>861</v>
      </c>
      <c r="F1430" s="12" t="s">
        <v>906</v>
      </c>
      <c r="G1430" s="4" t="s">
        <v>968</v>
      </c>
      <c r="H1430" s="9">
        <v>23.07960615119762</v>
      </c>
      <c r="I1430" s="4"/>
      <c r="J1430" s="4" t="s">
        <v>856</v>
      </c>
      <c r="K1430" s="4"/>
      <c r="L1430" s="4">
        <v>1</v>
      </c>
      <c r="M1430" s="4" t="s">
        <v>960</v>
      </c>
      <c r="N1430" s="4"/>
    </row>
    <row r="1431" spans="1:14" hidden="1" x14ac:dyDescent="0.3">
      <c r="A1431" s="5" t="s">
        <v>606</v>
      </c>
      <c r="B1431" s="5">
        <v>5</v>
      </c>
      <c r="C1431" s="5">
        <v>5</v>
      </c>
      <c r="D1431" s="5">
        <v>104</v>
      </c>
      <c r="E1431" s="4" t="s">
        <v>861</v>
      </c>
      <c r="F1431" s="12" t="s">
        <v>903</v>
      </c>
      <c r="G1431" s="4" t="s">
        <v>968</v>
      </c>
      <c r="H1431" s="9">
        <v>23.369997954589</v>
      </c>
      <c r="I1431" s="4"/>
      <c r="J1431" s="4" t="s">
        <v>856</v>
      </c>
      <c r="K1431" s="4"/>
      <c r="L1431" s="4">
        <v>1</v>
      </c>
      <c r="M1431" s="4" t="s">
        <v>960</v>
      </c>
      <c r="N1431" s="4"/>
    </row>
    <row r="1432" spans="1:14" hidden="1" x14ac:dyDescent="0.3">
      <c r="A1432" s="5" t="s">
        <v>606</v>
      </c>
      <c r="B1432" s="5">
        <v>5</v>
      </c>
      <c r="C1432" s="5">
        <v>5</v>
      </c>
      <c r="D1432" s="5">
        <v>104</v>
      </c>
      <c r="E1432" s="4" t="s">
        <v>861</v>
      </c>
      <c r="F1432" s="12" t="s">
        <v>907</v>
      </c>
      <c r="G1432" s="4" t="s">
        <v>968</v>
      </c>
      <c r="H1432" s="9">
        <v>24.331558360072329</v>
      </c>
      <c r="I1432" s="4"/>
      <c r="J1432" s="4" t="s">
        <v>856</v>
      </c>
      <c r="K1432" s="4"/>
      <c r="L1432" s="4">
        <v>1</v>
      </c>
      <c r="M1432" s="4" t="s">
        <v>960</v>
      </c>
      <c r="N1432" s="4"/>
    </row>
    <row r="1433" spans="1:14" hidden="1" x14ac:dyDescent="0.3">
      <c r="A1433" s="5" t="s">
        <v>606</v>
      </c>
      <c r="B1433" s="5">
        <v>5</v>
      </c>
      <c r="C1433" s="5">
        <v>5</v>
      </c>
      <c r="D1433" s="5">
        <v>104</v>
      </c>
      <c r="E1433" s="4" t="s">
        <v>861</v>
      </c>
      <c r="F1433" s="12" t="s">
        <v>908</v>
      </c>
      <c r="G1433" s="4" t="s">
        <v>968</v>
      </c>
      <c r="H1433" s="9">
        <v>24.344255753947309</v>
      </c>
      <c r="I1433" s="4"/>
      <c r="J1433" s="4" t="s">
        <v>856</v>
      </c>
      <c r="K1433" s="4"/>
      <c r="L1433" s="4">
        <v>1</v>
      </c>
      <c r="M1433" s="4" t="s">
        <v>960</v>
      </c>
      <c r="N1433" s="4"/>
    </row>
    <row r="1434" spans="1:14" hidden="1" x14ac:dyDescent="0.3">
      <c r="A1434" s="5" t="s">
        <v>606</v>
      </c>
      <c r="B1434" s="5">
        <v>5</v>
      </c>
      <c r="C1434" s="5">
        <v>5</v>
      </c>
      <c r="D1434" s="5">
        <v>104</v>
      </c>
      <c r="E1434" s="4" t="s">
        <v>861</v>
      </c>
      <c r="F1434" s="12" t="s">
        <v>909</v>
      </c>
      <c r="G1434" s="4" t="s">
        <v>968</v>
      </c>
      <c r="H1434" s="9">
        <v>24.29784704506686</v>
      </c>
      <c r="I1434" s="4"/>
      <c r="J1434" s="4" t="s">
        <v>856</v>
      </c>
      <c r="K1434" s="4"/>
      <c r="L1434" s="4">
        <v>1</v>
      </c>
      <c r="M1434" s="4" t="s">
        <v>960</v>
      </c>
      <c r="N1434" s="4"/>
    </row>
    <row r="1435" spans="1:14" hidden="1" x14ac:dyDescent="0.3">
      <c r="A1435" s="5" t="s">
        <v>606</v>
      </c>
      <c r="B1435" s="5">
        <v>5</v>
      </c>
      <c r="C1435" s="5">
        <v>5</v>
      </c>
      <c r="D1435" s="5">
        <v>104</v>
      </c>
      <c r="E1435" s="4" t="s">
        <v>861</v>
      </c>
      <c r="F1435" s="12" t="s">
        <v>910</v>
      </c>
      <c r="G1435" s="4" t="s">
        <v>968</v>
      </c>
      <c r="H1435" s="9">
        <v>24.260495256079569</v>
      </c>
      <c r="I1435" s="4"/>
      <c r="J1435" s="4" t="s">
        <v>856</v>
      </c>
      <c r="K1435" s="4"/>
      <c r="L1435" s="4">
        <v>1</v>
      </c>
      <c r="M1435" s="4" t="s">
        <v>960</v>
      </c>
      <c r="N1435" s="4"/>
    </row>
    <row r="1436" spans="1:14" hidden="1" x14ac:dyDescent="0.3">
      <c r="A1436" s="5" t="s">
        <v>606</v>
      </c>
      <c r="B1436" s="5">
        <v>5</v>
      </c>
      <c r="C1436" s="5">
        <v>5</v>
      </c>
      <c r="D1436" s="5">
        <v>104</v>
      </c>
      <c r="E1436" s="4" t="s">
        <v>861</v>
      </c>
      <c r="F1436" s="12" t="s">
        <v>911</v>
      </c>
      <c r="G1436" s="4" t="s">
        <v>968</v>
      </c>
      <c r="H1436" s="9">
        <v>24.39201476849351</v>
      </c>
      <c r="I1436" s="4"/>
      <c r="J1436" s="4" t="s">
        <v>856</v>
      </c>
      <c r="K1436" s="4"/>
      <c r="L1436" s="4">
        <v>1</v>
      </c>
      <c r="M1436" s="4" t="s">
        <v>960</v>
      </c>
      <c r="N1436" s="4"/>
    </row>
    <row r="1437" spans="1:14" hidden="1" x14ac:dyDescent="0.3">
      <c r="A1437" s="5" t="s">
        <v>606</v>
      </c>
      <c r="B1437" s="5">
        <v>5</v>
      </c>
      <c r="C1437" s="5">
        <v>5</v>
      </c>
      <c r="D1437" s="5">
        <v>104</v>
      </c>
      <c r="E1437" s="4" t="s">
        <v>861</v>
      </c>
      <c r="F1437" s="12" t="s">
        <v>922</v>
      </c>
      <c r="G1437" s="4" t="s">
        <v>1760</v>
      </c>
      <c r="H1437" s="9">
        <v>9.9070697884339349</v>
      </c>
      <c r="I1437" s="4"/>
      <c r="J1437" s="4" t="s">
        <v>856</v>
      </c>
      <c r="K1437" s="4"/>
      <c r="L1437" s="4">
        <v>1</v>
      </c>
      <c r="M1437" s="4" t="s">
        <v>960</v>
      </c>
      <c r="N1437" s="4"/>
    </row>
    <row r="1438" spans="1:14" hidden="1" x14ac:dyDescent="0.3">
      <c r="A1438" s="5" t="s">
        <v>606</v>
      </c>
      <c r="B1438" s="5">
        <v>5</v>
      </c>
      <c r="C1438" s="5">
        <v>5</v>
      </c>
      <c r="D1438" s="5">
        <v>104</v>
      </c>
      <c r="E1438" s="4" t="s">
        <v>861</v>
      </c>
      <c r="F1438" s="12" t="s">
        <v>904</v>
      </c>
      <c r="G1438" s="4" t="s">
        <v>1760</v>
      </c>
      <c r="H1438" s="9">
        <v>9.8608961069471857</v>
      </c>
      <c r="I1438" s="4"/>
      <c r="J1438" s="4" t="s">
        <v>856</v>
      </c>
      <c r="K1438" s="4"/>
      <c r="L1438" s="4">
        <v>1</v>
      </c>
      <c r="M1438" s="4" t="s">
        <v>960</v>
      </c>
      <c r="N1438" s="4"/>
    </row>
    <row r="1439" spans="1:14" hidden="1" x14ac:dyDescent="0.3">
      <c r="A1439" s="5" t="s">
        <v>606</v>
      </c>
      <c r="B1439" s="5">
        <v>5</v>
      </c>
      <c r="C1439" s="5">
        <v>5</v>
      </c>
      <c r="D1439" s="5">
        <v>104</v>
      </c>
      <c r="E1439" s="4" t="s">
        <v>861</v>
      </c>
      <c r="F1439" s="12" t="s">
        <v>905</v>
      </c>
      <c r="G1439" s="4" t="s">
        <v>1760</v>
      </c>
      <c r="H1439" s="9">
        <v>10.335084496905493</v>
      </c>
      <c r="I1439" s="4"/>
      <c r="J1439" s="4" t="s">
        <v>856</v>
      </c>
      <c r="K1439" s="4"/>
      <c r="L1439" s="4">
        <v>1</v>
      </c>
      <c r="M1439" s="4" t="s">
        <v>960</v>
      </c>
      <c r="N1439" s="4"/>
    </row>
    <row r="1440" spans="1:14" hidden="1" x14ac:dyDescent="0.3">
      <c r="A1440" s="5" t="s">
        <v>606</v>
      </c>
      <c r="B1440" s="5">
        <v>5</v>
      </c>
      <c r="C1440" s="5">
        <v>5</v>
      </c>
      <c r="D1440" s="5">
        <v>104</v>
      </c>
      <c r="E1440" s="4" t="s">
        <v>861</v>
      </c>
      <c r="F1440" s="12" t="s">
        <v>906</v>
      </c>
      <c r="G1440" s="4" t="s">
        <v>1760</v>
      </c>
      <c r="H1440" s="9">
        <v>9.922607890689882</v>
      </c>
      <c r="I1440" s="4"/>
      <c r="J1440" s="4" t="s">
        <v>856</v>
      </c>
      <c r="K1440" s="4"/>
      <c r="L1440" s="4">
        <v>1</v>
      </c>
      <c r="M1440" s="4" t="s">
        <v>960</v>
      </c>
      <c r="N1440" s="4"/>
    </row>
    <row r="1441" spans="1:14" hidden="1" x14ac:dyDescent="0.3">
      <c r="A1441" s="5" t="s">
        <v>606</v>
      </c>
      <c r="B1441" s="5">
        <v>5</v>
      </c>
      <c r="C1441" s="5">
        <v>5</v>
      </c>
      <c r="D1441" s="5">
        <v>104</v>
      </c>
      <c r="E1441" s="4" t="s">
        <v>861</v>
      </c>
      <c r="F1441" s="12" t="s">
        <v>903</v>
      </c>
      <c r="G1441" s="4" t="s">
        <v>1760</v>
      </c>
      <c r="H1441" s="9">
        <v>9.4208694493542868</v>
      </c>
      <c r="I1441" s="4"/>
      <c r="J1441" s="4" t="s">
        <v>856</v>
      </c>
      <c r="K1441" s="4"/>
      <c r="L1441" s="4">
        <v>1</v>
      </c>
      <c r="M1441" s="4" t="s">
        <v>960</v>
      </c>
      <c r="N1441" s="4"/>
    </row>
    <row r="1442" spans="1:14" hidden="1" x14ac:dyDescent="0.3">
      <c r="A1442" s="5" t="s">
        <v>606</v>
      </c>
      <c r="B1442" s="5">
        <v>5</v>
      </c>
      <c r="C1442" s="5">
        <v>5</v>
      </c>
      <c r="D1442" s="5">
        <v>104</v>
      </c>
      <c r="E1442" s="4" t="s">
        <v>861</v>
      </c>
      <c r="F1442" s="12" t="s">
        <v>907</v>
      </c>
      <c r="G1442" s="4" t="s">
        <v>1760</v>
      </c>
      <c r="H1442" s="9">
        <v>8.6114736545615482</v>
      </c>
      <c r="I1442" s="4"/>
      <c r="J1442" s="4" t="s">
        <v>856</v>
      </c>
      <c r="K1442" s="4"/>
      <c r="L1442" s="4">
        <v>1</v>
      </c>
      <c r="M1442" s="4" t="s">
        <v>960</v>
      </c>
      <c r="N1442" s="4"/>
    </row>
    <row r="1443" spans="1:14" hidden="1" x14ac:dyDescent="0.3">
      <c r="A1443" s="5" t="s">
        <v>606</v>
      </c>
      <c r="B1443" s="5">
        <v>5</v>
      </c>
      <c r="C1443" s="5">
        <v>5</v>
      </c>
      <c r="D1443" s="5">
        <v>104</v>
      </c>
      <c r="E1443" s="4" t="s">
        <v>861</v>
      </c>
      <c r="F1443" s="12" t="s">
        <v>908</v>
      </c>
      <c r="G1443" s="4" t="s">
        <v>1760</v>
      </c>
      <c r="H1443" s="9">
        <v>8.1498999157838785</v>
      </c>
      <c r="I1443" s="4"/>
      <c r="J1443" s="4" t="s">
        <v>856</v>
      </c>
      <c r="K1443" s="4"/>
      <c r="L1443" s="4">
        <v>1</v>
      </c>
      <c r="M1443" s="4" t="s">
        <v>960</v>
      </c>
      <c r="N1443" s="4"/>
    </row>
    <row r="1444" spans="1:14" hidden="1" x14ac:dyDescent="0.3">
      <c r="A1444" s="5" t="s">
        <v>606</v>
      </c>
      <c r="B1444" s="5">
        <v>5</v>
      </c>
      <c r="C1444" s="5">
        <v>5</v>
      </c>
      <c r="D1444" s="5">
        <v>104</v>
      </c>
      <c r="E1444" s="4" t="s">
        <v>861</v>
      </c>
      <c r="F1444" s="12" t="s">
        <v>909</v>
      </c>
      <c r="G1444" s="4" t="s">
        <v>1760</v>
      </c>
      <c r="H1444" s="9">
        <v>8.8430811936192324</v>
      </c>
      <c r="I1444" s="4"/>
      <c r="J1444" s="4" t="s">
        <v>856</v>
      </c>
      <c r="K1444" s="4"/>
      <c r="L1444" s="4">
        <v>1</v>
      </c>
      <c r="M1444" s="4" t="s">
        <v>960</v>
      </c>
      <c r="N1444" s="4"/>
    </row>
    <row r="1445" spans="1:14" hidden="1" x14ac:dyDescent="0.3">
      <c r="A1445" s="5" t="s">
        <v>606</v>
      </c>
      <c r="B1445" s="5">
        <v>5</v>
      </c>
      <c r="C1445" s="5">
        <v>5</v>
      </c>
      <c r="D1445" s="5">
        <v>104</v>
      </c>
      <c r="E1445" s="4" t="s">
        <v>861</v>
      </c>
      <c r="F1445" s="12" t="s">
        <v>910</v>
      </c>
      <c r="G1445" s="4" t="s">
        <v>1760</v>
      </c>
      <c r="H1445" s="9">
        <v>8.7039983871374265</v>
      </c>
      <c r="I1445" s="4"/>
      <c r="J1445" s="4" t="s">
        <v>856</v>
      </c>
      <c r="K1445" s="4"/>
      <c r="L1445" s="4">
        <v>1</v>
      </c>
      <c r="M1445" s="4" t="s">
        <v>960</v>
      </c>
      <c r="N1445" s="4"/>
    </row>
    <row r="1446" spans="1:14" hidden="1" x14ac:dyDescent="0.3">
      <c r="A1446" s="5" t="s">
        <v>606</v>
      </c>
      <c r="B1446" s="5">
        <v>5</v>
      </c>
      <c r="C1446" s="5">
        <v>5</v>
      </c>
      <c r="D1446" s="5">
        <v>104</v>
      </c>
      <c r="E1446" s="4" t="s">
        <v>861</v>
      </c>
      <c r="F1446" s="12" t="s">
        <v>911</v>
      </c>
      <c r="G1446" s="4" t="s">
        <v>1760</v>
      </c>
      <c r="H1446" s="9">
        <v>8.6190459929508272</v>
      </c>
      <c r="I1446" s="4"/>
      <c r="J1446" s="4" t="s">
        <v>856</v>
      </c>
      <c r="K1446" s="4"/>
      <c r="L1446" s="4">
        <v>1</v>
      </c>
      <c r="M1446" s="4" t="s">
        <v>960</v>
      </c>
      <c r="N1446" s="4"/>
    </row>
    <row r="1447" spans="1:14" hidden="1" x14ac:dyDescent="0.3">
      <c r="A1447" s="5" t="s">
        <v>603</v>
      </c>
      <c r="B1447" s="5">
        <v>5</v>
      </c>
      <c r="C1447" s="5">
        <v>5</v>
      </c>
      <c r="D1447" s="5">
        <v>104</v>
      </c>
      <c r="E1447" s="4" t="s">
        <v>876</v>
      </c>
      <c r="F1447" s="4" t="s">
        <v>876</v>
      </c>
      <c r="G1447" s="4" t="s">
        <v>969</v>
      </c>
      <c r="H1447" s="4">
        <v>31631</v>
      </c>
      <c r="I1447" s="4">
        <v>577</v>
      </c>
      <c r="J1447" s="4" t="s">
        <v>974</v>
      </c>
      <c r="K1447" s="4"/>
      <c r="L1447" s="4">
        <v>1</v>
      </c>
      <c r="M1447" s="4" t="s">
        <v>971</v>
      </c>
      <c r="N1447" s="4"/>
    </row>
    <row r="1448" spans="1:14" hidden="1" x14ac:dyDescent="0.3">
      <c r="A1448" s="5" t="s">
        <v>603</v>
      </c>
      <c r="B1448" s="5">
        <v>5</v>
      </c>
      <c r="C1448" s="5">
        <v>5</v>
      </c>
      <c r="D1448" s="5">
        <v>104</v>
      </c>
      <c r="E1448" s="4" t="s">
        <v>876</v>
      </c>
      <c r="F1448" s="4" t="s">
        <v>876</v>
      </c>
      <c r="G1448" s="4" t="s">
        <v>970</v>
      </c>
      <c r="H1448" s="4">
        <v>3204</v>
      </c>
      <c r="I1448" s="4"/>
      <c r="J1448" s="4" t="s">
        <v>974</v>
      </c>
      <c r="K1448" s="4"/>
      <c r="L1448" s="4">
        <v>1</v>
      </c>
      <c r="M1448" s="4" t="s">
        <v>971</v>
      </c>
      <c r="N1448" s="4"/>
    </row>
    <row r="1449" spans="1:14" hidden="1" x14ac:dyDescent="0.3">
      <c r="A1449" s="5" t="s">
        <v>603</v>
      </c>
      <c r="B1449" s="5">
        <v>5</v>
      </c>
      <c r="C1449" s="5">
        <v>5</v>
      </c>
      <c r="D1449" s="5">
        <v>104</v>
      </c>
      <c r="E1449" s="4" t="s">
        <v>876</v>
      </c>
      <c r="F1449" s="4" t="s">
        <v>876</v>
      </c>
      <c r="G1449" s="4" t="s">
        <v>1778</v>
      </c>
      <c r="H1449" s="4">
        <v>6</v>
      </c>
      <c r="I1449" s="4"/>
      <c r="J1449" s="4" t="s">
        <v>973</v>
      </c>
      <c r="K1449" s="4"/>
      <c r="L1449" s="4">
        <v>1</v>
      </c>
      <c r="M1449" s="4" t="s">
        <v>975</v>
      </c>
      <c r="N1449" s="4"/>
    </row>
    <row r="1450" spans="1:14" hidden="1" x14ac:dyDescent="0.3">
      <c r="A1450" s="5" t="s">
        <v>603</v>
      </c>
      <c r="B1450" s="5">
        <v>5</v>
      </c>
      <c r="C1450" s="5">
        <v>5</v>
      </c>
      <c r="D1450" s="5">
        <v>104</v>
      </c>
      <c r="E1450" s="4" t="s">
        <v>876</v>
      </c>
      <c r="F1450" s="4" t="s">
        <v>876</v>
      </c>
      <c r="G1450" s="4" t="s">
        <v>972</v>
      </c>
      <c r="H1450" s="4">
        <v>40</v>
      </c>
      <c r="I1450" s="4"/>
      <c r="J1450" s="4" t="s">
        <v>973</v>
      </c>
      <c r="K1450" s="4"/>
      <c r="L1450" s="4">
        <v>1</v>
      </c>
      <c r="M1450" s="4" t="s">
        <v>975</v>
      </c>
      <c r="N1450" s="4"/>
    </row>
    <row r="1451" spans="1:14" hidden="1" x14ac:dyDescent="0.3">
      <c r="A1451" s="5" t="s">
        <v>606</v>
      </c>
      <c r="B1451" s="5">
        <v>5</v>
      </c>
      <c r="C1451" s="5">
        <v>5</v>
      </c>
      <c r="D1451" s="5">
        <v>105</v>
      </c>
      <c r="E1451" s="4" t="s">
        <v>861</v>
      </c>
      <c r="F1451" s="12" t="s">
        <v>922</v>
      </c>
      <c r="G1451" s="4" t="s">
        <v>958</v>
      </c>
      <c r="H1451" s="9">
        <v>0.74181825850772243</v>
      </c>
      <c r="I1451" s="4"/>
      <c r="J1451" s="4" t="s">
        <v>961</v>
      </c>
      <c r="K1451" s="4"/>
      <c r="L1451" s="4">
        <v>1</v>
      </c>
      <c r="M1451" s="4" t="s">
        <v>960</v>
      </c>
      <c r="N1451" s="4"/>
    </row>
    <row r="1452" spans="1:14" hidden="1" x14ac:dyDescent="0.3">
      <c r="A1452" s="5" t="s">
        <v>606</v>
      </c>
      <c r="B1452" s="5">
        <v>5</v>
      </c>
      <c r="C1452" s="5">
        <v>5</v>
      </c>
      <c r="D1452" s="5">
        <v>105</v>
      </c>
      <c r="E1452" s="4" t="s">
        <v>861</v>
      </c>
      <c r="F1452" s="12" t="s">
        <v>904</v>
      </c>
      <c r="G1452" s="4" t="s">
        <v>958</v>
      </c>
      <c r="H1452" s="9">
        <v>0.77986006079242953</v>
      </c>
      <c r="I1452" s="4"/>
      <c r="J1452" s="4" t="s">
        <v>961</v>
      </c>
      <c r="K1452" s="4"/>
      <c r="L1452" s="4">
        <v>1</v>
      </c>
      <c r="M1452" s="4" t="s">
        <v>960</v>
      </c>
      <c r="N1452" s="4"/>
    </row>
    <row r="1453" spans="1:14" hidden="1" x14ac:dyDescent="0.3">
      <c r="A1453" s="5" t="s">
        <v>606</v>
      </c>
      <c r="B1453" s="5">
        <v>5</v>
      </c>
      <c r="C1453" s="5">
        <v>5</v>
      </c>
      <c r="D1453" s="5">
        <v>105</v>
      </c>
      <c r="E1453" s="4" t="s">
        <v>861</v>
      </c>
      <c r="F1453" s="12" t="s">
        <v>905</v>
      </c>
      <c r="G1453" s="4" t="s">
        <v>958</v>
      </c>
      <c r="H1453" s="9">
        <v>0.85513615318077285</v>
      </c>
      <c r="I1453" s="4"/>
      <c r="J1453" s="4" t="s">
        <v>961</v>
      </c>
      <c r="K1453" s="4"/>
      <c r="L1453" s="4">
        <v>1</v>
      </c>
      <c r="M1453" s="4" t="s">
        <v>960</v>
      </c>
      <c r="N1453" s="4"/>
    </row>
    <row r="1454" spans="1:14" hidden="1" x14ac:dyDescent="0.3">
      <c r="A1454" s="5" t="s">
        <v>606</v>
      </c>
      <c r="B1454" s="5">
        <v>5</v>
      </c>
      <c r="C1454" s="5">
        <v>5</v>
      </c>
      <c r="D1454" s="5">
        <v>105</v>
      </c>
      <c r="E1454" s="4" t="s">
        <v>861</v>
      </c>
      <c r="F1454" s="12" t="s">
        <v>906</v>
      </c>
      <c r="G1454" s="4" t="s">
        <v>958</v>
      </c>
      <c r="H1454" s="9">
        <v>0.92749456584307133</v>
      </c>
      <c r="I1454" s="4"/>
      <c r="J1454" s="4" t="s">
        <v>961</v>
      </c>
      <c r="K1454" s="4"/>
      <c r="L1454" s="4">
        <v>1</v>
      </c>
      <c r="M1454" s="4" t="s">
        <v>960</v>
      </c>
      <c r="N1454" s="4"/>
    </row>
    <row r="1455" spans="1:14" hidden="1" x14ac:dyDescent="0.3">
      <c r="A1455" s="5" t="s">
        <v>606</v>
      </c>
      <c r="B1455" s="5">
        <v>5</v>
      </c>
      <c r="C1455" s="5">
        <v>5</v>
      </c>
      <c r="D1455" s="5">
        <v>105</v>
      </c>
      <c r="E1455" s="4" t="s">
        <v>861</v>
      </c>
      <c r="F1455" s="12" t="s">
        <v>903</v>
      </c>
      <c r="G1455" s="4" t="s">
        <v>958</v>
      </c>
      <c r="H1455" s="9">
        <v>0.87675677910653771</v>
      </c>
      <c r="I1455" s="4"/>
      <c r="J1455" s="4" t="s">
        <v>961</v>
      </c>
      <c r="K1455" s="4"/>
      <c r="L1455" s="4">
        <v>1</v>
      </c>
      <c r="M1455" s="4" t="s">
        <v>960</v>
      </c>
      <c r="N1455" s="4"/>
    </row>
    <row r="1456" spans="1:14" hidden="1" x14ac:dyDescent="0.3">
      <c r="A1456" s="5" t="s">
        <v>606</v>
      </c>
      <c r="B1456" s="5">
        <v>5</v>
      </c>
      <c r="C1456" s="5">
        <v>5</v>
      </c>
      <c r="D1456" s="5">
        <v>105</v>
      </c>
      <c r="E1456" s="4" t="s">
        <v>861</v>
      </c>
      <c r="F1456" s="12" t="s">
        <v>907</v>
      </c>
      <c r="G1456" s="4" t="s">
        <v>958</v>
      </c>
      <c r="H1456" s="9">
        <v>0.8602544213656943</v>
      </c>
      <c r="I1456" s="4"/>
      <c r="J1456" s="4" t="s">
        <v>961</v>
      </c>
      <c r="K1456" s="4"/>
      <c r="L1456" s="4">
        <v>1</v>
      </c>
      <c r="M1456" s="4" t="s">
        <v>960</v>
      </c>
      <c r="N1456" s="4"/>
    </row>
    <row r="1457" spans="1:14" hidden="1" x14ac:dyDescent="0.3">
      <c r="A1457" s="5" t="s">
        <v>606</v>
      </c>
      <c r="B1457" s="5">
        <v>5</v>
      </c>
      <c r="C1457" s="5">
        <v>5</v>
      </c>
      <c r="D1457" s="5">
        <v>105</v>
      </c>
      <c r="E1457" s="4" t="s">
        <v>861</v>
      </c>
      <c r="F1457" s="12" t="s">
        <v>908</v>
      </c>
      <c r="G1457" s="4" t="s">
        <v>958</v>
      </c>
      <c r="H1457" s="9">
        <v>0.92316536436846808</v>
      </c>
      <c r="I1457" s="4"/>
      <c r="J1457" s="4" t="s">
        <v>961</v>
      </c>
      <c r="K1457" s="4"/>
      <c r="L1457" s="4">
        <v>1</v>
      </c>
      <c r="M1457" s="4" t="s">
        <v>960</v>
      </c>
      <c r="N1457" s="4"/>
    </row>
    <row r="1458" spans="1:14" hidden="1" x14ac:dyDescent="0.3">
      <c r="A1458" s="5" t="s">
        <v>606</v>
      </c>
      <c r="B1458" s="5">
        <v>5</v>
      </c>
      <c r="C1458" s="5">
        <v>5</v>
      </c>
      <c r="D1458" s="5">
        <v>105</v>
      </c>
      <c r="E1458" s="4" t="s">
        <v>861</v>
      </c>
      <c r="F1458" s="12" t="s">
        <v>909</v>
      </c>
      <c r="G1458" s="4" t="s">
        <v>958</v>
      </c>
      <c r="H1458" s="9">
        <v>0.94696214868303019</v>
      </c>
      <c r="I1458" s="4"/>
      <c r="J1458" s="4" t="s">
        <v>961</v>
      </c>
      <c r="K1458" s="4"/>
      <c r="L1458" s="4">
        <v>1</v>
      </c>
      <c r="M1458" s="4" t="s">
        <v>960</v>
      </c>
      <c r="N1458" s="4"/>
    </row>
    <row r="1459" spans="1:14" hidden="1" x14ac:dyDescent="0.3">
      <c r="A1459" s="5" t="s">
        <v>606</v>
      </c>
      <c r="B1459" s="5">
        <v>5</v>
      </c>
      <c r="C1459" s="5">
        <v>5</v>
      </c>
      <c r="D1459" s="5">
        <v>105</v>
      </c>
      <c r="E1459" s="4" t="s">
        <v>861</v>
      </c>
      <c r="F1459" s="12" t="s">
        <v>910</v>
      </c>
      <c r="G1459" s="4" t="s">
        <v>958</v>
      </c>
      <c r="H1459" s="9">
        <v>0.93846871049949487</v>
      </c>
      <c r="I1459" s="4"/>
      <c r="J1459" s="4" t="s">
        <v>961</v>
      </c>
      <c r="K1459" s="4"/>
      <c r="L1459" s="4">
        <v>1</v>
      </c>
      <c r="M1459" s="4" t="s">
        <v>960</v>
      </c>
      <c r="N1459" s="4"/>
    </row>
    <row r="1460" spans="1:14" hidden="1" x14ac:dyDescent="0.3">
      <c r="A1460" s="5" t="s">
        <v>606</v>
      </c>
      <c r="B1460" s="5">
        <v>5</v>
      </c>
      <c r="C1460" s="5">
        <v>5</v>
      </c>
      <c r="D1460" s="5">
        <v>105</v>
      </c>
      <c r="E1460" s="4" t="s">
        <v>861</v>
      </c>
      <c r="F1460" s="12" t="s">
        <v>911</v>
      </c>
      <c r="G1460" s="4" t="s">
        <v>958</v>
      </c>
      <c r="H1460" s="9">
        <v>0.93497378124270991</v>
      </c>
      <c r="I1460" s="4"/>
      <c r="J1460" s="4" t="s">
        <v>961</v>
      </c>
      <c r="K1460" s="4"/>
      <c r="L1460" s="4">
        <v>1</v>
      </c>
      <c r="M1460" s="4" t="s">
        <v>960</v>
      </c>
      <c r="N1460" s="4"/>
    </row>
    <row r="1461" spans="1:14" hidden="1" x14ac:dyDescent="0.3">
      <c r="A1461" s="5" t="s">
        <v>606</v>
      </c>
      <c r="B1461" s="5">
        <v>5</v>
      </c>
      <c r="C1461" s="5">
        <v>5</v>
      </c>
      <c r="D1461" s="5">
        <v>105</v>
      </c>
      <c r="E1461" s="4" t="s">
        <v>861</v>
      </c>
      <c r="F1461" s="12" t="s">
        <v>922</v>
      </c>
      <c r="G1461" s="4" t="s">
        <v>962</v>
      </c>
      <c r="H1461" s="9">
        <v>48.94575599207063</v>
      </c>
      <c r="I1461" s="4"/>
      <c r="J1461" s="4" t="s">
        <v>856</v>
      </c>
      <c r="K1461" s="4"/>
      <c r="L1461" s="4">
        <v>1</v>
      </c>
      <c r="M1461" s="4" t="s">
        <v>960</v>
      </c>
      <c r="N1461" s="4"/>
    </row>
    <row r="1462" spans="1:14" hidden="1" x14ac:dyDescent="0.3">
      <c r="A1462" s="5" t="s">
        <v>606</v>
      </c>
      <c r="B1462" s="5">
        <v>5</v>
      </c>
      <c r="C1462" s="5">
        <v>5</v>
      </c>
      <c r="D1462" s="5">
        <v>105</v>
      </c>
      <c r="E1462" s="4" t="s">
        <v>861</v>
      </c>
      <c r="F1462" s="12" t="s">
        <v>904</v>
      </c>
      <c r="G1462" s="4" t="s">
        <v>962</v>
      </c>
      <c r="H1462" s="9">
        <v>47.256438969764837</v>
      </c>
      <c r="I1462" s="4"/>
      <c r="J1462" s="4" t="s">
        <v>856</v>
      </c>
      <c r="K1462" s="4"/>
      <c r="L1462" s="4">
        <v>1</v>
      </c>
      <c r="M1462" s="4" t="s">
        <v>960</v>
      </c>
      <c r="N1462" s="4"/>
    </row>
    <row r="1463" spans="1:14" hidden="1" x14ac:dyDescent="0.3">
      <c r="A1463" s="5" t="s">
        <v>606</v>
      </c>
      <c r="B1463" s="5">
        <v>5</v>
      </c>
      <c r="C1463" s="5">
        <v>5</v>
      </c>
      <c r="D1463" s="5">
        <v>105</v>
      </c>
      <c r="E1463" s="4" t="s">
        <v>861</v>
      </c>
      <c r="F1463" s="12" t="s">
        <v>905</v>
      </c>
      <c r="G1463" s="4" t="s">
        <v>962</v>
      </c>
      <c r="H1463" s="9">
        <v>44.057539682539677</v>
      </c>
      <c r="I1463" s="4"/>
      <c r="J1463" s="4" t="s">
        <v>856</v>
      </c>
      <c r="K1463" s="4"/>
      <c r="L1463" s="4">
        <v>1</v>
      </c>
      <c r="M1463" s="4" t="s">
        <v>960</v>
      </c>
      <c r="N1463" s="4"/>
    </row>
    <row r="1464" spans="1:14" hidden="1" x14ac:dyDescent="0.3">
      <c r="A1464" s="5" t="s">
        <v>606</v>
      </c>
      <c r="B1464" s="5">
        <v>5</v>
      </c>
      <c r="C1464" s="5">
        <v>5</v>
      </c>
      <c r="D1464" s="5">
        <v>105</v>
      </c>
      <c r="E1464" s="4" t="s">
        <v>861</v>
      </c>
      <c r="F1464" s="12" t="s">
        <v>906</v>
      </c>
      <c r="G1464" s="4" t="s">
        <v>962</v>
      </c>
      <c r="H1464" s="9">
        <v>41.150442477876098</v>
      </c>
      <c r="I1464" s="4"/>
      <c r="J1464" s="4" t="s">
        <v>856</v>
      </c>
      <c r="K1464" s="4"/>
      <c r="L1464" s="4">
        <v>1</v>
      </c>
      <c r="M1464" s="4" t="s">
        <v>960</v>
      </c>
      <c r="N1464" s="4"/>
    </row>
    <row r="1465" spans="1:14" hidden="1" x14ac:dyDescent="0.3">
      <c r="A1465" s="5" t="s">
        <v>606</v>
      </c>
      <c r="B1465" s="5">
        <v>5</v>
      </c>
      <c r="C1465" s="5">
        <v>5</v>
      </c>
      <c r="D1465" s="5">
        <v>105</v>
      </c>
      <c r="E1465" s="4" t="s">
        <v>861</v>
      </c>
      <c r="F1465" s="12" t="s">
        <v>903</v>
      </c>
      <c r="G1465" s="4" t="s">
        <v>962</v>
      </c>
      <c r="H1465" s="9">
        <v>43.172298240714888</v>
      </c>
      <c r="I1465" s="4"/>
      <c r="J1465" s="4" t="s">
        <v>856</v>
      </c>
      <c r="K1465" s="4"/>
      <c r="L1465" s="4">
        <v>1</v>
      </c>
      <c r="M1465" s="4" t="s">
        <v>960</v>
      </c>
      <c r="N1465" s="4"/>
    </row>
    <row r="1466" spans="1:14" hidden="1" x14ac:dyDescent="0.3">
      <c r="A1466" s="5" t="s">
        <v>606</v>
      </c>
      <c r="B1466" s="5">
        <v>5</v>
      </c>
      <c r="C1466" s="5">
        <v>5</v>
      </c>
      <c r="D1466" s="5">
        <v>105</v>
      </c>
      <c r="E1466" s="4" t="s">
        <v>861</v>
      </c>
      <c r="F1466" s="12" t="s">
        <v>907</v>
      </c>
      <c r="G1466" s="4" t="s">
        <v>962</v>
      </c>
      <c r="H1466" s="9">
        <v>43.846664768953417</v>
      </c>
      <c r="I1466" s="4"/>
      <c r="J1466" s="4" t="s">
        <v>856</v>
      </c>
      <c r="K1466" s="4"/>
      <c r="L1466" s="4">
        <v>1</v>
      </c>
      <c r="M1466" s="4" t="s">
        <v>960</v>
      </c>
      <c r="N1466" s="4"/>
    </row>
    <row r="1467" spans="1:14" hidden="1" x14ac:dyDescent="0.3">
      <c r="A1467" s="5" t="s">
        <v>606</v>
      </c>
      <c r="B1467" s="5">
        <v>5</v>
      </c>
      <c r="C1467" s="5">
        <v>5</v>
      </c>
      <c r="D1467" s="5">
        <v>105</v>
      </c>
      <c r="E1467" s="4" t="s">
        <v>861</v>
      </c>
      <c r="F1467" s="12" t="s">
        <v>908</v>
      </c>
      <c r="G1467" s="4" t="s">
        <v>962</v>
      </c>
      <c r="H1467" s="9">
        <v>41.319992978760752</v>
      </c>
      <c r="I1467" s="4"/>
      <c r="J1467" s="4" t="s">
        <v>856</v>
      </c>
      <c r="K1467" s="4"/>
      <c r="L1467" s="4">
        <v>1</v>
      </c>
      <c r="M1467" s="4" t="s">
        <v>960</v>
      </c>
      <c r="N1467" s="4"/>
    </row>
    <row r="1468" spans="1:14" hidden="1" x14ac:dyDescent="0.3">
      <c r="A1468" s="5" t="s">
        <v>606</v>
      </c>
      <c r="B1468" s="5">
        <v>5</v>
      </c>
      <c r="C1468" s="5">
        <v>5</v>
      </c>
      <c r="D1468" s="5">
        <v>105</v>
      </c>
      <c r="E1468" s="4" t="s">
        <v>861</v>
      </c>
      <c r="F1468" s="12" t="s">
        <v>909</v>
      </c>
      <c r="G1468" s="4" t="s">
        <v>962</v>
      </c>
      <c r="H1468" s="9">
        <v>40.394665705532518</v>
      </c>
      <c r="I1468" s="4"/>
      <c r="J1468" s="4" t="s">
        <v>856</v>
      </c>
      <c r="K1468" s="4"/>
      <c r="L1468" s="4">
        <v>1</v>
      </c>
      <c r="M1468" s="4" t="s">
        <v>960</v>
      </c>
      <c r="N1468" s="4"/>
    </row>
    <row r="1469" spans="1:14" hidden="1" x14ac:dyDescent="0.3">
      <c r="A1469" s="5" t="s">
        <v>606</v>
      </c>
      <c r="B1469" s="5">
        <v>5</v>
      </c>
      <c r="C1469" s="5">
        <v>5</v>
      </c>
      <c r="D1469" s="5">
        <v>105</v>
      </c>
      <c r="E1469" s="4" t="s">
        <v>861</v>
      </c>
      <c r="F1469" s="12" t="s">
        <v>910</v>
      </c>
      <c r="G1469" s="4" t="s">
        <v>962</v>
      </c>
      <c r="H1469" s="9">
        <v>40.723068452927137</v>
      </c>
      <c r="I1469" s="4"/>
      <c r="J1469" s="4" t="s">
        <v>856</v>
      </c>
      <c r="K1469" s="4"/>
      <c r="L1469" s="4">
        <v>1</v>
      </c>
      <c r="M1469" s="4" t="s">
        <v>960</v>
      </c>
      <c r="N1469" s="4"/>
    </row>
    <row r="1470" spans="1:14" hidden="1" x14ac:dyDescent="0.3">
      <c r="A1470" s="5" t="s">
        <v>606</v>
      </c>
      <c r="B1470" s="5">
        <v>5</v>
      </c>
      <c r="C1470" s="5">
        <v>5</v>
      </c>
      <c r="D1470" s="5">
        <v>105</v>
      </c>
      <c r="E1470" s="4" t="s">
        <v>861</v>
      </c>
      <c r="F1470" s="12" t="s">
        <v>911</v>
      </c>
      <c r="G1470" s="4" t="s">
        <v>962</v>
      </c>
      <c r="H1470" s="9">
        <v>40.858798735511058</v>
      </c>
      <c r="I1470" s="4"/>
      <c r="J1470" s="4" t="s">
        <v>856</v>
      </c>
      <c r="K1470" s="4"/>
      <c r="L1470" s="4">
        <v>1</v>
      </c>
      <c r="M1470" s="4" t="s">
        <v>960</v>
      </c>
      <c r="N1470" s="4"/>
    </row>
    <row r="1471" spans="1:14" hidden="1" x14ac:dyDescent="0.3">
      <c r="A1471" s="5" t="s">
        <v>606</v>
      </c>
      <c r="B1471" s="5">
        <v>5</v>
      </c>
      <c r="C1471" s="5">
        <v>5</v>
      </c>
      <c r="D1471" s="5">
        <v>105</v>
      </c>
      <c r="E1471" s="4" t="s">
        <v>861</v>
      </c>
      <c r="F1471" s="12" t="s">
        <v>922</v>
      </c>
      <c r="G1471" s="4" t="s">
        <v>963</v>
      </c>
      <c r="H1471" s="9">
        <v>9.35</v>
      </c>
      <c r="I1471" s="4"/>
      <c r="J1471" s="4" t="s">
        <v>856</v>
      </c>
      <c r="K1471" s="4"/>
      <c r="L1471" s="4">
        <v>1</v>
      </c>
      <c r="M1471" s="4" t="s">
        <v>960</v>
      </c>
      <c r="N1471" s="4"/>
    </row>
    <row r="1472" spans="1:14" hidden="1" x14ac:dyDescent="0.3">
      <c r="A1472" s="5" t="s">
        <v>606</v>
      </c>
      <c r="B1472" s="5">
        <v>5</v>
      </c>
      <c r="C1472" s="5">
        <v>5</v>
      </c>
      <c r="D1472" s="5">
        <v>105</v>
      </c>
      <c r="E1472" s="4" t="s">
        <v>861</v>
      </c>
      <c r="F1472" s="12" t="s">
        <v>904</v>
      </c>
      <c r="G1472" s="4" t="s">
        <v>963</v>
      </c>
      <c r="H1472" s="9">
        <v>6.75</v>
      </c>
      <c r="I1472" s="4"/>
      <c r="J1472" s="4" t="s">
        <v>856</v>
      </c>
      <c r="K1472" s="4"/>
      <c r="L1472" s="4">
        <v>1</v>
      </c>
      <c r="M1472" s="4" t="s">
        <v>960</v>
      </c>
      <c r="N1472" s="4"/>
    </row>
    <row r="1473" spans="1:14" hidden="1" x14ac:dyDescent="0.3">
      <c r="A1473" s="5" t="s">
        <v>606</v>
      </c>
      <c r="B1473" s="5">
        <v>5</v>
      </c>
      <c r="C1473" s="5">
        <v>5</v>
      </c>
      <c r="D1473" s="5">
        <v>105</v>
      </c>
      <c r="E1473" s="4" t="s">
        <v>861</v>
      </c>
      <c r="F1473" s="12" t="s">
        <v>905</v>
      </c>
      <c r="G1473" s="4" t="s">
        <v>963</v>
      </c>
      <c r="H1473" s="9">
        <v>14.93</v>
      </c>
      <c r="I1473" s="4"/>
      <c r="J1473" s="4" t="s">
        <v>856</v>
      </c>
      <c r="K1473" s="4"/>
      <c r="L1473" s="4">
        <v>1</v>
      </c>
      <c r="M1473" s="4" t="s">
        <v>960</v>
      </c>
      <c r="N1473" s="4"/>
    </row>
    <row r="1474" spans="1:14" hidden="1" x14ac:dyDescent="0.3">
      <c r="A1474" s="5" t="s">
        <v>606</v>
      </c>
      <c r="B1474" s="5">
        <v>5</v>
      </c>
      <c r="C1474" s="5">
        <v>5</v>
      </c>
      <c r="D1474" s="5">
        <v>105</v>
      </c>
      <c r="E1474" s="4" t="s">
        <v>861</v>
      </c>
      <c r="F1474" s="12" t="s">
        <v>906</v>
      </c>
      <c r="G1474" s="4" t="s">
        <v>963</v>
      </c>
      <c r="H1474" s="9">
        <v>14.99</v>
      </c>
      <c r="I1474" s="4"/>
      <c r="J1474" s="4" t="s">
        <v>856</v>
      </c>
      <c r="K1474" s="4"/>
      <c r="L1474" s="4">
        <v>1</v>
      </c>
      <c r="M1474" s="4" t="s">
        <v>960</v>
      </c>
      <c r="N1474" s="4"/>
    </row>
    <row r="1475" spans="1:14" hidden="1" x14ac:dyDescent="0.3">
      <c r="A1475" s="5" t="s">
        <v>606</v>
      </c>
      <c r="B1475" s="5">
        <v>5</v>
      </c>
      <c r="C1475" s="5">
        <v>5</v>
      </c>
      <c r="D1475" s="5">
        <v>105</v>
      </c>
      <c r="E1475" s="4" t="s">
        <v>861</v>
      </c>
      <c r="F1475" s="12" t="s">
        <v>903</v>
      </c>
      <c r="G1475" s="4" t="s">
        <v>963</v>
      </c>
      <c r="H1475" s="9">
        <v>11.51</v>
      </c>
      <c r="I1475" s="4"/>
      <c r="J1475" s="4" t="s">
        <v>856</v>
      </c>
      <c r="K1475" s="4"/>
      <c r="L1475" s="4">
        <v>1</v>
      </c>
      <c r="M1475" s="4" t="s">
        <v>960</v>
      </c>
      <c r="N1475" s="4"/>
    </row>
    <row r="1476" spans="1:14" hidden="1" x14ac:dyDescent="0.3">
      <c r="A1476" s="5" t="s">
        <v>606</v>
      </c>
      <c r="B1476" s="5">
        <v>5</v>
      </c>
      <c r="C1476" s="5">
        <v>5</v>
      </c>
      <c r="D1476" s="5">
        <v>105</v>
      </c>
      <c r="E1476" s="4" t="s">
        <v>861</v>
      </c>
      <c r="F1476" s="12" t="s">
        <v>907</v>
      </c>
      <c r="G1476" s="4" t="s">
        <v>963</v>
      </c>
      <c r="H1476" s="9">
        <v>14.99</v>
      </c>
      <c r="I1476" s="4"/>
      <c r="J1476" s="4" t="s">
        <v>856</v>
      </c>
      <c r="K1476" s="4"/>
      <c r="L1476" s="4">
        <v>1</v>
      </c>
      <c r="M1476" s="4" t="s">
        <v>960</v>
      </c>
      <c r="N1476" s="4"/>
    </row>
    <row r="1477" spans="1:14" hidden="1" x14ac:dyDescent="0.3">
      <c r="A1477" s="5" t="s">
        <v>606</v>
      </c>
      <c r="B1477" s="5">
        <v>5</v>
      </c>
      <c r="C1477" s="5">
        <v>5</v>
      </c>
      <c r="D1477" s="5">
        <v>105</v>
      </c>
      <c r="E1477" s="4" t="s">
        <v>861</v>
      </c>
      <c r="F1477" s="12" t="s">
        <v>908</v>
      </c>
      <c r="G1477" s="4" t="s">
        <v>963</v>
      </c>
      <c r="H1477" s="9">
        <v>11.11</v>
      </c>
      <c r="I1477" s="4"/>
      <c r="J1477" s="4" t="s">
        <v>856</v>
      </c>
      <c r="K1477" s="4"/>
      <c r="L1477" s="4">
        <v>1</v>
      </c>
      <c r="M1477" s="4" t="s">
        <v>960</v>
      </c>
      <c r="N1477" s="4"/>
    </row>
    <row r="1478" spans="1:14" hidden="1" x14ac:dyDescent="0.3">
      <c r="A1478" s="5" t="s">
        <v>606</v>
      </c>
      <c r="B1478" s="5">
        <v>5</v>
      </c>
      <c r="C1478" s="5">
        <v>5</v>
      </c>
      <c r="D1478" s="5">
        <v>105</v>
      </c>
      <c r="E1478" s="4" t="s">
        <v>861</v>
      </c>
      <c r="F1478" s="12" t="s">
        <v>909</v>
      </c>
      <c r="G1478" s="4" t="s">
        <v>963</v>
      </c>
      <c r="H1478" s="9">
        <v>11.1</v>
      </c>
      <c r="I1478" s="4"/>
      <c r="J1478" s="4" t="s">
        <v>856</v>
      </c>
      <c r="K1478" s="4"/>
      <c r="L1478" s="4">
        <v>1</v>
      </c>
      <c r="M1478" s="4" t="s">
        <v>960</v>
      </c>
      <c r="N1478" s="4"/>
    </row>
    <row r="1479" spans="1:14" hidden="1" x14ac:dyDescent="0.3">
      <c r="A1479" s="5" t="s">
        <v>606</v>
      </c>
      <c r="B1479" s="5">
        <v>5</v>
      </c>
      <c r="C1479" s="5">
        <v>5</v>
      </c>
      <c r="D1479" s="5">
        <v>105</v>
      </c>
      <c r="E1479" s="4" t="s">
        <v>861</v>
      </c>
      <c r="F1479" s="12" t="s">
        <v>910</v>
      </c>
      <c r="G1479" s="4" t="s">
        <v>963</v>
      </c>
      <c r="H1479" s="9">
        <v>9.98</v>
      </c>
      <c r="I1479" s="4"/>
      <c r="J1479" s="4" t="s">
        <v>856</v>
      </c>
      <c r="K1479" s="4"/>
      <c r="L1479" s="4">
        <v>1</v>
      </c>
      <c r="M1479" s="4" t="s">
        <v>960</v>
      </c>
      <c r="N1479" s="4"/>
    </row>
    <row r="1480" spans="1:14" hidden="1" x14ac:dyDescent="0.3">
      <c r="A1480" s="5" t="s">
        <v>606</v>
      </c>
      <c r="B1480" s="5">
        <v>5</v>
      </c>
      <c r="C1480" s="5">
        <v>5</v>
      </c>
      <c r="D1480" s="5">
        <v>105</v>
      </c>
      <c r="E1480" s="4" t="s">
        <v>861</v>
      </c>
      <c r="F1480" s="12" t="s">
        <v>911</v>
      </c>
      <c r="G1480" s="4" t="s">
        <v>963</v>
      </c>
      <c r="H1480" s="9">
        <v>4.04</v>
      </c>
      <c r="I1480" s="4"/>
      <c r="J1480" s="4" t="s">
        <v>856</v>
      </c>
      <c r="K1480" s="4"/>
      <c r="L1480" s="4">
        <v>1</v>
      </c>
      <c r="M1480" s="4" t="s">
        <v>960</v>
      </c>
      <c r="N1480" s="4"/>
    </row>
    <row r="1481" spans="1:14" hidden="1" x14ac:dyDescent="0.3">
      <c r="A1481" s="5" t="s">
        <v>606</v>
      </c>
      <c r="B1481" s="5">
        <v>5</v>
      </c>
      <c r="C1481" s="5">
        <v>5</v>
      </c>
      <c r="D1481" s="5">
        <v>105</v>
      </c>
      <c r="E1481" s="4" t="s">
        <v>861</v>
      </c>
      <c r="F1481" s="12" t="s">
        <v>922</v>
      </c>
      <c r="G1481" s="4" t="s">
        <v>943</v>
      </c>
      <c r="H1481" s="9">
        <v>90.65</v>
      </c>
      <c r="I1481" s="4"/>
      <c r="J1481" s="4" t="s">
        <v>856</v>
      </c>
      <c r="K1481" s="4"/>
      <c r="L1481" s="4">
        <v>1</v>
      </c>
      <c r="M1481" s="4" t="s">
        <v>1902</v>
      </c>
      <c r="N1481" s="4"/>
    </row>
    <row r="1482" spans="1:14" hidden="1" x14ac:dyDescent="0.3">
      <c r="A1482" s="5" t="s">
        <v>606</v>
      </c>
      <c r="B1482" s="5">
        <v>5</v>
      </c>
      <c r="C1482" s="5">
        <v>5</v>
      </c>
      <c r="D1482" s="5">
        <v>105</v>
      </c>
      <c r="E1482" s="4" t="s">
        <v>861</v>
      </c>
      <c r="F1482" s="12" t="s">
        <v>904</v>
      </c>
      <c r="G1482" s="4" t="s">
        <v>943</v>
      </c>
      <c r="H1482" s="9">
        <v>93.25</v>
      </c>
      <c r="I1482" s="4"/>
      <c r="J1482" s="4" t="s">
        <v>856</v>
      </c>
      <c r="K1482" s="4"/>
      <c r="L1482" s="4">
        <v>1</v>
      </c>
      <c r="M1482" s="4" t="s">
        <v>1902</v>
      </c>
      <c r="N1482" s="4"/>
    </row>
    <row r="1483" spans="1:14" hidden="1" x14ac:dyDescent="0.3">
      <c r="A1483" s="5" t="s">
        <v>606</v>
      </c>
      <c r="B1483" s="5">
        <v>5</v>
      </c>
      <c r="C1483" s="5">
        <v>5</v>
      </c>
      <c r="D1483" s="5">
        <v>105</v>
      </c>
      <c r="E1483" s="4" t="s">
        <v>861</v>
      </c>
      <c r="F1483" s="12" t="s">
        <v>905</v>
      </c>
      <c r="G1483" s="4" t="s">
        <v>943</v>
      </c>
      <c r="H1483" s="9">
        <v>85.07</v>
      </c>
      <c r="I1483" s="4"/>
      <c r="J1483" s="4" t="s">
        <v>856</v>
      </c>
      <c r="K1483" s="4"/>
      <c r="L1483" s="4">
        <v>1</v>
      </c>
      <c r="M1483" s="4" t="s">
        <v>1902</v>
      </c>
      <c r="N1483" s="4"/>
    </row>
    <row r="1484" spans="1:14" hidden="1" x14ac:dyDescent="0.3">
      <c r="A1484" s="5" t="s">
        <v>606</v>
      </c>
      <c r="B1484" s="5">
        <v>5</v>
      </c>
      <c r="C1484" s="5">
        <v>5</v>
      </c>
      <c r="D1484" s="5">
        <v>105</v>
      </c>
      <c r="E1484" s="4" t="s">
        <v>861</v>
      </c>
      <c r="F1484" s="12" t="s">
        <v>906</v>
      </c>
      <c r="G1484" s="4" t="s">
        <v>943</v>
      </c>
      <c r="H1484" s="9">
        <v>85.01</v>
      </c>
      <c r="I1484" s="4"/>
      <c r="J1484" s="4" t="s">
        <v>856</v>
      </c>
      <c r="K1484" s="4"/>
      <c r="L1484" s="4">
        <v>1</v>
      </c>
      <c r="M1484" s="4" t="s">
        <v>1902</v>
      </c>
      <c r="N1484" s="4"/>
    </row>
    <row r="1485" spans="1:14" hidden="1" x14ac:dyDescent="0.3">
      <c r="A1485" s="5" t="s">
        <v>606</v>
      </c>
      <c r="B1485" s="5">
        <v>5</v>
      </c>
      <c r="C1485" s="5">
        <v>5</v>
      </c>
      <c r="D1485" s="5">
        <v>105</v>
      </c>
      <c r="E1485" s="4" t="s">
        <v>861</v>
      </c>
      <c r="F1485" s="12" t="s">
        <v>903</v>
      </c>
      <c r="G1485" s="4" t="s">
        <v>943</v>
      </c>
      <c r="H1485" s="9">
        <v>88.5</v>
      </c>
      <c r="I1485" s="4"/>
      <c r="J1485" s="4" t="s">
        <v>856</v>
      </c>
      <c r="K1485" s="4"/>
      <c r="L1485" s="4">
        <v>1</v>
      </c>
      <c r="M1485" s="4" t="s">
        <v>1902</v>
      </c>
      <c r="N1485" s="4"/>
    </row>
    <row r="1486" spans="1:14" hidden="1" x14ac:dyDescent="0.3">
      <c r="A1486" s="5" t="s">
        <v>606</v>
      </c>
      <c r="B1486" s="5">
        <v>5</v>
      </c>
      <c r="C1486" s="5">
        <v>5</v>
      </c>
      <c r="D1486" s="5">
        <v>105</v>
      </c>
      <c r="E1486" s="4" t="s">
        <v>861</v>
      </c>
      <c r="F1486" s="12" t="s">
        <v>907</v>
      </c>
      <c r="G1486" s="4" t="s">
        <v>943</v>
      </c>
      <c r="H1486" s="9">
        <v>85.009999999999991</v>
      </c>
      <c r="I1486" s="4"/>
      <c r="J1486" s="4" t="s">
        <v>856</v>
      </c>
      <c r="K1486" s="4"/>
      <c r="L1486" s="4">
        <v>1</v>
      </c>
      <c r="M1486" s="4" t="s">
        <v>1902</v>
      </c>
      <c r="N1486" s="4"/>
    </row>
    <row r="1487" spans="1:14" hidden="1" x14ac:dyDescent="0.3">
      <c r="A1487" s="5" t="s">
        <v>606</v>
      </c>
      <c r="B1487" s="5">
        <v>5</v>
      </c>
      <c r="C1487" s="5">
        <v>5</v>
      </c>
      <c r="D1487" s="5">
        <v>105</v>
      </c>
      <c r="E1487" s="4" t="s">
        <v>861</v>
      </c>
      <c r="F1487" s="12" t="s">
        <v>908</v>
      </c>
      <c r="G1487" s="4" t="s">
        <v>943</v>
      </c>
      <c r="H1487" s="9">
        <v>88.89</v>
      </c>
      <c r="I1487" s="4"/>
      <c r="J1487" s="4" t="s">
        <v>856</v>
      </c>
      <c r="K1487" s="4"/>
      <c r="L1487" s="4">
        <v>1</v>
      </c>
      <c r="M1487" s="4" t="s">
        <v>1902</v>
      </c>
      <c r="N1487" s="4"/>
    </row>
    <row r="1488" spans="1:14" hidden="1" x14ac:dyDescent="0.3">
      <c r="A1488" s="5" t="s">
        <v>606</v>
      </c>
      <c r="B1488" s="5">
        <v>5</v>
      </c>
      <c r="C1488" s="5">
        <v>5</v>
      </c>
      <c r="D1488" s="5">
        <v>105</v>
      </c>
      <c r="E1488" s="4" t="s">
        <v>861</v>
      </c>
      <c r="F1488" s="12" t="s">
        <v>909</v>
      </c>
      <c r="G1488" s="4" t="s">
        <v>943</v>
      </c>
      <c r="H1488" s="9">
        <v>88.91</v>
      </c>
      <c r="I1488" s="4"/>
      <c r="J1488" s="4" t="s">
        <v>856</v>
      </c>
      <c r="K1488" s="4"/>
      <c r="L1488" s="4">
        <v>1</v>
      </c>
      <c r="M1488" s="4" t="s">
        <v>1902</v>
      </c>
      <c r="N1488" s="4"/>
    </row>
    <row r="1489" spans="1:14" hidden="1" x14ac:dyDescent="0.3">
      <c r="A1489" s="5" t="s">
        <v>606</v>
      </c>
      <c r="B1489" s="5">
        <v>5</v>
      </c>
      <c r="C1489" s="5">
        <v>5</v>
      </c>
      <c r="D1489" s="5">
        <v>105</v>
      </c>
      <c r="E1489" s="4" t="s">
        <v>861</v>
      </c>
      <c r="F1489" s="12" t="s">
        <v>910</v>
      </c>
      <c r="G1489" s="4" t="s">
        <v>943</v>
      </c>
      <c r="H1489" s="9">
        <v>90.02000000000001</v>
      </c>
      <c r="I1489" s="4"/>
      <c r="J1489" s="4" t="s">
        <v>856</v>
      </c>
      <c r="K1489" s="4"/>
      <c r="L1489" s="4">
        <v>1</v>
      </c>
      <c r="M1489" s="4" t="s">
        <v>1902</v>
      </c>
      <c r="N1489" s="4"/>
    </row>
    <row r="1490" spans="1:14" hidden="1" x14ac:dyDescent="0.3">
      <c r="A1490" s="5" t="s">
        <v>606</v>
      </c>
      <c r="B1490" s="5">
        <v>5</v>
      </c>
      <c r="C1490" s="5">
        <v>5</v>
      </c>
      <c r="D1490" s="5">
        <v>105</v>
      </c>
      <c r="E1490" s="4" t="s">
        <v>861</v>
      </c>
      <c r="F1490" s="12" t="s">
        <v>911</v>
      </c>
      <c r="G1490" s="4" t="s">
        <v>943</v>
      </c>
      <c r="H1490" s="9">
        <v>95.960000000000008</v>
      </c>
      <c r="I1490" s="4"/>
      <c r="J1490" s="4" t="s">
        <v>856</v>
      </c>
      <c r="K1490" s="4"/>
      <c r="L1490" s="4">
        <v>1</v>
      </c>
      <c r="M1490" s="4" t="s">
        <v>1902</v>
      </c>
      <c r="N1490" s="4"/>
    </row>
    <row r="1491" spans="1:14" hidden="1" x14ac:dyDescent="0.3">
      <c r="A1491" s="5" t="s">
        <v>606</v>
      </c>
      <c r="B1491" s="5">
        <v>5</v>
      </c>
      <c r="C1491" s="5">
        <v>5</v>
      </c>
      <c r="D1491" s="5">
        <v>105</v>
      </c>
      <c r="E1491" s="4" t="s">
        <v>861</v>
      </c>
      <c r="F1491" s="12" t="s">
        <v>922</v>
      </c>
      <c r="G1491" s="4" t="s">
        <v>2227</v>
      </c>
      <c r="H1491" s="9">
        <v>68.25</v>
      </c>
      <c r="I1491" s="4"/>
      <c r="J1491" s="4" t="s">
        <v>856</v>
      </c>
      <c r="K1491" s="4"/>
      <c r="L1491" s="4">
        <v>1</v>
      </c>
      <c r="M1491" s="4" t="s">
        <v>960</v>
      </c>
      <c r="N1491" s="4"/>
    </row>
    <row r="1492" spans="1:14" hidden="1" x14ac:dyDescent="0.3">
      <c r="A1492" s="5" t="s">
        <v>606</v>
      </c>
      <c r="B1492" s="5">
        <v>5</v>
      </c>
      <c r="C1492" s="5">
        <v>5</v>
      </c>
      <c r="D1492" s="5">
        <v>105</v>
      </c>
      <c r="E1492" s="4" t="s">
        <v>861</v>
      </c>
      <c r="F1492" s="12" t="s">
        <v>904</v>
      </c>
      <c r="G1492" s="4" t="s">
        <v>2227</v>
      </c>
      <c r="H1492" s="9">
        <v>71.39</v>
      </c>
      <c r="I1492" s="4"/>
      <c r="J1492" s="4" t="s">
        <v>856</v>
      </c>
      <c r="K1492" s="4"/>
      <c r="L1492" s="4">
        <v>1</v>
      </c>
      <c r="M1492" s="4" t="s">
        <v>960</v>
      </c>
      <c r="N1492" s="4"/>
    </row>
    <row r="1493" spans="1:14" hidden="1" x14ac:dyDescent="0.3">
      <c r="A1493" s="5" t="s">
        <v>606</v>
      </c>
      <c r="B1493" s="5">
        <v>5</v>
      </c>
      <c r="C1493" s="5">
        <v>5</v>
      </c>
      <c r="D1493" s="5">
        <v>105</v>
      </c>
      <c r="E1493" s="4" t="s">
        <v>861</v>
      </c>
      <c r="F1493" s="12" t="s">
        <v>905</v>
      </c>
      <c r="G1493" s="4" t="s">
        <v>2227</v>
      </c>
      <c r="H1493" s="9">
        <v>65.349999999999994</v>
      </c>
      <c r="I1493" s="4"/>
      <c r="J1493" s="4" t="s">
        <v>856</v>
      </c>
      <c r="K1493" s="4"/>
      <c r="L1493" s="4">
        <v>1</v>
      </c>
      <c r="M1493" s="4" t="s">
        <v>960</v>
      </c>
      <c r="N1493" s="4"/>
    </row>
    <row r="1494" spans="1:14" hidden="1" x14ac:dyDescent="0.3">
      <c r="A1494" s="5" t="s">
        <v>606</v>
      </c>
      <c r="B1494" s="5">
        <v>5</v>
      </c>
      <c r="C1494" s="5">
        <v>5</v>
      </c>
      <c r="D1494" s="5">
        <v>105</v>
      </c>
      <c r="E1494" s="4" t="s">
        <v>861</v>
      </c>
      <c r="F1494" s="12" t="s">
        <v>906</v>
      </c>
      <c r="G1494" s="4" t="s">
        <v>2227</v>
      </c>
      <c r="H1494" s="9">
        <v>64.92</v>
      </c>
      <c r="I1494" s="4"/>
      <c r="J1494" s="4" t="s">
        <v>856</v>
      </c>
      <c r="K1494" s="4"/>
      <c r="L1494" s="4">
        <v>1</v>
      </c>
      <c r="M1494" s="4" t="s">
        <v>960</v>
      </c>
      <c r="N1494" s="4"/>
    </row>
    <row r="1495" spans="1:14" hidden="1" x14ac:dyDescent="0.3">
      <c r="A1495" s="5" t="s">
        <v>606</v>
      </c>
      <c r="B1495" s="5">
        <v>5</v>
      </c>
      <c r="C1495" s="5">
        <v>5</v>
      </c>
      <c r="D1495" s="5">
        <v>105</v>
      </c>
      <c r="E1495" s="4" t="s">
        <v>861</v>
      </c>
      <c r="F1495" s="12" t="s">
        <v>903</v>
      </c>
      <c r="G1495" s="4" t="s">
        <v>2227</v>
      </c>
      <c r="H1495" s="9">
        <v>68.66</v>
      </c>
      <c r="I1495" s="4"/>
      <c r="J1495" s="4" t="s">
        <v>856</v>
      </c>
      <c r="K1495" s="4"/>
      <c r="L1495" s="4">
        <v>1</v>
      </c>
      <c r="M1495" s="4" t="s">
        <v>960</v>
      </c>
      <c r="N1495" s="4"/>
    </row>
    <row r="1496" spans="1:14" hidden="1" x14ac:dyDescent="0.3">
      <c r="A1496" s="5" t="s">
        <v>606</v>
      </c>
      <c r="B1496" s="5">
        <v>5</v>
      </c>
      <c r="C1496" s="5">
        <v>5</v>
      </c>
      <c r="D1496" s="5">
        <v>105</v>
      </c>
      <c r="E1496" s="4" t="s">
        <v>861</v>
      </c>
      <c r="F1496" s="12" t="s">
        <v>907</v>
      </c>
      <c r="G1496" s="4" t="s">
        <v>2227</v>
      </c>
      <c r="H1496" s="9">
        <v>66.02</v>
      </c>
      <c r="I1496" s="4"/>
      <c r="J1496" s="4" t="s">
        <v>856</v>
      </c>
      <c r="K1496" s="4"/>
      <c r="L1496" s="4">
        <v>1</v>
      </c>
      <c r="M1496" s="4" t="s">
        <v>960</v>
      </c>
      <c r="N1496" s="4"/>
    </row>
    <row r="1497" spans="1:14" hidden="1" x14ac:dyDescent="0.3">
      <c r="A1497" s="5" t="s">
        <v>606</v>
      </c>
      <c r="B1497" s="5">
        <v>5</v>
      </c>
      <c r="C1497" s="5">
        <v>5</v>
      </c>
      <c r="D1497" s="5">
        <v>105</v>
      </c>
      <c r="E1497" s="4" t="s">
        <v>861</v>
      </c>
      <c r="F1497" s="12" t="s">
        <v>908</v>
      </c>
      <c r="G1497" s="4" t="s">
        <v>2227</v>
      </c>
      <c r="H1497" s="9">
        <v>68.11</v>
      </c>
      <c r="I1497" s="4"/>
      <c r="J1497" s="4" t="s">
        <v>856</v>
      </c>
      <c r="K1497" s="4"/>
      <c r="L1497" s="4">
        <v>1</v>
      </c>
      <c r="M1497" s="4" t="s">
        <v>960</v>
      </c>
      <c r="N1497" s="4"/>
    </row>
    <row r="1498" spans="1:14" hidden="1" x14ac:dyDescent="0.3">
      <c r="A1498" s="5" t="s">
        <v>606</v>
      </c>
      <c r="B1498" s="5">
        <v>5</v>
      </c>
      <c r="C1498" s="5">
        <v>5</v>
      </c>
      <c r="D1498" s="5">
        <v>105</v>
      </c>
      <c r="E1498" s="4" t="s">
        <v>861</v>
      </c>
      <c r="F1498" s="12" t="s">
        <v>909</v>
      </c>
      <c r="G1498" s="4" t="s">
        <v>2227</v>
      </c>
      <c r="H1498" s="9">
        <v>65.25</v>
      </c>
      <c r="I1498" s="4"/>
      <c r="J1498" s="4" t="s">
        <v>856</v>
      </c>
      <c r="K1498" s="4"/>
      <c r="L1498" s="4">
        <v>1</v>
      </c>
      <c r="M1498" s="4" t="s">
        <v>960</v>
      </c>
      <c r="N1498" s="4"/>
    </row>
    <row r="1499" spans="1:14" hidden="1" x14ac:dyDescent="0.3">
      <c r="A1499" s="5" t="s">
        <v>606</v>
      </c>
      <c r="B1499" s="5">
        <v>5</v>
      </c>
      <c r="C1499" s="5">
        <v>5</v>
      </c>
      <c r="D1499" s="5">
        <v>105</v>
      </c>
      <c r="E1499" s="4" t="s">
        <v>861</v>
      </c>
      <c r="F1499" s="12" t="s">
        <v>910</v>
      </c>
      <c r="G1499" s="4" t="s">
        <v>2227</v>
      </c>
      <c r="H1499" s="9">
        <v>63.84</v>
      </c>
      <c r="I1499" s="4"/>
      <c r="J1499" s="4" t="s">
        <v>856</v>
      </c>
      <c r="K1499" s="4"/>
      <c r="L1499" s="4">
        <v>1</v>
      </c>
      <c r="M1499" s="4" t="s">
        <v>960</v>
      </c>
      <c r="N1499" s="4"/>
    </row>
    <row r="1500" spans="1:14" hidden="1" x14ac:dyDescent="0.3">
      <c r="A1500" s="5" t="s">
        <v>606</v>
      </c>
      <c r="B1500" s="5">
        <v>5</v>
      </c>
      <c r="C1500" s="5">
        <v>5</v>
      </c>
      <c r="D1500" s="5">
        <v>105</v>
      </c>
      <c r="E1500" s="4" t="s">
        <v>861</v>
      </c>
      <c r="F1500" s="12" t="s">
        <v>911</v>
      </c>
      <c r="G1500" s="4" t="s">
        <v>2227</v>
      </c>
      <c r="H1500" s="9">
        <v>67.400000000000006</v>
      </c>
      <c r="I1500" s="4"/>
      <c r="J1500" s="4" t="s">
        <v>856</v>
      </c>
      <c r="K1500" s="4"/>
      <c r="L1500" s="4">
        <v>1</v>
      </c>
      <c r="M1500" s="4" t="s">
        <v>960</v>
      </c>
      <c r="N1500" s="4"/>
    </row>
    <row r="1501" spans="1:14" hidden="1" x14ac:dyDescent="0.3">
      <c r="A1501" s="5" t="s">
        <v>606</v>
      </c>
      <c r="B1501" s="5">
        <v>5</v>
      </c>
      <c r="C1501" s="5">
        <v>5</v>
      </c>
      <c r="D1501" s="5">
        <v>105</v>
      </c>
      <c r="E1501" s="4" t="s">
        <v>861</v>
      </c>
      <c r="F1501" s="12" t="s">
        <v>922</v>
      </c>
      <c r="G1501" s="4" t="s">
        <v>2230</v>
      </c>
      <c r="H1501" s="9">
        <v>22.4</v>
      </c>
      <c r="I1501" s="4"/>
      <c r="J1501" s="4" t="s">
        <v>856</v>
      </c>
      <c r="K1501" s="4"/>
      <c r="L1501" s="4">
        <v>1</v>
      </c>
      <c r="M1501" s="4" t="s">
        <v>960</v>
      </c>
      <c r="N1501" s="4"/>
    </row>
    <row r="1502" spans="1:14" hidden="1" x14ac:dyDescent="0.3">
      <c r="A1502" s="5" t="s">
        <v>606</v>
      </c>
      <c r="B1502" s="5">
        <v>5</v>
      </c>
      <c r="C1502" s="5">
        <v>5</v>
      </c>
      <c r="D1502" s="5">
        <v>105</v>
      </c>
      <c r="E1502" s="4" t="s">
        <v>861</v>
      </c>
      <c r="F1502" s="12" t="s">
        <v>904</v>
      </c>
      <c r="G1502" s="4" t="s">
        <v>2230</v>
      </c>
      <c r="H1502" s="9">
        <v>21.86</v>
      </c>
      <c r="I1502" s="4"/>
      <c r="J1502" s="4" t="s">
        <v>856</v>
      </c>
      <c r="K1502" s="4"/>
      <c r="L1502" s="4">
        <v>1</v>
      </c>
      <c r="M1502" s="4" t="s">
        <v>960</v>
      </c>
      <c r="N1502" s="4"/>
    </row>
    <row r="1503" spans="1:14" hidden="1" x14ac:dyDescent="0.3">
      <c r="A1503" s="5" t="s">
        <v>606</v>
      </c>
      <c r="B1503" s="5">
        <v>5</v>
      </c>
      <c r="C1503" s="5">
        <v>5</v>
      </c>
      <c r="D1503" s="5">
        <v>105</v>
      </c>
      <c r="E1503" s="4" t="s">
        <v>861</v>
      </c>
      <c r="F1503" s="12" t="s">
        <v>905</v>
      </c>
      <c r="G1503" s="4" t="s">
        <v>2230</v>
      </c>
      <c r="H1503" s="9">
        <v>19.72</v>
      </c>
      <c r="I1503" s="4"/>
      <c r="J1503" s="4" t="s">
        <v>856</v>
      </c>
      <c r="K1503" s="4"/>
      <c r="L1503" s="4">
        <v>1</v>
      </c>
      <c r="M1503" s="4" t="s">
        <v>960</v>
      </c>
      <c r="N1503" s="4"/>
    </row>
    <row r="1504" spans="1:14" hidden="1" x14ac:dyDescent="0.3">
      <c r="A1504" s="5" t="s">
        <v>606</v>
      </c>
      <c r="B1504" s="5">
        <v>5</v>
      </c>
      <c r="C1504" s="5">
        <v>5</v>
      </c>
      <c r="D1504" s="5">
        <v>105</v>
      </c>
      <c r="E1504" s="4" t="s">
        <v>861</v>
      </c>
      <c r="F1504" s="12" t="s">
        <v>906</v>
      </c>
      <c r="G1504" s="4" t="s">
        <v>2230</v>
      </c>
      <c r="H1504" s="9">
        <v>20.09</v>
      </c>
      <c r="I1504" s="4"/>
      <c r="J1504" s="4" t="s">
        <v>856</v>
      </c>
      <c r="K1504" s="4"/>
      <c r="L1504" s="4">
        <v>1</v>
      </c>
      <c r="M1504" s="4" t="s">
        <v>960</v>
      </c>
      <c r="N1504" s="4"/>
    </row>
    <row r="1505" spans="1:14" hidden="1" x14ac:dyDescent="0.3">
      <c r="A1505" s="5" t="s">
        <v>606</v>
      </c>
      <c r="B1505" s="5">
        <v>5</v>
      </c>
      <c r="C1505" s="5">
        <v>5</v>
      </c>
      <c r="D1505" s="5">
        <v>105</v>
      </c>
      <c r="E1505" s="4" t="s">
        <v>861</v>
      </c>
      <c r="F1505" s="12" t="s">
        <v>903</v>
      </c>
      <c r="G1505" s="4" t="s">
        <v>2230</v>
      </c>
      <c r="H1505" s="9">
        <v>19.84</v>
      </c>
      <c r="I1505" s="4"/>
      <c r="J1505" s="4" t="s">
        <v>856</v>
      </c>
      <c r="K1505" s="4"/>
      <c r="L1505" s="4">
        <v>1</v>
      </c>
      <c r="M1505" s="4" t="s">
        <v>960</v>
      </c>
      <c r="N1505" s="4"/>
    </row>
    <row r="1506" spans="1:14" hidden="1" x14ac:dyDescent="0.3">
      <c r="A1506" s="5" t="s">
        <v>606</v>
      </c>
      <c r="B1506" s="5">
        <v>5</v>
      </c>
      <c r="C1506" s="5">
        <v>5</v>
      </c>
      <c r="D1506" s="5">
        <v>105</v>
      </c>
      <c r="E1506" s="4" t="s">
        <v>861</v>
      </c>
      <c r="F1506" s="12" t="s">
        <v>907</v>
      </c>
      <c r="G1506" s="4" t="s">
        <v>2230</v>
      </c>
      <c r="H1506" s="9">
        <v>18.989999999999998</v>
      </c>
      <c r="I1506" s="4"/>
      <c r="J1506" s="4" t="s">
        <v>856</v>
      </c>
      <c r="K1506" s="4"/>
      <c r="L1506" s="4">
        <v>1</v>
      </c>
      <c r="M1506" s="4" t="s">
        <v>960</v>
      </c>
      <c r="N1506" s="4"/>
    </row>
    <row r="1507" spans="1:14" hidden="1" x14ac:dyDescent="0.3">
      <c r="A1507" s="5" t="s">
        <v>606</v>
      </c>
      <c r="B1507" s="5">
        <v>5</v>
      </c>
      <c r="C1507" s="5">
        <v>5</v>
      </c>
      <c r="D1507" s="5">
        <v>105</v>
      </c>
      <c r="E1507" s="4" t="s">
        <v>861</v>
      </c>
      <c r="F1507" s="12" t="s">
        <v>908</v>
      </c>
      <c r="G1507" s="4" t="s">
        <v>2230</v>
      </c>
      <c r="H1507" s="9">
        <v>20.78</v>
      </c>
      <c r="I1507" s="4"/>
      <c r="J1507" s="4" t="s">
        <v>856</v>
      </c>
      <c r="K1507" s="4"/>
      <c r="L1507" s="4">
        <v>1</v>
      </c>
      <c r="M1507" s="4" t="s">
        <v>960</v>
      </c>
      <c r="N1507" s="4"/>
    </row>
    <row r="1508" spans="1:14" hidden="1" x14ac:dyDescent="0.3">
      <c r="A1508" s="5" t="s">
        <v>606</v>
      </c>
      <c r="B1508" s="5">
        <v>5</v>
      </c>
      <c r="C1508" s="5">
        <v>5</v>
      </c>
      <c r="D1508" s="5">
        <v>105</v>
      </c>
      <c r="E1508" s="4" t="s">
        <v>861</v>
      </c>
      <c r="F1508" s="12" t="s">
        <v>909</v>
      </c>
      <c r="G1508" s="4" t="s">
        <v>2230</v>
      </c>
      <c r="H1508" s="9">
        <v>23.66</v>
      </c>
      <c r="I1508" s="4"/>
      <c r="J1508" s="4" t="s">
        <v>856</v>
      </c>
      <c r="K1508" s="4"/>
      <c r="L1508" s="4">
        <v>1</v>
      </c>
      <c r="M1508" s="4" t="s">
        <v>960</v>
      </c>
      <c r="N1508" s="4"/>
    </row>
    <row r="1509" spans="1:14" hidden="1" x14ac:dyDescent="0.3">
      <c r="A1509" s="5" t="s">
        <v>606</v>
      </c>
      <c r="B1509" s="5">
        <v>5</v>
      </c>
      <c r="C1509" s="5">
        <v>5</v>
      </c>
      <c r="D1509" s="5">
        <v>105</v>
      </c>
      <c r="E1509" s="4" t="s">
        <v>861</v>
      </c>
      <c r="F1509" s="12" t="s">
        <v>910</v>
      </c>
      <c r="G1509" s="4" t="s">
        <v>2230</v>
      </c>
      <c r="H1509" s="9">
        <v>26.18</v>
      </c>
      <c r="I1509" s="4"/>
      <c r="J1509" s="4" t="s">
        <v>856</v>
      </c>
      <c r="K1509" s="4"/>
      <c r="L1509" s="4">
        <v>1</v>
      </c>
      <c r="M1509" s="4" t="s">
        <v>960</v>
      </c>
      <c r="N1509" s="4"/>
    </row>
    <row r="1510" spans="1:14" hidden="1" x14ac:dyDescent="0.3">
      <c r="A1510" s="5" t="s">
        <v>606</v>
      </c>
      <c r="B1510" s="5">
        <v>5</v>
      </c>
      <c r="C1510" s="5">
        <v>5</v>
      </c>
      <c r="D1510" s="5">
        <v>105</v>
      </c>
      <c r="E1510" s="4" t="s">
        <v>861</v>
      </c>
      <c r="F1510" s="12" t="s">
        <v>911</v>
      </c>
      <c r="G1510" s="4" t="s">
        <v>2230</v>
      </c>
      <c r="H1510" s="9">
        <v>28.56</v>
      </c>
      <c r="I1510" s="4"/>
      <c r="J1510" s="4" t="s">
        <v>856</v>
      </c>
      <c r="K1510" s="4"/>
      <c r="L1510" s="4">
        <v>1</v>
      </c>
      <c r="M1510" s="4" t="s">
        <v>960</v>
      </c>
      <c r="N1510" s="4"/>
    </row>
    <row r="1511" spans="1:14" hidden="1" x14ac:dyDescent="0.3">
      <c r="A1511" s="5" t="s">
        <v>606</v>
      </c>
      <c r="B1511" s="5">
        <v>5</v>
      </c>
      <c r="C1511" s="5">
        <v>5</v>
      </c>
      <c r="D1511" s="5">
        <v>105</v>
      </c>
      <c r="E1511" s="4" t="s">
        <v>861</v>
      </c>
      <c r="F1511" s="12" t="s">
        <v>922</v>
      </c>
      <c r="G1511" s="4" t="s">
        <v>964</v>
      </c>
      <c r="H1511" s="9">
        <v>70.58382794864788</v>
      </c>
      <c r="I1511" s="9">
        <v>9.6380688851824807</v>
      </c>
      <c r="J1511" s="4" t="s">
        <v>965</v>
      </c>
      <c r="K1511" s="4"/>
      <c r="L1511" s="4">
        <v>1</v>
      </c>
      <c r="M1511" s="4" t="s">
        <v>960</v>
      </c>
      <c r="N1511" s="4"/>
    </row>
    <row r="1512" spans="1:14" hidden="1" x14ac:dyDescent="0.3">
      <c r="A1512" s="5" t="s">
        <v>606</v>
      </c>
      <c r="B1512" s="5">
        <v>5</v>
      </c>
      <c r="C1512" s="5">
        <v>5</v>
      </c>
      <c r="D1512" s="5">
        <v>105</v>
      </c>
      <c r="E1512" s="4" t="s">
        <v>861</v>
      </c>
      <c r="F1512" s="12" t="s">
        <v>904</v>
      </c>
      <c r="G1512" s="4" t="s">
        <v>964</v>
      </c>
      <c r="H1512" s="9">
        <v>114.85366579283944</v>
      </c>
      <c r="I1512" s="9">
        <v>4.9599966036594507</v>
      </c>
      <c r="J1512" s="4" t="s">
        <v>965</v>
      </c>
      <c r="K1512" s="4"/>
      <c r="L1512" s="4">
        <v>1</v>
      </c>
      <c r="M1512" s="4" t="s">
        <v>960</v>
      </c>
      <c r="N1512" s="4"/>
    </row>
    <row r="1513" spans="1:14" hidden="1" x14ac:dyDescent="0.3">
      <c r="A1513" s="5" t="s">
        <v>606</v>
      </c>
      <c r="B1513" s="5">
        <v>5</v>
      </c>
      <c r="C1513" s="5">
        <v>5</v>
      </c>
      <c r="D1513" s="5">
        <v>105</v>
      </c>
      <c r="E1513" s="4" t="s">
        <v>861</v>
      </c>
      <c r="F1513" s="12" t="s">
        <v>905</v>
      </c>
      <c r="G1513" s="4" t="s">
        <v>964</v>
      </c>
      <c r="H1513" s="9">
        <v>92.691670758629215</v>
      </c>
      <c r="I1513" s="9">
        <v>4.7973738365544589</v>
      </c>
      <c r="J1513" s="4" t="s">
        <v>965</v>
      </c>
      <c r="K1513" s="4"/>
      <c r="L1513" s="4">
        <v>1</v>
      </c>
      <c r="M1513" s="4" t="s">
        <v>960</v>
      </c>
      <c r="N1513" s="4"/>
    </row>
    <row r="1514" spans="1:14" hidden="1" x14ac:dyDescent="0.3">
      <c r="A1514" s="5" t="s">
        <v>606</v>
      </c>
      <c r="B1514" s="5">
        <v>5</v>
      </c>
      <c r="C1514" s="5">
        <v>5</v>
      </c>
      <c r="D1514" s="5">
        <v>105</v>
      </c>
      <c r="E1514" s="4" t="s">
        <v>861</v>
      </c>
      <c r="F1514" s="12" t="s">
        <v>906</v>
      </c>
      <c r="G1514" s="4" t="s">
        <v>964</v>
      </c>
      <c r="H1514" s="9">
        <v>103.14018744123895</v>
      </c>
      <c r="I1514" s="9">
        <v>4.8557473632144497</v>
      </c>
      <c r="J1514" s="4" t="s">
        <v>965</v>
      </c>
      <c r="K1514" s="4"/>
      <c r="L1514" s="4">
        <v>1</v>
      </c>
      <c r="M1514" s="4" t="s">
        <v>960</v>
      </c>
      <c r="N1514" s="4"/>
    </row>
    <row r="1515" spans="1:14" hidden="1" x14ac:dyDescent="0.3">
      <c r="A1515" s="5" t="s">
        <v>606</v>
      </c>
      <c r="B1515" s="5">
        <v>5</v>
      </c>
      <c r="C1515" s="5">
        <v>5</v>
      </c>
      <c r="D1515" s="5">
        <v>105</v>
      </c>
      <c r="E1515" s="4" t="s">
        <v>861</v>
      </c>
      <c r="F1515" s="12" t="s">
        <v>903</v>
      </c>
      <c r="G1515" s="4" t="s">
        <v>964</v>
      </c>
      <c r="H1515" s="9">
        <v>132.67611414902291</v>
      </c>
      <c r="I1515" s="9">
        <v>10.108281105256962</v>
      </c>
      <c r="J1515" s="4" t="s">
        <v>965</v>
      </c>
      <c r="K1515" s="4"/>
      <c r="L1515" s="4">
        <v>1</v>
      </c>
      <c r="M1515" s="4" t="s">
        <v>960</v>
      </c>
      <c r="N1515" s="4"/>
    </row>
    <row r="1516" spans="1:14" hidden="1" x14ac:dyDescent="0.3">
      <c r="A1516" s="5" t="s">
        <v>606</v>
      </c>
      <c r="B1516" s="5">
        <v>5</v>
      </c>
      <c r="C1516" s="5">
        <v>5</v>
      </c>
      <c r="D1516" s="5">
        <v>105</v>
      </c>
      <c r="E1516" s="4" t="s">
        <v>861</v>
      </c>
      <c r="F1516" s="12" t="s">
        <v>907</v>
      </c>
      <c r="G1516" s="4" t="s">
        <v>964</v>
      </c>
      <c r="H1516" s="9">
        <v>148.60479487855173</v>
      </c>
      <c r="I1516" s="9">
        <v>7.7135337196831788</v>
      </c>
      <c r="J1516" s="4" t="s">
        <v>965</v>
      </c>
      <c r="K1516" s="4"/>
      <c r="L1516" s="4">
        <v>1</v>
      </c>
      <c r="M1516" s="4" t="s">
        <v>960</v>
      </c>
      <c r="N1516" s="4"/>
    </row>
    <row r="1517" spans="1:14" hidden="1" x14ac:dyDescent="0.3">
      <c r="A1517" s="5" t="s">
        <v>606</v>
      </c>
      <c r="B1517" s="5">
        <v>5</v>
      </c>
      <c r="C1517" s="5">
        <v>5</v>
      </c>
      <c r="D1517" s="5">
        <v>105</v>
      </c>
      <c r="E1517" s="4" t="s">
        <v>861</v>
      </c>
      <c r="F1517" s="12" t="s">
        <v>908</v>
      </c>
      <c r="G1517" s="4" t="s">
        <v>964</v>
      </c>
      <c r="H1517" s="9">
        <v>56.77397356358108</v>
      </c>
      <c r="I1517" s="9">
        <v>3.8168614052977823</v>
      </c>
      <c r="J1517" s="4" t="s">
        <v>965</v>
      </c>
      <c r="K1517" s="4"/>
      <c r="L1517" s="4">
        <v>1</v>
      </c>
      <c r="M1517" s="4" t="s">
        <v>960</v>
      </c>
      <c r="N1517" s="4"/>
    </row>
    <row r="1518" spans="1:14" hidden="1" x14ac:dyDescent="0.3">
      <c r="A1518" s="5" t="s">
        <v>606</v>
      </c>
      <c r="B1518" s="5">
        <v>5</v>
      </c>
      <c r="C1518" s="5">
        <v>5</v>
      </c>
      <c r="D1518" s="5">
        <v>105</v>
      </c>
      <c r="E1518" s="4" t="s">
        <v>861</v>
      </c>
      <c r="F1518" s="12" t="s">
        <v>909</v>
      </c>
      <c r="G1518" s="4" t="s">
        <v>964</v>
      </c>
      <c r="H1518" s="9">
        <v>12.299303041955859</v>
      </c>
      <c r="I1518" s="9">
        <v>2.3071597463254272</v>
      </c>
      <c r="J1518" s="4" t="s">
        <v>965</v>
      </c>
      <c r="K1518" s="4"/>
      <c r="L1518" s="4">
        <v>1</v>
      </c>
      <c r="M1518" s="4" t="s">
        <v>960</v>
      </c>
      <c r="N1518" s="4"/>
    </row>
    <row r="1519" spans="1:14" hidden="1" x14ac:dyDescent="0.3">
      <c r="A1519" s="5" t="s">
        <v>606</v>
      </c>
      <c r="B1519" s="5">
        <v>5</v>
      </c>
      <c r="C1519" s="5">
        <v>5</v>
      </c>
      <c r="D1519" s="5">
        <v>105</v>
      </c>
      <c r="E1519" s="4" t="s">
        <v>861</v>
      </c>
      <c r="F1519" s="12" t="s">
        <v>910</v>
      </c>
      <c r="G1519" s="4" t="s">
        <v>964</v>
      </c>
      <c r="H1519" s="9">
        <v>9.4384755555048585</v>
      </c>
      <c r="I1519" s="9">
        <v>1.5247294099570166</v>
      </c>
      <c r="J1519" s="4" t="s">
        <v>965</v>
      </c>
      <c r="K1519" s="4"/>
      <c r="L1519" s="4">
        <v>1</v>
      </c>
      <c r="M1519" s="4" t="s">
        <v>960</v>
      </c>
      <c r="N1519" s="4"/>
    </row>
    <row r="1520" spans="1:14" hidden="1" x14ac:dyDescent="0.3">
      <c r="A1520" s="5" t="s">
        <v>606</v>
      </c>
      <c r="B1520" s="5">
        <v>5</v>
      </c>
      <c r="C1520" s="5">
        <v>5</v>
      </c>
      <c r="D1520" s="5">
        <v>105</v>
      </c>
      <c r="E1520" s="4" t="s">
        <v>861</v>
      </c>
      <c r="F1520" s="12" t="s">
        <v>922</v>
      </c>
      <c r="G1520" s="4" t="s">
        <v>966</v>
      </c>
      <c r="H1520" s="9">
        <v>92.383105395855139</v>
      </c>
      <c r="I1520" s="9">
        <v>6.7554826969967676</v>
      </c>
      <c r="J1520" s="4" t="s">
        <v>965</v>
      </c>
      <c r="K1520" s="4"/>
      <c r="L1520" s="4">
        <v>1</v>
      </c>
      <c r="M1520" s="4" t="s">
        <v>960</v>
      </c>
      <c r="N1520" s="4"/>
    </row>
    <row r="1521" spans="1:14" hidden="1" x14ac:dyDescent="0.3">
      <c r="A1521" s="5" t="s">
        <v>606</v>
      </c>
      <c r="B1521" s="5">
        <v>5</v>
      </c>
      <c r="C1521" s="5">
        <v>5</v>
      </c>
      <c r="D1521" s="5">
        <v>105</v>
      </c>
      <c r="E1521" s="4" t="s">
        <v>861</v>
      </c>
      <c r="F1521" s="12" t="s">
        <v>904</v>
      </c>
      <c r="G1521" s="4" t="s">
        <v>966</v>
      </c>
      <c r="H1521" s="9">
        <v>56.711472979798003</v>
      </c>
      <c r="I1521" s="9">
        <v>5.3088718845876341</v>
      </c>
      <c r="J1521" s="4" t="s">
        <v>965</v>
      </c>
      <c r="K1521" s="4"/>
      <c r="L1521" s="4">
        <v>1</v>
      </c>
      <c r="M1521" s="4" t="s">
        <v>960</v>
      </c>
      <c r="N1521" s="4"/>
    </row>
    <row r="1522" spans="1:14" hidden="1" x14ac:dyDescent="0.3">
      <c r="A1522" s="5" t="s">
        <v>606</v>
      </c>
      <c r="B1522" s="5">
        <v>5</v>
      </c>
      <c r="C1522" s="5">
        <v>5</v>
      </c>
      <c r="D1522" s="5">
        <v>105</v>
      </c>
      <c r="E1522" s="4" t="s">
        <v>861</v>
      </c>
      <c r="F1522" s="12" t="s">
        <v>905</v>
      </c>
      <c r="G1522" s="4" t="s">
        <v>966</v>
      </c>
      <c r="H1522" s="9">
        <v>29.608115881087201</v>
      </c>
      <c r="I1522" s="9">
        <v>5.0668643958095858</v>
      </c>
      <c r="J1522" s="4" t="s">
        <v>965</v>
      </c>
      <c r="K1522" s="4"/>
      <c r="L1522" s="4">
        <v>1</v>
      </c>
      <c r="M1522" s="4" t="s">
        <v>960</v>
      </c>
      <c r="N1522" s="4"/>
    </row>
    <row r="1523" spans="1:14" hidden="1" x14ac:dyDescent="0.3">
      <c r="A1523" s="5" t="s">
        <v>606</v>
      </c>
      <c r="B1523" s="5">
        <v>5</v>
      </c>
      <c r="C1523" s="5">
        <v>5</v>
      </c>
      <c r="D1523" s="5">
        <v>105</v>
      </c>
      <c r="E1523" s="4" t="s">
        <v>861</v>
      </c>
      <c r="F1523" s="12" t="s">
        <v>906</v>
      </c>
      <c r="G1523" s="4" t="s">
        <v>966</v>
      </c>
      <c r="H1523" s="9">
        <v>25.520777035356005</v>
      </c>
      <c r="I1523" s="9">
        <v>4.5816036599814973</v>
      </c>
      <c r="J1523" s="4" t="s">
        <v>965</v>
      </c>
      <c r="K1523" s="4"/>
      <c r="L1523" s="4">
        <v>1</v>
      </c>
      <c r="M1523" s="4" t="s">
        <v>960</v>
      </c>
      <c r="N1523" s="4"/>
    </row>
    <row r="1524" spans="1:14" hidden="1" x14ac:dyDescent="0.3">
      <c r="A1524" s="5" t="s">
        <v>606</v>
      </c>
      <c r="B1524" s="5">
        <v>5</v>
      </c>
      <c r="C1524" s="5">
        <v>5</v>
      </c>
      <c r="D1524" s="5">
        <v>105</v>
      </c>
      <c r="E1524" s="4" t="s">
        <v>861</v>
      </c>
      <c r="F1524" s="12" t="s">
        <v>903</v>
      </c>
      <c r="G1524" s="4" t="s">
        <v>966</v>
      </c>
      <c r="H1524" s="9">
        <v>49.583356147649525</v>
      </c>
      <c r="I1524" s="9">
        <v>6.0124666465360121</v>
      </c>
      <c r="J1524" s="4" t="s">
        <v>965</v>
      </c>
      <c r="K1524" s="4"/>
      <c r="L1524" s="4">
        <v>1</v>
      </c>
      <c r="M1524" s="4" t="s">
        <v>960</v>
      </c>
      <c r="N1524" s="4"/>
    </row>
    <row r="1525" spans="1:14" hidden="1" x14ac:dyDescent="0.3">
      <c r="A1525" s="5" t="s">
        <v>606</v>
      </c>
      <c r="B1525" s="5">
        <v>5</v>
      </c>
      <c r="C1525" s="5">
        <v>5</v>
      </c>
      <c r="D1525" s="5">
        <v>105</v>
      </c>
      <c r="E1525" s="4" t="s">
        <v>861</v>
      </c>
      <c r="F1525" s="12" t="s">
        <v>907</v>
      </c>
      <c r="G1525" s="4" t="s">
        <v>931</v>
      </c>
      <c r="H1525" s="9">
        <v>4.3783462955382726</v>
      </c>
      <c r="I1525" s="4"/>
      <c r="J1525" s="4" t="s">
        <v>856</v>
      </c>
      <c r="K1525" s="4"/>
      <c r="L1525" s="4">
        <v>1</v>
      </c>
      <c r="M1525" s="4" t="s">
        <v>960</v>
      </c>
      <c r="N1525" s="4"/>
    </row>
    <row r="1526" spans="1:14" hidden="1" x14ac:dyDescent="0.3">
      <c r="A1526" s="5" t="s">
        <v>606</v>
      </c>
      <c r="B1526" s="5">
        <v>5</v>
      </c>
      <c r="C1526" s="5">
        <v>5</v>
      </c>
      <c r="D1526" s="5">
        <v>105</v>
      </c>
      <c r="E1526" s="4" t="s">
        <v>861</v>
      </c>
      <c r="F1526" s="12" t="s">
        <v>904</v>
      </c>
      <c r="G1526" s="4" t="s">
        <v>931</v>
      </c>
      <c r="H1526" s="9">
        <v>4.1080892711499963</v>
      </c>
      <c r="I1526" s="4"/>
      <c r="J1526" s="4" t="s">
        <v>856</v>
      </c>
      <c r="K1526" s="4"/>
      <c r="L1526" s="4">
        <v>1</v>
      </c>
      <c r="M1526" s="4" t="s">
        <v>960</v>
      </c>
      <c r="N1526" s="4"/>
    </row>
    <row r="1527" spans="1:14" hidden="1" x14ac:dyDescent="0.3">
      <c r="A1527" s="5" t="s">
        <v>606</v>
      </c>
      <c r="B1527" s="5">
        <v>5</v>
      </c>
      <c r="C1527" s="5">
        <v>5</v>
      </c>
      <c r="D1527" s="5">
        <v>105</v>
      </c>
      <c r="E1527" s="4" t="s">
        <v>861</v>
      </c>
      <c r="F1527" s="12" t="s">
        <v>905</v>
      </c>
      <c r="G1527" s="4" t="s">
        <v>931</v>
      </c>
      <c r="H1527" s="9">
        <v>4.2143489681050657</v>
      </c>
      <c r="I1527" s="4"/>
      <c r="J1527" s="4" t="s">
        <v>856</v>
      </c>
      <c r="K1527" s="4"/>
      <c r="L1527" s="4">
        <v>1</v>
      </c>
      <c r="M1527" s="4" t="s">
        <v>960</v>
      </c>
      <c r="N1527" s="4"/>
    </row>
    <row r="1528" spans="1:14" hidden="1" x14ac:dyDescent="0.3">
      <c r="A1528" s="5" t="s">
        <v>606</v>
      </c>
      <c r="B1528" s="5">
        <v>5</v>
      </c>
      <c r="C1528" s="5">
        <v>5</v>
      </c>
      <c r="D1528" s="5">
        <v>105</v>
      </c>
      <c r="E1528" s="4" t="s">
        <v>861</v>
      </c>
      <c r="F1528" s="12" t="s">
        <v>906</v>
      </c>
      <c r="G1528" s="4" t="s">
        <v>931</v>
      </c>
      <c r="H1528" s="9">
        <v>4.1974302006961413</v>
      </c>
      <c r="I1528" s="4"/>
      <c r="J1528" s="4" t="s">
        <v>856</v>
      </c>
      <c r="K1528" s="4"/>
      <c r="L1528" s="4">
        <v>1</v>
      </c>
      <c r="M1528" s="4" t="s">
        <v>960</v>
      </c>
      <c r="N1528" s="4"/>
    </row>
    <row r="1529" spans="1:14" hidden="1" x14ac:dyDescent="0.3">
      <c r="A1529" s="5" t="s">
        <v>606</v>
      </c>
      <c r="B1529" s="5">
        <v>5</v>
      </c>
      <c r="C1529" s="5">
        <v>5</v>
      </c>
      <c r="D1529" s="5">
        <v>105</v>
      </c>
      <c r="E1529" s="4" t="s">
        <v>861</v>
      </c>
      <c r="F1529" s="12" t="s">
        <v>903</v>
      </c>
      <c r="G1529" s="4" t="s">
        <v>931</v>
      </c>
      <c r="H1529" s="9">
        <v>4.1611516374359763</v>
      </c>
      <c r="I1529" s="4"/>
      <c r="J1529" s="4" t="s">
        <v>856</v>
      </c>
      <c r="K1529" s="4"/>
      <c r="L1529" s="4">
        <v>1</v>
      </c>
      <c r="M1529" s="4" t="s">
        <v>960</v>
      </c>
      <c r="N1529" s="4"/>
    </row>
    <row r="1530" spans="1:14" hidden="1" x14ac:dyDescent="0.3">
      <c r="A1530" s="5" t="s">
        <v>606</v>
      </c>
      <c r="B1530" s="5">
        <v>5</v>
      </c>
      <c r="C1530" s="5">
        <v>5</v>
      </c>
      <c r="D1530" s="5">
        <v>105</v>
      </c>
      <c r="E1530" s="4" t="s">
        <v>861</v>
      </c>
      <c r="F1530" s="12" t="s">
        <v>907</v>
      </c>
      <c r="G1530" s="4" t="s">
        <v>931</v>
      </c>
      <c r="H1530" s="9">
        <v>4.072499440590736</v>
      </c>
      <c r="I1530" s="4"/>
      <c r="J1530" s="4" t="s">
        <v>856</v>
      </c>
      <c r="K1530" s="4"/>
      <c r="L1530" s="4">
        <v>1</v>
      </c>
      <c r="M1530" s="4" t="s">
        <v>960</v>
      </c>
      <c r="N1530" s="4"/>
    </row>
    <row r="1531" spans="1:14" hidden="1" x14ac:dyDescent="0.3">
      <c r="A1531" s="5" t="s">
        <v>606</v>
      </c>
      <c r="B1531" s="5">
        <v>5</v>
      </c>
      <c r="C1531" s="5">
        <v>5</v>
      </c>
      <c r="D1531" s="5">
        <v>105</v>
      </c>
      <c r="E1531" s="4" t="s">
        <v>861</v>
      </c>
      <c r="F1531" s="12" t="s">
        <v>908</v>
      </c>
      <c r="G1531" s="4" t="s">
        <v>931</v>
      </c>
      <c r="H1531" s="9">
        <v>4.303919211348882</v>
      </c>
      <c r="I1531" s="4"/>
      <c r="J1531" s="4" t="s">
        <v>856</v>
      </c>
      <c r="K1531" s="4"/>
      <c r="L1531" s="4">
        <v>1</v>
      </c>
      <c r="M1531" s="4" t="s">
        <v>960</v>
      </c>
      <c r="N1531" s="4"/>
    </row>
    <row r="1532" spans="1:14" hidden="1" x14ac:dyDescent="0.3">
      <c r="A1532" s="5" t="s">
        <v>606</v>
      </c>
      <c r="B1532" s="5">
        <v>5</v>
      </c>
      <c r="C1532" s="5">
        <v>5</v>
      </c>
      <c r="D1532" s="5">
        <v>105</v>
      </c>
      <c r="E1532" s="4" t="s">
        <v>861</v>
      </c>
      <c r="F1532" s="12" t="s">
        <v>909</v>
      </c>
      <c r="G1532" s="4" t="s">
        <v>931</v>
      </c>
      <c r="H1532" s="9">
        <v>4.226227470478559</v>
      </c>
      <c r="I1532" s="4"/>
      <c r="J1532" s="4" t="s">
        <v>856</v>
      </c>
      <c r="K1532" s="4"/>
      <c r="L1532" s="4">
        <v>1</v>
      </c>
      <c r="M1532" s="4" t="s">
        <v>960</v>
      </c>
      <c r="N1532" s="4"/>
    </row>
    <row r="1533" spans="1:14" hidden="1" x14ac:dyDescent="0.3">
      <c r="A1533" s="5" t="s">
        <v>606</v>
      </c>
      <c r="B1533" s="5">
        <v>5</v>
      </c>
      <c r="C1533" s="5">
        <v>5</v>
      </c>
      <c r="D1533" s="5">
        <v>105</v>
      </c>
      <c r="E1533" s="4" t="s">
        <v>861</v>
      </c>
      <c r="F1533" s="12" t="s">
        <v>910</v>
      </c>
      <c r="G1533" s="4" t="s">
        <v>931</v>
      </c>
      <c r="H1533" s="9">
        <v>4.3016463090812538</v>
      </c>
      <c r="I1533" s="4"/>
      <c r="J1533" s="4" t="s">
        <v>856</v>
      </c>
      <c r="K1533" s="4"/>
      <c r="L1533" s="4">
        <v>1</v>
      </c>
      <c r="M1533" s="4" t="s">
        <v>960</v>
      </c>
      <c r="N1533" s="4"/>
    </row>
    <row r="1534" spans="1:14" hidden="1" x14ac:dyDescent="0.3">
      <c r="A1534" s="5" t="s">
        <v>606</v>
      </c>
      <c r="B1534" s="5">
        <v>5</v>
      </c>
      <c r="C1534" s="5">
        <v>5</v>
      </c>
      <c r="D1534" s="5">
        <v>105</v>
      </c>
      <c r="E1534" s="4" t="s">
        <v>861</v>
      </c>
      <c r="F1534" s="12" t="s">
        <v>911</v>
      </c>
      <c r="G1534" s="4" t="s">
        <v>931</v>
      </c>
      <c r="H1534" s="9">
        <v>4.087301587301587</v>
      </c>
      <c r="I1534" s="4"/>
      <c r="J1534" s="4" t="s">
        <v>856</v>
      </c>
      <c r="K1534" s="4"/>
      <c r="L1534" s="4">
        <v>1</v>
      </c>
      <c r="M1534" s="4" t="s">
        <v>960</v>
      </c>
      <c r="N1534" s="4"/>
    </row>
    <row r="1535" spans="1:14" hidden="1" x14ac:dyDescent="0.3">
      <c r="A1535" s="5" t="s">
        <v>606</v>
      </c>
      <c r="B1535" s="5">
        <v>5</v>
      </c>
      <c r="C1535" s="5">
        <v>5</v>
      </c>
      <c r="D1535" s="5">
        <v>105</v>
      </c>
      <c r="E1535" s="4" t="s">
        <v>861</v>
      </c>
      <c r="F1535" s="12" t="s">
        <v>922</v>
      </c>
      <c r="G1535" s="4" t="s">
        <v>967</v>
      </c>
      <c r="H1535" s="9">
        <v>7.5412743894119241E-2</v>
      </c>
      <c r="I1535" s="4"/>
      <c r="J1535" s="4" t="s">
        <v>856</v>
      </c>
      <c r="K1535" s="4"/>
      <c r="L1535" s="4">
        <v>1</v>
      </c>
      <c r="M1535" s="4" t="s">
        <v>960</v>
      </c>
      <c r="N1535" s="4"/>
    </row>
    <row r="1536" spans="1:14" hidden="1" x14ac:dyDescent="0.3">
      <c r="A1536" s="5" t="s">
        <v>606</v>
      </c>
      <c r="B1536" s="5">
        <v>5</v>
      </c>
      <c r="C1536" s="5">
        <v>5</v>
      </c>
      <c r="D1536" s="5">
        <v>105</v>
      </c>
      <c r="E1536" s="4" t="s">
        <v>861</v>
      </c>
      <c r="F1536" s="12" t="s">
        <v>904</v>
      </c>
      <c r="G1536" s="4" t="s">
        <v>967</v>
      </c>
      <c r="H1536" s="9">
        <v>8.4525839697486477E-2</v>
      </c>
      <c r="I1536" s="4"/>
      <c r="J1536" s="4" t="s">
        <v>856</v>
      </c>
      <c r="K1536" s="4"/>
      <c r="L1536" s="4">
        <v>1</v>
      </c>
      <c r="M1536" s="4" t="s">
        <v>960</v>
      </c>
      <c r="N1536" s="4"/>
    </row>
    <row r="1537" spans="1:14" hidden="1" x14ac:dyDescent="0.3">
      <c r="A1537" s="5" t="s">
        <v>606</v>
      </c>
      <c r="B1537" s="5">
        <v>5</v>
      </c>
      <c r="C1537" s="5">
        <v>5</v>
      </c>
      <c r="D1537" s="5">
        <v>105</v>
      </c>
      <c r="E1537" s="4" t="s">
        <v>861</v>
      </c>
      <c r="F1537" s="12" t="s">
        <v>905</v>
      </c>
      <c r="G1537" s="4" t="s">
        <v>967</v>
      </c>
      <c r="H1537" s="9">
        <v>7.93470919324578E-2</v>
      </c>
      <c r="I1537" s="4"/>
      <c r="J1537" s="4" t="s">
        <v>856</v>
      </c>
      <c r="K1537" s="4"/>
      <c r="L1537" s="4">
        <v>1</v>
      </c>
      <c r="M1537" s="4" t="s">
        <v>960</v>
      </c>
      <c r="N1537" s="4"/>
    </row>
    <row r="1538" spans="1:14" hidden="1" x14ac:dyDescent="0.3">
      <c r="A1538" s="5" t="s">
        <v>606</v>
      </c>
      <c r="B1538" s="5">
        <v>5</v>
      </c>
      <c r="C1538" s="5">
        <v>5</v>
      </c>
      <c r="D1538" s="5">
        <v>105</v>
      </c>
      <c r="E1538" s="4" t="s">
        <v>861</v>
      </c>
      <c r="F1538" s="12" t="s">
        <v>906</v>
      </c>
      <c r="G1538" s="4" t="s">
        <v>967</v>
      </c>
      <c r="H1538" s="9">
        <v>7.4435310671702573E-2</v>
      </c>
      <c r="I1538" s="4"/>
      <c r="J1538" s="4" t="s">
        <v>856</v>
      </c>
      <c r="K1538" s="4"/>
      <c r="L1538" s="4">
        <v>1</v>
      </c>
      <c r="M1538" s="4" t="s">
        <v>960</v>
      </c>
      <c r="N1538" s="4"/>
    </row>
    <row r="1539" spans="1:14" hidden="1" x14ac:dyDescent="0.3">
      <c r="A1539" s="5" t="s">
        <v>606</v>
      </c>
      <c r="B1539" s="5">
        <v>5</v>
      </c>
      <c r="C1539" s="5">
        <v>5</v>
      </c>
      <c r="D1539" s="5">
        <v>105</v>
      </c>
      <c r="E1539" s="4" t="s">
        <v>861</v>
      </c>
      <c r="F1539" s="12" t="s">
        <v>903</v>
      </c>
      <c r="G1539" s="4" t="s">
        <v>967</v>
      </c>
      <c r="H1539" s="9">
        <v>9.267422008381189E-2</v>
      </c>
      <c r="I1539" s="4"/>
      <c r="J1539" s="4" t="s">
        <v>856</v>
      </c>
      <c r="K1539" s="4"/>
      <c r="L1539" s="4">
        <v>1</v>
      </c>
      <c r="M1539" s="4" t="s">
        <v>960</v>
      </c>
      <c r="N1539" s="4"/>
    </row>
    <row r="1540" spans="1:14" hidden="1" x14ac:dyDescent="0.3">
      <c r="A1540" s="5" t="s">
        <v>606</v>
      </c>
      <c r="B1540" s="5">
        <v>5</v>
      </c>
      <c r="C1540" s="5">
        <v>5</v>
      </c>
      <c r="D1540" s="5">
        <v>105</v>
      </c>
      <c r="E1540" s="4" t="s">
        <v>861</v>
      </c>
      <c r="F1540" s="12" t="s">
        <v>907</v>
      </c>
      <c r="G1540" s="4" t="s">
        <v>967</v>
      </c>
      <c r="H1540" s="9">
        <v>8.95054822107854E-2</v>
      </c>
      <c r="I1540" s="4"/>
      <c r="J1540" s="4" t="s">
        <v>856</v>
      </c>
      <c r="K1540" s="4"/>
      <c r="L1540" s="4">
        <v>1</v>
      </c>
      <c r="M1540" s="4" t="s">
        <v>960</v>
      </c>
      <c r="N1540" s="4"/>
    </row>
    <row r="1541" spans="1:14" hidden="1" x14ac:dyDescent="0.3">
      <c r="A1541" s="5" t="s">
        <v>606</v>
      </c>
      <c r="B1541" s="5">
        <v>5</v>
      </c>
      <c r="C1541" s="5">
        <v>5</v>
      </c>
      <c r="D1541" s="5">
        <v>105</v>
      </c>
      <c r="E1541" s="4" t="s">
        <v>861</v>
      </c>
      <c r="F1541" s="12" t="s">
        <v>908</v>
      </c>
      <c r="G1541" s="4" t="s">
        <v>967</v>
      </c>
      <c r="H1541" s="9">
        <v>7.2132724212551097E-2</v>
      </c>
      <c r="I1541" s="4"/>
      <c r="J1541" s="4" t="s">
        <v>856</v>
      </c>
      <c r="K1541" s="4"/>
      <c r="L1541" s="4">
        <v>1</v>
      </c>
      <c r="M1541" s="4" t="s">
        <v>960</v>
      </c>
      <c r="N1541" s="4"/>
    </row>
    <row r="1542" spans="1:14" hidden="1" x14ac:dyDescent="0.3">
      <c r="A1542" s="5" t="s">
        <v>606</v>
      </c>
      <c r="B1542" s="5">
        <v>5</v>
      </c>
      <c r="C1542" s="5">
        <v>5</v>
      </c>
      <c r="D1542" s="5">
        <v>105</v>
      </c>
      <c r="E1542" s="4" t="s">
        <v>861</v>
      </c>
      <c r="F1542" s="12" t="s">
        <v>909</v>
      </c>
      <c r="G1542" s="4" t="s">
        <v>967</v>
      </c>
      <c r="H1542" s="9">
        <v>7.4580484773151032E-2</v>
      </c>
      <c r="I1542" s="4"/>
      <c r="J1542" s="4" t="s">
        <v>856</v>
      </c>
      <c r="K1542" s="4"/>
      <c r="L1542" s="4">
        <v>1</v>
      </c>
      <c r="M1542" s="4" t="s">
        <v>960</v>
      </c>
      <c r="N1542" s="4"/>
    </row>
    <row r="1543" spans="1:14" hidden="1" x14ac:dyDescent="0.3">
      <c r="A1543" s="5" t="s">
        <v>606</v>
      </c>
      <c r="B1543" s="5">
        <v>5</v>
      </c>
      <c r="C1543" s="5">
        <v>5</v>
      </c>
      <c r="D1543" s="5">
        <v>105</v>
      </c>
      <c r="E1543" s="4" t="s">
        <v>861</v>
      </c>
      <c r="F1543" s="12" t="s">
        <v>910</v>
      </c>
      <c r="G1543" s="4" t="s">
        <v>967</v>
      </c>
      <c r="H1543" s="9">
        <v>6.6383430695698353E-2</v>
      </c>
      <c r="I1543" s="4"/>
      <c r="J1543" s="4" t="s">
        <v>856</v>
      </c>
      <c r="K1543" s="4"/>
      <c r="L1543" s="4">
        <v>1</v>
      </c>
      <c r="M1543" s="4" t="s">
        <v>960</v>
      </c>
      <c r="N1543" s="4"/>
    </row>
    <row r="1544" spans="1:14" hidden="1" x14ac:dyDescent="0.3">
      <c r="A1544" s="5" t="s">
        <v>606</v>
      </c>
      <c r="B1544" s="5">
        <v>5</v>
      </c>
      <c r="C1544" s="5">
        <v>5</v>
      </c>
      <c r="D1544" s="5">
        <v>105</v>
      </c>
      <c r="E1544" s="4" t="s">
        <v>861</v>
      </c>
      <c r="F1544" s="12" t="s">
        <v>911</v>
      </c>
      <c r="G1544" s="4" t="s">
        <v>967</v>
      </c>
      <c r="H1544" s="9">
        <v>7.9365079365079375E-2</v>
      </c>
      <c r="I1544" s="4"/>
      <c r="J1544" s="4" t="s">
        <v>856</v>
      </c>
      <c r="K1544" s="4"/>
      <c r="L1544" s="4">
        <v>1</v>
      </c>
      <c r="M1544" s="4" t="s">
        <v>960</v>
      </c>
      <c r="N1544" s="4"/>
    </row>
    <row r="1545" spans="1:14" hidden="1" x14ac:dyDescent="0.3">
      <c r="A1545" s="5" t="s">
        <v>606</v>
      </c>
      <c r="B1545" s="5">
        <v>5</v>
      </c>
      <c r="C1545" s="5">
        <v>5</v>
      </c>
      <c r="D1545" s="5">
        <v>105</v>
      </c>
      <c r="E1545" s="4" t="s">
        <v>861</v>
      </c>
      <c r="F1545" s="12" t="s">
        <v>922</v>
      </c>
      <c r="G1545" s="4" t="s">
        <v>1759</v>
      </c>
      <c r="H1545" s="9">
        <v>0.58251511917467091</v>
      </c>
      <c r="I1545" s="4"/>
      <c r="J1545" s="4" t="s">
        <v>856</v>
      </c>
      <c r="K1545" s="4"/>
      <c r="L1545" s="4">
        <v>1</v>
      </c>
      <c r="M1545" s="4" t="s">
        <v>960</v>
      </c>
      <c r="N1545" s="4"/>
    </row>
    <row r="1546" spans="1:14" hidden="1" x14ac:dyDescent="0.3">
      <c r="A1546" s="5" t="s">
        <v>606</v>
      </c>
      <c r="B1546" s="5">
        <v>5</v>
      </c>
      <c r="C1546" s="5">
        <v>5</v>
      </c>
      <c r="D1546" s="5">
        <v>105</v>
      </c>
      <c r="E1546" s="4" t="s">
        <v>861</v>
      </c>
      <c r="F1546" s="12" t="s">
        <v>904</v>
      </c>
      <c r="G1546" s="4" t="s">
        <v>1759</v>
      </c>
      <c r="H1546" s="9">
        <v>0.69650325494885079</v>
      </c>
      <c r="I1546" s="4"/>
      <c r="J1546" s="4" t="s">
        <v>856</v>
      </c>
      <c r="K1546" s="4"/>
      <c r="L1546" s="4">
        <v>1</v>
      </c>
      <c r="M1546" s="4" t="s">
        <v>960</v>
      </c>
      <c r="N1546" s="4"/>
    </row>
    <row r="1547" spans="1:14" hidden="1" x14ac:dyDescent="0.3">
      <c r="A1547" s="5" t="s">
        <v>606</v>
      </c>
      <c r="B1547" s="5">
        <v>5</v>
      </c>
      <c r="C1547" s="5">
        <v>5</v>
      </c>
      <c r="D1547" s="5">
        <v>105</v>
      </c>
      <c r="E1547" s="4" t="s">
        <v>861</v>
      </c>
      <c r="F1547" s="12" t="s">
        <v>905</v>
      </c>
      <c r="G1547" s="4" t="s">
        <v>1759</v>
      </c>
      <c r="H1547" s="9">
        <v>0.59637188208616765</v>
      </c>
      <c r="I1547" s="4"/>
      <c r="J1547" s="4" t="s">
        <v>856</v>
      </c>
      <c r="K1547" s="4"/>
      <c r="L1547" s="4">
        <v>1</v>
      </c>
      <c r="M1547" s="4" t="s">
        <v>960</v>
      </c>
      <c r="N1547" s="4"/>
    </row>
    <row r="1548" spans="1:14" hidden="1" x14ac:dyDescent="0.3">
      <c r="A1548" s="5" t="s">
        <v>606</v>
      </c>
      <c r="B1548" s="5">
        <v>5</v>
      </c>
      <c r="C1548" s="5">
        <v>5</v>
      </c>
      <c r="D1548" s="5">
        <v>105</v>
      </c>
      <c r="E1548" s="4" t="s">
        <v>861</v>
      </c>
      <c r="F1548" s="12" t="s">
        <v>906</v>
      </c>
      <c r="G1548" s="4" t="s">
        <v>1759</v>
      </c>
      <c r="H1548" s="9">
        <v>0.59721587819467092</v>
      </c>
      <c r="I1548" s="4"/>
      <c r="J1548" s="4" t="s">
        <v>856</v>
      </c>
      <c r="K1548" s="4"/>
      <c r="L1548" s="4">
        <v>1</v>
      </c>
      <c r="M1548" s="4" t="s">
        <v>960</v>
      </c>
      <c r="N1548" s="4"/>
    </row>
    <row r="1549" spans="1:14" hidden="1" x14ac:dyDescent="0.3">
      <c r="A1549" s="5" t="s">
        <v>606</v>
      </c>
      <c r="B1549" s="5">
        <v>5</v>
      </c>
      <c r="C1549" s="5">
        <v>5</v>
      </c>
      <c r="D1549" s="5">
        <v>105</v>
      </c>
      <c r="E1549" s="4" t="s">
        <v>861</v>
      </c>
      <c r="F1549" s="12" t="s">
        <v>903</v>
      </c>
      <c r="G1549" s="4" t="s">
        <v>1759</v>
      </c>
      <c r="H1549" s="9">
        <v>0.6778286111779972</v>
      </c>
      <c r="I1549" s="4"/>
      <c r="J1549" s="4" t="s">
        <v>856</v>
      </c>
      <c r="K1549" s="4"/>
      <c r="L1549" s="4">
        <v>1</v>
      </c>
      <c r="M1549" s="4" t="s">
        <v>960</v>
      </c>
      <c r="N1549" s="4"/>
    </row>
    <row r="1550" spans="1:14" hidden="1" x14ac:dyDescent="0.3">
      <c r="A1550" s="5" t="s">
        <v>606</v>
      </c>
      <c r="B1550" s="5">
        <v>5</v>
      </c>
      <c r="C1550" s="5">
        <v>5</v>
      </c>
      <c r="D1550" s="5">
        <v>105</v>
      </c>
      <c r="E1550" s="4" t="s">
        <v>861</v>
      </c>
      <c r="F1550" s="12" t="s">
        <v>907</v>
      </c>
      <c r="G1550" s="4" t="s">
        <v>1759</v>
      </c>
      <c r="H1550" s="9">
        <v>0.64447286553750438</v>
      </c>
      <c r="I1550" s="4"/>
      <c r="J1550" s="4" t="s">
        <v>856</v>
      </c>
      <c r="K1550" s="4"/>
      <c r="L1550" s="4">
        <v>1</v>
      </c>
      <c r="M1550" s="4" t="s">
        <v>960</v>
      </c>
      <c r="N1550" s="4"/>
    </row>
    <row r="1551" spans="1:14" hidden="1" x14ac:dyDescent="0.3">
      <c r="A1551" s="5" t="s">
        <v>606</v>
      </c>
      <c r="B1551" s="5">
        <v>5</v>
      </c>
      <c r="C1551" s="5">
        <v>5</v>
      </c>
      <c r="D1551" s="5">
        <v>105</v>
      </c>
      <c r="E1551" s="4" t="s">
        <v>861</v>
      </c>
      <c r="F1551" s="12" t="s">
        <v>908</v>
      </c>
      <c r="G1551" s="4" t="s">
        <v>1759</v>
      </c>
      <c r="H1551" s="9">
        <v>0.52729113544322781</v>
      </c>
      <c r="I1551" s="4"/>
      <c r="J1551" s="4" t="s">
        <v>856</v>
      </c>
      <c r="K1551" s="4"/>
      <c r="L1551" s="4">
        <v>1</v>
      </c>
      <c r="M1551" s="4" t="s">
        <v>960</v>
      </c>
      <c r="N1551" s="4"/>
    </row>
    <row r="1552" spans="1:14" hidden="1" x14ac:dyDescent="0.3">
      <c r="A1552" s="5" t="s">
        <v>606</v>
      </c>
      <c r="B1552" s="5">
        <v>5</v>
      </c>
      <c r="C1552" s="5">
        <v>5</v>
      </c>
      <c r="D1552" s="5">
        <v>105</v>
      </c>
      <c r="E1552" s="4" t="s">
        <v>861</v>
      </c>
      <c r="F1552" s="12" t="s">
        <v>909</v>
      </c>
      <c r="G1552" s="4" t="s">
        <v>1759</v>
      </c>
      <c r="H1552" s="9">
        <v>0.50396703127407183</v>
      </c>
      <c r="I1552" s="4"/>
      <c r="J1552" s="4" t="s">
        <v>856</v>
      </c>
      <c r="K1552" s="4"/>
      <c r="L1552" s="4">
        <v>1</v>
      </c>
      <c r="M1552" s="4" t="s">
        <v>960</v>
      </c>
      <c r="N1552" s="4"/>
    </row>
    <row r="1553" spans="1:14" hidden="1" x14ac:dyDescent="0.3">
      <c r="A1553" s="5" t="s">
        <v>606</v>
      </c>
      <c r="B1553" s="5">
        <v>5</v>
      </c>
      <c r="C1553" s="5">
        <v>5</v>
      </c>
      <c r="D1553" s="5">
        <v>105</v>
      </c>
      <c r="E1553" s="4" t="s">
        <v>861</v>
      </c>
      <c r="F1553" s="12" t="s">
        <v>910</v>
      </c>
      <c r="G1553" s="4" t="s">
        <v>1759</v>
      </c>
      <c r="H1553" s="9">
        <v>0.52475039411455593</v>
      </c>
      <c r="I1553" s="4"/>
      <c r="J1553" s="4" t="s">
        <v>856</v>
      </c>
      <c r="K1553" s="4"/>
      <c r="L1553" s="4">
        <v>1</v>
      </c>
      <c r="M1553" s="4" t="s">
        <v>960</v>
      </c>
      <c r="N1553" s="4"/>
    </row>
    <row r="1554" spans="1:14" hidden="1" x14ac:dyDescent="0.3">
      <c r="A1554" s="5" t="s">
        <v>606</v>
      </c>
      <c r="B1554" s="5">
        <v>5</v>
      </c>
      <c r="C1554" s="5">
        <v>5</v>
      </c>
      <c r="D1554" s="5">
        <v>105</v>
      </c>
      <c r="E1554" s="4" t="s">
        <v>861</v>
      </c>
      <c r="F1554" s="12" t="s">
        <v>911</v>
      </c>
      <c r="G1554" s="4" t="s">
        <v>1759</v>
      </c>
      <c r="H1554" s="9">
        <v>0.53897980871413387</v>
      </c>
      <c r="I1554" s="4"/>
      <c r="J1554" s="4" t="s">
        <v>856</v>
      </c>
      <c r="K1554" s="4"/>
      <c r="L1554" s="4">
        <v>1</v>
      </c>
      <c r="M1554" s="4" t="s">
        <v>960</v>
      </c>
      <c r="N1554" s="4"/>
    </row>
    <row r="1555" spans="1:14" hidden="1" x14ac:dyDescent="0.3">
      <c r="A1555" s="5" t="s">
        <v>606</v>
      </c>
      <c r="B1555" s="5">
        <v>5</v>
      </c>
      <c r="C1555" s="5">
        <v>5</v>
      </c>
      <c r="D1555" s="5">
        <v>105</v>
      </c>
      <c r="E1555" s="4" t="s">
        <v>861</v>
      </c>
      <c r="F1555" s="12" t="s">
        <v>922</v>
      </c>
      <c r="G1555" s="4" t="s">
        <v>968</v>
      </c>
      <c r="H1555" s="9">
        <v>31.63192646969668</v>
      </c>
      <c r="I1555" s="4"/>
      <c r="J1555" s="4" t="s">
        <v>856</v>
      </c>
      <c r="K1555" s="4"/>
      <c r="L1555" s="4">
        <v>1</v>
      </c>
      <c r="M1555" s="4" t="s">
        <v>960</v>
      </c>
      <c r="N1555" s="4"/>
    </row>
    <row r="1556" spans="1:14" hidden="1" x14ac:dyDescent="0.3">
      <c r="A1556" s="5" t="s">
        <v>606</v>
      </c>
      <c r="B1556" s="5">
        <v>5</v>
      </c>
      <c r="C1556" s="5">
        <v>5</v>
      </c>
      <c r="D1556" s="5">
        <v>105</v>
      </c>
      <c r="E1556" s="4" t="s">
        <v>861</v>
      </c>
      <c r="F1556" s="12" t="s">
        <v>904</v>
      </c>
      <c r="G1556" s="4" t="s">
        <v>968</v>
      </c>
      <c r="H1556" s="9">
        <v>28.429883468342879</v>
      </c>
      <c r="I1556" s="4"/>
      <c r="J1556" s="4" t="s">
        <v>856</v>
      </c>
      <c r="K1556" s="4"/>
      <c r="L1556" s="4">
        <v>1</v>
      </c>
      <c r="M1556" s="4" t="s">
        <v>960</v>
      </c>
      <c r="N1556" s="4"/>
    </row>
    <row r="1557" spans="1:14" hidden="1" x14ac:dyDescent="0.3">
      <c r="A1557" s="5" t="s">
        <v>606</v>
      </c>
      <c r="B1557" s="5">
        <v>5</v>
      </c>
      <c r="C1557" s="5">
        <v>5</v>
      </c>
      <c r="D1557" s="5">
        <v>105</v>
      </c>
      <c r="E1557" s="4" t="s">
        <v>861</v>
      </c>
      <c r="F1557" s="12" t="s">
        <v>905</v>
      </c>
      <c r="G1557" s="4" t="s">
        <v>968</v>
      </c>
      <c r="H1557" s="9">
        <v>30.149809050157479</v>
      </c>
      <c r="I1557" s="4"/>
      <c r="J1557" s="4" t="s">
        <v>856</v>
      </c>
      <c r="K1557" s="4"/>
      <c r="L1557" s="4">
        <v>1</v>
      </c>
      <c r="M1557" s="4" t="s">
        <v>960</v>
      </c>
      <c r="N1557" s="4"/>
    </row>
    <row r="1558" spans="1:14" hidden="1" x14ac:dyDescent="0.3">
      <c r="A1558" s="5" t="s">
        <v>606</v>
      </c>
      <c r="B1558" s="5">
        <v>5</v>
      </c>
      <c r="C1558" s="5">
        <v>5</v>
      </c>
      <c r="D1558" s="5">
        <v>105</v>
      </c>
      <c r="E1558" s="4" t="s">
        <v>861</v>
      </c>
      <c r="F1558" s="12" t="s">
        <v>906</v>
      </c>
      <c r="G1558" s="4" t="s">
        <v>968</v>
      </c>
      <c r="H1558" s="9">
        <v>30.001786020845579</v>
      </c>
      <c r="I1558" s="4"/>
      <c r="J1558" s="4" t="s">
        <v>856</v>
      </c>
      <c r="K1558" s="4"/>
      <c r="L1558" s="4">
        <v>1</v>
      </c>
      <c r="M1558" s="4" t="s">
        <v>960</v>
      </c>
      <c r="N1558" s="4"/>
    </row>
    <row r="1559" spans="1:14" hidden="1" x14ac:dyDescent="0.3">
      <c r="A1559" s="5" t="s">
        <v>606</v>
      </c>
      <c r="B1559" s="5">
        <v>5</v>
      </c>
      <c r="C1559" s="5">
        <v>5</v>
      </c>
      <c r="D1559" s="5">
        <v>105</v>
      </c>
      <c r="E1559" s="4" t="s">
        <v>861</v>
      </c>
      <c r="F1559" s="12" t="s">
        <v>903</v>
      </c>
      <c r="G1559" s="4" t="s">
        <v>968</v>
      </c>
      <c r="H1559" s="9">
        <v>29.027691885483161</v>
      </c>
      <c r="I1559" s="4"/>
      <c r="J1559" s="4" t="s">
        <v>856</v>
      </c>
      <c r="K1559" s="4"/>
      <c r="L1559" s="4">
        <v>1</v>
      </c>
      <c r="M1559" s="4" t="s">
        <v>960</v>
      </c>
      <c r="N1559" s="4"/>
    </row>
    <row r="1560" spans="1:14" hidden="1" x14ac:dyDescent="0.3">
      <c r="A1560" s="5" t="s">
        <v>606</v>
      </c>
      <c r="B1560" s="5">
        <v>5</v>
      </c>
      <c r="C1560" s="5">
        <v>5</v>
      </c>
      <c r="D1560" s="5">
        <v>105</v>
      </c>
      <c r="E1560" s="4" t="s">
        <v>861</v>
      </c>
      <c r="F1560" s="12" t="s">
        <v>907</v>
      </c>
      <c r="G1560" s="4" t="s">
        <v>968</v>
      </c>
      <c r="H1560" s="9">
        <v>28.566888125443601</v>
      </c>
      <c r="I1560" s="4"/>
      <c r="J1560" s="4" t="s">
        <v>856</v>
      </c>
      <c r="K1560" s="4"/>
      <c r="L1560" s="4">
        <v>1</v>
      </c>
      <c r="M1560" s="4" t="s">
        <v>960</v>
      </c>
      <c r="N1560" s="4"/>
    </row>
    <row r="1561" spans="1:14" hidden="1" x14ac:dyDescent="0.3">
      <c r="A1561" s="5" t="s">
        <v>606</v>
      </c>
      <c r="B1561" s="5">
        <v>5</v>
      </c>
      <c r="C1561" s="5">
        <v>5</v>
      </c>
      <c r="D1561" s="5">
        <v>105</v>
      </c>
      <c r="E1561" s="4" t="s">
        <v>861</v>
      </c>
      <c r="F1561" s="12" t="s">
        <v>908</v>
      </c>
      <c r="G1561" s="4" t="s">
        <v>968</v>
      </c>
      <c r="H1561" s="9">
        <v>31.471900632547118</v>
      </c>
      <c r="I1561" s="4"/>
      <c r="J1561" s="4" t="s">
        <v>856</v>
      </c>
      <c r="K1561" s="4"/>
      <c r="L1561" s="4">
        <v>1</v>
      </c>
      <c r="M1561" s="4" t="s">
        <v>960</v>
      </c>
      <c r="N1561" s="4"/>
    </row>
    <row r="1562" spans="1:14" hidden="1" x14ac:dyDescent="0.3">
      <c r="A1562" s="5" t="s">
        <v>606</v>
      </c>
      <c r="B1562" s="5">
        <v>5</v>
      </c>
      <c r="C1562" s="5">
        <v>5</v>
      </c>
      <c r="D1562" s="5">
        <v>105</v>
      </c>
      <c r="E1562" s="4" t="s">
        <v>861</v>
      </c>
      <c r="F1562" s="12" t="s">
        <v>909</v>
      </c>
      <c r="G1562" s="4" t="s">
        <v>968</v>
      </c>
      <c r="H1562" s="9">
        <v>31.01883699337073</v>
      </c>
      <c r="I1562" s="4"/>
      <c r="J1562" s="4" t="s">
        <v>856</v>
      </c>
      <c r="K1562" s="4"/>
      <c r="L1562" s="4">
        <v>1</v>
      </c>
      <c r="M1562" s="4" t="s">
        <v>960</v>
      </c>
      <c r="N1562" s="4"/>
    </row>
    <row r="1563" spans="1:14" hidden="1" x14ac:dyDescent="0.3">
      <c r="A1563" s="5" t="s">
        <v>606</v>
      </c>
      <c r="B1563" s="5">
        <v>5</v>
      </c>
      <c r="C1563" s="5">
        <v>5</v>
      </c>
      <c r="D1563" s="5">
        <v>105</v>
      </c>
      <c r="E1563" s="4" t="s">
        <v>861</v>
      </c>
      <c r="F1563" s="12" t="s">
        <v>910</v>
      </c>
      <c r="G1563" s="4" t="s">
        <v>968</v>
      </c>
      <c r="H1563" s="9">
        <v>31.474132624722479</v>
      </c>
      <c r="I1563" s="4"/>
      <c r="J1563" s="4" t="s">
        <v>856</v>
      </c>
      <c r="K1563" s="4"/>
      <c r="L1563" s="4">
        <v>1</v>
      </c>
      <c r="M1563" s="4" t="s">
        <v>960</v>
      </c>
      <c r="N1563" s="4"/>
    </row>
    <row r="1564" spans="1:14" hidden="1" x14ac:dyDescent="0.3">
      <c r="A1564" s="5" t="s">
        <v>606</v>
      </c>
      <c r="B1564" s="5">
        <v>5</v>
      </c>
      <c r="C1564" s="5">
        <v>5</v>
      </c>
      <c r="D1564" s="5">
        <v>105</v>
      </c>
      <c r="E1564" s="4" t="s">
        <v>861</v>
      </c>
      <c r="F1564" s="12" t="s">
        <v>911</v>
      </c>
      <c r="G1564" s="4" t="s">
        <v>968</v>
      </c>
      <c r="H1564" s="9">
        <v>29.56934815489544</v>
      </c>
      <c r="I1564" s="4"/>
      <c r="J1564" s="4" t="s">
        <v>856</v>
      </c>
      <c r="K1564" s="4"/>
      <c r="L1564" s="4">
        <v>1</v>
      </c>
      <c r="M1564" s="4" t="s">
        <v>960</v>
      </c>
      <c r="N1564" s="4"/>
    </row>
    <row r="1565" spans="1:14" hidden="1" x14ac:dyDescent="0.3">
      <c r="A1565" s="5" t="s">
        <v>606</v>
      </c>
      <c r="B1565" s="5">
        <v>5</v>
      </c>
      <c r="C1565" s="5">
        <v>5</v>
      </c>
      <c r="D1565" s="5">
        <v>105</v>
      </c>
      <c r="E1565" s="4" t="s">
        <v>861</v>
      </c>
      <c r="F1565" s="12" t="s">
        <v>922</v>
      </c>
      <c r="G1565" s="4" t="s">
        <v>1760</v>
      </c>
      <c r="H1565" s="9">
        <v>9.0117523548091629</v>
      </c>
      <c r="I1565" s="4"/>
      <c r="J1565" s="4" t="s">
        <v>856</v>
      </c>
      <c r="K1565" s="4"/>
      <c r="L1565" s="4">
        <v>1</v>
      </c>
      <c r="M1565" s="4" t="s">
        <v>960</v>
      </c>
      <c r="N1565" s="4"/>
    </row>
    <row r="1566" spans="1:14" hidden="1" x14ac:dyDescent="0.3">
      <c r="A1566" s="5" t="s">
        <v>606</v>
      </c>
      <c r="B1566" s="5">
        <v>5</v>
      </c>
      <c r="C1566" s="5">
        <v>5</v>
      </c>
      <c r="D1566" s="5">
        <v>105</v>
      </c>
      <c r="E1566" s="4" t="s">
        <v>861</v>
      </c>
      <c r="F1566" s="12" t="s">
        <v>904</v>
      </c>
      <c r="G1566" s="4" t="s">
        <v>1760</v>
      </c>
      <c r="H1566" s="9">
        <v>9.6134759936353884</v>
      </c>
      <c r="I1566" s="4"/>
      <c r="J1566" s="4" t="s">
        <v>856</v>
      </c>
      <c r="K1566" s="4"/>
      <c r="L1566" s="4">
        <v>1</v>
      </c>
      <c r="M1566" s="4" t="s">
        <v>960</v>
      </c>
      <c r="N1566" s="4"/>
    </row>
    <row r="1567" spans="1:14" hidden="1" x14ac:dyDescent="0.3">
      <c r="A1567" s="5" t="s">
        <v>606</v>
      </c>
      <c r="B1567" s="5">
        <v>5</v>
      </c>
      <c r="C1567" s="5">
        <v>5</v>
      </c>
      <c r="D1567" s="5">
        <v>105</v>
      </c>
      <c r="E1567" s="4" t="s">
        <v>861</v>
      </c>
      <c r="F1567" s="12" t="s">
        <v>905</v>
      </c>
      <c r="G1567" s="4" t="s">
        <v>1760</v>
      </c>
      <c r="H1567" s="9">
        <v>8.7686540088885661</v>
      </c>
      <c r="I1567" s="4"/>
      <c r="J1567" s="4" t="s">
        <v>856</v>
      </c>
      <c r="K1567" s="4"/>
      <c r="L1567" s="4">
        <v>1</v>
      </c>
      <c r="M1567" s="4" t="s">
        <v>960</v>
      </c>
      <c r="N1567" s="4"/>
    </row>
    <row r="1568" spans="1:14" hidden="1" x14ac:dyDescent="0.3">
      <c r="A1568" s="5" t="s">
        <v>606</v>
      </c>
      <c r="B1568" s="5">
        <v>5</v>
      </c>
      <c r="C1568" s="5">
        <v>5</v>
      </c>
      <c r="D1568" s="5">
        <v>105</v>
      </c>
      <c r="E1568" s="4" t="s">
        <v>861</v>
      </c>
      <c r="F1568" s="12" t="s">
        <v>906</v>
      </c>
      <c r="G1568" s="4" t="s">
        <v>1760</v>
      </c>
      <c r="H1568" s="9">
        <v>9.3605017780715851</v>
      </c>
      <c r="I1568" s="4"/>
      <c r="J1568" s="4" t="s">
        <v>856</v>
      </c>
      <c r="K1568" s="4"/>
      <c r="L1568" s="4">
        <v>1</v>
      </c>
      <c r="M1568" s="4" t="s">
        <v>960</v>
      </c>
      <c r="N1568" s="4"/>
    </row>
    <row r="1569" spans="1:14" hidden="1" x14ac:dyDescent="0.3">
      <c r="A1569" s="5" t="s">
        <v>606</v>
      </c>
      <c r="B1569" s="5">
        <v>5</v>
      </c>
      <c r="C1569" s="5">
        <v>5</v>
      </c>
      <c r="D1569" s="5">
        <v>105</v>
      </c>
      <c r="E1569" s="4" t="s">
        <v>861</v>
      </c>
      <c r="F1569" s="12" t="s">
        <v>903</v>
      </c>
      <c r="G1569" s="4" t="s">
        <v>1760</v>
      </c>
      <c r="H1569" s="9">
        <v>8.5331179011720124</v>
      </c>
      <c r="I1569" s="4"/>
      <c r="J1569" s="4" t="s">
        <v>856</v>
      </c>
      <c r="K1569" s="4"/>
      <c r="L1569" s="4">
        <v>1</v>
      </c>
      <c r="M1569" s="4" t="s">
        <v>960</v>
      </c>
      <c r="N1569" s="4"/>
    </row>
    <row r="1570" spans="1:14" hidden="1" x14ac:dyDescent="0.3">
      <c r="A1570" s="5" t="s">
        <v>606</v>
      </c>
      <c r="B1570" s="5">
        <v>5</v>
      </c>
      <c r="C1570" s="5">
        <v>5</v>
      </c>
      <c r="D1570" s="5">
        <v>105</v>
      </c>
      <c r="E1570" s="4" t="s">
        <v>861</v>
      </c>
      <c r="F1570" s="12" t="s">
        <v>907</v>
      </c>
      <c r="G1570" s="4" t="s">
        <v>1760</v>
      </c>
      <c r="H1570" s="9">
        <v>8.4004352719207294</v>
      </c>
      <c r="I1570" s="4"/>
      <c r="J1570" s="4" t="s">
        <v>856</v>
      </c>
      <c r="K1570" s="4"/>
      <c r="L1570" s="4">
        <v>1</v>
      </c>
      <c r="M1570" s="4" t="s">
        <v>960</v>
      </c>
      <c r="N1570" s="4"/>
    </row>
    <row r="1571" spans="1:14" hidden="1" x14ac:dyDescent="0.3">
      <c r="A1571" s="5" t="s">
        <v>606</v>
      </c>
      <c r="B1571" s="5">
        <v>5</v>
      </c>
      <c r="C1571" s="5">
        <v>5</v>
      </c>
      <c r="D1571" s="5">
        <v>105</v>
      </c>
      <c r="E1571" s="4" t="s">
        <v>861</v>
      </c>
      <c r="F1571" s="12" t="s">
        <v>908</v>
      </c>
      <c r="G1571" s="4" t="s">
        <v>1760</v>
      </c>
      <c r="H1571" s="9">
        <v>8.5283482367548284</v>
      </c>
      <c r="I1571" s="4"/>
      <c r="J1571" s="4" t="s">
        <v>856</v>
      </c>
      <c r="K1571" s="4"/>
      <c r="L1571" s="4">
        <v>1</v>
      </c>
      <c r="M1571" s="4" t="s">
        <v>960</v>
      </c>
      <c r="N1571" s="4"/>
    </row>
    <row r="1572" spans="1:14" hidden="1" x14ac:dyDescent="0.3">
      <c r="A1572" s="5" t="s">
        <v>606</v>
      </c>
      <c r="B1572" s="5">
        <v>5</v>
      </c>
      <c r="C1572" s="5">
        <v>5</v>
      </c>
      <c r="D1572" s="5">
        <v>105</v>
      </c>
      <c r="E1572" s="4" t="s">
        <v>861</v>
      </c>
      <c r="F1572" s="12" t="s">
        <v>909</v>
      </c>
      <c r="G1572" s="4" t="s">
        <v>1760</v>
      </c>
      <c r="H1572" s="9">
        <v>7.8835842683887094</v>
      </c>
      <c r="I1572" s="4"/>
      <c r="J1572" s="4" t="s">
        <v>856</v>
      </c>
      <c r="K1572" s="4"/>
      <c r="L1572" s="4">
        <v>1</v>
      </c>
      <c r="M1572" s="4" t="s">
        <v>960</v>
      </c>
      <c r="N1572" s="4"/>
    </row>
    <row r="1573" spans="1:14" hidden="1" x14ac:dyDescent="0.3">
      <c r="A1573" s="5" t="s">
        <v>606</v>
      </c>
      <c r="B1573" s="5">
        <v>5</v>
      </c>
      <c r="C1573" s="5">
        <v>5</v>
      </c>
      <c r="D1573" s="5">
        <v>105</v>
      </c>
      <c r="E1573" s="4" t="s">
        <v>861</v>
      </c>
      <c r="F1573" s="12" t="s">
        <v>910</v>
      </c>
      <c r="G1573" s="4" t="s">
        <v>1760</v>
      </c>
      <c r="H1573" s="9">
        <v>9.2223132597652828</v>
      </c>
      <c r="I1573" s="4"/>
      <c r="J1573" s="4" t="s">
        <v>856</v>
      </c>
      <c r="K1573" s="4"/>
      <c r="L1573" s="4">
        <v>1</v>
      </c>
      <c r="M1573" s="4" t="s">
        <v>960</v>
      </c>
      <c r="N1573" s="4"/>
    </row>
    <row r="1574" spans="1:14" hidden="1" x14ac:dyDescent="0.3">
      <c r="A1574" s="5" t="s">
        <v>606</v>
      </c>
      <c r="B1574" s="5">
        <v>5</v>
      </c>
      <c r="C1574" s="5">
        <v>5</v>
      </c>
      <c r="D1574" s="5">
        <v>105</v>
      </c>
      <c r="E1574" s="4" t="s">
        <v>861</v>
      </c>
      <c r="F1574" s="12" t="s">
        <v>911</v>
      </c>
      <c r="G1574" s="4" t="s">
        <v>1760</v>
      </c>
      <c r="H1574" s="9">
        <v>7.9230031880977672</v>
      </c>
      <c r="I1574" s="4"/>
      <c r="J1574" s="4" t="s">
        <v>856</v>
      </c>
      <c r="K1574" s="4"/>
      <c r="L1574" s="4">
        <v>1</v>
      </c>
      <c r="M1574" s="4" t="s">
        <v>960</v>
      </c>
      <c r="N1574" s="4"/>
    </row>
    <row r="1575" spans="1:14" hidden="1" x14ac:dyDescent="0.3">
      <c r="A1575" s="5" t="s">
        <v>603</v>
      </c>
      <c r="B1575" s="5">
        <v>5</v>
      </c>
      <c r="C1575" s="5">
        <v>5</v>
      </c>
      <c r="D1575" s="5">
        <v>105</v>
      </c>
      <c r="E1575" s="4" t="s">
        <v>876</v>
      </c>
      <c r="F1575" s="4" t="s">
        <v>876</v>
      </c>
      <c r="G1575" s="4" t="s">
        <v>969</v>
      </c>
      <c r="H1575" s="4">
        <v>3917.5</v>
      </c>
      <c r="I1575" s="4">
        <f>1264.66047815214/SQRT(2)</f>
        <v>894.24999999999977</v>
      </c>
      <c r="J1575" s="4" t="s">
        <v>974</v>
      </c>
      <c r="K1575" s="4" t="s">
        <v>998</v>
      </c>
      <c r="L1575" s="4">
        <v>2</v>
      </c>
      <c r="M1575" s="4" t="s">
        <v>971</v>
      </c>
      <c r="N1575" s="4"/>
    </row>
    <row r="1576" spans="1:14" hidden="1" x14ac:dyDescent="0.3">
      <c r="A1576" s="5" t="s">
        <v>603</v>
      </c>
      <c r="B1576" s="5">
        <v>5</v>
      </c>
      <c r="C1576" s="5">
        <v>5</v>
      </c>
      <c r="D1576" s="5">
        <v>105</v>
      </c>
      <c r="E1576" s="4" t="s">
        <v>876</v>
      </c>
      <c r="F1576" s="4" t="s">
        <v>876</v>
      </c>
      <c r="G1576" s="4" t="s">
        <v>970</v>
      </c>
      <c r="H1576" s="4">
        <v>1238.5</v>
      </c>
      <c r="I1576" s="4">
        <f>461.740728114816/SQRT(2)</f>
        <v>326.50000000000034</v>
      </c>
      <c r="J1576" s="4" t="s">
        <v>974</v>
      </c>
      <c r="K1576" s="4" t="s">
        <v>998</v>
      </c>
      <c r="L1576" s="4">
        <v>2</v>
      </c>
      <c r="M1576" s="4" t="s">
        <v>971</v>
      </c>
      <c r="N1576" s="4"/>
    </row>
    <row r="1577" spans="1:14" hidden="1" x14ac:dyDescent="0.3">
      <c r="A1577" s="5" t="s">
        <v>603</v>
      </c>
      <c r="B1577" s="5">
        <v>5</v>
      </c>
      <c r="C1577" s="5">
        <v>5</v>
      </c>
      <c r="D1577" s="5">
        <v>105</v>
      </c>
      <c r="E1577" s="4" t="s">
        <v>876</v>
      </c>
      <c r="F1577" s="4" t="s">
        <v>876</v>
      </c>
      <c r="G1577" s="4" t="s">
        <v>1778</v>
      </c>
      <c r="H1577" s="4">
        <v>3.5</v>
      </c>
      <c r="I1577" s="4">
        <f>STDEV(4.5,2.5)/SQRT(2)</f>
        <v>1</v>
      </c>
      <c r="J1577" s="4" t="s">
        <v>973</v>
      </c>
      <c r="K1577" s="4" t="s">
        <v>998</v>
      </c>
      <c r="L1577" s="4">
        <v>2</v>
      </c>
      <c r="M1577" s="4" t="s">
        <v>975</v>
      </c>
      <c r="N1577" s="4"/>
    </row>
    <row r="1578" spans="1:14" hidden="1" x14ac:dyDescent="0.3">
      <c r="A1578" s="5" t="s">
        <v>603</v>
      </c>
      <c r="B1578" s="5">
        <v>5</v>
      </c>
      <c r="C1578" s="5">
        <v>5</v>
      </c>
      <c r="D1578" s="5">
        <v>105</v>
      </c>
      <c r="E1578" s="4" t="s">
        <v>876</v>
      </c>
      <c r="F1578" s="4" t="s">
        <v>876</v>
      </c>
      <c r="G1578" s="4" t="s">
        <v>972</v>
      </c>
      <c r="H1578" s="4">
        <v>9.5</v>
      </c>
      <c r="I1578" s="4">
        <v>0.5</v>
      </c>
      <c r="J1578" s="4" t="s">
        <v>973</v>
      </c>
      <c r="K1578" s="4" t="s">
        <v>998</v>
      </c>
      <c r="L1578" s="4">
        <v>2</v>
      </c>
      <c r="M1578" s="4" t="s">
        <v>975</v>
      </c>
      <c r="N1578" s="4"/>
    </row>
    <row r="1579" spans="1:14" hidden="1" x14ac:dyDescent="0.3">
      <c r="A1579" s="5" t="s">
        <v>606</v>
      </c>
      <c r="B1579" s="5">
        <v>5</v>
      </c>
      <c r="C1579" s="5">
        <v>5</v>
      </c>
      <c r="D1579" s="5">
        <v>106</v>
      </c>
      <c r="E1579" s="4" t="s">
        <v>861</v>
      </c>
      <c r="F1579" s="12" t="s">
        <v>922</v>
      </c>
      <c r="G1579" s="4" t="s">
        <v>958</v>
      </c>
      <c r="H1579" s="9">
        <v>0.81587807144390423</v>
      </c>
      <c r="I1579" s="4"/>
      <c r="J1579" s="4" t="s">
        <v>961</v>
      </c>
      <c r="K1579" s="4"/>
      <c r="L1579" s="4">
        <v>1</v>
      </c>
      <c r="M1579" s="4" t="s">
        <v>960</v>
      </c>
      <c r="N1579" s="4"/>
    </row>
    <row r="1580" spans="1:14" hidden="1" x14ac:dyDescent="0.3">
      <c r="A1580" s="5" t="s">
        <v>606</v>
      </c>
      <c r="B1580" s="5">
        <v>5</v>
      </c>
      <c r="C1580" s="5">
        <v>5</v>
      </c>
      <c r="D1580" s="5">
        <v>106</v>
      </c>
      <c r="E1580" s="4" t="s">
        <v>861</v>
      </c>
      <c r="F1580" s="12" t="s">
        <v>904</v>
      </c>
      <c r="G1580" s="4" t="s">
        <v>958</v>
      </c>
      <c r="H1580" s="9">
        <v>0.85047469193195258</v>
      </c>
      <c r="I1580" s="4"/>
      <c r="J1580" s="4" t="s">
        <v>961</v>
      </c>
      <c r="K1580" s="4"/>
      <c r="L1580" s="4">
        <v>1</v>
      </c>
      <c r="M1580" s="4" t="s">
        <v>960</v>
      </c>
      <c r="N1580" s="4"/>
    </row>
    <row r="1581" spans="1:14" hidden="1" x14ac:dyDescent="0.3">
      <c r="A1581" s="5" t="s">
        <v>606</v>
      </c>
      <c r="B1581" s="5">
        <v>5</v>
      </c>
      <c r="C1581" s="5">
        <v>5</v>
      </c>
      <c r="D1581" s="5">
        <v>106</v>
      </c>
      <c r="E1581" s="4" t="s">
        <v>861</v>
      </c>
      <c r="F1581" s="12" t="s">
        <v>905</v>
      </c>
      <c r="G1581" s="4" t="s">
        <v>958</v>
      </c>
      <c r="H1581" s="9">
        <v>0.88003407754820717</v>
      </c>
      <c r="I1581" s="4"/>
      <c r="J1581" s="4" t="s">
        <v>961</v>
      </c>
      <c r="K1581" s="4"/>
      <c r="L1581" s="4">
        <v>1</v>
      </c>
      <c r="M1581" s="4" t="s">
        <v>960</v>
      </c>
      <c r="N1581" s="4"/>
    </row>
    <row r="1582" spans="1:14" hidden="1" x14ac:dyDescent="0.3">
      <c r="A1582" s="5" t="s">
        <v>606</v>
      </c>
      <c r="B1582" s="5">
        <v>5</v>
      </c>
      <c r="C1582" s="5">
        <v>5</v>
      </c>
      <c r="D1582" s="5">
        <v>106</v>
      </c>
      <c r="E1582" s="4" t="s">
        <v>861</v>
      </c>
      <c r="F1582" s="12" t="s">
        <v>906</v>
      </c>
      <c r="G1582" s="4" t="s">
        <v>958</v>
      </c>
      <c r="H1582" s="9">
        <v>0.92381908501878207</v>
      </c>
      <c r="I1582" s="4"/>
      <c r="J1582" s="4" t="s">
        <v>961</v>
      </c>
      <c r="K1582" s="4"/>
      <c r="L1582" s="4">
        <v>1</v>
      </c>
      <c r="M1582" s="4" t="s">
        <v>960</v>
      </c>
      <c r="N1582" s="4"/>
    </row>
    <row r="1583" spans="1:14" hidden="1" x14ac:dyDescent="0.3">
      <c r="A1583" s="5" t="s">
        <v>606</v>
      </c>
      <c r="B1583" s="5">
        <v>5</v>
      </c>
      <c r="C1583" s="5">
        <v>5</v>
      </c>
      <c r="D1583" s="5">
        <v>106</v>
      </c>
      <c r="E1583" s="4" t="s">
        <v>861</v>
      </c>
      <c r="F1583" s="12" t="s">
        <v>903</v>
      </c>
      <c r="G1583" s="4" t="s">
        <v>958</v>
      </c>
      <c r="H1583" s="9">
        <v>0.94292628143203794</v>
      </c>
      <c r="I1583" s="4"/>
      <c r="J1583" s="4" t="s">
        <v>961</v>
      </c>
      <c r="K1583" s="4"/>
      <c r="L1583" s="4">
        <v>1</v>
      </c>
      <c r="M1583" s="4" t="s">
        <v>960</v>
      </c>
      <c r="N1583" s="4"/>
    </row>
    <row r="1584" spans="1:14" hidden="1" x14ac:dyDescent="0.3">
      <c r="A1584" s="5" t="s">
        <v>606</v>
      </c>
      <c r="B1584" s="5">
        <v>5</v>
      </c>
      <c r="C1584" s="5">
        <v>5</v>
      </c>
      <c r="D1584" s="5">
        <v>106</v>
      </c>
      <c r="E1584" s="4" t="s">
        <v>861</v>
      </c>
      <c r="F1584" s="12" t="s">
        <v>907</v>
      </c>
      <c r="G1584" s="4" t="s">
        <v>958</v>
      </c>
      <c r="H1584" s="9">
        <v>0.96571598449334917</v>
      </c>
      <c r="I1584" s="4"/>
      <c r="J1584" s="4" t="s">
        <v>961</v>
      </c>
      <c r="K1584" s="4"/>
      <c r="L1584" s="4">
        <v>1</v>
      </c>
      <c r="M1584" s="4" t="s">
        <v>960</v>
      </c>
      <c r="N1584" s="4"/>
    </row>
    <row r="1585" spans="1:14" hidden="1" x14ac:dyDescent="0.3">
      <c r="A1585" s="5" t="s">
        <v>606</v>
      </c>
      <c r="B1585" s="5">
        <v>5</v>
      </c>
      <c r="C1585" s="5">
        <v>5</v>
      </c>
      <c r="D1585" s="5">
        <v>106</v>
      </c>
      <c r="E1585" s="4" t="s">
        <v>861</v>
      </c>
      <c r="F1585" s="12" t="s">
        <v>908</v>
      </c>
      <c r="G1585" s="4" t="s">
        <v>958</v>
      </c>
      <c r="H1585" s="9">
        <v>1.009544388516538</v>
      </c>
      <c r="I1585" s="4"/>
      <c r="J1585" s="4" t="s">
        <v>961</v>
      </c>
      <c r="K1585" s="4"/>
      <c r="L1585" s="4">
        <v>1</v>
      </c>
      <c r="M1585" s="4" t="s">
        <v>960</v>
      </c>
      <c r="N1585" s="4"/>
    </row>
    <row r="1586" spans="1:14" hidden="1" x14ac:dyDescent="0.3">
      <c r="A1586" s="5" t="s">
        <v>606</v>
      </c>
      <c r="B1586" s="5">
        <v>5</v>
      </c>
      <c r="C1586" s="5">
        <v>5</v>
      </c>
      <c r="D1586" s="5">
        <v>106</v>
      </c>
      <c r="E1586" s="4" t="s">
        <v>861</v>
      </c>
      <c r="F1586" s="12" t="s">
        <v>909</v>
      </c>
      <c r="G1586" s="4" t="s">
        <v>958</v>
      </c>
      <c r="H1586" s="9">
        <v>1.0281325879062471</v>
      </c>
      <c r="I1586" s="4"/>
      <c r="J1586" s="4" t="s">
        <v>961</v>
      </c>
      <c r="K1586" s="4"/>
      <c r="L1586" s="4">
        <v>1</v>
      </c>
      <c r="M1586" s="4" t="s">
        <v>960</v>
      </c>
      <c r="N1586" s="4"/>
    </row>
    <row r="1587" spans="1:14" hidden="1" x14ac:dyDescent="0.3">
      <c r="A1587" s="5" t="s">
        <v>606</v>
      </c>
      <c r="B1587" s="5">
        <v>5</v>
      </c>
      <c r="C1587" s="5">
        <v>5</v>
      </c>
      <c r="D1587" s="5">
        <v>106</v>
      </c>
      <c r="E1587" s="4" t="s">
        <v>861</v>
      </c>
      <c r="F1587" s="12" t="s">
        <v>910</v>
      </c>
      <c r="G1587" s="4" t="s">
        <v>958</v>
      </c>
      <c r="H1587" s="9">
        <v>1.03733818450892</v>
      </c>
      <c r="I1587" s="4"/>
      <c r="J1587" s="4" t="s">
        <v>961</v>
      </c>
      <c r="K1587" s="4"/>
      <c r="L1587" s="4">
        <v>1</v>
      </c>
      <c r="M1587" s="4" t="s">
        <v>960</v>
      </c>
      <c r="N1587" s="4"/>
    </row>
    <row r="1588" spans="1:14" hidden="1" x14ac:dyDescent="0.3">
      <c r="A1588" s="5" t="s">
        <v>606</v>
      </c>
      <c r="B1588" s="5">
        <v>5</v>
      </c>
      <c r="C1588" s="5">
        <v>5</v>
      </c>
      <c r="D1588" s="5">
        <v>106</v>
      </c>
      <c r="E1588" s="4" t="s">
        <v>861</v>
      </c>
      <c r="F1588" s="12" t="s">
        <v>911</v>
      </c>
      <c r="G1588" s="4" t="s">
        <v>958</v>
      </c>
      <c r="H1588" s="9">
        <v>1.0321391654268499</v>
      </c>
      <c r="I1588" s="4"/>
      <c r="J1588" s="4" t="s">
        <v>961</v>
      </c>
      <c r="K1588" s="4"/>
      <c r="L1588" s="4">
        <v>1</v>
      </c>
      <c r="M1588" s="4" t="s">
        <v>960</v>
      </c>
      <c r="N1588" s="4"/>
    </row>
    <row r="1589" spans="1:14" hidden="1" x14ac:dyDescent="0.3">
      <c r="A1589" s="5" t="s">
        <v>606</v>
      </c>
      <c r="B1589" s="5">
        <v>5</v>
      </c>
      <c r="C1589" s="5">
        <v>5</v>
      </c>
      <c r="D1589" s="5">
        <v>106</v>
      </c>
      <c r="E1589" s="4" t="s">
        <v>861</v>
      </c>
      <c r="F1589" s="12" t="s">
        <v>922</v>
      </c>
      <c r="G1589" s="4" t="s">
        <v>962</v>
      </c>
      <c r="H1589" s="9">
        <v>45.702665096863967</v>
      </c>
      <c r="I1589" s="4"/>
      <c r="J1589" s="4" t="s">
        <v>856</v>
      </c>
      <c r="K1589" s="4"/>
      <c r="L1589" s="4">
        <v>1</v>
      </c>
      <c r="M1589" s="4" t="s">
        <v>960</v>
      </c>
      <c r="N1589" s="4"/>
    </row>
    <row r="1590" spans="1:14" hidden="1" x14ac:dyDescent="0.3">
      <c r="A1590" s="5" t="s">
        <v>606</v>
      </c>
      <c r="B1590" s="5">
        <v>5</v>
      </c>
      <c r="C1590" s="5">
        <v>5</v>
      </c>
      <c r="D1590" s="5">
        <v>106</v>
      </c>
      <c r="E1590" s="4" t="s">
        <v>861</v>
      </c>
      <c r="F1590" s="12" t="s">
        <v>904</v>
      </c>
      <c r="G1590" s="4" t="s">
        <v>962</v>
      </c>
      <c r="H1590" s="9">
        <v>44.250308612667382</v>
      </c>
      <c r="I1590" s="4"/>
      <c r="J1590" s="4" t="s">
        <v>856</v>
      </c>
      <c r="K1590" s="4"/>
      <c r="L1590" s="4">
        <v>1</v>
      </c>
      <c r="M1590" s="4" t="s">
        <v>960</v>
      </c>
      <c r="N1590" s="4"/>
    </row>
    <row r="1591" spans="1:14" hidden="1" x14ac:dyDescent="0.3">
      <c r="A1591" s="5" t="s">
        <v>606</v>
      </c>
      <c r="B1591" s="5">
        <v>5</v>
      </c>
      <c r="C1591" s="5">
        <v>5</v>
      </c>
      <c r="D1591" s="5">
        <v>106</v>
      </c>
      <c r="E1591" s="4" t="s">
        <v>861</v>
      </c>
      <c r="F1591" s="12" t="s">
        <v>905</v>
      </c>
      <c r="G1591" s="4" t="s">
        <v>962</v>
      </c>
      <c r="H1591" s="9">
        <v>43.03936863356887</v>
      </c>
      <c r="I1591" s="4"/>
      <c r="J1591" s="4" t="s">
        <v>856</v>
      </c>
      <c r="K1591" s="4"/>
      <c r="L1591" s="4">
        <v>1</v>
      </c>
      <c r="M1591" s="4" t="s">
        <v>960</v>
      </c>
      <c r="N1591" s="4"/>
    </row>
    <row r="1592" spans="1:14" hidden="1" x14ac:dyDescent="0.3">
      <c r="A1592" s="5" t="s">
        <v>606</v>
      </c>
      <c r="B1592" s="5">
        <v>5</v>
      </c>
      <c r="C1592" s="5">
        <v>5</v>
      </c>
      <c r="D1592" s="5">
        <v>106</v>
      </c>
      <c r="E1592" s="4" t="s">
        <v>861</v>
      </c>
      <c r="F1592" s="12" t="s">
        <v>906</v>
      </c>
      <c r="G1592" s="4" t="s">
        <v>962</v>
      </c>
      <c r="H1592" s="9">
        <v>41.294355580069883</v>
      </c>
      <c r="I1592" s="4"/>
      <c r="J1592" s="4" t="s">
        <v>856</v>
      </c>
      <c r="K1592" s="4"/>
      <c r="L1592" s="4">
        <v>1</v>
      </c>
      <c r="M1592" s="4" t="s">
        <v>960</v>
      </c>
      <c r="N1592" s="4"/>
    </row>
    <row r="1593" spans="1:14" hidden="1" x14ac:dyDescent="0.3">
      <c r="A1593" s="5" t="s">
        <v>606</v>
      </c>
      <c r="B1593" s="5">
        <v>5</v>
      </c>
      <c r="C1593" s="5">
        <v>5</v>
      </c>
      <c r="D1593" s="5">
        <v>106</v>
      </c>
      <c r="E1593" s="4" t="s">
        <v>861</v>
      </c>
      <c r="F1593" s="12" t="s">
        <v>903</v>
      </c>
      <c r="G1593" s="4" t="s">
        <v>962</v>
      </c>
      <c r="H1593" s="9">
        <v>40.550458715596328</v>
      </c>
      <c r="I1593" s="4"/>
      <c r="J1593" s="4" t="s">
        <v>856</v>
      </c>
      <c r="K1593" s="4"/>
      <c r="L1593" s="4">
        <v>1</v>
      </c>
      <c r="M1593" s="4" t="s">
        <v>960</v>
      </c>
      <c r="N1593" s="4"/>
    </row>
    <row r="1594" spans="1:14" hidden="1" x14ac:dyDescent="0.3">
      <c r="A1594" s="5" t="s">
        <v>606</v>
      </c>
      <c r="B1594" s="5">
        <v>5</v>
      </c>
      <c r="C1594" s="5">
        <v>5</v>
      </c>
      <c r="D1594" s="5">
        <v>106</v>
      </c>
      <c r="E1594" s="4" t="s">
        <v>861</v>
      </c>
      <c r="F1594" s="12" t="s">
        <v>907</v>
      </c>
      <c r="G1594" s="4" t="s">
        <v>962</v>
      </c>
      <c r="H1594" s="9">
        <v>39.676741850059358</v>
      </c>
      <c r="I1594" s="4"/>
      <c r="J1594" s="4" t="s">
        <v>856</v>
      </c>
      <c r="K1594" s="4"/>
      <c r="L1594" s="4">
        <v>1</v>
      </c>
      <c r="M1594" s="4" t="s">
        <v>960</v>
      </c>
      <c r="N1594" s="4"/>
    </row>
    <row r="1595" spans="1:14" hidden="1" x14ac:dyDescent="0.3">
      <c r="A1595" s="5" t="s">
        <v>606</v>
      </c>
      <c r="B1595" s="5">
        <v>5</v>
      </c>
      <c r="C1595" s="5">
        <v>5</v>
      </c>
      <c r="D1595" s="5">
        <v>106</v>
      </c>
      <c r="E1595" s="4" t="s">
        <v>861</v>
      </c>
      <c r="F1595" s="12" t="s">
        <v>908</v>
      </c>
      <c r="G1595" s="4" t="s">
        <v>962</v>
      </c>
      <c r="H1595" s="9">
        <v>38.036599965794423</v>
      </c>
      <c r="I1595" s="4"/>
      <c r="J1595" s="4" t="s">
        <v>856</v>
      </c>
      <c r="K1595" s="4"/>
      <c r="L1595" s="4">
        <v>1</v>
      </c>
      <c r="M1595" s="4" t="s">
        <v>960</v>
      </c>
      <c r="N1595" s="4"/>
    </row>
    <row r="1596" spans="1:14" hidden="1" x14ac:dyDescent="0.3">
      <c r="A1596" s="5" t="s">
        <v>606</v>
      </c>
      <c r="B1596" s="5">
        <v>5</v>
      </c>
      <c r="C1596" s="5">
        <v>5</v>
      </c>
      <c r="D1596" s="5">
        <v>106</v>
      </c>
      <c r="E1596" s="4" t="s">
        <v>861</v>
      </c>
      <c r="F1596" s="12" t="s">
        <v>909</v>
      </c>
      <c r="G1596" s="4" t="s">
        <v>962</v>
      </c>
      <c r="H1596" s="9">
        <v>37.356468486858887</v>
      </c>
      <c r="I1596" s="4"/>
      <c r="J1596" s="4" t="s">
        <v>856</v>
      </c>
      <c r="K1596" s="4"/>
      <c r="L1596" s="4">
        <v>1</v>
      </c>
      <c r="M1596" s="4" t="s">
        <v>960</v>
      </c>
      <c r="N1596" s="4"/>
    </row>
    <row r="1597" spans="1:14" hidden="1" x14ac:dyDescent="0.3">
      <c r="A1597" s="5" t="s">
        <v>606</v>
      </c>
      <c r="B1597" s="5">
        <v>5</v>
      </c>
      <c r="C1597" s="5">
        <v>5</v>
      </c>
      <c r="D1597" s="5">
        <v>106</v>
      </c>
      <c r="E1597" s="4" t="s">
        <v>861</v>
      </c>
      <c r="F1597" s="12" t="s">
        <v>910</v>
      </c>
      <c r="G1597" s="4" t="s">
        <v>962</v>
      </c>
      <c r="H1597" s="9">
        <v>37.022966672422733</v>
      </c>
      <c r="I1597" s="4"/>
      <c r="J1597" s="4" t="s">
        <v>856</v>
      </c>
      <c r="K1597" s="4"/>
      <c r="L1597" s="4">
        <v>1</v>
      </c>
      <c r="M1597" s="4" t="s">
        <v>960</v>
      </c>
      <c r="N1597" s="4"/>
    </row>
    <row r="1598" spans="1:14" hidden="1" x14ac:dyDescent="0.3">
      <c r="A1598" s="5" t="s">
        <v>606</v>
      </c>
      <c r="B1598" s="5">
        <v>5</v>
      </c>
      <c r="C1598" s="5">
        <v>5</v>
      </c>
      <c r="D1598" s="5">
        <v>106</v>
      </c>
      <c r="E1598" s="4" t="s">
        <v>861</v>
      </c>
      <c r="F1598" s="12" t="s">
        <v>911</v>
      </c>
      <c r="G1598" s="4" t="s">
        <v>962</v>
      </c>
      <c r="H1598" s="9">
        <v>37.211048986063581</v>
      </c>
      <c r="I1598" s="4"/>
      <c r="J1598" s="4" t="s">
        <v>856</v>
      </c>
      <c r="K1598" s="4"/>
      <c r="L1598" s="4">
        <v>1</v>
      </c>
      <c r="M1598" s="4" t="s">
        <v>960</v>
      </c>
      <c r="N1598" s="4"/>
    </row>
    <row r="1599" spans="1:14" hidden="1" x14ac:dyDescent="0.3">
      <c r="A1599" s="5" t="s">
        <v>606</v>
      </c>
      <c r="B1599" s="5">
        <v>5</v>
      </c>
      <c r="C1599" s="5">
        <v>5</v>
      </c>
      <c r="D1599" s="5">
        <v>106</v>
      </c>
      <c r="E1599" s="4" t="s">
        <v>861</v>
      </c>
      <c r="F1599" s="12" t="s">
        <v>922</v>
      </c>
      <c r="G1599" s="4" t="s">
        <v>963</v>
      </c>
      <c r="H1599" s="9">
        <v>18.21</v>
      </c>
      <c r="I1599" s="4"/>
      <c r="J1599" s="4" t="s">
        <v>856</v>
      </c>
      <c r="K1599" s="4"/>
      <c r="L1599" s="4">
        <v>1</v>
      </c>
      <c r="M1599" s="4" t="s">
        <v>960</v>
      </c>
      <c r="N1599" s="4"/>
    </row>
    <row r="1600" spans="1:14" hidden="1" x14ac:dyDescent="0.3">
      <c r="A1600" s="5" t="s">
        <v>606</v>
      </c>
      <c r="B1600" s="5">
        <v>5</v>
      </c>
      <c r="C1600" s="5">
        <v>5</v>
      </c>
      <c r="D1600" s="5">
        <v>106</v>
      </c>
      <c r="E1600" s="4" t="s">
        <v>861</v>
      </c>
      <c r="F1600" s="12" t="s">
        <v>904</v>
      </c>
      <c r="G1600" s="4" t="s">
        <v>963</v>
      </c>
      <c r="H1600" s="9">
        <v>9.8800000000000008</v>
      </c>
      <c r="I1600" s="4"/>
      <c r="J1600" s="4" t="s">
        <v>856</v>
      </c>
      <c r="K1600" s="4"/>
      <c r="L1600" s="4">
        <v>1</v>
      </c>
      <c r="M1600" s="4" t="s">
        <v>960</v>
      </c>
      <c r="N1600" s="4"/>
    </row>
    <row r="1601" spans="1:14" hidden="1" x14ac:dyDescent="0.3">
      <c r="A1601" s="5" t="s">
        <v>606</v>
      </c>
      <c r="B1601" s="5">
        <v>5</v>
      </c>
      <c r="C1601" s="5">
        <v>5</v>
      </c>
      <c r="D1601" s="5">
        <v>106</v>
      </c>
      <c r="E1601" s="4" t="s">
        <v>861</v>
      </c>
      <c r="F1601" s="12" t="s">
        <v>905</v>
      </c>
      <c r="G1601" s="4" t="s">
        <v>963</v>
      </c>
      <c r="H1601" s="9">
        <v>10.9</v>
      </c>
      <c r="I1601" s="4"/>
      <c r="J1601" s="4" t="s">
        <v>856</v>
      </c>
      <c r="K1601" s="4"/>
      <c r="L1601" s="4">
        <v>1</v>
      </c>
      <c r="M1601" s="4" t="s">
        <v>960</v>
      </c>
      <c r="N1601" s="4"/>
    </row>
    <row r="1602" spans="1:14" hidden="1" x14ac:dyDescent="0.3">
      <c r="A1602" s="5" t="s">
        <v>606</v>
      </c>
      <c r="B1602" s="5">
        <v>5</v>
      </c>
      <c r="C1602" s="5">
        <v>5</v>
      </c>
      <c r="D1602" s="5">
        <v>106</v>
      </c>
      <c r="E1602" s="4" t="s">
        <v>861</v>
      </c>
      <c r="F1602" s="12" t="s">
        <v>906</v>
      </c>
      <c r="G1602" s="4" t="s">
        <v>963</v>
      </c>
      <c r="H1602" s="9">
        <v>6.81</v>
      </c>
      <c r="I1602" s="4"/>
      <c r="J1602" s="4" t="s">
        <v>856</v>
      </c>
      <c r="K1602" s="4"/>
      <c r="L1602" s="4">
        <v>1</v>
      </c>
      <c r="M1602" s="4" t="s">
        <v>960</v>
      </c>
      <c r="N1602" s="4"/>
    </row>
    <row r="1603" spans="1:14" hidden="1" x14ac:dyDescent="0.3">
      <c r="A1603" s="5" t="s">
        <v>606</v>
      </c>
      <c r="B1603" s="5">
        <v>5</v>
      </c>
      <c r="C1603" s="5">
        <v>5</v>
      </c>
      <c r="D1603" s="5">
        <v>106</v>
      </c>
      <c r="E1603" s="4" t="s">
        <v>861</v>
      </c>
      <c r="F1603" s="12" t="s">
        <v>903</v>
      </c>
      <c r="G1603" s="4" t="s">
        <v>963</v>
      </c>
      <c r="H1603" s="9">
        <v>7.66</v>
      </c>
      <c r="I1603" s="4"/>
      <c r="J1603" s="4" t="s">
        <v>856</v>
      </c>
      <c r="K1603" s="4"/>
      <c r="L1603" s="4">
        <v>1</v>
      </c>
      <c r="M1603" s="4" t="s">
        <v>960</v>
      </c>
      <c r="N1603" s="4"/>
    </row>
    <row r="1604" spans="1:14" hidden="1" x14ac:dyDescent="0.3">
      <c r="A1604" s="5" t="s">
        <v>606</v>
      </c>
      <c r="B1604" s="5">
        <v>5</v>
      </c>
      <c r="C1604" s="5">
        <v>5</v>
      </c>
      <c r="D1604" s="5">
        <v>106</v>
      </c>
      <c r="E1604" s="4" t="s">
        <v>861</v>
      </c>
      <c r="F1604" s="12" t="s">
        <v>907</v>
      </c>
      <c r="G1604" s="4" t="s">
        <v>963</v>
      </c>
      <c r="H1604" s="9">
        <v>5.27</v>
      </c>
      <c r="I1604" s="4"/>
      <c r="J1604" s="4" t="s">
        <v>856</v>
      </c>
      <c r="K1604" s="4"/>
      <c r="L1604" s="4">
        <v>1</v>
      </c>
      <c r="M1604" s="4" t="s">
        <v>960</v>
      </c>
      <c r="N1604" s="4"/>
    </row>
    <row r="1605" spans="1:14" hidden="1" x14ac:dyDescent="0.3">
      <c r="A1605" s="5" t="s">
        <v>606</v>
      </c>
      <c r="B1605" s="5">
        <v>5</v>
      </c>
      <c r="C1605" s="5">
        <v>5</v>
      </c>
      <c r="D1605" s="5">
        <v>106</v>
      </c>
      <c r="E1605" s="4" t="s">
        <v>861</v>
      </c>
      <c r="F1605" s="12" t="s">
        <v>908</v>
      </c>
      <c r="G1605" s="4" t="s">
        <v>963</v>
      </c>
      <c r="H1605" s="9">
        <v>2.86</v>
      </c>
      <c r="I1605" s="4"/>
      <c r="J1605" s="4" t="s">
        <v>856</v>
      </c>
      <c r="K1605" s="4"/>
      <c r="L1605" s="4">
        <v>1</v>
      </c>
      <c r="M1605" s="4" t="s">
        <v>960</v>
      </c>
      <c r="N1605" s="4"/>
    </row>
    <row r="1606" spans="1:14" hidden="1" x14ac:dyDescent="0.3">
      <c r="A1606" s="5" t="s">
        <v>606</v>
      </c>
      <c r="B1606" s="5">
        <v>5</v>
      </c>
      <c r="C1606" s="5">
        <v>5</v>
      </c>
      <c r="D1606" s="5">
        <v>106</v>
      </c>
      <c r="E1606" s="4" t="s">
        <v>861</v>
      </c>
      <c r="F1606" s="12" t="s">
        <v>909</v>
      </c>
      <c r="G1606" s="4" t="s">
        <v>963</v>
      </c>
      <c r="H1606" s="9">
        <v>5.57</v>
      </c>
      <c r="I1606" s="4"/>
      <c r="J1606" s="4" t="s">
        <v>856</v>
      </c>
      <c r="K1606" s="4"/>
      <c r="L1606" s="4">
        <v>1</v>
      </c>
      <c r="M1606" s="4" t="s">
        <v>960</v>
      </c>
      <c r="N1606" s="4"/>
    </row>
    <row r="1607" spans="1:14" hidden="1" x14ac:dyDescent="0.3">
      <c r="A1607" s="5" t="s">
        <v>606</v>
      </c>
      <c r="B1607" s="5">
        <v>5</v>
      </c>
      <c r="C1607" s="5">
        <v>5</v>
      </c>
      <c r="D1607" s="5">
        <v>106</v>
      </c>
      <c r="E1607" s="4" t="s">
        <v>861</v>
      </c>
      <c r="F1607" s="12" t="s">
        <v>910</v>
      </c>
      <c r="G1607" s="4" t="s">
        <v>963</v>
      </c>
      <c r="H1607" s="9">
        <v>9.99</v>
      </c>
      <c r="I1607" s="4"/>
      <c r="J1607" s="4" t="s">
        <v>856</v>
      </c>
      <c r="K1607" s="4"/>
      <c r="L1607" s="4">
        <v>1</v>
      </c>
      <c r="M1607" s="4" t="s">
        <v>960</v>
      </c>
      <c r="N1607" s="4"/>
    </row>
    <row r="1608" spans="1:14" hidden="1" x14ac:dyDescent="0.3">
      <c r="A1608" s="5" t="s">
        <v>606</v>
      </c>
      <c r="B1608" s="5">
        <v>5</v>
      </c>
      <c r="C1608" s="5">
        <v>5</v>
      </c>
      <c r="D1608" s="5">
        <v>106</v>
      </c>
      <c r="E1608" s="4" t="s">
        <v>861</v>
      </c>
      <c r="F1608" s="12" t="s">
        <v>911</v>
      </c>
      <c r="G1608" s="4" t="s">
        <v>963</v>
      </c>
      <c r="H1608" s="9">
        <v>3.46</v>
      </c>
      <c r="I1608" s="4"/>
      <c r="J1608" s="4" t="s">
        <v>856</v>
      </c>
      <c r="K1608" s="4"/>
      <c r="L1608" s="4">
        <v>1</v>
      </c>
      <c r="M1608" s="4" t="s">
        <v>960</v>
      </c>
      <c r="N1608" s="4"/>
    </row>
    <row r="1609" spans="1:14" hidden="1" x14ac:dyDescent="0.3">
      <c r="A1609" s="5" t="s">
        <v>606</v>
      </c>
      <c r="B1609" s="5">
        <v>5</v>
      </c>
      <c r="C1609" s="5">
        <v>5</v>
      </c>
      <c r="D1609" s="5">
        <v>106</v>
      </c>
      <c r="E1609" s="4" t="s">
        <v>861</v>
      </c>
      <c r="F1609" s="12" t="s">
        <v>922</v>
      </c>
      <c r="G1609" s="4" t="s">
        <v>943</v>
      </c>
      <c r="H1609" s="9">
        <v>81.790000000000006</v>
      </c>
      <c r="I1609" s="4"/>
      <c r="J1609" s="4" t="s">
        <v>856</v>
      </c>
      <c r="K1609" s="4"/>
      <c r="L1609" s="4">
        <v>1</v>
      </c>
      <c r="M1609" s="4" t="s">
        <v>1902</v>
      </c>
      <c r="N1609" s="4"/>
    </row>
    <row r="1610" spans="1:14" hidden="1" x14ac:dyDescent="0.3">
      <c r="A1610" s="5" t="s">
        <v>606</v>
      </c>
      <c r="B1610" s="5">
        <v>5</v>
      </c>
      <c r="C1610" s="5">
        <v>5</v>
      </c>
      <c r="D1610" s="5">
        <v>106</v>
      </c>
      <c r="E1610" s="4" t="s">
        <v>861</v>
      </c>
      <c r="F1610" s="12" t="s">
        <v>904</v>
      </c>
      <c r="G1610" s="4" t="s">
        <v>943</v>
      </c>
      <c r="H1610" s="9">
        <v>90.13</v>
      </c>
      <c r="I1610" s="4"/>
      <c r="J1610" s="4" t="s">
        <v>856</v>
      </c>
      <c r="K1610" s="4"/>
      <c r="L1610" s="4">
        <v>1</v>
      </c>
      <c r="M1610" s="4" t="s">
        <v>1902</v>
      </c>
      <c r="N1610" s="4"/>
    </row>
    <row r="1611" spans="1:14" hidden="1" x14ac:dyDescent="0.3">
      <c r="A1611" s="5" t="s">
        <v>606</v>
      </c>
      <c r="B1611" s="5">
        <v>5</v>
      </c>
      <c r="C1611" s="5">
        <v>5</v>
      </c>
      <c r="D1611" s="5">
        <v>106</v>
      </c>
      <c r="E1611" s="4" t="s">
        <v>861</v>
      </c>
      <c r="F1611" s="12" t="s">
        <v>905</v>
      </c>
      <c r="G1611" s="4" t="s">
        <v>943</v>
      </c>
      <c r="H1611" s="9">
        <v>89.09</v>
      </c>
      <c r="I1611" s="4"/>
      <c r="J1611" s="4" t="s">
        <v>856</v>
      </c>
      <c r="K1611" s="4"/>
      <c r="L1611" s="4">
        <v>1</v>
      </c>
      <c r="M1611" s="4" t="s">
        <v>1902</v>
      </c>
      <c r="N1611" s="4"/>
    </row>
    <row r="1612" spans="1:14" hidden="1" x14ac:dyDescent="0.3">
      <c r="A1612" s="5" t="s">
        <v>606</v>
      </c>
      <c r="B1612" s="5">
        <v>5</v>
      </c>
      <c r="C1612" s="5">
        <v>5</v>
      </c>
      <c r="D1612" s="5">
        <v>106</v>
      </c>
      <c r="E1612" s="4" t="s">
        <v>861</v>
      </c>
      <c r="F1612" s="12" t="s">
        <v>906</v>
      </c>
      <c r="G1612" s="4" t="s">
        <v>943</v>
      </c>
      <c r="H1612" s="9">
        <v>93.19</v>
      </c>
      <c r="I1612" s="4"/>
      <c r="J1612" s="4" t="s">
        <v>856</v>
      </c>
      <c r="K1612" s="4"/>
      <c r="L1612" s="4">
        <v>1</v>
      </c>
      <c r="M1612" s="4" t="s">
        <v>1902</v>
      </c>
      <c r="N1612" s="4"/>
    </row>
    <row r="1613" spans="1:14" hidden="1" x14ac:dyDescent="0.3">
      <c r="A1613" s="5" t="s">
        <v>606</v>
      </c>
      <c r="B1613" s="5">
        <v>5</v>
      </c>
      <c r="C1613" s="5">
        <v>5</v>
      </c>
      <c r="D1613" s="5">
        <v>106</v>
      </c>
      <c r="E1613" s="4" t="s">
        <v>861</v>
      </c>
      <c r="F1613" s="12" t="s">
        <v>903</v>
      </c>
      <c r="G1613" s="4" t="s">
        <v>943</v>
      </c>
      <c r="H1613" s="9">
        <v>92.34</v>
      </c>
      <c r="I1613" s="4"/>
      <c r="J1613" s="4" t="s">
        <v>856</v>
      </c>
      <c r="K1613" s="4"/>
      <c r="L1613" s="4">
        <v>1</v>
      </c>
      <c r="M1613" s="4" t="s">
        <v>1902</v>
      </c>
      <c r="N1613" s="4"/>
    </row>
    <row r="1614" spans="1:14" hidden="1" x14ac:dyDescent="0.3">
      <c r="A1614" s="5" t="s">
        <v>606</v>
      </c>
      <c r="B1614" s="5">
        <v>5</v>
      </c>
      <c r="C1614" s="5">
        <v>5</v>
      </c>
      <c r="D1614" s="5">
        <v>106</v>
      </c>
      <c r="E1614" s="4" t="s">
        <v>861</v>
      </c>
      <c r="F1614" s="12" t="s">
        <v>907</v>
      </c>
      <c r="G1614" s="4" t="s">
        <v>943</v>
      </c>
      <c r="H1614" s="9">
        <v>94.72999999999999</v>
      </c>
      <c r="I1614" s="4"/>
      <c r="J1614" s="4" t="s">
        <v>856</v>
      </c>
      <c r="K1614" s="4"/>
      <c r="L1614" s="4">
        <v>1</v>
      </c>
      <c r="M1614" s="4" t="s">
        <v>1902</v>
      </c>
      <c r="N1614" s="4"/>
    </row>
    <row r="1615" spans="1:14" hidden="1" x14ac:dyDescent="0.3">
      <c r="A1615" s="5" t="s">
        <v>606</v>
      </c>
      <c r="B1615" s="5">
        <v>5</v>
      </c>
      <c r="C1615" s="5">
        <v>5</v>
      </c>
      <c r="D1615" s="5">
        <v>106</v>
      </c>
      <c r="E1615" s="4" t="s">
        <v>861</v>
      </c>
      <c r="F1615" s="12" t="s">
        <v>908</v>
      </c>
      <c r="G1615" s="4" t="s">
        <v>943</v>
      </c>
      <c r="H1615" s="9">
        <v>97.14</v>
      </c>
      <c r="I1615" s="4"/>
      <c r="J1615" s="4" t="s">
        <v>856</v>
      </c>
      <c r="K1615" s="4"/>
      <c r="L1615" s="4">
        <v>1</v>
      </c>
      <c r="M1615" s="4" t="s">
        <v>1902</v>
      </c>
      <c r="N1615" s="4"/>
    </row>
    <row r="1616" spans="1:14" hidden="1" x14ac:dyDescent="0.3">
      <c r="A1616" s="5" t="s">
        <v>606</v>
      </c>
      <c r="B1616" s="5">
        <v>5</v>
      </c>
      <c r="C1616" s="5">
        <v>5</v>
      </c>
      <c r="D1616" s="5">
        <v>106</v>
      </c>
      <c r="E1616" s="4" t="s">
        <v>861</v>
      </c>
      <c r="F1616" s="12" t="s">
        <v>909</v>
      </c>
      <c r="G1616" s="4" t="s">
        <v>943</v>
      </c>
      <c r="H1616" s="9">
        <v>94.42</v>
      </c>
      <c r="I1616" s="4"/>
      <c r="J1616" s="4" t="s">
        <v>856</v>
      </c>
      <c r="K1616" s="4"/>
      <c r="L1616" s="4">
        <v>1</v>
      </c>
      <c r="M1616" s="4" t="s">
        <v>1902</v>
      </c>
      <c r="N1616" s="4"/>
    </row>
    <row r="1617" spans="1:14" hidden="1" x14ac:dyDescent="0.3">
      <c r="A1617" s="5" t="s">
        <v>606</v>
      </c>
      <c r="B1617" s="5">
        <v>5</v>
      </c>
      <c r="C1617" s="5">
        <v>5</v>
      </c>
      <c r="D1617" s="5">
        <v>106</v>
      </c>
      <c r="E1617" s="4" t="s">
        <v>861</v>
      </c>
      <c r="F1617" s="12" t="s">
        <v>910</v>
      </c>
      <c r="G1617" s="4" t="s">
        <v>943</v>
      </c>
      <c r="H1617" s="9">
        <v>90.01</v>
      </c>
      <c r="I1617" s="4"/>
      <c r="J1617" s="4" t="s">
        <v>856</v>
      </c>
      <c r="K1617" s="4"/>
      <c r="L1617" s="4">
        <v>1</v>
      </c>
      <c r="M1617" s="4" t="s">
        <v>1902</v>
      </c>
      <c r="N1617" s="4"/>
    </row>
    <row r="1618" spans="1:14" hidden="1" x14ac:dyDescent="0.3">
      <c r="A1618" s="5" t="s">
        <v>606</v>
      </c>
      <c r="B1618" s="5">
        <v>5</v>
      </c>
      <c r="C1618" s="5">
        <v>5</v>
      </c>
      <c r="D1618" s="5">
        <v>106</v>
      </c>
      <c r="E1618" s="4" t="s">
        <v>861</v>
      </c>
      <c r="F1618" s="12" t="s">
        <v>911</v>
      </c>
      <c r="G1618" s="4" t="s">
        <v>943</v>
      </c>
      <c r="H1618" s="9">
        <v>96.54</v>
      </c>
      <c r="I1618" s="4"/>
      <c r="J1618" s="4" t="s">
        <v>856</v>
      </c>
      <c r="K1618" s="4"/>
      <c r="L1618" s="4">
        <v>1</v>
      </c>
      <c r="M1618" s="4" t="s">
        <v>1902</v>
      </c>
      <c r="N1618" s="4"/>
    </row>
    <row r="1619" spans="1:14" hidden="1" x14ac:dyDescent="0.3">
      <c r="A1619" s="5" t="s">
        <v>606</v>
      </c>
      <c r="B1619" s="5">
        <v>5</v>
      </c>
      <c r="C1619" s="5">
        <v>5</v>
      </c>
      <c r="D1619" s="5">
        <v>106</v>
      </c>
      <c r="E1619" s="4" t="s">
        <v>861</v>
      </c>
      <c r="F1619" s="12" t="s">
        <v>922</v>
      </c>
      <c r="G1619" s="4" t="s">
        <v>2227</v>
      </c>
      <c r="H1619" s="9">
        <v>61.88</v>
      </c>
      <c r="I1619" s="4"/>
      <c r="J1619" s="4" t="s">
        <v>856</v>
      </c>
      <c r="K1619" s="4"/>
      <c r="L1619" s="4">
        <v>1</v>
      </c>
      <c r="M1619" s="4" t="s">
        <v>960</v>
      </c>
      <c r="N1619" s="4"/>
    </row>
    <row r="1620" spans="1:14" hidden="1" x14ac:dyDescent="0.3">
      <c r="A1620" s="5" t="s">
        <v>606</v>
      </c>
      <c r="B1620" s="5">
        <v>5</v>
      </c>
      <c r="C1620" s="5">
        <v>5</v>
      </c>
      <c r="D1620" s="5">
        <v>106</v>
      </c>
      <c r="E1620" s="4" t="s">
        <v>861</v>
      </c>
      <c r="F1620" s="12" t="s">
        <v>904</v>
      </c>
      <c r="G1620" s="4" t="s">
        <v>2227</v>
      </c>
      <c r="H1620" s="9">
        <v>68.27</v>
      </c>
      <c r="I1620" s="4"/>
      <c r="J1620" s="4" t="s">
        <v>856</v>
      </c>
      <c r="K1620" s="4"/>
      <c r="L1620" s="4">
        <v>1</v>
      </c>
      <c r="M1620" s="4" t="s">
        <v>960</v>
      </c>
      <c r="N1620" s="4"/>
    </row>
    <row r="1621" spans="1:14" hidden="1" x14ac:dyDescent="0.3">
      <c r="A1621" s="5" t="s">
        <v>606</v>
      </c>
      <c r="B1621" s="5">
        <v>5</v>
      </c>
      <c r="C1621" s="5">
        <v>5</v>
      </c>
      <c r="D1621" s="5">
        <v>106</v>
      </c>
      <c r="E1621" s="4" t="s">
        <v>861</v>
      </c>
      <c r="F1621" s="12" t="s">
        <v>905</v>
      </c>
      <c r="G1621" s="4" t="s">
        <v>2227</v>
      </c>
      <c r="H1621" s="9">
        <v>67.09</v>
      </c>
      <c r="I1621" s="4"/>
      <c r="J1621" s="4" t="s">
        <v>856</v>
      </c>
      <c r="K1621" s="4"/>
      <c r="L1621" s="4">
        <v>1</v>
      </c>
      <c r="M1621" s="4" t="s">
        <v>960</v>
      </c>
      <c r="N1621" s="4"/>
    </row>
    <row r="1622" spans="1:14" hidden="1" x14ac:dyDescent="0.3">
      <c r="A1622" s="5" t="s">
        <v>606</v>
      </c>
      <c r="B1622" s="5">
        <v>5</v>
      </c>
      <c r="C1622" s="5">
        <v>5</v>
      </c>
      <c r="D1622" s="5">
        <v>106</v>
      </c>
      <c r="E1622" s="4" t="s">
        <v>861</v>
      </c>
      <c r="F1622" s="12" t="s">
        <v>906</v>
      </c>
      <c r="G1622" s="4" t="s">
        <v>2227</v>
      </c>
      <c r="H1622" s="9">
        <v>68.56</v>
      </c>
      <c r="I1622" s="4"/>
      <c r="J1622" s="4" t="s">
        <v>856</v>
      </c>
      <c r="K1622" s="4"/>
      <c r="L1622" s="4">
        <v>1</v>
      </c>
      <c r="M1622" s="4" t="s">
        <v>960</v>
      </c>
      <c r="N1622" s="4"/>
    </row>
    <row r="1623" spans="1:14" hidden="1" x14ac:dyDescent="0.3">
      <c r="A1623" s="5" t="s">
        <v>606</v>
      </c>
      <c r="B1623" s="5">
        <v>5</v>
      </c>
      <c r="C1623" s="5">
        <v>5</v>
      </c>
      <c r="D1623" s="5">
        <v>106</v>
      </c>
      <c r="E1623" s="4" t="s">
        <v>861</v>
      </c>
      <c r="F1623" s="12" t="s">
        <v>903</v>
      </c>
      <c r="G1623" s="4" t="s">
        <v>2227</v>
      </c>
      <c r="H1623" s="9">
        <v>67.400000000000006</v>
      </c>
      <c r="I1623" s="4"/>
      <c r="J1623" s="4" t="s">
        <v>856</v>
      </c>
      <c r="K1623" s="4"/>
      <c r="L1623" s="4">
        <v>1</v>
      </c>
      <c r="M1623" s="4" t="s">
        <v>960</v>
      </c>
      <c r="N1623" s="4"/>
    </row>
    <row r="1624" spans="1:14" hidden="1" x14ac:dyDescent="0.3">
      <c r="A1624" s="5" t="s">
        <v>606</v>
      </c>
      <c r="B1624" s="5">
        <v>5</v>
      </c>
      <c r="C1624" s="5">
        <v>5</v>
      </c>
      <c r="D1624" s="5">
        <v>106</v>
      </c>
      <c r="E1624" s="4" t="s">
        <v>861</v>
      </c>
      <c r="F1624" s="12" t="s">
        <v>907</v>
      </c>
      <c r="G1624" s="4" t="s">
        <v>2227</v>
      </c>
      <c r="H1624" s="9">
        <v>68.959999999999994</v>
      </c>
      <c r="I1624" s="4"/>
      <c r="J1624" s="4" t="s">
        <v>856</v>
      </c>
      <c r="K1624" s="4"/>
      <c r="L1624" s="4">
        <v>1</v>
      </c>
      <c r="M1624" s="4" t="s">
        <v>960</v>
      </c>
      <c r="N1624" s="4"/>
    </row>
    <row r="1625" spans="1:14" hidden="1" x14ac:dyDescent="0.3">
      <c r="A1625" s="5" t="s">
        <v>606</v>
      </c>
      <c r="B1625" s="5">
        <v>5</v>
      </c>
      <c r="C1625" s="5">
        <v>5</v>
      </c>
      <c r="D1625" s="5">
        <v>106</v>
      </c>
      <c r="E1625" s="4" t="s">
        <v>861</v>
      </c>
      <c r="F1625" s="12" t="s">
        <v>908</v>
      </c>
      <c r="G1625" s="4" t="s">
        <v>2227</v>
      </c>
      <c r="H1625" s="9">
        <v>67.94</v>
      </c>
      <c r="I1625" s="4"/>
      <c r="J1625" s="4" t="s">
        <v>856</v>
      </c>
      <c r="K1625" s="4"/>
      <c r="L1625" s="4">
        <v>1</v>
      </c>
      <c r="M1625" s="4" t="s">
        <v>960</v>
      </c>
      <c r="N1625" s="4"/>
    </row>
    <row r="1626" spans="1:14" hidden="1" x14ac:dyDescent="0.3">
      <c r="A1626" s="5" t="s">
        <v>606</v>
      </c>
      <c r="B1626" s="5">
        <v>5</v>
      </c>
      <c r="C1626" s="5">
        <v>5</v>
      </c>
      <c r="D1626" s="5">
        <v>106</v>
      </c>
      <c r="E1626" s="4" t="s">
        <v>861</v>
      </c>
      <c r="F1626" s="12" t="s">
        <v>909</v>
      </c>
      <c r="G1626" s="4" t="s">
        <v>2227</v>
      </c>
      <c r="H1626" s="9">
        <v>68.22</v>
      </c>
      <c r="I1626" s="4"/>
      <c r="J1626" s="4" t="s">
        <v>856</v>
      </c>
      <c r="K1626" s="4"/>
      <c r="L1626" s="4">
        <v>1</v>
      </c>
      <c r="M1626" s="4" t="s">
        <v>960</v>
      </c>
      <c r="N1626" s="4"/>
    </row>
    <row r="1627" spans="1:14" hidden="1" x14ac:dyDescent="0.3">
      <c r="A1627" s="5" t="s">
        <v>606</v>
      </c>
      <c r="B1627" s="5">
        <v>5</v>
      </c>
      <c r="C1627" s="5">
        <v>5</v>
      </c>
      <c r="D1627" s="5">
        <v>106</v>
      </c>
      <c r="E1627" s="4" t="s">
        <v>861</v>
      </c>
      <c r="F1627" s="12" t="s">
        <v>910</v>
      </c>
      <c r="G1627" s="4" t="s">
        <v>2227</v>
      </c>
      <c r="H1627" s="9">
        <v>64.53</v>
      </c>
      <c r="I1627" s="4"/>
      <c r="J1627" s="4" t="s">
        <v>856</v>
      </c>
      <c r="K1627" s="4"/>
      <c r="L1627" s="4">
        <v>1</v>
      </c>
      <c r="M1627" s="4" t="s">
        <v>960</v>
      </c>
      <c r="N1627" s="4"/>
    </row>
    <row r="1628" spans="1:14" hidden="1" x14ac:dyDescent="0.3">
      <c r="A1628" s="5" t="s">
        <v>606</v>
      </c>
      <c r="B1628" s="5">
        <v>5</v>
      </c>
      <c r="C1628" s="5">
        <v>5</v>
      </c>
      <c r="D1628" s="5">
        <v>106</v>
      </c>
      <c r="E1628" s="4" t="s">
        <v>861</v>
      </c>
      <c r="F1628" s="12" t="s">
        <v>911</v>
      </c>
      <c r="G1628" s="4" t="s">
        <v>2227</v>
      </c>
      <c r="H1628" s="9">
        <v>68.400000000000006</v>
      </c>
      <c r="I1628" s="4"/>
      <c r="J1628" s="4" t="s">
        <v>856</v>
      </c>
      <c r="K1628" s="4"/>
      <c r="L1628" s="4">
        <v>1</v>
      </c>
      <c r="M1628" s="4" t="s">
        <v>960</v>
      </c>
      <c r="N1628" s="4"/>
    </row>
    <row r="1629" spans="1:14" hidden="1" x14ac:dyDescent="0.3">
      <c r="A1629" s="5" t="s">
        <v>606</v>
      </c>
      <c r="B1629" s="5">
        <v>5</v>
      </c>
      <c r="C1629" s="5">
        <v>5</v>
      </c>
      <c r="D1629" s="5">
        <v>106</v>
      </c>
      <c r="E1629" s="4" t="s">
        <v>861</v>
      </c>
      <c r="F1629" s="12" t="s">
        <v>922</v>
      </c>
      <c r="G1629" s="4" t="s">
        <v>2230</v>
      </c>
      <c r="H1629" s="9">
        <v>19.91</v>
      </c>
      <c r="I1629" s="4"/>
      <c r="J1629" s="4" t="s">
        <v>856</v>
      </c>
      <c r="K1629" s="4"/>
      <c r="L1629" s="4">
        <v>1</v>
      </c>
      <c r="M1629" s="4" t="s">
        <v>960</v>
      </c>
      <c r="N1629" s="4"/>
    </row>
    <row r="1630" spans="1:14" hidden="1" x14ac:dyDescent="0.3">
      <c r="A1630" s="5" t="s">
        <v>606</v>
      </c>
      <c r="B1630" s="5">
        <v>5</v>
      </c>
      <c r="C1630" s="5">
        <v>5</v>
      </c>
      <c r="D1630" s="5">
        <v>106</v>
      </c>
      <c r="E1630" s="4" t="s">
        <v>861</v>
      </c>
      <c r="F1630" s="12" t="s">
        <v>904</v>
      </c>
      <c r="G1630" s="4" t="s">
        <v>2230</v>
      </c>
      <c r="H1630" s="9">
        <v>21.86</v>
      </c>
      <c r="I1630" s="4"/>
      <c r="J1630" s="4" t="s">
        <v>856</v>
      </c>
      <c r="K1630" s="4"/>
      <c r="L1630" s="4">
        <v>1</v>
      </c>
      <c r="M1630" s="4" t="s">
        <v>960</v>
      </c>
      <c r="N1630" s="4"/>
    </row>
    <row r="1631" spans="1:14" hidden="1" x14ac:dyDescent="0.3">
      <c r="A1631" s="5" t="s">
        <v>606</v>
      </c>
      <c r="B1631" s="5">
        <v>5</v>
      </c>
      <c r="C1631" s="5">
        <v>5</v>
      </c>
      <c r="D1631" s="5">
        <v>106</v>
      </c>
      <c r="E1631" s="4" t="s">
        <v>861</v>
      </c>
      <c r="F1631" s="12" t="s">
        <v>905</v>
      </c>
      <c r="G1631" s="4" t="s">
        <v>2230</v>
      </c>
      <c r="H1631" s="9">
        <v>22</v>
      </c>
      <c r="I1631" s="4"/>
      <c r="J1631" s="4" t="s">
        <v>856</v>
      </c>
      <c r="K1631" s="4"/>
      <c r="L1631" s="4">
        <v>1</v>
      </c>
      <c r="M1631" s="4" t="s">
        <v>960</v>
      </c>
      <c r="N1631" s="4"/>
    </row>
    <row r="1632" spans="1:14" hidden="1" x14ac:dyDescent="0.3">
      <c r="A1632" s="5" t="s">
        <v>606</v>
      </c>
      <c r="B1632" s="5">
        <v>5</v>
      </c>
      <c r="C1632" s="5">
        <v>5</v>
      </c>
      <c r="D1632" s="5">
        <v>106</v>
      </c>
      <c r="E1632" s="4" t="s">
        <v>861</v>
      </c>
      <c r="F1632" s="12" t="s">
        <v>906</v>
      </c>
      <c r="G1632" s="4" t="s">
        <v>2230</v>
      </c>
      <c r="H1632" s="9">
        <v>24.63</v>
      </c>
      <c r="I1632" s="4"/>
      <c r="J1632" s="4" t="s">
        <v>856</v>
      </c>
      <c r="K1632" s="4"/>
      <c r="L1632" s="4">
        <v>1</v>
      </c>
      <c r="M1632" s="4" t="s">
        <v>960</v>
      </c>
      <c r="N1632" s="4"/>
    </row>
    <row r="1633" spans="1:14" hidden="1" x14ac:dyDescent="0.3">
      <c r="A1633" s="5" t="s">
        <v>606</v>
      </c>
      <c r="B1633" s="5">
        <v>5</v>
      </c>
      <c r="C1633" s="5">
        <v>5</v>
      </c>
      <c r="D1633" s="5">
        <v>106</v>
      </c>
      <c r="E1633" s="4" t="s">
        <v>861</v>
      </c>
      <c r="F1633" s="12" t="s">
        <v>903</v>
      </c>
      <c r="G1633" s="4" t="s">
        <v>2230</v>
      </c>
      <c r="H1633" s="9">
        <v>24.94</v>
      </c>
      <c r="I1633" s="4"/>
      <c r="J1633" s="4" t="s">
        <v>856</v>
      </c>
      <c r="K1633" s="4"/>
      <c r="L1633" s="4">
        <v>1</v>
      </c>
      <c r="M1633" s="4" t="s">
        <v>960</v>
      </c>
      <c r="N1633" s="4"/>
    </row>
    <row r="1634" spans="1:14" hidden="1" x14ac:dyDescent="0.3">
      <c r="A1634" s="5" t="s">
        <v>606</v>
      </c>
      <c r="B1634" s="5">
        <v>5</v>
      </c>
      <c r="C1634" s="5">
        <v>5</v>
      </c>
      <c r="D1634" s="5">
        <v>106</v>
      </c>
      <c r="E1634" s="4" t="s">
        <v>861</v>
      </c>
      <c r="F1634" s="12" t="s">
        <v>907</v>
      </c>
      <c r="G1634" s="4" t="s">
        <v>2230</v>
      </c>
      <c r="H1634" s="9">
        <v>25.77</v>
      </c>
      <c r="I1634" s="4"/>
      <c r="J1634" s="4" t="s">
        <v>856</v>
      </c>
      <c r="K1634" s="4"/>
      <c r="L1634" s="4">
        <v>1</v>
      </c>
      <c r="M1634" s="4" t="s">
        <v>960</v>
      </c>
      <c r="N1634" s="4"/>
    </row>
    <row r="1635" spans="1:14" hidden="1" x14ac:dyDescent="0.3">
      <c r="A1635" s="5" t="s">
        <v>606</v>
      </c>
      <c r="B1635" s="5">
        <v>5</v>
      </c>
      <c r="C1635" s="5">
        <v>5</v>
      </c>
      <c r="D1635" s="5">
        <v>106</v>
      </c>
      <c r="E1635" s="4" t="s">
        <v>861</v>
      </c>
      <c r="F1635" s="12" t="s">
        <v>908</v>
      </c>
      <c r="G1635" s="4" t="s">
        <v>2230</v>
      </c>
      <c r="H1635" s="9">
        <v>29.2</v>
      </c>
      <c r="I1635" s="4"/>
      <c r="J1635" s="4" t="s">
        <v>856</v>
      </c>
      <c r="K1635" s="4"/>
      <c r="L1635" s="4">
        <v>1</v>
      </c>
      <c r="M1635" s="4" t="s">
        <v>960</v>
      </c>
      <c r="N1635" s="4"/>
    </row>
    <row r="1636" spans="1:14" hidden="1" x14ac:dyDescent="0.3">
      <c r="A1636" s="5" t="s">
        <v>606</v>
      </c>
      <c r="B1636" s="5">
        <v>5</v>
      </c>
      <c r="C1636" s="5">
        <v>5</v>
      </c>
      <c r="D1636" s="5">
        <v>106</v>
      </c>
      <c r="E1636" s="4" t="s">
        <v>861</v>
      </c>
      <c r="F1636" s="12" t="s">
        <v>909</v>
      </c>
      <c r="G1636" s="4" t="s">
        <v>2230</v>
      </c>
      <c r="H1636" s="9">
        <v>26.2</v>
      </c>
      <c r="I1636" s="4"/>
      <c r="J1636" s="4" t="s">
        <v>856</v>
      </c>
      <c r="K1636" s="4"/>
      <c r="L1636" s="4">
        <v>1</v>
      </c>
      <c r="M1636" s="4" t="s">
        <v>960</v>
      </c>
      <c r="N1636" s="4"/>
    </row>
    <row r="1637" spans="1:14" hidden="1" x14ac:dyDescent="0.3">
      <c r="A1637" s="5" t="s">
        <v>606</v>
      </c>
      <c r="B1637" s="5">
        <v>5</v>
      </c>
      <c r="C1637" s="5">
        <v>5</v>
      </c>
      <c r="D1637" s="5">
        <v>106</v>
      </c>
      <c r="E1637" s="4" t="s">
        <v>861</v>
      </c>
      <c r="F1637" s="12" t="s">
        <v>910</v>
      </c>
      <c r="G1637" s="4" t="s">
        <v>2230</v>
      </c>
      <c r="H1637" s="9">
        <v>25.48</v>
      </c>
      <c r="I1637" s="4"/>
      <c r="J1637" s="4" t="s">
        <v>856</v>
      </c>
      <c r="K1637" s="4"/>
      <c r="L1637" s="4">
        <v>1</v>
      </c>
      <c r="M1637" s="4" t="s">
        <v>960</v>
      </c>
      <c r="N1637" s="4"/>
    </row>
    <row r="1638" spans="1:14" hidden="1" x14ac:dyDescent="0.3">
      <c r="A1638" s="5" t="s">
        <v>606</v>
      </c>
      <c r="B1638" s="5">
        <v>5</v>
      </c>
      <c r="C1638" s="5">
        <v>5</v>
      </c>
      <c r="D1638" s="5">
        <v>106</v>
      </c>
      <c r="E1638" s="4" t="s">
        <v>861</v>
      </c>
      <c r="F1638" s="12" t="s">
        <v>911</v>
      </c>
      <c r="G1638" s="4" t="s">
        <v>2230</v>
      </c>
      <c r="H1638" s="9">
        <v>28.14</v>
      </c>
      <c r="I1638" s="4"/>
      <c r="J1638" s="4" t="s">
        <v>856</v>
      </c>
      <c r="K1638" s="4"/>
      <c r="L1638" s="4">
        <v>1</v>
      </c>
      <c r="M1638" s="4" t="s">
        <v>960</v>
      </c>
      <c r="N1638" s="4"/>
    </row>
    <row r="1639" spans="1:14" hidden="1" x14ac:dyDescent="0.3">
      <c r="A1639" s="5" t="s">
        <v>606</v>
      </c>
      <c r="B1639" s="5">
        <v>5</v>
      </c>
      <c r="C1639" s="5">
        <v>5</v>
      </c>
      <c r="D1639" s="5">
        <v>106</v>
      </c>
      <c r="E1639" s="4" t="s">
        <v>861</v>
      </c>
      <c r="F1639" s="12" t="s">
        <v>922</v>
      </c>
      <c r="G1639" s="4" t="s">
        <v>964</v>
      </c>
      <c r="H1639" s="9">
        <v>49.245387004955504</v>
      </c>
      <c r="I1639" s="9">
        <v>5.9227185265651539</v>
      </c>
      <c r="J1639" s="4" t="s">
        <v>965</v>
      </c>
      <c r="K1639" s="4"/>
      <c r="L1639" s="4">
        <v>1</v>
      </c>
      <c r="M1639" s="4" t="s">
        <v>960</v>
      </c>
      <c r="N1639" s="4"/>
    </row>
    <row r="1640" spans="1:14" hidden="1" x14ac:dyDescent="0.3">
      <c r="A1640" s="5" t="s">
        <v>606</v>
      </c>
      <c r="B1640" s="5">
        <v>5</v>
      </c>
      <c r="C1640" s="5">
        <v>5</v>
      </c>
      <c r="D1640" s="5">
        <v>106</v>
      </c>
      <c r="E1640" s="4" t="s">
        <v>861</v>
      </c>
      <c r="F1640" s="12" t="s">
        <v>904</v>
      </c>
      <c r="G1640" s="4" t="s">
        <v>964</v>
      </c>
      <c r="H1640" s="9">
        <v>80.416519117653039</v>
      </c>
      <c r="I1640" s="9">
        <v>6.9021229537812774</v>
      </c>
      <c r="J1640" s="4" t="s">
        <v>965</v>
      </c>
      <c r="K1640" s="4"/>
      <c r="L1640" s="4">
        <v>1</v>
      </c>
      <c r="M1640" s="4" t="s">
        <v>960</v>
      </c>
      <c r="N1640" s="4"/>
    </row>
    <row r="1641" spans="1:14" hidden="1" x14ac:dyDescent="0.3">
      <c r="A1641" s="5" t="s">
        <v>606</v>
      </c>
      <c r="B1641" s="5">
        <v>5</v>
      </c>
      <c r="C1641" s="5">
        <v>5</v>
      </c>
      <c r="D1641" s="5">
        <v>106</v>
      </c>
      <c r="E1641" s="4" t="s">
        <v>861</v>
      </c>
      <c r="F1641" s="12" t="s">
        <v>905</v>
      </c>
      <c r="G1641" s="4" t="s">
        <v>964</v>
      </c>
      <c r="H1641" s="9">
        <v>50.79002027628151</v>
      </c>
      <c r="I1641" s="9">
        <v>3.5060624433246819</v>
      </c>
      <c r="J1641" s="4" t="s">
        <v>965</v>
      </c>
      <c r="K1641" s="4"/>
      <c r="L1641" s="4">
        <v>1</v>
      </c>
      <c r="M1641" s="4" t="s">
        <v>960</v>
      </c>
      <c r="N1641" s="4"/>
    </row>
    <row r="1642" spans="1:14" hidden="1" x14ac:dyDescent="0.3">
      <c r="A1642" s="5" t="s">
        <v>606</v>
      </c>
      <c r="B1642" s="5">
        <v>5</v>
      </c>
      <c r="C1642" s="5">
        <v>5</v>
      </c>
      <c r="D1642" s="5">
        <v>106</v>
      </c>
      <c r="E1642" s="4" t="s">
        <v>861</v>
      </c>
      <c r="F1642" s="12" t="s">
        <v>906</v>
      </c>
      <c r="G1642" s="4" t="s">
        <v>964</v>
      </c>
      <c r="H1642" s="9">
        <v>35.07709992418819</v>
      </c>
      <c r="I1642" s="9">
        <v>3.5064845924789858</v>
      </c>
      <c r="J1642" s="4" t="s">
        <v>965</v>
      </c>
      <c r="K1642" s="4"/>
      <c r="L1642" s="4">
        <v>1</v>
      </c>
      <c r="M1642" s="4" t="s">
        <v>960</v>
      </c>
      <c r="N1642" s="4"/>
    </row>
    <row r="1643" spans="1:14" hidden="1" x14ac:dyDescent="0.3">
      <c r="A1643" s="5" t="s">
        <v>606</v>
      </c>
      <c r="B1643" s="5">
        <v>5</v>
      </c>
      <c r="C1643" s="5">
        <v>5</v>
      </c>
      <c r="D1643" s="5">
        <v>106</v>
      </c>
      <c r="E1643" s="4" t="s">
        <v>861</v>
      </c>
      <c r="F1643" s="12" t="s">
        <v>903</v>
      </c>
      <c r="G1643" s="4" t="s">
        <v>964</v>
      </c>
      <c r="H1643" s="9">
        <v>413.84105727216831</v>
      </c>
      <c r="I1643" s="9">
        <v>13.504114756627381</v>
      </c>
      <c r="J1643" s="4" t="s">
        <v>965</v>
      </c>
      <c r="K1643" s="4"/>
      <c r="L1643" s="4">
        <v>1</v>
      </c>
      <c r="M1643" s="4" t="s">
        <v>960</v>
      </c>
      <c r="N1643" s="4"/>
    </row>
    <row r="1644" spans="1:14" hidden="1" x14ac:dyDescent="0.3">
      <c r="A1644" s="5" t="s">
        <v>606</v>
      </c>
      <c r="B1644" s="5">
        <v>5</v>
      </c>
      <c r="C1644" s="5">
        <v>5</v>
      </c>
      <c r="D1644" s="5">
        <v>106</v>
      </c>
      <c r="E1644" s="4" t="s">
        <v>861</v>
      </c>
      <c r="F1644" s="12" t="s">
        <v>907</v>
      </c>
      <c r="G1644" s="4" t="s">
        <v>964</v>
      </c>
      <c r="H1644" s="9">
        <v>7.8412856833959097</v>
      </c>
      <c r="I1644" s="9">
        <v>4.5075304994868768</v>
      </c>
      <c r="J1644" s="4" t="s">
        <v>965</v>
      </c>
      <c r="K1644" s="4"/>
      <c r="L1644" s="4">
        <v>1</v>
      </c>
      <c r="M1644" s="4" t="s">
        <v>960</v>
      </c>
      <c r="N1644" s="4"/>
    </row>
    <row r="1645" spans="1:14" hidden="1" x14ac:dyDescent="0.3">
      <c r="A1645" s="5" t="s">
        <v>606</v>
      </c>
      <c r="B1645" s="5">
        <v>5</v>
      </c>
      <c r="C1645" s="5">
        <v>5</v>
      </c>
      <c r="D1645" s="5">
        <v>106</v>
      </c>
      <c r="E1645" s="4" t="s">
        <v>861</v>
      </c>
      <c r="F1645" s="12" t="s">
        <v>908</v>
      </c>
      <c r="G1645" s="4" t="s">
        <v>964</v>
      </c>
      <c r="H1645" s="9">
        <v>25.271100303901264</v>
      </c>
      <c r="I1645" s="9">
        <v>12.360569294725952</v>
      </c>
      <c r="J1645" s="4" t="s">
        <v>965</v>
      </c>
      <c r="K1645" s="4"/>
      <c r="L1645" s="4">
        <v>1</v>
      </c>
      <c r="M1645" s="4" t="s">
        <v>960</v>
      </c>
      <c r="N1645" s="4"/>
    </row>
    <row r="1646" spans="1:14" hidden="1" x14ac:dyDescent="0.3">
      <c r="A1646" s="5" t="s">
        <v>606</v>
      </c>
      <c r="B1646" s="5">
        <v>5</v>
      </c>
      <c r="C1646" s="5">
        <v>5</v>
      </c>
      <c r="D1646" s="5">
        <v>106</v>
      </c>
      <c r="E1646" s="4" t="s">
        <v>861</v>
      </c>
      <c r="F1646" s="12" t="s">
        <v>909</v>
      </c>
      <c r="G1646" s="4" t="s">
        <v>964</v>
      </c>
      <c r="H1646" s="9">
        <v>3.3673872507128948</v>
      </c>
      <c r="I1646" s="9">
        <v>1.4169970275363992</v>
      </c>
      <c r="J1646" s="4" t="s">
        <v>965</v>
      </c>
      <c r="K1646" s="4"/>
      <c r="L1646" s="4">
        <v>1</v>
      </c>
      <c r="M1646" s="4" t="s">
        <v>960</v>
      </c>
      <c r="N1646" s="4"/>
    </row>
    <row r="1647" spans="1:14" hidden="1" x14ac:dyDescent="0.3">
      <c r="A1647" s="5" t="s">
        <v>606</v>
      </c>
      <c r="B1647" s="5">
        <v>5</v>
      </c>
      <c r="C1647" s="5">
        <v>5</v>
      </c>
      <c r="D1647" s="5">
        <v>106</v>
      </c>
      <c r="E1647" s="4" t="s">
        <v>861</v>
      </c>
      <c r="F1647" s="12" t="s">
        <v>922</v>
      </c>
      <c r="G1647" s="4" t="s">
        <v>966</v>
      </c>
      <c r="H1647" s="9">
        <v>115.16867540344694</v>
      </c>
      <c r="I1647" s="9">
        <v>7.2798875511257837</v>
      </c>
      <c r="J1647" s="4" t="s">
        <v>965</v>
      </c>
      <c r="K1647" s="4"/>
      <c r="L1647" s="4">
        <v>1</v>
      </c>
      <c r="M1647" s="4" t="s">
        <v>960</v>
      </c>
      <c r="N1647" s="4"/>
    </row>
    <row r="1648" spans="1:14" hidden="1" x14ac:dyDescent="0.3">
      <c r="A1648" s="5" t="s">
        <v>606</v>
      </c>
      <c r="B1648" s="5">
        <v>5</v>
      </c>
      <c r="C1648" s="5">
        <v>5</v>
      </c>
      <c r="D1648" s="5">
        <v>106</v>
      </c>
      <c r="E1648" s="4" t="s">
        <v>861</v>
      </c>
      <c r="F1648" s="12" t="s">
        <v>904</v>
      </c>
      <c r="G1648" s="4" t="s">
        <v>966</v>
      </c>
      <c r="H1648" s="9">
        <v>11.817018314297883</v>
      </c>
      <c r="I1648" s="9">
        <v>3.6814903985648106</v>
      </c>
      <c r="J1648" s="4" t="s">
        <v>965</v>
      </c>
      <c r="K1648" s="4"/>
      <c r="L1648" s="4">
        <v>1</v>
      </c>
      <c r="M1648" s="4" t="s">
        <v>960</v>
      </c>
      <c r="N1648" s="4"/>
    </row>
    <row r="1649" spans="1:14" hidden="1" x14ac:dyDescent="0.3">
      <c r="A1649" s="5" t="s">
        <v>606</v>
      </c>
      <c r="B1649" s="5">
        <v>5</v>
      </c>
      <c r="C1649" s="5">
        <v>5</v>
      </c>
      <c r="D1649" s="5">
        <v>106</v>
      </c>
      <c r="E1649" s="4" t="s">
        <v>861</v>
      </c>
      <c r="F1649" s="12" t="s">
        <v>905</v>
      </c>
      <c r="G1649" s="4" t="s">
        <v>966</v>
      </c>
      <c r="H1649" s="9">
        <v>0</v>
      </c>
      <c r="I1649" s="9">
        <v>0</v>
      </c>
      <c r="J1649" s="4" t="s">
        <v>965</v>
      </c>
      <c r="K1649" s="4"/>
      <c r="L1649" s="4">
        <v>1</v>
      </c>
      <c r="M1649" s="4" t="s">
        <v>960</v>
      </c>
      <c r="N1649" s="4"/>
    </row>
    <row r="1650" spans="1:14" hidden="1" x14ac:dyDescent="0.3">
      <c r="A1650" s="5" t="s">
        <v>606</v>
      </c>
      <c r="B1650" s="5">
        <v>5</v>
      </c>
      <c r="C1650" s="5">
        <v>5</v>
      </c>
      <c r="D1650" s="5">
        <v>106</v>
      </c>
      <c r="E1650" s="4" t="s">
        <v>861</v>
      </c>
      <c r="F1650" s="12" t="s">
        <v>906</v>
      </c>
      <c r="G1650" s="4" t="s">
        <v>966</v>
      </c>
      <c r="H1650" s="9">
        <v>0</v>
      </c>
      <c r="I1650" s="9">
        <v>0</v>
      </c>
      <c r="J1650" s="4" t="s">
        <v>965</v>
      </c>
      <c r="K1650" s="4"/>
      <c r="L1650" s="4">
        <v>1</v>
      </c>
      <c r="M1650" s="4" t="s">
        <v>960</v>
      </c>
      <c r="N1650" s="4"/>
    </row>
    <row r="1651" spans="1:14" hidden="1" x14ac:dyDescent="0.3">
      <c r="A1651" s="5" t="s">
        <v>606</v>
      </c>
      <c r="B1651" s="5">
        <v>5</v>
      </c>
      <c r="C1651" s="5">
        <v>5</v>
      </c>
      <c r="D1651" s="5">
        <v>106</v>
      </c>
      <c r="E1651" s="4" t="s">
        <v>861</v>
      </c>
      <c r="F1651" s="12" t="s">
        <v>903</v>
      </c>
      <c r="G1651" s="4" t="s">
        <v>966</v>
      </c>
      <c r="H1651" s="9">
        <v>0</v>
      </c>
      <c r="I1651" s="9">
        <v>0</v>
      </c>
      <c r="J1651" s="4" t="s">
        <v>965</v>
      </c>
      <c r="K1651" s="4"/>
      <c r="L1651" s="4">
        <v>1</v>
      </c>
      <c r="M1651" s="4" t="s">
        <v>960</v>
      </c>
      <c r="N1651" s="4"/>
    </row>
    <row r="1652" spans="1:14" hidden="1" x14ac:dyDescent="0.3">
      <c r="A1652" s="5" t="s">
        <v>606</v>
      </c>
      <c r="B1652" s="5">
        <v>5</v>
      </c>
      <c r="C1652" s="5">
        <v>5</v>
      </c>
      <c r="D1652" s="5">
        <v>106</v>
      </c>
      <c r="E1652" s="4" t="s">
        <v>861</v>
      </c>
      <c r="F1652" s="12" t="s">
        <v>907</v>
      </c>
      <c r="G1652" s="4" t="s">
        <v>931</v>
      </c>
      <c r="H1652" s="9">
        <v>4.3893440254298506</v>
      </c>
      <c r="I1652" s="9"/>
      <c r="J1652" s="4" t="s">
        <v>856</v>
      </c>
      <c r="K1652" s="4"/>
      <c r="L1652" s="4">
        <v>1</v>
      </c>
      <c r="M1652" s="4" t="s">
        <v>960</v>
      </c>
      <c r="N1652" s="4"/>
    </row>
    <row r="1653" spans="1:14" hidden="1" x14ac:dyDescent="0.3">
      <c r="A1653" s="5" t="s">
        <v>606</v>
      </c>
      <c r="B1653" s="5">
        <v>5</v>
      </c>
      <c r="C1653" s="5">
        <v>5</v>
      </c>
      <c r="D1653" s="5">
        <v>106</v>
      </c>
      <c r="E1653" s="4" t="s">
        <v>861</v>
      </c>
      <c r="F1653" s="12" t="s">
        <v>904</v>
      </c>
      <c r="G1653" s="4" t="s">
        <v>931</v>
      </c>
      <c r="H1653" s="9">
        <v>4.2111035832580548</v>
      </c>
      <c r="I1653" s="9"/>
      <c r="J1653" s="4" t="s">
        <v>856</v>
      </c>
      <c r="K1653" s="4"/>
      <c r="L1653" s="4">
        <v>1</v>
      </c>
      <c r="M1653" s="4" t="s">
        <v>960</v>
      </c>
      <c r="N1653" s="4"/>
    </row>
    <row r="1654" spans="1:14" hidden="1" x14ac:dyDescent="0.3">
      <c r="A1654" s="5" t="s">
        <v>606</v>
      </c>
      <c r="B1654" s="5">
        <v>5</v>
      </c>
      <c r="C1654" s="5">
        <v>5</v>
      </c>
      <c r="D1654" s="5">
        <v>106</v>
      </c>
      <c r="E1654" s="4" t="s">
        <v>861</v>
      </c>
      <c r="F1654" s="12" t="s">
        <v>905</v>
      </c>
      <c r="G1654" s="4" t="s">
        <v>931</v>
      </c>
      <c r="H1654" s="9">
        <v>4.118496967710211</v>
      </c>
      <c r="I1654" s="9"/>
      <c r="J1654" s="4" t="s">
        <v>856</v>
      </c>
      <c r="K1654" s="4"/>
      <c r="L1654" s="4">
        <v>1</v>
      </c>
      <c r="M1654" s="4" t="s">
        <v>960</v>
      </c>
      <c r="N1654" s="4"/>
    </row>
    <row r="1655" spans="1:14" hidden="1" x14ac:dyDescent="0.3">
      <c r="A1655" s="5" t="s">
        <v>606</v>
      </c>
      <c r="B1655" s="5">
        <v>5</v>
      </c>
      <c r="C1655" s="5">
        <v>5</v>
      </c>
      <c r="D1655" s="5">
        <v>106</v>
      </c>
      <c r="E1655" s="4" t="s">
        <v>861</v>
      </c>
      <c r="F1655" s="12" t="s">
        <v>906</v>
      </c>
      <c r="G1655" s="4" t="s">
        <v>931</v>
      </c>
      <c r="H1655" s="9">
        <v>4.1511631489755052</v>
      </c>
      <c r="I1655" s="9"/>
      <c r="J1655" s="4" t="s">
        <v>856</v>
      </c>
      <c r="K1655" s="4"/>
      <c r="L1655" s="4">
        <v>1</v>
      </c>
      <c r="M1655" s="4" t="s">
        <v>960</v>
      </c>
      <c r="N1655" s="4"/>
    </row>
    <row r="1656" spans="1:14" hidden="1" x14ac:dyDescent="0.3">
      <c r="A1656" s="5" t="s">
        <v>606</v>
      </c>
      <c r="B1656" s="5">
        <v>5</v>
      </c>
      <c r="C1656" s="5">
        <v>5</v>
      </c>
      <c r="D1656" s="5">
        <v>106</v>
      </c>
      <c r="E1656" s="4" t="s">
        <v>861</v>
      </c>
      <c r="F1656" s="12" t="s">
        <v>903</v>
      </c>
      <c r="G1656" s="4" t="s">
        <v>931</v>
      </c>
      <c r="H1656" s="9">
        <v>3.973459493274945</v>
      </c>
      <c r="I1656" s="9"/>
      <c r="J1656" s="4" t="s">
        <v>856</v>
      </c>
      <c r="K1656" s="4"/>
      <c r="L1656" s="4">
        <v>1</v>
      </c>
      <c r="M1656" s="4" t="s">
        <v>960</v>
      </c>
      <c r="N1656" s="4"/>
    </row>
    <row r="1657" spans="1:14" hidden="1" x14ac:dyDescent="0.3">
      <c r="A1657" s="5" t="s">
        <v>606</v>
      </c>
      <c r="B1657" s="5">
        <v>5</v>
      </c>
      <c r="C1657" s="5">
        <v>5</v>
      </c>
      <c r="D1657" s="5">
        <v>106</v>
      </c>
      <c r="E1657" s="4" t="s">
        <v>861</v>
      </c>
      <c r="F1657" s="12" t="s">
        <v>907</v>
      </c>
      <c r="G1657" s="4" t="s">
        <v>931</v>
      </c>
      <c r="H1657" s="9">
        <v>3.9574935873946511</v>
      </c>
      <c r="I1657" s="9"/>
      <c r="J1657" s="4" t="s">
        <v>856</v>
      </c>
      <c r="K1657" s="4"/>
      <c r="L1657" s="4">
        <v>1</v>
      </c>
      <c r="M1657" s="4" t="s">
        <v>960</v>
      </c>
      <c r="N1657" s="4"/>
    </row>
    <row r="1658" spans="1:14" hidden="1" x14ac:dyDescent="0.3">
      <c r="A1658" s="5" t="s">
        <v>606</v>
      </c>
      <c r="B1658" s="5">
        <v>5</v>
      </c>
      <c r="C1658" s="5">
        <v>5</v>
      </c>
      <c r="D1658" s="5">
        <v>106</v>
      </c>
      <c r="E1658" s="4" t="s">
        <v>861</v>
      </c>
      <c r="F1658" s="12" t="s">
        <v>908</v>
      </c>
      <c r="G1658" s="4" t="s">
        <v>931</v>
      </c>
      <c r="H1658" s="9">
        <v>4.0075883329381083</v>
      </c>
      <c r="I1658" s="9"/>
      <c r="J1658" s="4" t="s">
        <v>856</v>
      </c>
      <c r="K1658" s="4"/>
      <c r="L1658" s="4">
        <v>1</v>
      </c>
      <c r="M1658" s="4" t="s">
        <v>960</v>
      </c>
      <c r="N1658" s="4"/>
    </row>
    <row r="1659" spans="1:14" hidden="1" x14ac:dyDescent="0.3">
      <c r="A1659" s="5" t="s">
        <v>606</v>
      </c>
      <c r="B1659" s="5">
        <v>5</v>
      </c>
      <c r="C1659" s="5">
        <v>5</v>
      </c>
      <c r="D1659" s="5">
        <v>106</v>
      </c>
      <c r="E1659" s="4" t="s">
        <v>861</v>
      </c>
      <c r="F1659" s="12" t="s">
        <v>909</v>
      </c>
      <c r="G1659" s="4" t="s">
        <v>931</v>
      </c>
      <c r="H1659" s="9">
        <v>3.865274670643799</v>
      </c>
      <c r="I1659" s="9"/>
      <c r="J1659" s="4" t="s">
        <v>856</v>
      </c>
      <c r="K1659" s="4"/>
      <c r="L1659" s="4">
        <v>1</v>
      </c>
      <c r="M1659" s="4" t="s">
        <v>960</v>
      </c>
      <c r="N1659" s="4"/>
    </row>
    <row r="1660" spans="1:14" hidden="1" x14ac:dyDescent="0.3">
      <c r="A1660" s="5" t="s">
        <v>606</v>
      </c>
      <c r="B1660" s="5">
        <v>5</v>
      </c>
      <c r="C1660" s="5">
        <v>5</v>
      </c>
      <c r="D1660" s="5">
        <v>106</v>
      </c>
      <c r="E1660" s="4" t="s">
        <v>861</v>
      </c>
      <c r="F1660" s="12" t="s">
        <v>910</v>
      </c>
      <c r="G1660" s="4" t="s">
        <v>931</v>
      </c>
      <c r="H1660" s="9">
        <v>3.8950042337002539</v>
      </c>
      <c r="I1660" s="9"/>
      <c r="J1660" s="4" t="s">
        <v>856</v>
      </c>
      <c r="K1660" s="4"/>
      <c r="L1660" s="4">
        <v>1</v>
      </c>
      <c r="M1660" s="4" t="s">
        <v>960</v>
      </c>
      <c r="N1660" s="4"/>
    </row>
    <row r="1661" spans="1:14" hidden="1" x14ac:dyDescent="0.3">
      <c r="A1661" s="5" t="s">
        <v>606</v>
      </c>
      <c r="B1661" s="5">
        <v>5</v>
      </c>
      <c r="C1661" s="5">
        <v>5</v>
      </c>
      <c r="D1661" s="5">
        <v>106</v>
      </c>
      <c r="E1661" s="4" t="s">
        <v>861</v>
      </c>
      <c r="F1661" s="12" t="s">
        <v>911</v>
      </c>
      <c r="G1661" s="4" t="s">
        <v>931</v>
      </c>
      <c r="H1661" s="9">
        <v>3.9135452733186442</v>
      </c>
      <c r="I1661" s="9"/>
      <c r="J1661" s="4" t="s">
        <v>856</v>
      </c>
      <c r="K1661" s="4"/>
      <c r="L1661" s="4">
        <v>1</v>
      </c>
      <c r="M1661" s="4" t="s">
        <v>960</v>
      </c>
      <c r="N1661" s="4"/>
    </row>
    <row r="1662" spans="1:14" hidden="1" x14ac:dyDescent="0.3">
      <c r="A1662" s="5" t="s">
        <v>606</v>
      </c>
      <c r="B1662" s="5">
        <v>5</v>
      </c>
      <c r="C1662" s="5">
        <v>5</v>
      </c>
      <c r="D1662" s="5">
        <v>106</v>
      </c>
      <c r="E1662" s="4" t="s">
        <v>861</v>
      </c>
      <c r="F1662" s="12" t="s">
        <v>922</v>
      </c>
      <c r="G1662" s="4" t="s">
        <v>967</v>
      </c>
      <c r="H1662" s="9">
        <v>7.0156046814044207E-2</v>
      </c>
      <c r="I1662" s="9"/>
      <c r="J1662" s="4" t="s">
        <v>856</v>
      </c>
      <c r="K1662" s="4"/>
      <c r="L1662" s="4">
        <v>1</v>
      </c>
      <c r="M1662" s="4" t="s">
        <v>960</v>
      </c>
      <c r="N1662" s="4"/>
    </row>
    <row r="1663" spans="1:14" hidden="1" x14ac:dyDescent="0.3">
      <c r="A1663" s="5" t="s">
        <v>606</v>
      </c>
      <c r="B1663" s="5">
        <v>5</v>
      </c>
      <c r="C1663" s="5">
        <v>5</v>
      </c>
      <c r="D1663" s="5">
        <v>106</v>
      </c>
      <c r="E1663" s="4" t="s">
        <v>861</v>
      </c>
      <c r="F1663" s="12" t="s">
        <v>904</v>
      </c>
      <c r="G1663" s="4" t="s">
        <v>967</v>
      </c>
      <c r="H1663" s="9">
        <v>7.2944896115627822E-2</v>
      </c>
      <c r="I1663" s="9"/>
      <c r="J1663" s="4" t="s">
        <v>856</v>
      </c>
      <c r="K1663" s="4"/>
      <c r="L1663" s="4">
        <v>1</v>
      </c>
      <c r="M1663" s="4" t="s">
        <v>960</v>
      </c>
      <c r="N1663" s="4"/>
    </row>
    <row r="1664" spans="1:14" hidden="1" x14ac:dyDescent="0.3">
      <c r="A1664" s="5" t="s">
        <v>606</v>
      </c>
      <c r="B1664" s="5">
        <v>5</v>
      </c>
      <c r="C1664" s="5">
        <v>5</v>
      </c>
      <c r="D1664" s="5">
        <v>106</v>
      </c>
      <c r="E1664" s="4" t="s">
        <v>861</v>
      </c>
      <c r="F1664" s="12" t="s">
        <v>905</v>
      </c>
      <c r="G1664" s="4" t="s">
        <v>967</v>
      </c>
      <c r="H1664" s="9">
        <v>7.4635305687592204E-2</v>
      </c>
      <c r="I1664" s="9"/>
      <c r="J1664" s="4" t="s">
        <v>856</v>
      </c>
      <c r="K1664" s="4"/>
      <c r="L1664" s="4">
        <v>1</v>
      </c>
      <c r="M1664" s="4" t="s">
        <v>960</v>
      </c>
      <c r="N1664" s="4"/>
    </row>
    <row r="1665" spans="1:14" hidden="1" x14ac:dyDescent="0.3">
      <c r="A1665" s="5" t="s">
        <v>606</v>
      </c>
      <c r="B1665" s="5">
        <v>5</v>
      </c>
      <c r="C1665" s="5">
        <v>5</v>
      </c>
      <c r="D1665" s="5">
        <v>106</v>
      </c>
      <c r="E1665" s="4" t="s">
        <v>861</v>
      </c>
      <c r="F1665" s="12" t="s">
        <v>906</v>
      </c>
      <c r="G1665" s="4" t="s">
        <v>967</v>
      </c>
      <c r="H1665" s="9">
        <v>7.130642427977199E-2</v>
      </c>
      <c r="I1665" s="9"/>
      <c r="J1665" s="4" t="s">
        <v>856</v>
      </c>
      <c r="K1665" s="4"/>
      <c r="L1665" s="4">
        <v>1</v>
      </c>
      <c r="M1665" s="4" t="s">
        <v>960</v>
      </c>
      <c r="N1665" s="4"/>
    </row>
    <row r="1666" spans="1:14" hidden="1" x14ac:dyDescent="0.3">
      <c r="A1666" s="5" t="s">
        <v>606</v>
      </c>
      <c r="B1666" s="5">
        <v>5</v>
      </c>
      <c r="C1666" s="5">
        <v>5</v>
      </c>
      <c r="D1666" s="5">
        <v>106</v>
      </c>
      <c r="E1666" s="4" t="s">
        <v>861</v>
      </c>
      <c r="F1666" s="12" t="s">
        <v>903</v>
      </c>
      <c r="G1666" s="4" t="s">
        <v>967</v>
      </c>
      <c r="H1666" s="9">
        <v>8.2561776665624018E-2</v>
      </c>
      <c r="I1666" s="9"/>
      <c r="J1666" s="4" t="s">
        <v>856</v>
      </c>
      <c r="K1666" s="4"/>
      <c r="L1666" s="4">
        <v>1</v>
      </c>
      <c r="M1666" s="4" t="s">
        <v>960</v>
      </c>
      <c r="N1666" s="4"/>
    </row>
    <row r="1667" spans="1:14" hidden="1" x14ac:dyDescent="0.3">
      <c r="A1667" s="5" t="s">
        <v>606</v>
      </c>
      <c r="B1667" s="5">
        <v>5</v>
      </c>
      <c r="C1667" s="5">
        <v>5</v>
      </c>
      <c r="D1667" s="5">
        <v>106</v>
      </c>
      <c r="E1667" s="4" t="s">
        <v>861</v>
      </c>
      <c r="F1667" s="12" t="s">
        <v>907</v>
      </c>
      <c r="G1667" s="4" t="s">
        <v>967</v>
      </c>
      <c r="H1667" s="9">
        <v>7.3286918285086128E-2</v>
      </c>
      <c r="I1667" s="9"/>
      <c r="J1667" s="4" t="s">
        <v>856</v>
      </c>
      <c r="K1667" s="4"/>
      <c r="L1667" s="4">
        <v>1</v>
      </c>
      <c r="M1667" s="4" t="s">
        <v>960</v>
      </c>
      <c r="N1667" s="4"/>
    </row>
    <row r="1668" spans="1:14" hidden="1" x14ac:dyDescent="0.3">
      <c r="A1668" s="5" t="s">
        <v>606</v>
      </c>
      <c r="B1668" s="5">
        <v>5</v>
      </c>
      <c r="C1668" s="5">
        <v>5</v>
      </c>
      <c r="D1668" s="5">
        <v>106</v>
      </c>
      <c r="E1668" s="4" t="s">
        <v>861</v>
      </c>
      <c r="F1668" s="12" t="s">
        <v>908</v>
      </c>
      <c r="G1668" s="4" t="s">
        <v>967</v>
      </c>
      <c r="H1668" s="9">
        <v>7.1140621294759315E-2</v>
      </c>
      <c r="I1668" s="9"/>
      <c r="J1668" s="4" t="s">
        <v>856</v>
      </c>
      <c r="K1668" s="4"/>
      <c r="L1668" s="4">
        <v>1</v>
      </c>
      <c r="M1668" s="4" t="s">
        <v>960</v>
      </c>
      <c r="N1668" s="4"/>
    </row>
    <row r="1669" spans="1:14" hidden="1" x14ac:dyDescent="0.3">
      <c r="A1669" s="5" t="s">
        <v>606</v>
      </c>
      <c r="B1669" s="5">
        <v>5</v>
      </c>
      <c r="C1669" s="5">
        <v>5</v>
      </c>
      <c r="D1669" s="5">
        <v>106</v>
      </c>
      <c r="E1669" s="4" t="s">
        <v>861</v>
      </c>
      <c r="F1669" s="12" t="s">
        <v>909</v>
      </c>
      <c r="G1669" s="4" t="s">
        <v>967</v>
      </c>
      <c r="H1669" s="9">
        <v>7.4571215510812833E-2</v>
      </c>
      <c r="I1669" s="9"/>
      <c r="J1669" s="4" t="s">
        <v>856</v>
      </c>
      <c r="K1669" s="4"/>
      <c r="L1669" s="4">
        <v>1</v>
      </c>
      <c r="M1669" s="4" t="s">
        <v>960</v>
      </c>
      <c r="N1669" s="4"/>
    </row>
    <row r="1670" spans="1:14" hidden="1" x14ac:dyDescent="0.3">
      <c r="A1670" s="5" t="s">
        <v>606</v>
      </c>
      <c r="B1670" s="5">
        <v>5</v>
      </c>
      <c r="C1670" s="5">
        <v>5</v>
      </c>
      <c r="D1670" s="5">
        <v>106</v>
      </c>
      <c r="E1670" s="4" t="s">
        <v>861</v>
      </c>
      <c r="F1670" s="12" t="s">
        <v>910</v>
      </c>
      <c r="G1670" s="4" t="s">
        <v>967</v>
      </c>
      <c r="H1670" s="9">
        <v>8.4674005080440318E-2</v>
      </c>
      <c r="I1670" s="9"/>
      <c r="J1670" s="4" t="s">
        <v>856</v>
      </c>
      <c r="K1670" s="4"/>
      <c r="L1670" s="4">
        <v>1</v>
      </c>
      <c r="M1670" s="4" t="s">
        <v>960</v>
      </c>
      <c r="N1670" s="4"/>
    </row>
    <row r="1671" spans="1:14" hidden="1" x14ac:dyDescent="0.3">
      <c r="A1671" s="5" t="s">
        <v>606</v>
      </c>
      <c r="B1671" s="5">
        <v>5</v>
      </c>
      <c r="C1671" s="5">
        <v>5</v>
      </c>
      <c r="D1671" s="5">
        <v>106</v>
      </c>
      <c r="E1671" s="4" t="s">
        <v>861</v>
      </c>
      <c r="F1671" s="12" t="s">
        <v>911</v>
      </c>
      <c r="G1671" s="4" t="s">
        <v>967</v>
      </c>
      <c r="H1671" s="9">
        <v>7.3444549365229247E-2</v>
      </c>
      <c r="I1671" s="9"/>
      <c r="J1671" s="4" t="s">
        <v>856</v>
      </c>
      <c r="K1671" s="4"/>
      <c r="L1671" s="4">
        <v>1</v>
      </c>
      <c r="M1671" s="4" t="s">
        <v>960</v>
      </c>
      <c r="N1671" s="4"/>
    </row>
    <row r="1672" spans="1:14" hidden="1" x14ac:dyDescent="0.3">
      <c r="A1672" s="5" t="s">
        <v>606</v>
      </c>
      <c r="B1672" s="5">
        <v>5</v>
      </c>
      <c r="C1672" s="5">
        <v>5</v>
      </c>
      <c r="D1672" s="5">
        <v>106</v>
      </c>
      <c r="E1672" s="4" t="s">
        <v>861</v>
      </c>
      <c r="F1672" s="12" t="s">
        <v>922</v>
      </c>
      <c r="G1672" s="4" t="s">
        <v>1759</v>
      </c>
      <c r="H1672" s="9">
        <v>0.52751289002285662</v>
      </c>
      <c r="I1672" s="9"/>
      <c r="J1672" s="4" t="s">
        <v>856</v>
      </c>
      <c r="K1672" s="4"/>
      <c r="L1672" s="4">
        <v>1</v>
      </c>
      <c r="M1672" s="4" t="s">
        <v>960</v>
      </c>
      <c r="N1672" s="4"/>
    </row>
    <row r="1673" spans="1:14" hidden="1" x14ac:dyDescent="0.3">
      <c r="A1673" s="5" t="s">
        <v>606</v>
      </c>
      <c r="B1673" s="5">
        <v>5</v>
      </c>
      <c r="C1673" s="5">
        <v>5</v>
      </c>
      <c r="D1673" s="5">
        <v>106</v>
      </c>
      <c r="E1673" s="4" t="s">
        <v>861</v>
      </c>
      <c r="F1673" s="12" t="s">
        <v>904</v>
      </c>
      <c r="G1673" s="4" t="s">
        <v>1759</v>
      </c>
      <c r="H1673" s="9">
        <v>0.65294376581930225</v>
      </c>
      <c r="I1673" s="9"/>
      <c r="J1673" s="4" t="s">
        <v>856</v>
      </c>
      <c r="K1673" s="4"/>
      <c r="L1673" s="4">
        <v>1</v>
      </c>
      <c r="M1673" s="4" t="s">
        <v>960</v>
      </c>
      <c r="N1673" s="4"/>
    </row>
    <row r="1674" spans="1:14" hidden="1" x14ac:dyDescent="0.3">
      <c r="A1674" s="5" t="s">
        <v>606</v>
      </c>
      <c r="B1674" s="5">
        <v>5</v>
      </c>
      <c r="C1674" s="5">
        <v>5</v>
      </c>
      <c r="D1674" s="5">
        <v>106</v>
      </c>
      <c r="E1674" s="4" t="s">
        <v>861</v>
      </c>
      <c r="F1674" s="12" t="s">
        <v>905</v>
      </c>
      <c r="G1674" s="4" t="s">
        <v>1759</v>
      </c>
      <c r="H1674" s="9">
        <v>0.59839905501520518</v>
      </c>
      <c r="I1674" s="9"/>
      <c r="J1674" s="4" t="s">
        <v>856</v>
      </c>
      <c r="K1674" s="4"/>
      <c r="L1674" s="4">
        <v>1</v>
      </c>
      <c r="M1674" s="4" t="s">
        <v>960</v>
      </c>
      <c r="N1674" s="4"/>
    </row>
    <row r="1675" spans="1:14" hidden="1" x14ac:dyDescent="0.3">
      <c r="A1675" s="5" t="s">
        <v>606</v>
      </c>
      <c r="B1675" s="5">
        <v>5</v>
      </c>
      <c r="C1675" s="5">
        <v>5</v>
      </c>
      <c r="D1675" s="5">
        <v>106</v>
      </c>
      <c r="E1675" s="4" t="s">
        <v>861</v>
      </c>
      <c r="F1675" s="12" t="s">
        <v>906</v>
      </c>
      <c r="G1675" s="4" t="s">
        <v>1759</v>
      </c>
      <c r="H1675" s="9">
        <v>0.58927664645836564</v>
      </c>
      <c r="I1675" s="9"/>
      <c r="J1675" s="4" t="s">
        <v>856</v>
      </c>
      <c r="K1675" s="4"/>
      <c r="L1675" s="4">
        <v>1</v>
      </c>
      <c r="M1675" s="4" t="s">
        <v>960</v>
      </c>
      <c r="N1675" s="4"/>
    </row>
    <row r="1676" spans="1:14" hidden="1" x14ac:dyDescent="0.3">
      <c r="A1676" s="5" t="s">
        <v>606</v>
      </c>
      <c r="B1676" s="5">
        <v>5</v>
      </c>
      <c r="C1676" s="5">
        <v>5</v>
      </c>
      <c r="D1676" s="5">
        <v>106</v>
      </c>
      <c r="E1676" s="4" t="s">
        <v>861</v>
      </c>
      <c r="F1676" s="12" t="s">
        <v>903</v>
      </c>
      <c r="G1676" s="4" t="s">
        <v>1759</v>
      </c>
      <c r="H1676" s="9">
        <v>0.57747861035086423</v>
      </c>
      <c r="I1676" s="9"/>
      <c r="J1676" s="4" t="s">
        <v>856</v>
      </c>
      <c r="K1676" s="4"/>
      <c r="L1676" s="4">
        <v>1</v>
      </c>
      <c r="M1676" s="4" t="s">
        <v>960</v>
      </c>
      <c r="N1676" s="4"/>
    </row>
    <row r="1677" spans="1:14" hidden="1" x14ac:dyDescent="0.3">
      <c r="A1677" s="5" t="s">
        <v>606</v>
      </c>
      <c r="B1677" s="5">
        <v>5</v>
      </c>
      <c r="C1677" s="5">
        <v>5</v>
      </c>
      <c r="D1677" s="5">
        <v>106</v>
      </c>
      <c r="E1677" s="4" t="s">
        <v>861</v>
      </c>
      <c r="F1677" s="12" t="s">
        <v>907</v>
      </c>
      <c r="G1677" s="4" t="s">
        <v>1759</v>
      </c>
      <c r="H1677" s="9">
        <v>0.55158947758429056</v>
      </c>
      <c r="I1677" s="9"/>
      <c r="J1677" s="4" t="s">
        <v>856</v>
      </c>
      <c r="K1677" s="4"/>
      <c r="L1677" s="4">
        <v>1</v>
      </c>
      <c r="M1677" s="4" t="s">
        <v>960</v>
      </c>
      <c r="N1677" s="4"/>
    </row>
    <row r="1678" spans="1:14" hidden="1" x14ac:dyDescent="0.3">
      <c r="A1678" s="5" t="s">
        <v>606</v>
      </c>
      <c r="B1678" s="5">
        <v>5</v>
      </c>
      <c r="C1678" s="5">
        <v>5</v>
      </c>
      <c r="D1678" s="5">
        <v>106</v>
      </c>
      <c r="E1678" s="4" t="s">
        <v>861</v>
      </c>
      <c r="F1678" s="12" t="s">
        <v>908</v>
      </c>
      <c r="G1678" s="4" t="s">
        <v>1759</v>
      </c>
      <c r="H1678" s="9">
        <v>0.56819622641509426</v>
      </c>
      <c r="I1678" s="9"/>
      <c r="J1678" s="4" t="s">
        <v>856</v>
      </c>
      <c r="K1678" s="4"/>
      <c r="L1678" s="4">
        <v>1</v>
      </c>
      <c r="M1678" s="4" t="s">
        <v>960</v>
      </c>
      <c r="N1678" s="4"/>
    </row>
    <row r="1679" spans="1:14" hidden="1" x14ac:dyDescent="0.3">
      <c r="A1679" s="5" t="s">
        <v>606</v>
      </c>
      <c r="B1679" s="5">
        <v>5</v>
      </c>
      <c r="C1679" s="5">
        <v>5</v>
      </c>
      <c r="D1679" s="5">
        <v>106</v>
      </c>
      <c r="E1679" s="4" t="s">
        <v>861</v>
      </c>
      <c r="F1679" s="12" t="s">
        <v>909</v>
      </c>
      <c r="G1679" s="4" t="s">
        <v>1759</v>
      </c>
      <c r="H1679" s="9">
        <v>0.57534591194968554</v>
      </c>
      <c r="I1679" s="9"/>
      <c r="J1679" s="4" t="s">
        <v>856</v>
      </c>
      <c r="K1679" s="4"/>
      <c r="L1679" s="4">
        <v>1</v>
      </c>
      <c r="M1679" s="4" t="s">
        <v>960</v>
      </c>
      <c r="N1679" s="4"/>
    </row>
    <row r="1680" spans="1:14" hidden="1" x14ac:dyDescent="0.3">
      <c r="A1680" s="5" t="s">
        <v>606</v>
      </c>
      <c r="B1680" s="5">
        <v>5</v>
      </c>
      <c r="C1680" s="5">
        <v>5</v>
      </c>
      <c r="D1680" s="5">
        <v>106</v>
      </c>
      <c r="E1680" s="4" t="s">
        <v>861</v>
      </c>
      <c r="F1680" s="12" t="s">
        <v>910</v>
      </c>
      <c r="G1680" s="4" t="s">
        <v>1759</v>
      </c>
      <c r="H1680" s="9">
        <v>0.57236770954036298</v>
      </c>
      <c r="I1680" s="9"/>
      <c r="J1680" s="4" t="s">
        <v>856</v>
      </c>
      <c r="K1680" s="4"/>
      <c r="L1680" s="4">
        <v>1</v>
      </c>
      <c r="M1680" s="4" t="s">
        <v>960</v>
      </c>
      <c r="N1680" s="4"/>
    </row>
    <row r="1681" spans="1:14" hidden="1" x14ac:dyDescent="0.3">
      <c r="A1681" s="5" t="s">
        <v>606</v>
      </c>
      <c r="B1681" s="5">
        <v>5</v>
      </c>
      <c r="C1681" s="5">
        <v>5</v>
      </c>
      <c r="D1681" s="5">
        <v>106</v>
      </c>
      <c r="E1681" s="4" t="s">
        <v>861</v>
      </c>
      <c r="F1681" s="12" t="s">
        <v>911</v>
      </c>
      <c r="G1681" s="4" t="s">
        <v>1759</v>
      </c>
      <c r="H1681" s="9">
        <v>0.65479378682378142</v>
      </c>
      <c r="I1681" s="9"/>
      <c r="J1681" s="4" t="s">
        <v>856</v>
      </c>
      <c r="K1681" s="4"/>
      <c r="L1681" s="4">
        <v>1</v>
      </c>
      <c r="M1681" s="4" t="s">
        <v>960</v>
      </c>
      <c r="N1681" s="4"/>
    </row>
    <row r="1682" spans="1:14" hidden="1" x14ac:dyDescent="0.3">
      <c r="A1682" s="5" t="s">
        <v>606</v>
      </c>
      <c r="B1682" s="5">
        <v>5</v>
      </c>
      <c r="C1682" s="5">
        <v>5</v>
      </c>
      <c r="D1682" s="5">
        <v>106</v>
      </c>
      <c r="E1682" s="4" t="s">
        <v>861</v>
      </c>
      <c r="F1682" s="12" t="s">
        <v>922</v>
      </c>
      <c r="G1682" s="4" t="s">
        <v>968</v>
      </c>
      <c r="H1682" s="9">
        <v>32.181926128391623</v>
      </c>
      <c r="I1682" s="9"/>
      <c r="J1682" s="4" t="s">
        <v>856</v>
      </c>
      <c r="K1682" s="4"/>
      <c r="L1682" s="4">
        <v>1</v>
      </c>
      <c r="M1682" s="4" t="s">
        <v>960</v>
      </c>
      <c r="N1682" s="4"/>
    </row>
    <row r="1683" spans="1:14" hidden="1" x14ac:dyDescent="0.3">
      <c r="A1683" s="5" t="s">
        <v>606</v>
      </c>
      <c r="B1683" s="5">
        <v>5</v>
      </c>
      <c r="C1683" s="5">
        <v>5</v>
      </c>
      <c r="D1683" s="5">
        <v>106</v>
      </c>
      <c r="E1683" s="4" t="s">
        <v>861</v>
      </c>
      <c r="F1683" s="12" t="s">
        <v>904</v>
      </c>
      <c r="G1683" s="4" t="s">
        <v>968</v>
      </c>
      <c r="H1683" s="9">
        <v>29.651331811989611</v>
      </c>
      <c r="I1683" s="9"/>
      <c r="J1683" s="4" t="s">
        <v>856</v>
      </c>
      <c r="K1683" s="4"/>
      <c r="L1683" s="4">
        <v>1</v>
      </c>
      <c r="M1683" s="4" t="s">
        <v>960</v>
      </c>
      <c r="N1683" s="4"/>
    </row>
    <row r="1684" spans="1:14" hidden="1" x14ac:dyDescent="0.3">
      <c r="A1684" s="5" t="s">
        <v>606</v>
      </c>
      <c r="B1684" s="5">
        <v>5</v>
      </c>
      <c r="C1684" s="5">
        <v>5</v>
      </c>
      <c r="D1684" s="5">
        <v>106</v>
      </c>
      <c r="E1684" s="4" t="s">
        <v>861</v>
      </c>
      <c r="F1684" s="12" t="s">
        <v>905</v>
      </c>
      <c r="G1684" s="4" t="s">
        <v>968</v>
      </c>
      <c r="H1684" s="9">
        <v>29.334149272458379</v>
      </c>
      <c r="I1684" s="9"/>
      <c r="J1684" s="4" t="s">
        <v>856</v>
      </c>
      <c r="K1684" s="4"/>
      <c r="L1684" s="4">
        <v>1</v>
      </c>
      <c r="M1684" s="4" t="s">
        <v>960</v>
      </c>
      <c r="N1684" s="4"/>
    </row>
    <row r="1685" spans="1:14" hidden="1" x14ac:dyDescent="0.3">
      <c r="A1685" s="5" t="s">
        <v>606</v>
      </c>
      <c r="B1685" s="5">
        <v>5</v>
      </c>
      <c r="C1685" s="5">
        <v>5</v>
      </c>
      <c r="D1685" s="5">
        <v>106</v>
      </c>
      <c r="E1685" s="4" t="s">
        <v>861</v>
      </c>
      <c r="F1685" s="12" t="s">
        <v>906</v>
      </c>
      <c r="G1685" s="4" t="s">
        <v>968</v>
      </c>
      <c r="H1685" s="9">
        <v>29.68238752097616</v>
      </c>
      <c r="I1685" s="9"/>
      <c r="J1685" s="4" t="s">
        <v>856</v>
      </c>
      <c r="K1685" s="4"/>
      <c r="L1685" s="4">
        <v>1</v>
      </c>
      <c r="M1685" s="4" t="s">
        <v>960</v>
      </c>
      <c r="N1685" s="4"/>
    </row>
    <row r="1686" spans="1:14" hidden="1" x14ac:dyDescent="0.3">
      <c r="A1686" s="5" t="s">
        <v>606</v>
      </c>
      <c r="B1686" s="5">
        <v>5</v>
      </c>
      <c r="C1686" s="5">
        <v>5</v>
      </c>
      <c r="D1686" s="5">
        <v>106</v>
      </c>
      <c r="E1686" s="4" t="s">
        <v>861</v>
      </c>
      <c r="F1686" s="12" t="s">
        <v>903</v>
      </c>
      <c r="G1686" s="4" t="s">
        <v>968</v>
      </c>
      <c r="H1686" s="9">
        <v>28.29984069103401</v>
      </c>
      <c r="I1686" s="9"/>
      <c r="J1686" s="4" t="s">
        <v>856</v>
      </c>
      <c r="K1686" s="4"/>
      <c r="L1686" s="4">
        <v>1</v>
      </c>
      <c r="M1686" s="4" t="s">
        <v>960</v>
      </c>
      <c r="N1686" s="4"/>
    </row>
    <row r="1687" spans="1:14" hidden="1" x14ac:dyDescent="0.3">
      <c r="A1687" s="5" t="s">
        <v>606</v>
      </c>
      <c r="B1687" s="5">
        <v>5</v>
      </c>
      <c r="C1687" s="5">
        <v>5</v>
      </c>
      <c r="D1687" s="5">
        <v>106</v>
      </c>
      <c r="E1687" s="4" t="s">
        <v>861</v>
      </c>
      <c r="F1687" s="12" t="s">
        <v>907</v>
      </c>
      <c r="G1687" s="4" t="s">
        <v>968</v>
      </c>
      <c r="H1687" s="9">
        <v>28.38253424841967</v>
      </c>
      <c r="I1687" s="9"/>
      <c r="J1687" s="4" t="s">
        <v>856</v>
      </c>
      <c r="K1687" s="4"/>
      <c r="L1687" s="4">
        <v>1</v>
      </c>
      <c r="M1687" s="4" t="s">
        <v>960</v>
      </c>
      <c r="N1687" s="4"/>
    </row>
    <row r="1688" spans="1:14" hidden="1" x14ac:dyDescent="0.3">
      <c r="A1688" s="5" t="s">
        <v>606</v>
      </c>
      <c r="B1688" s="5">
        <v>5</v>
      </c>
      <c r="C1688" s="5">
        <v>5</v>
      </c>
      <c r="D1688" s="5">
        <v>106</v>
      </c>
      <c r="E1688" s="4" t="s">
        <v>861</v>
      </c>
      <c r="F1688" s="12" t="s">
        <v>908</v>
      </c>
      <c r="G1688" s="4" t="s">
        <v>968</v>
      </c>
      <c r="H1688" s="9">
        <v>28.66160088769178</v>
      </c>
      <c r="I1688" s="9"/>
      <c r="J1688" s="4" t="s">
        <v>856</v>
      </c>
      <c r="K1688" s="4"/>
      <c r="L1688" s="4">
        <v>1</v>
      </c>
      <c r="M1688" s="4" t="s">
        <v>960</v>
      </c>
      <c r="N1688" s="4"/>
    </row>
    <row r="1689" spans="1:14" hidden="1" x14ac:dyDescent="0.3">
      <c r="A1689" s="5" t="s">
        <v>606</v>
      </c>
      <c r="B1689" s="5">
        <v>5</v>
      </c>
      <c r="C1689" s="5">
        <v>5</v>
      </c>
      <c r="D1689" s="5">
        <v>106</v>
      </c>
      <c r="E1689" s="4" t="s">
        <v>861</v>
      </c>
      <c r="F1689" s="12" t="s">
        <v>909</v>
      </c>
      <c r="G1689" s="4" t="s">
        <v>968</v>
      </c>
      <c r="H1689" s="9">
        <v>27.416072989117609</v>
      </c>
      <c r="I1689" s="9"/>
      <c r="J1689" s="4" t="s">
        <v>856</v>
      </c>
      <c r="K1689" s="4"/>
      <c r="L1689" s="4">
        <v>1</v>
      </c>
      <c r="M1689" s="4" t="s">
        <v>960</v>
      </c>
      <c r="N1689" s="4"/>
    </row>
    <row r="1690" spans="1:14" hidden="1" x14ac:dyDescent="0.3">
      <c r="A1690" s="5" t="s">
        <v>606</v>
      </c>
      <c r="B1690" s="5">
        <v>5</v>
      </c>
      <c r="C1690" s="5">
        <v>5</v>
      </c>
      <c r="D1690" s="5">
        <v>106</v>
      </c>
      <c r="E1690" s="4" t="s">
        <v>861</v>
      </c>
      <c r="F1690" s="12" t="s">
        <v>910</v>
      </c>
      <c r="G1690" s="4" t="s">
        <v>968</v>
      </c>
      <c r="H1690" s="9">
        <v>27.688637701332421</v>
      </c>
      <c r="I1690" s="9"/>
      <c r="J1690" s="4" t="s">
        <v>856</v>
      </c>
      <c r="K1690" s="4"/>
      <c r="L1690" s="4">
        <v>1</v>
      </c>
      <c r="M1690" s="4" t="s">
        <v>960</v>
      </c>
      <c r="N1690" s="4"/>
    </row>
    <row r="1691" spans="1:14" hidden="1" x14ac:dyDescent="0.3">
      <c r="A1691" s="5" t="s">
        <v>606</v>
      </c>
      <c r="B1691" s="5">
        <v>5</v>
      </c>
      <c r="C1691" s="5">
        <v>5</v>
      </c>
      <c r="D1691" s="5">
        <v>106</v>
      </c>
      <c r="E1691" s="4" t="s">
        <v>861</v>
      </c>
      <c r="F1691" s="12" t="s">
        <v>911</v>
      </c>
      <c r="G1691" s="4" t="s">
        <v>968</v>
      </c>
      <c r="H1691" s="9">
        <v>27.15626238745719</v>
      </c>
      <c r="I1691" s="9"/>
      <c r="J1691" s="4" t="s">
        <v>856</v>
      </c>
      <c r="K1691" s="4"/>
      <c r="L1691" s="4">
        <v>1</v>
      </c>
      <c r="M1691" s="4" t="s">
        <v>960</v>
      </c>
      <c r="N1691" s="4"/>
    </row>
    <row r="1692" spans="1:14" hidden="1" x14ac:dyDescent="0.3">
      <c r="A1692" s="5" t="s">
        <v>606</v>
      </c>
      <c r="B1692" s="5">
        <v>5</v>
      </c>
      <c r="C1692" s="5">
        <v>5</v>
      </c>
      <c r="D1692" s="5">
        <v>106</v>
      </c>
      <c r="E1692" s="4" t="s">
        <v>861</v>
      </c>
      <c r="F1692" s="12" t="s">
        <v>922</v>
      </c>
      <c r="G1692" s="4" t="s">
        <v>1760</v>
      </c>
      <c r="H1692" s="9">
        <v>8.7723258788787053</v>
      </c>
      <c r="I1692" s="9"/>
      <c r="J1692" s="4" t="s">
        <v>856</v>
      </c>
      <c r="K1692" s="4"/>
      <c r="L1692" s="4">
        <v>1</v>
      </c>
      <c r="M1692" s="4" t="s">
        <v>960</v>
      </c>
      <c r="N1692" s="4"/>
    </row>
    <row r="1693" spans="1:14" hidden="1" x14ac:dyDescent="0.3">
      <c r="A1693" s="5" t="s">
        <v>606</v>
      </c>
      <c r="B1693" s="5">
        <v>5</v>
      </c>
      <c r="C1693" s="5">
        <v>5</v>
      </c>
      <c r="D1693" s="5">
        <v>106</v>
      </c>
      <c r="E1693" s="4" t="s">
        <v>861</v>
      </c>
      <c r="F1693" s="12" t="s">
        <v>904</v>
      </c>
      <c r="G1693" s="4" t="s">
        <v>1760</v>
      </c>
      <c r="H1693" s="9">
        <v>10.443057257654848</v>
      </c>
      <c r="I1693" s="9"/>
      <c r="J1693" s="4" t="s">
        <v>856</v>
      </c>
      <c r="K1693" s="4"/>
      <c r="L1693" s="4">
        <v>1</v>
      </c>
      <c r="M1693" s="4" t="s">
        <v>960</v>
      </c>
      <c r="N1693" s="4"/>
    </row>
    <row r="1694" spans="1:14" hidden="1" x14ac:dyDescent="0.3">
      <c r="A1694" s="5" t="s">
        <v>606</v>
      </c>
      <c r="B1694" s="5">
        <v>5</v>
      </c>
      <c r="C1694" s="5">
        <v>5</v>
      </c>
      <c r="D1694" s="5">
        <v>106</v>
      </c>
      <c r="E1694" s="4" t="s">
        <v>861</v>
      </c>
      <c r="F1694" s="12" t="s">
        <v>905</v>
      </c>
      <c r="G1694" s="4" t="s">
        <v>1760</v>
      </c>
      <c r="H1694" s="9">
        <v>9.3539140011472366</v>
      </c>
      <c r="I1694" s="9"/>
      <c r="J1694" s="4" t="s">
        <v>856</v>
      </c>
      <c r="K1694" s="4"/>
      <c r="L1694" s="4">
        <v>1</v>
      </c>
      <c r="M1694" s="4" t="s">
        <v>960</v>
      </c>
      <c r="N1694" s="4"/>
    </row>
    <row r="1695" spans="1:14" hidden="1" x14ac:dyDescent="0.3">
      <c r="A1695" s="5" t="s">
        <v>606</v>
      </c>
      <c r="B1695" s="5">
        <v>5</v>
      </c>
      <c r="C1695" s="5">
        <v>5</v>
      </c>
      <c r="D1695" s="5">
        <v>106</v>
      </c>
      <c r="E1695" s="4" t="s">
        <v>861</v>
      </c>
      <c r="F1695" s="12" t="s">
        <v>906</v>
      </c>
      <c r="G1695" s="4" t="s">
        <v>1760</v>
      </c>
      <c r="H1695" s="9">
        <v>9.6413391614017367</v>
      </c>
      <c r="I1695" s="9"/>
      <c r="J1695" s="4" t="s">
        <v>856</v>
      </c>
      <c r="K1695" s="4"/>
      <c r="L1695" s="4">
        <v>1</v>
      </c>
      <c r="M1695" s="4" t="s">
        <v>960</v>
      </c>
      <c r="N1695" s="4"/>
    </row>
    <row r="1696" spans="1:14" hidden="1" x14ac:dyDescent="0.3">
      <c r="A1696" s="5" t="s">
        <v>606</v>
      </c>
      <c r="B1696" s="5">
        <v>5</v>
      </c>
      <c r="C1696" s="5">
        <v>5</v>
      </c>
      <c r="D1696" s="5">
        <v>106</v>
      </c>
      <c r="E1696" s="4" t="s">
        <v>861</v>
      </c>
      <c r="F1696" s="12" t="s">
        <v>903</v>
      </c>
      <c r="G1696" s="4" t="s">
        <v>1760</v>
      </c>
      <c r="H1696" s="9">
        <v>8.1602537229538363</v>
      </c>
      <c r="I1696" s="9"/>
      <c r="J1696" s="4" t="s">
        <v>856</v>
      </c>
      <c r="K1696" s="4"/>
      <c r="L1696" s="4">
        <v>1</v>
      </c>
      <c r="M1696" s="4" t="s">
        <v>960</v>
      </c>
      <c r="N1696" s="4"/>
    </row>
    <row r="1697" spans="1:14" hidden="1" x14ac:dyDescent="0.3">
      <c r="A1697" s="5" t="s">
        <v>606</v>
      </c>
      <c r="B1697" s="5">
        <v>5</v>
      </c>
      <c r="C1697" s="5">
        <v>5</v>
      </c>
      <c r="D1697" s="5">
        <v>106</v>
      </c>
      <c r="E1697" s="4" t="s">
        <v>861</v>
      </c>
      <c r="F1697" s="12" t="s">
        <v>907</v>
      </c>
      <c r="G1697" s="4" t="s">
        <v>1760</v>
      </c>
      <c r="H1697" s="9">
        <v>8.780844825243916</v>
      </c>
      <c r="I1697" s="9"/>
      <c r="J1697" s="4" t="s">
        <v>856</v>
      </c>
      <c r="K1697" s="4"/>
      <c r="L1697" s="4">
        <v>1</v>
      </c>
      <c r="M1697" s="4" t="s">
        <v>960</v>
      </c>
      <c r="N1697" s="4"/>
    </row>
    <row r="1698" spans="1:14" hidden="1" x14ac:dyDescent="0.3">
      <c r="A1698" s="5" t="s">
        <v>606</v>
      </c>
      <c r="B1698" s="5">
        <v>5</v>
      </c>
      <c r="C1698" s="5">
        <v>5</v>
      </c>
      <c r="D1698" s="5">
        <v>106</v>
      </c>
      <c r="E1698" s="4" t="s">
        <v>861</v>
      </c>
      <c r="F1698" s="12" t="s">
        <v>908</v>
      </c>
      <c r="G1698" s="4" t="s">
        <v>1760</v>
      </c>
      <c r="H1698" s="9">
        <v>9.3181024486373136</v>
      </c>
      <c r="I1698" s="9"/>
      <c r="J1698" s="4" t="s">
        <v>856</v>
      </c>
      <c r="K1698" s="4"/>
      <c r="L1698" s="4">
        <v>1</v>
      </c>
      <c r="M1698" s="4" t="s">
        <v>960</v>
      </c>
      <c r="N1698" s="4"/>
    </row>
    <row r="1699" spans="1:14" hidden="1" x14ac:dyDescent="0.3">
      <c r="A1699" s="5" t="s">
        <v>606</v>
      </c>
      <c r="B1699" s="5">
        <v>5</v>
      </c>
      <c r="C1699" s="5">
        <v>5</v>
      </c>
      <c r="D1699" s="5">
        <v>106</v>
      </c>
      <c r="E1699" s="4" t="s">
        <v>861</v>
      </c>
      <c r="F1699" s="12" t="s">
        <v>909</v>
      </c>
      <c r="G1699" s="4" t="s">
        <v>1760</v>
      </c>
      <c r="H1699" s="9">
        <v>9.001286792452829</v>
      </c>
      <c r="I1699" s="9"/>
      <c r="J1699" s="4" t="s">
        <v>856</v>
      </c>
      <c r="K1699" s="4"/>
      <c r="L1699" s="4">
        <v>1</v>
      </c>
      <c r="M1699" s="4" t="s">
        <v>960</v>
      </c>
      <c r="N1699" s="4"/>
    </row>
    <row r="1700" spans="1:14" hidden="1" x14ac:dyDescent="0.3">
      <c r="A1700" s="5" t="s">
        <v>606</v>
      </c>
      <c r="B1700" s="5">
        <v>5</v>
      </c>
      <c r="C1700" s="5">
        <v>5</v>
      </c>
      <c r="D1700" s="5">
        <v>106</v>
      </c>
      <c r="E1700" s="4" t="s">
        <v>861</v>
      </c>
      <c r="F1700" s="12" t="s">
        <v>910</v>
      </c>
      <c r="G1700" s="4" t="s">
        <v>1760</v>
      </c>
      <c r="H1700" s="9">
        <v>7.8862730912836341</v>
      </c>
      <c r="I1700" s="9"/>
      <c r="J1700" s="4" t="s">
        <v>856</v>
      </c>
      <c r="K1700" s="4"/>
      <c r="L1700" s="4">
        <v>1</v>
      </c>
      <c r="M1700" s="4" t="s">
        <v>960</v>
      </c>
      <c r="N1700" s="4"/>
    </row>
    <row r="1701" spans="1:14" hidden="1" x14ac:dyDescent="0.3">
      <c r="A1701" s="5" t="s">
        <v>606</v>
      </c>
      <c r="B1701" s="5">
        <v>5</v>
      </c>
      <c r="C1701" s="5">
        <v>5</v>
      </c>
      <c r="D1701" s="5">
        <v>106</v>
      </c>
      <c r="E1701" s="4" t="s">
        <v>861</v>
      </c>
      <c r="F1701" s="12" t="s">
        <v>911</v>
      </c>
      <c r="G1701" s="4" t="s">
        <v>1760</v>
      </c>
      <c r="H1701" s="9">
        <v>10.401399303695769</v>
      </c>
      <c r="I1701" s="9"/>
      <c r="J1701" s="4" t="s">
        <v>856</v>
      </c>
      <c r="K1701" s="4"/>
      <c r="L1701" s="4">
        <v>1</v>
      </c>
      <c r="M1701" s="4" t="s">
        <v>960</v>
      </c>
      <c r="N1701" s="4"/>
    </row>
    <row r="1702" spans="1:14" hidden="1" x14ac:dyDescent="0.3">
      <c r="A1702" s="5" t="s">
        <v>606</v>
      </c>
      <c r="B1702" s="5">
        <v>5</v>
      </c>
      <c r="C1702" s="5">
        <v>5</v>
      </c>
      <c r="D1702" s="5">
        <v>107</v>
      </c>
      <c r="E1702" s="4" t="s">
        <v>861</v>
      </c>
      <c r="F1702" s="12" t="s">
        <v>922</v>
      </c>
      <c r="G1702" s="4" t="s">
        <v>958</v>
      </c>
      <c r="H1702" s="9">
        <v>0.54944784839920013</v>
      </c>
      <c r="I1702" s="4"/>
      <c r="J1702" s="4" t="s">
        <v>961</v>
      </c>
      <c r="K1702" s="4"/>
      <c r="L1702" s="4">
        <v>1</v>
      </c>
      <c r="M1702" s="4" t="s">
        <v>960</v>
      </c>
      <c r="N1702" s="4"/>
    </row>
    <row r="1703" spans="1:14" hidden="1" x14ac:dyDescent="0.3">
      <c r="A1703" s="5" t="s">
        <v>606</v>
      </c>
      <c r="B1703" s="5">
        <v>5</v>
      </c>
      <c r="C1703" s="5">
        <v>5</v>
      </c>
      <c r="D1703" s="5">
        <v>107</v>
      </c>
      <c r="E1703" s="4" t="s">
        <v>861</v>
      </c>
      <c r="F1703" s="12" t="s">
        <v>904</v>
      </c>
      <c r="G1703" s="4" t="s">
        <v>958</v>
      </c>
      <c r="H1703" s="9">
        <v>0.57609930597536596</v>
      </c>
      <c r="I1703" s="4"/>
      <c r="J1703" s="4" t="s">
        <v>961</v>
      </c>
      <c r="K1703" s="4"/>
      <c r="L1703" s="4">
        <v>1</v>
      </c>
      <c r="M1703" s="4" t="s">
        <v>960</v>
      </c>
      <c r="N1703" s="4"/>
    </row>
    <row r="1704" spans="1:14" hidden="1" x14ac:dyDescent="0.3">
      <c r="A1704" s="5" t="s">
        <v>606</v>
      </c>
      <c r="B1704" s="5">
        <v>5</v>
      </c>
      <c r="C1704" s="5">
        <v>5</v>
      </c>
      <c r="D1704" s="5">
        <v>107</v>
      </c>
      <c r="E1704" s="4" t="s">
        <v>861</v>
      </c>
      <c r="F1704" s="12" t="s">
        <v>905</v>
      </c>
      <c r="G1704" s="4" t="s">
        <v>958</v>
      </c>
      <c r="H1704" s="9">
        <v>0.62019880067397304</v>
      </c>
      <c r="I1704" s="4"/>
      <c r="J1704" s="4" t="s">
        <v>961</v>
      </c>
      <c r="K1704" s="4"/>
      <c r="L1704" s="4">
        <v>1</v>
      </c>
      <c r="M1704" s="4" t="s">
        <v>960</v>
      </c>
      <c r="N1704" s="4"/>
    </row>
    <row r="1705" spans="1:14" hidden="1" x14ac:dyDescent="0.3">
      <c r="A1705" s="5" t="s">
        <v>606</v>
      </c>
      <c r="B1705" s="5">
        <v>5</v>
      </c>
      <c r="C1705" s="5">
        <v>5</v>
      </c>
      <c r="D1705" s="5">
        <v>107</v>
      </c>
      <c r="E1705" s="4" t="s">
        <v>861</v>
      </c>
      <c r="F1705" s="12" t="s">
        <v>906</v>
      </c>
      <c r="G1705" s="4" t="s">
        <v>958</v>
      </c>
      <c r="H1705" s="9">
        <v>0.64637674528536715</v>
      </c>
      <c r="I1705" s="4"/>
      <c r="J1705" s="4" t="s">
        <v>961</v>
      </c>
      <c r="K1705" s="4"/>
      <c r="L1705" s="4">
        <v>1</v>
      </c>
      <c r="M1705" s="4" t="s">
        <v>960</v>
      </c>
      <c r="N1705" s="4"/>
    </row>
    <row r="1706" spans="1:14" hidden="1" x14ac:dyDescent="0.3">
      <c r="A1706" s="5" t="s">
        <v>606</v>
      </c>
      <c r="B1706" s="5">
        <v>5</v>
      </c>
      <c r="C1706" s="5">
        <v>5</v>
      </c>
      <c r="D1706" s="5">
        <v>107</v>
      </c>
      <c r="E1706" s="4" t="s">
        <v>861</v>
      </c>
      <c r="F1706" s="12" t="s">
        <v>903</v>
      </c>
      <c r="G1706" s="4" t="s">
        <v>958</v>
      </c>
      <c r="H1706" s="9">
        <v>0.66313605995287828</v>
      </c>
      <c r="I1706" s="4"/>
      <c r="J1706" s="4" t="s">
        <v>961</v>
      </c>
      <c r="K1706" s="4"/>
      <c r="L1706" s="4">
        <v>1</v>
      </c>
      <c r="M1706" s="4" t="s">
        <v>960</v>
      </c>
      <c r="N1706" s="4"/>
    </row>
    <row r="1707" spans="1:14" hidden="1" x14ac:dyDescent="0.3">
      <c r="A1707" s="5" t="s">
        <v>606</v>
      </c>
      <c r="B1707" s="5">
        <v>5</v>
      </c>
      <c r="C1707" s="5">
        <v>5</v>
      </c>
      <c r="D1707" s="5">
        <v>107</v>
      </c>
      <c r="E1707" s="4" t="s">
        <v>861</v>
      </c>
      <c r="F1707" s="12" t="s">
        <v>907</v>
      </c>
      <c r="G1707" s="4" t="s">
        <v>958</v>
      </c>
      <c r="H1707" s="9">
        <v>0.67775758359671445</v>
      </c>
      <c r="I1707" s="4"/>
      <c r="J1707" s="4" t="s">
        <v>961</v>
      </c>
      <c r="K1707" s="4"/>
      <c r="L1707" s="4">
        <v>1</v>
      </c>
      <c r="M1707" s="4" t="s">
        <v>960</v>
      </c>
      <c r="N1707" s="4"/>
    </row>
    <row r="1708" spans="1:14" hidden="1" x14ac:dyDescent="0.3">
      <c r="A1708" s="5" t="s">
        <v>606</v>
      </c>
      <c r="B1708" s="5">
        <v>5</v>
      </c>
      <c r="C1708" s="5">
        <v>5</v>
      </c>
      <c r="D1708" s="5">
        <v>107</v>
      </c>
      <c r="E1708" s="4" t="s">
        <v>861</v>
      </c>
      <c r="F1708" s="12" t="s">
        <v>908</v>
      </c>
      <c r="G1708" s="4" t="s">
        <v>958</v>
      </c>
      <c r="H1708" s="9">
        <v>0.70392288735191599</v>
      </c>
      <c r="I1708" s="4"/>
      <c r="J1708" s="4" t="s">
        <v>961</v>
      </c>
      <c r="K1708" s="4"/>
      <c r="L1708" s="4">
        <v>1</v>
      </c>
      <c r="M1708" s="4" t="s">
        <v>960</v>
      </c>
      <c r="N1708" s="4"/>
    </row>
    <row r="1709" spans="1:14" hidden="1" x14ac:dyDescent="0.3">
      <c r="A1709" s="5" t="s">
        <v>606</v>
      </c>
      <c r="B1709" s="5">
        <v>5</v>
      </c>
      <c r="C1709" s="5">
        <v>5</v>
      </c>
      <c r="D1709" s="5">
        <v>107</v>
      </c>
      <c r="E1709" s="4" t="s">
        <v>861</v>
      </c>
      <c r="F1709" s="12" t="s">
        <v>909</v>
      </c>
      <c r="G1709" s="4" t="s">
        <v>958</v>
      </c>
      <c r="H1709" s="9">
        <v>0.7107544722625615</v>
      </c>
      <c r="I1709" s="4"/>
      <c r="J1709" s="4" t="s">
        <v>961</v>
      </c>
      <c r="K1709" s="4"/>
      <c r="L1709" s="4">
        <v>1</v>
      </c>
      <c r="M1709" s="4" t="s">
        <v>960</v>
      </c>
      <c r="N1709" s="4"/>
    </row>
    <row r="1710" spans="1:14" hidden="1" x14ac:dyDescent="0.3">
      <c r="A1710" s="5" t="s">
        <v>606</v>
      </c>
      <c r="B1710" s="5">
        <v>5</v>
      </c>
      <c r="C1710" s="5">
        <v>5</v>
      </c>
      <c r="D1710" s="5">
        <v>107</v>
      </c>
      <c r="E1710" s="4" t="s">
        <v>861</v>
      </c>
      <c r="F1710" s="12" t="s">
        <v>910</v>
      </c>
      <c r="G1710" s="4" t="s">
        <v>958</v>
      </c>
      <c r="H1710" s="9">
        <v>0.71412030390720249</v>
      </c>
      <c r="I1710" s="4"/>
      <c r="J1710" s="4" t="s">
        <v>961</v>
      </c>
      <c r="K1710" s="4"/>
      <c r="L1710" s="4">
        <v>1</v>
      </c>
      <c r="M1710" s="4" t="s">
        <v>960</v>
      </c>
      <c r="N1710" s="4"/>
    </row>
    <row r="1711" spans="1:14" hidden="1" x14ac:dyDescent="0.3">
      <c r="A1711" s="5" t="s">
        <v>606</v>
      </c>
      <c r="B1711" s="5">
        <v>5</v>
      </c>
      <c r="C1711" s="5">
        <v>5</v>
      </c>
      <c r="D1711" s="5">
        <v>107</v>
      </c>
      <c r="E1711" s="4" t="s">
        <v>861</v>
      </c>
      <c r="F1711" s="12" t="s">
        <v>911</v>
      </c>
      <c r="G1711" s="4" t="s">
        <v>958</v>
      </c>
      <c r="H1711" s="9">
        <v>0.71953859365844974</v>
      </c>
      <c r="I1711" s="4"/>
      <c r="J1711" s="4" t="s">
        <v>961</v>
      </c>
      <c r="K1711" s="4"/>
      <c r="L1711" s="4">
        <v>1</v>
      </c>
      <c r="M1711" s="4" t="s">
        <v>960</v>
      </c>
      <c r="N1711" s="4"/>
    </row>
    <row r="1712" spans="1:14" hidden="1" x14ac:dyDescent="0.3">
      <c r="A1712" s="5" t="s">
        <v>606</v>
      </c>
      <c r="B1712" s="5">
        <v>5</v>
      </c>
      <c r="C1712" s="5">
        <v>5</v>
      </c>
      <c r="D1712" s="5">
        <v>107</v>
      </c>
      <c r="E1712" s="4" t="s">
        <v>861</v>
      </c>
      <c r="F1712" s="12" t="s">
        <v>912</v>
      </c>
      <c r="G1712" s="4" t="s">
        <v>958</v>
      </c>
      <c r="H1712" s="9">
        <v>0.74716805712339163</v>
      </c>
      <c r="I1712" s="4"/>
      <c r="J1712" s="4" t="s">
        <v>961</v>
      </c>
      <c r="K1712" s="4"/>
      <c r="L1712" s="4">
        <v>1</v>
      </c>
      <c r="M1712" s="4" t="s">
        <v>960</v>
      </c>
      <c r="N1712" s="4"/>
    </row>
    <row r="1713" spans="1:14" hidden="1" x14ac:dyDescent="0.3">
      <c r="A1713" s="5" t="s">
        <v>606</v>
      </c>
      <c r="B1713" s="5">
        <v>5</v>
      </c>
      <c r="C1713" s="5">
        <v>5</v>
      </c>
      <c r="D1713" s="5">
        <v>107</v>
      </c>
      <c r="E1713" s="4" t="s">
        <v>861</v>
      </c>
      <c r="F1713" s="12" t="s">
        <v>913</v>
      </c>
      <c r="G1713" s="4" t="s">
        <v>958</v>
      </c>
      <c r="H1713" s="9">
        <v>0.74431472345906102</v>
      </c>
      <c r="I1713" s="4"/>
      <c r="J1713" s="4" t="s">
        <v>961</v>
      </c>
      <c r="K1713" s="4"/>
      <c r="L1713" s="4">
        <v>1</v>
      </c>
      <c r="M1713" s="4" t="s">
        <v>960</v>
      </c>
      <c r="N1713" s="4"/>
    </row>
    <row r="1714" spans="1:14" hidden="1" x14ac:dyDescent="0.3">
      <c r="A1714" s="5" t="s">
        <v>606</v>
      </c>
      <c r="B1714" s="5">
        <v>5</v>
      </c>
      <c r="C1714" s="5">
        <v>5</v>
      </c>
      <c r="D1714" s="5">
        <v>107</v>
      </c>
      <c r="E1714" s="4" t="s">
        <v>861</v>
      </c>
      <c r="F1714" s="12" t="s">
        <v>914</v>
      </c>
      <c r="G1714" s="4" t="s">
        <v>958</v>
      </c>
      <c r="H1714" s="9">
        <v>0.75210455666599518</v>
      </c>
      <c r="I1714" s="4"/>
      <c r="J1714" s="4" t="s">
        <v>961</v>
      </c>
      <c r="K1714" s="4"/>
      <c r="L1714" s="4">
        <v>1</v>
      </c>
      <c r="M1714" s="4" t="s">
        <v>960</v>
      </c>
      <c r="N1714" s="4"/>
    </row>
    <row r="1715" spans="1:14" hidden="1" x14ac:dyDescent="0.3">
      <c r="A1715" s="5" t="s">
        <v>606</v>
      </c>
      <c r="B1715" s="5">
        <v>5</v>
      </c>
      <c r="C1715" s="5">
        <v>5</v>
      </c>
      <c r="D1715" s="5">
        <v>107</v>
      </c>
      <c r="E1715" s="4" t="s">
        <v>861</v>
      </c>
      <c r="F1715" s="12" t="s">
        <v>915</v>
      </c>
      <c r="G1715" s="4" t="s">
        <v>958</v>
      </c>
      <c r="H1715" s="9">
        <v>0.75153624233023264</v>
      </c>
      <c r="I1715" s="4"/>
      <c r="J1715" s="4" t="s">
        <v>961</v>
      </c>
      <c r="K1715" s="4"/>
      <c r="L1715" s="4">
        <v>1</v>
      </c>
      <c r="M1715" s="4" t="s">
        <v>960</v>
      </c>
      <c r="N1715" s="4"/>
    </row>
    <row r="1716" spans="1:14" hidden="1" x14ac:dyDescent="0.3">
      <c r="A1716" s="5" t="s">
        <v>606</v>
      </c>
      <c r="B1716" s="5">
        <v>5</v>
      </c>
      <c r="C1716" s="5">
        <v>5</v>
      </c>
      <c r="D1716" s="5">
        <v>107</v>
      </c>
      <c r="E1716" s="4" t="s">
        <v>861</v>
      </c>
      <c r="F1716" s="12" t="s">
        <v>916</v>
      </c>
      <c r="G1716" s="4" t="s">
        <v>958</v>
      </c>
      <c r="H1716" s="9">
        <v>0.73968777891048132</v>
      </c>
      <c r="I1716" s="4"/>
      <c r="J1716" s="4" t="s">
        <v>961</v>
      </c>
      <c r="K1716" s="4"/>
      <c r="L1716" s="4">
        <v>1</v>
      </c>
      <c r="M1716" s="4" t="s">
        <v>960</v>
      </c>
      <c r="N1716" s="4"/>
    </row>
    <row r="1717" spans="1:14" hidden="1" x14ac:dyDescent="0.3">
      <c r="A1717" s="5" t="s">
        <v>606</v>
      </c>
      <c r="B1717" s="5">
        <v>5</v>
      </c>
      <c r="C1717" s="5">
        <v>5</v>
      </c>
      <c r="D1717" s="5">
        <v>107</v>
      </c>
      <c r="E1717" s="4" t="s">
        <v>861</v>
      </c>
      <c r="F1717" s="12" t="s">
        <v>917</v>
      </c>
      <c r="G1717" s="4" t="s">
        <v>958</v>
      </c>
      <c r="H1717" s="9">
        <v>0.73577151046942413</v>
      </c>
      <c r="I1717" s="4"/>
      <c r="J1717" s="4" t="s">
        <v>961</v>
      </c>
      <c r="K1717" s="4"/>
      <c r="L1717" s="4">
        <v>1</v>
      </c>
      <c r="M1717" s="4" t="s">
        <v>960</v>
      </c>
      <c r="N1717" s="4"/>
    </row>
    <row r="1718" spans="1:14" hidden="1" x14ac:dyDescent="0.3">
      <c r="A1718" s="5" t="s">
        <v>606</v>
      </c>
      <c r="B1718" s="5">
        <v>5</v>
      </c>
      <c r="C1718" s="5">
        <v>5</v>
      </c>
      <c r="D1718" s="5">
        <v>107</v>
      </c>
      <c r="E1718" s="4" t="s">
        <v>861</v>
      </c>
      <c r="F1718" s="12" t="s">
        <v>918</v>
      </c>
      <c r="G1718" s="4" t="s">
        <v>958</v>
      </c>
      <c r="H1718" s="9">
        <v>0.74273313853187406</v>
      </c>
      <c r="I1718" s="4"/>
      <c r="J1718" s="4" t="s">
        <v>961</v>
      </c>
      <c r="K1718" s="4"/>
      <c r="L1718" s="4">
        <v>1</v>
      </c>
      <c r="M1718" s="4" t="s">
        <v>960</v>
      </c>
      <c r="N1718" s="4"/>
    </row>
    <row r="1719" spans="1:14" hidden="1" x14ac:dyDescent="0.3">
      <c r="A1719" s="5" t="s">
        <v>606</v>
      </c>
      <c r="B1719" s="5">
        <v>5</v>
      </c>
      <c r="C1719" s="5">
        <v>5</v>
      </c>
      <c r="D1719" s="5">
        <v>107</v>
      </c>
      <c r="E1719" s="4" t="s">
        <v>861</v>
      </c>
      <c r="F1719" s="12" t="s">
        <v>919</v>
      </c>
      <c r="G1719" s="4" t="s">
        <v>958</v>
      </c>
      <c r="H1719" s="9">
        <v>0.73431392030705311</v>
      </c>
      <c r="I1719" s="4"/>
      <c r="J1719" s="4" t="s">
        <v>961</v>
      </c>
      <c r="K1719" s="4"/>
      <c r="L1719" s="4">
        <v>1</v>
      </c>
      <c r="M1719" s="4" t="s">
        <v>960</v>
      </c>
      <c r="N1719" s="4"/>
    </row>
    <row r="1720" spans="1:14" hidden="1" x14ac:dyDescent="0.3">
      <c r="A1720" s="5" t="s">
        <v>606</v>
      </c>
      <c r="B1720" s="5">
        <v>5</v>
      </c>
      <c r="C1720" s="5">
        <v>5</v>
      </c>
      <c r="D1720" s="5">
        <v>107</v>
      </c>
      <c r="E1720" s="4" t="s">
        <v>861</v>
      </c>
      <c r="F1720" s="12" t="s">
        <v>920</v>
      </c>
      <c r="G1720" s="4" t="s">
        <v>958</v>
      </c>
      <c r="H1720" s="9">
        <v>0.75103836599522533</v>
      </c>
      <c r="I1720" s="4"/>
      <c r="J1720" s="4" t="s">
        <v>961</v>
      </c>
      <c r="K1720" s="4"/>
      <c r="L1720" s="4">
        <v>1</v>
      </c>
      <c r="M1720" s="4" t="s">
        <v>960</v>
      </c>
      <c r="N1720" s="4"/>
    </row>
    <row r="1721" spans="1:14" hidden="1" x14ac:dyDescent="0.3">
      <c r="A1721" s="5" t="s">
        <v>606</v>
      </c>
      <c r="B1721" s="5">
        <v>5</v>
      </c>
      <c r="C1721" s="5">
        <v>5</v>
      </c>
      <c r="D1721" s="5">
        <v>107</v>
      </c>
      <c r="E1721" s="4" t="s">
        <v>861</v>
      </c>
      <c r="F1721" s="12" t="s">
        <v>921</v>
      </c>
      <c r="G1721" s="4" t="s">
        <v>958</v>
      </c>
      <c r="H1721" s="9">
        <v>0.73387662932856801</v>
      </c>
      <c r="I1721" s="4"/>
      <c r="J1721" s="4" t="s">
        <v>961</v>
      </c>
      <c r="K1721" s="4"/>
      <c r="L1721" s="4">
        <v>1</v>
      </c>
      <c r="M1721" s="4" t="s">
        <v>960</v>
      </c>
      <c r="N1721" s="4"/>
    </row>
    <row r="1722" spans="1:14" hidden="1" x14ac:dyDescent="0.3">
      <c r="A1722" s="5" t="s">
        <v>606</v>
      </c>
      <c r="B1722" s="5">
        <v>5</v>
      </c>
      <c r="C1722" s="5">
        <v>5</v>
      </c>
      <c r="D1722" s="5">
        <v>107</v>
      </c>
      <c r="E1722" s="4" t="s">
        <v>861</v>
      </c>
      <c r="F1722" s="12" t="s">
        <v>1134</v>
      </c>
      <c r="G1722" s="4" t="s">
        <v>958</v>
      </c>
      <c r="H1722" s="9">
        <v>0.73419664373036453</v>
      </c>
      <c r="I1722" s="4"/>
      <c r="J1722" s="4" t="s">
        <v>961</v>
      </c>
      <c r="K1722" s="4"/>
      <c r="L1722" s="4">
        <v>1</v>
      </c>
      <c r="M1722" s="4" t="s">
        <v>960</v>
      </c>
      <c r="N1722" s="4"/>
    </row>
    <row r="1723" spans="1:14" hidden="1" x14ac:dyDescent="0.3">
      <c r="A1723" s="5" t="s">
        <v>606</v>
      </c>
      <c r="B1723" s="5">
        <v>5</v>
      </c>
      <c r="C1723" s="5">
        <v>5</v>
      </c>
      <c r="D1723" s="5">
        <v>107</v>
      </c>
      <c r="E1723" s="4" t="s">
        <v>861</v>
      </c>
      <c r="F1723" s="12" t="s">
        <v>1141</v>
      </c>
      <c r="G1723" s="4" t="s">
        <v>958</v>
      </c>
      <c r="H1723" s="9">
        <v>0.73922973548538573</v>
      </c>
      <c r="I1723" s="4"/>
      <c r="J1723" s="4" t="s">
        <v>961</v>
      </c>
      <c r="K1723" s="4"/>
      <c r="L1723" s="4">
        <v>1</v>
      </c>
      <c r="M1723" s="4" t="s">
        <v>960</v>
      </c>
      <c r="N1723" s="4"/>
    </row>
    <row r="1724" spans="1:14" hidden="1" x14ac:dyDescent="0.3">
      <c r="A1724" s="5" t="s">
        <v>606</v>
      </c>
      <c r="B1724" s="5">
        <v>5</v>
      </c>
      <c r="C1724" s="5">
        <v>5</v>
      </c>
      <c r="D1724" s="5">
        <v>107</v>
      </c>
      <c r="E1724" s="4" t="s">
        <v>861</v>
      </c>
      <c r="F1724" s="12" t="s">
        <v>1142</v>
      </c>
      <c r="G1724" s="4" t="s">
        <v>958</v>
      </c>
      <c r="H1724" s="9">
        <v>0.74316508181575014</v>
      </c>
      <c r="I1724" s="4"/>
      <c r="J1724" s="4" t="s">
        <v>961</v>
      </c>
      <c r="K1724" s="4"/>
      <c r="L1724" s="4">
        <v>1</v>
      </c>
      <c r="M1724" s="4" t="s">
        <v>960</v>
      </c>
      <c r="N1724" s="4"/>
    </row>
    <row r="1725" spans="1:14" hidden="1" x14ac:dyDescent="0.3">
      <c r="A1725" s="5" t="s">
        <v>606</v>
      </c>
      <c r="B1725" s="5">
        <v>5</v>
      </c>
      <c r="C1725" s="5">
        <v>5</v>
      </c>
      <c r="D1725" s="5">
        <v>107</v>
      </c>
      <c r="E1725" s="4" t="s">
        <v>861</v>
      </c>
      <c r="F1725" s="12" t="s">
        <v>1143</v>
      </c>
      <c r="G1725" s="4" t="s">
        <v>958</v>
      </c>
      <c r="H1725" s="9">
        <v>0.74124702907883733</v>
      </c>
      <c r="I1725" s="4"/>
      <c r="J1725" s="4" t="s">
        <v>961</v>
      </c>
      <c r="K1725" s="4"/>
      <c r="L1725" s="4">
        <v>1</v>
      </c>
      <c r="M1725" s="4" t="s">
        <v>960</v>
      </c>
      <c r="N1725" s="4"/>
    </row>
    <row r="1726" spans="1:14" hidden="1" x14ac:dyDescent="0.3">
      <c r="A1726" s="5" t="s">
        <v>606</v>
      </c>
      <c r="B1726" s="5">
        <v>5</v>
      </c>
      <c r="C1726" s="5">
        <v>5</v>
      </c>
      <c r="D1726" s="5">
        <v>107</v>
      </c>
      <c r="E1726" s="4" t="s">
        <v>861</v>
      </c>
      <c r="F1726" s="12" t="s">
        <v>1144</v>
      </c>
      <c r="G1726" s="4" t="s">
        <v>958</v>
      </c>
      <c r="H1726" s="9">
        <v>0.73890855375891995</v>
      </c>
      <c r="I1726" s="4"/>
      <c r="J1726" s="4" t="s">
        <v>961</v>
      </c>
      <c r="K1726" s="4"/>
      <c r="L1726" s="4">
        <v>1</v>
      </c>
      <c r="M1726" s="4" t="s">
        <v>960</v>
      </c>
      <c r="N1726" s="4"/>
    </row>
    <row r="1727" spans="1:14" hidden="1" x14ac:dyDescent="0.3">
      <c r="A1727" s="5" t="s">
        <v>606</v>
      </c>
      <c r="B1727" s="5">
        <v>5</v>
      </c>
      <c r="C1727" s="5">
        <v>5</v>
      </c>
      <c r="D1727" s="5">
        <v>107</v>
      </c>
      <c r="E1727" s="4" t="s">
        <v>861</v>
      </c>
      <c r="F1727" s="12" t="s">
        <v>1135</v>
      </c>
      <c r="G1727" s="4" t="s">
        <v>958</v>
      </c>
      <c r="H1727" s="9">
        <v>0.76230753299190901</v>
      </c>
      <c r="I1727" s="4"/>
      <c r="J1727" s="4" t="s">
        <v>961</v>
      </c>
      <c r="K1727" s="4"/>
      <c r="L1727" s="4">
        <v>1</v>
      </c>
      <c r="M1727" s="4" t="s">
        <v>960</v>
      </c>
      <c r="N1727" s="4"/>
    </row>
    <row r="1728" spans="1:14" hidden="1" x14ac:dyDescent="0.3">
      <c r="A1728" s="5" t="s">
        <v>606</v>
      </c>
      <c r="B1728" s="5">
        <v>5</v>
      </c>
      <c r="C1728" s="5">
        <v>5</v>
      </c>
      <c r="D1728" s="5">
        <v>107</v>
      </c>
      <c r="E1728" s="4" t="s">
        <v>861</v>
      </c>
      <c r="F1728" s="12" t="s">
        <v>1145</v>
      </c>
      <c r="G1728" s="4" t="s">
        <v>958</v>
      </c>
      <c r="H1728" s="9">
        <v>0.76466248291413108</v>
      </c>
      <c r="I1728" s="4"/>
      <c r="J1728" s="4" t="s">
        <v>961</v>
      </c>
      <c r="K1728" s="4"/>
      <c r="L1728" s="4">
        <v>1</v>
      </c>
      <c r="M1728" s="4" t="s">
        <v>960</v>
      </c>
      <c r="N1728" s="4"/>
    </row>
    <row r="1729" spans="1:14" hidden="1" x14ac:dyDescent="0.3">
      <c r="A1729" s="5" t="s">
        <v>606</v>
      </c>
      <c r="B1729" s="5">
        <v>5</v>
      </c>
      <c r="C1729" s="5">
        <v>5</v>
      </c>
      <c r="D1729" s="5">
        <v>107</v>
      </c>
      <c r="E1729" s="4" t="s">
        <v>861</v>
      </c>
      <c r="F1729" s="12" t="s">
        <v>1146</v>
      </c>
      <c r="G1729" s="4" t="s">
        <v>958</v>
      </c>
      <c r="H1729" s="9">
        <v>0.75359038668607314</v>
      </c>
      <c r="I1729" s="4"/>
      <c r="J1729" s="4" t="s">
        <v>961</v>
      </c>
      <c r="K1729" s="4"/>
      <c r="L1729" s="4">
        <v>1</v>
      </c>
      <c r="M1729" s="4" t="s">
        <v>960</v>
      </c>
      <c r="N1729" s="4"/>
    </row>
    <row r="1730" spans="1:14" hidden="1" x14ac:dyDescent="0.3">
      <c r="A1730" s="5" t="s">
        <v>606</v>
      </c>
      <c r="B1730" s="5">
        <v>5</v>
      </c>
      <c r="C1730" s="5">
        <v>5</v>
      </c>
      <c r="D1730" s="5">
        <v>107</v>
      </c>
      <c r="E1730" s="4" t="s">
        <v>861</v>
      </c>
      <c r="F1730" s="12" t="s">
        <v>1147</v>
      </c>
      <c r="G1730" s="4" t="s">
        <v>958</v>
      </c>
      <c r="H1730" s="9">
        <v>0.74757105491654241</v>
      </c>
      <c r="I1730" s="4"/>
      <c r="J1730" s="4" t="s">
        <v>961</v>
      </c>
      <c r="K1730" s="4"/>
      <c r="L1730" s="4">
        <v>1</v>
      </c>
      <c r="M1730" s="4" t="s">
        <v>960</v>
      </c>
      <c r="N1730" s="4"/>
    </row>
    <row r="1731" spans="1:14" hidden="1" x14ac:dyDescent="0.3">
      <c r="A1731" s="5" t="s">
        <v>606</v>
      </c>
      <c r="B1731" s="5">
        <v>5</v>
      </c>
      <c r="C1731" s="5">
        <v>5</v>
      </c>
      <c r="D1731" s="5">
        <v>107</v>
      </c>
      <c r="E1731" s="4" t="s">
        <v>861</v>
      </c>
      <c r="F1731" s="12" t="s">
        <v>1148</v>
      </c>
      <c r="G1731" s="4" t="s">
        <v>958</v>
      </c>
      <c r="H1731" s="9">
        <v>0.76380972783497669</v>
      </c>
      <c r="I1731" s="4"/>
      <c r="J1731" s="4" t="s">
        <v>961</v>
      </c>
      <c r="K1731" s="4"/>
      <c r="L1731" s="4">
        <v>1</v>
      </c>
      <c r="M1731" s="4" t="s">
        <v>960</v>
      </c>
      <c r="N1731" s="4"/>
    </row>
    <row r="1732" spans="1:14" hidden="1" x14ac:dyDescent="0.3">
      <c r="A1732" s="5" t="s">
        <v>606</v>
      </c>
      <c r="B1732" s="5">
        <v>5</v>
      </c>
      <c r="C1732" s="5">
        <v>5</v>
      </c>
      <c r="D1732" s="5">
        <v>107</v>
      </c>
      <c r="E1732" s="4" t="s">
        <v>861</v>
      </c>
      <c r="F1732" s="12" t="s">
        <v>1136</v>
      </c>
      <c r="G1732" s="4" t="s">
        <v>958</v>
      </c>
      <c r="H1732" s="9">
        <v>0.77614968330916068</v>
      </c>
      <c r="I1732" s="4"/>
      <c r="J1732" s="4" t="s">
        <v>961</v>
      </c>
      <c r="K1732" s="4"/>
      <c r="L1732" s="4">
        <v>1</v>
      </c>
      <c r="M1732" s="4" t="s">
        <v>960</v>
      </c>
      <c r="N1732" s="4"/>
    </row>
    <row r="1733" spans="1:14" hidden="1" x14ac:dyDescent="0.3">
      <c r="A1733" s="5" t="s">
        <v>606</v>
      </c>
      <c r="B1733" s="5">
        <v>5</v>
      </c>
      <c r="C1733" s="5">
        <v>5</v>
      </c>
      <c r="D1733" s="5">
        <v>107</v>
      </c>
      <c r="E1733" s="4" t="s">
        <v>861</v>
      </c>
      <c r="F1733" s="12" t="s">
        <v>1149</v>
      </c>
      <c r="G1733" s="4" t="s">
        <v>958</v>
      </c>
      <c r="H1733" s="9">
        <v>0.78491088573220924</v>
      </c>
      <c r="I1733" s="4"/>
      <c r="J1733" s="4" t="s">
        <v>961</v>
      </c>
      <c r="K1733" s="4"/>
      <c r="L1733" s="4">
        <v>1</v>
      </c>
      <c r="M1733" s="4" t="s">
        <v>960</v>
      </c>
      <c r="N1733" s="4"/>
    </row>
    <row r="1734" spans="1:14" hidden="1" x14ac:dyDescent="0.3">
      <c r="A1734" s="5" t="s">
        <v>606</v>
      </c>
      <c r="B1734" s="5">
        <v>5</v>
      </c>
      <c r="C1734" s="5">
        <v>5</v>
      </c>
      <c r="D1734" s="5">
        <v>107</v>
      </c>
      <c r="E1734" s="4" t="s">
        <v>861</v>
      </c>
      <c r="F1734" s="12" t="s">
        <v>1150</v>
      </c>
      <c r="G1734" s="4" t="s">
        <v>958</v>
      </c>
      <c r="H1734" s="9">
        <v>0.79464606921004644</v>
      </c>
      <c r="I1734" s="4"/>
      <c r="J1734" s="4" t="s">
        <v>961</v>
      </c>
      <c r="K1734" s="4"/>
      <c r="L1734" s="4">
        <v>1</v>
      </c>
      <c r="M1734" s="4" t="s">
        <v>960</v>
      </c>
      <c r="N1734" s="4"/>
    </row>
    <row r="1735" spans="1:14" hidden="1" x14ac:dyDescent="0.3">
      <c r="A1735" s="5" t="s">
        <v>606</v>
      </c>
      <c r="B1735" s="5">
        <v>5</v>
      </c>
      <c r="C1735" s="5">
        <v>5</v>
      </c>
      <c r="D1735" s="5">
        <v>107</v>
      </c>
      <c r="E1735" s="4" t="s">
        <v>861</v>
      </c>
      <c r="F1735" s="12" t="s">
        <v>1151</v>
      </c>
      <c r="G1735" s="4" t="s">
        <v>958</v>
      </c>
      <c r="H1735" s="9">
        <v>0.8584841024018991</v>
      </c>
      <c r="I1735" s="4"/>
      <c r="J1735" s="4" t="s">
        <v>961</v>
      </c>
      <c r="K1735" s="4"/>
      <c r="L1735" s="4">
        <v>1</v>
      </c>
      <c r="M1735" s="4" t="s">
        <v>960</v>
      </c>
      <c r="N1735" s="4"/>
    </row>
    <row r="1736" spans="1:14" hidden="1" x14ac:dyDescent="0.3">
      <c r="A1736" s="5" t="s">
        <v>606</v>
      </c>
      <c r="B1736" s="5">
        <v>5</v>
      </c>
      <c r="C1736" s="5">
        <v>5</v>
      </c>
      <c r="D1736" s="5">
        <v>107</v>
      </c>
      <c r="E1736" s="4" t="s">
        <v>861</v>
      </c>
      <c r="F1736" s="12" t="s">
        <v>1152</v>
      </c>
      <c r="G1736" s="4" t="s">
        <v>958</v>
      </c>
      <c r="H1736" s="9">
        <v>0.82227655240008912</v>
      </c>
      <c r="I1736" s="4"/>
      <c r="J1736" s="4" t="s">
        <v>961</v>
      </c>
      <c r="K1736" s="4"/>
      <c r="L1736" s="4">
        <v>1</v>
      </c>
      <c r="M1736" s="4" t="s">
        <v>960</v>
      </c>
      <c r="N1736" s="4"/>
    </row>
    <row r="1737" spans="1:14" hidden="1" x14ac:dyDescent="0.3">
      <c r="A1737" s="5" t="s">
        <v>606</v>
      </c>
      <c r="B1737" s="5">
        <v>5</v>
      </c>
      <c r="C1737" s="5">
        <v>5</v>
      </c>
      <c r="D1737" s="5">
        <v>107</v>
      </c>
      <c r="E1737" s="4" t="s">
        <v>861</v>
      </c>
      <c r="F1737" s="12" t="s">
        <v>1137</v>
      </c>
      <c r="G1737" s="4" t="s">
        <v>958</v>
      </c>
      <c r="H1737" s="9">
        <v>0.80182272494435336</v>
      </c>
      <c r="I1737" s="4"/>
      <c r="J1737" s="4" t="s">
        <v>961</v>
      </c>
      <c r="K1737" s="4"/>
      <c r="L1737" s="4">
        <v>1</v>
      </c>
      <c r="M1737" s="4" t="s">
        <v>960</v>
      </c>
      <c r="N1737" s="4"/>
    </row>
    <row r="1738" spans="1:14" hidden="1" x14ac:dyDescent="0.3">
      <c r="A1738" s="5" t="s">
        <v>606</v>
      </c>
      <c r="B1738" s="5">
        <v>5</v>
      </c>
      <c r="C1738" s="5">
        <v>5</v>
      </c>
      <c r="D1738" s="5">
        <v>107</v>
      </c>
      <c r="E1738" s="4" t="s">
        <v>861</v>
      </c>
      <c r="F1738" s="12" t="s">
        <v>1153</v>
      </c>
      <c r="G1738" s="4" t="s">
        <v>958</v>
      </c>
      <c r="H1738" s="9">
        <v>0.7852565677129909</v>
      </c>
      <c r="I1738" s="4"/>
      <c r="J1738" s="4" t="s">
        <v>961</v>
      </c>
      <c r="K1738" s="4"/>
      <c r="L1738" s="4">
        <v>1</v>
      </c>
      <c r="M1738" s="4" t="s">
        <v>960</v>
      </c>
      <c r="N1738" s="4"/>
    </row>
    <row r="1739" spans="1:14" hidden="1" x14ac:dyDescent="0.3">
      <c r="A1739" s="5" t="s">
        <v>606</v>
      </c>
      <c r="B1739" s="5">
        <v>5</v>
      </c>
      <c r="C1739" s="5">
        <v>5</v>
      </c>
      <c r="D1739" s="5">
        <v>107</v>
      </c>
      <c r="E1739" s="4" t="s">
        <v>861</v>
      </c>
      <c r="F1739" s="12" t="s">
        <v>1155</v>
      </c>
      <c r="G1739" s="4" t="s">
        <v>958</v>
      </c>
      <c r="H1739" s="9">
        <v>0.78881926013038273</v>
      </c>
      <c r="I1739" s="4"/>
      <c r="J1739" s="4" t="s">
        <v>961</v>
      </c>
      <c r="K1739" s="4"/>
      <c r="L1739" s="4">
        <v>1</v>
      </c>
      <c r="M1739" s="4" t="s">
        <v>960</v>
      </c>
      <c r="N1739" s="4"/>
    </row>
    <row r="1740" spans="1:14" hidden="1" x14ac:dyDescent="0.3">
      <c r="A1740" s="5" t="s">
        <v>606</v>
      </c>
      <c r="B1740" s="5">
        <v>5</v>
      </c>
      <c r="C1740" s="5">
        <v>5</v>
      </c>
      <c r="D1740" s="5">
        <v>107</v>
      </c>
      <c r="E1740" s="4" t="s">
        <v>861</v>
      </c>
      <c r="F1740" s="12" t="s">
        <v>1156</v>
      </c>
      <c r="G1740" s="4" t="s">
        <v>958</v>
      </c>
      <c r="H1740" s="9">
        <v>0.79829775783434609</v>
      </c>
      <c r="I1740" s="4"/>
      <c r="J1740" s="4" t="s">
        <v>961</v>
      </c>
      <c r="K1740" s="4"/>
      <c r="L1740" s="4">
        <v>1</v>
      </c>
      <c r="M1740" s="4" t="s">
        <v>960</v>
      </c>
      <c r="N1740" s="4"/>
    </row>
    <row r="1741" spans="1:14" hidden="1" x14ac:dyDescent="0.3">
      <c r="A1741" s="5" t="s">
        <v>606</v>
      </c>
      <c r="B1741" s="5">
        <v>5</v>
      </c>
      <c r="C1741" s="5">
        <v>5</v>
      </c>
      <c r="D1741" s="5">
        <v>107</v>
      </c>
      <c r="E1741" s="4" t="s">
        <v>861</v>
      </c>
      <c r="F1741" s="12" t="s">
        <v>1157</v>
      </c>
      <c r="G1741" s="4" t="s">
        <v>958</v>
      </c>
      <c r="H1741" s="9">
        <v>0.81299244021600037</v>
      </c>
      <c r="I1741" s="4"/>
      <c r="J1741" s="4" t="s">
        <v>961</v>
      </c>
      <c r="K1741" s="4"/>
      <c r="L1741" s="4">
        <v>1</v>
      </c>
      <c r="M1741" s="4" t="s">
        <v>960</v>
      </c>
      <c r="N1741" s="4"/>
    </row>
    <row r="1742" spans="1:14" hidden="1" x14ac:dyDescent="0.3">
      <c r="A1742" s="5" t="s">
        <v>606</v>
      </c>
      <c r="B1742" s="5">
        <v>5</v>
      </c>
      <c r="C1742" s="5">
        <v>5</v>
      </c>
      <c r="D1742" s="5">
        <v>107</v>
      </c>
      <c r="E1742" s="4" t="s">
        <v>861</v>
      </c>
      <c r="F1742" s="12" t="s">
        <v>1158</v>
      </c>
      <c r="G1742" s="4" t="s">
        <v>958</v>
      </c>
      <c r="H1742" s="9">
        <v>0.88188457458363434</v>
      </c>
      <c r="I1742" s="4"/>
      <c r="J1742" s="4" t="s">
        <v>961</v>
      </c>
      <c r="K1742" s="4"/>
      <c r="L1742" s="4">
        <v>1</v>
      </c>
      <c r="M1742" s="4" t="s">
        <v>960</v>
      </c>
      <c r="N1742" s="4"/>
    </row>
    <row r="1743" spans="1:14" hidden="1" x14ac:dyDescent="0.3">
      <c r="A1743" s="5" t="s">
        <v>606</v>
      </c>
      <c r="B1743" s="5">
        <v>5</v>
      </c>
      <c r="C1743" s="5">
        <v>5</v>
      </c>
      <c r="D1743" s="5">
        <v>107</v>
      </c>
      <c r="E1743" s="4" t="s">
        <v>861</v>
      </c>
      <c r="F1743" s="12" t="s">
        <v>1159</v>
      </c>
      <c r="G1743" s="4" t="s">
        <v>958</v>
      </c>
      <c r="H1743" s="9">
        <v>0.82385366072510824</v>
      </c>
      <c r="I1743" s="4"/>
      <c r="J1743" s="4" t="s">
        <v>961</v>
      </c>
      <c r="K1743" s="4"/>
      <c r="L1743" s="4">
        <v>1</v>
      </c>
      <c r="M1743" s="4" t="s">
        <v>960</v>
      </c>
      <c r="N1743" s="4"/>
    </row>
    <row r="1744" spans="1:14" hidden="1" x14ac:dyDescent="0.3">
      <c r="A1744" s="5" t="s">
        <v>606</v>
      </c>
      <c r="B1744" s="5">
        <v>5</v>
      </c>
      <c r="C1744" s="5">
        <v>5</v>
      </c>
      <c r="D1744" s="5">
        <v>107</v>
      </c>
      <c r="E1744" s="4" t="s">
        <v>861</v>
      </c>
      <c r="F1744" s="12" t="s">
        <v>1160</v>
      </c>
      <c r="G1744" s="4" t="s">
        <v>958</v>
      </c>
      <c r="H1744" s="9">
        <v>0.8313323735914544</v>
      </c>
      <c r="I1744" s="4"/>
      <c r="J1744" s="4" t="s">
        <v>961</v>
      </c>
      <c r="K1744" s="4"/>
      <c r="L1744" s="4">
        <v>1</v>
      </c>
      <c r="M1744" s="4" t="s">
        <v>960</v>
      </c>
      <c r="N1744" s="4"/>
    </row>
    <row r="1745" spans="1:14" hidden="1" x14ac:dyDescent="0.3">
      <c r="A1745" s="5" t="s">
        <v>606</v>
      </c>
      <c r="B1745" s="5">
        <v>5</v>
      </c>
      <c r="C1745" s="5">
        <v>5</v>
      </c>
      <c r="D1745" s="5">
        <v>107</v>
      </c>
      <c r="E1745" s="4" t="s">
        <v>861</v>
      </c>
      <c r="F1745" s="12" t="s">
        <v>1161</v>
      </c>
      <c r="G1745" s="4" t="s">
        <v>958</v>
      </c>
      <c r="H1745" s="9">
        <v>0.84503346665581669</v>
      </c>
      <c r="I1745" s="4"/>
      <c r="J1745" s="4" t="s">
        <v>961</v>
      </c>
      <c r="K1745" s="4"/>
      <c r="L1745" s="4">
        <v>1</v>
      </c>
      <c r="M1745" s="4" t="s">
        <v>960</v>
      </c>
      <c r="N1745" s="4"/>
    </row>
    <row r="1746" spans="1:14" hidden="1" x14ac:dyDescent="0.3">
      <c r="A1746" s="5" t="s">
        <v>606</v>
      </c>
      <c r="B1746" s="5">
        <v>5</v>
      </c>
      <c r="C1746" s="5">
        <v>5</v>
      </c>
      <c r="D1746" s="5">
        <v>107</v>
      </c>
      <c r="E1746" s="4" t="s">
        <v>861</v>
      </c>
      <c r="F1746" s="12" t="s">
        <v>1162</v>
      </c>
      <c r="G1746" s="4" t="s">
        <v>958</v>
      </c>
      <c r="H1746" s="9">
        <v>0.85826484159396288</v>
      </c>
      <c r="I1746" s="4"/>
      <c r="J1746" s="4" t="s">
        <v>961</v>
      </c>
      <c r="K1746" s="4"/>
      <c r="L1746" s="4">
        <v>1</v>
      </c>
      <c r="M1746" s="4" t="s">
        <v>960</v>
      </c>
      <c r="N1746" s="4"/>
    </row>
    <row r="1747" spans="1:14" hidden="1" x14ac:dyDescent="0.3">
      <c r="A1747" s="5" t="s">
        <v>606</v>
      </c>
      <c r="B1747" s="5">
        <v>5</v>
      </c>
      <c r="C1747" s="5">
        <v>5</v>
      </c>
      <c r="D1747" s="5">
        <v>107</v>
      </c>
      <c r="E1747" s="4" t="s">
        <v>861</v>
      </c>
      <c r="F1747" s="12" t="s">
        <v>1163</v>
      </c>
      <c r="G1747" s="4" t="s">
        <v>958</v>
      </c>
      <c r="H1747" s="9">
        <v>0.85713076636722918</v>
      </c>
      <c r="I1747" s="4"/>
      <c r="J1747" s="4" t="s">
        <v>961</v>
      </c>
      <c r="K1747" s="4"/>
      <c r="L1747" s="4">
        <v>1</v>
      </c>
      <c r="M1747" s="4" t="s">
        <v>960</v>
      </c>
      <c r="N1747" s="4"/>
    </row>
    <row r="1748" spans="1:14" hidden="1" x14ac:dyDescent="0.3">
      <c r="A1748" s="5" t="s">
        <v>606</v>
      </c>
      <c r="B1748" s="5">
        <v>5</v>
      </c>
      <c r="C1748" s="5">
        <v>5</v>
      </c>
      <c r="D1748" s="5">
        <v>107</v>
      </c>
      <c r="E1748" s="4" t="s">
        <v>861</v>
      </c>
      <c r="F1748" s="12" t="s">
        <v>1164</v>
      </c>
      <c r="G1748" s="4" t="s">
        <v>958</v>
      </c>
      <c r="H1748" s="9">
        <v>0.86054076348028719</v>
      </c>
      <c r="I1748" s="4"/>
      <c r="J1748" s="4" t="s">
        <v>961</v>
      </c>
      <c r="K1748" s="4"/>
      <c r="L1748" s="4">
        <v>1</v>
      </c>
      <c r="M1748" s="4" t="s">
        <v>960</v>
      </c>
      <c r="N1748" s="4"/>
    </row>
    <row r="1749" spans="1:14" hidden="1" x14ac:dyDescent="0.3">
      <c r="A1749" s="5" t="s">
        <v>606</v>
      </c>
      <c r="B1749" s="5">
        <v>5</v>
      </c>
      <c r="C1749" s="5">
        <v>5</v>
      </c>
      <c r="D1749" s="5">
        <v>107</v>
      </c>
      <c r="E1749" s="4" t="s">
        <v>861</v>
      </c>
      <c r="F1749" s="12" t="s">
        <v>1165</v>
      </c>
      <c r="G1749" s="4" t="s">
        <v>958</v>
      </c>
      <c r="H1749" s="9">
        <v>0.86372173712026401</v>
      </c>
      <c r="I1749" s="4"/>
      <c r="J1749" s="4" t="s">
        <v>961</v>
      </c>
      <c r="K1749" s="4"/>
      <c r="L1749" s="4">
        <v>1</v>
      </c>
      <c r="M1749" s="4" t="s">
        <v>960</v>
      </c>
      <c r="N1749" s="4"/>
    </row>
    <row r="1750" spans="1:14" hidden="1" x14ac:dyDescent="0.3">
      <c r="A1750" s="5" t="s">
        <v>606</v>
      </c>
      <c r="B1750" s="5">
        <v>5</v>
      </c>
      <c r="C1750" s="5">
        <v>5</v>
      </c>
      <c r="D1750" s="5">
        <v>107</v>
      </c>
      <c r="E1750" s="4" t="s">
        <v>861</v>
      </c>
      <c r="F1750" s="12" t="s">
        <v>1166</v>
      </c>
      <c r="G1750" s="4" t="s">
        <v>958</v>
      </c>
      <c r="H1750" s="9">
        <v>0.86694152340703812</v>
      </c>
      <c r="I1750" s="4"/>
      <c r="J1750" s="4" t="s">
        <v>961</v>
      </c>
      <c r="K1750" s="4"/>
      <c r="L1750" s="4">
        <v>1</v>
      </c>
      <c r="M1750" s="4" t="s">
        <v>960</v>
      </c>
      <c r="N1750" s="4"/>
    </row>
    <row r="1751" spans="1:14" hidden="1" x14ac:dyDescent="0.3">
      <c r="A1751" s="5" t="s">
        <v>606</v>
      </c>
      <c r="B1751" s="5">
        <v>5</v>
      </c>
      <c r="C1751" s="5">
        <v>5</v>
      </c>
      <c r="D1751" s="5">
        <v>107</v>
      </c>
      <c r="E1751" s="4" t="s">
        <v>861</v>
      </c>
      <c r="F1751" s="12" t="s">
        <v>1167</v>
      </c>
      <c r="G1751" s="4" t="s">
        <v>958</v>
      </c>
      <c r="H1751" s="9">
        <v>0.87786490175490739</v>
      </c>
      <c r="I1751" s="4"/>
      <c r="J1751" s="4" t="s">
        <v>961</v>
      </c>
      <c r="K1751" s="4"/>
      <c r="L1751" s="4">
        <v>1</v>
      </c>
      <c r="M1751" s="4" t="s">
        <v>960</v>
      </c>
      <c r="N1751" s="4"/>
    </row>
    <row r="1752" spans="1:14" hidden="1" x14ac:dyDescent="0.3">
      <c r="A1752" s="5" t="s">
        <v>606</v>
      </c>
      <c r="B1752" s="5">
        <v>5</v>
      </c>
      <c r="C1752" s="5">
        <v>5</v>
      </c>
      <c r="D1752" s="5">
        <v>107</v>
      </c>
      <c r="E1752" s="4" t="s">
        <v>861</v>
      </c>
      <c r="F1752" s="12" t="s">
        <v>1168</v>
      </c>
      <c r="G1752" s="4" t="s">
        <v>958</v>
      </c>
      <c r="H1752" s="9">
        <v>0.88354084223360907</v>
      </c>
      <c r="I1752" s="4"/>
      <c r="J1752" s="4" t="s">
        <v>961</v>
      </c>
      <c r="K1752" s="4"/>
      <c r="L1752" s="4">
        <v>1</v>
      </c>
      <c r="M1752" s="4" t="s">
        <v>960</v>
      </c>
      <c r="N1752" s="4"/>
    </row>
    <row r="1753" spans="1:14" hidden="1" x14ac:dyDescent="0.3">
      <c r="A1753" s="5" t="s">
        <v>606</v>
      </c>
      <c r="B1753" s="5">
        <v>5</v>
      </c>
      <c r="C1753" s="5">
        <v>5</v>
      </c>
      <c r="D1753" s="5">
        <v>107</v>
      </c>
      <c r="E1753" s="4" t="s">
        <v>861</v>
      </c>
      <c r="F1753" s="12" t="s">
        <v>2062</v>
      </c>
      <c r="G1753" s="4" t="s">
        <v>958</v>
      </c>
      <c r="H1753" s="9">
        <v>0.8997383881923382</v>
      </c>
      <c r="I1753" s="4"/>
      <c r="J1753" s="4" t="s">
        <v>961</v>
      </c>
      <c r="K1753" s="4"/>
      <c r="L1753" s="4">
        <v>1</v>
      </c>
      <c r="M1753" s="4" t="s">
        <v>960</v>
      </c>
      <c r="N1753" s="4"/>
    </row>
    <row r="1754" spans="1:14" hidden="1" x14ac:dyDescent="0.3">
      <c r="A1754" s="5" t="s">
        <v>606</v>
      </c>
      <c r="B1754" s="5">
        <v>5</v>
      </c>
      <c r="C1754" s="5">
        <v>5</v>
      </c>
      <c r="D1754" s="5">
        <v>107</v>
      </c>
      <c r="E1754" s="4" t="s">
        <v>861</v>
      </c>
      <c r="F1754" s="12" t="s">
        <v>2063</v>
      </c>
      <c r="G1754" s="4" t="s">
        <v>958</v>
      </c>
      <c r="H1754" s="9">
        <v>0.90369825400497816</v>
      </c>
      <c r="I1754" s="4"/>
      <c r="J1754" s="4" t="s">
        <v>961</v>
      </c>
      <c r="K1754" s="4"/>
      <c r="L1754" s="4">
        <v>1</v>
      </c>
      <c r="M1754" s="4" t="s">
        <v>960</v>
      </c>
      <c r="N1754" s="4"/>
    </row>
    <row r="1755" spans="1:14" hidden="1" x14ac:dyDescent="0.3">
      <c r="A1755" s="5" t="s">
        <v>606</v>
      </c>
      <c r="B1755" s="5">
        <v>5</v>
      </c>
      <c r="C1755" s="5">
        <v>5</v>
      </c>
      <c r="D1755" s="5">
        <v>107</v>
      </c>
      <c r="E1755" s="4" t="s">
        <v>861</v>
      </c>
      <c r="F1755" s="12" t="s">
        <v>2064</v>
      </c>
      <c r="G1755" s="4" t="s">
        <v>958</v>
      </c>
      <c r="H1755" s="9">
        <v>0.92143500670414447</v>
      </c>
      <c r="I1755" s="4"/>
      <c r="J1755" s="4" t="s">
        <v>961</v>
      </c>
      <c r="K1755" s="4"/>
      <c r="L1755" s="4">
        <v>1</v>
      </c>
      <c r="M1755" s="4" t="s">
        <v>960</v>
      </c>
      <c r="N1755" s="4"/>
    </row>
    <row r="1756" spans="1:14" hidden="1" x14ac:dyDescent="0.3">
      <c r="A1756" s="5" t="s">
        <v>606</v>
      </c>
      <c r="B1756" s="5">
        <v>5</v>
      </c>
      <c r="C1756" s="5">
        <v>5</v>
      </c>
      <c r="D1756" s="5">
        <v>107</v>
      </c>
      <c r="E1756" s="4" t="s">
        <v>861</v>
      </c>
      <c r="F1756" s="12" t="s">
        <v>2065</v>
      </c>
      <c r="G1756" s="4" t="s">
        <v>958</v>
      </c>
      <c r="H1756" s="9">
        <v>0.92799673069393618</v>
      </c>
      <c r="I1756" s="4"/>
      <c r="J1756" s="4" t="s">
        <v>961</v>
      </c>
      <c r="K1756" s="4"/>
      <c r="L1756" s="4">
        <v>1</v>
      </c>
      <c r="M1756" s="4" t="s">
        <v>960</v>
      </c>
      <c r="N1756" s="4"/>
    </row>
    <row r="1757" spans="1:14" hidden="1" x14ac:dyDescent="0.3">
      <c r="A1757" s="5" t="s">
        <v>606</v>
      </c>
      <c r="B1757" s="5">
        <v>5</v>
      </c>
      <c r="C1757" s="5">
        <v>5</v>
      </c>
      <c r="D1757" s="5">
        <v>107</v>
      </c>
      <c r="E1757" s="4" t="s">
        <v>861</v>
      </c>
      <c r="F1757" s="12" t="s">
        <v>2066</v>
      </c>
      <c r="G1757" s="4" t="s">
        <v>958</v>
      </c>
      <c r="H1757" s="9">
        <v>0.91604791484656434</v>
      </c>
      <c r="I1757" s="4"/>
      <c r="J1757" s="4" t="s">
        <v>961</v>
      </c>
      <c r="K1757" s="4"/>
      <c r="L1757" s="4">
        <v>1</v>
      </c>
      <c r="M1757" s="4" t="s">
        <v>960</v>
      </c>
      <c r="N1757" s="4"/>
    </row>
    <row r="1758" spans="1:14" hidden="1" x14ac:dyDescent="0.3">
      <c r="A1758" s="5" t="s">
        <v>606</v>
      </c>
      <c r="B1758" s="5">
        <v>5</v>
      </c>
      <c r="C1758" s="5">
        <v>5</v>
      </c>
      <c r="D1758" s="5">
        <v>107</v>
      </c>
      <c r="E1758" s="4" t="s">
        <v>861</v>
      </c>
      <c r="F1758" s="12" t="s">
        <v>922</v>
      </c>
      <c r="G1758" s="4" t="s">
        <v>962</v>
      </c>
      <c r="H1758" s="9">
        <v>58.334138564112479</v>
      </c>
      <c r="I1758" s="4"/>
      <c r="J1758" s="4" t="s">
        <v>856</v>
      </c>
      <c r="K1758" s="4"/>
      <c r="L1758" s="4">
        <v>1</v>
      </c>
      <c r="M1758" s="4" t="s">
        <v>960</v>
      </c>
      <c r="N1758" s="4"/>
    </row>
    <row r="1759" spans="1:14" hidden="1" x14ac:dyDescent="0.3">
      <c r="A1759" s="5" t="s">
        <v>606</v>
      </c>
      <c r="B1759" s="5">
        <v>5</v>
      </c>
      <c r="C1759" s="5">
        <v>5</v>
      </c>
      <c r="D1759" s="5">
        <v>107</v>
      </c>
      <c r="E1759" s="4" t="s">
        <v>861</v>
      </c>
      <c r="F1759" s="12" t="s">
        <v>904</v>
      </c>
      <c r="G1759" s="4" t="s">
        <v>962</v>
      </c>
      <c r="H1759" s="9">
        <v>56.941873380229559</v>
      </c>
      <c r="I1759" s="4"/>
      <c r="J1759" s="4" t="s">
        <v>856</v>
      </c>
      <c r="K1759" s="4"/>
      <c r="L1759" s="4">
        <v>1</v>
      </c>
      <c r="M1759" s="4" t="s">
        <v>960</v>
      </c>
      <c r="N1759" s="4"/>
    </row>
    <row r="1760" spans="1:14" hidden="1" x14ac:dyDescent="0.3">
      <c r="A1760" s="5" t="s">
        <v>606</v>
      </c>
      <c r="B1760" s="5">
        <v>5</v>
      </c>
      <c r="C1760" s="5">
        <v>5</v>
      </c>
      <c r="D1760" s="5">
        <v>107</v>
      </c>
      <c r="E1760" s="4" t="s">
        <v>861</v>
      </c>
      <c r="F1760" s="12" t="s">
        <v>905</v>
      </c>
      <c r="G1760" s="4" t="s">
        <v>962</v>
      </c>
      <c r="H1760" s="9">
        <v>54.706101190476197</v>
      </c>
      <c r="I1760" s="4"/>
      <c r="J1760" s="4" t="s">
        <v>856</v>
      </c>
      <c r="K1760" s="4"/>
      <c r="L1760" s="4">
        <v>1</v>
      </c>
      <c r="M1760" s="4" t="s">
        <v>960</v>
      </c>
      <c r="N1760" s="4"/>
    </row>
    <row r="1761" spans="1:14" hidden="1" x14ac:dyDescent="0.3">
      <c r="A1761" s="5" t="s">
        <v>606</v>
      </c>
      <c r="B1761" s="5">
        <v>5</v>
      </c>
      <c r="C1761" s="5">
        <v>5</v>
      </c>
      <c r="D1761" s="5">
        <v>107</v>
      </c>
      <c r="E1761" s="4" t="s">
        <v>861</v>
      </c>
      <c r="F1761" s="12" t="s">
        <v>906</v>
      </c>
      <c r="G1761" s="4" t="s">
        <v>962</v>
      </c>
      <c r="H1761" s="9">
        <v>53.417399597329677</v>
      </c>
      <c r="I1761" s="4"/>
      <c r="J1761" s="4" t="s">
        <v>856</v>
      </c>
      <c r="K1761" s="4"/>
      <c r="L1761" s="4">
        <v>1</v>
      </c>
      <c r="M1761" s="4" t="s">
        <v>960</v>
      </c>
      <c r="N1761" s="4"/>
    </row>
    <row r="1762" spans="1:14" hidden="1" x14ac:dyDescent="0.3">
      <c r="A1762" s="5" t="s">
        <v>606</v>
      </c>
      <c r="B1762" s="5">
        <v>5</v>
      </c>
      <c r="C1762" s="5">
        <v>5</v>
      </c>
      <c r="D1762" s="5">
        <v>107</v>
      </c>
      <c r="E1762" s="4" t="s">
        <v>861</v>
      </c>
      <c r="F1762" s="12" t="s">
        <v>903</v>
      </c>
      <c r="G1762" s="4" t="s">
        <v>962</v>
      </c>
      <c r="H1762" s="9">
        <v>52.606876849301102</v>
      </c>
      <c r="I1762" s="4"/>
      <c r="J1762" s="4" t="s">
        <v>856</v>
      </c>
      <c r="K1762" s="4"/>
      <c r="L1762" s="4">
        <v>1</v>
      </c>
      <c r="M1762" s="4" t="s">
        <v>960</v>
      </c>
      <c r="N1762" s="4"/>
    </row>
    <row r="1763" spans="1:14" hidden="1" x14ac:dyDescent="0.3">
      <c r="A1763" s="5" t="s">
        <v>606</v>
      </c>
      <c r="B1763" s="5">
        <v>5</v>
      </c>
      <c r="C1763" s="5">
        <v>5</v>
      </c>
      <c r="D1763" s="5">
        <v>107</v>
      </c>
      <c r="E1763" s="4" t="s">
        <v>861</v>
      </c>
      <c r="F1763" s="12" t="s">
        <v>907</v>
      </c>
      <c r="G1763" s="4" t="s">
        <v>962</v>
      </c>
      <c r="H1763" s="9">
        <v>51.908780389793051</v>
      </c>
      <c r="I1763" s="4"/>
      <c r="J1763" s="4" t="s">
        <v>856</v>
      </c>
      <c r="K1763" s="4"/>
      <c r="L1763" s="4">
        <v>1</v>
      </c>
      <c r="M1763" s="4" t="s">
        <v>960</v>
      </c>
      <c r="N1763" s="4"/>
    </row>
    <row r="1764" spans="1:14" hidden="1" x14ac:dyDescent="0.3">
      <c r="A1764" s="5" t="s">
        <v>606</v>
      </c>
      <c r="B1764" s="5">
        <v>5</v>
      </c>
      <c r="C1764" s="5">
        <v>5</v>
      </c>
      <c r="D1764" s="5">
        <v>107</v>
      </c>
      <c r="E1764" s="4" t="s">
        <v>861</v>
      </c>
      <c r="F1764" s="12" t="s">
        <v>908</v>
      </c>
      <c r="G1764" s="4" t="s">
        <v>962</v>
      </c>
      <c r="H1764" s="9">
        <v>50.68006496142916</v>
      </c>
      <c r="I1764" s="4"/>
      <c r="J1764" s="4" t="s">
        <v>856</v>
      </c>
      <c r="K1764" s="4"/>
      <c r="L1764" s="4">
        <v>1</v>
      </c>
      <c r="M1764" s="4" t="s">
        <v>960</v>
      </c>
      <c r="N1764" s="4"/>
    </row>
    <row r="1765" spans="1:14" hidden="1" x14ac:dyDescent="0.3">
      <c r="A1765" s="5" t="s">
        <v>606</v>
      </c>
      <c r="B1765" s="5">
        <v>5</v>
      </c>
      <c r="C1765" s="5">
        <v>5</v>
      </c>
      <c r="D1765" s="5">
        <v>107</v>
      </c>
      <c r="E1765" s="4" t="s">
        <v>861</v>
      </c>
      <c r="F1765" s="12" t="s">
        <v>909</v>
      </c>
      <c r="G1765" s="4" t="s">
        <v>962</v>
      </c>
      <c r="H1765" s="9">
        <v>50.363509610596566</v>
      </c>
      <c r="I1765" s="4"/>
      <c r="J1765" s="4" t="s">
        <v>856</v>
      </c>
      <c r="K1765" s="4"/>
      <c r="L1765" s="4">
        <v>1</v>
      </c>
      <c r="M1765" s="4" t="s">
        <v>960</v>
      </c>
      <c r="N1765" s="4"/>
    </row>
    <row r="1766" spans="1:14" hidden="1" x14ac:dyDescent="0.3">
      <c r="A1766" s="5" t="s">
        <v>606</v>
      </c>
      <c r="B1766" s="5">
        <v>5</v>
      </c>
      <c r="C1766" s="5">
        <v>5</v>
      </c>
      <c r="D1766" s="5">
        <v>107</v>
      </c>
      <c r="E1766" s="4" t="s">
        <v>861</v>
      </c>
      <c r="F1766" s="12" t="s">
        <v>910</v>
      </c>
      <c r="G1766" s="4" t="s">
        <v>962</v>
      </c>
      <c r="H1766" s="9">
        <v>50.208185234081448</v>
      </c>
      <c r="I1766" s="4"/>
      <c r="J1766" s="4" t="s">
        <v>856</v>
      </c>
      <c r="K1766" s="4"/>
      <c r="L1766" s="4">
        <v>1</v>
      </c>
      <c r="M1766" s="4" t="s">
        <v>960</v>
      </c>
      <c r="N1766" s="4"/>
    </row>
    <row r="1767" spans="1:14" hidden="1" x14ac:dyDescent="0.3">
      <c r="A1767" s="5" t="s">
        <v>606</v>
      </c>
      <c r="B1767" s="5">
        <v>5</v>
      </c>
      <c r="C1767" s="5">
        <v>5</v>
      </c>
      <c r="D1767" s="5">
        <v>107</v>
      </c>
      <c r="E1767" s="4" t="s">
        <v>861</v>
      </c>
      <c r="F1767" s="12" t="s">
        <v>911</v>
      </c>
      <c r="G1767" s="4" t="s">
        <v>962</v>
      </c>
      <c r="H1767" s="9">
        <v>49.959024790002054</v>
      </c>
      <c r="I1767" s="4"/>
      <c r="J1767" s="4" t="s">
        <v>856</v>
      </c>
      <c r="K1767" s="4"/>
      <c r="L1767" s="4">
        <v>1</v>
      </c>
      <c r="M1767" s="4" t="s">
        <v>960</v>
      </c>
      <c r="N1767" s="4"/>
    </row>
    <row r="1768" spans="1:14" hidden="1" x14ac:dyDescent="0.3">
      <c r="A1768" s="5" t="s">
        <v>606</v>
      </c>
      <c r="B1768" s="5">
        <v>5</v>
      </c>
      <c r="C1768" s="5">
        <v>5</v>
      </c>
      <c r="D1768" s="5">
        <v>107</v>
      </c>
      <c r="E1768" s="4" t="s">
        <v>861</v>
      </c>
      <c r="F1768" s="12" t="s">
        <v>912</v>
      </c>
      <c r="G1768" s="4" t="s">
        <v>962</v>
      </c>
      <c r="H1768" s="9">
        <v>48.705112159430065</v>
      </c>
      <c r="I1768" s="4"/>
      <c r="J1768" s="4" t="s">
        <v>856</v>
      </c>
      <c r="K1768" s="4"/>
      <c r="L1768" s="4">
        <v>1</v>
      </c>
      <c r="M1768" s="4" t="s">
        <v>960</v>
      </c>
      <c r="N1768" s="4"/>
    </row>
    <row r="1769" spans="1:14" hidden="1" x14ac:dyDescent="0.3">
      <c r="A1769" s="5" t="s">
        <v>606</v>
      </c>
      <c r="B1769" s="5">
        <v>5</v>
      </c>
      <c r="C1769" s="5">
        <v>5</v>
      </c>
      <c r="D1769" s="5">
        <v>107</v>
      </c>
      <c r="E1769" s="4" t="s">
        <v>861</v>
      </c>
      <c r="F1769" s="12" t="s">
        <v>913</v>
      </c>
      <c r="G1769" s="4" t="s">
        <v>962</v>
      </c>
      <c r="H1769" s="9">
        <v>48.833333333333336</v>
      </c>
      <c r="I1769" s="4"/>
      <c r="J1769" s="4" t="s">
        <v>856</v>
      </c>
      <c r="K1769" s="4"/>
      <c r="L1769" s="4">
        <v>1</v>
      </c>
      <c r="M1769" s="4" t="s">
        <v>960</v>
      </c>
      <c r="N1769" s="4"/>
    </row>
    <row r="1770" spans="1:14" hidden="1" x14ac:dyDescent="0.3">
      <c r="A1770" s="5" t="s">
        <v>606</v>
      </c>
      <c r="B1770" s="5">
        <v>5</v>
      </c>
      <c r="C1770" s="5">
        <v>5</v>
      </c>
      <c r="D1770" s="5">
        <v>107</v>
      </c>
      <c r="E1770" s="4" t="s">
        <v>861</v>
      </c>
      <c r="F1770" s="12" t="s">
        <v>914</v>
      </c>
      <c r="G1770" s="4" t="s">
        <v>962</v>
      </c>
      <c r="H1770" s="9">
        <v>48.483962172175104</v>
      </c>
      <c r="I1770" s="4"/>
      <c r="J1770" s="4" t="s">
        <v>856</v>
      </c>
      <c r="K1770" s="4"/>
      <c r="L1770" s="4">
        <v>1</v>
      </c>
      <c r="M1770" s="4" t="s">
        <v>960</v>
      </c>
      <c r="N1770" s="4"/>
    </row>
    <row r="1771" spans="1:14" hidden="1" x14ac:dyDescent="0.3">
      <c r="A1771" s="5" t="s">
        <v>606</v>
      </c>
      <c r="B1771" s="5">
        <v>5</v>
      </c>
      <c r="C1771" s="5">
        <v>5</v>
      </c>
      <c r="D1771" s="5">
        <v>107</v>
      </c>
      <c r="E1771" s="4" t="s">
        <v>861</v>
      </c>
      <c r="F1771" s="12" t="s">
        <v>915</v>
      </c>
      <c r="G1771" s="4" t="s">
        <v>962</v>
      </c>
      <c r="H1771" s="9">
        <v>48.509378084896348</v>
      </c>
      <c r="I1771" s="4"/>
      <c r="J1771" s="4" t="s">
        <v>856</v>
      </c>
      <c r="K1771" s="4"/>
      <c r="L1771" s="4">
        <v>1</v>
      </c>
      <c r="M1771" s="4" t="s">
        <v>960</v>
      </c>
      <c r="N1771" s="4"/>
    </row>
    <row r="1772" spans="1:14" hidden="1" x14ac:dyDescent="0.3">
      <c r="A1772" s="5" t="s">
        <v>606</v>
      </c>
      <c r="B1772" s="5">
        <v>5</v>
      </c>
      <c r="C1772" s="5">
        <v>5</v>
      </c>
      <c r="D1772" s="5">
        <v>107</v>
      </c>
      <c r="E1772" s="4" t="s">
        <v>861</v>
      </c>
      <c r="F1772" s="12" t="s">
        <v>916</v>
      </c>
      <c r="G1772" s="4" t="s">
        <v>962</v>
      </c>
      <c r="H1772" s="9">
        <v>49.041873669268995</v>
      </c>
      <c r="I1772" s="4"/>
      <c r="J1772" s="4" t="s">
        <v>856</v>
      </c>
      <c r="K1772" s="4"/>
      <c r="L1772" s="4">
        <v>1</v>
      </c>
      <c r="M1772" s="4" t="s">
        <v>960</v>
      </c>
      <c r="N1772" s="4"/>
    </row>
    <row r="1773" spans="1:14" hidden="1" x14ac:dyDescent="0.3">
      <c r="A1773" s="5" t="s">
        <v>606</v>
      </c>
      <c r="B1773" s="5">
        <v>5</v>
      </c>
      <c r="C1773" s="5">
        <v>5</v>
      </c>
      <c r="D1773" s="5">
        <v>107</v>
      </c>
      <c r="E1773" s="4" t="s">
        <v>861</v>
      </c>
      <c r="F1773" s="12" t="s">
        <v>917</v>
      </c>
      <c r="G1773" s="4" t="s">
        <v>962</v>
      </c>
      <c r="H1773" s="9">
        <v>49.218983185752663</v>
      </c>
      <c r="I1773" s="4"/>
      <c r="J1773" s="4" t="s">
        <v>856</v>
      </c>
      <c r="K1773" s="4"/>
      <c r="L1773" s="4">
        <v>1</v>
      </c>
      <c r="M1773" s="4" t="s">
        <v>960</v>
      </c>
      <c r="N1773" s="4"/>
    </row>
    <row r="1774" spans="1:14" hidden="1" x14ac:dyDescent="0.3">
      <c r="A1774" s="5" t="s">
        <v>606</v>
      </c>
      <c r="B1774" s="5">
        <v>5</v>
      </c>
      <c r="C1774" s="5">
        <v>5</v>
      </c>
      <c r="D1774" s="5">
        <v>107</v>
      </c>
      <c r="E1774" s="4" t="s">
        <v>861</v>
      </c>
      <c r="F1774" s="12" t="s">
        <v>918</v>
      </c>
      <c r="G1774" s="4" t="s">
        <v>962</v>
      </c>
      <c r="H1774" s="9">
        <v>48.9045305839199</v>
      </c>
      <c r="I1774" s="4"/>
      <c r="J1774" s="4" t="s">
        <v>856</v>
      </c>
      <c r="K1774" s="4"/>
      <c r="L1774" s="4">
        <v>1</v>
      </c>
      <c r="M1774" s="4" t="s">
        <v>960</v>
      </c>
      <c r="N1774" s="4"/>
    </row>
    <row r="1775" spans="1:14" hidden="1" x14ac:dyDescent="0.3">
      <c r="A1775" s="5" t="s">
        <v>606</v>
      </c>
      <c r="B1775" s="5">
        <v>5</v>
      </c>
      <c r="C1775" s="5">
        <v>5</v>
      </c>
      <c r="D1775" s="5">
        <v>107</v>
      </c>
      <c r="E1775" s="4" t="s">
        <v>861</v>
      </c>
      <c r="F1775" s="12" t="s">
        <v>919</v>
      </c>
      <c r="G1775" s="4" t="s">
        <v>962</v>
      </c>
      <c r="H1775" s="9">
        <v>49.28504233301976</v>
      </c>
      <c r="I1775" s="4"/>
      <c r="J1775" s="4" t="s">
        <v>856</v>
      </c>
      <c r="K1775" s="4"/>
      <c r="L1775" s="4">
        <v>1</v>
      </c>
      <c r="M1775" s="4" t="s">
        <v>960</v>
      </c>
      <c r="N1775" s="4"/>
    </row>
    <row r="1776" spans="1:14" hidden="1" x14ac:dyDescent="0.3">
      <c r="A1776" s="5" t="s">
        <v>606</v>
      </c>
      <c r="B1776" s="5">
        <v>5</v>
      </c>
      <c r="C1776" s="5">
        <v>5</v>
      </c>
      <c r="D1776" s="5">
        <v>107</v>
      </c>
      <c r="E1776" s="4" t="s">
        <v>861</v>
      </c>
      <c r="F1776" s="12" t="s">
        <v>920</v>
      </c>
      <c r="G1776" s="4" t="s">
        <v>962</v>
      </c>
      <c r="H1776" s="9">
        <v>48.531653287267559</v>
      </c>
      <c r="I1776" s="4"/>
      <c r="J1776" s="4" t="s">
        <v>856</v>
      </c>
      <c r="K1776" s="4"/>
      <c r="L1776" s="4">
        <v>1</v>
      </c>
      <c r="M1776" s="4" t="s">
        <v>960</v>
      </c>
      <c r="N1776" s="4"/>
    </row>
    <row r="1777" spans="1:14" hidden="1" x14ac:dyDescent="0.3">
      <c r="A1777" s="5" t="s">
        <v>606</v>
      </c>
      <c r="B1777" s="5">
        <v>5</v>
      </c>
      <c r="C1777" s="5">
        <v>5</v>
      </c>
      <c r="D1777" s="5">
        <v>107</v>
      </c>
      <c r="E1777" s="4" t="s">
        <v>861</v>
      </c>
      <c r="F1777" s="12" t="s">
        <v>921</v>
      </c>
      <c r="G1777" s="4" t="s">
        <v>962</v>
      </c>
      <c r="H1777" s="9">
        <v>49.304875660857647</v>
      </c>
      <c r="I1777" s="4"/>
      <c r="J1777" s="4" t="s">
        <v>856</v>
      </c>
      <c r="K1777" s="4"/>
      <c r="L1777" s="4">
        <v>1</v>
      </c>
      <c r="M1777" s="4" t="s">
        <v>960</v>
      </c>
      <c r="N1777" s="4"/>
    </row>
    <row r="1778" spans="1:14" hidden="1" x14ac:dyDescent="0.3">
      <c r="A1778" s="5" t="s">
        <v>606</v>
      </c>
      <c r="B1778" s="5">
        <v>5</v>
      </c>
      <c r="C1778" s="5">
        <v>5</v>
      </c>
      <c r="D1778" s="5">
        <v>107</v>
      </c>
      <c r="E1778" s="4" t="s">
        <v>861</v>
      </c>
      <c r="F1778" s="12" t="s">
        <v>1134</v>
      </c>
      <c r="G1778" s="4" t="s">
        <v>962</v>
      </c>
      <c r="H1778" s="9">
        <v>49.290360733293923</v>
      </c>
      <c r="I1778" s="4"/>
      <c r="J1778" s="4" t="s">
        <v>856</v>
      </c>
      <c r="K1778" s="4"/>
      <c r="L1778" s="4">
        <v>1</v>
      </c>
      <c r="M1778" s="4" t="s">
        <v>960</v>
      </c>
      <c r="N1778" s="4"/>
    </row>
    <row r="1779" spans="1:14" hidden="1" x14ac:dyDescent="0.3">
      <c r="A1779" s="5" t="s">
        <v>606</v>
      </c>
      <c r="B1779" s="5">
        <v>5</v>
      </c>
      <c r="C1779" s="5">
        <v>5</v>
      </c>
      <c r="D1779" s="5">
        <v>107</v>
      </c>
      <c r="E1779" s="4" t="s">
        <v>861</v>
      </c>
      <c r="F1779" s="12" t="s">
        <v>1141</v>
      </c>
      <c r="G1779" s="4" t="s">
        <v>962</v>
      </c>
      <c r="H1779" s="9">
        <v>49.062559785727956</v>
      </c>
      <c r="I1779" s="4"/>
      <c r="J1779" s="4" t="s">
        <v>856</v>
      </c>
      <c r="K1779" s="4"/>
      <c r="L1779" s="4">
        <v>1</v>
      </c>
      <c r="M1779" s="4" t="s">
        <v>960</v>
      </c>
      <c r="N1779" s="4"/>
    </row>
    <row r="1780" spans="1:14" hidden="1" x14ac:dyDescent="0.3">
      <c r="A1780" s="5" t="s">
        <v>606</v>
      </c>
      <c r="B1780" s="5">
        <v>5</v>
      </c>
      <c r="C1780" s="5">
        <v>5</v>
      </c>
      <c r="D1780" s="5">
        <v>107</v>
      </c>
      <c r="E1780" s="4" t="s">
        <v>861</v>
      </c>
      <c r="F1780" s="12" t="s">
        <v>1142</v>
      </c>
      <c r="G1780" s="4" t="s">
        <v>962</v>
      </c>
      <c r="H1780" s="9">
        <v>48.885077186963983</v>
      </c>
      <c r="I1780" s="4"/>
      <c r="J1780" s="4" t="s">
        <v>856</v>
      </c>
      <c r="K1780" s="4"/>
      <c r="L1780" s="4">
        <v>1</v>
      </c>
      <c r="M1780" s="4" t="s">
        <v>960</v>
      </c>
      <c r="N1780" s="4"/>
    </row>
    <row r="1781" spans="1:14" hidden="1" x14ac:dyDescent="0.3">
      <c r="A1781" s="5" t="s">
        <v>606</v>
      </c>
      <c r="B1781" s="5">
        <v>5</v>
      </c>
      <c r="C1781" s="5">
        <v>5</v>
      </c>
      <c r="D1781" s="5">
        <v>107</v>
      </c>
      <c r="E1781" s="4" t="s">
        <v>861</v>
      </c>
      <c r="F1781" s="12" t="s">
        <v>1143</v>
      </c>
      <c r="G1781" s="4" t="s">
        <v>962</v>
      </c>
      <c r="H1781" s="9">
        <v>48.97151134717528</v>
      </c>
      <c r="I1781" s="4"/>
      <c r="J1781" s="4" t="s">
        <v>856</v>
      </c>
      <c r="K1781" s="4"/>
      <c r="L1781" s="4">
        <v>1</v>
      </c>
      <c r="M1781" s="4" t="s">
        <v>960</v>
      </c>
      <c r="N1781" s="4"/>
    </row>
    <row r="1782" spans="1:14" hidden="1" x14ac:dyDescent="0.3">
      <c r="A1782" s="5" t="s">
        <v>606</v>
      </c>
      <c r="B1782" s="5">
        <v>5</v>
      </c>
      <c r="C1782" s="5">
        <v>5</v>
      </c>
      <c r="D1782" s="5">
        <v>107</v>
      </c>
      <c r="E1782" s="4" t="s">
        <v>861</v>
      </c>
      <c r="F1782" s="12" t="s">
        <v>1144</v>
      </c>
      <c r="G1782" s="4" t="s">
        <v>962</v>
      </c>
      <c r="H1782" s="9">
        <v>49.077069457659377</v>
      </c>
      <c r="I1782" s="4"/>
      <c r="J1782" s="4" t="s">
        <v>856</v>
      </c>
      <c r="K1782" s="4"/>
      <c r="L1782" s="4">
        <v>1</v>
      </c>
      <c r="M1782" s="4" t="s">
        <v>960</v>
      </c>
      <c r="N1782" s="4"/>
    </row>
    <row r="1783" spans="1:14" hidden="1" x14ac:dyDescent="0.3">
      <c r="A1783" s="5" t="s">
        <v>606</v>
      </c>
      <c r="B1783" s="5">
        <v>5</v>
      </c>
      <c r="C1783" s="5">
        <v>5</v>
      </c>
      <c r="D1783" s="5">
        <v>107</v>
      </c>
      <c r="E1783" s="4" t="s">
        <v>861</v>
      </c>
      <c r="F1783" s="12" t="s">
        <v>1135</v>
      </c>
      <c r="G1783" s="4" t="s">
        <v>962</v>
      </c>
      <c r="H1783" s="9">
        <v>48.029603998462136</v>
      </c>
      <c r="I1783" s="4"/>
      <c r="J1783" s="4" t="s">
        <v>856</v>
      </c>
      <c r="K1783" s="4"/>
      <c r="L1783" s="4">
        <v>1</v>
      </c>
      <c r="M1783" s="4" t="s">
        <v>960</v>
      </c>
      <c r="N1783" s="4"/>
    </row>
    <row r="1784" spans="1:14" hidden="1" x14ac:dyDescent="0.3">
      <c r="A1784" s="5" t="s">
        <v>606</v>
      </c>
      <c r="B1784" s="5">
        <v>5</v>
      </c>
      <c r="C1784" s="5">
        <v>5</v>
      </c>
      <c r="D1784" s="5">
        <v>107</v>
      </c>
      <c r="E1784" s="4" t="s">
        <v>861</v>
      </c>
      <c r="F1784" s="12" t="s">
        <v>1145</v>
      </c>
      <c r="G1784" s="4" t="s">
        <v>962</v>
      </c>
      <c r="H1784" s="9">
        <v>47.92525155725923</v>
      </c>
      <c r="I1784" s="4"/>
      <c r="J1784" s="4" t="s">
        <v>856</v>
      </c>
      <c r="K1784" s="4"/>
      <c r="L1784" s="4">
        <v>1</v>
      </c>
      <c r="M1784" s="4" t="s">
        <v>960</v>
      </c>
      <c r="N1784" s="4"/>
    </row>
    <row r="1785" spans="1:14" hidden="1" x14ac:dyDescent="0.3">
      <c r="A1785" s="5" t="s">
        <v>606</v>
      </c>
      <c r="B1785" s="5">
        <v>5</v>
      </c>
      <c r="C1785" s="5">
        <v>5</v>
      </c>
      <c r="D1785" s="5">
        <v>107</v>
      </c>
      <c r="E1785" s="4" t="s">
        <v>861</v>
      </c>
      <c r="F1785" s="12" t="s">
        <v>1146</v>
      </c>
      <c r="G1785" s="4" t="s">
        <v>962</v>
      </c>
      <c r="H1785" s="9">
        <v>48.417567435972344</v>
      </c>
      <c r="I1785" s="4"/>
      <c r="J1785" s="4" t="s">
        <v>856</v>
      </c>
      <c r="K1785" s="4"/>
      <c r="L1785" s="4">
        <v>1</v>
      </c>
      <c r="M1785" s="4" t="s">
        <v>960</v>
      </c>
      <c r="N1785" s="4"/>
    </row>
    <row r="1786" spans="1:14" hidden="1" x14ac:dyDescent="0.3">
      <c r="A1786" s="5" t="s">
        <v>606</v>
      </c>
      <c r="B1786" s="5">
        <v>5</v>
      </c>
      <c r="C1786" s="5">
        <v>5</v>
      </c>
      <c r="D1786" s="5">
        <v>107</v>
      </c>
      <c r="E1786" s="4" t="s">
        <v>861</v>
      </c>
      <c r="F1786" s="12" t="s">
        <v>1147</v>
      </c>
      <c r="G1786" s="4" t="s">
        <v>962</v>
      </c>
      <c r="H1786" s="9">
        <v>48.687025870453226</v>
      </c>
      <c r="I1786" s="4"/>
      <c r="J1786" s="4" t="s">
        <v>856</v>
      </c>
      <c r="K1786" s="4"/>
      <c r="L1786" s="4">
        <v>1</v>
      </c>
      <c r="M1786" s="4" t="s">
        <v>960</v>
      </c>
      <c r="N1786" s="4"/>
    </row>
    <row r="1787" spans="1:14" hidden="1" x14ac:dyDescent="0.3">
      <c r="A1787" s="5" t="s">
        <v>606</v>
      </c>
      <c r="B1787" s="5">
        <v>5</v>
      </c>
      <c r="C1787" s="5">
        <v>5</v>
      </c>
      <c r="D1787" s="5">
        <v>107</v>
      </c>
      <c r="E1787" s="4" t="s">
        <v>861</v>
      </c>
      <c r="F1787" s="12" t="s">
        <v>1148</v>
      </c>
      <c r="G1787" s="4" t="s">
        <v>962</v>
      </c>
      <c r="H1787" s="9">
        <v>47.963016469228556</v>
      </c>
      <c r="I1787" s="4"/>
      <c r="J1787" s="4" t="s">
        <v>856</v>
      </c>
      <c r="K1787" s="4"/>
      <c r="L1787" s="4">
        <v>1</v>
      </c>
      <c r="M1787" s="4" t="s">
        <v>960</v>
      </c>
      <c r="N1787" s="4"/>
    </row>
    <row r="1788" spans="1:14" hidden="1" x14ac:dyDescent="0.3">
      <c r="A1788" s="5" t="s">
        <v>606</v>
      </c>
      <c r="B1788" s="5">
        <v>5</v>
      </c>
      <c r="C1788" s="5">
        <v>5</v>
      </c>
      <c r="D1788" s="5">
        <v>107</v>
      </c>
      <c r="E1788" s="4" t="s">
        <v>861</v>
      </c>
      <c r="F1788" s="12" t="s">
        <v>1136</v>
      </c>
      <c r="G1788" s="4" t="s">
        <v>962</v>
      </c>
      <c r="H1788" s="9">
        <v>47.418990203466471</v>
      </c>
      <c r="I1788" s="4"/>
      <c r="J1788" s="4" t="s">
        <v>856</v>
      </c>
      <c r="K1788" s="4"/>
      <c r="L1788" s="4">
        <v>1</v>
      </c>
      <c r="M1788" s="4" t="s">
        <v>960</v>
      </c>
      <c r="N1788" s="4"/>
    </row>
    <row r="1789" spans="1:14" hidden="1" x14ac:dyDescent="0.3">
      <c r="A1789" s="5" t="s">
        <v>606</v>
      </c>
      <c r="B1789" s="5">
        <v>5</v>
      </c>
      <c r="C1789" s="5">
        <v>5</v>
      </c>
      <c r="D1789" s="5">
        <v>107</v>
      </c>
      <c r="E1789" s="4" t="s">
        <v>861</v>
      </c>
      <c r="F1789" s="12" t="s">
        <v>1149</v>
      </c>
      <c r="G1789" s="4" t="s">
        <v>962</v>
      </c>
      <c r="H1789" s="9">
        <v>47.035919400369906</v>
      </c>
      <c r="I1789" s="4"/>
      <c r="J1789" s="4" t="s">
        <v>856</v>
      </c>
      <c r="K1789" s="4"/>
      <c r="L1789" s="4">
        <v>1</v>
      </c>
      <c r="M1789" s="4" t="s">
        <v>960</v>
      </c>
      <c r="N1789" s="4"/>
    </row>
    <row r="1790" spans="1:14" hidden="1" x14ac:dyDescent="0.3">
      <c r="A1790" s="5" t="s">
        <v>606</v>
      </c>
      <c r="B1790" s="5">
        <v>5</v>
      </c>
      <c r="C1790" s="5">
        <v>5</v>
      </c>
      <c r="D1790" s="5">
        <v>107</v>
      </c>
      <c r="E1790" s="4" t="s">
        <v>861</v>
      </c>
      <c r="F1790" s="12" t="s">
        <v>1150</v>
      </c>
      <c r="G1790" s="4" t="s">
        <v>962</v>
      </c>
      <c r="H1790" s="9">
        <v>46.613323409006334</v>
      </c>
      <c r="I1790" s="4"/>
      <c r="J1790" s="4" t="s">
        <v>856</v>
      </c>
      <c r="K1790" s="4"/>
      <c r="L1790" s="4">
        <v>1</v>
      </c>
      <c r="M1790" s="4" t="s">
        <v>960</v>
      </c>
      <c r="N1790" s="4"/>
    </row>
    <row r="1791" spans="1:14" hidden="1" x14ac:dyDescent="0.3">
      <c r="A1791" s="5" t="s">
        <v>606</v>
      </c>
      <c r="B1791" s="5">
        <v>5</v>
      </c>
      <c r="C1791" s="5">
        <v>5</v>
      </c>
      <c r="D1791" s="5">
        <v>107</v>
      </c>
      <c r="E1791" s="4" t="s">
        <v>861</v>
      </c>
      <c r="F1791" s="12" t="s">
        <v>1151</v>
      </c>
      <c r="G1791" s="4" t="s">
        <v>962</v>
      </c>
      <c r="H1791" s="9">
        <v>43.919510061242349</v>
      </c>
      <c r="I1791" s="4"/>
      <c r="J1791" s="4" t="s">
        <v>856</v>
      </c>
      <c r="K1791" s="4"/>
      <c r="L1791" s="4">
        <v>1</v>
      </c>
      <c r="M1791" s="4" t="s">
        <v>960</v>
      </c>
      <c r="N1791" s="4"/>
    </row>
    <row r="1792" spans="1:14" hidden="1" x14ac:dyDescent="0.3">
      <c r="A1792" s="5" t="s">
        <v>606</v>
      </c>
      <c r="B1792" s="5">
        <v>5</v>
      </c>
      <c r="C1792" s="5">
        <v>5</v>
      </c>
      <c r="D1792" s="5">
        <v>107</v>
      </c>
      <c r="E1792" s="4" t="s">
        <v>861</v>
      </c>
      <c r="F1792" s="12" t="s">
        <v>1152</v>
      </c>
      <c r="G1792" s="4" t="s">
        <v>962</v>
      </c>
      <c r="H1792" s="9">
        <v>45.431145431145431</v>
      </c>
      <c r="I1792" s="4"/>
      <c r="J1792" s="4" t="s">
        <v>856</v>
      </c>
      <c r="K1792" s="4"/>
      <c r="L1792" s="4">
        <v>1</v>
      </c>
      <c r="M1792" s="4" t="s">
        <v>960</v>
      </c>
      <c r="N1792" s="4"/>
    </row>
    <row r="1793" spans="1:14" hidden="1" x14ac:dyDescent="0.3">
      <c r="A1793" s="5" t="s">
        <v>606</v>
      </c>
      <c r="B1793" s="5">
        <v>5</v>
      </c>
      <c r="C1793" s="5">
        <v>5</v>
      </c>
      <c r="D1793" s="5">
        <v>107</v>
      </c>
      <c r="E1793" s="4" t="s">
        <v>861</v>
      </c>
      <c r="F1793" s="12" t="s">
        <v>1137</v>
      </c>
      <c r="G1793" s="4" t="s">
        <v>962</v>
      </c>
      <c r="H1793" s="9">
        <v>46.303833412210132</v>
      </c>
      <c r="I1793" s="4"/>
      <c r="J1793" s="4" t="s">
        <v>856</v>
      </c>
      <c r="K1793" s="4"/>
      <c r="L1793" s="4">
        <v>1</v>
      </c>
      <c r="M1793" s="4" t="s">
        <v>960</v>
      </c>
      <c r="N1793" s="4"/>
    </row>
    <row r="1794" spans="1:14" hidden="1" x14ac:dyDescent="0.3">
      <c r="A1794" s="5" t="s">
        <v>606</v>
      </c>
      <c r="B1794" s="5">
        <v>5</v>
      </c>
      <c r="C1794" s="5">
        <v>5</v>
      </c>
      <c r="D1794" s="5">
        <v>107</v>
      </c>
      <c r="E1794" s="4" t="s">
        <v>861</v>
      </c>
      <c r="F1794" s="12" t="s">
        <v>1153</v>
      </c>
      <c r="G1794" s="4" t="s">
        <v>962</v>
      </c>
      <c r="H1794" s="9">
        <v>47.020858666167811</v>
      </c>
      <c r="I1794" s="4"/>
      <c r="J1794" s="4" t="s">
        <v>856</v>
      </c>
      <c r="K1794" s="4"/>
      <c r="L1794" s="4">
        <v>1</v>
      </c>
      <c r="M1794" s="4" t="s">
        <v>960</v>
      </c>
      <c r="N1794" s="4"/>
    </row>
    <row r="1795" spans="1:14" hidden="1" x14ac:dyDescent="0.3">
      <c r="A1795" s="5" t="s">
        <v>606</v>
      </c>
      <c r="B1795" s="5">
        <v>5</v>
      </c>
      <c r="C1795" s="5">
        <v>5</v>
      </c>
      <c r="D1795" s="5">
        <v>107</v>
      </c>
      <c r="E1795" s="4" t="s">
        <v>861</v>
      </c>
      <c r="F1795" s="12" t="s">
        <v>1155</v>
      </c>
      <c r="G1795" s="4" t="s">
        <v>962</v>
      </c>
      <c r="H1795" s="9">
        <v>46.865875024333278</v>
      </c>
      <c r="I1795" s="4"/>
      <c r="J1795" s="4" t="s">
        <v>856</v>
      </c>
      <c r="K1795" s="4"/>
      <c r="L1795" s="4">
        <v>1</v>
      </c>
      <c r="M1795" s="4" t="s">
        <v>960</v>
      </c>
      <c r="N1795" s="4"/>
    </row>
    <row r="1796" spans="1:14" hidden="1" x14ac:dyDescent="0.3">
      <c r="A1796" s="5" t="s">
        <v>606</v>
      </c>
      <c r="B1796" s="5">
        <v>5</v>
      </c>
      <c r="C1796" s="5">
        <v>5</v>
      </c>
      <c r="D1796" s="5">
        <v>107</v>
      </c>
      <c r="E1796" s="4" t="s">
        <v>861</v>
      </c>
      <c r="F1796" s="12" t="s">
        <v>1156</v>
      </c>
      <c r="G1796" s="4" t="s">
        <v>962</v>
      </c>
      <c r="H1796" s="9">
        <v>46.455630513751956</v>
      </c>
      <c r="I1796" s="4"/>
      <c r="J1796" s="4" t="s">
        <v>856</v>
      </c>
      <c r="K1796" s="4"/>
      <c r="L1796" s="4">
        <v>1</v>
      </c>
      <c r="M1796" s="4" t="s">
        <v>960</v>
      </c>
      <c r="N1796" s="4"/>
    </row>
    <row r="1797" spans="1:14" hidden="1" x14ac:dyDescent="0.3">
      <c r="A1797" s="5" t="s">
        <v>606</v>
      </c>
      <c r="B1797" s="5">
        <v>5</v>
      </c>
      <c r="C1797" s="5">
        <v>5</v>
      </c>
      <c r="D1797" s="5">
        <v>107</v>
      </c>
      <c r="E1797" s="4" t="s">
        <v>861</v>
      </c>
      <c r="F1797" s="12" t="s">
        <v>1157</v>
      </c>
      <c r="G1797" s="4" t="s">
        <v>962</v>
      </c>
      <c r="H1797" s="9">
        <v>45.82555574410317</v>
      </c>
      <c r="I1797" s="4"/>
      <c r="J1797" s="4" t="s">
        <v>856</v>
      </c>
      <c r="K1797" s="4"/>
      <c r="L1797" s="4">
        <v>1</v>
      </c>
      <c r="M1797" s="4" t="s">
        <v>960</v>
      </c>
      <c r="N1797" s="4"/>
    </row>
    <row r="1798" spans="1:14" hidden="1" x14ac:dyDescent="0.3">
      <c r="A1798" s="5" t="s">
        <v>606</v>
      </c>
      <c r="B1798" s="5">
        <v>5</v>
      </c>
      <c r="C1798" s="5">
        <v>5</v>
      </c>
      <c r="D1798" s="5">
        <v>107</v>
      </c>
      <c r="E1798" s="4" t="s">
        <v>861</v>
      </c>
      <c r="F1798" s="12" t="s">
        <v>1158</v>
      </c>
      <c r="G1798" s="4" t="s">
        <v>962</v>
      </c>
      <c r="H1798" s="9">
        <v>42.964455844631736</v>
      </c>
      <c r="I1798" s="4"/>
      <c r="J1798" s="4" t="s">
        <v>856</v>
      </c>
      <c r="K1798" s="4"/>
      <c r="L1798" s="4">
        <v>1</v>
      </c>
      <c r="M1798" s="4" t="s">
        <v>960</v>
      </c>
      <c r="N1798" s="4"/>
    </row>
    <row r="1799" spans="1:14" hidden="1" x14ac:dyDescent="0.3">
      <c r="A1799" s="5" t="s">
        <v>606</v>
      </c>
      <c r="B1799" s="5">
        <v>5</v>
      </c>
      <c r="C1799" s="5">
        <v>5</v>
      </c>
      <c r="D1799" s="5">
        <v>107</v>
      </c>
      <c r="E1799" s="4" t="s">
        <v>861</v>
      </c>
      <c r="F1799" s="12" t="s">
        <v>1159</v>
      </c>
      <c r="G1799" s="4" t="s">
        <v>962</v>
      </c>
      <c r="H1799" s="9">
        <v>45.364425981873111</v>
      </c>
      <c r="I1799" s="4"/>
      <c r="J1799" s="4" t="s">
        <v>856</v>
      </c>
      <c r="K1799" s="4"/>
      <c r="L1799" s="4">
        <v>1</v>
      </c>
      <c r="M1799" s="4" t="s">
        <v>960</v>
      </c>
      <c r="N1799" s="4"/>
    </row>
    <row r="1800" spans="1:14" hidden="1" x14ac:dyDescent="0.3">
      <c r="A1800" s="5" t="s">
        <v>606</v>
      </c>
      <c r="B1800" s="5">
        <v>5</v>
      </c>
      <c r="C1800" s="5">
        <v>5</v>
      </c>
      <c r="D1800" s="5">
        <v>107</v>
      </c>
      <c r="E1800" s="4" t="s">
        <v>861</v>
      </c>
      <c r="F1800" s="12" t="s">
        <v>1160</v>
      </c>
      <c r="G1800" s="4" t="s">
        <v>962</v>
      </c>
      <c r="H1800" s="9">
        <v>45.049137771184874</v>
      </c>
      <c r="I1800" s="4"/>
      <c r="J1800" s="4" t="s">
        <v>856</v>
      </c>
      <c r="K1800" s="4"/>
      <c r="L1800" s="4">
        <v>1</v>
      </c>
      <c r="M1800" s="4" t="s">
        <v>960</v>
      </c>
      <c r="N1800" s="4"/>
    </row>
    <row r="1801" spans="1:14" hidden="1" x14ac:dyDescent="0.3">
      <c r="A1801" s="5" t="s">
        <v>606</v>
      </c>
      <c r="B1801" s="5">
        <v>5</v>
      </c>
      <c r="C1801" s="5">
        <v>5</v>
      </c>
      <c r="D1801" s="5">
        <v>107</v>
      </c>
      <c r="E1801" s="4" t="s">
        <v>861</v>
      </c>
      <c r="F1801" s="12" t="s">
        <v>1161</v>
      </c>
      <c r="G1801" s="4" t="s">
        <v>962</v>
      </c>
      <c r="H1801" s="9">
        <v>44.476190476190482</v>
      </c>
      <c r="I1801" s="4"/>
      <c r="J1801" s="4" t="s">
        <v>856</v>
      </c>
      <c r="K1801" s="4"/>
      <c r="L1801" s="4">
        <v>1</v>
      </c>
      <c r="M1801" s="4" t="s">
        <v>960</v>
      </c>
      <c r="N1801" s="4"/>
    </row>
    <row r="1802" spans="1:14" hidden="1" x14ac:dyDescent="0.3">
      <c r="A1802" s="5" t="s">
        <v>606</v>
      </c>
      <c r="B1802" s="5">
        <v>5</v>
      </c>
      <c r="C1802" s="5">
        <v>5</v>
      </c>
      <c r="D1802" s="5">
        <v>107</v>
      </c>
      <c r="E1802" s="4" t="s">
        <v>861</v>
      </c>
      <c r="F1802" s="12" t="s">
        <v>1162</v>
      </c>
      <c r="G1802" s="4" t="s">
        <v>962</v>
      </c>
      <c r="H1802" s="9">
        <v>43.928539040536876</v>
      </c>
      <c r="I1802" s="4"/>
      <c r="J1802" s="4" t="s">
        <v>856</v>
      </c>
      <c r="K1802" s="4"/>
      <c r="L1802" s="4">
        <v>1</v>
      </c>
      <c r="M1802" s="4" t="s">
        <v>960</v>
      </c>
      <c r="N1802" s="4"/>
    </row>
    <row r="1803" spans="1:14" hidden="1" x14ac:dyDescent="0.3">
      <c r="A1803" s="5" t="s">
        <v>606</v>
      </c>
      <c r="B1803" s="5">
        <v>5</v>
      </c>
      <c r="C1803" s="5">
        <v>5</v>
      </c>
      <c r="D1803" s="5">
        <v>107</v>
      </c>
      <c r="E1803" s="4" t="s">
        <v>861</v>
      </c>
      <c r="F1803" s="12" t="s">
        <v>1163</v>
      </c>
      <c r="G1803" s="4" t="s">
        <v>962</v>
      </c>
      <c r="H1803" s="9">
        <v>43.975263310464783</v>
      </c>
      <c r="I1803" s="4"/>
      <c r="J1803" s="4" t="s">
        <v>856</v>
      </c>
      <c r="K1803" s="4"/>
      <c r="L1803" s="4">
        <v>1</v>
      </c>
      <c r="M1803" s="4" t="s">
        <v>960</v>
      </c>
      <c r="N1803" s="4"/>
    </row>
    <row r="1804" spans="1:14" hidden="1" x14ac:dyDescent="0.3">
      <c r="A1804" s="5" t="s">
        <v>606</v>
      </c>
      <c r="B1804" s="5">
        <v>5</v>
      </c>
      <c r="C1804" s="5">
        <v>5</v>
      </c>
      <c r="D1804" s="5">
        <v>107</v>
      </c>
      <c r="E1804" s="4" t="s">
        <v>861</v>
      </c>
      <c r="F1804" s="12" t="s">
        <v>1164</v>
      </c>
      <c r="G1804" s="4" t="s">
        <v>962</v>
      </c>
      <c r="H1804" s="9">
        <v>43.834891515258427</v>
      </c>
      <c r="I1804" s="4"/>
      <c r="J1804" s="4" t="s">
        <v>856</v>
      </c>
      <c r="K1804" s="4"/>
      <c r="L1804" s="4">
        <v>1</v>
      </c>
      <c r="M1804" s="4" t="s">
        <v>960</v>
      </c>
      <c r="N1804" s="4"/>
    </row>
    <row r="1805" spans="1:14" hidden="1" x14ac:dyDescent="0.3">
      <c r="A1805" s="5" t="s">
        <v>606</v>
      </c>
      <c r="B1805" s="5">
        <v>5</v>
      </c>
      <c r="C1805" s="5">
        <v>5</v>
      </c>
      <c r="D1805" s="5">
        <v>107</v>
      </c>
      <c r="E1805" s="4" t="s">
        <v>861</v>
      </c>
      <c r="F1805" s="12" t="s">
        <v>1165</v>
      </c>
      <c r="G1805" s="4" t="s">
        <v>962</v>
      </c>
      <c r="H1805" s="9">
        <v>43.704274162495196</v>
      </c>
      <c r="I1805" s="4"/>
      <c r="J1805" s="4" t="s">
        <v>856</v>
      </c>
      <c r="K1805" s="4"/>
      <c r="L1805" s="4">
        <v>1</v>
      </c>
      <c r="M1805" s="4" t="s">
        <v>960</v>
      </c>
      <c r="N1805" s="4"/>
    </row>
    <row r="1806" spans="1:14" hidden="1" x14ac:dyDescent="0.3">
      <c r="A1806" s="5" t="s">
        <v>606</v>
      </c>
      <c r="B1806" s="5">
        <v>5</v>
      </c>
      <c r="C1806" s="5">
        <v>5</v>
      </c>
      <c r="D1806" s="5">
        <v>107</v>
      </c>
      <c r="E1806" s="4" t="s">
        <v>861</v>
      </c>
      <c r="F1806" s="12" t="s">
        <v>1166</v>
      </c>
      <c r="G1806" s="4" t="s">
        <v>962</v>
      </c>
      <c r="H1806" s="9">
        <v>43.57238307349666</v>
      </c>
      <c r="I1806" s="4"/>
      <c r="J1806" s="4" t="s">
        <v>856</v>
      </c>
      <c r="K1806" s="4"/>
      <c r="L1806" s="4">
        <v>1</v>
      </c>
      <c r="M1806" s="4" t="s">
        <v>960</v>
      </c>
      <c r="N1806" s="4"/>
    </row>
    <row r="1807" spans="1:14" hidden="1" x14ac:dyDescent="0.3">
      <c r="A1807" s="5" t="s">
        <v>606</v>
      </c>
      <c r="B1807" s="5">
        <v>5</v>
      </c>
      <c r="C1807" s="5">
        <v>5</v>
      </c>
      <c r="D1807" s="5">
        <v>107</v>
      </c>
      <c r="E1807" s="4" t="s">
        <v>861</v>
      </c>
      <c r="F1807" s="12" t="s">
        <v>1167</v>
      </c>
      <c r="G1807" s="4" t="s">
        <v>962</v>
      </c>
      <c r="H1807" s="9">
        <v>43.127315266133756</v>
      </c>
      <c r="I1807" s="4"/>
      <c r="J1807" s="4" t="s">
        <v>856</v>
      </c>
      <c r="K1807" s="4"/>
      <c r="L1807" s="4">
        <v>1</v>
      </c>
      <c r="M1807" s="4" t="s">
        <v>960</v>
      </c>
      <c r="N1807" s="4"/>
    </row>
    <row r="1808" spans="1:14" hidden="1" x14ac:dyDescent="0.3">
      <c r="A1808" s="5" t="s">
        <v>606</v>
      </c>
      <c r="B1808" s="5">
        <v>5</v>
      </c>
      <c r="C1808" s="5">
        <v>5</v>
      </c>
      <c r="D1808" s="5">
        <v>107</v>
      </c>
      <c r="E1808" s="4" t="s">
        <v>861</v>
      </c>
      <c r="F1808" s="12" t="s">
        <v>1168</v>
      </c>
      <c r="G1808" s="4" t="s">
        <v>962</v>
      </c>
      <c r="H1808" s="9">
        <v>42.897494305239185</v>
      </c>
      <c r="I1808" s="4"/>
      <c r="J1808" s="4" t="s">
        <v>856</v>
      </c>
      <c r="K1808" s="4"/>
      <c r="L1808" s="4">
        <v>1</v>
      </c>
      <c r="M1808" s="4" t="s">
        <v>960</v>
      </c>
      <c r="N1808" s="4"/>
    </row>
    <row r="1809" spans="1:14" hidden="1" x14ac:dyDescent="0.3">
      <c r="A1809" s="5" t="s">
        <v>606</v>
      </c>
      <c r="B1809" s="5">
        <v>5</v>
      </c>
      <c r="C1809" s="5">
        <v>5</v>
      </c>
      <c r="D1809" s="5">
        <v>107</v>
      </c>
      <c r="E1809" s="4" t="s">
        <v>861</v>
      </c>
      <c r="F1809" s="12" t="s">
        <v>2062</v>
      </c>
      <c r="G1809" s="4" t="s">
        <v>962</v>
      </c>
      <c r="H1809" s="9">
        <v>42.247007616974983</v>
      </c>
      <c r="I1809" s="4"/>
      <c r="J1809" s="4" t="s">
        <v>856</v>
      </c>
      <c r="K1809" s="4"/>
      <c r="L1809" s="4">
        <v>1</v>
      </c>
      <c r="M1809" s="4" t="s">
        <v>960</v>
      </c>
      <c r="N1809" s="4"/>
    </row>
    <row r="1810" spans="1:14" hidden="1" x14ac:dyDescent="0.3">
      <c r="A1810" s="5" t="s">
        <v>606</v>
      </c>
      <c r="B1810" s="5">
        <v>5</v>
      </c>
      <c r="C1810" s="5">
        <v>5</v>
      </c>
      <c r="D1810" s="5">
        <v>107</v>
      </c>
      <c r="E1810" s="4" t="s">
        <v>861</v>
      </c>
      <c r="F1810" s="12" t="s">
        <v>2063</v>
      </c>
      <c r="G1810" s="4" t="s">
        <v>962</v>
      </c>
      <c r="H1810" s="9">
        <v>42.089176555195976</v>
      </c>
      <c r="I1810" s="4"/>
      <c r="J1810" s="4" t="s">
        <v>856</v>
      </c>
      <c r="K1810" s="4"/>
      <c r="L1810" s="4">
        <v>1</v>
      </c>
      <c r="M1810" s="4" t="s">
        <v>960</v>
      </c>
      <c r="N1810" s="4"/>
    </row>
    <row r="1811" spans="1:14" hidden="1" x14ac:dyDescent="0.3">
      <c r="A1811" s="5" t="s">
        <v>606</v>
      </c>
      <c r="B1811" s="5">
        <v>5</v>
      </c>
      <c r="C1811" s="5">
        <v>5</v>
      </c>
      <c r="D1811" s="5">
        <v>107</v>
      </c>
      <c r="E1811" s="4" t="s">
        <v>861</v>
      </c>
      <c r="F1811" s="12" t="s">
        <v>2064</v>
      </c>
      <c r="G1811" s="4" t="s">
        <v>962</v>
      </c>
      <c r="H1811" s="9">
        <v>41.387913509517645</v>
      </c>
      <c r="I1811" s="4"/>
      <c r="J1811" s="4" t="s">
        <v>856</v>
      </c>
      <c r="K1811" s="4"/>
      <c r="L1811" s="4">
        <v>1</v>
      </c>
      <c r="M1811" s="4" t="s">
        <v>960</v>
      </c>
      <c r="N1811" s="4"/>
    </row>
    <row r="1812" spans="1:14" hidden="1" x14ac:dyDescent="0.3">
      <c r="A1812" s="5" t="s">
        <v>606</v>
      </c>
      <c r="B1812" s="5">
        <v>5</v>
      </c>
      <c r="C1812" s="5">
        <v>5</v>
      </c>
      <c r="D1812" s="5">
        <v>107</v>
      </c>
      <c r="E1812" s="4" t="s">
        <v>861</v>
      </c>
      <c r="F1812" s="12" t="s">
        <v>2065</v>
      </c>
      <c r="G1812" s="4" t="s">
        <v>962</v>
      </c>
      <c r="H1812" s="9">
        <v>41.130810620093492</v>
      </c>
      <c r="I1812" s="4"/>
      <c r="J1812" s="4" t="s">
        <v>856</v>
      </c>
      <c r="K1812" s="4"/>
      <c r="L1812" s="4">
        <v>1</v>
      </c>
      <c r="M1812" s="4" t="s">
        <v>960</v>
      </c>
      <c r="N1812" s="4"/>
    </row>
    <row r="1813" spans="1:14" hidden="1" x14ac:dyDescent="0.3">
      <c r="A1813" s="5" t="s">
        <v>606</v>
      </c>
      <c r="B1813" s="5">
        <v>5</v>
      </c>
      <c r="C1813" s="5">
        <v>5</v>
      </c>
      <c r="D1813" s="5">
        <v>107</v>
      </c>
      <c r="E1813" s="4" t="s">
        <v>861</v>
      </c>
      <c r="F1813" s="12" t="s">
        <v>2066</v>
      </c>
      <c r="G1813" s="4" t="s">
        <v>962</v>
      </c>
      <c r="H1813" s="9">
        <v>41.599928012237918</v>
      </c>
      <c r="I1813" s="4"/>
      <c r="J1813" s="4" t="s">
        <v>856</v>
      </c>
      <c r="K1813" s="4"/>
      <c r="L1813" s="4">
        <v>1</v>
      </c>
      <c r="M1813" s="4" t="s">
        <v>960</v>
      </c>
      <c r="N1813" s="4"/>
    </row>
    <row r="1814" spans="1:14" hidden="1" x14ac:dyDescent="0.3">
      <c r="A1814" s="5" t="s">
        <v>606</v>
      </c>
      <c r="B1814" s="5">
        <v>5</v>
      </c>
      <c r="C1814" s="5">
        <v>5</v>
      </c>
      <c r="D1814" s="5">
        <v>107</v>
      </c>
      <c r="E1814" s="4" t="s">
        <v>861</v>
      </c>
      <c r="F1814" s="12" t="s">
        <v>922</v>
      </c>
      <c r="G1814" s="4" t="s">
        <v>963</v>
      </c>
      <c r="H1814" s="9">
        <v>2.56</v>
      </c>
      <c r="I1814" s="4"/>
      <c r="J1814" s="4" t="s">
        <v>856</v>
      </c>
      <c r="K1814" s="4"/>
      <c r="L1814" s="4">
        <v>1</v>
      </c>
      <c r="M1814" s="4" t="s">
        <v>960</v>
      </c>
      <c r="N1814" s="4"/>
    </row>
    <row r="1815" spans="1:14" hidden="1" x14ac:dyDescent="0.3">
      <c r="A1815" s="5" t="s">
        <v>606</v>
      </c>
      <c r="B1815" s="5">
        <v>5</v>
      </c>
      <c r="C1815" s="5">
        <v>5</v>
      </c>
      <c r="D1815" s="5">
        <v>107</v>
      </c>
      <c r="E1815" s="4" t="s">
        <v>861</v>
      </c>
      <c r="F1815" s="12" t="s">
        <v>904</v>
      </c>
      <c r="G1815" s="4" t="s">
        <v>963</v>
      </c>
      <c r="H1815" s="9">
        <v>0.26</v>
      </c>
      <c r="I1815" s="4"/>
      <c r="J1815" s="4" t="s">
        <v>856</v>
      </c>
      <c r="K1815" s="4"/>
      <c r="L1815" s="4">
        <v>1</v>
      </c>
      <c r="M1815" s="4" t="s">
        <v>960</v>
      </c>
      <c r="N1815" s="4"/>
    </row>
    <row r="1816" spans="1:14" hidden="1" x14ac:dyDescent="0.3">
      <c r="A1816" s="5" t="s">
        <v>606</v>
      </c>
      <c r="B1816" s="5">
        <v>5</v>
      </c>
      <c r="C1816" s="5">
        <v>5</v>
      </c>
      <c r="D1816" s="5">
        <v>107</v>
      </c>
      <c r="E1816" s="4" t="s">
        <v>861</v>
      </c>
      <c r="F1816" s="12" t="s">
        <v>905</v>
      </c>
      <c r="G1816" s="4" t="s">
        <v>963</v>
      </c>
      <c r="H1816" s="9">
        <v>0.53</v>
      </c>
      <c r="I1816" s="4"/>
      <c r="J1816" s="4" t="s">
        <v>856</v>
      </c>
      <c r="K1816" s="4"/>
      <c r="L1816" s="4">
        <v>1</v>
      </c>
      <c r="M1816" s="4" t="s">
        <v>960</v>
      </c>
      <c r="N1816" s="4"/>
    </row>
    <row r="1817" spans="1:14" hidden="1" x14ac:dyDescent="0.3">
      <c r="A1817" s="5" t="s">
        <v>606</v>
      </c>
      <c r="B1817" s="5">
        <v>5</v>
      </c>
      <c r="C1817" s="5">
        <v>5</v>
      </c>
      <c r="D1817" s="5">
        <v>107</v>
      </c>
      <c r="E1817" s="4" t="s">
        <v>861</v>
      </c>
      <c r="F1817" s="12" t="s">
        <v>906</v>
      </c>
      <c r="G1817" s="4" t="s">
        <v>963</v>
      </c>
      <c r="H1817" s="9">
        <v>2.21</v>
      </c>
      <c r="I1817" s="4"/>
      <c r="J1817" s="4" t="s">
        <v>856</v>
      </c>
      <c r="K1817" s="4"/>
      <c r="L1817" s="4">
        <v>1</v>
      </c>
      <c r="M1817" s="4" t="s">
        <v>960</v>
      </c>
      <c r="N1817" s="4"/>
    </row>
    <row r="1818" spans="1:14" hidden="1" x14ac:dyDescent="0.3">
      <c r="A1818" s="5" t="s">
        <v>606</v>
      </c>
      <c r="B1818" s="5">
        <v>5</v>
      </c>
      <c r="C1818" s="5">
        <v>5</v>
      </c>
      <c r="D1818" s="5">
        <v>107</v>
      </c>
      <c r="E1818" s="4" t="s">
        <v>861</v>
      </c>
      <c r="F1818" s="12" t="s">
        <v>903</v>
      </c>
      <c r="G1818" s="4" t="s">
        <v>963</v>
      </c>
      <c r="H1818" s="9">
        <v>1.26</v>
      </c>
      <c r="I1818" s="4"/>
      <c r="J1818" s="4" t="s">
        <v>856</v>
      </c>
      <c r="K1818" s="4"/>
      <c r="L1818" s="4">
        <v>1</v>
      </c>
      <c r="M1818" s="4" t="s">
        <v>960</v>
      </c>
      <c r="N1818" s="4"/>
    </row>
    <row r="1819" spans="1:14" hidden="1" x14ac:dyDescent="0.3">
      <c r="A1819" s="5" t="s">
        <v>606</v>
      </c>
      <c r="B1819" s="5">
        <v>5</v>
      </c>
      <c r="C1819" s="5">
        <v>5</v>
      </c>
      <c r="D1819" s="5">
        <v>107</v>
      </c>
      <c r="E1819" s="4" t="s">
        <v>861</v>
      </c>
      <c r="F1819" s="12" t="s">
        <v>907</v>
      </c>
      <c r="G1819" s="4" t="s">
        <v>963</v>
      </c>
      <c r="H1819" s="9">
        <v>1.3</v>
      </c>
      <c r="I1819" s="4"/>
      <c r="J1819" s="4" t="s">
        <v>856</v>
      </c>
      <c r="K1819" s="4"/>
      <c r="L1819" s="4">
        <v>1</v>
      </c>
      <c r="M1819" s="4" t="s">
        <v>960</v>
      </c>
      <c r="N1819" s="4"/>
    </row>
    <row r="1820" spans="1:14" hidden="1" x14ac:dyDescent="0.3">
      <c r="A1820" s="5" t="s">
        <v>606</v>
      </c>
      <c r="B1820" s="5">
        <v>5</v>
      </c>
      <c r="C1820" s="5">
        <v>5</v>
      </c>
      <c r="D1820" s="5">
        <v>107</v>
      </c>
      <c r="E1820" s="4" t="s">
        <v>861</v>
      </c>
      <c r="F1820" s="12" t="s">
        <v>908</v>
      </c>
      <c r="G1820" s="4" t="s">
        <v>963</v>
      </c>
      <c r="H1820" s="9">
        <v>0.15</v>
      </c>
      <c r="I1820" s="4"/>
      <c r="J1820" s="4" t="s">
        <v>856</v>
      </c>
      <c r="K1820" s="4"/>
      <c r="L1820" s="4">
        <v>1</v>
      </c>
      <c r="M1820" s="4" t="s">
        <v>960</v>
      </c>
      <c r="N1820" s="4"/>
    </row>
    <row r="1821" spans="1:14" hidden="1" x14ac:dyDescent="0.3">
      <c r="A1821" s="5" t="s">
        <v>606</v>
      </c>
      <c r="B1821" s="5">
        <v>5</v>
      </c>
      <c r="C1821" s="5">
        <v>5</v>
      </c>
      <c r="D1821" s="5">
        <v>107</v>
      </c>
      <c r="E1821" s="4" t="s">
        <v>861</v>
      </c>
      <c r="F1821" s="12" t="s">
        <v>909</v>
      </c>
      <c r="G1821" s="4" t="s">
        <v>963</v>
      </c>
      <c r="H1821" s="9">
        <v>2.0699999999999998</v>
      </c>
      <c r="I1821" s="4"/>
      <c r="J1821" s="4" t="s">
        <v>856</v>
      </c>
      <c r="K1821" s="4"/>
      <c r="L1821" s="4">
        <v>1</v>
      </c>
      <c r="M1821" s="4" t="s">
        <v>960</v>
      </c>
      <c r="N1821" s="4"/>
    </row>
    <row r="1822" spans="1:14" hidden="1" x14ac:dyDescent="0.3">
      <c r="A1822" s="5" t="s">
        <v>606</v>
      </c>
      <c r="B1822" s="5">
        <v>5</v>
      </c>
      <c r="C1822" s="5">
        <v>5</v>
      </c>
      <c r="D1822" s="5">
        <v>107</v>
      </c>
      <c r="E1822" s="4" t="s">
        <v>861</v>
      </c>
      <c r="F1822" s="12" t="s">
        <v>910</v>
      </c>
      <c r="G1822" s="4" t="s">
        <v>963</v>
      </c>
      <c r="H1822" s="9">
        <v>1.4</v>
      </c>
      <c r="I1822" s="4"/>
      <c r="J1822" s="4" t="s">
        <v>856</v>
      </c>
      <c r="K1822" s="4"/>
      <c r="L1822" s="4">
        <v>1</v>
      </c>
      <c r="M1822" s="4" t="s">
        <v>960</v>
      </c>
      <c r="N1822" s="4"/>
    </row>
    <row r="1823" spans="1:14" hidden="1" x14ac:dyDescent="0.3">
      <c r="A1823" s="5" t="s">
        <v>606</v>
      </c>
      <c r="B1823" s="5">
        <v>5</v>
      </c>
      <c r="C1823" s="5">
        <v>5</v>
      </c>
      <c r="D1823" s="5">
        <v>107</v>
      </c>
      <c r="E1823" s="4" t="s">
        <v>861</v>
      </c>
      <c r="F1823" s="12" t="s">
        <v>911</v>
      </c>
      <c r="G1823" s="4" t="s">
        <v>963</v>
      </c>
      <c r="H1823" s="9">
        <v>1.1100000000000001</v>
      </c>
      <c r="I1823" s="4"/>
      <c r="J1823" s="4" t="s">
        <v>856</v>
      </c>
      <c r="K1823" s="4"/>
      <c r="L1823" s="4">
        <v>1</v>
      </c>
      <c r="M1823" s="4" t="s">
        <v>960</v>
      </c>
      <c r="N1823" s="4"/>
    </row>
    <row r="1824" spans="1:14" hidden="1" x14ac:dyDescent="0.3">
      <c r="A1824" s="5" t="s">
        <v>606</v>
      </c>
      <c r="B1824" s="5">
        <v>5</v>
      </c>
      <c r="C1824" s="5">
        <v>5</v>
      </c>
      <c r="D1824" s="5">
        <v>107</v>
      </c>
      <c r="E1824" s="4" t="s">
        <v>861</v>
      </c>
      <c r="F1824" s="12" t="s">
        <v>922</v>
      </c>
      <c r="G1824" s="4" t="s">
        <v>943</v>
      </c>
      <c r="H1824" s="9">
        <v>97.44</v>
      </c>
      <c r="I1824" s="4"/>
      <c r="J1824" s="4" t="s">
        <v>856</v>
      </c>
      <c r="K1824" s="4"/>
      <c r="L1824" s="4">
        <v>1</v>
      </c>
      <c r="M1824" s="4" t="s">
        <v>1902</v>
      </c>
      <c r="N1824" s="4"/>
    </row>
    <row r="1825" spans="1:14" hidden="1" x14ac:dyDescent="0.3">
      <c r="A1825" s="5" t="s">
        <v>606</v>
      </c>
      <c r="B1825" s="5">
        <v>5</v>
      </c>
      <c r="C1825" s="5">
        <v>5</v>
      </c>
      <c r="D1825" s="5">
        <v>107</v>
      </c>
      <c r="E1825" s="4" t="s">
        <v>861</v>
      </c>
      <c r="F1825" s="12" t="s">
        <v>904</v>
      </c>
      <c r="G1825" s="4" t="s">
        <v>943</v>
      </c>
      <c r="H1825" s="9">
        <v>99.74</v>
      </c>
      <c r="I1825" s="4"/>
      <c r="J1825" s="4" t="s">
        <v>856</v>
      </c>
      <c r="K1825" s="4"/>
      <c r="L1825" s="4">
        <v>1</v>
      </c>
      <c r="M1825" s="4" t="s">
        <v>1902</v>
      </c>
      <c r="N1825" s="4"/>
    </row>
    <row r="1826" spans="1:14" hidden="1" x14ac:dyDescent="0.3">
      <c r="A1826" s="5" t="s">
        <v>606</v>
      </c>
      <c r="B1826" s="5">
        <v>5</v>
      </c>
      <c r="C1826" s="5">
        <v>5</v>
      </c>
      <c r="D1826" s="5">
        <v>107</v>
      </c>
      <c r="E1826" s="4" t="s">
        <v>861</v>
      </c>
      <c r="F1826" s="12" t="s">
        <v>905</v>
      </c>
      <c r="G1826" s="4" t="s">
        <v>943</v>
      </c>
      <c r="H1826" s="9">
        <v>99.47</v>
      </c>
      <c r="I1826" s="4"/>
      <c r="J1826" s="4" t="s">
        <v>856</v>
      </c>
      <c r="K1826" s="4"/>
      <c r="L1826" s="4">
        <v>1</v>
      </c>
      <c r="M1826" s="4" t="s">
        <v>1902</v>
      </c>
      <c r="N1826" s="4"/>
    </row>
    <row r="1827" spans="1:14" hidden="1" x14ac:dyDescent="0.3">
      <c r="A1827" s="5" t="s">
        <v>606</v>
      </c>
      <c r="B1827" s="5">
        <v>5</v>
      </c>
      <c r="C1827" s="5">
        <v>5</v>
      </c>
      <c r="D1827" s="5">
        <v>107</v>
      </c>
      <c r="E1827" s="4" t="s">
        <v>861</v>
      </c>
      <c r="F1827" s="12" t="s">
        <v>906</v>
      </c>
      <c r="G1827" s="4" t="s">
        <v>943</v>
      </c>
      <c r="H1827" s="9">
        <v>97.789999999999992</v>
      </c>
      <c r="I1827" s="4"/>
      <c r="J1827" s="4" t="s">
        <v>856</v>
      </c>
      <c r="K1827" s="4"/>
      <c r="L1827" s="4">
        <v>1</v>
      </c>
      <c r="M1827" s="4" t="s">
        <v>1902</v>
      </c>
      <c r="N1827" s="4"/>
    </row>
    <row r="1828" spans="1:14" hidden="1" x14ac:dyDescent="0.3">
      <c r="A1828" s="5" t="s">
        <v>606</v>
      </c>
      <c r="B1828" s="5">
        <v>5</v>
      </c>
      <c r="C1828" s="5">
        <v>5</v>
      </c>
      <c r="D1828" s="5">
        <v>107</v>
      </c>
      <c r="E1828" s="4" t="s">
        <v>861</v>
      </c>
      <c r="F1828" s="12" t="s">
        <v>903</v>
      </c>
      <c r="G1828" s="4" t="s">
        <v>943</v>
      </c>
      <c r="H1828" s="9">
        <v>98.75</v>
      </c>
      <c r="I1828" s="4"/>
      <c r="J1828" s="4" t="s">
        <v>856</v>
      </c>
      <c r="K1828" s="4"/>
      <c r="L1828" s="4">
        <v>1</v>
      </c>
      <c r="M1828" s="4" t="s">
        <v>1902</v>
      </c>
      <c r="N1828" s="4"/>
    </row>
    <row r="1829" spans="1:14" hidden="1" x14ac:dyDescent="0.3">
      <c r="A1829" s="5" t="s">
        <v>606</v>
      </c>
      <c r="B1829" s="5">
        <v>5</v>
      </c>
      <c r="C1829" s="5">
        <v>5</v>
      </c>
      <c r="D1829" s="5">
        <v>107</v>
      </c>
      <c r="E1829" s="4" t="s">
        <v>861</v>
      </c>
      <c r="F1829" s="12" t="s">
        <v>907</v>
      </c>
      <c r="G1829" s="4" t="s">
        <v>943</v>
      </c>
      <c r="H1829" s="9">
        <v>98.699999999999989</v>
      </c>
      <c r="I1829" s="4"/>
      <c r="J1829" s="4" t="s">
        <v>856</v>
      </c>
      <c r="K1829" s="4"/>
      <c r="L1829" s="4">
        <v>1</v>
      </c>
      <c r="M1829" s="4" t="s">
        <v>1902</v>
      </c>
      <c r="N1829" s="4"/>
    </row>
    <row r="1830" spans="1:14" hidden="1" x14ac:dyDescent="0.3">
      <c r="A1830" s="5" t="s">
        <v>606</v>
      </c>
      <c r="B1830" s="5">
        <v>5</v>
      </c>
      <c r="C1830" s="5">
        <v>5</v>
      </c>
      <c r="D1830" s="5">
        <v>107</v>
      </c>
      <c r="E1830" s="4" t="s">
        <v>861</v>
      </c>
      <c r="F1830" s="12" t="s">
        <v>908</v>
      </c>
      <c r="G1830" s="4" t="s">
        <v>943</v>
      </c>
      <c r="H1830" s="9">
        <v>99.85</v>
      </c>
      <c r="I1830" s="4"/>
      <c r="J1830" s="4" t="s">
        <v>856</v>
      </c>
      <c r="K1830" s="4"/>
      <c r="L1830" s="4">
        <v>1</v>
      </c>
      <c r="M1830" s="4" t="s">
        <v>1902</v>
      </c>
      <c r="N1830" s="4"/>
    </row>
    <row r="1831" spans="1:14" hidden="1" x14ac:dyDescent="0.3">
      <c r="A1831" s="5" t="s">
        <v>606</v>
      </c>
      <c r="B1831" s="5">
        <v>5</v>
      </c>
      <c r="C1831" s="5">
        <v>5</v>
      </c>
      <c r="D1831" s="5">
        <v>107</v>
      </c>
      <c r="E1831" s="4" t="s">
        <v>861</v>
      </c>
      <c r="F1831" s="12" t="s">
        <v>909</v>
      </c>
      <c r="G1831" s="4" t="s">
        <v>943</v>
      </c>
      <c r="H1831" s="9">
        <v>97.94</v>
      </c>
      <c r="I1831" s="4"/>
      <c r="J1831" s="4" t="s">
        <v>856</v>
      </c>
      <c r="K1831" s="4"/>
      <c r="L1831" s="4">
        <v>1</v>
      </c>
      <c r="M1831" s="4" t="s">
        <v>1902</v>
      </c>
      <c r="N1831" s="4"/>
    </row>
    <row r="1832" spans="1:14" hidden="1" x14ac:dyDescent="0.3">
      <c r="A1832" s="5" t="s">
        <v>606</v>
      </c>
      <c r="B1832" s="5">
        <v>5</v>
      </c>
      <c r="C1832" s="5">
        <v>5</v>
      </c>
      <c r="D1832" s="5">
        <v>107</v>
      </c>
      <c r="E1832" s="4" t="s">
        <v>861</v>
      </c>
      <c r="F1832" s="12" t="s">
        <v>910</v>
      </c>
      <c r="G1832" s="4" t="s">
        <v>943</v>
      </c>
      <c r="H1832" s="9">
        <v>98.6</v>
      </c>
      <c r="I1832" s="4"/>
      <c r="J1832" s="4" t="s">
        <v>856</v>
      </c>
      <c r="K1832" s="4"/>
      <c r="L1832" s="4">
        <v>1</v>
      </c>
      <c r="M1832" s="4" t="s">
        <v>1902</v>
      </c>
      <c r="N1832" s="4"/>
    </row>
    <row r="1833" spans="1:14" hidden="1" x14ac:dyDescent="0.3">
      <c r="A1833" s="5" t="s">
        <v>606</v>
      </c>
      <c r="B1833" s="5">
        <v>5</v>
      </c>
      <c r="C1833" s="5">
        <v>5</v>
      </c>
      <c r="D1833" s="5">
        <v>107</v>
      </c>
      <c r="E1833" s="4" t="s">
        <v>861</v>
      </c>
      <c r="F1833" s="12" t="s">
        <v>911</v>
      </c>
      <c r="G1833" s="4" t="s">
        <v>943</v>
      </c>
      <c r="H1833" s="9">
        <v>98.89</v>
      </c>
      <c r="I1833" s="4"/>
      <c r="J1833" s="4" t="s">
        <v>856</v>
      </c>
      <c r="K1833" s="4"/>
      <c r="L1833" s="4">
        <v>1</v>
      </c>
      <c r="M1833" s="4" t="s">
        <v>1902</v>
      </c>
      <c r="N1833" s="4"/>
    </row>
    <row r="1834" spans="1:14" hidden="1" x14ac:dyDescent="0.3">
      <c r="A1834" s="5" t="s">
        <v>606</v>
      </c>
      <c r="B1834" s="5">
        <v>5</v>
      </c>
      <c r="C1834" s="5">
        <v>5</v>
      </c>
      <c r="D1834" s="5">
        <v>107</v>
      </c>
      <c r="E1834" s="4" t="s">
        <v>861</v>
      </c>
      <c r="F1834" s="12" t="s">
        <v>922</v>
      </c>
      <c r="G1834" s="4" t="s">
        <v>2227</v>
      </c>
      <c r="H1834" s="9">
        <v>78.34</v>
      </c>
      <c r="I1834" s="4"/>
      <c r="J1834" s="4" t="s">
        <v>856</v>
      </c>
      <c r="K1834" s="4"/>
      <c r="L1834" s="4">
        <v>1</v>
      </c>
      <c r="M1834" s="4" t="s">
        <v>960</v>
      </c>
      <c r="N1834" s="4"/>
    </row>
    <row r="1835" spans="1:14" hidden="1" x14ac:dyDescent="0.3">
      <c r="A1835" s="5" t="s">
        <v>606</v>
      </c>
      <c r="B1835" s="5">
        <v>5</v>
      </c>
      <c r="C1835" s="5">
        <v>5</v>
      </c>
      <c r="D1835" s="5">
        <v>107</v>
      </c>
      <c r="E1835" s="4" t="s">
        <v>861</v>
      </c>
      <c r="F1835" s="12" t="s">
        <v>904</v>
      </c>
      <c r="G1835" s="4" t="s">
        <v>2227</v>
      </c>
      <c r="H1835" s="9">
        <v>78.069999999999993</v>
      </c>
      <c r="I1835" s="4"/>
      <c r="J1835" s="4" t="s">
        <v>856</v>
      </c>
      <c r="K1835" s="4"/>
      <c r="L1835" s="4">
        <v>1</v>
      </c>
      <c r="M1835" s="4" t="s">
        <v>960</v>
      </c>
      <c r="N1835" s="4"/>
    </row>
    <row r="1836" spans="1:14" hidden="1" x14ac:dyDescent="0.3">
      <c r="A1836" s="5" t="s">
        <v>606</v>
      </c>
      <c r="B1836" s="5">
        <v>5</v>
      </c>
      <c r="C1836" s="5">
        <v>5</v>
      </c>
      <c r="D1836" s="5">
        <v>107</v>
      </c>
      <c r="E1836" s="4" t="s">
        <v>861</v>
      </c>
      <c r="F1836" s="12" t="s">
        <v>905</v>
      </c>
      <c r="G1836" s="4" t="s">
        <v>2227</v>
      </c>
      <c r="H1836" s="9">
        <v>75.64</v>
      </c>
      <c r="I1836" s="4"/>
      <c r="J1836" s="4" t="s">
        <v>856</v>
      </c>
      <c r="K1836" s="4"/>
      <c r="L1836" s="4">
        <v>1</v>
      </c>
      <c r="M1836" s="4" t="s">
        <v>960</v>
      </c>
      <c r="N1836" s="4"/>
    </row>
    <row r="1837" spans="1:14" hidden="1" x14ac:dyDescent="0.3">
      <c r="A1837" s="5" t="s">
        <v>606</v>
      </c>
      <c r="B1837" s="5">
        <v>5</v>
      </c>
      <c r="C1837" s="5">
        <v>5</v>
      </c>
      <c r="D1837" s="5">
        <v>107</v>
      </c>
      <c r="E1837" s="4" t="s">
        <v>861</v>
      </c>
      <c r="F1837" s="12" t="s">
        <v>906</v>
      </c>
      <c r="G1837" s="4" t="s">
        <v>2227</v>
      </c>
      <c r="H1837" s="9">
        <v>74.959999999999994</v>
      </c>
      <c r="I1837" s="4"/>
      <c r="J1837" s="4" t="s">
        <v>856</v>
      </c>
      <c r="K1837" s="4"/>
      <c r="L1837" s="4">
        <v>1</v>
      </c>
      <c r="M1837" s="4" t="s">
        <v>960</v>
      </c>
      <c r="N1837" s="4"/>
    </row>
    <row r="1838" spans="1:14" hidden="1" x14ac:dyDescent="0.3">
      <c r="A1838" s="5" t="s">
        <v>606</v>
      </c>
      <c r="B1838" s="5">
        <v>5</v>
      </c>
      <c r="C1838" s="5">
        <v>5</v>
      </c>
      <c r="D1838" s="5">
        <v>107</v>
      </c>
      <c r="E1838" s="4" t="s">
        <v>861</v>
      </c>
      <c r="F1838" s="12" t="s">
        <v>903</v>
      </c>
      <c r="G1838" s="4" t="s">
        <v>2227</v>
      </c>
      <c r="H1838" s="9">
        <v>74.63</v>
      </c>
      <c r="I1838" s="4"/>
      <c r="J1838" s="4" t="s">
        <v>856</v>
      </c>
      <c r="K1838" s="4"/>
      <c r="L1838" s="4">
        <v>1</v>
      </c>
      <c r="M1838" s="4" t="s">
        <v>960</v>
      </c>
      <c r="N1838" s="4"/>
    </row>
    <row r="1839" spans="1:14" hidden="1" x14ac:dyDescent="0.3">
      <c r="A1839" s="5" t="s">
        <v>606</v>
      </c>
      <c r="B1839" s="5">
        <v>5</v>
      </c>
      <c r="C1839" s="5">
        <v>5</v>
      </c>
      <c r="D1839" s="5">
        <v>107</v>
      </c>
      <c r="E1839" s="4" t="s">
        <v>861</v>
      </c>
      <c r="F1839" s="12" t="s">
        <v>907</v>
      </c>
      <c r="G1839" s="4" t="s">
        <v>2227</v>
      </c>
      <c r="H1839" s="9">
        <v>76.02</v>
      </c>
      <c r="I1839" s="4"/>
      <c r="J1839" s="4" t="s">
        <v>856</v>
      </c>
      <c r="K1839" s="4"/>
      <c r="L1839" s="4">
        <v>1</v>
      </c>
      <c r="M1839" s="4" t="s">
        <v>960</v>
      </c>
      <c r="N1839" s="4"/>
    </row>
    <row r="1840" spans="1:14" hidden="1" x14ac:dyDescent="0.3">
      <c r="A1840" s="5" t="s">
        <v>606</v>
      </c>
      <c r="B1840" s="5">
        <v>5</v>
      </c>
      <c r="C1840" s="5">
        <v>5</v>
      </c>
      <c r="D1840" s="5">
        <v>107</v>
      </c>
      <c r="E1840" s="4" t="s">
        <v>861</v>
      </c>
      <c r="F1840" s="12" t="s">
        <v>908</v>
      </c>
      <c r="G1840" s="4" t="s">
        <v>2227</v>
      </c>
      <c r="H1840" s="9">
        <v>79.709999999999994</v>
      </c>
      <c r="I1840" s="4"/>
      <c r="J1840" s="4" t="s">
        <v>856</v>
      </c>
      <c r="K1840" s="4"/>
      <c r="L1840" s="4">
        <v>1</v>
      </c>
      <c r="M1840" s="4" t="s">
        <v>960</v>
      </c>
      <c r="N1840" s="4"/>
    </row>
    <row r="1841" spans="1:14" hidden="1" x14ac:dyDescent="0.3">
      <c r="A1841" s="5" t="s">
        <v>606</v>
      </c>
      <c r="B1841" s="5">
        <v>5</v>
      </c>
      <c r="C1841" s="5">
        <v>5</v>
      </c>
      <c r="D1841" s="5">
        <v>107</v>
      </c>
      <c r="E1841" s="4" t="s">
        <v>861</v>
      </c>
      <c r="F1841" s="12" t="s">
        <v>909</v>
      </c>
      <c r="G1841" s="4" t="s">
        <v>2227</v>
      </c>
      <c r="H1841" s="9">
        <v>75.42</v>
      </c>
      <c r="I1841" s="4"/>
      <c r="J1841" s="4" t="s">
        <v>856</v>
      </c>
      <c r="K1841" s="4"/>
      <c r="L1841" s="4">
        <v>1</v>
      </c>
      <c r="M1841" s="4" t="s">
        <v>960</v>
      </c>
      <c r="N1841" s="4"/>
    </row>
    <row r="1842" spans="1:14" hidden="1" x14ac:dyDescent="0.3">
      <c r="A1842" s="5" t="s">
        <v>606</v>
      </c>
      <c r="B1842" s="5">
        <v>5</v>
      </c>
      <c r="C1842" s="5">
        <v>5</v>
      </c>
      <c r="D1842" s="5">
        <v>107</v>
      </c>
      <c r="E1842" s="4" t="s">
        <v>861</v>
      </c>
      <c r="F1842" s="12" t="s">
        <v>910</v>
      </c>
      <c r="G1842" s="4" t="s">
        <v>2227</v>
      </c>
      <c r="H1842" s="9">
        <v>74.67</v>
      </c>
      <c r="I1842" s="4"/>
      <c r="J1842" s="4" t="s">
        <v>856</v>
      </c>
      <c r="K1842" s="4"/>
      <c r="L1842" s="4">
        <v>1</v>
      </c>
      <c r="M1842" s="4" t="s">
        <v>960</v>
      </c>
      <c r="N1842" s="4"/>
    </row>
    <row r="1843" spans="1:14" hidden="1" x14ac:dyDescent="0.3">
      <c r="A1843" s="5" t="s">
        <v>606</v>
      </c>
      <c r="B1843" s="5">
        <v>5</v>
      </c>
      <c r="C1843" s="5">
        <v>5</v>
      </c>
      <c r="D1843" s="5">
        <v>107</v>
      </c>
      <c r="E1843" s="4" t="s">
        <v>861</v>
      </c>
      <c r="F1843" s="12" t="s">
        <v>911</v>
      </c>
      <c r="G1843" s="4" t="s">
        <v>2227</v>
      </c>
      <c r="H1843" s="9">
        <v>76.02</v>
      </c>
      <c r="I1843" s="4"/>
      <c r="J1843" s="4" t="s">
        <v>856</v>
      </c>
      <c r="K1843" s="4"/>
      <c r="L1843" s="4">
        <v>1</v>
      </c>
      <c r="M1843" s="4" t="s">
        <v>960</v>
      </c>
      <c r="N1843" s="4"/>
    </row>
    <row r="1844" spans="1:14" hidden="1" x14ac:dyDescent="0.3">
      <c r="A1844" s="5" t="s">
        <v>606</v>
      </c>
      <c r="B1844" s="5">
        <v>5</v>
      </c>
      <c r="C1844" s="5">
        <v>5</v>
      </c>
      <c r="D1844" s="5">
        <v>107</v>
      </c>
      <c r="E1844" s="4" t="s">
        <v>861</v>
      </c>
      <c r="F1844" s="12" t="s">
        <v>922</v>
      </c>
      <c r="G1844" s="4" t="s">
        <v>2230</v>
      </c>
      <c r="H1844" s="9">
        <v>19.100000000000001</v>
      </c>
      <c r="I1844" s="4"/>
      <c r="J1844" s="4" t="s">
        <v>856</v>
      </c>
      <c r="K1844" s="4"/>
      <c r="L1844" s="4">
        <v>1</v>
      </c>
      <c r="M1844" s="4" t="s">
        <v>960</v>
      </c>
      <c r="N1844" s="4"/>
    </row>
    <row r="1845" spans="1:14" hidden="1" x14ac:dyDescent="0.3">
      <c r="A1845" s="5" t="s">
        <v>606</v>
      </c>
      <c r="B1845" s="5">
        <v>5</v>
      </c>
      <c r="C1845" s="5">
        <v>5</v>
      </c>
      <c r="D1845" s="5">
        <v>107</v>
      </c>
      <c r="E1845" s="4" t="s">
        <v>861</v>
      </c>
      <c r="F1845" s="12" t="s">
        <v>904</v>
      </c>
      <c r="G1845" s="4" t="s">
        <v>2230</v>
      </c>
      <c r="H1845" s="9">
        <v>21.67</v>
      </c>
      <c r="I1845" s="4"/>
      <c r="J1845" s="4" t="s">
        <v>856</v>
      </c>
      <c r="K1845" s="4"/>
      <c r="L1845" s="4">
        <v>1</v>
      </c>
      <c r="M1845" s="4" t="s">
        <v>960</v>
      </c>
      <c r="N1845" s="4"/>
    </row>
    <row r="1846" spans="1:14" hidden="1" x14ac:dyDescent="0.3">
      <c r="A1846" s="5" t="s">
        <v>606</v>
      </c>
      <c r="B1846" s="5">
        <v>5</v>
      </c>
      <c r="C1846" s="5">
        <v>5</v>
      </c>
      <c r="D1846" s="5">
        <v>107</v>
      </c>
      <c r="E1846" s="4" t="s">
        <v>861</v>
      </c>
      <c r="F1846" s="12" t="s">
        <v>905</v>
      </c>
      <c r="G1846" s="4" t="s">
        <v>2230</v>
      </c>
      <c r="H1846" s="9">
        <v>23.83</v>
      </c>
      <c r="I1846" s="4"/>
      <c r="J1846" s="4" t="s">
        <v>856</v>
      </c>
      <c r="K1846" s="4"/>
      <c r="L1846" s="4">
        <v>1</v>
      </c>
      <c r="M1846" s="4" t="s">
        <v>960</v>
      </c>
      <c r="N1846" s="4"/>
    </row>
    <row r="1847" spans="1:14" hidden="1" x14ac:dyDescent="0.3">
      <c r="A1847" s="5" t="s">
        <v>606</v>
      </c>
      <c r="B1847" s="5">
        <v>5</v>
      </c>
      <c r="C1847" s="5">
        <v>5</v>
      </c>
      <c r="D1847" s="5">
        <v>107</v>
      </c>
      <c r="E1847" s="4" t="s">
        <v>861</v>
      </c>
      <c r="F1847" s="12" t="s">
        <v>906</v>
      </c>
      <c r="G1847" s="4" t="s">
        <v>2230</v>
      </c>
      <c r="H1847" s="9">
        <v>22.83</v>
      </c>
      <c r="I1847" s="4"/>
      <c r="J1847" s="4" t="s">
        <v>856</v>
      </c>
      <c r="K1847" s="4"/>
      <c r="L1847" s="4">
        <v>1</v>
      </c>
      <c r="M1847" s="4" t="s">
        <v>960</v>
      </c>
      <c r="N1847" s="4"/>
    </row>
    <row r="1848" spans="1:14" hidden="1" x14ac:dyDescent="0.3">
      <c r="A1848" s="5" t="s">
        <v>606</v>
      </c>
      <c r="B1848" s="5">
        <v>5</v>
      </c>
      <c r="C1848" s="5">
        <v>5</v>
      </c>
      <c r="D1848" s="5">
        <v>107</v>
      </c>
      <c r="E1848" s="4" t="s">
        <v>861</v>
      </c>
      <c r="F1848" s="12" t="s">
        <v>903</v>
      </c>
      <c r="G1848" s="4" t="s">
        <v>2230</v>
      </c>
      <c r="H1848" s="9">
        <v>24.12</v>
      </c>
      <c r="I1848" s="4"/>
      <c r="J1848" s="4" t="s">
        <v>856</v>
      </c>
      <c r="K1848" s="4"/>
      <c r="L1848" s="4">
        <v>1</v>
      </c>
      <c r="M1848" s="4" t="s">
        <v>960</v>
      </c>
      <c r="N1848" s="4"/>
    </row>
    <row r="1849" spans="1:14" hidden="1" x14ac:dyDescent="0.3">
      <c r="A1849" s="5" t="s">
        <v>606</v>
      </c>
      <c r="B1849" s="5">
        <v>5</v>
      </c>
      <c r="C1849" s="5">
        <v>5</v>
      </c>
      <c r="D1849" s="5">
        <v>107</v>
      </c>
      <c r="E1849" s="4" t="s">
        <v>861</v>
      </c>
      <c r="F1849" s="12" t="s">
        <v>907</v>
      </c>
      <c r="G1849" s="4" t="s">
        <v>2230</v>
      </c>
      <c r="H1849" s="9">
        <v>22.68</v>
      </c>
      <c r="I1849" s="4"/>
      <c r="J1849" s="4" t="s">
        <v>856</v>
      </c>
      <c r="K1849" s="4"/>
      <c r="L1849" s="4">
        <v>1</v>
      </c>
      <c r="M1849" s="4" t="s">
        <v>960</v>
      </c>
      <c r="N1849" s="4"/>
    </row>
    <row r="1850" spans="1:14" hidden="1" x14ac:dyDescent="0.3">
      <c r="A1850" s="5" t="s">
        <v>606</v>
      </c>
      <c r="B1850" s="5">
        <v>5</v>
      </c>
      <c r="C1850" s="5">
        <v>5</v>
      </c>
      <c r="D1850" s="5">
        <v>107</v>
      </c>
      <c r="E1850" s="4" t="s">
        <v>861</v>
      </c>
      <c r="F1850" s="12" t="s">
        <v>908</v>
      </c>
      <c r="G1850" s="4" t="s">
        <v>2230</v>
      </c>
      <c r="H1850" s="9">
        <v>20.14</v>
      </c>
      <c r="I1850" s="4"/>
      <c r="J1850" s="4" t="s">
        <v>856</v>
      </c>
      <c r="K1850" s="4"/>
      <c r="L1850" s="4">
        <v>1</v>
      </c>
      <c r="M1850" s="4" t="s">
        <v>960</v>
      </c>
      <c r="N1850" s="4"/>
    </row>
    <row r="1851" spans="1:14" hidden="1" x14ac:dyDescent="0.3">
      <c r="A1851" s="5" t="s">
        <v>606</v>
      </c>
      <c r="B1851" s="5">
        <v>5</v>
      </c>
      <c r="C1851" s="5">
        <v>5</v>
      </c>
      <c r="D1851" s="5">
        <v>107</v>
      </c>
      <c r="E1851" s="4" t="s">
        <v>861</v>
      </c>
      <c r="F1851" s="12" t="s">
        <v>909</v>
      </c>
      <c r="G1851" s="4" t="s">
        <v>2230</v>
      </c>
      <c r="H1851" s="9">
        <v>22.52</v>
      </c>
      <c r="I1851" s="4"/>
      <c r="J1851" s="4" t="s">
        <v>856</v>
      </c>
      <c r="K1851" s="4"/>
      <c r="L1851" s="4">
        <v>1</v>
      </c>
      <c r="M1851" s="4" t="s">
        <v>960</v>
      </c>
      <c r="N1851" s="4"/>
    </row>
    <row r="1852" spans="1:14" hidden="1" x14ac:dyDescent="0.3">
      <c r="A1852" s="5" t="s">
        <v>606</v>
      </c>
      <c r="B1852" s="5">
        <v>5</v>
      </c>
      <c r="C1852" s="5">
        <v>5</v>
      </c>
      <c r="D1852" s="5">
        <v>107</v>
      </c>
      <c r="E1852" s="4" t="s">
        <v>861</v>
      </c>
      <c r="F1852" s="12" t="s">
        <v>910</v>
      </c>
      <c r="G1852" s="4" t="s">
        <v>2230</v>
      </c>
      <c r="H1852" s="9">
        <v>23.93</v>
      </c>
      <c r="I1852" s="4"/>
      <c r="J1852" s="4" t="s">
        <v>856</v>
      </c>
      <c r="K1852" s="4"/>
      <c r="L1852" s="4">
        <v>1</v>
      </c>
      <c r="M1852" s="4" t="s">
        <v>960</v>
      </c>
      <c r="N1852" s="4"/>
    </row>
    <row r="1853" spans="1:14" hidden="1" x14ac:dyDescent="0.3">
      <c r="A1853" s="5" t="s">
        <v>606</v>
      </c>
      <c r="B1853" s="5">
        <v>5</v>
      </c>
      <c r="C1853" s="5">
        <v>5</v>
      </c>
      <c r="D1853" s="5">
        <v>107</v>
      </c>
      <c r="E1853" s="4" t="s">
        <v>861</v>
      </c>
      <c r="F1853" s="12" t="s">
        <v>911</v>
      </c>
      <c r="G1853" s="4" t="s">
        <v>2230</v>
      </c>
      <c r="H1853" s="9">
        <v>22.87</v>
      </c>
      <c r="I1853" s="4"/>
      <c r="J1853" s="4" t="s">
        <v>856</v>
      </c>
      <c r="K1853" s="4"/>
      <c r="L1853" s="4">
        <v>1</v>
      </c>
      <c r="M1853" s="4" t="s">
        <v>960</v>
      </c>
      <c r="N1853" s="4"/>
    </row>
    <row r="1854" spans="1:14" hidden="1" x14ac:dyDescent="0.3">
      <c r="A1854" s="5" t="s">
        <v>606</v>
      </c>
      <c r="B1854" s="5">
        <v>5</v>
      </c>
      <c r="C1854" s="5">
        <v>5</v>
      </c>
      <c r="D1854" s="5">
        <v>107</v>
      </c>
      <c r="E1854" s="4" t="s">
        <v>861</v>
      </c>
      <c r="F1854" s="12" t="s">
        <v>922</v>
      </c>
      <c r="G1854" s="4" t="s">
        <v>964</v>
      </c>
      <c r="H1854" s="9">
        <v>184.72091828561065</v>
      </c>
      <c r="I1854" s="9">
        <v>9.3579522296838604</v>
      </c>
      <c r="J1854" s="4" t="s">
        <v>965</v>
      </c>
      <c r="K1854" s="4"/>
      <c r="L1854" s="4">
        <v>1</v>
      </c>
      <c r="M1854" s="4" t="s">
        <v>960</v>
      </c>
      <c r="N1854" s="4"/>
    </row>
    <row r="1855" spans="1:14" hidden="1" x14ac:dyDescent="0.3">
      <c r="A1855" s="5" t="s">
        <v>606</v>
      </c>
      <c r="B1855" s="5">
        <v>5</v>
      </c>
      <c r="C1855" s="5">
        <v>5</v>
      </c>
      <c r="D1855" s="5">
        <v>107</v>
      </c>
      <c r="E1855" s="4" t="s">
        <v>861</v>
      </c>
      <c r="F1855" s="12" t="s">
        <v>907</v>
      </c>
      <c r="G1855" s="4" t="s">
        <v>964</v>
      </c>
      <c r="H1855" s="9">
        <v>202.45761465663986</v>
      </c>
      <c r="I1855" s="9">
        <v>9.2039828990669328</v>
      </c>
      <c r="J1855" s="4" t="s">
        <v>965</v>
      </c>
      <c r="K1855" s="4"/>
      <c r="L1855" s="4">
        <v>1</v>
      </c>
      <c r="M1855" s="4" t="s">
        <v>960</v>
      </c>
      <c r="N1855" s="4"/>
    </row>
    <row r="1856" spans="1:14" hidden="1" x14ac:dyDescent="0.3">
      <c r="A1856" s="5" t="s">
        <v>606</v>
      </c>
      <c r="B1856" s="5">
        <v>5</v>
      </c>
      <c r="C1856" s="5">
        <v>5</v>
      </c>
      <c r="D1856" s="5">
        <v>107</v>
      </c>
      <c r="E1856" s="4" t="s">
        <v>861</v>
      </c>
      <c r="F1856" s="12" t="s">
        <v>912</v>
      </c>
      <c r="G1856" s="4" t="s">
        <v>964</v>
      </c>
      <c r="H1856" s="9">
        <v>170.04769744935837</v>
      </c>
      <c r="I1856" s="9">
        <v>9.8722630625384813</v>
      </c>
      <c r="J1856" s="4" t="s">
        <v>965</v>
      </c>
      <c r="K1856" s="4"/>
      <c r="L1856" s="4">
        <v>1</v>
      </c>
      <c r="M1856" s="4" t="s">
        <v>960</v>
      </c>
      <c r="N1856" s="4"/>
    </row>
    <row r="1857" spans="1:14" hidden="1" x14ac:dyDescent="0.3">
      <c r="A1857" s="5" t="s">
        <v>606</v>
      </c>
      <c r="B1857" s="5">
        <v>5</v>
      </c>
      <c r="C1857" s="5">
        <v>5</v>
      </c>
      <c r="D1857" s="5">
        <v>107</v>
      </c>
      <c r="E1857" s="4" t="s">
        <v>861</v>
      </c>
      <c r="F1857" s="12" t="s">
        <v>917</v>
      </c>
      <c r="G1857" s="4" t="s">
        <v>964</v>
      </c>
      <c r="H1857" s="9">
        <v>155.25949348931448</v>
      </c>
      <c r="I1857" s="9">
        <v>9.8180077949229378</v>
      </c>
      <c r="J1857" s="4" t="s">
        <v>965</v>
      </c>
      <c r="K1857" s="4"/>
      <c r="L1857" s="4">
        <v>1</v>
      </c>
      <c r="M1857" s="4" t="s">
        <v>960</v>
      </c>
      <c r="N1857" s="4"/>
    </row>
    <row r="1858" spans="1:14" hidden="1" x14ac:dyDescent="0.3">
      <c r="A1858" s="5" t="s">
        <v>606</v>
      </c>
      <c r="B1858" s="5">
        <v>5</v>
      </c>
      <c r="C1858" s="5">
        <v>5</v>
      </c>
      <c r="D1858" s="5">
        <v>107</v>
      </c>
      <c r="E1858" s="4" t="s">
        <v>861</v>
      </c>
      <c r="F1858" s="12" t="s">
        <v>1134</v>
      </c>
      <c r="G1858" s="4" t="s">
        <v>964</v>
      </c>
      <c r="H1858" s="9">
        <v>144.94112713470443</v>
      </c>
      <c r="I1858" s="9">
        <v>9.9407039032277336</v>
      </c>
      <c r="J1858" s="4" t="s">
        <v>965</v>
      </c>
      <c r="K1858" s="4"/>
      <c r="L1858" s="4">
        <v>1</v>
      </c>
      <c r="M1858" s="4" t="s">
        <v>960</v>
      </c>
      <c r="N1858" s="4"/>
    </row>
    <row r="1859" spans="1:14" hidden="1" x14ac:dyDescent="0.3">
      <c r="A1859" s="5" t="s">
        <v>606</v>
      </c>
      <c r="B1859" s="5">
        <v>5</v>
      </c>
      <c r="C1859" s="5">
        <v>5</v>
      </c>
      <c r="D1859" s="5">
        <v>107</v>
      </c>
      <c r="E1859" s="4" t="s">
        <v>861</v>
      </c>
      <c r="F1859" s="12" t="s">
        <v>1135</v>
      </c>
      <c r="G1859" s="4" t="s">
        <v>964</v>
      </c>
      <c r="H1859" s="9">
        <v>82.011469759964839</v>
      </c>
      <c r="I1859" s="9">
        <v>6.9516444993724305</v>
      </c>
      <c r="J1859" s="4" t="s">
        <v>965</v>
      </c>
      <c r="K1859" s="4"/>
      <c r="L1859" s="4">
        <v>1</v>
      </c>
      <c r="M1859" s="4" t="s">
        <v>960</v>
      </c>
      <c r="N1859" s="4"/>
    </row>
    <row r="1860" spans="1:14" hidden="1" x14ac:dyDescent="0.3">
      <c r="A1860" s="5" t="s">
        <v>606</v>
      </c>
      <c r="B1860" s="5">
        <v>5</v>
      </c>
      <c r="C1860" s="5">
        <v>5</v>
      </c>
      <c r="D1860" s="5">
        <v>107</v>
      </c>
      <c r="E1860" s="4" t="s">
        <v>861</v>
      </c>
      <c r="F1860" s="12" t="s">
        <v>1136</v>
      </c>
      <c r="G1860" s="4" t="s">
        <v>964</v>
      </c>
      <c r="H1860" s="9">
        <v>81.33304035353423</v>
      </c>
      <c r="I1860" s="9">
        <v>6.7112256088843649</v>
      </c>
      <c r="J1860" s="4" t="s">
        <v>965</v>
      </c>
      <c r="K1860" s="4"/>
      <c r="L1860" s="4">
        <v>1</v>
      </c>
      <c r="M1860" s="4" t="s">
        <v>960</v>
      </c>
      <c r="N1860" s="4"/>
    </row>
    <row r="1861" spans="1:14" hidden="1" x14ac:dyDescent="0.3">
      <c r="A1861" s="5" t="s">
        <v>606</v>
      </c>
      <c r="B1861" s="5">
        <v>5</v>
      </c>
      <c r="C1861" s="5">
        <v>5</v>
      </c>
      <c r="D1861" s="5">
        <v>107</v>
      </c>
      <c r="E1861" s="4" t="s">
        <v>861</v>
      </c>
      <c r="F1861" s="12" t="s">
        <v>1137</v>
      </c>
      <c r="G1861" s="4" t="s">
        <v>964</v>
      </c>
      <c r="H1861" s="9">
        <v>67.455457928669503</v>
      </c>
      <c r="I1861" s="9">
        <v>3.3361847228403585</v>
      </c>
      <c r="J1861" s="4" t="s">
        <v>965</v>
      </c>
      <c r="K1861" s="4"/>
      <c r="L1861" s="4">
        <v>1</v>
      </c>
      <c r="M1861" s="4" t="s">
        <v>960</v>
      </c>
      <c r="N1861" s="4"/>
    </row>
    <row r="1862" spans="1:14" hidden="1" x14ac:dyDescent="0.3">
      <c r="A1862" s="5" t="s">
        <v>606</v>
      </c>
      <c r="B1862" s="5">
        <v>5</v>
      </c>
      <c r="C1862" s="5">
        <v>5</v>
      </c>
      <c r="D1862" s="5">
        <v>107</v>
      </c>
      <c r="E1862" s="4" t="s">
        <v>861</v>
      </c>
      <c r="F1862" s="12" t="s">
        <v>1158</v>
      </c>
      <c r="G1862" s="4" t="s">
        <v>964</v>
      </c>
      <c r="H1862" s="9">
        <v>54.284757046860264</v>
      </c>
      <c r="I1862" s="9">
        <v>4.8222602045494334</v>
      </c>
      <c r="J1862" s="4" t="s">
        <v>965</v>
      </c>
      <c r="K1862" s="4"/>
      <c r="L1862" s="4">
        <v>1</v>
      </c>
      <c r="M1862" s="4" t="s">
        <v>960</v>
      </c>
      <c r="N1862" s="4"/>
    </row>
    <row r="1863" spans="1:14" hidden="1" x14ac:dyDescent="0.3">
      <c r="A1863" s="5" t="s">
        <v>606</v>
      </c>
      <c r="B1863" s="5">
        <v>5</v>
      </c>
      <c r="C1863" s="5">
        <v>5</v>
      </c>
      <c r="D1863" s="5">
        <v>107</v>
      </c>
      <c r="E1863" s="4" t="s">
        <v>861</v>
      </c>
      <c r="F1863" s="12" t="s">
        <v>1163</v>
      </c>
      <c r="G1863" s="4" t="s">
        <v>964</v>
      </c>
      <c r="H1863" s="9">
        <v>36.894708942238267</v>
      </c>
      <c r="I1863" s="9">
        <v>2.7264659119593708</v>
      </c>
      <c r="J1863" s="4" t="s">
        <v>965</v>
      </c>
      <c r="K1863" s="4"/>
      <c r="L1863" s="4">
        <v>1</v>
      </c>
      <c r="M1863" s="4" t="s">
        <v>960</v>
      </c>
      <c r="N1863" s="4"/>
    </row>
    <row r="1864" spans="1:14" hidden="1" x14ac:dyDescent="0.3">
      <c r="A1864" s="5" t="s">
        <v>606</v>
      </c>
      <c r="B1864" s="5">
        <v>5</v>
      </c>
      <c r="C1864" s="5">
        <v>5</v>
      </c>
      <c r="D1864" s="5">
        <v>107</v>
      </c>
      <c r="E1864" s="4" t="s">
        <v>861</v>
      </c>
      <c r="F1864" s="12" t="s">
        <v>1168</v>
      </c>
      <c r="G1864" s="4" t="s">
        <v>964</v>
      </c>
      <c r="H1864" s="9">
        <v>30.198725521610889</v>
      </c>
      <c r="I1864" s="9">
        <v>2.2580792265470992</v>
      </c>
      <c r="J1864" s="4" t="s">
        <v>965</v>
      </c>
      <c r="K1864" s="4"/>
      <c r="L1864" s="4">
        <v>1</v>
      </c>
      <c r="M1864" s="4" t="s">
        <v>960</v>
      </c>
      <c r="N1864" s="4"/>
    </row>
    <row r="1865" spans="1:14" hidden="1" x14ac:dyDescent="0.3">
      <c r="A1865" s="5" t="s">
        <v>606</v>
      </c>
      <c r="B1865" s="5">
        <v>5</v>
      </c>
      <c r="C1865" s="5">
        <v>5</v>
      </c>
      <c r="D1865" s="5">
        <v>107</v>
      </c>
      <c r="E1865" s="4" t="s">
        <v>861</v>
      </c>
      <c r="F1865" s="12" t="s">
        <v>2066</v>
      </c>
      <c r="G1865" s="4" t="s">
        <v>964</v>
      </c>
      <c r="H1865" s="9">
        <v>22.528804586845951</v>
      </c>
      <c r="I1865" s="9">
        <v>2.139494659074654</v>
      </c>
      <c r="J1865" s="4" t="s">
        <v>965</v>
      </c>
      <c r="K1865" s="4"/>
      <c r="L1865" s="4">
        <v>1</v>
      </c>
      <c r="M1865" s="4" t="s">
        <v>960</v>
      </c>
      <c r="N1865" s="4"/>
    </row>
    <row r="1866" spans="1:14" hidden="1" x14ac:dyDescent="0.3">
      <c r="A1866" s="5" t="s">
        <v>606</v>
      </c>
      <c r="B1866" s="5">
        <v>5</v>
      </c>
      <c r="C1866" s="5">
        <v>5</v>
      </c>
      <c r="D1866" s="5">
        <v>107</v>
      </c>
      <c r="E1866" s="4" t="s">
        <v>861</v>
      </c>
      <c r="F1866" s="12" t="s">
        <v>922</v>
      </c>
      <c r="G1866" s="4" t="s">
        <v>966</v>
      </c>
      <c r="H1866" s="9">
        <v>25.649325405860125</v>
      </c>
      <c r="I1866" s="9">
        <v>4.6481393860309606</v>
      </c>
      <c r="J1866" s="4" t="s">
        <v>965</v>
      </c>
      <c r="K1866" s="4"/>
      <c r="L1866" s="4">
        <v>1</v>
      </c>
      <c r="M1866" s="4" t="s">
        <v>960</v>
      </c>
      <c r="N1866" s="4"/>
    </row>
    <row r="1867" spans="1:14" hidden="1" x14ac:dyDescent="0.3">
      <c r="A1867" s="5" t="s">
        <v>606</v>
      </c>
      <c r="B1867" s="5">
        <v>5</v>
      </c>
      <c r="C1867" s="5">
        <v>5</v>
      </c>
      <c r="D1867" s="5">
        <v>107</v>
      </c>
      <c r="E1867" s="4" t="s">
        <v>861</v>
      </c>
      <c r="F1867" s="12" t="s">
        <v>904</v>
      </c>
      <c r="G1867" s="4" t="s">
        <v>966</v>
      </c>
      <c r="H1867" s="9">
        <v>23.700142642294768</v>
      </c>
      <c r="I1867" s="9">
        <v>5.5821107993237975</v>
      </c>
      <c r="J1867" s="4" t="s">
        <v>965</v>
      </c>
      <c r="K1867" s="4"/>
      <c r="L1867" s="4">
        <v>1</v>
      </c>
      <c r="M1867" s="4" t="s">
        <v>960</v>
      </c>
      <c r="N1867" s="4"/>
    </row>
    <row r="1868" spans="1:14" hidden="1" x14ac:dyDescent="0.3">
      <c r="A1868" s="5" t="s">
        <v>606</v>
      </c>
      <c r="B1868" s="5">
        <v>5</v>
      </c>
      <c r="C1868" s="5">
        <v>5</v>
      </c>
      <c r="D1868" s="5">
        <v>107</v>
      </c>
      <c r="E1868" s="4" t="s">
        <v>861</v>
      </c>
      <c r="F1868" s="12" t="s">
        <v>905</v>
      </c>
      <c r="G1868" s="4" t="s">
        <v>966</v>
      </c>
      <c r="H1868" s="9">
        <v>13.025254159696502</v>
      </c>
      <c r="I1868" s="9">
        <v>4.3377945814734913</v>
      </c>
      <c r="J1868" s="4" t="s">
        <v>965</v>
      </c>
      <c r="K1868" s="4"/>
      <c r="L1868" s="4">
        <v>1</v>
      </c>
      <c r="M1868" s="4" t="s">
        <v>960</v>
      </c>
      <c r="N1868" s="4"/>
    </row>
    <row r="1869" spans="1:14" hidden="1" x14ac:dyDescent="0.3">
      <c r="A1869" s="5" t="s">
        <v>606</v>
      </c>
      <c r="B1869" s="5">
        <v>5</v>
      </c>
      <c r="C1869" s="5">
        <v>5</v>
      </c>
      <c r="D1869" s="5">
        <v>107</v>
      </c>
      <c r="E1869" s="4" t="s">
        <v>861</v>
      </c>
      <c r="F1869" s="12" t="s">
        <v>906</v>
      </c>
      <c r="G1869" s="4" t="s">
        <v>966</v>
      </c>
      <c r="H1869" s="9">
        <v>9.799404479427313</v>
      </c>
      <c r="I1869" s="9">
        <v>4.5516441494893884</v>
      </c>
      <c r="J1869" s="4" t="s">
        <v>965</v>
      </c>
      <c r="K1869" s="4"/>
      <c r="L1869" s="4">
        <v>1</v>
      </c>
      <c r="M1869" s="4" t="s">
        <v>960</v>
      </c>
      <c r="N1869" s="4"/>
    </row>
    <row r="1870" spans="1:14" hidden="1" x14ac:dyDescent="0.3">
      <c r="A1870" s="5" t="s">
        <v>606</v>
      </c>
      <c r="B1870" s="5">
        <v>5</v>
      </c>
      <c r="C1870" s="5">
        <v>5</v>
      </c>
      <c r="D1870" s="5">
        <v>107</v>
      </c>
      <c r="E1870" s="4" t="s">
        <v>861</v>
      </c>
      <c r="F1870" s="12" t="s">
        <v>903</v>
      </c>
      <c r="G1870" s="4" t="s">
        <v>966</v>
      </c>
      <c r="H1870" s="9">
        <v>0</v>
      </c>
      <c r="I1870" s="9">
        <v>0</v>
      </c>
      <c r="J1870" s="4" t="s">
        <v>965</v>
      </c>
      <c r="K1870" s="4"/>
      <c r="L1870" s="4">
        <v>1</v>
      </c>
      <c r="M1870" s="4" t="s">
        <v>960</v>
      </c>
      <c r="N1870" s="4"/>
    </row>
    <row r="1871" spans="1:14" hidden="1" x14ac:dyDescent="0.3">
      <c r="A1871" s="5" t="s">
        <v>606</v>
      </c>
      <c r="B1871" s="5">
        <v>5</v>
      </c>
      <c r="C1871" s="5">
        <v>5</v>
      </c>
      <c r="D1871" s="5">
        <v>107</v>
      </c>
      <c r="E1871" s="4" t="s">
        <v>861</v>
      </c>
      <c r="F1871" s="12" t="s">
        <v>922</v>
      </c>
      <c r="G1871" s="4" t="s">
        <v>931</v>
      </c>
      <c r="H1871" s="9">
        <v>3.6757449705037062</v>
      </c>
      <c r="I1871" s="9"/>
      <c r="J1871" s="4" t="s">
        <v>856</v>
      </c>
      <c r="K1871" s="4"/>
      <c r="L1871" s="4">
        <v>1</v>
      </c>
      <c r="M1871" s="4" t="s">
        <v>960</v>
      </c>
      <c r="N1871" s="4"/>
    </row>
    <row r="1872" spans="1:14" hidden="1" x14ac:dyDescent="0.3">
      <c r="A1872" s="5" t="s">
        <v>606</v>
      </c>
      <c r="B1872" s="5">
        <v>5</v>
      </c>
      <c r="C1872" s="5">
        <v>5</v>
      </c>
      <c r="D1872" s="5">
        <v>107</v>
      </c>
      <c r="E1872" s="4" t="s">
        <v>861</v>
      </c>
      <c r="F1872" s="12" t="s">
        <v>904</v>
      </c>
      <c r="G1872" s="4" t="s">
        <v>931</v>
      </c>
      <c r="H1872" s="9">
        <v>4.0987489457407928</v>
      </c>
      <c r="I1872" s="9"/>
      <c r="J1872" s="4" t="s">
        <v>856</v>
      </c>
      <c r="K1872" s="4"/>
      <c r="L1872" s="4">
        <v>1</v>
      </c>
      <c r="M1872" s="4" t="s">
        <v>960</v>
      </c>
      <c r="N1872" s="4"/>
    </row>
    <row r="1873" spans="1:14" hidden="1" x14ac:dyDescent="0.3">
      <c r="A1873" s="5" t="s">
        <v>606</v>
      </c>
      <c r="B1873" s="5">
        <v>5</v>
      </c>
      <c r="C1873" s="5">
        <v>5</v>
      </c>
      <c r="D1873" s="5">
        <v>107</v>
      </c>
      <c r="E1873" s="4" t="s">
        <v>861</v>
      </c>
      <c r="F1873" s="12" t="s">
        <v>905</v>
      </c>
      <c r="G1873" s="4" t="s">
        <v>931</v>
      </c>
      <c r="H1873" s="9">
        <v>3.7398137633431752</v>
      </c>
      <c r="I1873" s="9"/>
      <c r="J1873" s="4" t="s">
        <v>856</v>
      </c>
      <c r="K1873" s="4"/>
      <c r="L1873" s="4">
        <v>1</v>
      </c>
      <c r="M1873" s="4" t="s">
        <v>960</v>
      </c>
      <c r="N1873" s="4"/>
    </row>
    <row r="1874" spans="1:14" hidden="1" x14ac:dyDescent="0.3">
      <c r="A1874" s="5" t="s">
        <v>606</v>
      </c>
      <c r="B1874" s="5">
        <v>5</v>
      </c>
      <c r="C1874" s="5">
        <v>5</v>
      </c>
      <c r="D1874" s="5">
        <v>107</v>
      </c>
      <c r="E1874" s="4" t="s">
        <v>861</v>
      </c>
      <c r="F1874" s="12" t="s">
        <v>906</v>
      </c>
      <c r="G1874" s="4" t="s">
        <v>931</v>
      </c>
      <c r="H1874" s="9">
        <v>3.7713781196044569</v>
      </c>
      <c r="I1874" s="9"/>
      <c r="J1874" s="4" t="s">
        <v>856</v>
      </c>
      <c r="K1874" s="4"/>
      <c r="L1874" s="4">
        <v>1</v>
      </c>
      <c r="M1874" s="4" t="s">
        <v>960</v>
      </c>
      <c r="N1874" s="4"/>
    </row>
    <row r="1875" spans="1:14" hidden="1" x14ac:dyDescent="0.3">
      <c r="A1875" s="5" t="s">
        <v>606</v>
      </c>
      <c r="B1875" s="5">
        <v>5</v>
      </c>
      <c r="C1875" s="5">
        <v>5</v>
      </c>
      <c r="D1875" s="5">
        <v>107</v>
      </c>
      <c r="E1875" s="4" t="s">
        <v>861</v>
      </c>
      <c r="F1875" s="12" t="s">
        <v>903</v>
      </c>
      <c r="G1875" s="4" t="s">
        <v>931</v>
      </c>
      <c r="H1875" s="9">
        <v>3.7672911232313648</v>
      </c>
      <c r="I1875" s="9"/>
      <c r="J1875" s="4" t="s">
        <v>856</v>
      </c>
      <c r="K1875" s="4"/>
      <c r="L1875" s="4">
        <v>1</v>
      </c>
      <c r="M1875" s="4" t="s">
        <v>960</v>
      </c>
      <c r="N1875" s="4"/>
    </row>
    <row r="1876" spans="1:14" hidden="1" x14ac:dyDescent="0.3">
      <c r="A1876" s="5" t="s">
        <v>606</v>
      </c>
      <c r="B1876" s="5">
        <v>5</v>
      </c>
      <c r="C1876" s="5">
        <v>5</v>
      </c>
      <c r="D1876" s="5">
        <v>107</v>
      </c>
      <c r="E1876" s="4" t="s">
        <v>861</v>
      </c>
      <c r="F1876" s="12" t="s">
        <v>907</v>
      </c>
      <c r="G1876" s="4" t="s">
        <v>931</v>
      </c>
      <c r="H1876" s="9">
        <v>3.699204946996467</v>
      </c>
      <c r="I1876" s="9"/>
      <c r="J1876" s="4" t="s">
        <v>856</v>
      </c>
      <c r="K1876" s="4"/>
      <c r="L1876" s="4">
        <v>1</v>
      </c>
      <c r="M1876" s="4" t="s">
        <v>960</v>
      </c>
      <c r="N1876" s="4"/>
    </row>
    <row r="1877" spans="1:14" hidden="1" x14ac:dyDescent="0.3">
      <c r="A1877" s="5" t="s">
        <v>606</v>
      </c>
      <c r="B1877" s="5">
        <v>5</v>
      </c>
      <c r="C1877" s="5">
        <v>5</v>
      </c>
      <c r="D1877" s="5">
        <v>107</v>
      </c>
      <c r="E1877" s="4" t="s">
        <v>861</v>
      </c>
      <c r="F1877" s="12" t="s">
        <v>908</v>
      </c>
      <c r="G1877" s="4" t="s">
        <v>931</v>
      </c>
      <c r="H1877" s="9">
        <v>3.7020109689213889</v>
      </c>
      <c r="I1877" s="9"/>
      <c r="J1877" s="4" t="s">
        <v>856</v>
      </c>
      <c r="K1877" s="4"/>
      <c r="L1877" s="4">
        <v>1</v>
      </c>
      <c r="M1877" s="4" t="s">
        <v>960</v>
      </c>
      <c r="N1877" s="4"/>
    </row>
    <row r="1878" spans="1:14" hidden="1" x14ac:dyDescent="0.3">
      <c r="A1878" s="5" t="s">
        <v>606</v>
      </c>
      <c r="B1878" s="5">
        <v>5</v>
      </c>
      <c r="C1878" s="5">
        <v>5</v>
      </c>
      <c r="D1878" s="5">
        <v>107</v>
      </c>
      <c r="E1878" s="4" t="s">
        <v>861</v>
      </c>
      <c r="F1878" s="12" t="s">
        <v>909</v>
      </c>
      <c r="G1878" s="4" t="s">
        <v>931</v>
      </c>
      <c r="H1878" s="9">
        <v>3.7474849094567402</v>
      </c>
      <c r="I1878" s="9"/>
      <c r="J1878" s="4" t="s">
        <v>856</v>
      </c>
      <c r="K1878" s="4"/>
      <c r="L1878" s="4">
        <v>1</v>
      </c>
      <c r="M1878" s="4" t="s">
        <v>960</v>
      </c>
      <c r="N1878" s="4"/>
    </row>
    <row r="1879" spans="1:14" hidden="1" x14ac:dyDescent="0.3">
      <c r="A1879" s="5" t="s">
        <v>606</v>
      </c>
      <c r="B1879" s="5">
        <v>5</v>
      </c>
      <c r="C1879" s="5">
        <v>5</v>
      </c>
      <c r="D1879" s="5">
        <v>107</v>
      </c>
      <c r="E1879" s="4" t="s">
        <v>861</v>
      </c>
      <c r="F1879" s="12" t="s">
        <v>910</v>
      </c>
      <c r="G1879" s="4" t="s">
        <v>931</v>
      </c>
      <c r="H1879" s="9">
        <v>3.7082957619477011</v>
      </c>
      <c r="I1879" s="9"/>
      <c r="J1879" s="4" t="s">
        <v>856</v>
      </c>
      <c r="K1879" s="4"/>
      <c r="L1879" s="4">
        <v>1</v>
      </c>
      <c r="M1879" s="4" t="s">
        <v>960</v>
      </c>
      <c r="N1879" s="4"/>
    </row>
    <row r="1880" spans="1:14" hidden="1" x14ac:dyDescent="0.3">
      <c r="A1880" s="5" t="s">
        <v>606</v>
      </c>
      <c r="B1880" s="5">
        <v>5</v>
      </c>
      <c r="C1880" s="5">
        <v>5</v>
      </c>
      <c r="D1880" s="5">
        <v>107</v>
      </c>
      <c r="E1880" s="4" t="s">
        <v>861</v>
      </c>
      <c r="F1880" s="12" t="s">
        <v>911</v>
      </c>
      <c r="G1880" s="4" t="s">
        <v>931</v>
      </c>
      <c r="H1880" s="9">
        <v>3.719567177637511</v>
      </c>
      <c r="I1880" s="9"/>
      <c r="J1880" s="4" t="s">
        <v>856</v>
      </c>
      <c r="K1880" s="4"/>
      <c r="L1880" s="4">
        <v>1</v>
      </c>
      <c r="M1880" s="4" t="s">
        <v>960</v>
      </c>
      <c r="N1880" s="4"/>
    </row>
    <row r="1881" spans="1:14" hidden="1" x14ac:dyDescent="0.3">
      <c r="A1881" s="5" t="s">
        <v>606</v>
      </c>
      <c r="B1881" s="5">
        <v>5</v>
      </c>
      <c r="C1881" s="5">
        <v>5</v>
      </c>
      <c r="D1881" s="5">
        <v>107</v>
      </c>
      <c r="E1881" s="4" t="s">
        <v>861</v>
      </c>
      <c r="F1881" s="12" t="s">
        <v>922</v>
      </c>
      <c r="G1881" s="4" t="s">
        <v>967</v>
      </c>
      <c r="H1881" s="9">
        <v>0.1136439267886855</v>
      </c>
      <c r="I1881" s="9"/>
      <c r="J1881" s="4" t="s">
        <v>856</v>
      </c>
      <c r="K1881" s="4"/>
      <c r="L1881" s="4">
        <v>1</v>
      </c>
      <c r="M1881" s="4" t="s">
        <v>960</v>
      </c>
      <c r="N1881" s="4"/>
    </row>
    <row r="1882" spans="1:14" hidden="1" x14ac:dyDescent="0.3">
      <c r="A1882" s="5" t="s">
        <v>606</v>
      </c>
      <c r="B1882" s="5">
        <v>5</v>
      </c>
      <c r="C1882" s="5">
        <v>5</v>
      </c>
      <c r="D1882" s="5">
        <v>107</v>
      </c>
      <c r="E1882" s="4" t="s">
        <v>861</v>
      </c>
      <c r="F1882" s="12" t="s">
        <v>904</v>
      </c>
      <c r="G1882" s="4" t="s">
        <v>967</v>
      </c>
      <c r="H1882" s="9">
        <v>0.1235521506887827</v>
      </c>
      <c r="I1882" s="9"/>
      <c r="J1882" s="4" t="s">
        <v>856</v>
      </c>
      <c r="K1882" s="4"/>
      <c r="L1882" s="4">
        <v>1</v>
      </c>
      <c r="M1882" s="4" t="s">
        <v>960</v>
      </c>
      <c r="N1882" s="4"/>
    </row>
    <row r="1883" spans="1:14" hidden="1" x14ac:dyDescent="0.3">
      <c r="A1883" s="5" t="s">
        <v>606</v>
      </c>
      <c r="B1883" s="5">
        <v>5</v>
      </c>
      <c r="C1883" s="5">
        <v>5</v>
      </c>
      <c r="D1883" s="5">
        <v>107</v>
      </c>
      <c r="E1883" s="4" t="s">
        <v>861</v>
      </c>
      <c r="F1883" s="12" t="s">
        <v>905</v>
      </c>
      <c r="G1883" s="4" t="s">
        <v>967</v>
      </c>
      <c r="H1883" s="9">
        <v>0.11262775380422441</v>
      </c>
      <c r="I1883" s="9"/>
      <c r="J1883" s="4" t="s">
        <v>856</v>
      </c>
      <c r="K1883" s="4"/>
      <c r="L1883" s="4">
        <v>1</v>
      </c>
      <c r="M1883" s="4" t="s">
        <v>960</v>
      </c>
      <c r="N1883" s="4"/>
    </row>
    <row r="1884" spans="1:14" hidden="1" x14ac:dyDescent="0.3">
      <c r="A1884" s="5" t="s">
        <v>606</v>
      </c>
      <c r="B1884" s="5">
        <v>5</v>
      </c>
      <c r="C1884" s="5">
        <v>5</v>
      </c>
      <c r="D1884" s="5">
        <v>107</v>
      </c>
      <c r="E1884" s="4" t="s">
        <v>861</v>
      </c>
      <c r="F1884" s="12" t="s">
        <v>906</v>
      </c>
      <c r="G1884" s="4" t="s">
        <v>967</v>
      </c>
      <c r="H1884" s="9">
        <v>0.1114189295244075</v>
      </c>
      <c r="I1884" s="9"/>
      <c r="J1884" s="4" t="s">
        <v>856</v>
      </c>
      <c r="K1884" s="4"/>
      <c r="L1884" s="4">
        <v>1</v>
      </c>
      <c r="M1884" s="4" t="s">
        <v>960</v>
      </c>
      <c r="N1884" s="4"/>
    </row>
    <row r="1885" spans="1:14" hidden="1" x14ac:dyDescent="0.3">
      <c r="A1885" s="5" t="s">
        <v>606</v>
      </c>
      <c r="B1885" s="5">
        <v>5</v>
      </c>
      <c r="C1885" s="5">
        <v>5</v>
      </c>
      <c r="D1885" s="5">
        <v>107</v>
      </c>
      <c r="E1885" s="4" t="s">
        <v>861</v>
      </c>
      <c r="F1885" s="12" t="s">
        <v>903</v>
      </c>
      <c r="G1885" s="4" t="s">
        <v>967</v>
      </c>
      <c r="H1885" s="9">
        <v>0.1090032408505256</v>
      </c>
      <c r="I1885" s="9"/>
      <c r="J1885" s="4" t="s">
        <v>856</v>
      </c>
      <c r="K1885" s="4"/>
      <c r="L1885" s="4">
        <v>1</v>
      </c>
      <c r="M1885" s="4" t="s">
        <v>960</v>
      </c>
      <c r="N1885" s="4"/>
    </row>
    <row r="1886" spans="1:14" hidden="1" x14ac:dyDescent="0.3">
      <c r="A1886" s="5" t="s">
        <v>606</v>
      </c>
      <c r="B1886" s="5">
        <v>5</v>
      </c>
      <c r="C1886" s="5">
        <v>5</v>
      </c>
      <c r="D1886" s="5">
        <v>107</v>
      </c>
      <c r="E1886" s="4" t="s">
        <v>861</v>
      </c>
      <c r="F1886" s="12" t="s">
        <v>907</v>
      </c>
      <c r="G1886" s="4" t="s">
        <v>967</v>
      </c>
      <c r="H1886" s="9">
        <v>9.9381625441696125E-2</v>
      </c>
      <c r="I1886" s="9"/>
      <c r="J1886" s="4" t="s">
        <v>856</v>
      </c>
      <c r="K1886" s="4"/>
      <c r="L1886" s="4">
        <v>1</v>
      </c>
      <c r="M1886" s="4" t="s">
        <v>960</v>
      </c>
      <c r="N1886" s="4"/>
    </row>
    <row r="1887" spans="1:14" hidden="1" x14ac:dyDescent="0.3">
      <c r="A1887" s="5" t="s">
        <v>606</v>
      </c>
      <c r="B1887" s="5">
        <v>5</v>
      </c>
      <c r="C1887" s="5">
        <v>5</v>
      </c>
      <c r="D1887" s="5">
        <v>107</v>
      </c>
      <c r="E1887" s="4" t="s">
        <v>861</v>
      </c>
      <c r="F1887" s="12" t="s">
        <v>908</v>
      </c>
      <c r="G1887" s="4" t="s">
        <v>967</v>
      </c>
      <c r="H1887" s="9">
        <v>0.1028336380255941</v>
      </c>
      <c r="I1887" s="9"/>
      <c r="J1887" s="4" t="s">
        <v>856</v>
      </c>
      <c r="K1887" s="4"/>
      <c r="L1887" s="4">
        <v>1</v>
      </c>
      <c r="M1887" s="4" t="s">
        <v>960</v>
      </c>
      <c r="N1887" s="4"/>
    </row>
    <row r="1888" spans="1:14" hidden="1" x14ac:dyDescent="0.3">
      <c r="A1888" s="5" t="s">
        <v>606</v>
      </c>
      <c r="B1888" s="5">
        <v>5</v>
      </c>
      <c r="C1888" s="5">
        <v>5</v>
      </c>
      <c r="D1888" s="5">
        <v>107</v>
      </c>
      <c r="E1888" s="4" t="s">
        <v>861</v>
      </c>
      <c r="F1888" s="12" t="s">
        <v>909</v>
      </c>
      <c r="G1888" s="4" t="s">
        <v>967</v>
      </c>
      <c r="H1888" s="9">
        <v>0.1006036217303823</v>
      </c>
      <c r="I1888" s="9"/>
      <c r="J1888" s="4" t="s">
        <v>856</v>
      </c>
      <c r="K1888" s="4"/>
      <c r="L1888" s="4">
        <v>1</v>
      </c>
      <c r="M1888" s="4" t="s">
        <v>960</v>
      </c>
      <c r="N1888" s="4"/>
    </row>
    <row r="1889" spans="1:14" hidden="1" x14ac:dyDescent="0.3">
      <c r="A1889" s="5" t="s">
        <v>606</v>
      </c>
      <c r="B1889" s="5">
        <v>5</v>
      </c>
      <c r="C1889" s="5">
        <v>5</v>
      </c>
      <c r="D1889" s="5">
        <v>107</v>
      </c>
      <c r="E1889" s="4" t="s">
        <v>861</v>
      </c>
      <c r="F1889" s="12" t="s">
        <v>910</v>
      </c>
      <c r="G1889" s="4" t="s">
        <v>967</v>
      </c>
      <c r="H1889" s="9">
        <v>0.1014427412082958</v>
      </c>
      <c r="I1889" s="9"/>
      <c r="J1889" s="4" t="s">
        <v>856</v>
      </c>
      <c r="K1889" s="4"/>
      <c r="L1889" s="4">
        <v>1</v>
      </c>
      <c r="M1889" s="4" t="s">
        <v>960</v>
      </c>
      <c r="N1889" s="4"/>
    </row>
    <row r="1890" spans="1:14" hidden="1" x14ac:dyDescent="0.3">
      <c r="A1890" s="5" t="s">
        <v>606</v>
      </c>
      <c r="B1890" s="5">
        <v>5</v>
      </c>
      <c r="C1890" s="5">
        <v>5</v>
      </c>
      <c r="D1890" s="5">
        <v>107</v>
      </c>
      <c r="E1890" s="4" t="s">
        <v>861</v>
      </c>
      <c r="F1890" s="12" t="s">
        <v>911</v>
      </c>
      <c r="G1890" s="4" t="s">
        <v>967</v>
      </c>
      <c r="H1890" s="9">
        <v>0.1014427412082958</v>
      </c>
      <c r="I1890" s="9"/>
      <c r="J1890" s="4" t="s">
        <v>856</v>
      </c>
      <c r="K1890" s="4"/>
      <c r="L1890" s="4">
        <v>1</v>
      </c>
      <c r="M1890" s="4" t="s">
        <v>960</v>
      </c>
      <c r="N1890" s="4"/>
    </row>
    <row r="1891" spans="1:14" hidden="1" x14ac:dyDescent="0.3">
      <c r="A1891" s="5" t="s">
        <v>606</v>
      </c>
      <c r="B1891" s="5">
        <v>5</v>
      </c>
      <c r="C1891" s="5">
        <v>5</v>
      </c>
      <c r="D1891" s="5">
        <v>107</v>
      </c>
      <c r="E1891" s="4" t="s">
        <v>861</v>
      </c>
      <c r="F1891" s="12" t="s">
        <v>922</v>
      </c>
      <c r="G1891" s="4" t="s">
        <v>1759</v>
      </c>
      <c r="H1891" s="9">
        <v>0.83327785762917006</v>
      </c>
      <c r="I1891" s="9"/>
      <c r="J1891" s="4" t="s">
        <v>856</v>
      </c>
      <c r="K1891" s="4"/>
      <c r="L1891" s="4">
        <v>1</v>
      </c>
      <c r="M1891" s="4" t="s">
        <v>960</v>
      </c>
      <c r="N1891" s="4"/>
    </row>
    <row r="1892" spans="1:14" hidden="1" x14ac:dyDescent="0.3">
      <c r="A1892" s="5" t="s">
        <v>606</v>
      </c>
      <c r="B1892" s="5">
        <v>5</v>
      </c>
      <c r="C1892" s="5">
        <v>5</v>
      </c>
      <c r="D1892" s="5">
        <v>107</v>
      </c>
      <c r="E1892" s="4" t="s">
        <v>861</v>
      </c>
      <c r="F1892" s="12" t="s">
        <v>904</v>
      </c>
      <c r="G1892" s="4" t="s">
        <v>1759</v>
      </c>
      <c r="H1892" s="9">
        <v>0.95986995795047503</v>
      </c>
      <c r="I1892" s="9"/>
      <c r="J1892" s="4" t="s">
        <v>856</v>
      </c>
      <c r="K1892" s="4"/>
      <c r="L1892" s="4">
        <v>1</v>
      </c>
      <c r="M1892" s="4" t="s">
        <v>960</v>
      </c>
      <c r="N1892" s="4"/>
    </row>
    <row r="1893" spans="1:14" hidden="1" x14ac:dyDescent="0.3">
      <c r="A1893" s="5" t="s">
        <v>606</v>
      </c>
      <c r="B1893" s="5">
        <v>5</v>
      </c>
      <c r="C1893" s="5">
        <v>5</v>
      </c>
      <c r="D1893" s="5">
        <v>107</v>
      </c>
      <c r="E1893" s="4" t="s">
        <v>861</v>
      </c>
      <c r="F1893" s="12" t="s">
        <v>905</v>
      </c>
      <c r="G1893" s="4" t="s">
        <v>1759</v>
      </c>
      <c r="H1893" s="9">
        <v>0.84497265357945106</v>
      </c>
      <c r="I1893" s="9"/>
      <c r="J1893" s="4" t="s">
        <v>856</v>
      </c>
      <c r="K1893" s="4"/>
      <c r="L1893" s="4">
        <v>1</v>
      </c>
      <c r="M1893" s="4" t="s">
        <v>960</v>
      </c>
      <c r="N1893" s="4"/>
    </row>
    <row r="1894" spans="1:14" hidden="1" x14ac:dyDescent="0.3">
      <c r="A1894" s="5" t="s">
        <v>606</v>
      </c>
      <c r="B1894" s="5">
        <v>5</v>
      </c>
      <c r="C1894" s="5">
        <v>5</v>
      </c>
      <c r="D1894" s="5">
        <v>107</v>
      </c>
      <c r="E1894" s="4" t="s">
        <v>861</v>
      </c>
      <c r="F1894" s="12" t="s">
        <v>906</v>
      </c>
      <c r="G1894" s="4" t="s">
        <v>1759</v>
      </c>
      <c r="H1894" s="9">
        <v>0.79157493028034642</v>
      </c>
      <c r="I1894" s="9"/>
      <c r="J1894" s="4" t="s">
        <v>856</v>
      </c>
      <c r="K1894" s="4"/>
      <c r="L1894" s="4">
        <v>1</v>
      </c>
      <c r="M1894" s="4" t="s">
        <v>960</v>
      </c>
      <c r="N1894" s="4"/>
    </row>
    <row r="1895" spans="1:14" hidden="1" x14ac:dyDescent="0.3">
      <c r="A1895" s="5" t="s">
        <v>606</v>
      </c>
      <c r="B1895" s="5">
        <v>5</v>
      </c>
      <c r="C1895" s="5">
        <v>5</v>
      </c>
      <c r="D1895" s="5">
        <v>107</v>
      </c>
      <c r="E1895" s="4" t="s">
        <v>861</v>
      </c>
      <c r="F1895" s="12" t="s">
        <v>903</v>
      </c>
      <c r="G1895" s="4" t="s">
        <v>1759</v>
      </c>
      <c r="H1895" s="9">
        <v>0.81519786175662623</v>
      </c>
      <c r="I1895" s="9"/>
      <c r="J1895" s="4" t="s">
        <v>856</v>
      </c>
      <c r="K1895" s="4"/>
      <c r="L1895" s="4">
        <v>1</v>
      </c>
      <c r="M1895" s="4" t="s">
        <v>960</v>
      </c>
      <c r="N1895" s="4"/>
    </row>
    <row r="1896" spans="1:14" hidden="1" x14ac:dyDescent="0.3">
      <c r="A1896" s="5" t="s">
        <v>606</v>
      </c>
      <c r="B1896" s="5">
        <v>5</v>
      </c>
      <c r="C1896" s="5">
        <v>5</v>
      </c>
      <c r="D1896" s="5">
        <v>107</v>
      </c>
      <c r="E1896" s="4" t="s">
        <v>861</v>
      </c>
      <c r="F1896" s="12" t="s">
        <v>907</v>
      </c>
      <c r="G1896" s="4" t="s">
        <v>1759</v>
      </c>
      <c r="H1896" s="9">
        <v>0.77848212972495945</v>
      </c>
      <c r="I1896" s="9"/>
      <c r="J1896" s="4" t="s">
        <v>856</v>
      </c>
      <c r="K1896" s="4"/>
      <c r="L1896" s="4">
        <v>1</v>
      </c>
      <c r="M1896" s="4" t="s">
        <v>960</v>
      </c>
      <c r="N1896" s="4"/>
    </row>
    <row r="1897" spans="1:14" hidden="1" x14ac:dyDescent="0.3">
      <c r="A1897" s="5" t="s">
        <v>606</v>
      </c>
      <c r="B1897" s="5">
        <v>5</v>
      </c>
      <c r="C1897" s="5">
        <v>5</v>
      </c>
      <c r="D1897" s="5">
        <v>107</v>
      </c>
      <c r="E1897" s="4" t="s">
        <v>861</v>
      </c>
      <c r="F1897" s="12" t="s">
        <v>908</v>
      </c>
      <c r="G1897" s="4" t="s">
        <v>1759</v>
      </c>
      <c r="H1897" s="9">
        <v>0.78980280825596572</v>
      </c>
      <c r="I1897" s="9"/>
      <c r="J1897" s="4" t="s">
        <v>856</v>
      </c>
      <c r="K1897" s="4"/>
      <c r="L1897" s="4">
        <v>1</v>
      </c>
      <c r="M1897" s="4" t="s">
        <v>960</v>
      </c>
      <c r="N1897" s="4"/>
    </row>
    <row r="1898" spans="1:14" hidden="1" x14ac:dyDescent="0.3">
      <c r="A1898" s="5" t="s">
        <v>606</v>
      </c>
      <c r="B1898" s="5">
        <v>5</v>
      </c>
      <c r="C1898" s="5">
        <v>5</v>
      </c>
      <c r="D1898" s="5">
        <v>107</v>
      </c>
      <c r="E1898" s="4" t="s">
        <v>861</v>
      </c>
      <c r="F1898" s="12" t="s">
        <v>909</v>
      </c>
      <c r="G1898" s="4" t="s">
        <v>1759</v>
      </c>
      <c r="H1898" s="9">
        <v>0.78560145808019444</v>
      </c>
      <c r="I1898" s="9"/>
      <c r="J1898" s="4" t="s">
        <v>856</v>
      </c>
      <c r="K1898" s="4"/>
      <c r="L1898" s="4">
        <v>1</v>
      </c>
      <c r="M1898" s="4" t="s">
        <v>960</v>
      </c>
      <c r="N1898" s="4"/>
    </row>
    <row r="1899" spans="1:14" hidden="1" x14ac:dyDescent="0.3">
      <c r="A1899" s="5" t="s">
        <v>606</v>
      </c>
      <c r="B1899" s="5">
        <v>5</v>
      </c>
      <c r="C1899" s="5">
        <v>5</v>
      </c>
      <c r="D1899" s="5">
        <v>107</v>
      </c>
      <c r="E1899" s="4" t="s">
        <v>861</v>
      </c>
      <c r="F1899" s="12" t="s">
        <v>910</v>
      </c>
      <c r="G1899" s="4" t="s">
        <v>1759</v>
      </c>
      <c r="H1899" s="9">
        <v>0.79104857475276313</v>
      </c>
      <c r="I1899" s="9"/>
      <c r="J1899" s="4" t="s">
        <v>856</v>
      </c>
      <c r="K1899" s="4"/>
      <c r="L1899" s="4">
        <v>1</v>
      </c>
      <c r="M1899" s="4" t="s">
        <v>960</v>
      </c>
      <c r="N1899" s="4"/>
    </row>
    <row r="1900" spans="1:14" hidden="1" x14ac:dyDescent="0.3">
      <c r="A1900" s="5" t="s">
        <v>606</v>
      </c>
      <c r="B1900" s="5">
        <v>5</v>
      </c>
      <c r="C1900" s="5">
        <v>5</v>
      </c>
      <c r="D1900" s="5">
        <v>107</v>
      </c>
      <c r="E1900" s="4" t="s">
        <v>861</v>
      </c>
      <c r="F1900" s="12" t="s">
        <v>911</v>
      </c>
      <c r="G1900" s="4" t="s">
        <v>1759</v>
      </c>
      <c r="H1900" s="9">
        <v>0.78191150954308852</v>
      </c>
      <c r="I1900" s="9"/>
      <c r="J1900" s="4" t="s">
        <v>856</v>
      </c>
      <c r="K1900" s="4"/>
      <c r="L1900" s="4">
        <v>1</v>
      </c>
      <c r="M1900" s="4" t="s">
        <v>960</v>
      </c>
      <c r="N1900" s="4"/>
    </row>
    <row r="1901" spans="1:14" hidden="1" x14ac:dyDescent="0.3">
      <c r="A1901" s="5" t="s">
        <v>606</v>
      </c>
      <c r="B1901" s="5">
        <v>5</v>
      </c>
      <c r="C1901" s="5">
        <v>5</v>
      </c>
      <c r="D1901" s="5">
        <v>107</v>
      </c>
      <c r="E1901" s="4" t="s">
        <v>861</v>
      </c>
      <c r="F1901" s="12" t="s">
        <v>922</v>
      </c>
      <c r="G1901" s="4" t="s">
        <v>968</v>
      </c>
      <c r="H1901" s="9">
        <v>23.687225940621129</v>
      </c>
      <c r="I1901" s="9"/>
      <c r="J1901" s="4" t="s">
        <v>856</v>
      </c>
      <c r="K1901" s="4"/>
      <c r="L1901" s="4">
        <v>1</v>
      </c>
      <c r="M1901" s="4" t="s">
        <v>960</v>
      </c>
      <c r="N1901" s="4"/>
    </row>
    <row r="1902" spans="1:14" hidden="1" x14ac:dyDescent="0.3">
      <c r="A1902" s="5" t="s">
        <v>606</v>
      </c>
      <c r="B1902" s="5">
        <v>5</v>
      </c>
      <c r="C1902" s="5">
        <v>5</v>
      </c>
      <c r="D1902" s="5">
        <v>107</v>
      </c>
      <c r="E1902" s="4" t="s">
        <v>861</v>
      </c>
      <c r="F1902" s="12" t="s">
        <v>904</v>
      </c>
      <c r="G1902" s="4" t="s">
        <v>968</v>
      </c>
      <c r="H1902" s="9">
        <v>26.15732489825265</v>
      </c>
      <c r="I1902" s="9"/>
      <c r="J1902" s="4" t="s">
        <v>856</v>
      </c>
      <c r="K1902" s="4"/>
      <c r="L1902" s="4">
        <v>1</v>
      </c>
      <c r="M1902" s="4" t="s">
        <v>960</v>
      </c>
      <c r="N1902" s="4"/>
    </row>
    <row r="1903" spans="1:14" hidden="1" x14ac:dyDescent="0.3">
      <c r="A1903" s="5" t="s">
        <v>606</v>
      </c>
      <c r="B1903" s="5">
        <v>5</v>
      </c>
      <c r="C1903" s="5">
        <v>5</v>
      </c>
      <c r="D1903" s="5">
        <v>107</v>
      </c>
      <c r="E1903" s="4" t="s">
        <v>861</v>
      </c>
      <c r="F1903" s="12" t="s">
        <v>905</v>
      </c>
      <c r="G1903" s="4" t="s">
        <v>968</v>
      </c>
      <c r="H1903" s="9">
        <v>24.123675914697699</v>
      </c>
      <c r="I1903" s="9"/>
      <c r="J1903" s="4" t="s">
        <v>856</v>
      </c>
      <c r="K1903" s="4"/>
      <c r="L1903" s="4">
        <v>1</v>
      </c>
      <c r="M1903" s="4" t="s">
        <v>960</v>
      </c>
      <c r="N1903" s="4"/>
    </row>
    <row r="1904" spans="1:14" hidden="1" x14ac:dyDescent="0.3">
      <c r="A1904" s="5" t="s">
        <v>606</v>
      </c>
      <c r="B1904" s="5">
        <v>5</v>
      </c>
      <c r="C1904" s="5">
        <v>5</v>
      </c>
      <c r="D1904" s="5">
        <v>107</v>
      </c>
      <c r="E1904" s="4" t="s">
        <v>861</v>
      </c>
      <c r="F1904" s="12" t="s">
        <v>906</v>
      </c>
      <c r="G1904" s="4" t="s">
        <v>968</v>
      </c>
      <c r="H1904" s="9">
        <v>24.831693244367589</v>
      </c>
      <c r="I1904" s="9"/>
      <c r="J1904" s="4" t="s">
        <v>856</v>
      </c>
      <c r="K1904" s="4"/>
      <c r="L1904" s="4">
        <v>1</v>
      </c>
      <c r="M1904" s="4" t="s">
        <v>960</v>
      </c>
      <c r="N1904" s="4"/>
    </row>
    <row r="1905" spans="1:14" hidden="1" x14ac:dyDescent="0.3">
      <c r="A1905" s="5" t="s">
        <v>606</v>
      </c>
      <c r="B1905" s="5">
        <v>5</v>
      </c>
      <c r="C1905" s="5">
        <v>5</v>
      </c>
      <c r="D1905" s="5">
        <v>107</v>
      </c>
      <c r="E1905" s="4" t="s">
        <v>861</v>
      </c>
      <c r="F1905" s="12" t="s">
        <v>903</v>
      </c>
      <c r="G1905" s="4" t="s">
        <v>968</v>
      </c>
      <c r="H1905" s="9">
        <v>24.600777178956161</v>
      </c>
      <c r="I1905" s="9"/>
      <c r="J1905" s="4" t="s">
        <v>856</v>
      </c>
      <c r="K1905" s="4"/>
      <c r="L1905" s="4">
        <v>1</v>
      </c>
      <c r="M1905" s="4" t="s">
        <v>960</v>
      </c>
      <c r="N1905" s="4"/>
    </row>
    <row r="1906" spans="1:14" hidden="1" x14ac:dyDescent="0.3">
      <c r="A1906" s="5" t="s">
        <v>606</v>
      </c>
      <c r="B1906" s="5">
        <v>5</v>
      </c>
      <c r="C1906" s="5">
        <v>5</v>
      </c>
      <c r="D1906" s="5">
        <v>107</v>
      </c>
      <c r="E1906" s="4" t="s">
        <v>861</v>
      </c>
      <c r="F1906" s="12" t="s">
        <v>907</v>
      </c>
      <c r="G1906" s="4" t="s">
        <v>968</v>
      </c>
      <c r="H1906" s="9">
        <v>24.339356810595891</v>
      </c>
      <c r="I1906" s="9"/>
      <c r="J1906" s="4" t="s">
        <v>856</v>
      </c>
      <c r="K1906" s="4"/>
      <c r="L1906" s="4">
        <v>1</v>
      </c>
      <c r="M1906" s="4" t="s">
        <v>960</v>
      </c>
      <c r="N1906" s="4"/>
    </row>
    <row r="1907" spans="1:14" hidden="1" x14ac:dyDescent="0.3">
      <c r="A1907" s="5" t="s">
        <v>606</v>
      </c>
      <c r="B1907" s="5">
        <v>5</v>
      </c>
      <c r="C1907" s="5">
        <v>5</v>
      </c>
      <c r="D1907" s="5">
        <v>107</v>
      </c>
      <c r="E1907" s="4" t="s">
        <v>861</v>
      </c>
      <c r="F1907" s="12" t="s">
        <v>908</v>
      </c>
      <c r="G1907" s="4" t="s">
        <v>968</v>
      </c>
      <c r="H1907" s="9">
        <v>24.26840133887853</v>
      </c>
      <c r="I1907" s="9"/>
      <c r="J1907" s="4" t="s">
        <v>856</v>
      </c>
      <c r="K1907" s="4"/>
      <c r="L1907" s="4">
        <v>1</v>
      </c>
      <c r="M1907" s="4" t="s">
        <v>960</v>
      </c>
      <c r="N1907" s="4"/>
    </row>
    <row r="1908" spans="1:14" hidden="1" x14ac:dyDescent="0.3">
      <c r="A1908" s="5" t="s">
        <v>606</v>
      </c>
      <c r="B1908" s="5">
        <v>5</v>
      </c>
      <c r="C1908" s="5">
        <v>5</v>
      </c>
      <c r="D1908" s="5">
        <v>107</v>
      </c>
      <c r="E1908" s="4" t="s">
        <v>861</v>
      </c>
      <c r="F1908" s="12" t="s">
        <v>909</v>
      </c>
      <c r="G1908" s="4" t="s">
        <v>968</v>
      </c>
      <c r="H1908" s="9">
        <v>24.682362094804549</v>
      </c>
      <c r="I1908" s="9"/>
      <c r="J1908" s="4" t="s">
        <v>856</v>
      </c>
      <c r="K1908" s="4"/>
      <c r="L1908" s="4">
        <v>1</v>
      </c>
      <c r="M1908" s="4" t="s">
        <v>960</v>
      </c>
      <c r="N1908" s="4"/>
    </row>
    <row r="1909" spans="1:14" hidden="1" x14ac:dyDescent="0.3">
      <c r="A1909" s="5" t="s">
        <v>606</v>
      </c>
      <c r="B1909" s="5">
        <v>5</v>
      </c>
      <c r="C1909" s="5">
        <v>5</v>
      </c>
      <c r="D1909" s="5">
        <v>107</v>
      </c>
      <c r="E1909" s="4" t="s">
        <v>861</v>
      </c>
      <c r="F1909" s="12" t="s">
        <v>910</v>
      </c>
      <c r="G1909" s="4" t="s">
        <v>968</v>
      </c>
      <c r="H1909" s="9">
        <v>24.31039322662448</v>
      </c>
      <c r="I1909" s="9"/>
      <c r="J1909" s="4" t="s">
        <v>856</v>
      </c>
      <c r="K1909" s="4"/>
      <c r="L1909" s="4">
        <v>1</v>
      </c>
      <c r="M1909" s="4" t="s">
        <v>960</v>
      </c>
      <c r="N1909" s="4"/>
    </row>
    <row r="1910" spans="1:14" hidden="1" x14ac:dyDescent="0.3">
      <c r="A1910" s="5" t="s">
        <v>606</v>
      </c>
      <c r="B1910" s="5">
        <v>5</v>
      </c>
      <c r="C1910" s="5">
        <v>5</v>
      </c>
      <c r="D1910" s="5">
        <v>107</v>
      </c>
      <c r="E1910" s="4" t="s">
        <v>861</v>
      </c>
      <c r="F1910" s="12" t="s">
        <v>911</v>
      </c>
      <c r="G1910" s="4" t="s">
        <v>968</v>
      </c>
      <c r="H1910" s="9">
        <v>24.480463900786859</v>
      </c>
      <c r="I1910" s="9"/>
      <c r="J1910" s="4" t="s">
        <v>856</v>
      </c>
      <c r="K1910" s="4"/>
      <c r="L1910" s="4">
        <v>1</v>
      </c>
      <c r="M1910" s="4" t="s">
        <v>960</v>
      </c>
      <c r="N1910" s="4"/>
    </row>
    <row r="1911" spans="1:14" hidden="1" x14ac:dyDescent="0.3">
      <c r="A1911" s="5" t="s">
        <v>606</v>
      </c>
      <c r="B1911" s="5">
        <v>5</v>
      </c>
      <c r="C1911" s="5">
        <v>5</v>
      </c>
      <c r="D1911" s="5">
        <v>107</v>
      </c>
      <c r="E1911" s="4" t="s">
        <v>861</v>
      </c>
      <c r="F1911" s="12" t="s">
        <v>922</v>
      </c>
      <c r="G1911" s="4" t="s">
        <v>1760</v>
      </c>
      <c r="H1911" s="9">
        <v>8.5544166594580755</v>
      </c>
      <c r="I1911" s="9"/>
      <c r="J1911" s="4" t="s">
        <v>856</v>
      </c>
      <c r="K1911" s="4"/>
      <c r="L1911" s="4">
        <v>1</v>
      </c>
      <c r="M1911" s="4" t="s">
        <v>960</v>
      </c>
      <c r="N1911" s="4"/>
    </row>
    <row r="1912" spans="1:14" hidden="1" x14ac:dyDescent="0.3">
      <c r="A1912" s="5" t="s">
        <v>606</v>
      </c>
      <c r="B1912" s="5">
        <v>5</v>
      </c>
      <c r="C1912" s="5">
        <v>5</v>
      </c>
      <c r="D1912" s="5">
        <v>107</v>
      </c>
      <c r="E1912" s="4" t="s">
        <v>861</v>
      </c>
      <c r="F1912" s="12" t="s">
        <v>904</v>
      </c>
      <c r="G1912" s="4" t="s">
        <v>1760</v>
      </c>
      <c r="H1912" s="9">
        <v>9.0637700601129669</v>
      </c>
      <c r="I1912" s="9"/>
      <c r="J1912" s="4" t="s">
        <v>856</v>
      </c>
      <c r="K1912" s="4"/>
      <c r="L1912" s="4">
        <v>1</v>
      </c>
      <c r="M1912" s="4" t="s">
        <v>960</v>
      </c>
      <c r="N1912" s="4"/>
    </row>
    <row r="1913" spans="1:14" hidden="1" x14ac:dyDescent="0.3">
      <c r="A1913" s="5" t="s">
        <v>606</v>
      </c>
      <c r="B1913" s="5">
        <v>5</v>
      </c>
      <c r="C1913" s="5">
        <v>5</v>
      </c>
      <c r="D1913" s="5">
        <v>107</v>
      </c>
      <c r="E1913" s="4" t="s">
        <v>861</v>
      </c>
      <c r="F1913" s="12" t="s">
        <v>905</v>
      </c>
      <c r="G1913" s="4" t="s">
        <v>1760</v>
      </c>
      <c r="H1913" s="9">
        <v>8.7527398521113984</v>
      </c>
      <c r="I1913" s="9"/>
      <c r="J1913" s="4" t="s">
        <v>856</v>
      </c>
      <c r="K1913" s="4"/>
      <c r="L1913" s="4">
        <v>1</v>
      </c>
      <c r="M1913" s="4" t="s">
        <v>960</v>
      </c>
      <c r="N1913" s="4"/>
    </row>
    <row r="1914" spans="1:14" hidden="1" x14ac:dyDescent="0.3">
      <c r="A1914" s="5" t="s">
        <v>606</v>
      </c>
      <c r="B1914" s="5">
        <v>5</v>
      </c>
      <c r="C1914" s="5">
        <v>5</v>
      </c>
      <c r="D1914" s="5">
        <v>107</v>
      </c>
      <c r="E1914" s="4" t="s">
        <v>861</v>
      </c>
      <c r="F1914" s="12" t="s">
        <v>906</v>
      </c>
      <c r="G1914" s="4" t="s">
        <v>1760</v>
      </c>
      <c r="H1914" s="9">
        <v>8.2885743856008549</v>
      </c>
      <c r="I1914" s="9"/>
      <c r="J1914" s="4" t="s">
        <v>856</v>
      </c>
      <c r="K1914" s="4"/>
      <c r="L1914" s="4">
        <v>1</v>
      </c>
      <c r="M1914" s="4" t="s">
        <v>960</v>
      </c>
      <c r="N1914" s="4"/>
    </row>
    <row r="1915" spans="1:14" hidden="1" x14ac:dyDescent="0.3">
      <c r="A1915" s="5" t="s">
        <v>606</v>
      </c>
      <c r="B1915" s="5">
        <v>5</v>
      </c>
      <c r="C1915" s="5">
        <v>5</v>
      </c>
      <c r="D1915" s="5">
        <v>107</v>
      </c>
      <c r="E1915" s="4" t="s">
        <v>861</v>
      </c>
      <c r="F1915" s="12" t="s">
        <v>903</v>
      </c>
      <c r="G1915" s="4" t="s">
        <v>1760</v>
      </c>
      <c r="H1915" s="9">
        <v>8.7250999569230832</v>
      </c>
      <c r="I1915" s="9"/>
      <c r="J1915" s="4" t="s">
        <v>856</v>
      </c>
      <c r="K1915" s="4"/>
      <c r="L1915" s="4">
        <v>1</v>
      </c>
      <c r="M1915" s="4" t="s">
        <v>960</v>
      </c>
      <c r="N1915" s="4"/>
    </row>
    <row r="1916" spans="1:14" hidden="1" x14ac:dyDescent="0.3">
      <c r="A1916" s="5" t="s">
        <v>606</v>
      </c>
      <c r="B1916" s="5">
        <v>5</v>
      </c>
      <c r="C1916" s="5">
        <v>5</v>
      </c>
      <c r="D1916" s="5">
        <v>107</v>
      </c>
      <c r="E1916" s="4" t="s">
        <v>861</v>
      </c>
      <c r="F1916" s="12" t="s">
        <v>907</v>
      </c>
      <c r="G1916" s="4" t="s">
        <v>1760</v>
      </c>
      <c r="H1916" s="9">
        <v>9.1388035495415973</v>
      </c>
      <c r="I1916" s="9"/>
      <c r="J1916" s="4" t="s">
        <v>856</v>
      </c>
      <c r="K1916" s="4"/>
      <c r="L1916" s="4">
        <v>1</v>
      </c>
      <c r="M1916" s="4" t="s">
        <v>960</v>
      </c>
      <c r="N1916" s="4"/>
    </row>
    <row r="1917" spans="1:14" hidden="1" x14ac:dyDescent="0.3">
      <c r="A1917" s="5" t="s">
        <v>606</v>
      </c>
      <c r="B1917" s="5">
        <v>5</v>
      </c>
      <c r="C1917" s="5">
        <v>5</v>
      </c>
      <c r="D1917" s="5">
        <v>107</v>
      </c>
      <c r="E1917" s="4" t="s">
        <v>861</v>
      </c>
      <c r="F1917" s="12" t="s">
        <v>908</v>
      </c>
      <c r="G1917" s="4" t="s">
        <v>1760</v>
      </c>
      <c r="H1917" s="9">
        <v>8.9604591194432412</v>
      </c>
      <c r="I1917" s="9"/>
      <c r="J1917" s="4" t="s">
        <v>856</v>
      </c>
      <c r="K1917" s="4"/>
      <c r="L1917" s="4">
        <v>1</v>
      </c>
      <c r="M1917" s="4" t="s">
        <v>960</v>
      </c>
      <c r="N1917" s="4"/>
    </row>
    <row r="1918" spans="1:14" hidden="1" x14ac:dyDescent="0.3">
      <c r="A1918" s="5" t="s">
        <v>606</v>
      </c>
      <c r="B1918" s="5">
        <v>5</v>
      </c>
      <c r="C1918" s="5">
        <v>5</v>
      </c>
      <c r="D1918" s="5">
        <v>107</v>
      </c>
      <c r="E1918" s="4" t="s">
        <v>861</v>
      </c>
      <c r="F1918" s="12" t="s">
        <v>909</v>
      </c>
      <c r="G1918" s="4" t="s">
        <v>1760</v>
      </c>
      <c r="H1918" s="9">
        <v>9.1103582422033202</v>
      </c>
      <c r="I1918" s="9"/>
      <c r="J1918" s="4" t="s">
        <v>856</v>
      </c>
      <c r="K1918" s="4"/>
      <c r="L1918" s="4">
        <v>1</v>
      </c>
      <c r="M1918" s="4" t="s">
        <v>960</v>
      </c>
      <c r="N1918" s="4"/>
    </row>
    <row r="1919" spans="1:14" hidden="1" x14ac:dyDescent="0.3">
      <c r="A1919" s="5" t="s">
        <v>606</v>
      </c>
      <c r="B1919" s="5">
        <v>5</v>
      </c>
      <c r="C1919" s="5">
        <v>5</v>
      </c>
      <c r="D1919" s="5">
        <v>107</v>
      </c>
      <c r="E1919" s="4" t="s">
        <v>861</v>
      </c>
      <c r="F1919" s="12" t="s">
        <v>910</v>
      </c>
      <c r="G1919" s="4" t="s">
        <v>1760</v>
      </c>
      <c r="H1919" s="9">
        <v>9.0976445715639969</v>
      </c>
      <c r="I1919" s="9"/>
      <c r="J1919" s="4" t="s">
        <v>856</v>
      </c>
      <c r="K1919" s="4"/>
      <c r="L1919" s="4">
        <v>1</v>
      </c>
      <c r="M1919" s="4" t="s">
        <v>960</v>
      </c>
      <c r="N1919" s="4"/>
    </row>
    <row r="1920" spans="1:14" hidden="1" x14ac:dyDescent="0.3">
      <c r="A1920" s="5" t="s">
        <v>606</v>
      </c>
      <c r="B1920" s="5">
        <v>5</v>
      </c>
      <c r="C1920" s="5">
        <v>5</v>
      </c>
      <c r="D1920" s="5">
        <v>107</v>
      </c>
      <c r="E1920" s="4" t="s">
        <v>861</v>
      </c>
      <c r="F1920" s="12" t="s">
        <v>911</v>
      </c>
      <c r="G1920" s="4" t="s">
        <v>1760</v>
      </c>
      <c r="H1920" s="9">
        <v>8.9925615534562873</v>
      </c>
      <c r="I1920" s="9"/>
      <c r="J1920" s="4" t="s">
        <v>856</v>
      </c>
      <c r="K1920" s="4"/>
      <c r="L1920" s="4">
        <v>1</v>
      </c>
      <c r="M1920" s="4" t="s">
        <v>960</v>
      </c>
      <c r="N1920" s="4"/>
    </row>
    <row r="1921" spans="1:14" hidden="1" x14ac:dyDescent="0.3">
      <c r="A1921" s="5" t="s">
        <v>603</v>
      </c>
      <c r="B1921" s="5">
        <v>5</v>
      </c>
      <c r="C1921" s="5">
        <v>5</v>
      </c>
      <c r="D1921" s="5">
        <v>107</v>
      </c>
      <c r="E1921" s="4" t="s">
        <v>876</v>
      </c>
      <c r="F1921" s="4" t="s">
        <v>876</v>
      </c>
      <c r="G1921" s="4" t="s">
        <v>969</v>
      </c>
      <c r="H1921" s="4">
        <v>39521</v>
      </c>
      <c r="I1921" s="4">
        <f>60.8111831820431/SQRT(2)</f>
        <v>43.000000000000007</v>
      </c>
      <c r="J1921" s="4" t="s">
        <v>974</v>
      </c>
      <c r="K1921" s="4" t="s">
        <v>998</v>
      </c>
      <c r="L1921" s="4">
        <v>2</v>
      </c>
      <c r="M1921" s="4" t="s">
        <v>971</v>
      </c>
      <c r="N1921" s="4"/>
    </row>
    <row r="1922" spans="1:14" hidden="1" x14ac:dyDescent="0.3">
      <c r="A1922" s="5" t="s">
        <v>603</v>
      </c>
      <c r="B1922" s="5">
        <v>5</v>
      </c>
      <c r="C1922" s="5">
        <v>5</v>
      </c>
      <c r="D1922" s="5">
        <v>107</v>
      </c>
      <c r="E1922" s="4" t="s">
        <v>876</v>
      </c>
      <c r="F1922" s="4" t="s">
        <v>876</v>
      </c>
      <c r="G1922" s="4" t="s">
        <v>970</v>
      </c>
      <c r="H1922" s="4">
        <v>1037.5</v>
      </c>
      <c r="I1922" s="4">
        <v>626.5</v>
      </c>
      <c r="J1922" s="4" t="s">
        <v>974</v>
      </c>
      <c r="K1922" s="4" t="s">
        <v>998</v>
      </c>
      <c r="L1922" s="4">
        <v>2</v>
      </c>
      <c r="M1922" s="4" t="s">
        <v>971</v>
      </c>
      <c r="N1922" s="4"/>
    </row>
    <row r="1923" spans="1:14" hidden="1" x14ac:dyDescent="0.3">
      <c r="A1923" s="5" t="s">
        <v>603</v>
      </c>
      <c r="B1923" s="5">
        <v>5</v>
      </c>
      <c r="C1923" s="5">
        <v>5</v>
      </c>
      <c r="D1923" s="5">
        <v>107</v>
      </c>
      <c r="E1923" s="4" t="s">
        <v>876</v>
      </c>
      <c r="F1923" s="4" t="s">
        <v>876</v>
      </c>
      <c r="G1923" s="4" t="s">
        <v>1778</v>
      </c>
      <c r="H1923" s="4">
        <v>4</v>
      </c>
      <c r="I1923" s="4">
        <f>STDEV(5.5,2.5)/SQRT(2)</f>
        <v>1.4999999999999998</v>
      </c>
      <c r="J1923" s="4" t="s">
        <v>973</v>
      </c>
      <c r="K1923" s="4" t="s">
        <v>998</v>
      </c>
      <c r="L1923" s="4">
        <v>2</v>
      </c>
      <c r="M1923" s="4" t="s">
        <v>975</v>
      </c>
      <c r="N1923" s="4"/>
    </row>
    <row r="1924" spans="1:14" hidden="1" x14ac:dyDescent="0.3">
      <c r="A1924" s="5" t="s">
        <v>603</v>
      </c>
      <c r="B1924" s="5">
        <v>5</v>
      </c>
      <c r="C1924" s="5">
        <v>5</v>
      </c>
      <c r="D1924" s="5">
        <v>107</v>
      </c>
      <c r="E1924" s="4" t="s">
        <v>876</v>
      </c>
      <c r="F1924" s="4" t="s">
        <v>876</v>
      </c>
      <c r="G1924" s="4" t="s">
        <v>972</v>
      </c>
      <c r="H1924" s="4">
        <v>54</v>
      </c>
      <c r="I1924" s="4">
        <v>2</v>
      </c>
      <c r="J1924" s="4" t="s">
        <v>973</v>
      </c>
      <c r="K1924" s="4" t="s">
        <v>998</v>
      </c>
      <c r="L1924" s="4">
        <v>2</v>
      </c>
      <c r="M1924" s="4" t="s">
        <v>975</v>
      </c>
      <c r="N1924" s="4"/>
    </row>
    <row r="1925" spans="1:14" hidden="1" x14ac:dyDescent="0.3">
      <c r="A1925" s="5" t="s">
        <v>606</v>
      </c>
      <c r="B1925" s="5">
        <v>5</v>
      </c>
      <c r="C1925" s="5">
        <v>5</v>
      </c>
      <c r="D1925" s="5">
        <v>108</v>
      </c>
      <c r="E1925" s="4" t="s">
        <v>861</v>
      </c>
      <c r="F1925" s="12" t="s">
        <v>922</v>
      </c>
      <c r="G1925" s="4" t="s">
        <v>958</v>
      </c>
      <c r="H1925" s="9">
        <v>0.51086335095727686</v>
      </c>
      <c r="I1925" s="4"/>
      <c r="J1925" s="4" t="s">
        <v>961</v>
      </c>
      <c r="K1925" s="4"/>
      <c r="L1925" s="4">
        <v>1</v>
      </c>
      <c r="M1925" s="4" t="s">
        <v>960</v>
      </c>
      <c r="N1925" s="4"/>
    </row>
    <row r="1926" spans="1:14" hidden="1" x14ac:dyDescent="0.3">
      <c r="A1926" s="5" t="s">
        <v>606</v>
      </c>
      <c r="B1926" s="5">
        <v>5</v>
      </c>
      <c r="C1926" s="5">
        <v>5</v>
      </c>
      <c r="D1926" s="5">
        <v>108</v>
      </c>
      <c r="E1926" s="4" t="s">
        <v>861</v>
      </c>
      <c r="F1926" s="12" t="s">
        <v>904</v>
      </c>
      <c r="G1926" s="4" t="s">
        <v>958</v>
      </c>
      <c r="H1926" s="9">
        <v>0.528227031315185</v>
      </c>
      <c r="I1926" s="4"/>
      <c r="J1926" s="4" t="s">
        <v>961</v>
      </c>
      <c r="K1926" s="4"/>
      <c r="L1926" s="4">
        <v>1</v>
      </c>
      <c r="M1926" s="4" t="s">
        <v>960</v>
      </c>
      <c r="N1926" s="4"/>
    </row>
    <row r="1927" spans="1:14" hidden="1" x14ac:dyDescent="0.3">
      <c r="A1927" s="5" t="s">
        <v>606</v>
      </c>
      <c r="B1927" s="5">
        <v>5</v>
      </c>
      <c r="C1927" s="5">
        <v>5</v>
      </c>
      <c r="D1927" s="5">
        <v>108</v>
      </c>
      <c r="E1927" s="4" t="s">
        <v>861</v>
      </c>
      <c r="F1927" s="12" t="s">
        <v>905</v>
      </c>
      <c r="G1927" s="4" t="s">
        <v>958</v>
      </c>
      <c r="H1927" s="9">
        <v>0.61549452999125176</v>
      </c>
      <c r="I1927" s="4"/>
      <c r="J1927" s="4" t="s">
        <v>961</v>
      </c>
      <c r="K1927" s="4"/>
      <c r="L1927" s="4">
        <v>1</v>
      </c>
      <c r="M1927" s="4" t="s">
        <v>960</v>
      </c>
      <c r="N1927" s="4"/>
    </row>
    <row r="1928" spans="1:14" hidden="1" x14ac:dyDescent="0.3">
      <c r="A1928" s="5" t="s">
        <v>606</v>
      </c>
      <c r="B1928" s="5">
        <v>5</v>
      </c>
      <c r="C1928" s="5">
        <v>5</v>
      </c>
      <c r="D1928" s="5">
        <v>108</v>
      </c>
      <c r="E1928" s="4" t="s">
        <v>861</v>
      </c>
      <c r="F1928" s="12" t="s">
        <v>906</v>
      </c>
      <c r="G1928" s="4" t="s">
        <v>958</v>
      </c>
      <c r="H1928" s="9">
        <v>0.65491811782303544</v>
      </c>
      <c r="I1928" s="4"/>
      <c r="J1928" s="4" t="s">
        <v>961</v>
      </c>
      <c r="K1928" s="4"/>
      <c r="L1928" s="4">
        <v>1</v>
      </c>
      <c r="M1928" s="4" t="s">
        <v>960</v>
      </c>
      <c r="N1928" s="4"/>
    </row>
    <row r="1929" spans="1:14" hidden="1" x14ac:dyDescent="0.3">
      <c r="A1929" s="5" t="s">
        <v>606</v>
      </c>
      <c r="B1929" s="5">
        <v>5</v>
      </c>
      <c r="C1929" s="5">
        <v>5</v>
      </c>
      <c r="D1929" s="5">
        <v>108</v>
      </c>
      <c r="E1929" s="4" t="s">
        <v>861</v>
      </c>
      <c r="F1929" s="12" t="s">
        <v>903</v>
      </c>
      <c r="G1929" s="4" t="s">
        <v>958</v>
      </c>
      <c r="H1929" s="9">
        <v>0.64287282500722354</v>
      </c>
      <c r="I1929" s="4"/>
      <c r="J1929" s="4" t="s">
        <v>961</v>
      </c>
      <c r="K1929" s="4"/>
      <c r="L1929" s="4">
        <v>1</v>
      </c>
      <c r="M1929" s="4" t="s">
        <v>960</v>
      </c>
      <c r="N1929" s="4"/>
    </row>
    <row r="1930" spans="1:14" hidden="1" x14ac:dyDescent="0.3">
      <c r="A1930" s="5" t="s">
        <v>606</v>
      </c>
      <c r="B1930" s="5">
        <v>5</v>
      </c>
      <c r="C1930" s="5">
        <v>5</v>
      </c>
      <c r="D1930" s="5">
        <v>108</v>
      </c>
      <c r="E1930" s="4" t="s">
        <v>861</v>
      </c>
      <c r="F1930" s="12" t="s">
        <v>907</v>
      </c>
      <c r="G1930" s="4" t="s">
        <v>958</v>
      </c>
      <c r="H1930" s="9">
        <v>0.65820450705116684</v>
      </c>
      <c r="I1930" s="4"/>
      <c r="J1930" s="4" t="s">
        <v>961</v>
      </c>
      <c r="K1930" s="4"/>
      <c r="L1930" s="4">
        <v>1</v>
      </c>
      <c r="M1930" s="4" t="s">
        <v>960</v>
      </c>
      <c r="N1930" s="4"/>
    </row>
    <row r="1931" spans="1:14" hidden="1" x14ac:dyDescent="0.3">
      <c r="A1931" s="5" t="s">
        <v>606</v>
      </c>
      <c r="B1931" s="5">
        <v>5</v>
      </c>
      <c r="C1931" s="5">
        <v>5</v>
      </c>
      <c r="D1931" s="5">
        <v>108</v>
      </c>
      <c r="E1931" s="4" t="s">
        <v>861</v>
      </c>
      <c r="F1931" s="12" t="s">
        <v>908</v>
      </c>
      <c r="G1931" s="4" t="s">
        <v>958</v>
      </c>
      <c r="H1931" s="9">
        <v>0.67372814489773136</v>
      </c>
      <c r="I1931" s="4"/>
      <c r="J1931" s="4" t="s">
        <v>961</v>
      </c>
      <c r="K1931" s="4"/>
      <c r="L1931" s="4">
        <v>1</v>
      </c>
      <c r="M1931" s="4" t="s">
        <v>960</v>
      </c>
      <c r="N1931" s="4"/>
    </row>
    <row r="1932" spans="1:14" hidden="1" x14ac:dyDescent="0.3">
      <c r="A1932" s="5" t="s">
        <v>606</v>
      </c>
      <c r="B1932" s="5">
        <v>5</v>
      </c>
      <c r="C1932" s="5">
        <v>5</v>
      </c>
      <c r="D1932" s="5">
        <v>108</v>
      </c>
      <c r="E1932" s="4" t="s">
        <v>861</v>
      </c>
      <c r="F1932" s="12" t="s">
        <v>909</v>
      </c>
      <c r="G1932" s="4" t="s">
        <v>958</v>
      </c>
      <c r="H1932" s="9">
        <v>0.70328519894582386</v>
      </c>
      <c r="I1932" s="4"/>
      <c r="J1932" s="4" t="s">
        <v>961</v>
      </c>
      <c r="K1932" s="4"/>
      <c r="L1932" s="4">
        <v>1</v>
      </c>
      <c r="M1932" s="4" t="s">
        <v>960</v>
      </c>
      <c r="N1932" s="4"/>
    </row>
    <row r="1933" spans="1:14" hidden="1" x14ac:dyDescent="0.3">
      <c r="A1933" s="5" t="s">
        <v>606</v>
      </c>
      <c r="B1933" s="5">
        <v>5</v>
      </c>
      <c r="C1933" s="5">
        <v>5</v>
      </c>
      <c r="D1933" s="5">
        <v>108</v>
      </c>
      <c r="E1933" s="4" t="s">
        <v>861</v>
      </c>
      <c r="F1933" s="12" t="s">
        <v>910</v>
      </c>
      <c r="G1933" s="4" t="s">
        <v>958</v>
      </c>
      <c r="H1933" s="9">
        <v>0.7058423787333471</v>
      </c>
      <c r="I1933" s="4"/>
      <c r="J1933" s="4" t="s">
        <v>961</v>
      </c>
      <c r="K1933" s="4"/>
      <c r="L1933" s="4">
        <v>1</v>
      </c>
      <c r="M1933" s="4" t="s">
        <v>960</v>
      </c>
      <c r="N1933" s="4"/>
    </row>
    <row r="1934" spans="1:14" hidden="1" x14ac:dyDescent="0.3">
      <c r="A1934" s="5" t="s">
        <v>606</v>
      </c>
      <c r="B1934" s="5">
        <v>5</v>
      </c>
      <c r="C1934" s="5">
        <v>5</v>
      </c>
      <c r="D1934" s="5">
        <v>108</v>
      </c>
      <c r="E1934" s="4" t="s">
        <v>861</v>
      </c>
      <c r="F1934" s="12" t="s">
        <v>911</v>
      </c>
      <c r="G1934" s="4" t="s">
        <v>958</v>
      </c>
      <c r="H1934" s="9">
        <v>0.70589100944947047</v>
      </c>
      <c r="I1934" s="4"/>
      <c r="J1934" s="4" t="s">
        <v>961</v>
      </c>
      <c r="K1934" s="4"/>
      <c r="L1934" s="4">
        <v>1</v>
      </c>
      <c r="M1934" s="4" t="s">
        <v>960</v>
      </c>
      <c r="N1934" s="4"/>
    </row>
    <row r="1935" spans="1:14" hidden="1" x14ac:dyDescent="0.3">
      <c r="A1935" s="5" t="s">
        <v>606</v>
      </c>
      <c r="B1935" s="5">
        <v>5</v>
      </c>
      <c r="C1935" s="5">
        <v>5</v>
      </c>
      <c r="D1935" s="5">
        <v>108</v>
      </c>
      <c r="E1935" s="4" t="s">
        <v>861</v>
      </c>
      <c r="F1935" s="12" t="s">
        <v>912</v>
      </c>
      <c r="G1935" s="4" t="s">
        <v>958</v>
      </c>
      <c r="H1935" s="9">
        <v>0.70221908437967595</v>
      </c>
      <c r="I1935" s="4"/>
      <c r="J1935" s="4" t="s">
        <v>961</v>
      </c>
      <c r="K1935" s="4"/>
      <c r="L1935" s="4">
        <v>1</v>
      </c>
      <c r="M1935" s="4" t="s">
        <v>960</v>
      </c>
      <c r="N1935" s="4"/>
    </row>
    <row r="1936" spans="1:14" hidden="1" x14ac:dyDescent="0.3">
      <c r="A1936" s="5" t="s">
        <v>606</v>
      </c>
      <c r="B1936" s="5">
        <v>5</v>
      </c>
      <c r="C1936" s="5">
        <v>5</v>
      </c>
      <c r="D1936" s="5">
        <v>108</v>
      </c>
      <c r="E1936" s="4" t="s">
        <v>861</v>
      </c>
      <c r="F1936" s="12" t="s">
        <v>913</v>
      </c>
      <c r="G1936" s="4" t="s">
        <v>958</v>
      </c>
      <c r="H1936" s="9">
        <v>0.70448154546311792</v>
      </c>
      <c r="I1936" s="4"/>
      <c r="J1936" s="4" t="s">
        <v>961</v>
      </c>
      <c r="K1936" s="4"/>
      <c r="L1936" s="4">
        <v>1</v>
      </c>
      <c r="M1936" s="4" t="s">
        <v>960</v>
      </c>
      <c r="N1936" s="4"/>
    </row>
    <row r="1937" spans="1:14" hidden="1" x14ac:dyDescent="0.3">
      <c r="A1937" s="5" t="s">
        <v>606</v>
      </c>
      <c r="B1937" s="5">
        <v>5</v>
      </c>
      <c r="C1937" s="5">
        <v>5</v>
      </c>
      <c r="D1937" s="5">
        <v>108</v>
      </c>
      <c r="E1937" s="4" t="s">
        <v>861</v>
      </c>
      <c r="F1937" s="12" t="s">
        <v>914</v>
      </c>
      <c r="G1937" s="4" t="s">
        <v>958</v>
      </c>
      <c r="H1937" s="9">
        <v>0.70766091140092346</v>
      </c>
      <c r="I1937" s="4"/>
      <c r="J1937" s="4" t="s">
        <v>961</v>
      </c>
      <c r="K1937" s="4"/>
      <c r="L1937" s="4">
        <v>1</v>
      </c>
      <c r="M1937" s="4" t="s">
        <v>960</v>
      </c>
      <c r="N1937" s="4"/>
    </row>
    <row r="1938" spans="1:14" hidden="1" x14ac:dyDescent="0.3">
      <c r="A1938" s="5" t="s">
        <v>606</v>
      </c>
      <c r="B1938" s="5">
        <v>5</v>
      </c>
      <c r="C1938" s="5">
        <v>5</v>
      </c>
      <c r="D1938" s="5">
        <v>108</v>
      </c>
      <c r="E1938" s="4" t="s">
        <v>861</v>
      </c>
      <c r="F1938" s="12" t="s">
        <v>915</v>
      </c>
      <c r="G1938" s="4" t="s">
        <v>958</v>
      </c>
      <c r="H1938" s="9">
        <v>0.72153644432875652</v>
      </c>
      <c r="I1938" s="4"/>
      <c r="J1938" s="4" t="s">
        <v>961</v>
      </c>
      <c r="K1938" s="4"/>
      <c r="L1938" s="4">
        <v>1</v>
      </c>
      <c r="M1938" s="4" t="s">
        <v>960</v>
      </c>
      <c r="N1938" s="4"/>
    </row>
    <row r="1939" spans="1:14" hidden="1" x14ac:dyDescent="0.3">
      <c r="A1939" s="5" t="s">
        <v>606</v>
      </c>
      <c r="B1939" s="5">
        <v>5</v>
      </c>
      <c r="C1939" s="5">
        <v>5</v>
      </c>
      <c r="D1939" s="5">
        <v>108</v>
      </c>
      <c r="E1939" s="4" t="s">
        <v>861</v>
      </c>
      <c r="F1939" s="12" t="s">
        <v>916</v>
      </c>
      <c r="G1939" s="4" t="s">
        <v>958</v>
      </c>
      <c r="H1939" s="9">
        <v>0.72505668526337319</v>
      </c>
      <c r="I1939" s="4"/>
      <c r="J1939" s="4" t="s">
        <v>961</v>
      </c>
      <c r="K1939" s="4"/>
      <c r="L1939" s="4">
        <v>1</v>
      </c>
      <c r="M1939" s="4" t="s">
        <v>960</v>
      </c>
      <c r="N1939" s="4"/>
    </row>
    <row r="1940" spans="1:14" hidden="1" x14ac:dyDescent="0.3">
      <c r="A1940" s="5" t="s">
        <v>606</v>
      </c>
      <c r="B1940" s="5">
        <v>5</v>
      </c>
      <c r="C1940" s="5">
        <v>5</v>
      </c>
      <c r="D1940" s="5">
        <v>108</v>
      </c>
      <c r="E1940" s="4" t="s">
        <v>861</v>
      </c>
      <c r="F1940" s="12" t="s">
        <v>917</v>
      </c>
      <c r="G1940" s="4" t="s">
        <v>958</v>
      </c>
      <c r="H1940" s="9">
        <v>0.72747261696586374</v>
      </c>
      <c r="I1940" s="4"/>
      <c r="J1940" s="4" t="s">
        <v>961</v>
      </c>
      <c r="K1940" s="4"/>
      <c r="L1940" s="4">
        <v>1</v>
      </c>
      <c r="M1940" s="4" t="s">
        <v>960</v>
      </c>
      <c r="N1940" s="4"/>
    </row>
    <row r="1941" spans="1:14" hidden="1" x14ac:dyDescent="0.3">
      <c r="A1941" s="5" t="s">
        <v>606</v>
      </c>
      <c r="B1941" s="5">
        <v>5</v>
      </c>
      <c r="C1941" s="5">
        <v>5</v>
      </c>
      <c r="D1941" s="5">
        <v>108</v>
      </c>
      <c r="E1941" s="4" t="s">
        <v>861</v>
      </c>
      <c r="F1941" s="12" t="s">
        <v>918</v>
      </c>
      <c r="G1941" s="4" t="s">
        <v>958</v>
      </c>
      <c r="H1941" s="9">
        <v>0.76205355342572545</v>
      </c>
      <c r="I1941" s="4"/>
      <c r="J1941" s="4" t="s">
        <v>961</v>
      </c>
      <c r="K1941" s="4"/>
      <c r="L1941" s="4">
        <v>1</v>
      </c>
      <c r="M1941" s="4" t="s">
        <v>960</v>
      </c>
      <c r="N1941" s="4"/>
    </row>
    <row r="1942" spans="1:14" hidden="1" x14ac:dyDescent="0.3">
      <c r="A1942" s="5" t="s">
        <v>606</v>
      </c>
      <c r="B1942" s="5">
        <v>5</v>
      </c>
      <c r="C1942" s="5">
        <v>5</v>
      </c>
      <c r="D1942" s="5">
        <v>108</v>
      </c>
      <c r="E1942" s="4" t="s">
        <v>861</v>
      </c>
      <c r="F1942" s="12" t="s">
        <v>919</v>
      </c>
      <c r="G1942" s="4" t="s">
        <v>958</v>
      </c>
      <c r="H1942" s="9">
        <v>0.75411904807743158</v>
      </c>
      <c r="I1942" s="4"/>
      <c r="J1942" s="4" t="s">
        <v>961</v>
      </c>
      <c r="K1942" s="4"/>
      <c r="L1942" s="4">
        <v>1</v>
      </c>
      <c r="M1942" s="4" t="s">
        <v>960</v>
      </c>
      <c r="N1942" s="4"/>
    </row>
    <row r="1943" spans="1:14" hidden="1" x14ac:dyDescent="0.3">
      <c r="A1943" s="5" t="s">
        <v>606</v>
      </c>
      <c r="B1943" s="5">
        <v>5</v>
      </c>
      <c r="C1943" s="5">
        <v>5</v>
      </c>
      <c r="D1943" s="5">
        <v>108</v>
      </c>
      <c r="E1943" s="4" t="s">
        <v>861</v>
      </c>
      <c r="F1943" s="12" t="s">
        <v>920</v>
      </c>
      <c r="G1943" s="4" t="s">
        <v>958</v>
      </c>
      <c r="H1943" s="9">
        <v>0.75227598276719776</v>
      </c>
      <c r="I1943" s="4"/>
      <c r="J1943" s="4" t="s">
        <v>961</v>
      </c>
      <c r="K1943" s="4"/>
      <c r="L1943" s="4">
        <v>1</v>
      </c>
      <c r="M1943" s="4" t="s">
        <v>960</v>
      </c>
      <c r="N1943" s="4"/>
    </row>
    <row r="1944" spans="1:14" hidden="1" x14ac:dyDescent="0.3">
      <c r="A1944" s="5" t="s">
        <v>606</v>
      </c>
      <c r="B1944" s="5">
        <v>5</v>
      </c>
      <c r="C1944" s="5">
        <v>5</v>
      </c>
      <c r="D1944" s="5">
        <v>108</v>
      </c>
      <c r="E1944" s="4" t="s">
        <v>861</v>
      </c>
      <c r="F1944" s="12" t="s">
        <v>921</v>
      </c>
      <c r="G1944" s="4" t="s">
        <v>958</v>
      </c>
      <c r="H1944" s="9">
        <v>0.74406502254025564</v>
      </c>
      <c r="I1944" s="4"/>
      <c r="J1944" s="4" t="s">
        <v>961</v>
      </c>
      <c r="K1944" s="4"/>
      <c r="L1944" s="4">
        <v>1</v>
      </c>
      <c r="M1944" s="4" t="s">
        <v>960</v>
      </c>
      <c r="N1944" s="4"/>
    </row>
    <row r="1945" spans="1:14" hidden="1" x14ac:dyDescent="0.3">
      <c r="A1945" s="5" t="s">
        <v>606</v>
      </c>
      <c r="B1945" s="5">
        <v>5</v>
      </c>
      <c r="C1945" s="5">
        <v>5</v>
      </c>
      <c r="D1945" s="5">
        <v>108</v>
      </c>
      <c r="E1945" s="4" t="s">
        <v>861</v>
      </c>
      <c r="F1945" s="12" t="s">
        <v>1134</v>
      </c>
      <c r="G1945" s="4" t="s">
        <v>958</v>
      </c>
      <c r="H1945" s="9">
        <v>0.74803222018819382</v>
      </c>
      <c r="I1945" s="4"/>
      <c r="J1945" s="4" t="s">
        <v>961</v>
      </c>
      <c r="K1945" s="4"/>
      <c r="L1945" s="4">
        <v>1</v>
      </c>
      <c r="M1945" s="4" t="s">
        <v>960</v>
      </c>
      <c r="N1945" s="4"/>
    </row>
    <row r="1946" spans="1:14" hidden="1" x14ac:dyDescent="0.3">
      <c r="A1946" s="5" t="s">
        <v>606</v>
      </c>
      <c r="B1946" s="5">
        <v>5</v>
      </c>
      <c r="C1946" s="5">
        <v>5</v>
      </c>
      <c r="D1946" s="5">
        <v>108</v>
      </c>
      <c r="E1946" s="4" t="s">
        <v>861</v>
      </c>
      <c r="F1946" s="12" t="s">
        <v>1141</v>
      </c>
      <c r="G1946" s="4" t="s">
        <v>958</v>
      </c>
      <c r="H1946" s="9">
        <v>0.76177362839781193</v>
      </c>
      <c r="I1946" s="4"/>
      <c r="J1946" s="4" t="s">
        <v>961</v>
      </c>
      <c r="K1946" s="4"/>
      <c r="L1946" s="4">
        <v>1</v>
      </c>
      <c r="M1946" s="4" t="s">
        <v>960</v>
      </c>
      <c r="N1946" s="4"/>
    </row>
    <row r="1947" spans="1:14" hidden="1" x14ac:dyDescent="0.3">
      <c r="A1947" s="5" t="s">
        <v>606</v>
      </c>
      <c r="B1947" s="5">
        <v>5</v>
      </c>
      <c r="C1947" s="5">
        <v>5</v>
      </c>
      <c r="D1947" s="5">
        <v>108</v>
      </c>
      <c r="E1947" s="4" t="s">
        <v>861</v>
      </c>
      <c r="F1947" s="12" t="s">
        <v>1142</v>
      </c>
      <c r="G1947" s="4" t="s">
        <v>958</v>
      </c>
      <c r="H1947" s="9">
        <v>0.76975123016898961</v>
      </c>
      <c r="I1947" s="4"/>
      <c r="J1947" s="4" t="s">
        <v>961</v>
      </c>
      <c r="K1947" s="4"/>
      <c r="L1947" s="4">
        <v>1</v>
      </c>
      <c r="M1947" s="4" t="s">
        <v>960</v>
      </c>
      <c r="N1947" s="4"/>
    </row>
    <row r="1948" spans="1:14" hidden="1" x14ac:dyDescent="0.3">
      <c r="A1948" s="5" t="s">
        <v>606</v>
      </c>
      <c r="B1948" s="5">
        <v>5</v>
      </c>
      <c r="C1948" s="5">
        <v>5</v>
      </c>
      <c r="D1948" s="5">
        <v>108</v>
      </c>
      <c r="E1948" s="4" t="s">
        <v>861</v>
      </c>
      <c r="F1948" s="12" t="s">
        <v>1143</v>
      </c>
      <c r="G1948" s="4" t="s">
        <v>958</v>
      </c>
      <c r="H1948" s="9">
        <v>0.74573807370843403</v>
      </c>
      <c r="I1948" s="4"/>
      <c r="J1948" s="4" t="s">
        <v>961</v>
      </c>
      <c r="K1948" s="4"/>
      <c r="L1948" s="4">
        <v>1</v>
      </c>
      <c r="M1948" s="4" t="s">
        <v>960</v>
      </c>
      <c r="N1948" s="4"/>
    </row>
    <row r="1949" spans="1:14" hidden="1" x14ac:dyDescent="0.3">
      <c r="A1949" s="5" t="s">
        <v>606</v>
      </c>
      <c r="B1949" s="5">
        <v>5</v>
      </c>
      <c r="C1949" s="5">
        <v>5</v>
      </c>
      <c r="D1949" s="5">
        <v>108</v>
      </c>
      <c r="E1949" s="4" t="s">
        <v>861</v>
      </c>
      <c r="F1949" s="12" t="s">
        <v>1144</v>
      </c>
      <c r="G1949" s="4" t="s">
        <v>958</v>
      </c>
      <c r="H1949" s="9">
        <v>0.74759176630650648</v>
      </c>
      <c r="I1949" s="4"/>
      <c r="J1949" s="4" t="s">
        <v>961</v>
      </c>
      <c r="K1949" s="4"/>
      <c r="L1949" s="4">
        <v>1</v>
      </c>
      <c r="M1949" s="4" t="s">
        <v>960</v>
      </c>
      <c r="N1949" s="4"/>
    </row>
    <row r="1950" spans="1:14" hidden="1" x14ac:dyDescent="0.3">
      <c r="A1950" s="5" t="s">
        <v>606</v>
      </c>
      <c r="B1950" s="5">
        <v>5</v>
      </c>
      <c r="C1950" s="5">
        <v>5</v>
      </c>
      <c r="D1950" s="5">
        <v>108</v>
      </c>
      <c r="E1950" s="4" t="s">
        <v>861</v>
      </c>
      <c r="F1950" s="12" t="s">
        <v>1135</v>
      </c>
      <c r="G1950" s="4" t="s">
        <v>958</v>
      </c>
      <c r="H1950" s="9">
        <v>0.75100783973396534</v>
      </c>
      <c r="I1950" s="4"/>
      <c r="J1950" s="4" t="s">
        <v>961</v>
      </c>
      <c r="K1950" s="4"/>
      <c r="L1950" s="4">
        <v>1</v>
      </c>
      <c r="M1950" s="4" t="s">
        <v>960</v>
      </c>
      <c r="N1950" s="4"/>
    </row>
    <row r="1951" spans="1:14" hidden="1" x14ac:dyDescent="0.3">
      <c r="A1951" s="5" t="s">
        <v>606</v>
      </c>
      <c r="B1951" s="5">
        <v>5</v>
      </c>
      <c r="C1951" s="5">
        <v>5</v>
      </c>
      <c r="D1951" s="5">
        <v>108</v>
      </c>
      <c r="E1951" s="4" t="s">
        <v>861</v>
      </c>
      <c r="F1951" s="12" t="s">
        <v>1145</v>
      </c>
      <c r="G1951" s="4" t="s">
        <v>958</v>
      </c>
      <c r="H1951" s="9">
        <v>0.75797350969494737</v>
      </c>
      <c r="I1951" s="4"/>
      <c r="J1951" s="4" t="s">
        <v>961</v>
      </c>
      <c r="K1951" s="4"/>
      <c r="L1951" s="4">
        <v>1</v>
      </c>
      <c r="M1951" s="4" t="s">
        <v>960</v>
      </c>
      <c r="N1951" s="4"/>
    </row>
    <row r="1952" spans="1:14" hidden="1" x14ac:dyDescent="0.3">
      <c r="A1952" s="5" t="s">
        <v>606</v>
      </c>
      <c r="B1952" s="5">
        <v>5</v>
      </c>
      <c r="C1952" s="5">
        <v>5</v>
      </c>
      <c r="D1952" s="5">
        <v>108</v>
      </c>
      <c r="E1952" s="4" t="s">
        <v>861</v>
      </c>
      <c r="F1952" s="12" t="s">
        <v>1146</v>
      </c>
      <c r="G1952" s="4" t="s">
        <v>958</v>
      </c>
      <c r="H1952" s="9">
        <v>0.75768367561584715</v>
      </c>
      <c r="I1952" s="4"/>
      <c r="J1952" s="4" t="s">
        <v>961</v>
      </c>
      <c r="K1952" s="4"/>
      <c r="L1952" s="4">
        <v>1</v>
      </c>
      <c r="M1952" s="4" t="s">
        <v>960</v>
      </c>
      <c r="N1952" s="4"/>
    </row>
    <row r="1953" spans="1:14" hidden="1" x14ac:dyDescent="0.3">
      <c r="A1953" s="5" t="s">
        <v>606</v>
      </c>
      <c r="B1953" s="5">
        <v>5</v>
      </c>
      <c r="C1953" s="5">
        <v>5</v>
      </c>
      <c r="D1953" s="5">
        <v>108</v>
      </c>
      <c r="E1953" s="4" t="s">
        <v>861</v>
      </c>
      <c r="F1953" s="12" t="s">
        <v>1147</v>
      </c>
      <c r="G1953" s="4" t="s">
        <v>958</v>
      </c>
      <c r="H1953" s="9">
        <v>0.78407033846576102</v>
      </c>
      <c r="I1953" s="4"/>
      <c r="J1953" s="4" t="s">
        <v>961</v>
      </c>
      <c r="K1953" s="4"/>
      <c r="L1953" s="4">
        <v>1</v>
      </c>
      <c r="M1953" s="4" t="s">
        <v>960</v>
      </c>
      <c r="N1953" s="4"/>
    </row>
    <row r="1954" spans="1:14" hidden="1" x14ac:dyDescent="0.3">
      <c r="A1954" s="5" t="s">
        <v>606</v>
      </c>
      <c r="B1954" s="5">
        <v>5</v>
      </c>
      <c r="C1954" s="5">
        <v>5</v>
      </c>
      <c r="D1954" s="5">
        <v>108</v>
      </c>
      <c r="E1954" s="4" t="s">
        <v>861</v>
      </c>
      <c r="F1954" s="12" t="s">
        <v>1148</v>
      </c>
      <c r="G1954" s="4" t="s">
        <v>958</v>
      </c>
      <c r="H1954" s="9">
        <v>0.80017139421938654</v>
      </c>
      <c r="I1954" s="4"/>
      <c r="J1954" s="4" t="s">
        <v>961</v>
      </c>
      <c r="K1954" s="4"/>
      <c r="L1954" s="4">
        <v>1</v>
      </c>
      <c r="M1954" s="4" t="s">
        <v>960</v>
      </c>
      <c r="N1954" s="4"/>
    </row>
    <row r="1955" spans="1:14" hidden="1" x14ac:dyDescent="0.3">
      <c r="A1955" s="5" t="s">
        <v>606</v>
      </c>
      <c r="B1955" s="5">
        <v>5</v>
      </c>
      <c r="C1955" s="5">
        <v>5</v>
      </c>
      <c r="D1955" s="5">
        <v>108</v>
      </c>
      <c r="E1955" s="4" t="s">
        <v>861</v>
      </c>
      <c r="F1955" s="12" t="s">
        <v>1136</v>
      </c>
      <c r="G1955" s="4" t="s">
        <v>958</v>
      </c>
      <c r="H1955" s="9">
        <v>0.80473810851037064</v>
      </c>
      <c r="I1955" s="4"/>
      <c r="J1955" s="4" t="s">
        <v>961</v>
      </c>
      <c r="K1955" s="4"/>
      <c r="L1955" s="4">
        <v>1</v>
      </c>
      <c r="M1955" s="4" t="s">
        <v>960</v>
      </c>
      <c r="N1955" s="4"/>
    </row>
    <row r="1956" spans="1:14" hidden="1" x14ac:dyDescent="0.3">
      <c r="A1956" s="5" t="s">
        <v>606</v>
      </c>
      <c r="B1956" s="5">
        <v>5</v>
      </c>
      <c r="C1956" s="5">
        <v>5</v>
      </c>
      <c r="D1956" s="5">
        <v>108</v>
      </c>
      <c r="E1956" s="4" t="s">
        <v>861</v>
      </c>
      <c r="F1956" s="12" t="s">
        <v>1149</v>
      </c>
      <c r="G1956" s="4" t="s">
        <v>958</v>
      </c>
      <c r="H1956" s="9">
        <v>0.80685791104310556</v>
      </c>
      <c r="I1956" s="4"/>
      <c r="J1956" s="4" t="s">
        <v>961</v>
      </c>
      <c r="K1956" s="4"/>
      <c r="L1956" s="4">
        <v>1</v>
      </c>
      <c r="M1956" s="4" t="s">
        <v>960</v>
      </c>
      <c r="N1956" s="4"/>
    </row>
    <row r="1957" spans="1:14" hidden="1" x14ac:dyDescent="0.3">
      <c r="A1957" s="5" t="s">
        <v>606</v>
      </c>
      <c r="B1957" s="5">
        <v>5</v>
      </c>
      <c r="C1957" s="5">
        <v>5</v>
      </c>
      <c r="D1957" s="5">
        <v>108</v>
      </c>
      <c r="E1957" s="4" t="s">
        <v>861</v>
      </c>
      <c r="F1957" s="12" t="s">
        <v>1150</v>
      </c>
      <c r="G1957" s="4" t="s">
        <v>958</v>
      </c>
      <c r="H1957" s="9">
        <v>0.80238086089050831</v>
      </c>
      <c r="I1957" s="4"/>
      <c r="J1957" s="4" t="s">
        <v>961</v>
      </c>
      <c r="K1957" s="4"/>
      <c r="L1957" s="4">
        <v>1</v>
      </c>
      <c r="M1957" s="4" t="s">
        <v>960</v>
      </c>
      <c r="N1957" s="4"/>
    </row>
    <row r="1958" spans="1:14" hidden="1" x14ac:dyDescent="0.3">
      <c r="A1958" s="5" t="s">
        <v>606</v>
      </c>
      <c r="B1958" s="5">
        <v>5</v>
      </c>
      <c r="C1958" s="5">
        <v>5</v>
      </c>
      <c r="D1958" s="5">
        <v>108</v>
      </c>
      <c r="E1958" s="4" t="s">
        <v>861</v>
      </c>
      <c r="F1958" s="12" t="s">
        <v>1151</v>
      </c>
      <c r="G1958" s="4" t="s">
        <v>958</v>
      </c>
      <c r="H1958" s="9">
        <v>0.78972713877070277</v>
      </c>
      <c r="I1958" s="4"/>
      <c r="J1958" s="4" t="s">
        <v>961</v>
      </c>
      <c r="K1958" s="4"/>
      <c r="L1958" s="4">
        <v>1</v>
      </c>
      <c r="M1958" s="4" t="s">
        <v>960</v>
      </c>
      <c r="N1958" s="4"/>
    </row>
    <row r="1959" spans="1:14" hidden="1" x14ac:dyDescent="0.3">
      <c r="A1959" s="5" t="s">
        <v>606</v>
      </c>
      <c r="B1959" s="5">
        <v>5</v>
      </c>
      <c r="C1959" s="5">
        <v>5</v>
      </c>
      <c r="D1959" s="5">
        <v>108</v>
      </c>
      <c r="E1959" s="4" t="s">
        <v>861</v>
      </c>
      <c r="F1959" s="12" t="s">
        <v>1152</v>
      </c>
      <c r="G1959" s="4" t="s">
        <v>958</v>
      </c>
      <c r="H1959" s="9">
        <v>0.79068261546527607</v>
      </c>
      <c r="I1959" s="4"/>
      <c r="J1959" s="4" t="s">
        <v>961</v>
      </c>
      <c r="K1959" s="4"/>
      <c r="L1959" s="4">
        <v>1</v>
      </c>
      <c r="M1959" s="4" t="s">
        <v>960</v>
      </c>
      <c r="N1959" s="4"/>
    </row>
    <row r="1960" spans="1:14" hidden="1" x14ac:dyDescent="0.3">
      <c r="A1960" s="5" t="s">
        <v>606</v>
      </c>
      <c r="B1960" s="5">
        <v>5</v>
      </c>
      <c r="C1960" s="5">
        <v>5</v>
      </c>
      <c r="D1960" s="5">
        <v>108</v>
      </c>
      <c r="E1960" s="4" t="s">
        <v>861</v>
      </c>
      <c r="F1960" s="12" t="s">
        <v>1137</v>
      </c>
      <c r="G1960" s="4" t="s">
        <v>958</v>
      </c>
      <c r="H1960" s="9">
        <v>0.81340881258708775</v>
      </c>
      <c r="I1960" s="4"/>
      <c r="J1960" s="4" t="s">
        <v>961</v>
      </c>
      <c r="K1960" s="4"/>
      <c r="L1960" s="4">
        <v>1</v>
      </c>
      <c r="M1960" s="4" t="s">
        <v>960</v>
      </c>
      <c r="N1960" s="4"/>
    </row>
    <row r="1961" spans="1:14" hidden="1" x14ac:dyDescent="0.3">
      <c r="A1961" s="5" t="s">
        <v>606</v>
      </c>
      <c r="B1961" s="5">
        <v>5</v>
      </c>
      <c r="C1961" s="5">
        <v>5</v>
      </c>
      <c r="D1961" s="5">
        <v>108</v>
      </c>
      <c r="E1961" s="4" t="s">
        <v>861</v>
      </c>
      <c r="F1961" s="12" t="s">
        <v>1153</v>
      </c>
      <c r="G1961" s="4" t="s">
        <v>958</v>
      </c>
      <c r="H1961" s="9">
        <v>0.80704487499981759</v>
      </c>
      <c r="I1961" s="4"/>
      <c r="J1961" s="4" t="s">
        <v>961</v>
      </c>
      <c r="K1961" s="4"/>
      <c r="L1961" s="4">
        <v>1</v>
      </c>
      <c r="M1961" s="4" t="s">
        <v>960</v>
      </c>
      <c r="N1961" s="4"/>
    </row>
    <row r="1962" spans="1:14" hidden="1" x14ac:dyDescent="0.3">
      <c r="A1962" s="5" t="s">
        <v>606</v>
      </c>
      <c r="B1962" s="5">
        <v>5</v>
      </c>
      <c r="C1962" s="5">
        <v>5</v>
      </c>
      <c r="D1962" s="5">
        <v>108</v>
      </c>
      <c r="E1962" s="4" t="s">
        <v>861</v>
      </c>
      <c r="F1962" s="12" t="s">
        <v>1155</v>
      </c>
      <c r="G1962" s="4" t="s">
        <v>958</v>
      </c>
      <c r="H1962" s="9">
        <v>0.81743116771044988</v>
      </c>
      <c r="I1962" s="4"/>
      <c r="J1962" s="4" t="s">
        <v>961</v>
      </c>
      <c r="K1962" s="4"/>
      <c r="L1962" s="4">
        <v>1</v>
      </c>
      <c r="M1962" s="4" t="s">
        <v>960</v>
      </c>
      <c r="N1962" s="4"/>
    </row>
    <row r="1963" spans="1:14" hidden="1" x14ac:dyDescent="0.3">
      <c r="A1963" s="5" t="s">
        <v>606</v>
      </c>
      <c r="B1963" s="5">
        <v>5</v>
      </c>
      <c r="C1963" s="5">
        <v>5</v>
      </c>
      <c r="D1963" s="5">
        <v>108</v>
      </c>
      <c r="E1963" s="4" t="s">
        <v>861</v>
      </c>
      <c r="F1963" s="12" t="s">
        <v>1156</v>
      </c>
      <c r="G1963" s="4" t="s">
        <v>958</v>
      </c>
      <c r="H1963" s="9">
        <v>0.83458184609264274</v>
      </c>
      <c r="I1963" s="4"/>
      <c r="J1963" s="4" t="s">
        <v>961</v>
      </c>
      <c r="K1963" s="4"/>
      <c r="L1963" s="4">
        <v>1</v>
      </c>
      <c r="M1963" s="4" t="s">
        <v>960</v>
      </c>
      <c r="N1963" s="4"/>
    </row>
    <row r="1964" spans="1:14" hidden="1" x14ac:dyDescent="0.3">
      <c r="A1964" s="5" t="s">
        <v>606</v>
      </c>
      <c r="B1964" s="5">
        <v>5</v>
      </c>
      <c r="C1964" s="5">
        <v>5</v>
      </c>
      <c r="D1964" s="5">
        <v>108</v>
      </c>
      <c r="E1964" s="4" t="s">
        <v>861</v>
      </c>
      <c r="F1964" s="12" t="s">
        <v>1157</v>
      </c>
      <c r="G1964" s="4" t="s">
        <v>958</v>
      </c>
      <c r="H1964" s="9">
        <v>0.84088332320046144</v>
      </c>
      <c r="I1964" s="4"/>
      <c r="J1964" s="4" t="s">
        <v>961</v>
      </c>
      <c r="K1964" s="4"/>
      <c r="L1964" s="4">
        <v>1</v>
      </c>
      <c r="M1964" s="4" t="s">
        <v>960</v>
      </c>
      <c r="N1964" s="4"/>
    </row>
    <row r="1965" spans="1:14" hidden="1" x14ac:dyDescent="0.3">
      <c r="A1965" s="5" t="s">
        <v>606</v>
      </c>
      <c r="B1965" s="5">
        <v>5</v>
      </c>
      <c r="C1965" s="5">
        <v>5</v>
      </c>
      <c r="D1965" s="5">
        <v>108</v>
      </c>
      <c r="E1965" s="4" t="s">
        <v>861</v>
      </c>
      <c r="F1965" s="12" t="s">
        <v>1158</v>
      </c>
      <c r="G1965" s="4" t="s">
        <v>958</v>
      </c>
      <c r="H1965" s="9">
        <v>0.84867607264787437</v>
      </c>
      <c r="I1965" s="4"/>
      <c r="J1965" s="4" t="s">
        <v>961</v>
      </c>
      <c r="K1965" s="4"/>
      <c r="L1965" s="4">
        <v>1</v>
      </c>
      <c r="M1965" s="4" t="s">
        <v>960</v>
      </c>
      <c r="N1965" s="4"/>
    </row>
    <row r="1966" spans="1:14" hidden="1" x14ac:dyDescent="0.3">
      <c r="A1966" s="5" t="s">
        <v>606</v>
      </c>
      <c r="B1966" s="5">
        <v>5</v>
      </c>
      <c r="C1966" s="5">
        <v>5</v>
      </c>
      <c r="D1966" s="5">
        <v>108</v>
      </c>
      <c r="E1966" s="4" t="s">
        <v>861</v>
      </c>
      <c r="F1966" s="12" t="s">
        <v>1159</v>
      </c>
      <c r="G1966" s="4" t="s">
        <v>958</v>
      </c>
      <c r="H1966" s="9">
        <v>0.84076839851926621</v>
      </c>
      <c r="I1966" s="4"/>
      <c r="J1966" s="4" t="s">
        <v>961</v>
      </c>
      <c r="K1966" s="4"/>
      <c r="L1966" s="4">
        <v>1</v>
      </c>
      <c r="M1966" s="4" t="s">
        <v>960</v>
      </c>
      <c r="N1966" s="4"/>
    </row>
    <row r="1967" spans="1:14" hidden="1" x14ac:dyDescent="0.3">
      <c r="A1967" s="5" t="s">
        <v>606</v>
      </c>
      <c r="B1967" s="5">
        <v>5</v>
      </c>
      <c r="C1967" s="5">
        <v>5</v>
      </c>
      <c r="D1967" s="5">
        <v>108</v>
      </c>
      <c r="E1967" s="4" t="s">
        <v>861</v>
      </c>
      <c r="F1967" s="12" t="s">
        <v>1160</v>
      </c>
      <c r="G1967" s="4" t="s">
        <v>958</v>
      </c>
      <c r="H1967" s="9">
        <v>0.8530783175421478</v>
      </c>
      <c r="I1967" s="4"/>
      <c r="J1967" s="4" t="s">
        <v>961</v>
      </c>
      <c r="K1967" s="4"/>
      <c r="L1967" s="4">
        <v>1</v>
      </c>
      <c r="M1967" s="4" t="s">
        <v>960</v>
      </c>
      <c r="N1967" s="4"/>
    </row>
    <row r="1968" spans="1:14" hidden="1" x14ac:dyDescent="0.3">
      <c r="A1968" s="5" t="s">
        <v>606</v>
      </c>
      <c r="B1968" s="5">
        <v>5</v>
      </c>
      <c r="C1968" s="5">
        <v>5</v>
      </c>
      <c r="D1968" s="5">
        <v>108</v>
      </c>
      <c r="E1968" s="4" t="s">
        <v>861</v>
      </c>
      <c r="F1968" s="12" t="s">
        <v>1161</v>
      </c>
      <c r="G1968" s="4" t="s">
        <v>958</v>
      </c>
      <c r="H1968" s="9">
        <v>0.85409784748641759</v>
      </c>
      <c r="I1968" s="4"/>
      <c r="J1968" s="4" t="s">
        <v>961</v>
      </c>
      <c r="K1968" s="4"/>
      <c r="L1968" s="4">
        <v>1</v>
      </c>
      <c r="M1968" s="4" t="s">
        <v>960</v>
      </c>
      <c r="N1968" s="4"/>
    </row>
    <row r="1969" spans="1:14" hidden="1" x14ac:dyDescent="0.3">
      <c r="A1969" s="5" t="s">
        <v>606</v>
      </c>
      <c r="B1969" s="5">
        <v>5</v>
      </c>
      <c r="C1969" s="5">
        <v>5</v>
      </c>
      <c r="D1969" s="5">
        <v>108</v>
      </c>
      <c r="E1969" s="4" t="s">
        <v>861</v>
      </c>
      <c r="F1969" s="12" t="s">
        <v>1162</v>
      </c>
      <c r="G1969" s="4" t="s">
        <v>958</v>
      </c>
      <c r="H1969" s="9">
        <v>0.85681921675104766</v>
      </c>
      <c r="I1969" s="4"/>
      <c r="J1969" s="4" t="s">
        <v>961</v>
      </c>
      <c r="K1969" s="4"/>
      <c r="L1969" s="4">
        <v>1</v>
      </c>
      <c r="M1969" s="4" t="s">
        <v>960</v>
      </c>
      <c r="N1969" s="4"/>
    </row>
    <row r="1970" spans="1:14" hidden="1" x14ac:dyDescent="0.3">
      <c r="A1970" s="5" t="s">
        <v>606</v>
      </c>
      <c r="B1970" s="5">
        <v>5</v>
      </c>
      <c r="C1970" s="5">
        <v>5</v>
      </c>
      <c r="D1970" s="5">
        <v>108</v>
      </c>
      <c r="E1970" s="4" t="s">
        <v>861</v>
      </c>
      <c r="F1970" s="12" t="s">
        <v>1163</v>
      </c>
      <c r="G1970" s="4" t="s">
        <v>958</v>
      </c>
      <c r="H1970" s="9">
        <v>0.86841129720601828</v>
      </c>
      <c r="I1970" s="4"/>
      <c r="J1970" s="4" t="s">
        <v>961</v>
      </c>
      <c r="K1970" s="4"/>
      <c r="L1970" s="4">
        <v>1</v>
      </c>
      <c r="M1970" s="4" t="s">
        <v>960</v>
      </c>
      <c r="N1970" s="4"/>
    </row>
    <row r="1971" spans="1:14" hidden="1" x14ac:dyDescent="0.3">
      <c r="A1971" s="5" t="s">
        <v>606</v>
      </c>
      <c r="B1971" s="5">
        <v>5</v>
      </c>
      <c r="C1971" s="5">
        <v>5</v>
      </c>
      <c r="D1971" s="5">
        <v>108</v>
      </c>
      <c r="E1971" s="4" t="s">
        <v>861</v>
      </c>
      <c r="F1971" s="12" t="s">
        <v>1164</v>
      </c>
      <c r="G1971" s="4" t="s">
        <v>958</v>
      </c>
      <c r="H1971" s="9">
        <v>0.86720219481784577</v>
      </c>
      <c r="I1971" s="4"/>
      <c r="J1971" s="4" t="s">
        <v>961</v>
      </c>
      <c r="K1971" s="4"/>
      <c r="L1971" s="4">
        <v>1</v>
      </c>
      <c r="M1971" s="4" t="s">
        <v>960</v>
      </c>
      <c r="N1971" s="4"/>
    </row>
    <row r="1972" spans="1:14" hidden="1" x14ac:dyDescent="0.3">
      <c r="A1972" s="5" t="s">
        <v>606</v>
      </c>
      <c r="B1972" s="5">
        <v>5</v>
      </c>
      <c r="C1972" s="5">
        <v>5</v>
      </c>
      <c r="D1972" s="5">
        <v>108</v>
      </c>
      <c r="E1972" s="4" t="s">
        <v>861</v>
      </c>
      <c r="F1972" s="12" t="s">
        <v>1165</v>
      </c>
      <c r="G1972" s="4" t="s">
        <v>958</v>
      </c>
      <c r="H1972" s="9">
        <v>0.86057402142615302</v>
      </c>
      <c r="I1972" s="4"/>
      <c r="J1972" s="4" t="s">
        <v>961</v>
      </c>
      <c r="K1972" s="4"/>
      <c r="L1972" s="4">
        <v>1</v>
      </c>
      <c r="M1972" s="4" t="s">
        <v>960</v>
      </c>
      <c r="N1972" s="4"/>
    </row>
    <row r="1973" spans="1:14" hidden="1" x14ac:dyDescent="0.3">
      <c r="A1973" s="5" t="s">
        <v>606</v>
      </c>
      <c r="B1973" s="5">
        <v>5</v>
      </c>
      <c r="C1973" s="5">
        <v>5</v>
      </c>
      <c r="D1973" s="5">
        <v>108</v>
      </c>
      <c r="E1973" s="4" t="s">
        <v>861</v>
      </c>
      <c r="F1973" s="12" t="s">
        <v>1166</v>
      </c>
      <c r="G1973" s="4" t="s">
        <v>958</v>
      </c>
      <c r="H1973" s="9">
        <v>0.88647821440488495</v>
      </c>
      <c r="I1973" s="4"/>
      <c r="J1973" s="4" t="s">
        <v>961</v>
      </c>
      <c r="K1973" s="4"/>
      <c r="L1973" s="4">
        <v>1</v>
      </c>
      <c r="M1973" s="4" t="s">
        <v>960</v>
      </c>
      <c r="N1973" s="4"/>
    </row>
    <row r="1974" spans="1:14" hidden="1" x14ac:dyDescent="0.3">
      <c r="A1974" s="5" t="s">
        <v>606</v>
      </c>
      <c r="B1974" s="5">
        <v>5</v>
      </c>
      <c r="C1974" s="5">
        <v>5</v>
      </c>
      <c r="D1974" s="5">
        <v>108</v>
      </c>
      <c r="E1974" s="4" t="s">
        <v>861</v>
      </c>
      <c r="F1974" s="12" t="s">
        <v>1167</v>
      </c>
      <c r="G1974" s="4" t="s">
        <v>958</v>
      </c>
      <c r="H1974" s="9">
        <v>0.91846542529989261</v>
      </c>
      <c r="I1974" s="4"/>
      <c r="J1974" s="4" t="s">
        <v>961</v>
      </c>
      <c r="K1974" s="4"/>
      <c r="L1974" s="4">
        <v>1</v>
      </c>
      <c r="M1974" s="4" t="s">
        <v>960</v>
      </c>
      <c r="N1974" s="4"/>
    </row>
    <row r="1975" spans="1:14" hidden="1" x14ac:dyDescent="0.3">
      <c r="A1975" s="5" t="s">
        <v>606</v>
      </c>
      <c r="B1975" s="5">
        <v>5</v>
      </c>
      <c r="C1975" s="5">
        <v>5</v>
      </c>
      <c r="D1975" s="5">
        <v>108</v>
      </c>
      <c r="E1975" s="4" t="s">
        <v>861</v>
      </c>
      <c r="F1975" s="12" t="s">
        <v>1168</v>
      </c>
      <c r="G1975" s="4" t="s">
        <v>958</v>
      </c>
      <c r="H1975" s="9">
        <v>0.94086123269128874</v>
      </c>
      <c r="I1975" s="4"/>
      <c r="J1975" s="4" t="s">
        <v>961</v>
      </c>
      <c r="K1975" s="4"/>
      <c r="L1975" s="4">
        <v>1</v>
      </c>
      <c r="M1975" s="4" t="s">
        <v>960</v>
      </c>
      <c r="N1975" s="4"/>
    </row>
    <row r="1976" spans="1:14" hidden="1" x14ac:dyDescent="0.3">
      <c r="A1976" s="5" t="s">
        <v>606</v>
      </c>
      <c r="B1976" s="5">
        <v>5</v>
      </c>
      <c r="C1976" s="5">
        <v>5</v>
      </c>
      <c r="D1976" s="5">
        <v>108</v>
      </c>
      <c r="E1976" s="4" t="s">
        <v>861</v>
      </c>
      <c r="F1976" s="12" t="s">
        <v>922</v>
      </c>
      <c r="G1976" s="4" t="s">
        <v>962</v>
      </c>
      <c r="H1976" s="9">
        <v>60.407239819004531</v>
      </c>
      <c r="I1976" s="4"/>
      <c r="J1976" s="4" t="s">
        <v>856</v>
      </c>
      <c r="K1976" s="4"/>
      <c r="L1976" s="4">
        <v>1</v>
      </c>
      <c r="M1976" s="4" t="s">
        <v>960</v>
      </c>
      <c r="N1976" s="4"/>
    </row>
    <row r="1977" spans="1:14" hidden="1" x14ac:dyDescent="0.3">
      <c r="A1977" s="5" t="s">
        <v>606</v>
      </c>
      <c r="B1977" s="5">
        <v>5</v>
      </c>
      <c r="C1977" s="5">
        <v>5</v>
      </c>
      <c r="D1977" s="5">
        <v>108</v>
      </c>
      <c r="E1977" s="4" t="s">
        <v>861</v>
      </c>
      <c r="F1977" s="12" t="s">
        <v>904</v>
      </c>
      <c r="G1977" s="4" t="s">
        <v>962</v>
      </c>
      <c r="H1977" s="9">
        <v>59.465723347157848</v>
      </c>
      <c r="I1977" s="4"/>
      <c r="J1977" s="4" t="s">
        <v>856</v>
      </c>
      <c r="K1977" s="4"/>
      <c r="L1977" s="4">
        <v>1</v>
      </c>
      <c r="M1977" s="4" t="s">
        <v>960</v>
      </c>
      <c r="N1977" s="4"/>
    </row>
    <row r="1978" spans="1:14" hidden="1" x14ac:dyDescent="0.3">
      <c r="A1978" s="5" t="s">
        <v>606</v>
      </c>
      <c r="B1978" s="5">
        <v>5</v>
      </c>
      <c r="C1978" s="5">
        <v>5</v>
      </c>
      <c r="D1978" s="5">
        <v>108</v>
      </c>
      <c r="E1978" s="4" t="s">
        <v>861</v>
      </c>
      <c r="F1978" s="12" t="s">
        <v>905</v>
      </c>
      <c r="G1978" s="4" t="s">
        <v>962</v>
      </c>
      <c r="H1978" s="9">
        <v>54.94067394399621</v>
      </c>
      <c r="I1978" s="4"/>
      <c r="J1978" s="4" t="s">
        <v>856</v>
      </c>
      <c r="K1978" s="4"/>
      <c r="L1978" s="4">
        <v>1</v>
      </c>
      <c r="M1978" s="4" t="s">
        <v>960</v>
      </c>
      <c r="N1978" s="4"/>
    </row>
    <row r="1979" spans="1:14" hidden="1" x14ac:dyDescent="0.3">
      <c r="A1979" s="5" t="s">
        <v>606</v>
      </c>
      <c r="B1979" s="5">
        <v>5</v>
      </c>
      <c r="C1979" s="5">
        <v>5</v>
      </c>
      <c r="D1979" s="5">
        <v>108</v>
      </c>
      <c r="E1979" s="4" t="s">
        <v>861</v>
      </c>
      <c r="F1979" s="12" t="s">
        <v>906</v>
      </c>
      <c r="G1979" s="4" t="s">
        <v>962</v>
      </c>
      <c r="H1979" s="9">
        <v>53.002921761714106</v>
      </c>
      <c r="I1979" s="4"/>
      <c r="J1979" s="4" t="s">
        <v>856</v>
      </c>
      <c r="K1979" s="4"/>
      <c r="L1979" s="4">
        <v>1</v>
      </c>
      <c r="M1979" s="4" t="s">
        <v>960</v>
      </c>
      <c r="N1979" s="4"/>
    </row>
    <row r="1980" spans="1:14" hidden="1" x14ac:dyDescent="0.3">
      <c r="A1980" s="5" t="s">
        <v>606</v>
      </c>
      <c r="B1980" s="5">
        <v>5</v>
      </c>
      <c r="C1980" s="5">
        <v>5</v>
      </c>
      <c r="D1980" s="5">
        <v>108</v>
      </c>
      <c r="E1980" s="4" t="s">
        <v>861</v>
      </c>
      <c r="F1980" s="12" t="s">
        <v>903</v>
      </c>
      <c r="G1980" s="4" t="s">
        <v>962</v>
      </c>
      <c r="H1980" s="9">
        <v>53.588276623506978</v>
      </c>
      <c r="I1980" s="4"/>
      <c r="J1980" s="4" t="s">
        <v>856</v>
      </c>
      <c r="K1980" s="4"/>
      <c r="L1980" s="4">
        <v>1</v>
      </c>
      <c r="M1980" s="4" t="s">
        <v>960</v>
      </c>
      <c r="N1980" s="4"/>
    </row>
    <row r="1981" spans="1:14" hidden="1" x14ac:dyDescent="0.3">
      <c r="A1981" s="5" t="s">
        <v>606</v>
      </c>
      <c r="B1981" s="5">
        <v>5</v>
      </c>
      <c r="C1981" s="5">
        <v>5</v>
      </c>
      <c r="D1981" s="5">
        <v>108</v>
      </c>
      <c r="E1981" s="4" t="s">
        <v>861</v>
      </c>
      <c r="F1981" s="12" t="s">
        <v>907</v>
      </c>
      <c r="G1981" s="4" t="s">
        <v>962</v>
      </c>
      <c r="H1981" s="9">
        <v>52.844221105527645</v>
      </c>
      <c r="I1981" s="4"/>
      <c r="J1981" s="4" t="s">
        <v>856</v>
      </c>
      <c r="K1981" s="4"/>
      <c r="L1981" s="4">
        <v>1</v>
      </c>
      <c r="M1981" s="4" t="s">
        <v>960</v>
      </c>
      <c r="N1981" s="4"/>
    </row>
    <row r="1982" spans="1:14" hidden="1" x14ac:dyDescent="0.3">
      <c r="A1982" s="5" t="s">
        <v>606</v>
      </c>
      <c r="B1982" s="5">
        <v>5</v>
      </c>
      <c r="C1982" s="5">
        <v>5</v>
      </c>
      <c r="D1982" s="5">
        <v>108</v>
      </c>
      <c r="E1982" s="4" t="s">
        <v>861</v>
      </c>
      <c r="F1982" s="12" t="s">
        <v>908</v>
      </c>
      <c r="G1982" s="4" t="s">
        <v>962</v>
      </c>
      <c r="H1982" s="9">
        <v>52.100332426715021</v>
      </c>
      <c r="I1982" s="4"/>
      <c r="J1982" s="4" t="s">
        <v>856</v>
      </c>
      <c r="K1982" s="4"/>
      <c r="L1982" s="4">
        <v>1</v>
      </c>
      <c r="M1982" s="4" t="s">
        <v>960</v>
      </c>
      <c r="N1982" s="4"/>
    </row>
    <row r="1983" spans="1:14" hidden="1" x14ac:dyDescent="0.3">
      <c r="A1983" s="5" t="s">
        <v>606</v>
      </c>
      <c r="B1983" s="5">
        <v>5</v>
      </c>
      <c r="C1983" s="5">
        <v>5</v>
      </c>
      <c r="D1983" s="5">
        <v>108</v>
      </c>
      <c r="E1983" s="4" t="s">
        <v>861</v>
      </c>
      <c r="F1983" s="12" t="s">
        <v>909</v>
      </c>
      <c r="G1983" s="4" t="s">
        <v>962</v>
      </c>
      <c r="H1983" s="9">
        <v>50.709702508263668</v>
      </c>
      <c r="I1983" s="4"/>
      <c r="J1983" s="4" t="s">
        <v>856</v>
      </c>
      <c r="K1983" s="4"/>
      <c r="L1983" s="4">
        <v>1</v>
      </c>
      <c r="M1983" s="4" t="s">
        <v>960</v>
      </c>
      <c r="N1983" s="4"/>
    </row>
    <row r="1984" spans="1:14" hidden="1" x14ac:dyDescent="0.3">
      <c r="A1984" s="5" t="s">
        <v>606</v>
      </c>
      <c r="B1984" s="5">
        <v>5</v>
      </c>
      <c r="C1984" s="5">
        <v>5</v>
      </c>
      <c r="D1984" s="5">
        <v>108</v>
      </c>
      <c r="E1984" s="4" t="s">
        <v>861</v>
      </c>
      <c r="F1984" s="12" t="s">
        <v>910</v>
      </c>
      <c r="G1984" s="4" t="s">
        <v>962</v>
      </c>
      <c r="H1984" s="9">
        <v>50.590945512820518</v>
      </c>
      <c r="I1984" s="4"/>
      <c r="J1984" s="4" t="s">
        <v>856</v>
      </c>
      <c r="K1984" s="4"/>
      <c r="L1984" s="4">
        <v>1</v>
      </c>
      <c r="M1984" s="4" t="s">
        <v>960</v>
      </c>
      <c r="N1984" s="4"/>
    </row>
    <row r="1985" spans="1:14" hidden="1" x14ac:dyDescent="0.3">
      <c r="A1985" s="5" t="s">
        <v>606</v>
      </c>
      <c r="B1985" s="5">
        <v>5</v>
      </c>
      <c r="C1985" s="5">
        <v>5</v>
      </c>
      <c r="D1985" s="5">
        <v>108</v>
      </c>
      <c r="E1985" s="4" t="s">
        <v>861</v>
      </c>
      <c r="F1985" s="12" t="s">
        <v>911</v>
      </c>
      <c r="G1985" s="4" t="s">
        <v>962</v>
      </c>
      <c r="H1985" s="9">
        <v>50.588689442192639</v>
      </c>
      <c r="I1985" s="4"/>
      <c r="J1985" s="4" t="s">
        <v>856</v>
      </c>
      <c r="K1985" s="4"/>
      <c r="L1985" s="4">
        <v>1</v>
      </c>
      <c r="M1985" s="4" t="s">
        <v>960</v>
      </c>
      <c r="N1985" s="4"/>
    </row>
    <row r="1986" spans="1:14" hidden="1" x14ac:dyDescent="0.3">
      <c r="A1986" s="5" t="s">
        <v>606</v>
      </c>
      <c r="B1986" s="5">
        <v>5</v>
      </c>
      <c r="C1986" s="5">
        <v>5</v>
      </c>
      <c r="D1986" s="5">
        <v>108</v>
      </c>
      <c r="E1986" s="4" t="s">
        <v>861</v>
      </c>
      <c r="F1986" s="12" t="s">
        <v>912</v>
      </c>
      <c r="G1986" s="4" t="s">
        <v>962</v>
      </c>
      <c r="H1986" s="9">
        <v>50.759285860866008</v>
      </c>
      <c r="I1986" s="4"/>
      <c r="J1986" s="4" t="s">
        <v>856</v>
      </c>
      <c r="K1986" s="4"/>
      <c r="L1986" s="4">
        <v>1</v>
      </c>
      <c r="M1986" s="4" t="s">
        <v>960</v>
      </c>
      <c r="N1986" s="4"/>
    </row>
    <row r="1987" spans="1:14" hidden="1" x14ac:dyDescent="0.3">
      <c r="A1987" s="5" t="s">
        <v>606</v>
      </c>
      <c r="B1987" s="5">
        <v>5</v>
      </c>
      <c r="C1987" s="5">
        <v>5</v>
      </c>
      <c r="D1987" s="5">
        <v>108</v>
      </c>
      <c r="E1987" s="4" t="s">
        <v>861</v>
      </c>
      <c r="F1987" s="12" t="s">
        <v>913</v>
      </c>
      <c r="G1987" s="4" t="s">
        <v>962</v>
      </c>
      <c r="H1987" s="9">
        <v>50.654112983151634</v>
      </c>
      <c r="I1987" s="4"/>
      <c r="J1987" s="4" t="s">
        <v>856</v>
      </c>
      <c r="K1987" s="4"/>
      <c r="L1987" s="4">
        <v>1</v>
      </c>
      <c r="M1987" s="4" t="s">
        <v>960</v>
      </c>
      <c r="N1987" s="4"/>
    </row>
    <row r="1988" spans="1:14" hidden="1" x14ac:dyDescent="0.3">
      <c r="A1988" s="5" t="s">
        <v>606</v>
      </c>
      <c r="B1988" s="5">
        <v>5</v>
      </c>
      <c r="C1988" s="5">
        <v>5</v>
      </c>
      <c r="D1988" s="5">
        <v>108</v>
      </c>
      <c r="E1988" s="4" t="s">
        <v>861</v>
      </c>
      <c r="F1988" s="12" t="s">
        <v>914</v>
      </c>
      <c r="G1988" s="4" t="s">
        <v>962</v>
      </c>
      <c r="H1988" s="9">
        <v>50.50664043285785</v>
      </c>
      <c r="I1988" s="4"/>
      <c r="J1988" s="4" t="s">
        <v>856</v>
      </c>
      <c r="K1988" s="4"/>
      <c r="L1988" s="4">
        <v>1</v>
      </c>
      <c r="M1988" s="4" t="s">
        <v>960</v>
      </c>
      <c r="N1988" s="4"/>
    </row>
    <row r="1989" spans="1:14" hidden="1" x14ac:dyDescent="0.3">
      <c r="A1989" s="5" t="s">
        <v>606</v>
      </c>
      <c r="B1989" s="5">
        <v>5</v>
      </c>
      <c r="C1989" s="5">
        <v>5</v>
      </c>
      <c r="D1989" s="5">
        <v>108</v>
      </c>
      <c r="E1989" s="4" t="s">
        <v>861</v>
      </c>
      <c r="F1989" s="12" t="s">
        <v>915</v>
      </c>
      <c r="G1989" s="4" t="s">
        <v>962</v>
      </c>
      <c r="H1989" s="9">
        <v>49.867426102327414</v>
      </c>
      <c r="I1989" s="4"/>
      <c r="J1989" s="4" t="s">
        <v>856</v>
      </c>
      <c r="K1989" s="4"/>
      <c r="L1989" s="4">
        <v>1</v>
      </c>
      <c r="M1989" s="4" t="s">
        <v>960</v>
      </c>
      <c r="N1989" s="4"/>
    </row>
    <row r="1990" spans="1:14" hidden="1" x14ac:dyDescent="0.3">
      <c r="A1990" s="5" t="s">
        <v>606</v>
      </c>
      <c r="B1990" s="5">
        <v>5</v>
      </c>
      <c r="C1990" s="5">
        <v>5</v>
      </c>
      <c r="D1990" s="5">
        <v>108</v>
      </c>
      <c r="E1990" s="4" t="s">
        <v>861</v>
      </c>
      <c r="F1990" s="12" t="s">
        <v>916</v>
      </c>
      <c r="G1990" s="4" t="s">
        <v>962</v>
      </c>
      <c r="H1990" s="9">
        <v>49.706383784807734</v>
      </c>
      <c r="I1990" s="4"/>
      <c r="J1990" s="4" t="s">
        <v>856</v>
      </c>
      <c r="K1990" s="4"/>
      <c r="L1990" s="4">
        <v>1</v>
      </c>
      <c r="M1990" s="4" t="s">
        <v>960</v>
      </c>
      <c r="N1990" s="4"/>
    </row>
    <row r="1991" spans="1:14" hidden="1" x14ac:dyDescent="0.3">
      <c r="A1991" s="5" t="s">
        <v>606</v>
      </c>
      <c r="B1991" s="5">
        <v>5</v>
      </c>
      <c r="C1991" s="5">
        <v>5</v>
      </c>
      <c r="D1991" s="5">
        <v>108</v>
      </c>
      <c r="E1991" s="4" t="s">
        <v>861</v>
      </c>
      <c r="F1991" s="12" t="s">
        <v>917</v>
      </c>
      <c r="G1991" s="4" t="s">
        <v>962</v>
      </c>
      <c r="H1991" s="9">
        <v>49.596122778675287</v>
      </c>
      <c r="I1991" s="4"/>
      <c r="J1991" s="4" t="s">
        <v>856</v>
      </c>
      <c r="K1991" s="4"/>
      <c r="L1991" s="4">
        <v>1</v>
      </c>
      <c r="M1991" s="4" t="s">
        <v>960</v>
      </c>
      <c r="N1991" s="4"/>
    </row>
    <row r="1992" spans="1:14" hidden="1" x14ac:dyDescent="0.3">
      <c r="A1992" s="5" t="s">
        <v>606</v>
      </c>
      <c r="B1992" s="5">
        <v>5</v>
      </c>
      <c r="C1992" s="5">
        <v>5</v>
      </c>
      <c r="D1992" s="5">
        <v>108</v>
      </c>
      <c r="E1992" s="4" t="s">
        <v>861</v>
      </c>
      <c r="F1992" s="12" t="s">
        <v>918</v>
      </c>
      <c r="G1992" s="4" t="s">
        <v>962</v>
      </c>
      <c r="H1992" s="9">
        <v>48.040869891263597</v>
      </c>
      <c r="I1992" s="4"/>
      <c r="J1992" s="4" t="s">
        <v>856</v>
      </c>
      <c r="K1992" s="4"/>
      <c r="L1992" s="4">
        <v>1</v>
      </c>
      <c r="M1992" s="4" t="s">
        <v>960</v>
      </c>
      <c r="N1992" s="4"/>
    </row>
    <row r="1993" spans="1:14" hidden="1" x14ac:dyDescent="0.3">
      <c r="A1993" s="5" t="s">
        <v>606</v>
      </c>
      <c r="B1993" s="5">
        <v>5</v>
      </c>
      <c r="C1993" s="5">
        <v>5</v>
      </c>
      <c r="D1993" s="5">
        <v>108</v>
      </c>
      <c r="E1993" s="4" t="s">
        <v>861</v>
      </c>
      <c r="F1993" s="12" t="s">
        <v>919</v>
      </c>
      <c r="G1993" s="4" t="s">
        <v>962</v>
      </c>
      <c r="H1993" s="9">
        <v>48.393962848297214</v>
      </c>
      <c r="I1993" s="4"/>
      <c r="J1993" s="4" t="s">
        <v>856</v>
      </c>
      <c r="K1993" s="4"/>
      <c r="L1993" s="4">
        <v>1</v>
      </c>
      <c r="M1993" s="4" t="s">
        <v>960</v>
      </c>
      <c r="N1993" s="4"/>
    </row>
    <row r="1994" spans="1:14" hidden="1" x14ac:dyDescent="0.3">
      <c r="A1994" s="5" t="s">
        <v>606</v>
      </c>
      <c r="B1994" s="5">
        <v>5</v>
      </c>
      <c r="C1994" s="5">
        <v>5</v>
      </c>
      <c r="D1994" s="5">
        <v>108</v>
      </c>
      <c r="E1994" s="4" t="s">
        <v>861</v>
      </c>
      <c r="F1994" s="12" t="s">
        <v>920</v>
      </c>
      <c r="G1994" s="4" t="s">
        <v>962</v>
      </c>
      <c r="H1994" s="9">
        <v>48.476297968397304</v>
      </c>
      <c r="I1994" s="4"/>
      <c r="J1994" s="4" t="s">
        <v>856</v>
      </c>
      <c r="K1994" s="4"/>
      <c r="L1994" s="4">
        <v>1</v>
      </c>
      <c r="M1994" s="4" t="s">
        <v>960</v>
      </c>
      <c r="N1994" s="4"/>
    </row>
    <row r="1995" spans="1:14" hidden="1" x14ac:dyDescent="0.3">
      <c r="A1995" s="5" t="s">
        <v>606</v>
      </c>
      <c r="B1995" s="5">
        <v>5</v>
      </c>
      <c r="C1995" s="5">
        <v>5</v>
      </c>
      <c r="D1995" s="5">
        <v>108</v>
      </c>
      <c r="E1995" s="4" t="s">
        <v>861</v>
      </c>
      <c r="F1995" s="12" t="s">
        <v>921</v>
      </c>
      <c r="G1995" s="4" t="s">
        <v>962</v>
      </c>
      <c r="H1995" s="9">
        <v>48.84456803145077</v>
      </c>
      <c r="I1995" s="4"/>
      <c r="J1995" s="4" t="s">
        <v>856</v>
      </c>
      <c r="K1995" s="4"/>
      <c r="L1995" s="4">
        <v>1</v>
      </c>
      <c r="M1995" s="4" t="s">
        <v>960</v>
      </c>
      <c r="N1995" s="4"/>
    </row>
    <row r="1996" spans="1:14" hidden="1" x14ac:dyDescent="0.3">
      <c r="A1996" s="5" t="s">
        <v>606</v>
      </c>
      <c r="B1996" s="5">
        <v>5</v>
      </c>
      <c r="C1996" s="5">
        <v>5</v>
      </c>
      <c r="D1996" s="5">
        <v>108</v>
      </c>
      <c r="E1996" s="4" t="s">
        <v>861</v>
      </c>
      <c r="F1996" s="12" t="s">
        <v>1134</v>
      </c>
      <c r="G1996" s="4" t="s">
        <v>962</v>
      </c>
      <c r="H1996" s="9">
        <v>48.666336142786328</v>
      </c>
      <c r="I1996" s="4"/>
      <c r="J1996" s="4" t="s">
        <v>856</v>
      </c>
      <c r="K1996" s="4"/>
      <c r="L1996" s="4">
        <v>1</v>
      </c>
      <c r="M1996" s="4" t="s">
        <v>960</v>
      </c>
      <c r="N1996" s="4"/>
    </row>
    <row r="1997" spans="1:14" hidden="1" x14ac:dyDescent="0.3">
      <c r="A1997" s="5" t="s">
        <v>606</v>
      </c>
      <c r="B1997" s="5">
        <v>5</v>
      </c>
      <c r="C1997" s="5">
        <v>5</v>
      </c>
      <c r="D1997" s="5">
        <v>108</v>
      </c>
      <c r="E1997" s="4" t="s">
        <v>861</v>
      </c>
      <c r="F1997" s="12" t="s">
        <v>1141</v>
      </c>
      <c r="G1997" s="4" t="s">
        <v>962</v>
      </c>
      <c r="H1997" s="9">
        <v>48.053289269854389</v>
      </c>
      <c r="I1997" s="4"/>
      <c r="J1997" s="4" t="s">
        <v>856</v>
      </c>
      <c r="K1997" s="4"/>
      <c r="L1997" s="4">
        <v>1</v>
      </c>
      <c r="M1997" s="4" t="s">
        <v>960</v>
      </c>
      <c r="N1997" s="4"/>
    </row>
    <row r="1998" spans="1:14" hidden="1" x14ac:dyDescent="0.3">
      <c r="A1998" s="5" t="s">
        <v>606</v>
      </c>
      <c r="B1998" s="5">
        <v>5</v>
      </c>
      <c r="C1998" s="5">
        <v>5</v>
      </c>
      <c r="D1998" s="5">
        <v>108</v>
      </c>
      <c r="E1998" s="4" t="s">
        <v>861</v>
      </c>
      <c r="F1998" s="12" t="s">
        <v>1142</v>
      </c>
      <c r="G1998" s="4" t="s">
        <v>962</v>
      </c>
      <c r="H1998" s="9">
        <v>47.700418105798953</v>
      </c>
      <c r="I1998" s="4"/>
      <c r="J1998" s="4" t="s">
        <v>856</v>
      </c>
      <c r="K1998" s="4"/>
      <c r="L1998" s="4">
        <v>1</v>
      </c>
      <c r="M1998" s="4" t="s">
        <v>960</v>
      </c>
      <c r="N1998" s="4"/>
    </row>
    <row r="1999" spans="1:14" hidden="1" x14ac:dyDescent="0.3">
      <c r="A1999" s="5" t="s">
        <v>606</v>
      </c>
      <c r="B1999" s="5">
        <v>5</v>
      </c>
      <c r="C1999" s="5">
        <v>5</v>
      </c>
      <c r="D1999" s="5">
        <v>108</v>
      </c>
      <c r="E1999" s="4" t="s">
        <v>861</v>
      </c>
      <c r="F1999" s="12" t="s">
        <v>1143</v>
      </c>
      <c r="G1999" s="4" t="s">
        <v>962</v>
      </c>
      <c r="H1999" s="9">
        <v>48.769335538476511</v>
      </c>
      <c r="I1999" s="4"/>
      <c r="J1999" s="4" t="s">
        <v>856</v>
      </c>
      <c r="K1999" s="4"/>
      <c r="L1999" s="4">
        <v>1</v>
      </c>
      <c r="M1999" s="4" t="s">
        <v>960</v>
      </c>
      <c r="N1999" s="4"/>
    </row>
    <row r="2000" spans="1:14" hidden="1" x14ac:dyDescent="0.3">
      <c r="A2000" s="5" t="s">
        <v>606</v>
      </c>
      <c r="B2000" s="5">
        <v>5</v>
      </c>
      <c r="C2000" s="5">
        <v>5</v>
      </c>
      <c r="D2000" s="5">
        <v>108</v>
      </c>
      <c r="E2000" s="4" t="s">
        <v>861</v>
      </c>
      <c r="F2000" s="12" t="s">
        <v>1144</v>
      </c>
      <c r="G2000" s="4" t="s">
        <v>962</v>
      </c>
      <c r="H2000" s="9">
        <v>48.686096512183475</v>
      </c>
      <c r="I2000" s="4"/>
      <c r="J2000" s="4" t="s">
        <v>856</v>
      </c>
      <c r="K2000" s="4"/>
      <c r="L2000" s="4">
        <v>1</v>
      </c>
      <c r="M2000" s="4" t="s">
        <v>960</v>
      </c>
      <c r="N2000" s="4"/>
    </row>
    <row r="2001" spans="1:14" hidden="1" x14ac:dyDescent="0.3">
      <c r="A2001" s="5" t="s">
        <v>606</v>
      </c>
      <c r="B2001" s="5">
        <v>5</v>
      </c>
      <c r="C2001" s="5">
        <v>5</v>
      </c>
      <c r="D2001" s="5">
        <v>108</v>
      </c>
      <c r="E2001" s="4" t="s">
        <v>861</v>
      </c>
      <c r="F2001" s="12" t="s">
        <v>1135</v>
      </c>
      <c r="G2001" s="4" t="s">
        <v>962</v>
      </c>
      <c r="H2001" s="9">
        <v>48.533019330782075</v>
      </c>
      <c r="I2001" s="4"/>
      <c r="J2001" s="4" t="s">
        <v>856</v>
      </c>
      <c r="K2001" s="4"/>
      <c r="L2001" s="4">
        <v>1</v>
      </c>
      <c r="M2001" s="4" t="s">
        <v>960</v>
      </c>
      <c r="N2001" s="4"/>
    </row>
    <row r="2002" spans="1:14" hidden="1" x14ac:dyDescent="0.3">
      <c r="A2002" s="5" t="s">
        <v>606</v>
      </c>
      <c r="B2002" s="5">
        <v>5</v>
      </c>
      <c r="C2002" s="5">
        <v>5</v>
      </c>
      <c r="D2002" s="5">
        <v>108</v>
      </c>
      <c r="E2002" s="4" t="s">
        <v>861</v>
      </c>
      <c r="F2002" s="12" t="s">
        <v>1145</v>
      </c>
      <c r="G2002" s="4" t="s">
        <v>962</v>
      </c>
      <c r="H2002" s="9">
        <v>48.222159677268039</v>
      </c>
      <c r="I2002" s="4"/>
      <c r="J2002" s="4" t="s">
        <v>856</v>
      </c>
      <c r="K2002" s="4"/>
      <c r="L2002" s="4">
        <v>1</v>
      </c>
      <c r="M2002" s="4" t="s">
        <v>960</v>
      </c>
      <c r="N2002" s="4"/>
    </row>
    <row r="2003" spans="1:14" hidden="1" x14ac:dyDescent="0.3">
      <c r="A2003" s="5" t="s">
        <v>606</v>
      </c>
      <c r="B2003" s="5">
        <v>5</v>
      </c>
      <c r="C2003" s="5">
        <v>5</v>
      </c>
      <c r="D2003" s="5">
        <v>108</v>
      </c>
      <c r="E2003" s="4" t="s">
        <v>861</v>
      </c>
      <c r="F2003" s="12" t="s">
        <v>1146</v>
      </c>
      <c r="G2003" s="4" t="s">
        <v>962</v>
      </c>
      <c r="H2003" s="9">
        <v>48.235060157104513</v>
      </c>
      <c r="I2003" s="4"/>
      <c r="J2003" s="4" t="s">
        <v>856</v>
      </c>
      <c r="K2003" s="4"/>
      <c r="L2003" s="4">
        <v>1</v>
      </c>
      <c r="M2003" s="4" t="s">
        <v>960</v>
      </c>
      <c r="N2003" s="4"/>
    </row>
    <row r="2004" spans="1:14" hidden="1" x14ac:dyDescent="0.3">
      <c r="A2004" s="5" t="s">
        <v>606</v>
      </c>
      <c r="B2004" s="5">
        <v>5</v>
      </c>
      <c r="C2004" s="5">
        <v>5</v>
      </c>
      <c r="D2004" s="5">
        <v>108</v>
      </c>
      <c r="E2004" s="4" t="s">
        <v>861</v>
      </c>
      <c r="F2004" s="12" t="s">
        <v>1147</v>
      </c>
      <c r="G2004" s="4" t="s">
        <v>962</v>
      </c>
      <c r="H2004" s="9">
        <v>47.072557471264368</v>
      </c>
      <c r="I2004" s="4"/>
      <c r="J2004" s="4" t="s">
        <v>856</v>
      </c>
      <c r="K2004" s="4"/>
      <c r="L2004" s="4">
        <v>1</v>
      </c>
      <c r="M2004" s="4" t="s">
        <v>960</v>
      </c>
      <c r="N2004" s="4"/>
    </row>
    <row r="2005" spans="1:14" hidden="1" x14ac:dyDescent="0.3">
      <c r="A2005" s="5" t="s">
        <v>606</v>
      </c>
      <c r="B2005" s="5">
        <v>5</v>
      </c>
      <c r="C2005" s="5">
        <v>5</v>
      </c>
      <c r="D2005" s="5">
        <v>108</v>
      </c>
      <c r="E2005" s="4" t="s">
        <v>861</v>
      </c>
      <c r="F2005" s="12" t="s">
        <v>1148</v>
      </c>
      <c r="G2005" s="4" t="s">
        <v>962</v>
      </c>
      <c r="H2005" s="9">
        <v>46.374893657245494</v>
      </c>
      <c r="I2005" s="4"/>
      <c r="J2005" s="4" t="s">
        <v>856</v>
      </c>
      <c r="K2005" s="4"/>
      <c r="L2005" s="4">
        <v>1</v>
      </c>
      <c r="M2005" s="4" t="s">
        <v>960</v>
      </c>
      <c r="N2005" s="4"/>
    </row>
    <row r="2006" spans="1:14" hidden="1" x14ac:dyDescent="0.3">
      <c r="A2006" s="5" t="s">
        <v>606</v>
      </c>
      <c r="B2006" s="5">
        <v>5</v>
      </c>
      <c r="C2006" s="5">
        <v>5</v>
      </c>
      <c r="D2006" s="5">
        <v>108</v>
      </c>
      <c r="E2006" s="4" t="s">
        <v>861</v>
      </c>
      <c r="F2006" s="12" t="s">
        <v>1136</v>
      </c>
      <c r="G2006" s="4" t="s">
        <v>962</v>
      </c>
      <c r="H2006" s="9">
        <v>46.178600160901048</v>
      </c>
      <c r="I2006" s="4"/>
      <c r="J2006" s="4" t="s">
        <v>856</v>
      </c>
      <c r="K2006" s="4"/>
      <c r="L2006" s="4">
        <v>1</v>
      </c>
      <c r="M2006" s="4" t="s">
        <v>960</v>
      </c>
      <c r="N2006" s="4"/>
    </row>
    <row r="2007" spans="1:14" hidden="1" x14ac:dyDescent="0.3">
      <c r="A2007" s="5" t="s">
        <v>606</v>
      </c>
      <c r="B2007" s="5">
        <v>5</v>
      </c>
      <c r="C2007" s="5">
        <v>5</v>
      </c>
      <c r="D2007" s="5">
        <v>108</v>
      </c>
      <c r="E2007" s="4" t="s">
        <v>861</v>
      </c>
      <c r="F2007" s="12" t="s">
        <v>1149</v>
      </c>
      <c r="G2007" s="4" t="s">
        <v>962</v>
      </c>
      <c r="H2007" s="9">
        <v>46.087719298245624</v>
      </c>
      <c r="I2007" s="4"/>
      <c r="J2007" s="4" t="s">
        <v>856</v>
      </c>
      <c r="K2007" s="4"/>
      <c r="L2007" s="4">
        <v>1</v>
      </c>
      <c r="M2007" s="4" t="s">
        <v>960</v>
      </c>
      <c r="N2007" s="4"/>
    </row>
    <row r="2008" spans="1:14" hidden="1" x14ac:dyDescent="0.3">
      <c r="A2008" s="5" t="s">
        <v>606</v>
      </c>
      <c r="B2008" s="5">
        <v>5</v>
      </c>
      <c r="C2008" s="5">
        <v>5</v>
      </c>
      <c r="D2008" s="5">
        <v>108</v>
      </c>
      <c r="E2008" s="4" t="s">
        <v>861</v>
      </c>
      <c r="F2008" s="12" t="s">
        <v>1150</v>
      </c>
      <c r="G2008" s="4" t="s">
        <v>962</v>
      </c>
      <c r="H2008" s="9">
        <v>46.2798362129232</v>
      </c>
      <c r="I2008" s="4"/>
      <c r="J2008" s="4" t="s">
        <v>856</v>
      </c>
      <c r="K2008" s="4"/>
      <c r="L2008" s="4">
        <v>1</v>
      </c>
      <c r="M2008" s="4" t="s">
        <v>960</v>
      </c>
      <c r="N2008" s="4"/>
    </row>
    <row r="2009" spans="1:14" hidden="1" x14ac:dyDescent="0.3">
      <c r="A2009" s="5" t="s">
        <v>606</v>
      </c>
      <c r="B2009" s="5">
        <v>5</v>
      </c>
      <c r="C2009" s="5">
        <v>5</v>
      </c>
      <c r="D2009" s="5">
        <v>108</v>
      </c>
      <c r="E2009" s="4" t="s">
        <v>861</v>
      </c>
      <c r="F2009" s="12" t="s">
        <v>1151</v>
      </c>
      <c r="G2009" s="4" t="s">
        <v>962</v>
      </c>
      <c r="H2009" s="9">
        <v>46.826449412656309</v>
      </c>
      <c r="I2009" s="4"/>
      <c r="J2009" s="4" t="s">
        <v>856</v>
      </c>
      <c r="K2009" s="4"/>
      <c r="L2009" s="4">
        <v>1</v>
      </c>
      <c r="M2009" s="4" t="s">
        <v>960</v>
      </c>
      <c r="N2009" s="4"/>
    </row>
    <row r="2010" spans="1:14" hidden="1" x14ac:dyDescent="0.3">
      <c r="A2010" s="5" t="s">
        <v>606</v>
      </c>
      <c r="B2010" s="5">
        <v>5</v>
      </c>
      <c r="C2010" s="5">
        <v>5</v>
      </c>
      <c r="D2010" s="5">
        <v>108</v>
      </c>
      <c r="E2010" s="4" t="s">
        <v>861</v>
      </c>
      <c r="F2010" s="12" t="s">
        <v>1152</v>
      </c>
      <c r="G2010" s="4" t="s">
        <v>962</v>
      </c>
      <c r="H2010" s="9">
        <v>46.784986907186507</v>
      </c>
      <c r="I2010" s="4"/>
      <c r="J2010" s="4" t="s">
        <v>856</v>
      </c>
      <c r="K2010" s="4"/>
      <c r="L2010" s="4">
        <v>1</v>
      </c>
      <c r="M2010" s="4" t="s">
        <v>960</v>
      </c>
      <c r="N2010" s="4"/>
    </row>
    <row r="2011" spans="1:14" hidden="1" x14ac:dyDescent="0.3">
      <c r="A2011" s="5" t="s">
        <v>606</v>
      </c>
      <c r="B2011" s="5">
        <v>5</v>
      </c>
      <c r="C2011" s="5">
        <v>5</v>
      </c>
      <c r="D2011" s="5">
        <v>108</v>
      </c>
      <c r="E2011" s="4" t="s">
        <v>861</v>
      </c>
      <c r="F2011" s="12" t="s">
        <v>1137</v>
      </c>
      <c r="G2011" s="4" t="s">
        <v>962</v>
      </c>
      <c r="H2011" s="9">
        <v>45.807806756520222</v>
      </c>
      <c r="I2011" s="4"/>
      <c r="J2011" s="4" t="s">
        <v>856</v>
      </c>
      <c r="K2011" s="4"/>
      <c r="L2011" s="4">
        <v>1</v>
      </c>
      <c r="M2011" s="4" t="s">
        <v>960</v>
      </c>
      <c r="N2011" s="4"/>
    </row>
    <row r="2012" spans="1:14" hidden="1" x14ac:dyDescent="0.3">
      <c r="A2012" s="5" t="s">
        <v>606</v>
      </c>
      <c r="B2012" s="5">
        <v>5</v>
      </c>
      <c r="C2012" s="5">
        <v>5</v>
      </c>
      <c r="D2012" s="5">
        <v>108</v>
      </c>
      <c r="E2012" s="4" t="s">
        <v>861</v>
      </c>
      <c r="F2012" s="12" t="s">
        <v>1153</v>
      </c>
      <c r="G2012" s="4" t="s">
        <v>962</v>
      </c>
      <c r="H2012" s="9">
        <v>46.079710872402373</v>
      </c>
      <c r="I2012" s="4"/>
      <c r="J2012" s="4" t="s">
        <v>856</v>
      </c>
      <c r="K2012" s="4"/>
      <c r="L2012" s="4">
        <v>1</v>
      </c>
      <c r="M2012" s="4" t="s">
        <v>960</v>
      </c>
      <c r="N2012" s="4"/>
    </row>
    <row r="2013" spans="1:14" hidden="1" x14ac:dyDescent="0.3">
      <c r="A2013" s="5" t="s">
        <v>606</v>
      </c>
      <c r="B2013" s="5">
        <v>5</v>
      </c>
      <c r="C2013" s="5">
        <v>5</v>
      </c>
      <c r="D2013" s="5">
        <v>108</v>
      </c>
      <c r="E2013" s="4" t="s">
        <v>861</v>
      </c>
      <c r="F2013" s="12" t="s">
        <v>1155</v>
      </c>
      <c r="G2013" s="4" t="s">
        <v>962</v>
      </c>
      <c r="H2013" s="9">
        <v>45.636636371657993</v>
      </c>
      <c r="I2013" s="4"/>
      <c r="J2013" s="4" t="s">
        <v>856</v>
      </c>
      <c r="K2013" s="4"/>
      <c r="L2013" s="4">
        <v>1</v>
      </c>
      <c r="M2013" s="4" t="s">
        <v>960</v>
      </c>
      <c r="N2013" s="4"/>
    </row>
    <row r="2014" spans="1:14" hidden="1" x14ac:dyDescent="0.3">
      <c r="A2014" s="5" t="s">
        <v>606</v>
      </c>
      <c r="B2014" s="5">
        <v>5</v>
      </c>
      <c r="C2014" s="5">
        <v>5</v>
      </c>
      <c r="D2014" s="5">
        <v>108</v>
      </c>
      <c r="E2014" s="4" t="s">
        <v>861</v>
      </c>
      <c r="F2014" s="12" t="s">
        <v>1156</v>
      </c>
      <c r="G2014" s="4" t="s">
        <v>962</v>
      </c>
      <c r="H2014" s="9">
        <v>44.912708841749584</v>
      </c>
      <c r="I2014" s="4"/>
      <c r="J2014" s="4" t="s">
        <v>856</v>
      </c>
      <c r="K2014" s="4"/>
      <c r="L2014" s="4">
        <v>1</v>
      </c>
      <c r="M2014" s="4" t="s">
        <v>960</v>
      </c>
      <c r="N2014" s="4"/>
    </row>
    <row r="2015" spans="1:14" hidden="1" x14ac:dyDescent="0.3">
      <c r="A2015" s="5" t="s">
        <v>606</v>
      </c>
      <c r="B2015" s="5">
        <v>5</v>
      </c>
      <c r="C2015" s="5">
        <v>5</v>
      </c>
      <c r="D2015" s="5">
        <v>108</v>
      </c>
      <c r="E2015" s="4" t="s">
        <v>861</v>
      </c>
      <c r="F2015" s="12" t="s">
        <v>1157</v>
      </c>
      <c r="G2015" s="4" t="s">
        <v>962</v>
      </c>
      <c r="H2015" s="9">
        <v>44.649106649475044</v>
      </c>
      <c r="I2015" s="4"/>
      <c r="J2015" s="4" t="s">
        <v>856</v>
      </c>
      <c r="K2015" s="4"/>
      <c r="L2015" s="4">
        <v>1</v>
      </c>
      <c r="M2015" s="4" t="s">
        <v>960</v>
      </c>
      <c r="N2015" s="4"/>
    </row>
    <row r="2016" spans="1:14" hidden="1" x14ac:dyDescent="0.3">
      <c r="A2016" s="5" t="s">
        <v>606</v>
      </c>
      <c r="B2016" s="5">
        <v>5</v>
      </c>
      <c r="C2016" s="5">
        <v>5</v>
      </c>
      <c r="D2016" s="5">
        <v>108</v>
      </c>
      <c r="E2016" s="4" t="s">
        <v>861</v>
      </c>
      <c r="F2016" s="12" t="s">
        <v>1158</v>
      </c>
      <c r="G2016" s="4" t="s">
        <v>962</v>
      </c>
      <c r="H2016" s="9">
        <v>44.324871228844742</v>
      </c>
      <c r="I2016" s="4"/>
      <c r="J2016" s="4" t="s">
        <v>856</v>
      </c>
      <c r="K2016" s="4"/>
      <c r="L2016" s="4">
        <v>1</v>
      </c>
      <c r="M2016" s="4" t="s">
        <v>960</v>
      </c>
      <c r="N2016" s="4"/>
    </row>
    <row r="2017" spans="1:14" hidden="1" x14ac:dyDescent="0.3">
      <c r="A2017" s="5" t="s">
        <v>606</v>
      </c>
      <c r="B2017" s="5">
        <v>5</v>
      </c>
      <c r="C2017" s="5">
        <v>5</v>
      </c>
      <c r="D2017" s="5">
        <v>108</v>
      </c>
      <c r="E2017" s="4" t="s">
        <v>861</v>
      </c>
      <c r="F2017" s="12" t="s">
        <v>1159</v>
      </c>
      <c r="G2017" s="4" t="s">
        <v>962</v>
      </c>
      <c r="H2017" s="9">
        <v>44.6539027982327</v>
      </c>
      <c r="I2017" s="4"/>
      <c r="J2017" s="4" t="s">
        <v>856</v>
      </c>
      <c r="K2017" s="4"/>
      <c r="L2017" s="4">
        <v>1</v>
      </c>
      <c r="M2017" s="4" t="s">
        <v>960</v>
      </c>
      <c r="N2017" s="4"/>
    </row>
    <row r="2018" spans="1:14" hidden="1" x14ac:dyDescent="0.3">
      <c r="A2018" s="5" t="s">
        <v>606</v>
      </c>
      <c r="B2018" s="5">
        <v>5</v>
      </c>
      <c r="C2018" s="5">
        <v>5</v>
      </c>
      <c r="D2018" s="5">
        <v>108</v>
      </c>
      <c r="E2018" s="4" t="s">
        <v>861</v>
      </c>
      <c r="F2018" s="12" t="s">
        <v>1160</v>
      </c>
      <c r="G2018" s="4" t="s">
        <v>962</v>
      </c>
      <c r="H2018" s="9">
        <v>44.142554693013409</v>
      </c>
      <c r="I2018" s="4"/>
      <c r="J2018" s="4" t="s">
        <v>856</v>
      </c>
      <c r="K2018" s="4"/>
      <c r="L2018" s="4">
        <v>1</v>
      </c>
      <c r="M2018" s="4" t="s">
        <v>960</v>
      </c>
      <c r="N2018" s="4"/>
    </row>
    <row r="2019" spans="1:14" hidden="1" x14ac:dyDescent="0.3">
      <c r="A2019" s="5" t="s">
        <v>606</v>
      </c>
      <c r="B2019" s="5">
        <v>5</v>
      </c>
      <c r="C2019" s="5">
        <v>5</v>
      </c>
      <c r="D2019" s="5">
        <v>108</v>
      </c>
      <c r="E2019" s="4" t="s">
        <v>861</v>
      </c>
      <c r="F2019" s="12" t="s">
        <v>1161</v>
      </c>
      <c r="G2019" s="4" t="s">
        <v>962</v>
      </c>
      <c r="H2019" s="9">
        <v>44.100418410041847</v>
      </c>
      <c r="I2019" s="4"/>
      <c r="J2019" s="4" t="s">
        <v>856</v>
      </c>
      <c r="K2019" s="4"/>
      <c r="L2019" s="4">
        <v>1</v>
      </c>
      <c r="M2019" s="4" t="s">
        <v>960</v>
      </c>
      <c r="N2019" s="4"/>
    </row>
    <row r="2020" spans="1:14" hidden="1" x14ac:dyDescent="0.3">
      <c r="A2020" s="5" t="s">
        <v>606</v>
      </c>
      <c r="B2020" s="5">
        <v>5</v>
      </c>
      <c r="C2020" s="5">
        <v>5</v>
      </c>
      <c r="D2020" s="5">
        <v>108</v>
      </c>
      <c r="E2020" s="4" t="s">
        <v>861</v>
      </c>
      <c r="F2020" s="12" t="s">
        <v>1162</v>
      </c>
      <c r="G2020" s="4" t="s">
        <v>962</v>
      </c>
      <c r="H2020" s="9">
        <v>43.988106299944256</v>
      </c>
      <c r="I2020" s="4"/>
      <c r="J2020" s="4" t="s">
        <v>856</v>
      </c>
      <c r="K2020" s="4"/>
      <c r="L2020" s="4">
        <v>1</v>
      </c>
      <c r="M2020" s="4" t="s">
        <v>960</v>
      </c>
      <c r="N2020" s="4"/>
    </row>
    <row r="2021" spans="1:14" hidden="1" x14ac:dyDescent="0.3">
      <c r="A2021" s="5" t="s">
        <v>606</v>
      </c>
      <c r="B2021" s="5">
        <v>5</v>
      </c>
      <c r="C2021" s="5">
        <v>5</v>
      </c>
      <c r="D2021" s="5">
        <v>108</v>
      </c>
      <c r="E2021" s="4" t="s">
        <v>861</v>
      </c>
      <c r="F2021" s="12" t="s">
        <v>1163</v>
      </c>
      <c r="G2021" s="4" t="s">
        <v>962</v>
      </c>
      <c r="H2021" s="9">
        <v>43.51228389444951</v>
      </c>
      <c r="I2021" s="4"/>
      <c r="J2021" s="4" t="s">
        <v>856</v>
      </c>
      <c r="K2021" s="4"/>
      <c r="L2021" s="4">
        <v>1</v>
      </c>
      <c r="M2021" s="4" t="s">
        <v>960</v>
      </c>
      <c r="N2021" s="4"/>
    </row>
    <row r="2022" spans="1:14" hidden="1" x14ac:dyDescent="0.3">
      <c r="A2022" s="5" t="s">
        <v>606</v>
      </c>
      <c r="B2022" s="5">
        <v>5</v>
      </c>
      <c r="C2022" s="5">
        <v>5</v>
      </c>
      <c r="D2022" s="5">
        <v>108</v>
      </c>
      <c r="E2022" s="4" t="s">
        <v>861</v>
      </c>
      <c r="F2022" s="12" t="s">
        <v>1164</v>
      </c>
      <c r="G2022" s="4" t="s">
        <v>962</v>
      </c>
      <c r="H2022" s="9">
        <v>43.561719324026463</v>
      </c>
      <c r="I2022" s="4"/>
      <c r="J2022" s="4" t="s">
        <v>856</v>
      </c>
      <c r="K2022" s="4"/>
      <c r="L2022" s="4">
        <v>1</v>
      </c>
      <c r="M2022" s="4" t="s">
        <v>960</v>
      </c>
      <c r="N2022" s="4"/>
    </row>
    <row r="2023" spans="1:14" hidden="1" x14ac:dyDescent="0.3">
      <c r="A2023" s="5" t="s">
        <v>606</v>
      </c>
      <c r="B2023" s="5">
        <v>5</v>
      </c>
      <c r="C2023" s="5">
        <v>5</v>
      </c>
      <c r="D2023" s="5">
        <v>108</v>
      </c>
      <c r="E2023" s="4" t="s">
        <v>861</v>
      </c>
      <c r="F2023" s="12" t="s">
        <v>1165</v>
      </c>
      <c r="G2023" s="4" t="s">
        <v>962</v>
      </c>
      <c r="H2023" s="9">
        <v>43.83352424589539</v>
      </c>
      <c r="I2023" s="4"/>
      <c r="J2023" s="4" t="s">
        <v>856</v>
      </c>
      <c r="K2023" s="4"/>
      <c r="L2023" s="4">
        <v>1</v>
      </c>
      <c r="M2023" s="4" t="s">
        <v>960</v>
      </c>
      <c r="N2023" s="4"/>
    </row>
    <row r="2024" spans="1:14" hidden="1" x14ac:dyDescent="0.3">
      <c r="A2024" s="5" t="s">
        <v>606</v>
      </c>
      <c r="B2024" s="5">
        <v>5</v>
      </c>
      <c r="C2024" s="5">
        <v>5</v>
      </c>
      <c r="D2024" s="5">
        <v>108</v>
      </c>
      <c r="E2024" s="4" t="s">
        <v>861</v>
      </c>
      <c r="F2024" s="12" t="s">
        <v>1166</v>
      </c>
      <c r="G2024" s="4" t="s">
        <v>962</v>
      </c>
      <c r="H2024" s="9">
        <v>42.778943527050458</v>
      </c>
      <c r="I2024" s="4"/>
      <c r="J2024" s="4" t="s">
        <v>856</v>
      </c>
      <c r="K2024" s="4"/>
      <c r="L2024" s="4">
        <v>1</v>
      </c>
      <c r="M2024" s="4" t="s">
        <v>960</v>
      </c>
      <c r="N2024" s="4"/>
    </row>
    <row r="2025" spans="1:14" hidden="1" x14ac:dyDescent="0.3">
      <c r="A2025" s="5" t="s">
        <v>606</v>
      </c>
      <c r="B2025" s="5">
        <v>5</v>
      </c>
      <c r="C2025" s="5">
        <v>5</v>
      </c>
      <c r="D2025" s="5">
        <v>108</v>
      </c>
      <c r="E2025" s="4" t="s">
        <v>861</v>
      </c>
      <c r="F2025" s="12" t="s">
        <v>1167</v>
      </c>
      <c r="G2025" s="4" t="s">
        <v>962</v>
      </c>
      <c r="H2025" s="9">
        <v>41.504679625629954</v>
      </c>
      <c r="I2025" s="4"/>
      <c r="J2025" s="4" t="s">
        <v>856</v>
      </c>
      <c r="K2025" s="4"/>
      <c r="L2025" s="4">
        <v>1</v>
      </c>
      <c r="M2025" s="4" t="s">
        <v>960</v>
      </c>
      <c r="N2025" s="4"/>
    </row>
    <row r="2026" spans="1:14" hidden="1" x14ac:dyDescent="0.3">
      <c r="A2026" s="5" t="s">
        <v>606</v>
      </c>
      <c r="B2026" s="5">
        <v>5</v>
      </c>
      <c r="C2026" s="5">
        <v>5</v>
      </c>
      <c r="D2026" s="5">
        <v>108</v>
      </c>
      <c r="E2026" s="4" t="s">
        <v>861</v>
      </c>
      <c r="F2026" s="12" t="s">
        <v>1168</v>
      </c>
      <c r="G2026" s="4" t="s">
        <v>962</v>
      </c>
      <c r="H2026" s="9">
        <v>40.630352860568685</v>
      </c>
      <c r="I2026" s="4"/>
      <c r="J2026" s="4" t="s">
        <v>856</v>
      </c>
      <c r="K2026" s="4"/>
      <c r="L2026" s="4">
        <v>1</v>
      </c>
      <c r="M2026" s="4" t="s">
        <v>960</v>
      </c>
      <c r="N2026" s="4"/>
    </row>
    <row r="2027" spans="1:14" hidden="1" x14ac:dyDescent="0.3">
      <c r="A2027" s="5" t="s">
        <v>606</v>
      </c>
      <c r="B2027" s="5">
        <v>5</v>
      </c>
      <c r="C2027" s="5">
        <v>5</v>
      </c>
      <c r="D2027" s="5">
        <v>108</v>
      </c>
      <c r="E2027" s="4" t="s">
        <v>861</v>
      </c>
      <c r="F2027" s="12" t="s">
        <v>922</v>
      </c>
      <c r="G2027" s="4" t="s">
        <v>963</v>
      </c>
      <c r="H2027" s="9">
        <v>1.36</v>
      </c>
      <c r="I2027" s="4"/>
      <c r="J2027" s="4" t="s">
        <v>856</v>
      </c>
      <c r="K2027" s="4"/>
      <c r="L2027" s="4">
        <v>1</v>
      </c>
      <c r="M2027" s="4" t="s">
        <v>960</v>
      </c>
      <c r="N2027" s="4"/>
    </row>
    <row r="2028" spans="1:14" hidden="1" x14ac:dyDescent="0.3">
      <c r="A2028" s="5" t="s">
        <v>606</v>
      </c>
      <c r="B2028" s="5">
        <v>5</v>
      </c>
      <c r="C2028" s="5">
        <v>5</v>
      </c>
      <c r="D2028" s="5">
        <v>108</v>
      </c>
      <c r="E2028" s="4" t="s">
        <v>861</v>
      </c>
      <c r="F2028" s="12" t="s">
        <v>904</v>
      </c>
      <c r="G2028" s="4" t="s">
        <v>963</v>
      </c>
      <c r="H2028" s="9">
        <v>1.35</v>
      </c>
      <c r="I2028" s="4"/>
      <c r="J2028" s="4" t="s">
        <v>856</v>
      </c>
      <c r="K2028" s="4"/>
      <c r="L2028" s="4">
        <v>1</v>
      </c>
      <c r="M2028" s="4" t="s">
        <v>960</v>
      </c>
      <c r="N2028" s="4"/>
    </row>
    <row r="2029" spans="1:14" hidden="1" x14ac:dyDescent="0.3">
      <c r="A2029" s="5" t="s">
        <v>606</v>
      </c>
      <c r="B2029" s="5">
        <v>5</v>
      </c>
      <c r="C2029" s="5">
        <v>5</v>
      </c>
      <c r="D2029" s="5">
        <v>108</v>
      </c>
      <c r="E2029" s="4" t="s">
        <v>861</v>
      </c>
      <c r="F2029" s="12" t="s">
        <v>905</v>
      </c>
      <c r="G2029" s="4" t="s">
        <v>963</v>
      </c>
      <c r="H2029" s="9">
        <v>1.02</v>
      </c>
      <c r="I2029" s="4"/>
      <c r="J2029" s="4" t="s">
        <v>856</v>
      </c>
      <c r="K2029" s="4"/>
      <c r="L2029" s="4">
        <v>1</v>
      </c>
      <c r="M2029" s="4" t="s">
        <v>960</v>
      </c>
      <c r="N2029" s="4"/>
    </row>
    <row r="2030" spans="1:14" hidden="1" x14ac:dyDescent="0.3">
      <c r="A2030" s="5" t="s">
        <v>606</v>
      </c>
      <c r="B2030" s="5">
        <v>5</v>
      </c>
      <c r="C2030" s="5">
        <v>5</v>
      </c>
      <c r="D2030" s="5">
        <v>108</v>
      </c>
      <c r="E2030" s="4" t="s">
        <v>861</v>
      </c>
      <c r="F2030" s="12" t="s">
        <v>906</v>
      </c>
      <c r="G2030" s="4" t="s">
        <v>963</v>
      </c>
      <c r="H2030" s="9">
        <v>0.32</v>
      </c>
      <c r="I2030" s="4"/>
      <c r="J2030" s="4" t="s">
        <v>856</v>
      </c>
      <c r="K2030" s="4"/>
      <c r="L2030" s="4">
        <v>1</v>
      </c>
      <c r="M2030" s="4" t="s">
        <v>960</v>
      </c>
      <c r="N2030" s="4"/>
    </row>
    <row r="2031" spans="1:14" hidden="1" x14ac:dyDescent="0.3">
      <c r="A2031" s="5" t="s">
        <v>606</v>
      </c>
      <c r="B2031" s="5">
        <v>5</v>
      </c>
      <c r="C2031" s="5">
        <v>5</v>
      </c>
      <c r="D2031" s="5">
        <v>108</v>
      </c>
      <c r="E2031" s="4" t="s">
        <v>861</v>
      </c>
      <c r="F2031" s="12" t="s">
        <v>903</v>
      </c>
      <c r="G2031" s="4" t="s">
        <v>963</v>
      </c>
      <c r="H2031" s="9">
        <v>2.81</v>
      </c>
      <c r="I2031" s="4"/>
      <c r="J2031" s="4" t="s">
        <v>856</v>
      </c>
      <c r="K2031" s="4"/>
      <c r="L2031" s="4">
        <v>1</v>
      </c>
      <c r="M2031" s="4" t="s">
        <v>960</v>
      </c>
      <c r="N2031" s="4"/>
    </row>
    <row r="2032" spans="1:14" hidden="1" x14ac:dyDescent="0.3">
      <c r="A2032" s="5" t="s">
        <v>606</v>
      </c>
      <c r="B2032" s="5">
        <v>5</v>
      </c>
      <c r="C2032" s="5">
        <v>5</v>
      </c>
      <c r="D2032" s="5">
        <v>108</v>
      </c>
      <c r="E2032" s="4" t="s">
        <v>861</v>
      </c>
      <c r="F2032" s="12" t="s">
        <v>907</v>
      </c>
      <c r="G2032" s="4" t="s">
        <v>963</v>
      </c>
      <c r="H2032" s="9">
        <v>1.73</v>
      </c>
      <c r="I2032" s="4"/>
      <c r="J2032" s="4" t="s">
        <v>856</v>
      </c>
      <c r="K2032" s="4"/>
      <c r="L2032" s="4">
        <v>1</v>
      </c>
      <c r="M2032" s="4" t="s">
        <v>960</v>
      </c>
      <c r="N2032" s="4"/>
    </row>
    <row r="2033" spans="1:14" hidden="1" x14ac:dyDescent="0.3">
      <c r="A2033" s="5" t="s">
        <v>606</v>
      </c>
      <c r="B2033" s="5">
        <v>5</v>
      </c>
      <c r="C2033" s="5">
        <v>5</v>
      </c>
      <c r="D2033" s="5">
        <v>108</v>
      </c>
      <c r="E2033" s="4" t="s">
        <v>861</v>
      </c>
      <c r="F2033" s="12" t="s">
        <v>908</v>
      </c>
      <c r="G2033" s="4" t="s">
        <v>963</v>
      </c>
      <c r="H2033" s="9">
        <v>3.96</v>
      </c>
      <c r="I2033" s="4"/>
      <c r="J2033" s="4" t="s">
        <v>856</v>
      </c>
      <c r="K2033" s="4"/>
      <c r="L2033" s="4">
        <v>1</v>
      </c>
      <c r="M2033" s="4" t="s">
        <v>960</v>
      </c>
      <c r="N2033" s="4"/>
    </row>
    <row r="2034" spans="1:14" hidden="1" x14ac:dyDescent="0.3">
      <c r="A2034" s="5" t="s">
        <v>606</v>
      </c>
      <c r="B2034" s="5">
        <v>5</v>
      </c>
      <c r="C2034" s="5">
        <v>5</v>
      </c>
      <c r="D2034" s="5">
        <v>108</v>
      </c>
      <c r="E2034" s="4" t="s">
        <v>861</v>
      </c>
      <c r="F2034" s="12" t="s">
        <v>909</v>
      </c>
      <c r="G2034" s="4" t="s">
        <v>963</v>
      </c>
      <c r="H2034" s="9">
        <v>3.54</v>
      </c>
      <c r="I2034" s="4"/>
      <c r="J2034" s="4" t="s">
        <v>856</v>
      </c>
      <c r="K2034" s="4"/>
      <c r="L2034" s="4">
        <v>1</v>
      </c>
      <c r="M2034" s="4" t="s">
        <v>960</v>
      </c>
      <c r="N2034" s="4"/>
    </row>
    <row r="2035" spans="1:14" hidden="1" x14ac:dyDescent="0.3">
      <c r="A2035" s="5" t="s">
        <v>606</v>
      </c>
      <c r="B2035" s="5">
        <v>5</v>
      </c>
      <c r="C2035" s="5">
        <v>5</v>
      </c>
      <c r="D2035" s="5">
        <v>108</v>
      </c>
      <c r="E2035" s="4" t="s">
        <v>861</v>
      </c>
      <c r="F2035" s="12" t="s">
        <v>910</v>
      </c>
      <c r="G2035" s="4" t="s">
        <v>963</v>
      </c>
      <c r="H2035" s="9">
        <v>4.5599999999999996</v>
      </c>
      <c r="I2035" s="4"/>
      <c r="J2035" s="4" t="s">
        <v>856</v>
      </c>
      <c r="K2035" s="4"/>
      <c r="L2035" s="4">
        <v>1</v>
      </c>
      <c r="M2035" s="4" t="s">
        <v>960</v>
      </c>
      <c r="N2035" s="4"/>
    </row>
    <row r="2036" spans="1:14" hidden="1" x14ac:dyDescent="0.3">
      <c r="A2036" s="5" t="s">
        <v>606</v>
      </c>
      <c r="B2036" s="5">
        <v>5</v>
      </c>
      <c r="C2036" s="5">
        <v>5</v>
      </c>
      <c r="D2036" s="5">
        <v>108</v>
      </c>
      <c r="E2036" s="4" t="s">
        <v>861</v>
      </c>
      <c r="F2036" s="12" t="s">
        <v>911</v>
      </c>
      <c r="G2036" s="4" t="s">
        <v>963</v>
      </c>
      <c r="H2036" s="9">
        <v>3.69</v>
      </c>
      <c r="I2036" s="4"/>
      <c r="J2036" s="4" t="s">
        <v>856</v>
      </c>
      <c r="K2036" s="4"/>
      <c r="L2036" s="4">
        <v>1</v>
      </c>
      <c r="M2036" s="4" t="s">
        <v>960</v>
      </c>
      <c r="N2036" s="4"/>
    </row>
    <row r="2037" spans="1:14" hidden="1" x14ac:dyDescent="0.3">
      <c r="A2037" s="5" t="s">
        <v>606</v>
      </c>
      <c r="B2037" s="5">
        <v>5</v>
      </c>
      <c r="C2037" s="5">
        <v>5</v>
      </c>
      <c r="D2037" s="5">
        <v>108</v>
      </c>
      <c r="E2037" s="4" t="s">
        <v>861</v>
      </c>
      <c r="F2037" s="12" t="s">
        <v>922</v>
      </c>
      <c r="G2037" s="4" t="s">
        <v>943</v>
      </c>
      <c r="H2037" s="9">
        <v>98.64</v>
      </c>
      <c r="I2037" s="4"/>
      <c r="J2037" s="4" t="s">
        <v>856</v>
      </c>
      <c r="K2037" s="4"/>
      <c r="L2037" s="4">
        <v>1</v>
      </c>
      <c r="M2037" s="4" t="s">
        <v>1902</v>
      </c>
      <c r="N2037" s="4"/>
    </row>
    <row r="2038" spans="1:14" hidden="1" x14ac:dyDescent="0.3">
      <c r="A2038" s="5" t="s">
        <v>606</v>
      </c>
      <c r="B2038" s="5">
        <v>5</v>
      </c>
      <c r="C2038" s="5">
        <v>5</v>
      </c>
      <c r="D2038" s="5">
        <v>108</v>
      </c>
      <c r="E2038" s="4" t="s">
        <v>861</v>
      </c>
      <c r="F2038" s="12" t="s">
        <v>904</v>
      </c>
      <c r="G2038" s="4" t="s">
        <v>943</v>
      </c>
      <c r="H2038" s="9">
        <v>98.65</v>
      </c>
      <c r="I2038" s="4"/>
      <c r="J2038" s="4" t="s">
        <v>856</v>
      </c>
      <c r="K2038" s="4"/>
      <c r="L2038" s="4">
        <v>1</v>
      </c>
      <c r="M2038" s="4" t="s">
        <v>1902</v>
      </c>
      <c r="N2038" s="4"/>
    </row>
    <row r="2039" spans="1:14" hidden="1" x14ac:dyDescent="0.3">
      <c r="A2039" s="5" t="s">
        <v>606</v>
      </c>
      <c r="B2039" s="5">
        <v>5</v>
      </c>
      <c r="C2039" s="5">
        <v>5</v>
      </c>
      <c r="D2039" s="5">
        <v>108</v>
      </c>
      <c r="E2039" s="4" t="s">
        <v>861</v>
      </c>
      <c r="F2039" s="12" t="s">
        <v>905</v>
      </c>
      <c r="G2039" s="4" t="s">
        <v>943</v>
      </c>
      <c r="H2039" s="9">
        <v>98.97999999999999</v>
      </c>
      <c r="I2039" s="4"/>
      <c r="J2039" s="4" t="s">
        <v>856</v>
      </c>
      <c r="K2039" s="4"/>
      <c r="L2039" s="4">
        <v>1</v>
      </c>
      <c r="M2039" s="4" t="s">
        <v>1902</v>
      </c>
      <c r="N2039" s="4"/>
    </row>
    <row r="2040" spans="1:14" hidden="1" x14ac:dyDescent="0.3">
      <c r="A2040" s="5" t="s">
        <v>606</v>
      </c>
      <c r="B2040" s="5">
        <v>5</v>
      </c>
      <c r="C2040" s="5">
        <v>5</v>
      </c>
      <c r="D2040" s="5">
        <v>108</v>
      </c>
      <c r="E2040" s="4" t="s">
        <v>861</v>
      </c>
      <c r="F2040" s="12" t="s">
        <v>906</v>
      </c>
      <c r="G2040" s="4" t="s">
        <v>943</v>
      </c>
      <c r="H2040" s="9">
        <v>99.69</v>
      </c>
      <c r="I2040" s="4"/>
      <c r="J2040" s="4" t="s">
        <v>856</v>
      </c>
      <c r="K2040" s="4"/>
      <c r="L2040" s="4">
        <v>1</v>
      </c>
      <c r="M2040" s="4" t="s">
        <v>1902</v>
      </c>
      <c r="N2040" s="4"/>
    </row>
    <row r="2041" spans="1:14" hidden="1" x14ac:dyDescent="0.3">
      <c r="A2041" s="5" t="s">
        <v>606</v>
      </c>
      <c r="B2041" s="5">
        <v>5</v>
      </c>
      <c r="C2041" s="5">
        <v>5</v>
      </c>
      <c r="D2041" s="5">
        <v>108</v>
      </c>
      <c r="E2041" s="4" t="s">
        <v>861</v>
      </c>
      <c r="F2041" s="12" t="s">
        <v>903</v>
      </c>
      <c r="G2041" s="4" t="s">
        <v>943</v>
      </c>
      <c r="H2041" s="9">
        <v>97.19</v>
      </c>
      <c r="I2041" s="4"/>
      <c r="J2041" s="4" t="s">
        <v>856</v>
      </c>
      <c r="K2041" s="4"/>
      <c r="L2041" s="4">
        <v>1</v>
      </c>
      <c r="M2041" s="4" t="s">
        <v>1902</v>
      </c>
      <c r="N2041" s="4"/>
    </row>
    <row r="2042" spans="1:14" hidden="1" x14ac:dyDescent="0.3">
      <c r="A2042" s="5" t="s">
        <v>606</v>
      </c>
      <c r="B2042" s="5">
        <v>5</v>
      </c>
      <c r="C2042" s="5">
        <v>5</v>
      </c>
      <c r="D2042" s="5">
        <v>108</v>
      </c>
      <c r="E2042" s="4" t="s">
        <v>861</v>
      </c>
      <c r="F2042" s="12" t="s">
        <v>907</v>
      </c>
      <c r="G2042" s="4" t="s">
        <v>943</v>
      </c>
      <c r="H2042" s="9">
        <v>98.26</v>
      </c>
      <c r="I2042" s="4"/>
      <c r="J2042" s="4" t="s">
        <v>856</v>
      </c>
      <c r="K2042" s="4"/>
      <c r="L2042" s="4">
        <v>1</v>
      </c>
      <c r="M2042" s="4" t="s">
        <v>1902</v>
      </c>
      <c r="N2042" s="4"/>
    </row>
    <row r="2043" spans="1:14" hidden="1" x14ac:dyDescent="0.3">
      <c r="A2043" s="5" t="s">
        <v>606</v>
      </c>
      <c r="B2043" s="5">
        <v>5</v>
      </c>
      <c r="C2043" s="5">
        <v>5</v>
      </c>
      <c r="D2043" s="5">
        <v>108</v>
      </c>
      <c r="E2043" s="4" t="s">
        <v>861</v>
      </c>
      <c r="F2043" s="12" t="s">
        <v>908</v>
      </c>
      <c r="G2043" s="4" t="s">
        <v>943</v>
      </c>
      <c r="H2043" s="9">
        <v>96.04</v>
      </c>
      <c r="I2043" s="4"/>
      <c r="J2043" s="4" t="s">
        <v>856</v>
      </c>
      <c r="K2043" s="4"/>
      <c r="L2043" s="4">
        <v>1</v>
      </c>
      <c r="M2043" s="4" t="s">
        <v>1902</v>
      </c>
      <c r="N2043" s="4"/>
    </row>
    <row r="2044" spans="1:14" hidden="1" x14ac:dyDescent="0.3">
      <c r="A2044" s="5" t="s">
        <v>606</v>
      </c>
      <c r="B2044" s="5">
        <v>5</v>
      </c>
      <c r="C2044" s="5">
        <v>5</v>
      </c>
      <c r="D2044" s="5">
        <v>108</v>
      </c>
      <c r="E2044" s="4" t="s">
        <v>861</v>
      </c>
      <c r="F2044" s="12" t="s">
        <v>909</v>
      </c>
      <c r="G2044" s="4" t="s">
        <v>943</v>
      </c>
      <c r="H2044" s="9">
        <v>96.46</v>
      </c>
      <c r="I2044" s="4"/>
      <c r="J2044" s="4" t="s">
        <v>856</v>
      </c>
      <c r="K2044" s="4"/>
      <c r="L2044" s="4">
        <v>1</v>
      </c>
      <c r="M2044" s="4" t="s">
        <v>1902</v>
      </c>
      <c r="N2044" s="4"/>
    </row>
    <row r="2045" spans="1:14" hidden="1" x14ac:dyDescent="0.3">
      <c r="A2045" s="5" t="s">
        <v>606</v>
      </c>
      <c r="B2045" s="5">
        <v>5</v>
      </c>
      <c r="C2045" s="5">
        <v>5</v>
      </c>
      <c r="D2045" s="5">
        <v>108</v>
      </c>
      <c r="E2045" s="4" t="s">
        <v>861</v>
      </c>
      <c r="F2045" s="12" t="s">
        <v>910</v>
      </c>
      <c r="G2045" s="4" t="s">
        <v>943</v>
      </c>
      <c r="H2045" s="9">
        <v>95.429999999999993</v>
      </c>
      <c r="I2045" s="4"/>
      <c r="J2045" s="4" t="s">
        <v>856</v>
      </c>
      <c r="K2045" s="4"/>
      <c r="L2045" s="4">
        <v>1</v>
      </c>
      <c r="M2045" s="4" t="s">
        <v>1902</v>
      </c>
      <c r="N2045" s="4"/>
    </row>
    <row r="2046" spans="1:14" hidden="1" x14ac:dyDescent="0.3">
      <c r="A2046" s="5" t="s">
        <v>606</v>
      </c>
      <c r="B2046" s="5">
        <v>5</v>
      </c>
      <c r="C2046" s="5">
        <v>5</v>
      </c>
      <c r="D2046" s="5">
        <v>108</v>
      </c>
      <c r="E2046" s="4" t="s">
        <v>861</v>
      </c>
      <c r="F2046" s="12" t="s">
        <v>911</v>
      </c>
      <c r="G2046" s="4" t="s">
        <v>943</v>
      </c>
      <c r="H2046" s="9">
        <v>96.32</v>
      </c>
      <c r="I2046" s="4"/>
      <c r="J2046" s="4" t="s">
        <v>856</v>
      </c>
      <c r="K2046" s="4"/>
      <c r="L2046" s="4">
        <v>1</v>
      </c>
      <c r="M2046" s="4" t="s">
        <v>1902</v>
      </c>
      <c r="N2046" s="4"/>
    </row>
    <row r="2047" spans="1:14" hidden="1" x14ac:dyDescent="0.3">
      <c r="A2047" s="5" t="s">
        <v>606</v>
      </c>
      <c r="B2047" s="5">
        <v>5</v>
      </c>
      <c r="C2047" s="5">
        <v>5</v>
      </c>
      <c r="D2047" s="5">
        <v>108</v>
      </c>
      <c r="E2047" s="4" t="s">
        <v>861</v>
      </c>
      <c r="F2047" s="12" t="s">
        <v>922</v>
      </c>
      <c r="G2047" s="4" t="s">
        <v>2227</v>
      </c>
      <c r="H2047" s="9">
        <v>84.19</v>
      </c>
      <c r="I2047" s="4"/>
      <c r="J2047" s="4" t="s">
        <v>856</v>
      </c>
      <c r="K2047" s="4"/>
      <c r="L2047" s="4">
        <v>1</v>
      </c>
      <c r="M2047" s="4" t="s">
        <v>960</v>
      </c>
      <c r="N2047" s="4"/>
    </row>
    <row r="2048" spans="1:14" hidden="1" x14ac:dyDescent="0.3">
      <c r="A2048" s="5" t="s">
        <v>606</v>
      </c>
      <c r="B2048" s="5">
        <v>5</v>
      </c>
      <c r="C2048" s="5">
        <v>5</v>
      </c>
      <c r="D2048" s="5">
        <v>108</v>
      </c>
      <c r="E2048" s="4" t="s">
        <v>861</v>
      </c>
      <c r="F2048" s="12" t="s">
        <v>904</v>
      </c>
      <c r="G2048" s="4" t="s">
        <v>2227</v>
      </c>
      <c r="H2048" s="9">
        <v>80.03</v>
      </c>
      <c r="I2048" s="4"/>
      <c r="J2048" s="4" t="s">
        <v>856</v>
      </c>
      <c r="K2048" s="4"/>
      <c r="L2048" s="4">
        <v>1</v>
      </c>
      <c r="M2048" s="4" t="s">
        <v>960</v>
      </c>
      <c r="N2048" s="4"/>
    </row>
    <row r="2049" spans="1:14" hidden="1" x14ac:dyDescent="0.3">
      <c r="A2049" s="5" t="s">
        <v>606</v>
      </c>
      <c r="B2049" s="5">
        <v>5</v>
      </c>
      <c r="C2049" s="5">
        <v>5</v>
      </c>
      <c r="D2049" s="5">
        <v>108</v>
      </c>
      <c r="E2049" s="4" t="s">
        <v>861</v>
      </c>
      <c r="F2049" s="12" t="s">
        <v>905</v>
      </c>
      <c r="G2049" s="4" t="s">
        <v>2227</v>
      </c>
      <c r="H2049" s="9">
        <v>76.319999999999993</v>
      </c>
      <c r="I2049" s="4"/>
      <c r="J2049" s="4" t="s">
        <v>856</v>
      </c>
      <c r="K2049" s="4"/>
      <c r="L2049" s="4">
        <v>1</v>
      </c>
      <c r="M2049" s="4" t="s">
        <v>960</v>
      </c>
      <c r="N2049" s="4"/>
    </row>
    <row r="2050" spans="1:14" hidden="1" x14ac:dyDescent="0.3">
      <c r="A2050" s="5" t="s">
        <v>606</v>
      </c>
      <c r="B2050" s="5">
        <v>5</v>
      </c>
      <c r="C2050" s="5">
        <v>5</v>
      </c>
      <c r="D2050" s="5">
        <v>108</v>
      </c>
      <c r="E2050" s="4" t="s">
        <v>861</v>
      </c>
      <c r="F2050" s="12" t="s">
        <v>906</v>
      </c>
      <c r="G2050" s="4" t="s">
        <v>2227</v>
      </c>
      <c r="H2050" s="9">
        <v>75.150000000000006</v>
      </c>
      <c r="I2050" s="4"/>
      <c r="J2050" s="4" t="s">
        <v>856</v>
      </c>
      <c r="K2050" s="4"/>
      <c r="L2050" s="4">
        <v>1</v>
      </c>
      <c r="M2050" s="4" t="s">
        <v>960</v>
      </c>
      <c r="N2050" s="4"/>
    </row>
    <row r="2051" spans="1:14" hidden="1" x14ac:dyDescent="0.3">
      <c r="A2051" s="5" t="s">
        <v>606</v>
      </c>
      <c r="B2051" s="5">
        <v>5</v>
      </c>
      <c r="C2051" s="5">
        <v>5</v>
      </c>
      <c r="D2051" s="5">
        <v>108</v>
      </c>
      <c r="E2051" s="4" t="s">
        <v>861</v>
      </c>
      <c r="F2051" s="12" t="s">
        <v>903</v>
      </c>
      <c r="G2051" s="4" t="s">
        <v>2227</v>
      </c>
      <c r="H2051" s="9">
        <v>71.89</v>
      </c>
      <c r="I2051" s="4"/>
      <c r="J2051" s="4" t="s">
        <v>856</v>
      </c>
      <c r="K2051" s="4"/>
      <c r="L2051" s="4">
        <v>1</v>
      </c>
      <c r="M2051" s="4" t="s">
        <v>960</v>
      </c>
      <c r="N2051" s="4"/>
    </row>
    <row r="2052" spans="1:14" hidden="1" x14ac:dyDescent="0.3">
      <c r="A2052" s="5" t="s">
        <v>606</v>
      </c>
      <c r="B2052" s="5">
        <v>5</v>
      </c>
      <c r="C2052" s="5">
        <v>5</v>
      </c>
      <c r="D2052" s="5">
        <v>108</v>
      </c>
      <c r="E2052" s="4" t="s">
        <v>861</v>
      </c>
      <c r="F2052" s="12" t="s">
        <v>907</v>
      </c>
      <c r="G2052" s="4" t="s">
        <v>2227</v>
      </c>
      <c r="H2052" s="9">
        <v>72.34</v>
      </c>
      <c r="I2052" s="4"/>
      <c r="J2052" s="4" t="s">
        <v>856</v>
      </c>
      <c r="K2052" s="4"/>
      <c r="L2052" s="4">
        <v>1</v>
      </c>
      <c r="M2052" s="4" t="s">
        <v>960</v>
      </c>
      <c r="N2052" s="4"/>
    </row>
    <row r="2053" spans="1:14" hidden="1" x14ac:dyDescent="0.3">
      <c r="A2053" s="5" t="s">
        <v>606</v>
      </c>
      <c r="B2053" s="5">
        <v>5</v>
      </c>
      <c r="C2053" s="5">
        <v>5</v>
      </c>
      <c r="D2053" s="5">
        <v>108</v>
      </c>
      <c r="E2053" s="4" t="s">
        <v>861</v>
      </c>
      <c r="F2053" s="12" t="s">
        <v>908</v>
      </c>
      <c r="G2053" s="4" t="s">
        <v>2227</v>
      </c>
      <c r="H2053" s="9">
        <v>71.98</v>
      </c>
      <c r="I2053" s="4"/>
      <c r="J2053" s="4" t="s">
        <v>856</v>
      </c>
      <c r="K2053" s="4"/>
      <c r="L2053" s="4">
        <v>1</v>
      </c>
      <c r="M2053" s="4" t="s">
        <v>960</v>
      </c>
      <c r="N2053" s="4"/>
    </row>
    <row r="2054" spans="1:14" hidden="1" x14ac:dyDescent="0.3">
      <c r="A2054" s="5" t="s">
        <v>606</v>
      </c>
      <c r="B2054" s="5">
        <v>5</v>
      </c>
      <c r="C2054" s="5">
        <v>5</v>
      </c>
      <c r="D2054" s="5">
        <v>108</v>
      </c>
      <c r="E2054" s="4" t="s">
        <v>861</v>
      </c>
      <c r="F2054" s="12" t="s">
        <v>909</v>
      </c>
      <c r="G2054" s="4" t="s">
        <v>2227</v>
      </c>
      <c r="H2054" s="9">
        <v>72.44</v>
      </c>
      <c r="I2054" s="4"/>
      <c r="J2054" s="4" t="s">
        <v>856</v>
      </c>
      <c r="K2054" s="4"/>
      <c r="L2054" s="4">
        <v>1</v>
      </c>
      <c r="M2054" s="4" t="s">
        <v>960</v>
      </c>
      <c r="N2054" s="4"/>
    </row>
    <row r="2055" spans="1:14" hidden="1" x14ac:dyDescent="0.3">
      <c r="A2055" s="5" t="s">
        <v>606</v>
      </c>
      <c r="B2055" s="5">
        <v>5</v>
      </c>
      <c r="C2055" s="5">
        <v>5</v>
      </c>
      <c r="D2055" s="5">
        <v>108</v>
      </c>
      <c r="E2055" s="4" t="s">
        <v>861</v>
      </c>
      <c r="F2055" s="12" t="s">
        <v>910</v>
      </c>
      <c r="G2055" s="4" t="s">
        <v>2227</v>
      </c>
      <c r="H2055" s="9">
        <v>70.69</v>
      </c>
      <c r="I2055" s="4"/>
      <c r="J2055" s="4" t="s">
        <v>856</v>
      </c>
      <c r="K2055" s="4"/>
      <c r="L2055" s="4">
        <v>1</v>
      </c>
      <c r="M2055" s="4" t="s">
        <v>960</v>
      </c>
      <c r="N2055" s="4"/>
    </row>
    <row r="2056" spans="1:14" hidden="1" x14ac:dyDescent="0.3">
      <c r="A2056" s="5" t="s">
        <v>606</v>
      </c>
      <c r="B2056" s="5">
        <v>5</v>
      </c>
      <c r="C2056" s="5">
        <v>5</v>
      </c>
      <c r="D2056" s="5">
        <v>108</v>
      </c>
      <c r="E2056" s="4" t="s">
        <v>861</v>
      </c>
      <c r="F2056" s="12" t="s">
        <v>911</v>
      </c>
      <c r="G2056" s="4" t="s">
        <v>2227</v>
      </c>
      <c r="H2056" s="9">
        <v>73.02</v>
      </c>
      <c r="I2056" s="4"/>
      <c r="J2056" s="4" t="s">
        <v>856</v>
      </c>
      <c r="K2056" s="4"/>
      <c r="L2056" s="4">
        <v>1</v>
      </c>
      <c r="M2056" s="4" t="s">
        <v>960</v>
      </c>
      <c r="N2056" s="4"/>
    </row>
    <row r="2057" spans="1:14" hidden="1" x14ac:dyDescent="0.3">
      <c r="A2057" s="5" t="s">
        <v>606</v>
      </c>
      <c r="B2057" s="5">
        <v>5</v>
      </c>
      <c r="C2057" s="5">
        <v>5</v>
      </c>
      <c r="D2057" s="5">
        <v>108</v>
      </c>
      <c r="E2057" s="4" t="s">
        <v>861</v>
      </c>
      <c r="F2057" s="12" t="s">
        <v>922</v>
      </c>
      <c r="G2057" s="4" t="s">
        <v>2230</v>
      </c>
      <c r="H2057" s="9">
        <v>14.45</v>
      </c>
      <c r="I2057" s="4"/>
      <c r="J2057" s="4" t="s">
        <v>856</v>
      </c>
      <c r="K2057" s="4"/>
      <c r="L2057" s="4">
        <v>1</v>
      </c>
      <c r="M2057" s="4" t="s">
        <v>960</v>
      </c>
      <c r="N2057" s="4"/>
    </row>
    <row r="2058" spans="1:14" hidden="1" x14ac:dyDescent="0.3">
      <c r="A2058" s="5" t="s">
        <v>606</v>
      </c>
      <c r="B2058" s="5">
        <v>5</v>
      </c>
      <c r="C2058" s="5">
        <v>5</v>
      </c>
      <c r="D2058" s="5">
        <v>108</v>
      </c>
      <c r="E2058" s="4" t="s">
        <v>861</v>
      </c>
      <c r="F2058" s="12" t="s">
        <v>904</v>
      </c>
      <c r="G2058" s="4" t="s">
        <v>2230</v>
      </c>
      <c r="H2058" s="9">
        <v>18.62</v>
      </c>
      <c r="I2058" s="4"/>
      <c r="J2058" s="4" t="s">
        <v>856</v>
      </c>
      <c r="K2058" s="4"/>
      <c r="L2058" s="4">
        <v>1</v>
      </c>
      <c r="M2058" s="4" t="s">
        <v>960</v>
      </c>
      <c r="N2058" s="4"/>
    </row>
    <row r="2059" spans="1:14" hidden="1" x14ac:dyDescent="0.3">
      <c r="A2059" s="5" t="s">
        <v>606</v>
      </c>
      <c r="B2059" s="5">
        <v>5</v>
      </c>
      <c r="C2059" s="5">
        <v>5</v>
      </c>
      <c r="D2059" s="5">
        <v>108</v>
      </c>
      <c r="E2059" s="4" t="s">
        <v>861</v>
      </c>
      <c r="F2059" s="12" t="s">
        <v>905</v>
      </c>
      <c r="G2059" s="4" t="s">
        <v>2230</v>
      </c>
      <c r="H2059" s="9">
        <v>22.66</v>
      </c>
      <c r="I2059" s="4"/>
      <c r="J2059" s="4" t="s">
        <v>856</v>
      </c>
      <c r="K2059" s="4"/>
      <c r="L2059" s="4">
        <v>1</v>
      </c>
      <c r="M2059" s="4" t="s">
        <v>960</v>
      </c>
      <c r="N2059" s="4"/>
    </row>
    <row r="2060" spans="1:14" hidden="1" x14ac:dyDescent="0.3">
      <c r="A2060" s="5" t="s">
        <v>606</v>
      </c>
      <c r="B2060" s="5">
        <v>5</v>
      </c>
      <c r="C2060" s="5">
        <v>5</v>
      </c>
      <c r="D2060" s="5">
        <v>108</v>
      </c>
      <c r="E2060" s="4" t="s">
        <v>861</v>
      </c>
      <c r="F2060" s="12" t="s">
        <v>906</v>
      </c>
      <c r="G2060" s="4" t="s">
        <v>2230</v>
      </c>
      <c r="H2060" s="9">
        <v>24.54</v>
      </c>
      <c r="I2060" s="4"/>
      <c r="J2060" s="4" t="s">
        <v>856</v>
      </c>
      <c r="K2060" s="4"/>
      <c r="L2060" s="4">
        <v>1</v>
      </c>
      <c r="M2060" s="4" t="s">
        <v>960</v>
      </c>
      <c r="N2060" s="4"/>
    </row>
    <row r="2061" spans="1:14" hidden="1" x14ac:dyDescent="0.3">
      <c r="A2061" s="5" t="s">
        <v>606</v>
      </c>
      <c r="B2061" s="5">
        <v>5</v>
      </c>
      <c r="C2061" s="5">
        <v>5</v>
      </c>
      <c r="D2061" s="5">
        <v>108</v>
      </c>
      <c r="E2061" s="4" t="s">
        <v>861</v>
      </c>
      <c r="F2061" s="12" t="s">
        <v>903</v>
      </c>
      <c r="G2061" s="4" t="s">
        <v>2230</v>
      </c>
      <c r="H2061" s="9">
        <v>25.3</v>
      </c>
      <c r="I2061" s="4"/>
      <c r="J2061" s="4" t="s">
        <v>856</v>
      </c>
      <c r="K2061" s="4"/>
      <c r="L2061" s="4">
        <v>1</v>
      </c>
      <c r="M2061" s="4" t="s">
        <v>960</v>
      </c>
      <c r="N2061" s="4"/>
    </row>
    <row r="2062" spans="1:14" hidden="1" x14ac:dyDescent="0.3">
      <c r="A2062" s="5" t="s">
        <v>606</v>
      </c>
      <c r="B2062" s="5">
        <v>5</v>
      </c>
      <c r="C2062" s="5">
        <v>5</v>
      </c>
      <c r="D2062" s="5">
        <v>108</v>
      </c>
      <c r="E2062" s="4" t="s">
        <v>861</v>
      </c>
      <c r="F2062" s="12" t="s">
        <v>907</v>
      </c>
      <c r="G2062" s="4" t="s">
        <v>2230</v>
      </c>
      <c r="H2062" s="9">
        <v>25.92</v>
      </c>
      <c r="I2062" s="4"/>
      <c r="J2062" s="4" t="s">
        <v>856</v>
      </c>
      <c r="K2062" s="4"/>
      <c r="L2062" s="4">
        <v>1</v>
      </c>
      <c r="M2062" s="4" t="s">
        <v>960</v>
      </c>
      <c r="N2062" s="4"/>
    </row>
    <row r="2063" spans="1:14" hidden="1" x14ac:dyDescent="0.3">
      <c r="A2063" s="5" t="s">
        <v>606</v>
      </c>
      <c r="B2063" s="5">
        <v>5</v>
      </c>
      <c r="C2063" s="5">
        <v>5</v>
      </c>
      <c r="D2063" s="5">
        <v>108</v>
      </c>
      <c r="E2063" s="4" t="s">
        <v>861</v>
      </c>
      <c r="F2063" s="12" t="s">
        <v>908</v>
      </c>
      <c r="G2063" s="4" t="s">
        <v>2230</v>
      </c>
      <c r="H2063" s="9">
        <v>24.06</v>
      </c>
      <c r="I2063" s="4"/>
      <c r="J2063" s="4" t="s">
        <v>856</v>
      </c>
      <c r="K2063" s="4"/>
      <c r="L2063" s="4">
        <v>1</v>
      </c>
      <c r="M2063" s="4" t="s">
        <v>960</v>
      </c>
      <c r="N2063" s="4"/>
    </row>
    <row r="2064" spans="1:14" hidden="1" x14ac:dyDescent="0.3">
      <c r="A2064" s="5" t="s">
        <v>606</v>
      </c>
      <c r="B2064" s="5">
        <v>5</v>
      </c>
      <c r="C2064" s="5">
        <v>5</v>
      </c>
      <c r="D2064" s="5">
        <v>108</v>
      </c>
      <c r="E2064" s="4" t="s">
        <v>861</v>
      </c>
      <c r="F2064" s="12" t="s">
        <v>909</v>
      </c>
      <c r="G2064" s="4" t="s">
        <v>2230</v>
      </c>
      <c r="H2064" s="9">
        <v>24.02</v>
      </c>
      <c r="I2064" s="4"/>
      <c r="J2064" s="4" t="s">
        <v>856</v>
      </c>
      <c r="K2064" s="4"/>
      <c r="L2064" s="4">
        <v>1</v>
      </c>
      <c r="M2064" s="4" t="s">
        <v>960</v>
      </c>
      <c r="N2064" s="4"/>
    </row>
    <row r="2065" spans="1:14" hidden="1" x14ac:dyDescent="0.3">
      <c r="A2065" s="5" t="s">
        <v>606</v>
      </c>
      <c r="B2065" s="5">
        <v>5</v>
      </c>
      <c r="C2065" s="5">
        <v>5</v>
      </c>
      <c r="D2065" s="5">
        <v>108</v>
      </c>
      <c r="E2065" s="4" t="s">
        <v>861</v>
      </c>
      <c r="F2065" s="12" t="s">
        <v>910</v>
      </c>
      <c r="G2065" s="4" t="s">
        <v>2230</v>
      </c>
      <c r="H2065" s="9">
        <v>24.74</v>
      </c>
      <c r="I2065" s="4"/>
      <c r="J2065" s="4" t="s">
        <v>856</v>
      </c>
      <c r="K2065" s="4"/>
      <c r="L2065" s="4">
        <v>1</v>
      </c>
      <c r="M2065" s="4" t="s">
        <v>960</v>
      </c>
      <c r="N2065" s="4"/>
    </row>
    <row r="2066" spans="1:14" hidden="1" x14ac:dyDescent="0.3">
      <c r="A2066" s="5" t="s">
        <v>606</v>
      </c>
      <c r="B2066" s="5">
        <v>5</v>
      </c>
      <c r="C2066" s="5">
        <v>5</v>
      </c>
      <c r="D2066" s="5">
        <v>108</v>
      </c>
      <c r="E2066" s="4" t="s">
        <v>861</v>
      </c>
      <c r="F2066" s="12" t="s">
        <v>911</v>
      </c>
      <c r="G2066" s="4" t="s">
        <v>2230</v>
      </c>
      <c r="H2066" s="9">
        <v>23.3</v>
      </c>
      <c r="I2066" s="4"/>
      <c r="J2066" s="4" t="s">
        <v>856</v>
      </c>
      <c r="K2066" s="4"/>
      <c r="L2066" s="4">
        <v>1</v>
      </c>
      <c r="M2066" s="4" t="s">
        <v>960</v>
      </c>
      <c r="N2066" s="4"/>
    </row>
    <row r="2067" spans="1:14" hidden="1" x14ac:dyDescent="0.3">
      <c r="A2067" s="5" t="s">
        <v>606</v>
      </c>
      <c r="B2067" s="5">
        <v>5</v>
      </c>
      <c r="C2067" s="5">
        <v>5</v>
      </c>
      <c r="D2067" s="5">
        <v>108</v>
      </c>
      <c r="E2067" s="4" t="s">
        <v>861</v>
      </c>
      <c r="F2067" s="12" t="s">
        <v>922</v>
      </c>
      <c r="G2067" s="4" t="s">
        <v>964</v>
      </c>
      <c r="H2067" s="9">
        <v>239.11105126122476</v>
      </c>
      <c r="I2067" s="9">
        <v>12.459320259132653</v>
      </c>
      <c r="J2067" s="4" t="s">
        <v>965</v>
      </c>
      <c r="K2067" s="4"/>
      <c r="L2067" s="4">
        <v>1</v>
      </c>
      <c r="M2067" s="4" t="s">
        <v>960</v>
      </c>
      <c r="N2067" s="4"/>
    </row>
    <row r="2068" spans="1:14" hidden="1" x14ac:dyDescent="0.3">
      <c r="A2068" s="5" t="s">
        <v>606</v>
      </c>
      <c r="B2068" s="5">
        <v>5</v>
      </c>
      <c r="C2068" s="5">
        <v>5</v>
      </c>
      <c r="D2068" s="5">
        <v>108</v>
      </c>
      <c r="E2068" s="4" t="s">
        <v>861</v>
      </c>
      <c r="F2068" s="12" t="s">
        <v>907</v>
      </c>
      <c r="G2068" s="4" t="s">
        <v>964</v>
      </c>
      <c r="H2068" s="9">
        <v>207.77290912440759</v>
      </c>
      <c r="I2068" s="9">
        <v>10.781858765847444</v>
      </c>
      <c r="J2068" s="4" t="s">
        <v>965</v>
      </c>
      <c r="K2068" s="4"/>
      <c r="L2068" s="4">
        <v>1</v>
      </c>
      <c r="M2068" s="4" t="s">
        <v>960</v>
      </c>
      <c r="N2068" s="4"/>
    </row>
    <row r="2069" spans="1:14" hidden="1" x14ac:dyDescent="0.3">
      <c r="A2069" s="5" t="s">
        <v>606</v>
      </c>
      <c r="B2069" s="5">
        <v>5</v>
      </c>
      <c r="C2069" s="5">
        <v>5</v>
      </c>
      <c r="D2069" s="5">
        <v>108</v>
      </c>
      <c r="E2069" s="4" t="s">
        <v>861</v>
      </c>
      <c r="F2069" s="12" t="s">
        <v>912</v>
      </c>
      <c r="G2069" s="4" t="s">
        <v>964</v>
      </c>
      <c r="H2069" s="9">
        <v>173.17506593216805</v>
      </c>
      <c r="I2069" s="9">
        <v>9.9473640503270602</v>
      </c>
      <c r="J2069" s="4" t="s">
        <v>965</v>
      </c>
      <c r="K2069" s="4"/>
      <c r="L2069" s="4">
        <v>1</v>
      </c>
      <c r="M2069" s="4" t="s">
        <v>960</v>
      </c>
      <c r="N2069" s="4"/>
    </row>
    <row r="2070" spans="1:14" hidden="1" x14ac:dyDescent="0.3">
      <c r="A2070" s="5" t="s">
        <v>606</v>
      </c>
      <c r="B2070" s="5">
        <v>5</v>
      </c>
      <c r="C2070" s="5">
        <v>5</v>
      </c>
      <c r="D2070" s="5">
        <v>108</v>
      </c>
      <c r="E2070" s="4" t="s">
        <v>861</v>
      </c>
      <c r="F2070" s="12" t="s">
        <v>917</v>
      </c>
      <c r="G2070" s="4" t="s">
        <v>964</v>
      </c>
      <c r="H2070" s="9">
        <v>158.12980270792403</v>
      </c>
      <c r="I2070" s="9">
        <v>8.8382456407814498</v>
      </c>
      <c r="J2070" s="4" t="s">
        <v>965</v>
      </c>
      <c r="K2070" s="4"/>
      <c r="L2070" s="4">
        <v>1</v>
      </c>
      <c r="M2070" s="4" t="s">
        <v>960</v>
      </c>
      <c r="N2070" s="4"/>
    </row>
    <row r="2071" spans="1:14" hidden="1" x14ac:dyDescent="0.3">
      <c r="A2071" s="5" t="s">
        <v>606</v>
      </c>
      <c r="B2071" s="5">
        <v>5</v>
      </c>
      <c r="C2071" s="5">
        <v>5</v>
      </c>
      <c r="D2071" s="5">
        <v>108</v>
      </c>
      <c r="E2071" s="4" t="s">
        <v>861</v>
      </c>
      <c r="F2071" s="12" t="s">
        <v>1134</v>
      </c>
      <c r="G2071" s="4" t="s">
        <v>964</v>
      </c>
      <c r="H2071" s="9">
        <v>114.92152138820526</v>
      </c>
      <c r="I2071" s="9">
        <v>7.4185163809921004</v>
      </c>
      <c r="J2071" s="4" t="s">
        <v>965</v>
      </c>
      <c r="K2071" s="4"/>
      <c r="L2071" s="4">
        <v>1</v>
      </c>
      <c r="M2071" s="4" t="s">
        <v>960</v>
      </c>
      <c r="N2071" s="4"/>
    </row>
    <row r="2072" spans="1:14" hidden="1" x14ac:dyDescent="0.3">
      <c r="A2072" s="5" t="s">
        <v>606</v>
      </c>
      <c r="B2072" s="5">
        <v>5</v>
      </c>
      <c r="C2072" s="5">
        <v>5</v>
      </c>
      <c r="D2072" s="5">
        <v>108</v>
      </c>
      <c r="E2072" s="4" t="s">
        <v>861</v>
      </c>
      <c r="F2072" s="12" t="s">
        <v>1135</v>
      </c>
      <c r="G2072" s="4" t="s">
        <v>964</v>
      </c>
      <c r="H2072" s="9">
        <v>100.41564663364142</v>
      </c>
      <c r="I2072" s="9">
        <v>6.6646443412839984</v>
      </c>
      <c r="J2072" s="4" t="s">
        <v>965</v>
      </c>
      <c r="K2072" s="4"/>
      <c r="L2072" s="4">
        <v>1</v>
      </c>
      <c r="M2072" s="4" t="s">
        <v>960</v>
      </c>
      <c r="N2072" s="4"/>
    </row>
    <row r="2073" spans="1:14" hidden="1" x14ac:dyDescent="0.3">
      <c r="A2073" s="5" t="s">
        <v>606</v>
      </c>
      <c r="B2073" s="5">
        <v>5</v>
      </c>
      <c r="C2073" s="5">
        <v>5</v>
      </c>
      <c r="D2073" s="5">
        <v>108</v>
      </c>
      <c r="E2073" s="4" t="s">
        <v>861</v>
      </c>
      <c r="F2073" s="12" t="s">
        <v>1136</v>
      </c>
      <c r="G2073" s="4" t="s">
        <v>964</v>
      </c>
      <c r="H2073" s="9">
        <v>88.89713182208088</v>
      </c>
      <c r="I2073" s="9">
        <v>6.6896837501759521</v>
      </c>
      <c r="J2073" s="4" t="s">
        <v>965</v>
      </c>
      <c r="K2073" s="4"/>
      <c r="L2073" s="4">
        <v>1</v>
      </c>
      <c r="M2073" s="4" t="s">
        <v>960</v>
      </c>
      <c r="N2073" s="4"/>
    </row>
    <row r="2074" spans="1:14" hidden="1" x14ac:dyDescent="0.3">
      <c r="A2074" s="5" t="s">
        <v>606</v>
      </c>
      <c r="B2074" s="5">
        <v>5</v>
      </c>
      <c r="C2074" s="5">
        <v>5</v>
      </c>
      <c r="D2074" s="5">
        <v>108</v>
      </c>
      <c r="E2074" s="4" t="s">
        <v>861</v>
      </c>
      <c r="F2074" s="12" t="s">
        <v>1137</v>
      </c>
      <c r="G2074" s="4" t="s">
        <v>964</v>
      </c>
      <c r="H2074" s="9">
        <v>58.521581861851303</v>
      </c>
      <c r="I2074" s="9">
        <v>5.0499241554286947</v>
      </c>
      <c r="J2074" s="4" t="s">
        <v>965</v>
      </c>
      <c r="K2074" s="4"/>
      <c r="L2074" s="4">
        <v>1</v>
      </c>
      <c r="M2074" s="4" t="s">
        <v>960</v>
      </c>
      <c r="N2074" s="4"/>
    </row>
    <row r="2075" spans="1:14" hidden="1" x14ac:dyDescent="0.3">
      <c r="A2075" s="5" t="s">
        <v>606</v>
      </c>
      <c r="B2075" s="5">
        <v>5</v>
      </c>
      <c r="C2075" s="5">
        <v>5</v>
      </c>
      <c r="D2075" s="5">
        <v>108</v>
      </c>
      <c r="E2075" s="4" t="s">
        <v>861</v>
      </c>
      <c r="F2075" s="12" t="s">
        <v>1158</v>
      </c>
      <c r="G2075" s="4" t="s">
        <v>964</v>
      </c>
      <c r="H2075" s="9">
        <v>35.220580502130659</v>
      </c>
      <c r="I2075" s="9">
        <v>3.3967707801448603</v>
      </c>
      <c r="J2075" s="4" t="s">
        <v>965</v>
      </c>
      <c r="K2075" s="4"/>
      <c r="L2075" s="4">
        <v>1</v>
      </c>
      <c r="M2075" s="4" t="s">
        <v>960</v>
      </c>
      <c r="N2075" s="4"/>
    </row>
    <row r="2076" spans="1:14" hidden="1" x14ac:dyDescent="0.3">
      <c r="A2076" s="5" t="s">
        <v>606</v>
      </c>
      <c r="B2076" s="5">
        <v>5</v>
      </c>
      <c r="C2076" s="5">
        <v>5</v>
      </c>
      <c r="D2076" s="5">
        <v>108</v>
      </c>
      <c r="E2076" s="4" t="s">
        <v>861</v>
      </c>
      <c r="F2076" s="12" t="s">
        <v>1163</v>
      </c>
      <c r="G2076" s="4" t="s">
        <v>964</v>
      </c>
      <c r="H2076" s="9">
        <v>24.765266735548053</v>
      </c>
      <c r="I2076" s="9">
        <v>2.6886347564883382</v>
      </c>
      <c r="J2076" s="4" t="s">
        <v>965</v>
      </c>
      <c r="K2076" s="4"/>
      <c r="L2076" s="4">
        <v>1</v>
      </c>
      <c r="M2076" s="4" t="s">
        <v>960</v>
      </c>
      <c r="N2076" s="4"/>
    </row>
    <row r="2077" spans="1:14" hidden="1" x14ac:dyDescent="0.3">
      <c r="A2077" s="5" t="s">
        <v>606</v>
      </c>
      <c r="B2077" s="5">
        <v>5</v>
      </c>
      <c r="C2077" s="5">
        <v>5</v>
      </c>
      <c r="D2077" s="5">
        <v>108</v>
      </c>
      <c r="E2077" s="4" t="s">
        <v>861</v>
      </c>
      <c r="F2077" s="12" t="s">
        <v>1168</v>
      </c>
      <c r="G2077" s="4" t="s">
        <v>964</v>
      </c>
      <c r="H2077" s="9">
        <v>14.873594508675389</v>
      </c>
      <c r="I2077" s="9">
        <v>1.7557366489850379</v>
      </c>
      <c r="J2077" s="4" t="s">
        <v>965</v>
      </c>
      <c r="K2077" s="4"/>
      <c r="L2077" s="4">
        <v>1</v>
      </c>
      <c r="M2077" s="4" t="s">
        <v>960</v>
      </c>
      <c r="N2077" s="4"/>
    </row>
    <row r="2078" spans="1:14" hidden="1" x14ac:dyDescent="0.3">
      <c r="A2078" s="5" t="s">
        <v>606</v>
      </c>
      <c r="B2078" s="5">
        <v>5</v>
      </c>
      <c r="C2078" s="5">
        <v>5</v>
      </c>
      <c r="D2078" s="5">
        <v>108</v>
      </c>
      <c r="E2078" s="4" t="s">
        <v>861</v>
      </c>
      <c r="F2078" s="12" t="s">
        <v>922</v>
      </c>
      <c r="G2078" s="4" t="s">
        <v>966</v>
      </c>
      <c r="H2078" s="9">
        <v>144.75964024759296</v>
      </c>
      <c r="I2078" s="9">
        <v>6.9688584575870722</v>
      </c>
      <c r="J2078" s="4" t="s">
        <v>965</v>
      </c>
      <c r="K2078" s="4"/>
      <c r="L2078" s="4">
        <v>1</v>
      </c>
      <c r="M2078" s="4" t="s">
        <v>960</v>
      </c>
      <c r="N2078" s="4"/>
    </row>
    <row r="2079" spans="1:14" hidden="1" x14ac:dyDescent="0.3">
      <c r="A2079" s="5" t="s">
        <v>606</v>
      </c>
      <c r="B2079" s="5">
        <v>5</v>
      </c>
      <c r="C2079" s="5">
        <v>5</v>
      </c>
      <c r="D2079" s="5">
        <v>108</v>
      </c>
      <c r="E2079" s="4" t="s">
        <v>861</v>
      </c>
      <c r="F2079" s="12" t="s">
        <v>904</v>
      </c>
      <c r="G2079" s="4" t="s">
        <v>966</v>
      </c>
      <c r="H2079" s="9">
        <v>117.27402537663849</v>
      </c>
      <c r="I2079" s="9">
        <v>16.63437337835154</v>
      </c>
      <c r="J2079" s="4" t="s">
        <v>965</v>
      </c>
      <c r="K2079" s="4"/>
      <c r="L2079" s="4">
        <v>1</v>
      </c>
      <c r="M2079" s="4" t="s">
        <v>960</v>
      </c>
      <c r="N2079" s="4"/>
    </row>
    <row r="2080" spans="1:14" hidden="1" x14ac:dyDescent="0.3">
      <c r="A2080" s="5" t="s">
        <v>606</v>
      </c>
      <c r="B2080" s="5">
        <v>5</v>
      </c>
      <c r="C2080" s="5">
        <v>5</v>
      </c>
      <c r="D2080" s="5">
        <v>108</v>
      </c>
      <c r="E2080" s="4" t="s">
        <v>861</v>
      </c>
      <c r="F2080" s="12" t="s">
        <v>905</v>
      </c>
      <c r="G2080" s="4" t="s">
        <v>966</v>
      </c>
      <c r="H2080" s="9">
        <v>38.83685883629613</v>
      </c>
      <c r="I2080" s="9">
        <v>7.5638813275291925</v>
      </c>
      <c r="J2080" s="4" t="s">
        <v>965</v>
      </c>
      <c r="K2080" s="4"/>
      <c r="L2080" s="4">
        <v>1</v>
      </c>
      <c r="M2080" s="4" t="s">
        <v>960</v>
      </c>
      <c r="N2080" s="4"/>
    </row>
    <row r="2081" spans="1:14" hidden="1" x14ac:dyDescent="0.3">
      <c r="A2081" s="5" t="s">
        <v>606</v>
      </c>
      <c r="B2081" s="5">
        <v>5</v>
      </c>
      <c r="C2081" s="5">
        <v>5</v>
      </c>
      <c r="D2081" s="5">
        <v>108</v>
      </c>
      <c r="E2081" s="4" t="s">
        <v>861</v>
      </c>
      <c r="F2081" s="12" t="s">
        <v>906</v>
      </c>
      <c r="G2081" s="4" t="s">
        <v>966</v>
      </c>
      <c r="H2081" s="9">
        <v>14.878645794088477</v>
      </c>
      <c r="I2081" s="9">
        <v>5.4651413022012099</v>
      </c>
      <c r="J2081" s="4" t="s">
        <v>965</v>
      </c>
      <c r="K2081" s="4"/>
      <c r="L2081" s="4">
        <v>1</v>
      </c>
      <c r="M2081" s="4" t="s">
        <v>960</v>
      </c>
      <c r="N2081" s="4"/>
    </row>
    <row r="2082" spans="1:14" hidden="1" x14ac:dyDescent="0.3">
      <c r="A2082" s="5" t="s">
        <v>606</v>
      </c>
      <c r="B2082" s="5">
        <v>5</v>
      </c>
      <c r="C2082" s="5">
        <v>5</v>
      </c>
      <c r="D2082" s="5">
        <v>108</v>
      </c>
      <c r="E2082" s="4" t="s">
        <v>861</v>
      </c>
      <c r="F2082" s="12" t="s">
        <v>903</v>
      </c>
      <c r="G2082" s="4" t="s">
        <v>966</v>
      </c>
      <c r="H2082" s="9">
        <v>0</v>
      </c>
      <c r="I2082" s="9">
        <v>0</v>
      </c>
      <c r="J2082" s="4" t="s">
        <v>965</v>
      </c>
      <c r="K2082" s="4"/>
      <c r="L2082" s="4">
        <v>1</v>
      </c>
      <c r="M2082" s="4" t="s">
        <v>960</v>
      </c>
      <c r="N2082" s="4"/>
    </row>
    <row r="2083" spans="1:14" hidden="1" x14ac:dyDescent="0.3">
      <c r="A2083" s="5" t="s">
        <v>606</v>
      </c>
      <c r="B2083" s="5">
        <v>5</v>
      </c>
      <c r="C2083" s="5">
        <v>5</v>
      </c>
      <c r="D2083" s="5">
        <v>108</v>
      </c>
      <c r="E2083" s="4" t="s">
        <v>861</v>
      </c>
      <c r="F2083" s="12" t="s">
        <v>922</v>
      </c>
      <c r="G2083" s="4" t="s">
        <v>931</v>
      </c>
      <c r="H2083" s="9">
        <v>3.66889070146819</v>
      </c>
      <c r="I2083" s="9"/>
      <c r="J2083" s="4" t="s">
        <v>856</v>
      </c>
      <c r="K2083" s="4"/>
      <c r="L2083" s="4">
        <v>1</v>
      </c>
      <c r="M2083" s="4" t="s">
        <v>960</v>
      </c>
      <c r="N2083" s="4"/>
    </row>
    <row r="2084" spans="1:14" hidden="1" x14ac:dyDescent="0.3">
      <c r="A2084" s="5" t="s">
        <v>606</v>
      </c>
      <c r="B2084" s="5">
        <v>5</v>
      </c>
      <c r="C2084" s="5">
        <v>5</v>
      </c>
      <c r="D2084" s="5">
        <v>108</v>
      </c>
      <c r="E2084" s="4" t="s">
        <v>861</v>
      </c>
      <c r="F2084" s="12" t="s">
        <v>904</v>
      </c>
      <c r="G2084" s="4" t="s">
        <v>931</v>
      </c>
      <c r="H2084" s="9">
        <v>3.7468862745098042</v>
      </c>
      <c r="I2084" s="9"/>
      <c r="J2084" s="4" t="s">
        <v>856</v>
      </c>
      <c r="K2084" s="4"/>
      <c r="L2084" s="4">
        <v>1</v>
      </c>
      <c r="M2084" s="4" t="s">
        <v>960</v>
      </c>
      <c r="N2084" s="4"/>
    </row>
    <row r="2085" spans="1:14" hidden="1" x14ac:dyDescent="0.3">
      <c r="A2085" s="5" t="s">
        <v>606</v>
      </c>
      <c r="B2085" s="5">
        <v>5</v>
      </c>
      <c r="C2085" s="5">
        <v>5</v>
      </c>
      <c r="D2085" s="5">
        <v>108</v>
      </c>
      <c r="E2085" s="4" t="s">
        <v>861</v>
      </c>
      <c r="F2085" s="12" t="s">
        <v>905</v>
      </c>
      <c r="G2085" s="4" t="s">
        <v>931</v>
      </c>
      <c r="H2085" s="9">
        <v>3.7593491269776211</v>
      </c>
      <c r="I2085" s="9"/>
      <c r="J2085" s="4" t="s">
        <v>856</v>
      </c>
      <c r="K2085" s="4"/>
      <c r="L2085" s="4">
        <v>1</v>
      </c>
      <c r="M2085" s="4" t="s">
        <v>960</v>
      </c>
      <c r="N2085" s="4"/>
    </row>
    <row r="2086" spans="1:14" hidden="1" x14ac:dyDescent="0.3">
      <c r="A2086" s="5" t="s">
        <v>606</v>
      </c>
      <c r="B2086" s="5">
        <v>5</v>
      </c>
      <c r="C2086" s="5">
        <v>5</v>
      </c>
      <c r="D2086" s="5">
        <v>108</v>
      </c>
      <c r="E2086" s="4" t="s">
        <v>861</v>
      </c>
      <c r="F2086" s="12" t="s">
        <v>906</v>
      </c>
      <c r="G2086" s="4" t="s">
        <v>931</v>
      </c>
      <c r="H2086" s="9">
        <v>3.686946553947557</v>
      </c>
      <c r="I2086" s="9"/>
      <c r="J2086" s="4" t="s">
        <v>856</v>
      </c>
      <c r="K2086" s="4"/>
      <c r="L2086" s="4">
        <v>1</v>
      </c>
      <c r="M2086" s="4" t="s">
        <v>960</v>
      </c>
      <c r="N2086" s="4"/>
    </row>
    <row r="2087" spans="1:14" hidden="1" x14ac:dyDescent="0.3">
      <c r="A2087" s="5" t="s">
        <v>606</v>
      </c>
      <c r="B2087" s="5">
        <v>5</v>
      </c>
      <c r="C2087" s="5">
        <v>5</v>
      </c>
      <c r="D2087" s="5">
        <v>108</v>
      </c>
      <c r="E2087" s="4" t="s">
        <v>861</v>
      </c>
      <c r="F2087" s="12" t="s">
        <v>903</v>
      </c>
      <c r="G2087" s="4" t="s">
        <v>931</v>
      </c>
      <c r="H2087" s="9">
        <v>3.687932319618366</v>
      </c>
      <c r="I2087" s="9"/>
      <c r="J2087" s="4" t="s">
        <v>856</v>
      </c>
      <c r="K2087" s="4"/>
      <c r="L2087" s="4">
        <v>1</v>
      </c>
      <c r="M2087" s="4" t="s">
        <v>960</v>
      </c>
      <c r="N2087" s="4"/>
    </row>
    <row r="2088" spans="1:14" hidden="1" x14ac:dyDescent="0.3">
      <c r="A2088" s="5" t="s">
        <v>606</v>
      </c>
      <c r="B2088" s="5">
        <v>5</v>
      </c>
      <c r="C2088" s="5">
        <v>5</v>
      </c>
      <c r="D2088" s="5">
        <v>108</v>
      </c>
      <c r="E2088" s="4" t="s">
        <v>861</v>
      </c>
      <c r="F2088" s="12" t="s">
        <v>907</v>
      </c>
      <c r="G2088" s="4" t="s">
        <v>931</v>
      </c>
      <c r="H2088" s="9">
        <v>3.7281200272789272</v>
      </c>
      <c r="I2088" s="9"/>
      <c r="J2088" s="4" t="s">
        <v>856</v>
      </c>
      <c r="K2088" s="4"/>
      <c r="L2088" s="4">
        <v>1</v>
      </c>
      <c r="M2088" s="4" t="s">
        <v>960</v>
      </c>
      <c r="N2088" s="4"/>
    </row>
    <row r="2089" spans="1:14" hidden="1" x14ac:dyDescent="0.3">
      <c r="A2089" s="5" t="s">
        <v>606</v>
      </c>
      <c r="B2089" s="5">
        <v>5</v>
      </c>
      <c r="C2089" s="5">
        <v>5</v>
      </c>
      <c r="D2089" s="5">
        <v>108</v>
      </c>
      <c r="E2089" s="4" t="s">
        <v>861</v>
      </c>
      <c r="F2089" s="12" t="s">
        <v>908</v>
      </c>
      <c r="G2089" s="4" t="s">
        <v>931</v>
      </c>
      <c r="H2089" s="9">
        <v>3.716339710003655</v>
      </c>
      <c r="I2089" s="9"/>
      <c r="J2089" s="4" t="s">
        <v>856</v>
      </c>
      <c r="K2089" s="4"/>
      <c r="L2089" s="4">
        <v>1</v>
      </c>
      <c r="M2089" s="4" t="s">
        <v>960</v>
      </c>
      <c r="N2089" s="4"/>
    </row>
    <row r="2090" spans="1:14" hidden="1" x14ac:dyDescent="0.3">
      <c r="A2090" s="5" t="s">
        <v>606</v>
      </c>
      <c r="B2090" s="5">
        <v>5</v>
      </c>
      <c r="C2090" s="5">
        <v>5</v>
      </c>
      <c r="D2090" s="5">
        <v>108</v>
      </c>
      <c r="E2090" s="4" t="s">
        <v>861</v>
      </c>
      <c r="F2090" s="12" t="s">
        <v>909</v>
      </c>
      <c r="G2090" s="4" t="s">
        <v>931</v>
      </c>
      <c r="H2090" s="9">
        <v>3.7425889328063242</v>
      </c>
      <c r="I2090" s="9"/>
      <c r="J2090" s="4" t="s">
        <v>856</v>
      </c>
      <c r="K2090" s="4"/>
      <c r="L2090" s="4">
        <v>1</v>
      </c>
      <c r="M2090" s="4" t="s">
        <v>960</v>
      </c>
      <c r="N2090" s="4"/>
    </row>
    <row r="2091" spans="1:14" hidden="1" x14ac:dyDescent="0.3">
      <c r="A2091" s="5" t="s">
        <v>606</v>
      </c>
      <c r="B2091" s="5">
        <v>5</v>
      </c>
      <c r="C2091" s="5">
        <v>5</v>
      </c>
      <c r="D2091" s="5">
        <v>108</v>
      </c>
      <c r="E2091" s="4" t="s">
        <v>861</v>
      </c>
      <c r="F2091" s="12" t="s">
        <v>910</v>
      </c>
      <c r="G2091" s="4" t="s">
        <v>931</v>
      </c>
      <c r="H2091" s="9">
        <v>3.714634642784449</v>
      </c>
      <c r="I2091" s="9"/>
      <c r="J2091" s="4" t="s">
        <v>856</v>
      </c>
      <c r="K2091" s="4"/>
      <c r="L2091" s="4">
        <v>1</v>
      </c>
      <c r="M2091" s="4" t="s">
        <v>960</v>
      </c>
      <c r="N2091" s="4"/>
    </row>
    <row r="2092" spans="1:14" hidden="1" x14ac:dyDescent="0.3">
      <c r="A2092" s="5" t="s">
        <v>606</v>
      </c>
      <c r="B2092" s="5">
        <v>5</v>
      </c>
      <c r="C2092" s="5">
        <v>5</v>
      </c>
      <c r="D2092" s="5">
        <v>108</v>
      </c>
      <c r="E2092" s="4" t="s">
        <v>861</v>
      </c>
      <c r="F2092" s="12" t="s">
        <v>911</v>
      </c>
      <c r="G2092" s="4" t="s">
        <v>931</v>
      </c>
      <c r="H2092" s="9">
        <v>3.7156511350059742</v>
      </c>
      <c r="I2092" s="9"/>
      <c r="J2092" s="4" t="s">
        <v>856</v>
      </c>
      <c r="K2092" s="4"/>
      <c r="L2092" s="4">
        <v>1</v>
      </c>
      <c r="M2092" s="4" t="s">
        <v>960</v>
      </c>
      <c r="N2092" s="4"/>
    </row>
    <row r="2093" spans="1:14" hidden="1" x14ac:dyDescent="0.3">
      <c r="A2093" s="5" t="s">
        <v>606</v>
      </c>
      <c r="B2093" s="5">
        <v>5</v>
      </c>
      <c r="C2093" s="5">
        <v>5</v>
      </c>
      <c r="D2093" s="5">
        <v>108</v>
      </c>
      <c r="E2093" s="4" t="s">
        <v>861</v>
      </c>
      <c r="F2093" s="12" t="s">
        <v>922</v>
      </c>
      <c r="G2093" s="4" t="s">
        <v>967</v>
      </c>
      <c r="H2093" s="9">
        <v>0.1176101141924959</v>
      </c>
      <c r="I2093" s="9"/>
      <c r="J2093" s="4" t="s">
        <v>856</v>
      </c>
      <c r="K2093" s="4"/>
      <c r="L2093" s="4">
        <v>1</v>
      </c>
      <c r="M2093" s="4" t="s">
        <v>960</v>
      </c>
      <c r="N2093" s="4"/>
    </row>
    <row r="2094" spans="1:14" hidden="1" x14ac:dyDescent="0.3">
      <c r="A2094" s="5" t="s">
        <v>606</v>
      </c>
      <c r="B2094" s="5">
        <v>5</v>
      </c>
      <c r="C2094" s="5">
        <v>5</v>
      </c>
      <c r="D2094" s="5">
        <v>108</v>
      </c>
      <c r="E2094" s="4" t="s">
        <v>861</v>
      </c>
      <c r="F2094" s="12" t="s">
        <v>904</v>
      </c>
      <c r="G2094" s="4" t="s">
        <v>967</v>
      </c>
      <c r="H2094" s="9">
        <v>0.11210980392156859</v>
      </c>
      <c r="I2094" s="9"/>
      <c r="J2094" s="4" t="s">
        <v>856</v>
      </c>
      <c r="K2094" s="4"/>
      <c r="L2094" s="4">
        <v>1</v>
      </c>
      <c r="M2094" s="4" t="s">
        <v>960</v>
      </c>
      <c r="N2094" s="4"/>
    </row>
    <row r="2095" spans="1:14" hidden="1" x14ac:dyDescent="0.3">
      <c r="A2095" s="5" t="s">
        <v>606</v>
      </c>
      <c r="B2095" s="5">
        <v>5</v>
      </c>
      <c r="C2095" s="5">
        <v>5</v>
      </c>
      <c r="D2095" s="5">
        <v>108</v>
      </c>
      <c r="E2095" s="4" t="s">
        <v>861</v>
      </c>
      <c r="F2095" s="12" t="s">
        <v>905</v>
      </c>
      <c r="G2095" s="4" t="s">
        <v>967</v>
      </c>
      <c r="H2095" s="9">
        <v>0.1107877694893024</v>
      </c>
      <c r="I2095" s="9"/>
      <c r="J2095" s="4" t="s">
        <v>856</v>
      </c>
      <c r="K2095" s="4"/>
      <c r="L2095" s="4">
        <v>1</v>
      </c>
      <c r="M2095" s="4" t="s">
        <v>960</v>
      </c>
      <c r="N2095" s="4"/>
    </row>
    <row r="2096" spans="1:14" hidden="1" x14ac:dyDescent="0.3">
      <c r="A2096" s="5" t="s">
        <v>606</v>
      </c>
      <c r="B2096" s="5">
        <v>5</v>
      </c>
      <c r="C2096" s="5">
        <v>5</v>
      </c>
      <c r="D2096" s="5">
        <v>108</v>
      </c>
      <c r="E2096" s="4" t="s">
        <v>861</v>
      </c>
      <c r="F2096" s="12" t="s">
        <v>906</v>
      </c>
      <c r="G2096" s="4" t="s">
        <v>967</v>
      </c>
      <c r="H2096" s="9">
        <v>0.1032669436882075</v>
      </c>
      <c r="I2096" s="9"/>
      <c r="J2096" s="4" t="s">
        <v>856</v>
      </c>
      <c r="K2096" s="4"/>
      <c r="L2096" s="4">
        <v>1</v>
      </c>
      <c r="M2096" s="4" t="s">
        <v>960</v>
      </c>
      <c r="N2096" s="4"/>
    </row>
    <row r="2097" spans="1:14" hidden="1" x14ac:dyDescent="0.3">
      <c r="A2097" s="5" t="s">
        <v>606</v>
      </c>
      <c r="B2097" s="5">
        <v>5</v>
      </c>
      <c r="C2097" s="5">
        <v>5</v>
      </c>
      <c r="D2097" s="5">
        <v>108</v>
      </c>
      <c r="E2097" s="4" t="s">
        <v>861</v>
      </c>
      <c r="F2097" s="12" t="s">
        <v>903</v>
      </c>
      <c r="G2097" s="4" t="s">
        <v>967</v>
      </c>
      <c r="H2097" s="9">
        <v>0.1099731663685152</v>
      </c>
      <c r="I2097" s="9"/>
      <c r="J2097" s="4" t="s">
        <v>856</v>
      </c>
      <c r="K2097" s="4"/>
      <c r="L2097" s="4">
        <v>1</v>
      </c>
      <c r="M2097" s="4" t="s">
        <v>960</v>
      </c>
      <c r="N2097" s="4"/>
    </row>
    <row r="2098" spans="1:14" hidden="1" x14ac:dyDescent="0.3">
      <c r="A2098" s="5" t="s">
        <v>606</v>
      </c>
      <c r="B2098" s="5">
        <v>5</v>
      </c>
      <c r="C2098" s="5">
        <v>5</v>
      </c>
      <c r="D2098" s="5">
        <v>108</v>
      </c>
      <c r="E2098" s="4" t="s">
        <v>861</v>
      </c>
      <c r="F2098" s="12" t="s">
        <v>907</v>
      </c>
      <c r="G2098" s="4" t="s">
        <v>967</v>
      </c>
      <c r="H2098" s="9">
        <v>0.10229597635826319</v>
      </c>
      <c r="I2098" s="9"/>
      <c r="J2098" s="4" t="s">
        <v>856</v>
      </c>
      <c r="K2098" s="4"/>
      <c r="L2098" s="4">
        <v>1</v>
      </c>
      <c r="M2098" s="4" t="s">
        <v>960</v>
      </c>
      <c r="N2098" s="4"/>
    </row>
    <row r="2099" spans="1:14" hidden="1" x14ac:dyDescent="0.3">
      <c r="A2099" s="5" t="s">
        <v>606</v>
      </c>
      <c r="B2099" s="5">
        <v>5</v>
      </c>
      <c r="C2099" s="5">
        <v>5</v>
      </c>
      <c r="D2099" s="5">
        <v>108</v>
      </c>
      <c r="E2099" s="4" t="s">
        <v>861</v>
      </c>
      <c r="F2099" s="12" t="s">
        <v>908</v>
      </c>
      <c r="G2099" s="4" t="s">
        <v>967</v>
      </c>
      <c r="H2099" s="9">
        <v>0.1096624832460095</v>
      </c>
      <c r="I2099" s="9"/>
      <c r="J2099" s="4" t="s">
        <v>856</v>
      </c>
      <c r="K2099" s="4"/>
      <c r="L2099" s="4">
        <v>1</v>
      </c>
      <c r="M2099" s="4" t="s">
        <v>960</v>
      </c>
      <c r="N2099" s="4"/>
    </row>
    <row r="2100" spans="1:14" hidden="1" x14ac:dyDescent="0.3">
      <c r="A2100" s="5" t="s">
        <v>606</v>
      </c>
      <c r="B2100" s="5">
        <v>5</v>
      </c>
      <c r="C2100" s="5">
        <v>5</v>
      </c>
      <c r="D2100" s="5">
        <v>108</v>
      </c>
      <c r="E2100" s="4" t="s">
        <v>861</v>
      </c>
      <c r="F2100" s="12" t="s">
        <v>909</v>
      </c>
      <c r="G2100" s="4" t="s">
        <v>967</v>
      </c>
      <c r="H2100" s="9">
        <v>0.11116600790513829</v>
      </c>
      <c r="I2100" s="9"/>
      <c r="J2100" s="4" t="s">
        <v>856</v>
      </c>
      <c r="K2100" s="4"/>
      <c r="L2100" s="4">
        <v>1</v>
      </c>
      <c r="M2100" s="4" t="s">
        <v>960</v>
      </c>
      <c r="N2100" s="4"/>
    </row>
    <row r="2101" spans="1:14" hidden="1" x14ac:dyDescent="0.3">
      <c r="A2101" s="5" t="s">
        <v>606</v>
      </c>
      <c r="B2101" s="5">
        <v>5</v>
      </c>
      <c r="C2101" s="5">
        <v>5</v>
      </c>
      <c r="D2101" s="5">
        <v>108</v>
      </c>
      <c r="E2101" s="4" t="s">
        <v>861</v>
      </c>
      <c r="F2101" s="12" t="s">
        <v>910</v>
      </c>
      <c r="G2101" s="4" t="s">
        <v>967</v>
      </c>
      <c r="H2101" s="9">
        <v>0.11194789334418891</v>
      </c>
      <c r="I2101" s="9"/>
      <c r="J2101" s="4" t="s">
        <v>856</v>
      </c>
      <c r="K2101" s="4"/>
      <c r="L2101" s="4">
        <v>1</v>
      </c>
      <c r="M2101" s="4" t="s">
        <v>960</v>
      </c>
      <c r="N2101" s="4"/>
    </row>
    <row r="2102" spans="1:14" hidden="1" x14ac:dyDescent="0.3">
      <c r="A2102" s="5" t="s">
        <v>606</v>
      </c>
      <c r="B2102" s="5">
        <v>5</v>
      </c>
      <c r="C2102" s="5">
        <v>5</v>
      </c>
      <c r="D2102" s="5">
        <v>108</v>
      </c>
      <c r="E2102" s="4" t="s">
        <v>861</v>
      </c>
      <c r="F2102" s="12" t="s">
        <v>911</v>
      </c>
      <c r="G2102" s="4" t="s">
        <v>967</v>
      </c>
      <c r="H2102" s="9">
        <v>0.1075268817204301</v>
      </c>
      <c r="I2102" s="9"/>
      <c r="J2102" s="4" t="s">
        <v>856</v>
      </c>
      <c r="K2102" s="4"/>
      <c r="L2102" s="4">
        <v>1</v>
      </c>
      <c r="M2102" s="4" t="s">
        <v>960</v>
      </c>
      <c r="N2102" s="4"/>
    </row>
    <row r="2103" spans="1:14" hidden="1" x14ac:dyDescent="0.3">
      <c r="A2103" s="5" t="s">
        <v>606</v>
      </c>
      <c r="B2103" s="5">
        <v>5</v>
      </c>
      <c r="C2103" s="5">
        <v>5</v>
      </c>
      <c r="D2103" s="5">
        <v>108</v>
      </c>
      <c r="E2103" s="4" t="s">
        <v>861</v>
      </c>
      <c r="F2103" s="12" t="s">
        <v>922</v>
      </c>
      <c r="G2103" s="4" t="s">
        <v>1759</v>
      </c>
      <c r="H2103" s="9">
        <v>0.78222071358527567</v>
      </c>
      <c r="I2103" s="9"/>
      <c r="J2103" s="4" t="s">
        <v>856</v>
      </c>
      <c r="K2103" s="4"/>
      <c r="L2103" s="4">
        <v>1</v>
      </c>
      <c r="M2103" s="4" t="s">
        <v>960</v>
      </c>
      <c r="N2103" s="4"/>
    </row>
    <row r="2104" spans="1:14" hidden="1" x14ac:dyDescent="0.3">
      <c r="A2104" s="5" t="s">
        <v>606</v>
      </c>
      <c r="B2104" s="5">
        <v>5</v>
      </c>
      <c r="C2104" s="5">
        <v>5</v>
      </c>
      <c r="D2104" s="5">
        <v>108</v>
      </c>
      <c r="E2104" s="4" t="s">
        <v>861</v>
      </c>
      <c r="F2104" s="12" t="s">
        <v>904</v>
      </c>
      <c r="G2104" s="4" t="s">
        <v>1759</v>
      </c>
      <c r="H2104" s="9">
        <v>0.81313192194680928</v>
      </c>
      <c r="I2104" s="9"/>
      <c r="J2104" s="4" t="s">
        <v>856</v>
      </c>
      <c r="K2104" s="4"/>
      <c r="L2104" s="4">
        <v>1</v>
      </c>
      <c r="M2104" s="4" t="s">
        <v>960</v>
      </c>
      <c r="N2104" s="4"/>
    </row>
    <row r="2105" spans="1:14" hidden="1" x14ac:dyDescent="0.3">
      <c r="A2105" s="5" t="s">
        <v>606</v>
      </c>
      <c r="B2105" s="5">
        <v>5</v>
      </c>
      <c r="C2105" s="5">
        <v>5</v>
      </c>
      <c r="D2105" s="5">
        <v>108</v>
      </c>
      <c r="E2105" s="4" t="s">
        <v>861</v>
      </c>
      <c r="F2105" s="12" t="s">
        <v>905</v>
      </c>
      <c r="G2105" s="4" t="s">
        <v>1759</v>
      </c>
      <c r="H2105" s="9">
        <v>0.93073769441668586</v>
      </c>
      <c r="I2105" s="9"/>
      <c r="J2105" s="4" t="s">
        <v>856</v>
      </c>
      <c r="K2105" s="4"/>
      <c r="L2105" s="4">
        <v>1</v>
      </c>
      <c r="M2105" s="4" t="s">
        <v>960</v>
      </c>
      <c r="N2105" s="4"/>
    </row>
    <row r="2106" spans="1:14" hidden="1" x14ac:dyDescent="0.3">
      <c r="A2106" s="5" t="s">
        <v>606</v>
      </c>
      <c r="B2106" s="5">
        <v>5</v>
      </c>
      <c r="C2106" s="5">
        <v>5</v>
      </c>
      <c r="D2106" s="5">
        <v>108</v>
      </c>
      <c r="E2106" s="4" t="s">
        <v>861</v>
      </c>
      <c r="F2106" s="12" t="s">
        <v>906</v>
      </c>
      <c r="G2106" s="4" t="s">
        <v>1759</v>
      </c>
      <c r="H2106" s="9">
        <v>0.79457211643685699</v>
      </c>
      <c r="I2106" s="9"/>
      <c r="J2106" s="4" t="s">
        <v>856</v>
      </c>
      <c r="K2106" s="4"/>
      <c r="L2106" s="4">
        <v>1</v>
      </c>
      <c r="M2106" s="4" t="s">
        <v>960</v>
      </c>
      <c r="N2106" s="4"/>
    </row>
    <row r="2107" spans="1:14" hidden="1" x14ac:dyDescent="0.3">
      <c r="A2107" s="5" t="s">
        <v>606</v>
      </c>
      <c r="B2107" s="5">
        <v>5</v>
      </c>
      <c r="C2107" s="5">
        <v>5</v>
      </c>
      <c r="D2107" s="5">
        <v>108</v>
      </c>
      <c r="E2107" s="4" t="s">
        <v>861</v>
      </c>
      <c r="F2107" s="12" t="s">
        <v>903</v>
      </c>
      <c r="G2107" s="4" t="s">
        <v>1759</v>
      </c>
      <c r="H2107" s="9">
        <v>0.80188057241327648</v>
      </c>
      <c r="I2107" s="9"/>
      <c r="J2107" s="4" t="s">
        <v>856</v>
      </c>
      <c r="K2107" s="4"/>
      <c r="L2107" s="4">
        <v>1</v>
      </c>
      <c r="M2107" s="4" t="s">
        <v>960</v>
      </c>
      <c r="N2107" s="4"/>
    </row>
    <row r="2108" spans="1:14" hidden="1" x14ac:dyDescent="0.3">
      <c r="A2108" s="5" t="s">
        <v>606</v>
      </c>
      <c r="B2108" s="5">
        <v>5</v>
      </c>
      <c r="C2108" s="5">
        <v>5</v>
      </c>
      <c r="D2108" s="5">
        <v>108</v>
      </c>
      <c r="E2108" s="4" t="s">
        <v>861</v>
      </c>
      <c r="F2108" s="12" t="s">
        <v>907</v>
      </c>
      <c r="G2108" s="4" t="s">
        <v>1759</v>
      </c>
      <c r="H2108" s="9">
        <v>0.77706075648465345</v>
      </c>
      <c r="I2108" s="9"/>
      <c r="J2108" s="4" t="s">
        <v>856</v>
      </c>
      <c r="K2108" s="4"/>
      <c r="L2108" s="4">
        <v>1</v>
      </c>
      <c r="M2108" s="4" t="s">
        <v>960</v>
      </c>
      <c r="N2108" s="4"/>
    </row>
    <row r="2109" spans="1:14" hidden="1" x14ac:dyDescent="0.3">
      <c r="A2109" s="5" t="s">
        <v>606</v>
      </c>
      <c r="B2109" s="5">
        <v>5</v>
      </c>
      <c r="C2109" s="5">
        <v>5</v>
      </c>
      <c r="D2109" s="5">
        <v>108</v>
      </c>
      <c r="E2109" s="4" t="s">
        <v>861</v>
      </c>
      <c r="F2109" s="12" t="s">
        <v>908</v>
      </c>
      <c r="G2109" s="4" t="s">
        <v>1759</v>
      </c>
      <c r="H2109" s="9">
        <v>0.82997853918448883</v>
      </c>
      <c r="I2109" s="9"/>
      <c r="J2109" s="4" t="s">
        <v>856</v>
      </c>
      <c r="K2109" s="4"/>
      <c r="L2109" s="4">
        <v>1</v>
      </c>
      <c r="M2109" s="4" t="s">
        <v>960</v>
      </c>
      <c r="N2109" s="4"/>
    </row>
    <row r="2110" spans="1:14" hidden="1" x14ac:dyDescent="0.3">
      <c r="A2110" s="5" t="s">
        <v>606</v>
      </c>
      <c r="B2110" s="5">
        <v>5</v>
      </c>
      <c r="C2110" s="5">
        <v>5</v>
      </c>
      <c r="D2110" s="5">
        <v>108</v>
      </c>
      <c r="E2110" s="4" t="s">
        <v>861</v>
      </c>
      <c r="F2110" s="12" t="s">
        <v>909</v>
      </c>
      <c r="G2110" s="4" t="s">
        <v>1759</v>
      </c>
      <c r="H2110" s="9">
        <v>0.7976480438422896</v>
      </c>
      <c r="I2110" s="9"/>
      <c r="J2110" s="4" t="s">
        <v>856</v>
      </c>
      <c r="K2110" s="4"/>
      <c r="L2110" s="4">
        <v>1</v>
      </c>
      <c r="M2110" s="4" t="s">
        <v>960</v>
      </c>
      <c r="N2110" s="4"/>
    </row>
    <row r="2111" spans="1:14" hidden="1" x14ac:dyDescent="0.3">
      <c r="A2111" s="5" t="s">
        <v>606</v>
      </c>
      <c r="B2111" s="5">
        <v>5</v>
      </c>
      <c r="C2111" s="5">
        <v>5</v>
      </c>
      <c r="D2111" s="5">
        <v>108</v>
      </c>
      <c r="E2111" s="4" t="s">
        <v>861</v>
      </c>
      <c r="F2111" s="12" t="s">
        <v>910</v>
      </c>
      <c r="G2111" s="4" t="s">
        <v>1759</v>
      </c>
      <c r="H2111" s="9">
        <v>0.79611042375502628</v>
      </c>
      <c r="I2111" s="9"/>
      <c r="J2111" s="4" t="s">
        <v>856</v>
      </c>
      <c r="K2111" s="4"/>
      <c r="L2111" s="4">
        <v>1</v>
      </c>
      <c r="M2111" s="4" t="s">
        <v>960</v>
      </c>
      <c r="N2111" s="4"/>
    </row>
    <row r="2112" spans="1:14" hidden="1" x14ac:dyDescent="0.3">
      <c r="A2112" s="5" t="s">
        <v>606</v>
      </c>
      <c r="B2112" s="5">
        <v>5</v>
      </c>
      <c r="C2112" s="5">
        <v>5</v>
      </c>
      <c r="D2112" s="5">
        <v>108</v>
      </c>
      <c r="E2112" s="4" t="s">
        <v>861</v>
      </c>
      <c r="F2112" s="12" t="s">
        <v>911</v>
      </c>
      <c r="G2112" s="4" t="s">
        <v>1759</v>
      </c>
      <c r="H2112" s="9">
        <v>0.76059109557817939</v>
      </c>
      <c r="I2112" s="9"/>
      <c r="J2112" s="4" t="s">
        <v>856</v>
      </c>
      <c r="K2112" s="4"/>
      <c r="L2112" s="4">
        <v>1</v>
      </c>
      <c r="M2112" s="4" t="s">
        <v>960</v>
      </c>
      <c r="N2112" s="4"/>
    </row>
    <row r="2113" spans="1:14" hidden="1" x14ac:dyDescent="0.3">
      <c r="A2113" s="5" t="s">
        <v>606</v>
      </c>
      <c r="B2113" s="5">
        <v>5</v>
      </c>
      <c r="C2113" s="5">
        <v>5</v>
      </c>
      <c r="D2113" s="5">
        <v>108</v>
      </c>
      <c r="E2113" s="4" t="s">
        <v>861</v>
      </c>
      <c r="F2113" s="12" t="s">
        <v>922</v>
      </c>
      <c r="G2113" s="4" t="s">
        <v>968</v>
      </c>
      <c r="H2113" s="9">
        <v>24.055583232357609</v>
      </c>
      <c r="I2113" s="9"/>
      <c r="J2113" s="4" t="s">
        <v>856</v>
      </c>
      <c r="K2113" s="4"/>
      <c r="L2113" s="4">
        <v>1</v>
      </c>
      <c r="M2113" s="4" t="s">
        <v>960</v>
      </c>
      <c r="N2113" s="4"/>
    </row>
    <row r="2114" spans="1:14" hidden="1" x14ac:dyDescent="0.3">
      <c r="A2114" s="5" t="s">
        <v>606</v>
      </c>
      <c r="B2114" s="5">
        <v>5</v>
      </c>
      <c r="C2114" s="5">
        <v>5</v>
      </c>
      <c r="D2114" s="5">
        <v>108</v>
      </c>
      <c r="E2114" s="4" t="s">
        <v>861</v>
      </c>
      <c r="F2114" s="12" t="s">
        <v>904</v>
      </c>
      <c r="G2114" s="4" t="s">
        <v>968</v>
      </c>
      <c r="H2114" s="9">
        <v>24.447952938024951</v>
      </c>
      <c r="I2114" s="9"/>
      <c r="J2114" s="4" t="s">
        <v>856</v>
      </c>
      <c r="K2114" s="4"/>
      <c r="L2114" s="4">
        <v>1</v>
      </c>
      <c r="M2114" s="4" t="s">
        <v>960</v>
      </c>
      <c r="N2114" s="4"/>
    </row>
    <row r="2115" spans="1:14" hidden="1" x14ac:dyDescent="0.3">
      <c r="A2115" s="5" t="s">
        <v>606</v>
      </c>
      <c r="B2115" s="5">
        <v>5</v>
      </c>
      <c r="C2115" s="5">
        <v>5</v>
      </c>
      <c r="D2115" s="5">
        <v>108</v>
      </c>
      <c r="E2115" s="4" t="s">
        <v>861</v>
      </c>
      <c r="F2115" s="12" t="s">
        <v>905</v>
      </c>
      <c r="G2115" s="4" t="s">
        <v>968</v>
      </c>
      <c r="H2115" s="9">
        <v>23.571761938007789</v>
      </c>
      <c r="I2115" s="9"/>
      <c r="J2115" s="4" t="s">
        <v>856</v>
      </c>
      <c r="K2115" s="4"/>
      <c r="L2115" s="4">
        <v>1</v>
      </c>
      <c r="M2115" s="4" t="s">
        <v>960</v>
      </c>
      <c r="N2115" s="4"/>
    </row>
    <row r="2116" spans="1:14" hidden="1" x14ac:dyDescent="0.3">
      <c r="A2116" s="5" t="s">
        <v>606</v>
      </c>
      <c r="B2116" s="5">
        <v>5</v>
      </c>
      <c r="C2116" s="5">
        <v>5</v>
      </c>
      <c r="D2116" s="5">
        <v>108</v>
      </c>
      <c r="E2116" s="4" t="s">
        <v>861</v>
      </c>
      <c r="F2116" s="12" t="s">
        <v>906</v>
      </c>
      <c r="G2116" s="4" t="s">
        <v>968</v>
      </c>
      <c r="H2116" s="9">
        <v>24.103120312589159</v>
      </c>
      <c r="I2116" s="9"/>
      <c r="J2116" s="4" t="s">
        <v>856</v>
      </c>
      <c r="K2116" s="4"/>
      <c r="L2116" s="4">
        <v>1</v>
      </c>
      <c r="M2116" s="4" t="s">
        <v>960</v>
      </c>
      <c r="N2116" s="4"/>
    </row>
    <row r="2117" spans="1:14" hidden="1" x14ac:dyDescent="0.3">
      <c r="A2117" s="5" t="s">
        <v>606</v>
      </c>
      <c r="B2117" s="5">
        <v>5</v>
      </c>
      <c r="C2117" s="5">
        <v>5</v>
      </c>
      <c r="D2117" s="5">
        <v>108</v>
      </c>
      <c r="E2117" s="4" t="s">
        <v>861</v>
      </c>
      <c r="F2117" s="12" t="s">
        <v>903</v>
      </c>
      <c r="G2117" s="4" t="s">
        <v>968</v>
      </c>
      <c r="H2117" s="9">
        <v>24.05043122670908</v>
      </c>
      <c r="I2117" s="9"/>
      <c r="J2117" s="4" t="s">
        <v>856</v>
      </c>
      <c r="K2117" s="4"/>
      <c r="L2117" s="4">
        <v>1</v>
      </c>
      <c r="M2117" s="4" t="s">
        <v>960</v>
      </c>
      <c r="N2117" s="4"/>
    </row>
    <row r="2118" spans="1:14" hidden="1" x14ac:dyDescent="0.3">
      <c r="A2118" s="5" t="s">
        <v>606</v>
      </c>
      <c r="B2118" s="5">
        <v>5</v>
      </c>
      <c r="C2118" s="5">
        <v>5</v>
      </c>
      <c r="D2118" s="5">
        <v>108</v>
      </c>
      <c r="E2118" s="4" t="s">
        <v>861</v>
      </c>
      <c r="F2118" s="12" t="s">
        <v>907</v>
      </c>
      <c r="G2118" s="4" t="s">
        <v>968</v>
      </c>
      <c r="H2118" s="9">
        <v>24.592160589952279</v>
      </c>
      <c r="I2118" s="9"/>
      <c r="J2118" s="4" t="s">
        <v>856</v>
      </c>
      <c r="K2118" s="4"/>
      <c r="L2118" s="4">
        <v>1</v>
      </c>
      <c r="M2118" s="4" t="s">
        <v>960</v>
      </c>
      <c r="N2118" s="4"/>
    </row>
    <row r="2119" spans="1:14" hidden="1" x14ac:dyDescent="0.3">
      <c r="A2119" s="5" t="s">
        <v>606</v>
      </c>
      <c r="B2119" s="5">
        <v>5</v>
      </c>
      <c r="C2119" s="5">
        <v>5</v>
      </c>
      <c r="D2119" s="5">
        <v>108</v>
      </c>
      <c r="E2119" s="4" t="s">
        <v>861</v>
      </c>
      <c r="F2119" s="12" t="s">
        <v>908</v>
      </c>
      <c r="G2119" s="4" t="s">
        <v>968</v>
      </c>
      <c r="H2119" s="9">
        <v>24.053009756826381</v>
      </c>
      <c r="I2119" s="9"/>
      <c r="J2119" s="4" t="s">
        <v>856</v>
      </c>
      <c r="K2119" s="4"/>
      <c r="L2119" s="4">
        <v>1</v>
      </c>
      <c r="M2119" s="4" t="s">
        <v>960</v>
      </c>
      <c r="N2119" s="4"/>
    </row>
    <row r="2120" spans="1:14" hidden="1" x14ac:dyDescent="0.3">
      <c r="A2120" s="5" t="s">
        <v>606</v>
      </c>
      <c r="B2120" s="5">
        <v>5</v>
      </c>
      <c r="C2120" s="5">
        <v>5</v>
      </c>
      <c r="D2120" s="5">
        <v>108</v>
      </c>
      <c r="E2120" s="4" t="s">
        <v>861</v>
      </c>
      <c r="F2120" s="12" t="s">
        <v>909</v>
      </c>
      <c r="G2120" s="4" t="s">
        <v>968</v>
      </c>
      <c r="H2120" s="9">
        <v>24.54117407470029</v>
      </c>
      <c r="I2120" s="9"/>
      <c r="J2120" s="4" t="s">
        <v>856</v>
      </c>
      <c r="K2120" s="4"/>
      <c r="L2120" s="4">
        <v>1</v>
      </c>
      <c r="M2120" s="4" t="s">
        <v>960</v>
      </c>
      <c r="N2120" s="4"/>
    </row>
    <row r="2121" spans="1:14" hidden="1" x14ac:dyDescent="0.3">
      <c r="A2121" s="5" t="s">
        <v>606</v>
      </c>
      <c r="B2121" s="5">
        <v>5</v>
      </c>
      <c r="C2121" s="5">
        <v>5</v>
      </c>
      <c r="D2121" s="5">
        <v>108</v>
      </c>
      <c r="E2121" s="4" t="s">
        <v>861</v>
      </c>
      <c r="F2121" s="12" t="s">
        <v>910</v>
      </c>
      <c r="G2121" s="4" t="s">
        <v>968</v>
      </c>
      <c r="H2121" s="9">
        <v>24.321035158578528</v>
      </c>
      <c r="I2121" s="9"/>
      <c r="J2121" s="4" t="s">
        <v>856</v>
      </c>
      <c r="K2121" s="4"/>
      <c r="L2121" s="4">
        <v>1</v>
      </c>
      <c r="M2121" s="4" t="s">
        <v>960</v>
      </c>
      <c r="N2121" s="4"/>
    </row>
    <row r="2122" spans="1:14" hidden="1" x14ac:dyDescent="0.3">
      <c r="A2122" s="5" t="s">
        <v>606</v>
      </c>
      <c r="B2122" s="5">
        <v>5</v>
      </c>
      <c r="C2122" s="5">
        <v>5</v>
      </c>
      <c r="D2122" s="5">
        <v>108</v>
      </c>
      <c r="E2122" s="4" t="s">
        <v>861</v>
      </c>
      <c r="F2122" s="12" t="s">
        <v>911</v>
      </c>
      <c r="G2122" s="4" t="s">
        <v>968</v>
      </c>
      <c r="H2122" s="9">
        <v>24.625500328564961</v>
      </c>
      <c r="I2122" s="9"/>
      <c r="J2122" s="4" t="s">
        <v>856</v>
      </c>
      <c r="K2122" s="4"/>
      <c r="L2122" s="4">
        <v>1</v>
      </c>
      <c r="M2122" s="4" t="s">
        <v>960</v>
      </c>
      <c r="N2122" s="4"/>
    </row>
    <row r="2123" spans="1:14" hidden="1" x14ac:dyDescent="0.3">
      <c r="A2123" s="5" t="s">
        <v>606</v>
      </c>
      <c r="B2123" s="5">
        <v>5</v>
      </c>
      <c r="C2123" s="5">
        <v>5</v>
      </c>
      <c r="D2123" s="5">
        <v>108</v>
      </c>
      <c r="E2123" s="4" t="s">
        <v>861</v>
      </c>
      <c r="F2123" s="12" t="s">
        <v>922</v>
      </c>
      <c r="G2123" s="4" t="s">
        <v>1760</v>
      </c>
      <c r="H2123" s="9">
        <v>7.7594587742895227</v>
      </c>
      <c r="I2123" s="9"/>
      <c r="J2123" s="4" t="s">
        <v>856</v>
      </c>
      <c r="K2123" s="4"/>
      <c r="L2123" s="4">
        <v>1</v>
      </c>
      <c r="M2123" s="4" t="s">
        <v>960</v>
      </c>
      <c r="N2123" s="4"/>
    </row>
    <row r="2124" spans="1:14" hidden="1" x14ac:dyDescent="0.3">
      <c r="A2124" s="5" t="s">
        <v>606</v>
      </c>
      <c r="B2124" s="5">
        <v>5</v>
      </c>
      <c r="C2124" s="5">
        <v>5</v>
      </c>
      <c r="D2124" s="5">
        <v>108</v>
      </c>
      <c r="E2124" s="4" t="s">
        <v>861</v>
      </c>
      <c r="F2124" s="12" t="s">
        <v>904</v>
      </c>
      <c r="G2124" s="4" t="s">
        <v>1760</v>
      </c>
      <c r="H2124" s="9">
        <v>8.4618282768705697</v>
      </c>
      <c r="I2124" s="9"/>
      <c r="J2124" s="4" t="s">
        <v>856</v>
      </c>
      <c r="K2124" s="4"/>
      <c r="L2124" s="4">
        <v>1</v>
      </c>
      <c r="M2124" s="4" t="s">
        <v>960</v>
      </c>
      <c r="N2124" s="4"/>
    </row>
    <row r="2125" spans="1:14" hidden="1" x14ac:dyDescent="0.3">
      <c r="A2125" s="5" t="s">
        <v>606</v>
      </c>
      <c r="B2125" s="5">
        <v>5</v>
      </c>
      <c r="C2125" s="5">
        <v>5</v>
      </c>
      <c r="D2125" s="5">
        <v>108</v>
      </c>
      <c r="E2125" s="4" t="s">
        <v>861</v>
      </c>
      <c r="F2125" s="12" t="s">
        <v>905</v>
      </c>
      <c r="G2125" s="4" t="s">
        <v>1760</v>
      </c>
      <c r="H2125" s="9">
        <v>9.8012682130132038</v>
      </c>
      <c r="I2125" s="9"/>
      <c r="J2125" s="4" t="s">
        <v>856</v>
      </c>
      <c r="K2125" s="4"/>
      <c r="L2125" s="4">
        <v>1</v>
      </c>
      <c r="M2125" s="4" t="s">
        <v>960</v>
      </c>
      <c r="N2125" s="4"/>
    </row>
    <row r="2126" spans="1:14" hidden="1" x14ac:dyDescent="0.3">
      <c r="A2126" s="5" t="s">
        <v>606</v>
      </c>
      <c r="B2126" s="5">
        <v>5</v>
      </c>
      <c r="C2126" s="5">
        <v>5</v>
      </c>
      <c r="D2126" s="5">
        <v>108</v>
      </c>
      <c r="E2126" s="4" t="s">
        <v>861</v>
      </c>
      <c r="F2126" s="12" t="s">
        <v>906</v>
      </c>
      <c r="G2126" s="4" t="s">
        <v>1760</v>
      </c>
      <c r="H2126" s="9">
        <v>8.9767428898500921</v>
      </c>
      <c r="I2126" s="9"/>
      <c r="J2126" s="4" t="s">
        <v>856</v>
      </c>
      <c r="K2126" s="4"/>
      <c r="L2126" s="4">
        <v>1</v>
      </c>
      <c r="M2126" s="4" t="s">
        <v>960</v>
      </c>
      <c r="N2126" s="4"/>
    </row>
    <row r="2127" spans="1:14" hidden="1" x14ac:dyDescent="0.3">
      <c r="A2127" s="5" t="s">
        <v>606</v>
      </c>
      <c r="B2127" s="5">
        <v>5</v>
      </c>
      <c r="C2127" s="5">
        <v>5</v>
      </c>
      <c r="D2127" s="5">
        <v>108</v>
      </c>
      <c r="E2127" s="4" t="s">
        <v>861</v>
      </c>
      <c r="F2127" s="12" t="s">
        <v>903</v>
      </c>
      <c r="G2127" s="4" t="s">
        <v>1760</v>
      </c>
      <c r="H2127" s="9">
        <v>8.5068691333960995</v>
      </c>
      <c r="I2127" s="9"/>
      <c r="J2127" s="4" t="s">
        <v>856</v>
      </c>
      <c r="K2127" s="4"/>
      <c r="L2127" s="4">
        <v>1</v>
      </c>
      <c r="M2127" s="4" t="s">
        <v>960</v>
      </c>
      <c r="N2127" s="4"/>
    </row>
    <row r="2128" spans="1:14" hidden="1" x14ac:dyDescent="0.3">
      <c r="A2128" s="5" t="s">
        <v>606</v>
      </c>
      <c r="B2128" s="5">
        <v>5</v>
      </c>
      <c r="C2128" s="5">
        <v>5</v>
      </c>
      <c r="D2128" s="5">
        <v>108</v>
      </c>
      <c r="E2128" s="4" t="s">
        <v>861</v>
      </c>
      <c r="F2128" s="12" t="s">
        <v>907</v>
      </c>
      <c r="G2128" s="4" t="s">
        <v>1760</v>
      </c>
      <c r="H2128" s="9">
        <v>8.8622340275673874</v>
      </c>
      <c r="I2128" s="9"/>
      <c r="J2128" s="4" t="s">
        <v>856</v>
      </c>
      <c r="K2128" s="4"/>
      <c r="L2128" s="4">
        <v>1</v>
      </c>
      <c r="M2128" s="4" t="s">
        <v>960</v>
      </c>
      <c r="N2128" s="4"/>
    </row>
    <row r="2129" spans="1:14" hidden="1" x14ac:dyDescent="0.3">
      <c r="A2129" s="5" t="s">
        <v>606</v>
      </c>
      <c r="B2129" s="5">
        <v>5</v>
      </c>
      <c r="C2129" s="5">
        <v>5</v>
      </c>
      <c r="D2129" s="5">
        <v>108</v>
      </c>
      <c r="E2129" s="4" t="s">
        <v>861</v>
      </c>
      <c r="F2129" s="12" t="s">
        <v>908</v>
      </c>
      <c r="G2129" s="4" t="s">
        <v>1760</v>
      </c>
      <c r="H2129" s="9">
        <v>8.8298957588166118</v>
      </c>
      <c r="I2129" s="9"/>
      <c r="J2129" s="4" t="s">
        <v>856</v>
      </c>
      <c r="K2129" s="4"/>
      <c r="L2129" s="4">
        <v>1</v>
      </c>
      <c r="M2129" s="4" t="s">
        <v>960</v>
      </c>
      <c r="N2129" s="4"/>
    </row>
    <row r="2130" spans="1:14" hidden="1" x14ac:dyDescent="0.3">
      <c r="A2130" s="5" t="s">
        <v>606</v>
      </c>
      <c r="B2130" s="5">
        <v>5</v>
      </c>
      <c r="C2130" s="5">
        <v>5</v>
      </c>
      <c r="D2130" s="5">
        <v>108</v>
      </c>
      <c r="E2130" s="4" t="s">
        <v>861</v>
      </c>
      <c r="F2130" s="12" t="s">
        <v>909</v>
      </c>
      <c r="G2130" s="4" t="s">
        <v>1760</v>
      </c>
      <c r="H2130" s="9">
        <v>8.3711685075241213</v>
      </c>
      <c r="I2130" s="9"/>
      <c r="J2130" s="4" t="s">
        <v>856</v>
      </c>
      <c r="K2130" s="4"/>
      <c r="L2130" s="4">
        <v>1</v>
      </c>
      <c r="M2130" s="4" t="s">
        <v>960</v>
      </c>
      <c r="N2130" s="4"/>
    </row>
    <row r="2131" spans="1:14" hidden="1" x14ac:dyDescent="0.3">
      <c r="A2131" s="5" t="s">
        <v>606</v>
      </c>
      <c r="B2131" s="5">
        <v>5</v>
      </c>
      <c r="C2131" s="5">
        <v>5</v>
      </c>
      <c r="D2131" s="5">
        <v>108</v>
      </c>
      <c r="E2131" s="4" t="s">
        <v>861</v>
      </c>
      <c r="F2131" s="12" t="s">
        <v>910</v>
      </c>
      <c r="G2131" s="4" t="s">
        <v>1760</v>
      </c>
      <c r="H2131" s="9">
        <v>8.2966768434421532</v>
      </c>
      <c r="I2131" s="9"/>
      <c r="J2131" s="4" t="s">
        <v>856</v>
      </c>
      <c r="K2131" s="4"/>
      <c r="L2131" s="4">
        <v>1</v>
      </c>
      <c r="M2131" s="4" t="s">
        <v>960</v>
      </c>
      <c r="N2131" s="4"/>
    </row>
    <row r="2132" spans="1:14" hidden="1" x14ac:dyDescent="0.3">
      <c r="A2132" s="5" t="s">
        <v>606</v>
      </c>
      <c r="B2132" s="5">
        <v>5</v>
      </c>
      <c r="C2132" s="5">
        <v>5</v>
      </c>
      <c r="D2132" s="5">
        <v>108</v>
      </c>
      <c r="E2132" s="4" t="s">
        <v>861</v>
      </c>
      <c r="F2132" s="12" t="s">
        <v>911</v>
      </c>
      <c r="G2132" s="4" t="s">
        <v>1760</v>
      </c>
      <c r="H2132" s="9">
        <v>8.2524133870232479</v>
      </c>
      <c r="I2132" s="9"/>
      <c r="J2132" s="4" t="s">
        <v>856</v>
      </c>
      <c r="K2132" s="4"/>
      <c r="L2132" s="4">
        <v>1</v>
      </c>
      <c r="M2132" s="4" t="s">
        <v>960</v>
      </c>
      <c r="N2132" s="4"/>
    </row>
    <row r="2133" spans="1:14" hidden="1" x14ac:dyDescent="0.3">
      <c r="A2133" s="5" t="s">
        <v>606</v>
      </c>
      <c r="B2133" s="5">
        <v>5</v>
      </c>
      <c r="C2133" s="5">
        <v>5</v>
      </c>
      <c r="D2133" s="5">
        <v>109</v>
      </c>
      <c r="E2133" s="4" t="s">
        <v>861</v>
      </c>
      <c r="F2133" s="12" t="s">
        <v>922</v>
      </c>
      <c r="G2133" s="4" t="s">
        <v>958</v>
      </c>
      <c r="H2133" s="9">
        <v>0.4646086938481247</v>
      </c>
      <c r="I2133" s="4"/>
      <c r="J2133" s="4" t="s">
        <v>961</v>
      </c>
      <c r="K2133" s="4"/>
      <c r="L2133" s="4">
        <v>1</v>
      </c>
      <c r="M2133" s="4" t="s">
        <v>960</v>
      </c>
      <c r="N2133" s="4"/>
    </row>
    <row r="2134" spans="1:14" hidden="1" x14ac:dyDescent="0.3">
      <c r="A2134" s="5" t="s">
        <v>606</v>
      </c>
      <c r="B2134" s="5">
        <v>5</v>
      </c>
      <c r="C2134" s="5">
        <v>5</v>
      </c>
      <c r="D2134" s="5">
        <v>109</v>
      </c>
      <c r="E2134" s="4" t="s">
        <v>861</v>
      </c>
      <c r="F2134" s="12" t="s">
        <v>904</v>
      </c>
      <c r="G2134" s="4" t="s">
        <v>958</v>
      </c>
      <c r="H2134" s="9">
        <v>0.66596247827039878</v>
      </c>
      <c r="I2134" s="4"/>
      <c r="J2134" s="4" t="s">
        <v>961</v>
      </c>
      <c r="K2134" s="4"/>
      <c r="L2134" s="4">
        <v>1</v>
      </c>
      <c r="M2134" s="4" t="s">
        <v>960</v>
      </c>
      <c r="N2134" s="4"/>
    </row>
    <row r="2135" spans="1:14" hidden="1" x14ac:dyDescent="0.3">
      <c r="A2135" s="5" t="s">
        <v>606</v>
      </c>
      <c r="B2135" s="5">
        <v>5</v>
      </c>
      <c r="C2135" s="5">
        <v>5</v>
      </c>
      <c r="D2135" s="5">
        <v>109</v>
      </c>
      <c r="E2135" s="4" t="s">
        <v>861</v>
      </c>
      <c r="F2135" s="12" t="s">
        <v>905</v>
      </c>
      <c r="G2135" s="4" t="s">
        <v>958</v>
      </c>
      <c r="H2135" s="9">
        <v>0.8885981750260955</v>
      </c>
      <c r="I2135" s="4"/>
      <c r="J2135" s="4" t="s">
        <v>961</v>
      </c>
      <c r="K2135" s="4"/>
      <c r="L2135" s="4">
        <v>1</v>
      </c>
      <c r="M2135" s="4" t="s">
        <v>960</v>
      </c>
      <c r="N2135" s="4"/>
    </row>
    <row r="2136" spans="1:14" hidden="1" x14ac:dyDescent="0.3">
      <c r="A2136" s="5" t="s">
        <v>606</v>
      </c>
      <c r="B2136" s="5">
        <v>5</v>
      </c>
      <c r="C2136" s="5">
        <v>5</v>
      </c>
      <c r="D2136" s="5">
        <v>109</v>
      </c>
      <c r="E2136" s="4" t="s">
        <v>861</v>
      </c>
      <c r="F2136" s="12" t="s">
        <v>906</v>
      </c>
      <c r="G2136" s="4" t="s">
        <v>958</v>
      </c>
      <c r="H2136" s="9">
        <v>0.87673490731016679</v>
      </c>
      <c r="I2136" s="4"/>
      <c r="J2136" s="4" t="s">
        <v>961</v>
      </c>
      <c r="K2136" s="4"/>
      <c r="L2136" s="4">
        <v>1</v>
      </c>
      <c r="M2136" s="4" t="s">
        <v>960</v>
      </c>
      <c r="N2136" s="4"/>
    </row>
    <row r="2137" spans="1:14" hidden="1" x14ac:dyDescent="0.3">
      <c r="A2137" s="5" t="s">
        <v>606</v>
      </c>
      <c r="B2137" s="5">
        <v>5</v>
      </c>
      <c r="C2137" s="5">
        <v>5</v>
      </c>
      <c r="D2137" s="5">
        <v>109</v>
      </c>
      <c r="E2137" s="4" t="s">
        <v>861</v>
      </c>
      <c r="F2137" s="12" t="s">
        <v>903</v>
      </c>
      <c r="G2137" s="4" t="s">
        <v>958</v>
      </c>
      <c r="H2137" s="9">
        <v>0.89041159362575339</v>
      </c>
      <c r="I2137" s="4"/>
      <c r="J2137" s="4" t="s">
        <v>961</v>
      </c>
      <c r="K2137" s="4"/>
      <c r="L2137" s="4">
        <v>1</v>
      </c>
      <c r="M2137" s="4" t="s">
        <v>960</v>
      </c>
      <c r="N2137" s="4"/>
    </row>
    <row r="2138" spans="1:14" hidden="1" x14ac:dyDescent="0.3">
      <c r="A2138" s="5" t="s">
        <v>606</v>
      </c>
      <c r="B2138" s="5">
        <v>5</v>
      </c>
      <c r="C2138" s="5">
        <v>5</v>
      </c>
      <c r="D2138" s="5">
        <v>109</v>
      </c>
      <c r="E2138" s="4" t="s">
        <v>861</v>
      </c>
      <c r="F2138" s="12" t="s">
        <v>907</v>
      </c>
      <c r="G2138" s="4" t="s">
        <v>958</v>
      </c>
      <c r="H2138" s="9">
        <v>0.90117487018599507</v>
      </c>
      <c r="I2138" s="4"/>
      <c r="J2138" s="4" t="s">
        <v>961</v>
      </c>
      <c r="K2138" s="4"/>
      <c r="L2138" s="4">
        <v>1</v>
      </c>
      <c r="M2138" s="4" t="s">
        <v>960</v>
      </c>
      <c r="N2138" s="4"/>
    </row>
    <row r="2139" spans="1:14" hidden="1" x14ac:dyDescent="0.3">
      <c r="A2139" s="5" t="s">
        <v>606</v>
      </c>
      <c r="B2139" s="5">
        <v>5</v>
      </c>
      <c r="C2139" s="5">
        <v>5</v>
      </c>
      <c r="D2139" s="5">
        <v>109</v>
      </c>
      <c r="E2139" s="4" t="s">
        <v>861</v>
      </c>
      <c r="F2139" s="12" t="s">
        <v>908</v>
      </c>
      <c r="G2139" s="4" t="s">
        <v>958</v>
      </c>
      <c r="H2139" s="9">
        <v>0.89737657310627328</v>
      </c>
      <c r="I2139" s="4"/>
      <c r="J2139" s="4" t="s">
        <v>961</v>
      </c>
      <c r="K2139" s="4"/>
      <c r="L2139" s="4">
        <v>1</v>
      </c>
      <c r="M2139" s="4" t="s">
        <v>960</v>
      </c>
      <c r="N2139" s="4"/>
    </row>
    <row r="2140" spans="1:14" hidden="1" x14ac:dyDescent="0.3">
      <c r="A2140" s="5" t="s">
        <v>606</v>
      </c>
      <c r="B2140" s="5">
        <v>5</v>
      </c>
      <c r="C2140" s="5">
        <v>5</v>
      </c>
      <c r="D2140" s="5">
        <v>109</v>
      </c>
      <c r="E2140" s="4" t="s">
        <v>861</v>
      </c>
      <c r="F2140" s="12" t="s">
        <v>909</v>
      </c>
      <c r="G2140" s="4" t="s">
        <v>958</v>
      </c>
      <c r="H2140" s="9">
        <v>0.8663744757124312</v>
      </c>
      <c r="I2140" s="4"/>
      <c r="J2140" s="4" t="s">
        <v>961</v>
      </c>
      <c r="K2140" s="4"/>
      <c r="L2140" s="4">
        <v>1</v>
      </c>
      <c r="M2140" s="4" t="s">
        <v>960</v>
      </c>
      <c r="N2140" s="4"/>
    </row>
    <row r="2141" spans="1:14" hidden="1" x14ac:dyDescent="0.3">
      <c r="A2141" s="5" t="s">
        <v>606</v>
      </c>
      <c r="B2141" s="5">
        <v>5</v>
      </c>
      <c r="C2141" s="5">
        <v>5</v>
      </c>
      <c r="D2141" s="5">
        <v>109</v>
      </c>
      <c r="E2141" s="4" t="s">
        <v>861</v>
      </c>
      <c r="F2141" s="12" t="s">
        <v>910</v>
      </c>
      <c r="G2141" s="4" t="s">
        <v>958</v>
      </c>
      <c r="H2141" s="9">
        <v>0.83361611397591651</v>
      </c>
      <c r="I2141" s="4"/>
      <c r="J2141" s="4" t="s">
        <v>961</v>
      </c>
      <c r="K2141" s="4"/>
      <c r="L2141" s="4">
        <v>1</v>
      </c>
      <c r="M2141" s="4" t="s">
        <v>960</v>
      </c>
      <c r="N2141" s="4"/>
    </row>
    <row r="2142" spans="1:14" hidden="1" x14ac:dyDescent="0.3">
      <c r="A2142" s="5" t="s">
        <v>606</v>
      </c>
      <c r="B2142" s="5">
        <v>5</v>
      </c>
      <c r="C2142" s="5">
        <v>5</v>
      </c>
      <c r="D2142" s="5">
        <v>109</v>
      </c>
      <c r="E2142" s="4" t="s">
        <v>861</v>
      </c>
      <c r="F2142" s="12" t="s">
        <v>911</v>
      </c>
      <c r="G2142" s="4" t="s">
        <v>958</v>
      </c>
      <c r="H2142" s="9">
        <v>0.81456356770663685</v>
      </c>
      <c r="I2142" s="4"/>
      <c r="J2142" s="4" t="s">
        <v>961</v>
      </c>
      <c r="K2142" s="4"/>
      <c r="L2142" s="4">
        <v>1</v>
      </c>
      <c r="M2142" s="4" t="s">
        <v>960</v>
      </c>
      <c r="N2142" s="4"/>
    </row>
    <row r="2143" spans="1:14" hidden="1" x14ac:dyDescent="0.3">
      <c r="A2143" s="5" t="s">
        <v>606</v>
      </c>
      <c r="B2143" s="5">
        <v>5</v>
      </c>
      <c r="C2143" s="5">
        <v>5</v>
      </c>
      <c r="D2143" s="5">
        <v>109</v>
      </c>
      <c r="E2143" s="4" t="s">
        <v>861</v>
      </c>
      <c r="F2143" s="12" t="s">
        <v>912</v>
      </c>
      <c r="G2143" s="4" t="s">
        <v>958</v>
      </c>
      <c r="H2143" s="9">
        <v>0.84743334520950364</v>
      </c>
      <c r="I2143" s="4"/>
      <c r="J2143" s="4" t="s">
        <v>961</v>
      </c>
      <c r="K2143" s="4"/>
      <c r="L2143" s="4">
        <v>1</v>
      </c>
      <c r="M2143" s="4" t="s">
        <v>960</v>
      </c>
      <c r="N2143" s="4"/>
    </row>
    <row r="2144" spans="1:14" hidden="1" x14ac:dyDescent="0.3">
      <c r="A2144" s="5" t="s">
        <v>606</v>
      </c>
      <c r="B2144" s="5">
        <v>5</v>
      </c>
      <c r="C2144" s="5">
        <v>5</v>
      </c>
      <c r="D2144" s="5">
        <v>109</v>
      </c>
      <c r="E2144" s="4" t="s">
        <v>861</v>
      </c>
      <c r="F2144" s="12" t="s">
        <v>913</v>
      </c>
      <c r="G2144" s="4" t="s">
        <v>958</v>
      </c>
      <c r="H2144" s="9">
        <v>0.87228316636797132</v>
      </c>
      <c r="I2144" s="4"/>
      <c r="J2144" s="4" t="s">
        <v>961</v>
      </c>
      <c r="K2144" s="4"/>
      <c r="L2144" s="4">
        <v>1</v>
      </c>
      <c r="M2144" s="4" t="s">
        <v>960</v>
      </c>
      <c r="N2144" s="4"/>
    </row>
    <row r="2145" spans="1:14" hidden="1" x14ac:dyDescent="0.3">
      <c r="A2145" s="5" t="s">
        <v>606</v>
      </c>
      <c r="B2145" s="5">
        <v>5</v>
      </c>
      <c r="C2145" s="5">
        <v>5</v>
      </c>
      <c r="D2145" s="5">
        <v>109</v>
      </c>
      <c r="E2145" s="4" t="s">
        <v>861</v>
      </c>
      <c r="F2145" s="12" t="s">
        <v>914</v>
      </c>
      <c r="G2145" s="4" t="s">
        <v>958</v>
      </c>
      <c r="H2145" s="9">
        <v>0.96272644484146452</v>
      </c>
      <c r="I2145" s="4"/>
      <c r="J2145" s="4" t="s">
        <v>961</v>
      </c>
      <c r="K2145" s="4"/>
      <c r="L2145" s="4">
        <v>1</v>
      </c>
      <c r="M2145" s="4" t="s">
        <v>960</v>
      </c>
      <c r="N2145" s="4"/>
    </row>
    <row r="2146" spans="1:14" hidden="1" x14ac:dyDescent="0.3">
      <c r="A2146" s="5" t="s">
        <v>606</v>
      </c>
      <c r="B2146" s="5">
        <v>5</v>
      </c>
      <c r="C2146" s="5">
        <v>5</v>
      </c>
      <c r="D2146" s="5">
        <v>109</v>
      </c>
      <c r="E2146" s="4" t="s">
        <v>861</v>
      </c>
      <c r="F2146" s="12" t="s">
        <v>915</v>
      </c>
      <c r="G2146" s="4" t="s">
        <v>958</v>
      </c>
      <c r="H2146" s="9">
        <v>1.050014126441893</v>
      </c>
      <c r="I2146" s="4"/>
      <c r="J2146" s="4" t="s">
        <v>961</v>
      </c>
      <c r="K2146" s="4"/>
      <c r="L2146" s="4">
        <v>1</v>
      </c>
      <c r="M2146" s="4" t="s">
        <v>960</v>
      </c>
      <c r="N2146" s="4"/>
    </row>
    <row r="2147" spans="1:14" hidden="1" x14ac:dyDescent="0.3">
      <c r="A2147" s="5" t="s">
        <v>606</v>
      </c>
      <c r="B2147" s="5">
        <v>5</v>
      </c>
      <c r="C2147" s="5">
        <v>5</v>
      </c>
      <c r="D2147" s="5">
        <v>109</v>
      </c>
      <c r="E2147" s="4" t="s">
        <v>861</v>
      </c>
      <c r="F2147" s="12" t="s">
        <v>916</v>
      </c>
      <c r="G2147" s="4" t="s">
        <v>958</v>
      </c>
      <c r="H2147" s="9">
        <v>1.0433448771163307</v>
      </c>
      <c r="I2147" s="4"/>
      <c r="J2147" s="4" t="s">
        <v>961</v>
      </c>
      <c r="K2147" s="4"/>
      <c r="L2147" s="4">
        <v>1</v>
      </c>
      <c r="M2147" s="4" t="s">
        <v>960</v>
      </c>
      <c r="N2147" s="4"/>
    </row>
    <row r="2148" spans="1:14" hidden="1" x14ac:dyDescent="0.3">
      <c r="A2148" s="5" t="s">
        <v>606</v>
      </c>
      <c r="B2148" s="5">
        <v>5</v>
      </c>
      <c r="C2148" s="5">
        <v>5</v>
      </c>
      <c r="D2148" s="5">
        <v>109</v>
      </c>
      <c r="E2148" s="4" t="s">
        <v>861</v>
      </c>
      <c r="F2148" s="12" t="s">
        <v>917</v>
      </c>
      <c r="G2148" s="4" t="s">
        <v>958</v>
      </c>
      <c r="H2148" s="9">
        <v>1.0265124389696143</v>
      </c>
      <c r="I2148" s="4"/>
      <c r="J2148" s="4" t="s">
        <v>961</v>
      </c>
      <c r="K2148" s="4"/>
      <c r="L2148" s="4">
        <v>1</v>
      </c>
      <c r="M2148" s="4" t="s">
        <v>960</v>
      </c>
      <c r="N2148" s="4"/>
    </row>
    <row r="2149" spans="1:14" hidden="1" x14ac:dyDescent="0.3">
      <c r="A2149" s="5" t="s">
        <v>606</v>
      </c>
      <c r="B2149" s="5">
        <v>5</v>
      </c>
      <c r="C2149" s="5">
        <v>5</v>
      </c>
      <c r="D2149" s="5">
        <v>109</v>
      </c>
      <c r="E2149" s="4" t="s">
        <v>861</v>
      </c>
      <c r="F2149" s="12" t="s">
        <v>918</v>
      </c>
      <c r="G2149" s="4" t="s">
        <v>958</v>
      </c>
      <c r="H2149" s="9">
        <v>1.0344114623544527</v>
      </c>
      <c r="I2149" s="4"/>
      <c r="J2149" s="4" t="s">
        <v>961</v>
      </c>
      <c r="K2149" s="4"/>
      <c r="L2149" s="4">
        <v>1</v>
      </c>
      <c r="M2149" s="4" t="s">
        <v>960</v>
      </c>
      <c r="N2149" s="4"/>
    </row>
    <row r="2150" spans="1:14" hidden="1" x14ac:dyDescent="0.3">
      <c r="A2150" s="5" t="s">
        <v>606</v>
      </c>
      <c r="B2150" s="5">
        <v>5</v>
      </c>
      <c r="C2150" s="5">
        <v>5</v>
      </c>
      <c r="D2150" s="5">
        <v>109</v>
      </c>
      <c r="E2150" s="4" t="s">
        <v>861</v>
      </c>
      <c r="F2150" s="12" t="s">
        <v>919</v>
      </c>
      <c r="G2150" s="4" t="s">
        <v>958</v>
      </c>
      <c r="H2150" s="9">
        <v>1.0437386607776939</v>
      </c>
      <c r="I2150" s="4"/>
      <c r="J2150" s="4" t="s">
        <v>961</v>
      </c>
      <c r="K2150" s="4"/>
      <c r="L2150" s="4">
        <v>1</v>
      </c>
      <c r="M2150" s="4" t="s">
        <v>960</v>
      </c>
      <c r="N2150" s="4"/>
    </row>
    <row r="2151" spans="1:14" hidden="1" x14ac:dyDescent="0.3">
      <c r="A2151" s="5" t="s">
        <v>606</v>
      </c>
      <c r="B2151" s="5">
        <v>5</v>
      </c>
      <c r="C2151" s="5">
        <v>5</v>
      </c>
      <c r="D2151" s="5">
        <v>109</v>
      </c>
      <c r="E2151" s="4" t="s">
        <v>861</v>
      </c>
      <c r="F2151" s="12" t="s">
        <v>920</v>
      </c>
      <c r="G2151" s="4" t="s">
        <v>958</v>
      </c>
      <c r="H2151" s="9">
        <v>1.0676908082949457</v>
      </c>
      <c r="I2151" s="4"/>
      <c r="J2151" s="4" t="s">
        <v>961</v>
      </c>
      <c r="K2151" s="4"/>
      <c r="L2151" s="4">
        <v>1</v>
      </c>
      <c r="M2151" s="4" t="s">
        <v>960</v>
      </c>
      <c r="N2151" s="4"/>
    </row>
    <row r="2152" spans="1:14" hidden="1" x14ac:dyDescent="0.3">
      <c r="A2152" s="5" t="s">
        <v>606</v>
      </c>
      <c r="B2152" s="5">
        <v>5</v>
      </c>
      <c r="C2152" s="5">
        <v>5</v>
      </c>
      <c r="D2152" s="5">
        <v>109</v>
      </c>
      <c r="E2152" s="4" t="s">
        <v>861</v>
      </c>
      <c r="F2152" s="12" t="s">
        <v>921</v>
      </c>
      <c r="G2152" s="4" t="s">
        <v>958</v>
      </c>
      <c r="H2152" s="9">
        <v>1.122250308001699</v>
      </c>
      <c r="I2152" s="4"/>
      <c r="J2152" s="4" t="s">
        <v>961</v>
      </c>
      <c r="K2152" s="4"/>
      <c r="L2152" s="4">
        <v>1</v>
      </c>
      <c r="M2152" s="4" t="s">
        <v>960</v>
      </c>
      <c r="N2152" s="4"/>
    </row>
    <row r="2153" spans="1:14" hidden="1" x14ac:dyDescent="0.3">
      <c r="A2153" s="5" t="s">
        <v>606</v>
      </c>
      <c r="B2153" s="5">
        <v>5</v>
      </c>
      <c r="C2153" s="5">
        <v>5</v>
      </c>
      <c r="D2153" s="5">
        <v>109</v>
      </c>
      <c r="E2153" s="4" t="s">
        <v>861</v>
      </c>
      <c r="F2153" s="12" t="s">
        <v>1134</v>
      </c>
      <c r="G2153" s="4" t="s">
        <v>958</v>
      </c>
      <c r="H2153" s="9">
        <v>1.1481505846510578</v>
      </c>
      <c r="I2153" s="4"/>
      <c r="J2153" s="4" t="s">
        <v>961</v>
      </c>
      <c r="K2153" s="4"/>
      <c r="L2153" s="4">
        <v>1</v>
      </c>
      <c r="M2153" s="4" t="s">
        <v>960</v>
      </c>
      <c r="N2153" s="4"/>
    </row>
    <row r="2154" spans="1:14" hidden="1" x14ac:dyDescent="0.3">
      <c r="A2154" s="5" t="s">
        <v>606</v>
      </c>
      <c r="B2154" s="5">
        <v>5</v>
      </c>
      <c r="C2154" s="5">
        <v>5</v>
      </c>
      <c r="D2154" s="5">
        <v>109</v>
      </c>
      <c r="E2154" s="4" t="s">
        <v>861</v>
      </c>
      <c r="F2154" s="12" t="s">
        <v>1141</v>
      </c>
      <c r="G2154" s="4" t="s">
        <v>958</v>
      </c>
      <c r="H2154" s="9">
        <v>1.1463572824865207</v>
      </c>
      <c r="I2154" s="4"/>
      <c r="J2154" s="4" t="s">
        <v>961</v>
      </c>
      <c r="K2154" s="4"/>
      <c r="L2154" s="4">
        <v>1</v>
      </c>
      <c r="M2154" s="4" t="s">
        <v>960</v>
      </c>
      <c r="N2154" s="4"/>
    </row>
    <row r="2155" spans="1:14" hidden="1" x14ac:dyDescent="0.3">
      <c r="A2155" s="5" t="s">
        <v>606</v>
      </c>
      <c r="B2155" s="5">
        <v>5</v>
      </c>
      <c r="C2155" s="5">
        <v>5</v>
      </c>
      <c r="D2155" s="5">
        <v>109</v>
      </c>
      <c r="E2155" s="4" t="s">
        <v>861</v>
      </c>
      <c r="F2155" s="12" t="s">
        <v>1142</v>
      </c>
      <c r="G2155" s="4" t="s">
        <v>958</v>
      </c>
      <c r="H2155" s="9">
        <v>1.1440352804259046</v>
      </c>
      <c r="I2155" s="4"/>
      <c r="J2155" s="4" t="s">
        <v>961</v>
      </c>
      <c r="K2155" s="4"/>
      <c r="L2155" s="4">
        <v>1</v>
      </c>
      <c r="M2155" s="4" t="s">
        <v>960</v>
      </c>
      <c r="N2155" s="4"/>
    </row>
    <row r="2156" spans="1:14" hidden="1" x14ac:dyDescent="0.3">
      <c r="A2156" s="5" t="s">
        <v>606</v>
      </c>
      <c r="B2156" s="5">
        <v>5</v>
      </c>
      <c r="C2156" s="5">
        <v>5</v>
      </c>
      <c r="D2156" s="5">
        <v>109</v>
      </c>
      <c r="E2156" s="4" t="s">
        <v>861</v>
      </c>
      <c r="F2156" s="12" t="s">
        <v>1143</v>
      </c>
      <c r="G2156" s="4" t="s">
        <v>958</v>
      </c>
      <c r="H2156" s="9">
        <v>1.1588884255575214</v>
      </c>
      <c r="I2156" s="4"/>
      <c r="J2156" s="4" t="s">
        <v>961</v>
      </c>
      <c r="K2156" s="4"/>
      <c r="L2156" s="4">
        <v>1</v>
      </c>
      <c r="M2156" s="4" t="s">
        <v>960</v>
      </c>
      <c r="N2156" s="4"/>
    </row>
    <row r="2157" spans="1:14" hidden="1" x14ac:dyDescent="0.3">
      <c r="A2157" s="5" t="s">
        <v>606</v>
      </c>
      <c r="B2157" s="5">
        <v>5</v>
      </c>
      <c r="C2157" s="5">
        <v>5</v>
      </c>
      <c r="D2157" s="5">
        <v>109</v>
      </c>
      <c r="E2157" s="4" t="s">
        <v>861</v>
      </c>
      <c r="F2157" s="12" t="s">
        <v>1144</v>
      </c>
      <c r="G2157" s="4" t="s">
        <v>958</v>
      </c>
      <c r="H2157" s="9">
        <v>1.1782819499322337</v>
      </c>
      <c r="I2157" s="4"/>
      <c r="J2157" s="4" t="s">
        <v>961</v>
      </c>
      <c r="K2157" s="4"/>
      <c r="L2157" s="4">
        <v>1</v>
      </c>
      <c r="M2157" s="4" t="s">
        <v>960</v>
      </c>
      <c r="N2157" s="4"/>
    </row>
    <row r="2158" spans="1:14" hidden="1" x14ac:dyDescent="0.3">
      <c r="A2158" s="5" t="s">
        <v>606</v>
      </c>
      <c r="B2158" s="5">
        <v>5</v>
      </c>
      <c r="C2158" s="5">
        <v>5</v>
      </c>
      <c r="D2158" s="5">
        <v>109</v>
      </c>
      <c r="E2158" s="4" t="s">
        <v>861</v>
      </c>
      <c r="F2158" s="12" t="s">
        <v>1135</v>
      </c>
      <c r="G2158" s="4" t="s">
        <v>958</v>
      </c>
      <c r="H2158" s="9">
        <v>1.1876892956009331</v>
      </c>
      <c r="I2158" s="4"/>
      <c r="J2158" s="4" t="s">
        <v>961</v>
      </c>
      <c r="K2158" s="4"/>
      <c r="L2158" s="4">
        <v>1</v>
      </c>
      <c r="M2158" s="4" t="s">
        <v>960</v>
      </c>
      <c r="N2158" s="4"/>
    </row>
    <row r="2159" spans="1:14" hidden="1" x14ac:dyDescent="0.3">
      <c r="A2159" s="5" t="s">
        <v>606</v>
      </c>
      <c r="B2159" s="5">
        <v>5</v>
      </c>
      <c r="C2159" s="5">
        <v>5</v>
      </c>
      <c r="D2159" s="5">
        <v>109</v>
      </c>
      <c r="E2159" s="4" t="s">
        <v>861</v>
      </c>
      <c r="F2159" s="12" t="s">
        <v>1145</v>
      </c>
      <c r="G2159" s="4" t="s">
        <v>958</v>
      </c>
      <c r="H2159" s="9">
        <v>1.1661405970310104</v>
      </c>
      <c r="I2159" s="4"/>
      <c r="J2159" s="4" t="s">
        <v>961</v>
      </c>
      <c r="K2159" s="4"/>
      <c r="L2159" s="4">
        <v>1</v>
      </c>
      <c r="M2159" s="4" t="s">
        <v>960</v>
      </c>
      <c r="N2159" s="4"/>
    </row>
    <row r="2160" spans="1:14" hidden="1" x14ac:dyDescent="0.3">
      <c r="A2160" s="5" t="s">
        <v>606</v>
      </c>
      <c r="B2160" s="5">
        <v>5</v>
      </c>
      <c r="C2160" s="5">
        <v>5</v>
      </c>
      <c r="D2160" s="5">
        <v>109</v>
      </c>
      <c r="E2160" s="4" t="s">
        <v>861</v>
      </c>
      <c r="F2160" s="12" t="s">
        <v>1146</v>
      </c>
      <c r="G2160" s="4" t="s">
        <v>958</v>
      </c>
      <c r="H2160" s="9">
        <v>1.0860589769063465</v>
      </c>
      <c r="I2160" s="4"/>
      <c r="J2160" s="4" t="s">
        <v>961</v>
      </c>
      <c r="K2160" s="4"/>
      <c r="L2160" s="4">
        <v>1</v>
      </c>
      <c r="M2160" s="4" t="s">
        <v>960</v>
      </c>
      <c r="N2160" s="4"/>
    </row>
    <row r="2161" spans="1:14" hidden="1" x14ac:dyDescent="0.3">
      <c r="A2161" s="5" t="s">
        <v>606</v>
      </c>
      <c r="B2161" s="5">
        <v>5</v>
      </c>
      <c r="C2161" s="5">
        <v>5</v>
      </c>
      <c r="D2161" s="5">
        <v>109</v>
      </c>
      <c r="E2161" s="4" t="s">
        <v>861</v>
      </c>
      <c r="F2161" s="12" t="s">
        <v>1147</v>
      </c>
      <c r="G2161" s="4" t="s">
        <v>958</v>
      </c>
      <c r="H2161" s="9">
        <v>1.0821427102126129</v>
      </c>
      <c r="I2161" s="4"/>
      <c r="J2161" s="4" t="s">
        <v>961</v>
      </c>
      <c r="K2161" s="4"/>
      <c r="L2161" s="4">
        <v>1</v>
      </c>
      <c r="M2161" s="4" t="s">
        <v>960</v>
      </c>
      <c r="N2161" s="4"/>
    </row>
    <row r="2162" spans="1:14" hidden="1" x14ac:dyDescent="0.3">
      <c r="A2162" s="5" t="s">
        <v>606</v>
      </c>
      <c r="B2162" s="5">
        <v>5</v>
      </c>
      <c r="C2162" s="5">
        <v>5</v>
      </c>
      <c r="D2162" s="5">
        <v>109</v>
      </c>
      <c r="E2162" s="4" t="s">
        <v>861</v>
      </c>
      <c r="F2162" s="12" t="s">
        <v>1148</v>
      </c>
      <c r="G2162" s="4" t="s">
        <v>958</v>
      </c>
      <c r="H2162" s="9">
        <v>1.0959849200407834</v>
      </c>
      <c r="I2162" s="4"/>
      <c r="J2162" s="4" t="s">
        <v>961</v>
      </c>
      <c r="K2162" s="4"/>
      <c r="L2162" s="4">
        <v>1</v>
      </c>
      <c r="M2162" s="4" t="s">
        <v>960</v>
      </c>
      <c r="N2162" s="4"/>
    </row>
    <row r="2163" spans="1:14" hidden="1" x14ac:dyDescent="0.3">
      <c r="A2163" s="5" t="s">
        <v>606</v>
      </c>
      <c r="B2163" s="5">
        <v>5</v>
      </c>
      <c r="C2163" s="5">
        <v>5</v>
      </c>
      <c r="D2163" s="5">
        <v>109</v>
      </c>
      <c r="E2163" s="4" t="s">
        <v>861</v>
      </c>
      <c r="F2163" s="12" t="s">
        <v>1136</v>
      </c>
      <c r="G2163" s="4" t="s">
        <v>958</v>
      </c>
      <c r="H2163" s="9">
        <v>1.0563265886130024</v>
      </c>
      <c r="I2163" s="4"/>
      <c r="J2163" s="4" t="s">
        <v>961</v>
      </c>
      <c r="K2163" s="4"/>
      <c r="L2163" s="4">
        <v>1</v>
      </c>
      <c r="M2163" s="4" t="s">
        <v>960</v>
      </c>
      <c r="N2163" s="4"/>
    </row>
    <row r="2164" spans="1:14" hidden="1" x14ac:dyDescent="0.3">
      <c r="A2164" s="5" t="s">
        <v>606</v>
      </c>
      <c r="B2164" s="5">
        <v>5</v>
      </c>
      <c r="C2164" s="5">
        <v>5</v>
      </c>
      <c r="D2164" s="5">
        <v>109</v>
      </c>
      <c r="E2164" s="4" t="s">
        <v>861</v>
      </c>
      <c r="F2164" s="12" t="s">
        <v>1149</v>
      </c>
      <c r="G2164" s="4" t="s">
        <v>958</v>
      </c>
      <c r="H2164" s="9">
        <v>1.0977544407045405</v>
      </c>
      <c r="I2164" s="4"/>
      <c r="J2164" s="4" t="s">
        <v>961</v>
      </c>
      <c r="K2164" s="4"/>
      <c r="L2164" s="4">
        <v>1</v>
      </c>
      <c r="M2164" s="4" t="s">
        <v>960</v>
      </c>
      <c r="N2164" s="4"/>
    </row>
    <row r="2165" spans="1:14" hidden="1" x14ac:dyDescent="0.3">
      <c r="A2165" s="5" t="s">
        <v>606</v>
      </c>
      <c r="B2165" s="5">
        <v>5</v>
      </c>
      <c r="C2165" s="5">
        <v>5</v>
      </c>
      <c r="D2165" s="5">
        <v>109</v>
      </c>
      <c r="E2165" s="4" t="s">
        <v>861</v>
      </c>
      <c r="F2165" s="12" t="s">
        <v>1150</v>
      </c>
      <c r="G2165" s="4" t="s">
        <v>958</v>
      </c>
      <c r="H2165" s="9">
        <v>1.1688343902436535</v>
      </c>
      <c r="I2165" s="4"/>
      <c r="J2165" s="4" t="s">
        <v>961</v>
      </c>
      <c r="K2165" s="4"/>
      <c r="L2165" s="4">
        <v>1</v>
      </c>
      <c r="M2165" s="4" t="s">
        <v>960</v>
      </c>
      <c r="N2165" s="4"/>
    </row>
    <row r="2166" spans="1:14" hidden="1" x14ac:dyDescent="0.3">
      <c r="A2166" s="5" t="s">
        <v>606</v>
      </c>
      <c r="B2166" s="5">
        <v>5</v>
      </c>
      <c r="C2166" s="5">
        <v>5</v>
      </c>
      <c r="D2166" s="5">
        <v>109</v>
      </c>
      <c r="E2166" s="4" t="s">
        <v>861</v>
      </c>
      <c r="F2166" s="12" t="s">
        <v>1151</v>
      </c>
      <c r="G2166" s="4" t="s">
        <v>958</v>
      </c>
      <c r="H2166" s="9">
        <v>1.2050944463756414</v>
      </c>
      <c r="I2166" s="4"/>
      <c r="J2166" s="4" t="s">
        <v>961</v>
      </c>
      <c r="K2166" s="4"/>
      <c r="L2166" s="4">
        <v>1</v>
      </c>
      <c r="M2166" s="4" t="s">
        <v>960</v>
      </c>
      <c r="N2166" s="4"/>
    </row>
    <row r="2167" spans="1:14" hidden="1" x14ac:dyDescent="0.3">
      <c r="A2167" s="5" t="s">
        <v>606</v>
      </c>
      <c r="B2167" s="5">
        <v>5</v>
      </c>
      <c r="C2167" s="5">
        <v>5</v>
      </c>
      <c r="D2167" s="5">
        <v>109</v>
      </c>
      <c r="E2167" s="4" t="s">
        <v>861</v>
      </c>
      <c r="F2167" s="12" t="s">
        <v>1152</v>
      </c>
      <c r="G2167" s="4" t="s">
        <v>958</v>
      </c>
      <c r="H2167" s="9">
        <v>1.2050239921880821</v>
      </c>
      <c r="I2167" s="4"/>
      <c r="J2167" s="4" t="s">
        <v>961</v>
      </c>
      <c r="K2167" s="4"/>
      <c r="L2167" s="4">
        <v>1</v>
      </c>
      <c r="M2167" s="4" t="s">
        <v>960</v>
      </c>
      <c r="N2167" s="4"/>
    </row>
    <row r="2168" spans="1:14" hidden="1" x14ac:dyDescent="0.3">
      <c r="A2168" s="5" t="s">
        <v>606</v>
      </c>
      <c r="B2168" s="5">
        <v>5</v>
      </c>
      <c r="C2168" s="5">
        <v>5</v>
      </c>
      <c r="D2168" s="5">
        <v>109</v>
      </c>
      <c r="E2168" s="4" t="s">
        <v>861</v>
      </c>
      <c r="F2168" s="12" t="s">
        <v>1137</v>
      </c>
      <c r="G2168" s="4" t="s">
        <v>958</v>
      </c>
      <c r="H2168" s="9">
        <v>1.200343596606156</v>
      </c>
      <c r="I2168" s="4"/>
      <c r="J2168" s="4" t="s">
        <v>961</v>
      </c>
      <c r="K2168" s="4"/>
      <c r="L2168" s="4">
        <v>1</v>
      </c>
      <c r="M2168" s="4" t="s">
        <v>960</v>
      </c>
      <c r="N2168" s="4"/>
    </row>
    <row r="2169" spans="1:14" hidden="1" x14ac:dyDescent="0.3">
      <c r="A2169" s="5" t="s">
        <v>606</v>
      </c>
      <c r="B2169" s="5">
        <v>5</v>
      </c>
      <c r="C2169" s="5">
        <v>5</v>
      </c>
      <c r="D2169" s="5">
        <v>109</v>
      </c>
      <c r="E2169" s="4" t="s">
        <v>861</v>
      </c>
      <c r="F2169" s="12" t="s">
        <v>1153</v>
      </c>
      <c r="G2169" s="4" t="s">
        <v>958</v>
      </c>
      <c r="H2169" s="9">
        <v>1.2184143552803679</v>
      </c>
      <c r="I2169" s="4"/>
      <c r="J2169" s="4" t="s">
        <v>961</v>
      </c>
      <c r="K2169" s="4"/>
      <c r="L2169" s="4">
        <v>1</v>
      </c>
      <c r="M2169" s="4" t="s">
        <v>960</v>
      </c>
      <c r="N2169" s="4"/>
    </row>
    <row r="2170" spans="1:14" hidden="1" x14ac:dyDescent="0.3">
      <c r="A2170" s="5" t="s">
        <v>606</v>
      </c>
      <c r="B2170" s="5">
        <v>5</v>
      </c>
      <c r="C2170" s="5">
        <v>5</v>
      </c>
      <c r="D2170" s="5">
        <v>109</v>
      </c>
      <c r="E2170" s="4" t="s">
        <v>861</v>
      </c>
      <c r="F2170" s="12" t="s">
        <v>1155</v>
      </c>
      <c r="G2170" s="4" t="s">
        <v>958</v>
      </c>
      <c r="H2170" s="9">
        <v>1.2240557746242153</v>
      </c>
      <c r="I2170" s="4"/>
      <c r="J2170" s="4" t="s">
        <v>961</v>
      </c>
      <c r="K2170" s="4"/>
      <c r="L2170" s="4">
        <v>1</v>
      </c>
      <c r="M2170" s="4" t="s">
        <v>960</v>
      </c>
      <c r="N2170" s="4"/>
    </row>
    <row r="2171" spans="1:14" hidden="1" x14ac:dyDescent="0.3">
      <c r="A2171" s="5" t="s">
        <v>606</v>
      </c>
      <c r="B2171" s="5">
        <v>5</v>
      </c>
      <c r="C2171" s="5">
        <v>5</v>
      </c>
      <c r="D2171" s="5">
        <v>109</v>
      </c>
      <c r="E2171" s="4" t="s">
        <v>861</v>
      </c>
      <c r="F2171" s="12" t="s">
        <v>922</v>
      </c>
      <c r="G2171" s="4" t="s">
        <v>962</v>
      </c>
      <c r="H2171" s="9">
        <v>62.986480950430149</v>
      </c>
      <c r="I2171" s="4"/>
      <c r="J2171" s="4" t="s">
        <v>856</v>
      </c>
      <c r="K2171" s="4"/>
      <c r="L2171" s="4">
        <v>1</v>
      </c>
      <c r="M2171" s="4" t="s">
        <v>960</v>
      </c>
      <c r="N2171" s="4"/>
    </row>
    <row r="2172" spans="1:14" hidden="1" x14ac:dyDescent="0.3">
      <c r="A2172" s="5" t="s">
        <v>606</v>
      </c>
      <c r="B2172" s="5">
        <v>5</v>
      </c>
      <c r="C2172" s="5">
        <v>5</v>
      </c>
      <c r="D2172" s="5">
        <v>109</v>
      </c>
      <c r="E2172" s="4" t="s">
        <v>861</v>
      </c>
      <c r="F2172" s="12" t="s">
        <v>904</v>
      </c>
      <c r="G2172" s="4" t="s">
        <v>962</v>
      </c>
      <c r="H2172" s="9">
        <v>52.471279722148012</v>
      </c>
      <c r="I2172" s="4"/>
      <c r="J2172" s="4" t="s">
        <v>856</v>
      </c>
      <c r="K2172" s="4"/>
      <c r="L2172" s="4">
        <v>1</v>
      </c>
      <c r="M2172" s="4" t="s">
        <v>960</v>
      </c>
      <c r="N2172" s="4"/>
    </row>
    <row r="2173" spans="1:14" hidden="1" x14ac:dyDescent="0.3">
      <c r="A2173" s="5" t="s">
        <v>606</v>
      </c>
      <c r="B2173" s="5">
        <v>5</v>
      </c>
      <c r="C2173" s="5">
        <v>5</v>
      </c>
      <c r="D2173" s="5">
        <v>109</v>
      </c>
      <c r="E2173" s="4" t="s">
        <v>861</v>
      </c>
      <c r="F2173" s="12" t="s">
        <v>905</v>
      </c>
      <c r="G2173" s="4" t="s">
        <v>962</v>
      </c>
      <c r="H2173" s="9">
        <v>42.693545334090487</v>
      </c>
      <c r="I2173" s="4"/>
      <c r="J2173" s="4" t="s">
        <v>856</v>
      </c>
      <c r="K2173" s="4"/>
      <c r="L2173" s="4">
        <v>1</v>
      </c>
      <c r="M2173" s="4" t="s">
        <v>960</v>
      </c>
      <c r="N2173" s="4"/>
    </row>
    <row r="2174" spans="1:14" hidden="1" x14ac:dyDescent="0.3">
      <c r="A2174" s="5" t="s">
        <v>606</v>
      </c>
      <c r="B2174" s="5">
        <v>5</v>
      </c>
      <c r="C2174" s="5">
        <v>5</v>
      </c>
      <c r="D2174" s="5">
        <v>109</v>
      </c>
      <c r="E2174" s="4" t="s">
        <v>861</v>
      </c>
      <c r="F2174" s="12" t="s">
        <v>906</v>
      </c>
      <c r="G2174" s="4" t="s">
        <v>962</v>
      </c>
      <c r="H2174" s="9">
        <v>43.173186479301187</v>
      </c>
      <c r="I2174" s="4"/>
      <c r="J2174" s="4" t="s">
        <v>856</v>
      </c>
      <c r="K2174" s="4"/>
      <c r="L2174" s="4">
        <v>1</v>
      </c>
      <c r="M2174" s="4" t="s">
        <v>960</v>
      </c>
      <c r="N2174" s="4"/>
    </row>
    <row r="2175" spans="1:14" hidden="1" x14ac:dyDescent="0.3">
      <c r="A2175" s="5" t="s">
        <v>606</v>
      </c>
      <c r="B2175" s="5">
        <v>5</v>
      </c>
      <c r="C2175" s="5">
        <v>5</v>
      </c>
      <c r="D2175" s="5">
        <v>109</v>
      </c>
      <c r="E2175" s="4" t="s">
        <v>861</v>
      </c>
      <c r="F2175" s="12" t="s">
        <v>903</v>
      </c>
      <c r="G2175" s="4" t="s">
        <v>962</v>
      </c>
      <c r="H2175" s="9">
        <v>42.620603239953461</v>
      </c>
      <c r="I2175" s="4"/>
      <c r="J2175" s="4" t="s">
        <v>856</v>
      </c>
      <c r="K2175" s="4"/>
      <c r="L2175" s="4">
        <v>1</v>
      </c>
      <c r="M2175" s="4" t="s">
        <v>960</v>
      </c>
      <c r="N2175" s="4"/>
    </row>
    <row r="2176" spans="1:14" hidden="1" x14ac:dyDescent="0.3">
      <c r="A2176" s="5" t="s">
        <v>606</v>
      </c>
      <c r="B2176" s="5">
        <v>5</v>
      </c>
      <c r="C2176" s="5">
        <v>5</v>
      </c>
      <c r="D2176" s="5">
        <v>109</v>
      </c>
      <c r="E2176" s="4" t="s">
        <v>861</v>
      </c>
      <c r="F2176" s="12" t="s">
        <v>907</v>
      </c>
      <c r="G2176" s="4" t="s">
        <v>962</v>
      </c>
      <c r="H2176" s="9">
        <v>42.189698846045601</v>
      </c>
      <c r="I2176" s="4"/>
      <c r="J2176" s="4" t="s">
        <v>856</v>
      </c>
      <c r="K2176" s="4"/>
      <c r="L2176" s="4">
        <v>1</v>
      </c>
      <c r="M2176" s="4" t="s">
        <v>960</v>
      </c>
      <c r="N2176" s="4"/>
    </row>
    <row r="2177" spans="1:14" hidden="1" x14ac:dyDescent="0.3">
      <c r="A2177" s="5" t="s">
        <v>606</v>
      </c>
      <c r="B2177" s="5">
        <v>5</v>
      </c>
      <c r="C2177" s="5">
        <v>5</v>
      </c>
      <c r="D2177" s="5">
        <v>109</v>
      </c>
      <c r="E2177" s="4" t="s">
        <v>861</v>
      </c>
      <c r="F2177" s="12" t="s">
        <v>908</v>
      </c>
      <c r="G2177" s="4" t="s">
        <v>962</v>
      </c>
      <c r="H2177" s="9">
        <v>42.34136654932756</v>
      </c>
      <c r="I2177" s="4"/>
      <c r="J2177" s="4" t="s">
        <v>856</v>
      </c>
      <c r="K2177" s="4"/>
      <c r="L2177" s="4">
        <v>1</v>
      </c>
      <c r="M2177" s="4" t="s">
        <v>960</v>
      </c>
      <c r="N2177" s="4"/>
    </row>
    <row r="2178" spans="1:14" hidden="1" x14ac:dyDescent="0.3">
      <c r="A2178" s="5" t="s">
        <v>606</v>
      </c>
      <c r="B2178" s="5">
        <v>5</v>
      </c>
      <c r="C2178" s="5">
        <v>5</v>
      </c>
      <c r="D2178" s="5">
        <v>109</v>
      </c>
      <c r="E2178" s="4" t="s">
        <v>861</v>
      </c>
      <c r="F2178" s="12" t="s">
        <v>909</v>
      </c>
      <c r="G2178" s="4" t="s">
        <v>962</v>
      </c>
      <c r="H2178" s="9">
        <v>43.595587564955785</v>
      </c>
      <c r="I2178" s="4"/>
      <c r="J2178" s="4" t="s">
        <v>856</v>
      </c>
      <c r="K2178" s="4"/>
      <c r="L2178" s="4">
        <v>1</v>
      </c>
      <c r="M2178" s="4" t="s">
        <v>960</v>
      </c>
      <c r="N2178" s="4"/>
    </row>
    <row r="2179" spans="1:14" hidden="1" x14ac:dyDescent="0.3">
      <c r="A2179" s="5" t="s">
        <v>606</v>
      </c>
      <c r="B2179" s="5">
        <v>5</v>
      </c>
      <c r="C2179" s="5">
        <v>5</v>
      </c>
      <c r="D2179" s="5">
        <v>109</v>
      </c>
      <c r="E2179" s="4" t="s">
        <v>861</v>
      </c>
      <c r="F2179" s="12" t="s">
        <v>910</v>
      </c>
      <c r="G2179" s="4" t="s">
        <v>962</v>
      </c>
      <c r="H2179" s="9">
        <v>44.95321959273528</v>
      </c>
      <c r="I2179" s="4"/>
      <c r="J2179" s="4" t="s">
        <v>856</v>
      </c>
      <c r="K2179" s="4"/>
      <c r="L2179" s="4">
        <v>1</v>
      </c>
      <c r="M2179" s="4" t="s">
        <v>960</v>
      </c>
      <c r="N2179" s="4"/>
    </row>
    <row r="2180" spans="1:14" hidden="1" x14ac:dyDescent="0.3">
      <c r="A2180" s="5" t="s">
        <v>606</v>
      </c>
      <c r="B2180" s="5">
        <v>5</v>
      </c>
      <c r="C2180" s="5">
        <v>5</v>
      </c>
      <c r="D2180" s="5">
        <v>109</v>
      </c>
      <c r="E2180" s="4" t="s">
        <v>861</v>
      </c>
      <c r="F2180" s="12" t="s">
        <v>911</v>
      </c>
      <c r="G2180" s="4" t="s">
        <v>962</v>
      </c>
      <c r="H2180" s="9">
        <v>45.75861206105597</v>
      </c>
      <c r="I2180" s="4"/>
      <c r="J2180" s="4" t="s">
        <v>856</v>
      </c>
      <c r="K2180" s="4"/>
      <c r="L2180" s="4">
        <v>1</v>
      </c>
      <c r="M2180" s="4" t="s">
        <v>960</v>
      </c>
      <c r="N2180" s="4"/>
    </row>
    <row r="2181" spans="1:14" hidden="1" x14ac:dyDescent="0.3">
      <c r="A2181" s="5" t="s">
        <v>606</v>
      </c>
      <c r="B2181" s="5">
        <v>5</v>
      </c>
      <c r="C2181" s="5">
        <v>5</v>
      </c>
      <c r="D2181" s="5">
        <v>109</v>
      </c>
      <c r="E2181" s="4" t="s">
        <v>861</v>
      </c>
      <c r="F2181" s="12" t="s">
        <v>912</v>
      </c>
      <c r="G2181" s="4" t="s">
        <v>962</v>
      </c>
      <c r="H2181" s="9">
        <v>44.376448771441829</v>
      </c>
      <c r="I2181" s="4"/>
      <c r="J2181" s="4" t="s">
        <v>856</v>
      </c>
      <c r="K2181" s="4"/>
      <c r="L2181" s="4">
        <v>1</v>
      </c>
      <c r="M2181" s="4" t="s">
        <v>960</v>
      </c>
      <c r="N2181" s="4"/>
    </row>
    <row r="2182" spans="1:14" hidden="1" x14ac:dyDescent="0.3">
      <c r="A2182" s="5" t="s">
        <v>606</v>
      </c>
      <c r="B2182" s="5">
        <v>5</v>
      </c>
      <c r="C2182" s="5">
        <v>5</v>
      </c>
      <c r="D2182" s="5">
        <v>109</v>
      </c>
      <c r="E2182" s="4" t="s">
        <v>861</v>
      </c>
      <c r="F2182" s="12" t="s">
        <v>913</v>
      </c>
      <c r="G2182" s="4" t="s">
        <v>962</v>
      </c>
      <c r="H2182" s="9">
        <v>43.354281962292475</v>
      </c>
      <c r="I2182" s="4"/>
      <c r="J2182" s="4" t="s">
        <v>856</v>
      </c>
      <c r="K2182" s="4"/>
      <c r="L2182" s="4">
        <v>1</v>
      </c>
      <c r="M2182" s="4" t="s">
        <v>960</v>
      </c>
      <c r="N2182" s="4"/>
    </row>
    <row r="2183" spans="1:14" hidden="1" x14ac:dyDescent="0.3">
      <c r="A2183" s="5" t="s">
        <v>606</v>
      </c>
      <c r="B2183" s="5">
        <v>5</v>
      </c>
      <c r="C2183" s="5">
        <v>5</v>
      </c>
      <c r="D2183" s="5">
        <v>109</v>
      </c>
      <c r="E2183" s="4" t="s">
        <v>861</v>
      </c>
      <c r="F2183" s="12" t="s">
        <v>914</v>
      </c>
      <c r="G2183" s="4" t="s">
        <v>962</v>
      </c>
      <c r="H2183" s="9">
        <v>39.790527389007316</v>
      </c>
      <c r="I2183" s="4"/>
      <c r="J2183" s="4" t="s">
        <v>856</v>
      </c>
      <c r="K2183" s="4"/>
      <c r="L2183" s="4">
        <v>1</v>
      </c>
      <c r="M2183" s="4" t="s">
        <v>960</v>
      </c>
      <c r="N2183" s="4"/>
    </row>
    <row r="2184" spans="1:14" hidden="1" x14ac:dyDescent="0.3">
      <c r="A2184" s="5" t="s">
        <v>606</v>
      </c>
      <c r="B2184" s="5">
        <v>5</v>
      </c>
      <c r="C2184" s="5">
        <v>5</v>
      </c>
      <c r="D2184" s="5">
        <v>109</v>
      </c>
      <c r="E2184" s="4" t="s">
        <v>861</v>
      </c>
      <c r="F2184" s="12" t="s">
        <v>915</v>
      </c>
      <c r="G2184" s="4" t="s">
        <v>962</v>
      </c>
      <c r="H2184" s="9">
        <v>36.567294281729417</v>
      </c>
      <c r="I2184" s="4"/>
      <c r="J2184" s="4" t="s">
        <v>856</v>
      </c>
      <c r="K2184" s="4"/>
      <c r="L2184" s="4">
        <v>1</v>
      </c>
      <c r="M2184" s="4" t="s">
        <v>960</v>
      </c>
      <c r="N2184" s="4"/>
    </row>
    <row r="2185" spans="1:14" hidden="1" x14ac:dyDescent="0.3">
      <c r="A2185" s="5" t="s">
        <v>606</v>
      </c>
      <c r="B2185" s="5">
        <v>5</v>
      </c>
      <c r="C2185" s="5">
        <v>5</v>
      </c>
      <c r="D2185" s="5">
        <v>109</v>
      </c>
      <c r="E2185" s="4" t="s">
        <v>861</v>
      </c>
      <c r="F2185" s="12" t="s">
        <v>916</v>
      </c>
      <c r="G2185" s="4" t="s">
        <v>962</v>
      </c>
      <c r="H2185" s="9">
        <v>36.806528728052093</v>
      </c>
      <c r="I2185" s="4"/>
      <c r="J2185" s="4" t="s">
        <v>856</v>
      </c>
      <c r="K2185" s="4"/>
      <c r="L2185" s="4">
        <v>1</v>
      </c>
      <c r="M2185" s="4" t="s">
        <v>960</v>
      </c>
      <c r="N2185" s="4"/>
    </row>
    <row r="2186" spans="1:14" hidden="1" x14ac:dyDescent="0.3">
      <c r="A2186" s="5" t="s">
        <v>606</v>
      </c>
      <c r="B2186" s="5">
        <v>5</v>
      </c>
      <c r="C2186" s="5">
        <v>5</v>
      </c>
      <c r="D2186" s="5">
        <v>109</v>
      </c>
      <c r="E2186" s="4" t="s">
        <v>861</v>
      </c>
      <c r="F2186" s="12" t="s">
        <v>917</v>
      </c>
      <c r="G2186" s="4" t="s">
        <v>962</v>
      </c>
      <c r="H2186" s="9">
        <v>37.415390096188098</v>
      </c>
      <c r="I2186" s="4"/>
      <c r="J2186" s="4" t="s">
        <v>856</v>
      </c>
      <c r="K2186" s="4"/>
      <c r="L2186" s="4">
        <v>1</v>
      </c>
      <c r="M2186" s="4" t="s">
        <v>960</v>
      </c>
      <c r="N2186" s="4"/>
    </row>
    <row r="2187" spans="1:14" hidden="1" x14ac:dyDescent="0.3">
      <c r="A2187" s="5" t="s">
        <v>606</v>
      </c>
      <c r="B2187" s="5">
        <v>5</v>
      </c>
      <c r="C2187" s="5">
        <v>5</v>
      </c>
      <c r="D2187" s="5">
        <v>109</v>
      </c>
      <c r="E2187" s="4" t="s">
        <v>861</v>
      </c>
      <c r="F2187" s="12" t="s">
        <v>918</v>
      </c>
      <c r="G2187" s="4" t="s">
        <v>962</v>
      </c>
      <c r="H2187" s="9">
        <v>37.12875968125983</v>
      </c>
      <c r="I2187" s="4"/>
      <c r="J2187" s="4" t="s">
        <v>856</v>
      </c>
      <c r="K2187" s="4"/>
      <c r="L2187" s="4">
        <v>1</v>
      </c>
      <c r="M2187" s="4" t="s">
        <v>960</v>
      </c>
      <c r="N2187" s="4"/>
    </row>
    <row r="2188" spans="1:14" hidden="1" x14ac:dyDescent="0.3">
      <c r="A2188" s="5" t="s">
        <v>606</v>
      </c>
      <c r="B2188" s="5">
        <v>5</v>
      </c>
      <c r="C2188" s="5">
        <v>5</v>
      </c>
      <c r="D2188" s="5">
        <v>109</v>
      </c>
      <c r="E2188" s="4" t="s">
        <v>861</v>
      </c>
      <c r="F2188" s="12" t="s">
        <v>919</v>
      </c>
      <c r="G2188" s="4" t="s">
        <v>962</v>
      </c>
      <c r="H2188" s="9">
        <v>36.792371789365177</v>
      </c>
      <c r="I2188" s="4"/>
      <c r="J2188" s="4" t="s">
        <v>856</v>
      </c>
      <c r="K2188" s="4"/>
      <c r="L2188" s="4">
        <v>1</v>
      </c>
      <c r="M2188" s="4" t="s">
        <v>960</v>
      </c>
      <c r="N2188" s="4"/>
    </row>
    <row r="2189" spans="1:14" hidden="1" x14ac:dyDescent="0.3">
      <c r="A2189" s="5" t="s">
        <v>606</v>
      </c>
      <c r="B2189" s="5">
        <v>5</v>
      </c>
      <c r="C2189" s="5">
        <v>5</v>
      </c>
      <c r="D2189" s="5">
        <v>109</v>
      </c>
      <c r="E2189" s="4" t="s">
        <v>861</v>
      </c>
      <c r="F2189" s="12" t="s">
        <v>920</v>
      </c>
      <c r="G2189" s="4" t="s">
        <v>962</v>
      </c>
      <c r="H2189" s="9">
        <v>35.938634713144516</v>
      </c>
      <c r="I2189" s="4"/>
      <c r="J2189" s="4" t="s">
        <v>856</v>
      </c>
      <c r="K2189" s="4"/>
      <c r="L2189" s="4">
        <v>1</v>
      </c>
      <c r="M2189" s="4" t="s">
        <v>960</v>
      </c>
      <c r="N2189" s="4"/>
    </row>
    <row r="2190" spans="1:14" hidden="1" x14ac:dyDescent="0.3">
      <c r="A2190" s="5" t="s">
        <v>606</v>
      </c>
      <c r="B2190" s="5">
        <v>5</v>
      </c>
      <c r="C2190" s="5">
        <v>5</v>
      </c>
      <c r="D2190" s="5">
        <v>109</v>
      </c>
      <c r="E2190" s="4" t="s">
        <v>861</v>
      </c>
      <c r="F2190" s="12" t="s">
        <v>921</v>
      </c>
      <c r="G2190" s="4" t="s">
        <v>962</v>
      </c>
      <c r="H2190" s="9">
        <v>34.046596166556512</v>
      </c>
      <c r="I2190" s="4"/>
      <c r="J2190" s="4" t="s">
        <v>856</v>
      </c>
      <c r="K2190" s="4"/>
      <c r="L2190" s="4">
        <v>1</v>
      </c>
      <c r="M2190" s="4" t="s">
        <v>960</v>
      </c>
      <c r="N2190" s="4"/>
    </row>
    <row r="2191" spans="1:14" hidden="1" x14ac:dyDescent="0.3">
      <c r="A2191" s="5" t="s">
        <v>606</v>
      </c>
      <c r="B2191" s="5">
        <v>5</v>
      </c>
      <c r="C2191" s="5">
        <v>5</v>
      </c>
      <c r="D2191" s="5">
        <v>109</v>
      </c>
      <c r="E2191" s="4" t="s">
        <v>861</v>
      </c>
      <c r="F2191" s="12" t="s">
        <v>1134</v>
      </c>
      <c r="G2191" s="4" t="s">
        <v>962</v>
      </c>
      <c r="H2191" s="9">
        <v>33.173114805767874</v>
      </c>
      <c r="I2191" s="4"/>
      <c r="J2191" s="4" t="s">
        <v>856</v>
      </c>
      <c r="K2191" s="4"/>
      <c r="L2191" s="4">
        <v>1</v>
      </c>
      <c r="M2191" s="4" t="s">
        <v>960</v>
      </c>
      <c r="N2191" s="4"/>
    </row>
    <row r="2192" spans="1:14" hidden="1" x14ac:dyDescent="0.3">
      <c r="A2192" s="5" t="s">
        <v>606</v>
      </c>
      <c r="B2192" s="5">
        <v>5</v>
      </c>
      <c r="C2192" s="5">
        <v>5</v>
      </c>
      <c r="D2192" s="5">
        <v>109</v>
      </c>
      <c r="E2192" s="4" t="s">
        <v>861</v>
      </c>
      <c r="F2192" s="12" t="s">
        <v>1141</v>
      </c>
      <c r="G2192" s="4" t="s">
        <v>962</v>
      </c>
      <c r="H2192" s="9">
        <v>33.233094928478543</v>
      </c>
      <c r="I2192" s="4"/>
      <c r="J2192" s="4" t="s">
        <v>856</v>
      </c>
      <c r="K2192" s="4"/>
      <c r="L2192" s="4">
        <v>1</v>
      </c>
      <c r="M2192" s="4" t="s">
        <v>960</v>
      </c>
      <c r="N2192" s="4"/>
    </row>
    <row r="2193" spans="1:14" hidden="1" x14ac:dyDescent="0.3">
      <c r="A2193" s="5" t="s">
        <v>606</v>
      </c>
      <c r="B2193" s="5">
        <v>5</v>
      </c>
      <c r="C2193" s="5">
        <v>5</v>
      </c>
      <c r="D2193" s="5">
        <v>109</v>
      </c>
      <c r="E2193" s="4" t="s">
        <v>861</v>
      </c>
      <c r="F2193" s="12" t="s">
        <v>1142</v>
      </c>
      <c r="G2193" s="4" t="s">
        <v>962</v>
      </c>
      <c r="H2193" s="9">
        <v>33.310867733782636</v>
      </c>
      <c r="I2193" s="4"/>
      <c r="J2193" s="4" t="s">
        <v>856</v>
      </c>
      <c r="K2193" s="4"/>
      <c r="L2193" s="4">
        <v>1</v>
      </c>
      <c r="M2193" s="4" t="s">
        <v>960</v>
      </c>
      <c r="N2193" s="4"/>
    </row>
    <row r="2194" spans="1:14" hidden="1" x14ac:dyDescent="0.3">
      <c r="A2194" s="5" t="s">
        <v>606</v>
      </c>
      <c r="B2194" s="5">
        <v>5</v>
      </c>
      <c r="C2194" s="5">
        <v>5</v>
      </c>
      <c r="D2194" s="5">
        <v>109</v>
      </c>
      <c r="E2194" s="4" t="s">
        <v>861</v>
      </c>
      <c r="F2194" s="12" t="s">
        <v>1143</v>
      </c>
      <c r="G2194" s="4" t="s">
        <v>962</v>
      </c>
      <c r="H2194" s="9">
        <v>32.815501545143242</v>
      </c>
      <c r="I2194" s="4"/>
      <c r="J2194" s="4" t="s">
        <v>856</v>
      </c>
      <c r="K2194" s="4"/>
      <c r="L2194" s="4">
        <v>1</v>
      </c>
      <c r="M2194" s="4" t="s">
        <v>960</v>
      </c>
      <c r="N2194" s="4"/>
    </row>
    <row r="2195" spans="1:14" hidden="1" x14ac:dyDescent="0.3">
      <c r="A2195" s="5" t="s">
        <v>606</v>
      </c>
      <c r="B2195" s="5">
        <v>5</v>
      </c>
      <c r="C2195" s="5">
        <v>5</v>
      </c>
      <c r="D2195" s="5">
        <v>109</v>
      </c>
      <c r="E2195" s="4" t="s">
        <v>861</v>
      </c>
      <c r="F2195" s="12" t="s">
        <v>1144</v>
      </c>
      <c r="G2195" s="4" t="s">
        <v>962</v>
      </c>
      <c r="H2195" s="9">
        <v>32.176203016519025</v>
      </c>
      <c r="I2195" s="4"/>
      <c r="J2195" s="4" t="s">
        <v>856</v>
      </c>
      <c r="K2195" s="4"/>
      <c r="L2195" s="4">
        <v>1</v>
      </c>
      <c r="M2195" s="4" t="s">
        <v>960</v>
      </c>
      <c r="N2195" s="4"/>
    </row>
    <row r="2196" spans="1:14" hidden="1" x14ac:dyDescent="0.3">
      <c r="A2196" s="5" t="s">
        <v>606</v>
      </c>
      <c r="B2196" s="5">
        <v>5</v>
      </c>
      <c r="C2196" s="5">
        <v>5</v>
      </c>
      <c r="D2196" s="5">
        <v>109</v>
      </c>
      <c r="E2196" s="4" t="s">
        <v>861</v>
      </c>
      <c r="F2196" s="12" t="s">
        <v>1135</v>
      </c>
      <c r="G2196" s="4" t="s">
        <v>962</v>
      </c>
      <c r="H2196" s="9">
        <v>31.869106149754174</v>
      </c>
      <c r="I2196" s="4"/>
      <c r="J2196" s="4" t="s">
        <v>856</v>
      </c>
      <c r="K2196" s="4"/>
      <c r="L2196" s="4">
        <v>1</v>
      </c>
      <c r="M2196" s="4" t="s">
        <v>960</v>
      </c>
      <c r="N2196" s="4"/>
    </row>
    <row r="2197" spans="1:14" hidden="1" x14ac:dyDescent="0.3">
      <c r="A2197" s="5" t="s">
        <v>606</v>
      </c>
      <c r="B2197" s="5">
        <v>5</v>
      </c>
      <c r="C2197" s="5">
        <v>5</v>
      </c>
      <c r="D2197" s="5">
        <v>109</v>
      </c>
      <c r="E2197" s="4" t="s">
        <v>861</v>
      </c>
      <c r="F2197" s="12" t="s">
        <v>1145</v>
      </c>
      <c r="G2197" s="4" t="s">
        <v>962</v>
      </c>
      <c r="H2197" s="9">
        <v>32.575451088275756</v>
      </c>
      <c r="I2197" s="4"/>
      <c r="J2197" s="4" t="s">
        <v>856</v>
      </c>
      <c r="K2197" s="4"/>
      <c r="L2197" s="4">
        <v>1</v>
      </c>
      <c r="M2197" s="4" t="s">
        <v>960</v>
      </c>
      <c r="N2197" s="4"/>
    </row>
    <row r="2198" spans="1:14" hidden="1" x14ac:dyDescent="0.3">
      <c r="A2198" s="5" t="s">
        <v>606</v>
      </c>
      <c r="B2198" s="5">
        <v>5</v>
      </c>
      <c r="C2198" s="5">
        <v>5</v>
      </c>
      <c r="D2198" s="5">
        <v>109</v>
      </c>
      <c r="E2198" s="4" t="s">
        <v>861</v>
      </c>
      <c r="F2198" s="12" t="s">
        <v>1146</v>
      </c>
      <c r="G2198" s="4" t="s">
        <v>962</v>
      </c>
      <c r="H2198" s="9">
        <v>35.293605157692973</v>
      </c>
      <c r="I2198" s="4"/>
      <c r="J2198" s="4" t="s">
        <v>856</v>
      </c>
      <c r="K2198" s="4"/>
      <c r="L2198" s="4">
        <v>1</v>
      </c>
      <c r="M2198" s="4" t="s">
        <v>960</v>
      </c>
      <c r="N2198" s="4"/>
    </row>
    <row r="2199" spans="1:14" hidden="1" x14ac:dyDescent="0.3">
      <c r="A2199" s="5" t="s">
        <v>606</v>
      </c>
      <c r="B2199" s="5">
        <v>5</v>
      </c>
      <c r="C2199" s="5">
        <v>5</v>
      </c>
      <c r="D2199" s="5">
        <v>109</v>
      </c>
      <c r="E2199" s="4" t="s">
        <v>861</v>
      </c>
      <c r="F2199" s="12" t="s">
        <v>1147</v>
      </c>
      <c r="G2199" s="4" t="s">
        <v>962</v>
      </c>
      <c r="H2199" s="9">
        <v>35.430436556507537</v>
      </c>
      <c r="I2199" s="4"/>
      <c r="J2199" s="4" t="s">
        <v>856</v>
      </c>
      <c r="K2199" s="4"/>
      <c r="L2199" s="4">
        <v>1</v>
      </c>
      <c r="M2199" s="4" t="s">
        <v>960</v>
      </c>
      <c r="N2199" s="4"/>
    </row>
    <row r="2200" spans="1:14" hidden="1" x14ac:dyDescent="0.3">
      <c r="A2200" s="5" t="s">
        <v>606</v>
      </c>
      <c r="B2200" s="5">
        <v>5</v>
      </c>
      <c r="C2200" s="5">
        <v>5</v>
      </c>
      <c r="D2200" s="5">
        <v>109</v>
      </c>
      <c r="E2200" s="4" t="s">
        <v>861</v>
      </c>
      <c r="F2200" s="12" t="s">
        <v>1148</v>
      </c>
      <c r="G2200" s="4" t="s">
        <v>962</v>
      </c>
      <c r="H2200" s="9">
        <v>34.948470744680847</v>
      </c>
      <c r="I2200" s="4"/>
      <c r="J2200" s="4" t="s">
        <v>856</v>
      </c>
      <c r="K2200" s="4"/>
      <c r="L2200" s="4">
        <v>1</v>
      </c>
      <c r="M2200" s="4" t="s">
        <v>960</v>
      </c>
      <c r="N2200" s="4"/>
    </row>
    <row r="2201" spans="1:14" hidden="1" x14ac:dyDescent="0.3">
      <c r="A2201" s="5" t="s">
        <v>606</v>
      </c>
      <c r="B2201" s="5">
        <v>5</v>
      </c>
      <c r="C2201" s="5">
        <v>5</v>
      </c>
      <c r="D2201" s="5">
        <v>109</v>
      </c>
      <c r="E2201" s="4" t="s">
        <v>861</v>
      </c>
      <c r="F2201" s="12" t="s">
        <v>1136</v>
      </c>
      <c r="G2201" s="4" t="s">
        <v>962</v>
      </c>
      <c r="H2201" s="9">
        <v>36.341895482728077</v>
      </c>
      <c r="I2201" s="4"/>
      <c r="J2201" s="4" t="s">
        <v>856</v>
      </c>
      <c r="K2201" s="4"/>
      <c r="L2201" s="4">
        <v>1</v>
      </c>
      <c r="M2201" s="4" t="s">
        <v>960</v>
      </c>
      <c r="N2201" s="4"/>
    </row>
    <row r="2202" spans="1:14" hidden="1" x14ac:dyDescent="0.3">
      <c r="A2202" s="5" t="s">
        <v>606</v>
      </c>
      <c r="B2202" s="5">
        <v>5</v>
      </c>
      <c r="C2202" s="5">
        <v>5</v>
      </c>
      <c r="D2202" s="5">
        <v>109</v>
      </c>
      <c r="E2202" s="4" t="s">
        <v>861</v>
      </c>
      <c r="F2202" s="12" t="s">
        <v>1149</v>
      </c>
      <c r="G2202" s="4" t="s">
        <v>962</v>
      </c>
      <c r="H2202" s="9">
        <v>34.887193098871933</v>
      </c>
      <c r="I2202" s="4"/>
      <c r="J2202" s="4" t="s">
        <v>856</v>
      </c>
      <c r="K2202" s="4"/>
      <c r="L2202" s="4">
        <v>1</v>
      </c>
      <c r="M2202" s="4" t="s">
        <v>960</v>
      </c>
      <c r="N2202" s="4"/>
    </row>
    <row r="2203" spans="1:14" hidden="1" x14ac:dyDescent="0.3">
      <c r="A2203" s="5" t="s">
        <v>606</v>
      </c>
      <c r="B2203" s="5">
        <v>5</v>
      </c>
      <c r="C2203" s="5">
        <v>5</v>
      </c>
      <c r="D2203" s="5">
        <v>109</v>
      </c>
      <c r="E2203" s="4" t="s">
        <v>861</v>
      </c>
      <c r="F2203" s="12" t="s">
        <v>1150</v>
      </c>
      <c r="G2203" s="4" t="s">
        <v>962</v>
      </c>
      <c r="H2203" s="9">
        <v>32.486586183769283</v>
      </c>
      <c r="I2203" s="4"/>
      <c r="J2203" s="4" t="s">
        <v>856</v>
      </c>
      <c r="K2203" s="4"/>
      <c r="L2203" s="4">
        <v>1</v>
      </c>
      <c r="M2203" s="4" t="s">
        <v>960</v>
      </c>
      <c r="N2203" s="4"/>
    </row>
    <row r="2204" spans="1:14" hidden="1" x14ac:dyDescent="0.3">
      <c r="A2204" s="5" t="s">
        <v>606</v>
      </c>
      <c r="B2204" s="5">
        <v>5</v>
      </c>
      <c r="C2204" s="5">
        <v>5</v>
      </c>
      <c r="D2204" s="5">
        <v>109</v>
      </c>
      <c r="E2204" s="4" t="s">
        <v>861</v>
      </c>
      <c r="F2204" s="12" t="s">
        <v>1151</v>
      </c>
      <c r="G2204" s="4" t="s">
        <v>962</v>
      </c>
      <c r="H2204" s="9">
        <v>31.306033438332932</v>
      </c>
      <c r="I2204" s="4"/>
      <c r="J2204" s="4" t="s">
        <v>856</v>
      </c>
      <c r="K2204" s="4"/>
      <c r="L2204" s="4">
        <v>1</v>
      </c>
      <c r="M2204" s="4" t="s">
        <v>960</v>
      </c>
      <c r="N2204" s="4"/>
    </row>
    <row r="2205" spans="1:14" hidden="1" x14ac:dyDescent="0.3">
      <c r="A2205" s="5" t="s">
        <v>606</v>
      </c>
      <c r="B2205" s="5">
        <v>5</v>
      </c>
      <c r="C2205" s="5">
        <v>5</v>
      </c>
      <c r="D2205" s="5">
        <v>109</v>
      </c>
      <c r="E2205" s="4" t="s">
        <v>861</v>
      </c>
      <c r="F2205" s="12" t="s">
        <v>1152</v>
      </c>
      <c r="G2205" s="4" t="s">
        <v>962</v>
      </c>
      <c r="H2205" s="9">
        <v>31.308299449892363</v>
      </c>
      <c r="I2205" s="4"/>
      <c r="J2205" s="4" t="s">
        <v>856</v>
      </c>
      <c r="K2205" s="4"/>
      <c r="L2205" s="4">
        <v>1</v>
      </c>
      <c r="M2205" s="4" t="s">
        <v>960</v>
      </c>
      <c r="N2205" s="4"/>
    </row>
    <row r="2206" spans="1:14" hidden="1" x14ac:dyDescent="0.3">
      <c r="A2206" s="5" t="s">
        <v>606</v>
      </c>
      <c r="B2206" s="5">
        <v>5</v>
      </c>
      <c r="C2206" s="5">
        <v>5</v>
      </c>
      <c r="D2206" s="5">
        <v>109</v>
      </c>
      <c r="E2206" s="4" t="s">
        <v>861</v>
      </c>
      <c r="F2206" s="12" t="s">
        <v>1137</v>
      </c>
      <c r="G2206" s="4" t="s">
        <v>962</v>
      </c>
      <c r="H2206" s="9">
        <v>31.459074733096088</v>
      </c>
      <c r="I2206" s="4"/>
      <c r="J2206" s="4" t="s">
        <v>856</v>
      </c>
      <c r="K2206" s="4"/>
      <c r="L2206" s="4">
        <v>1</v>
      </c>
      <c r="M2206" s="4" t="s">
        <v>960</v>
      </c>
      <c r="N2206" s="4"/>
    </row>
    <row r="2207" spans="1:14" hidden="1" x14ac:dyDescent="0.3">
      <c r="A2207" s="5" t="s">
        <v>606</v>
      </c>
      <c r="B2207" s="5">
        <v>5</v>
      </c>
      <c r="C2207" s="5">
        <v>5</v>
      </c>
      <c r="D2207" s="5">
        <v>109</v>
      </c>
      <c r="E2207" s="4" t="s">
        <v>861</v>
      </c>
      <c r="F2207" s="12" t="s">
        <v>1153</v>
      </c>
      <c r="G2207" s="4" t="s">
        <v>962</v>
      </c>
      <c r="H2207" s="9">
        <v>30.879541108986608</v>
      </c>
      <c r="I2207" s="4"/>
      <c r="J2207" s="4" t="s">
        <v>856</v>
      </c>
      <c r="K2207" s="4"/>
      <c r="L2207" s="4">
        <v>1</v>
      </c>
      <c r="M2207" s="4" t="s">
        <v>960</v>
      </c>
      <c r="N2207" s="4"/>
    </row>
    <row r="2208" spans="1:14" hidden="1" x14ac:dyDescent="0.3">
      <c r="A2208" s="5" t="s">
        <v>606</v>
      </c>
      <c r="B2208" s="5">
        <v>5</v>
      </c>
      <c r="C2208" s="5">
        <v>5</v>
      </c>
      <c r="D2208" s="5">
        <v>109</v>
      </c>
      <c r="E2208" s="4" t="s">
        <v>861</v>
      </c>
      <c r="F2208" s="12" t="s">
        <v>1155</v>
      </c>
      <c r="G2208" s="4" t="s">
        <v>962</v>
      </c>
      <c r="H2208" s="9">
        <v>30.70004861448712</v>
      </c>
      <c r="I2208" s="4"/>
      <c r="J2208" s="4" t="s">
        <v>856</v>
      </c>
      <c r="K2208" s="4"/>
      <c r="L2208" s="4">
        <v>1</v>
      </c>
      <c r="M2208" s="4" t="s">
        <v>960</v>
      </c>
      <c r="N2208" s="4"/>
    </row>
    <row r="2209" spans="1:14" hidden="1" x14ac:dyDescent="0.3">
      <c r="A2209" s="5" t="s">
        <v>606</v>
      </c>
      <c r="B2209" s="5">
        <v>5</v>
      </c>
      <c r="C2209" s="5">
        <v>5</v>
      </c>
      <c r="D2209" s="5">
        <v>109</v>
      </c>
      <c r="E2209" s="4" t="s">
        <v>861</v>
      </c>
      <c r="F2209" s="12" t="s">
        <v>922</v>
      </c>
      <c r="G2209" s="4" t="s">
        <v>963</v>
      </c>
      <c r="H2209" s="9">
        <v>5.96</v>
      </c>
      <c r="I2209" s="4"/>
      <c r="J2209" s="4" t="s">
        <v>856</v>
      </c>
      <c r="K2209" s="4"/>
      <c r="L2209" s="4">
        <v>1</v>
      </c>
      <c r="M2209" s="4" t="s">
        <v>960</v>
      </c>
      <c r="N2209" s="4"/>
    </row>
    <row r="2210" spans="1:14" hidden="1" x14ac:dyDescent="0.3">
      <c r="A2210" s="5" t="s">
        <v>606</v>
      </c>
      <c r="B2210" s="5">
        <v>5</v>
      </c>
      <c r="C2210" s="5">
        <v>5</v>
      </c>
      <c r="D2210" s="5">
        <v>109</v>
      </c>
      <c r="E2210" s="4" t="s">
        <v>861</v>
      </c>
      <c r="F2210" s="12" t="s">
        <v>904</v>
      </c>
      <c r="G2210" s="4" t="s">
        <v>963</v>
      </c>
      <c r="H2210" s="9">
        <v>16.95</v>
      </c>
      <c r="I2210" s="4"/>
      <c r="J2210" s="4" t="s">
        <v>856</v>
      </c>
      <c r="K2210" s="4"/>
      <c r="L2210" s="4">
        <v>1</v>
      </c>
      <c r="M2210" s="4" t="s">
        <v>960</v>
      </c>
      <c r="N2210" s="4"/>
    </row>
    <row r="2211" spans="1:14" hidden="1" x14ac:dyDescent="0.3">
      <c r="A2211" s="5" t="s">
        <v>606</v>
      </c>
      <c r="B2211" s="5">
        <v>5</v>
      </c>
      <c r="C2211" s="5">
        <v>5</v>
      </c>
      <c r="D2211" s="5">
        <v>109</v>
      </c>
      <c r="E2211" s="4" t="s">
        <v>861</v>
      </c>
      <c r="F2211" s="12" t="s">
        <v>905</v>
      </c>
      <c r="G2211" s="4" t="s">
        <v>963</v>
      </c>
      <c r="H2211" s="9">
        <v>14.41</v>
      </c>
      <c r="I2211" s="4"/>
      <c r="J2211" s="4" t="s">
        <v>856</v>
      </c>
      <c r="K2211" s="4"/>
      <c r="L2211" s="4">
        <v>1</v>
      </c>
      <c r="M2211" s="4" t="s">
        <v>960</v>
      </c>
      <c r="N2211" s="4"/>
    </row>
    <row r="2212" spans="1:14" hidden="1" x14ac:dyDescent="0.3">
      <c r="A2212" s="5" t="s">
        <v>606</v>
      </c>
      <c r="B2212" s="5">
        <v>5</v>
      </c>
      <c r="C2212" s="5">
        <v>5</v>
      </c>
      <c r="D2212" s="5">
        <v>109</v>
      </c>
      <c r="E2212" s="4" t="s">
        <v>861</v>
      </c>
      <c r="F2212" s="12" t="s">
        <v>906</v>
      </c>
      <c r="G2212" s="4" t="s">
        <v>963</v>
      </c>
      <c r="H2212" s="9">
        <v>12.53</v>
      </c>
      <c r="I2212" s="4"/>
      <c r="J2212" s="4" t="s">
        <v>856</v>
      </c>
      <c r="K2212" s="4"/>
      <c r="L2212" s="4">
        <v>1</v>
      </c>
      <c r="M2212" s="4" t="s">
        <v>960</v>
      </c>
      <c r="N2212" s="4"/>
    </row>
    <row r="2213" spans="1:14" hidden="1" x14ac:dyDescent="0.3">
      <c r="A2213" s="5" t="s">
        <v>606</v>
      </c>
      <c r="B2213" s="5">
        <v>5</v>
      </c>
      <c r="C2213" s="5">
        <v>5</v>
      </c>
      <c r="D2213" s="5">
        <v>109</v>
      </c>
      <c r="E2213" s="4" t="s">
        <v>861</v>
      </c>
      <c r="F2213" s="12" t="s">
        <v>903</v>
      </c>
      <c r="G2213" s="4" t="s">
        <v>963</v>
      </c>
      <c r="H2213" s="9">
        <v>15.65</v>
      </c>
      <c r="I2213" s="4"/>
      <c r="J2213" s="4" t="s">
        <v>856</v>
      </c>
      <c r="K2213" s="4"/>
      <c r="L2213" s="4">
        <v>1</v>
      </c>
      <c r="M2213" s="4" t="s">
        <v>960</v>
      </c>
      <c r="N2213" s="4"/>
    </row>
    <row r="2214" spans="1:14" hidden="1" x14ac:dyDescent="0.3">
      <c r="A2214" s="5" t="s">
        <v>606</v>
      </c>
      <c r="B2214" s="5">
        <v>5</v>
      </c>
      <c r="C2214" s="5">
        <v>5</v>
      </c>
      <c r="D2214" s="5">
        <v>109</v>
      </c>
      <c r="E2214" s="4" t="s">
        <v>861</v>
      </c>
      <c r="F2214" s="12" t="s">
        <v>907</v>
      </c>
      <c r="G2214" s="4" t="s">
        <v>963</v>
      </c>
      <c r="H2214" s="9">
        <v>12.68</v>
      </c>
      <c r="I2214" s="4"/>
      <c r="J2214" s="4" t="s">
        <v>856</v>
      </c>
      <c r="K2214" s="4"/>
      <c r="L2214" s="4">
        <v>1</v>
      </c>
      <c r="M2214" s="4" t="s">
        <v>960</v>
      </c>
      <c r="N2214" s="4"/>
    </row>
    <row r="2215" spans="1:14" hidden="1" x14ac:dyDescent="0.3">
      <c r="A2215" s="5" t="s">
        <v>606</v>
      </c>
      <c r="B2215" s="5">
        <v>5</v>
      </c>
      <c r="C2215" s="5">
        <v>5</v>
      </c>
      <c r="D2215" s="5">
        <v>109</v>
      </c>
      <c r="E2215" s="4" t="s">
        <v>861</v>
      </c>
      <c r="F2215" s="12" t="s">
        <v>908</v>
      </c>
      <c r="G2215" s="4" t="s">
        <v>963</v>
      </c>
      <c r="H2215" s="9">
        <v>11.17</v>
      </c>
      <c r="I2215" s="4"/>
      <c r="J2215" s="4" t="s">
        <v>856</v>
      </c>
      <c r="K2215" s="4"/>
      <c r="L2215" s="4">
        <v>1</v>
      </c>
      <c r="M2215" s="4" t="s">
        <v>960</v>
      </c>
      <c r="N2215" s="4"/>
    </row>
    <row r="2216" spans="1:14" hidden="1" x14ac:dyDescent="0.3">
      <c r="A2216" s="5" t="s">
        <v>606</v>
      </c>
      <c r="B2216" s="5">
        <v>5</v>
      </c>
      <c r="C2216" s="5">
        <v>5</v>
      </c>
      <c r="D2216" s="5">
        <v>109</v>
      </c>
      <c r="E2216" s="4" t="s">
        <v>861</v>
      </c>
      <c r="F2216" s="12" t="s">
        <v>909</v>
      </c>
      <c r="G2216" s="4" t="s">
        <v>963</v>
      </c>
      <c r="H2216" s="9">
        <v>10.15</v>
      </c>
      <c r="I2216" s="4"/>
      <c r="J2216" s="4" t="s">
        <v>856</v>
      </c>
      <c r="K2216" s="4"/>
      <c r="L2216" s="4">
        <v>1</v>
      </c>
      <c r="M2216" s="4" t="s">
        <v>960</v>
      </c>
      <c r="N2216" s="4"/>
    </row>
    <row r="2217" spans="1:14" hidden="1" x14ac:dyDescent="0.3">
      <c r="A2217" s="5" t="s">
        <v>606</v>
      </c>
      <c r="B2217" s="5">
        <v>5</v>
      </c>
      <c r="C2217" s="5">
        <v>5</v>
      </c>
      <c r="D2217" s="5">
        <v>109</v>
      </c>
      <c r="E2217" s="4" t="s">
        <v>861</v>
      </c>
      <c r="F2217" s="12" t="s">
        <v>910</v>
      </c>
      <c r="G2217" s="4" t="s">
        <v>963</v>
      </c>
      <c r="H2217" s="9">
        <v>8.18</v>
      </c>
      <c r="I2217" s="4"/>
      <c r="J2217" s="4" t="s">
        <v>856</v>
      </c>
      <c r="K2217" s="4"/>
      <c r="L2217" s="4">
        <v>1</v>
      </c>
      <c r="M2217" s="4" t="s">
        <v>960</v>
      </c>
      <c r="N2217" s="4"/>
    </row>
    <row r="2218" spans="1:14" hidden="1" x14ac:dyDescent="0.3">
      <c r="A2218" s="5" t="s">
        <v>606</v>
      </c>
      <c r="B2218" s="5">
        <v>5</v>
      </c>
      <c r="C2218" s="5">
        <v>5</v>
      </c>
      <c r="D2218" s="5">
        <v>109</v>
      </c>
      <c r="E2218" s="4" t="s">
        <v>861</v>
      </c>
      <c r="F2218" s="12" t="s">
        <v>911</v>
      </c>
      <c r="G2218" s="4" t="s">
        <v>963</v>
      </c>
      <c r="H2218" s="9">
        <v>6.73</v>
      </c>
      <c r="I2218" s="4"/>
      <c r="J2218" s="4" t="s">
        <v>856</v>
      </c>
      <c r="K2218" s="4"/>
      <c r="L2218" s="4">
        <v>1</v>
      </c>
      <c r="M2218" s="4" t="s">
        <v>960</v>
      </c>
      <c r="N2218" s="4"/>
    </row>
    <row r="2219" spans="1:14" hidden="1" x14ac:dyDescent="0.3">
      <c r="A2219" s="5" t="s">
        <v>606</v>
      </c>
      <c r="B2219" s="5">
        <v>5</v>
      </c>
      <c r="C2219" s="5">
        <v>5</v>
      </c>
      <c r="D2219" s="5">
        <v>109</v>
      </c>
      <c r="E2219" s="4" t="s">
        <v>861</v>
      </c>
      <c r="F2219" s="12" t="s">
        <v>922</v>
      </c>
      <c r="G2219" s="4" t="s">
        <v>943</v>
      </c>
      <c r="H2219" s="9">
        <v>94.04</v>
      </c>
      <c r="I2219" s="4"/>
      <c r="J2219" s="4" t="s">
        <v>856</v>
      </c>
      <c r="K2219" s="4"/>
      <c r="L2219" s="4">
        <v>1</v>
      </c>
      <c r="M2219" s="4" t="s">
        <v>1902</v>
      </c>
      <c r="N2219" s="4"/>
    </row>
    <row r="2220" spans="1:14" hidden="1" x14ac:dyDescent="0.3">
      <c r="A2220" s="5" t="s">
        <v>606</v>
      </c>
      <c r="B2220" s="5">
        <v>5</v>
      </c>
      <c r="C2220" s="5">
        <v>5</v>
      </c>
      <c r="D2220" s="5">
        <v>109</v>
      </c>
      <c r="E2220" s="4" t="s">
        <v>861</v>
      </c>
      <c r="F2220" s="12" t="s">
        <v>904</v>
      </c>
      <c r="G2220" s="4" t="s">
        <v>943</v>
      </c>
      <c r="H2220" s="9">
        <v>83.05</v>
      </c>
      <c r="I2220" s="4"/>
      <c r="J2220" s="4" t="s">
        <v>856</v>
      </c>
      <c r="K2220" s="4"/>
      <c r="L2220" s="4">
        <v>1</v>
      </c>
      <c r="M2220" s="4" t="s">
        <v>1902</v>
      </c>
      <c r="N2220" s="4"/>
    </row>
    <row r="2221" spans="1:14" hidden="1" x14ac:dyDescent="0.3">
      <c r="A2221" s="5" t="s">
        <v>606</v>
      </c>
      <c r="B2221" s="5">
        <v>5</v>
      </c>
      <c r="C2221" s="5">
        <v>5</v>
      </c>
      <c r="D2221" s="5">
        <v>109</v>
      </c>
      <c r="E2221" s="4" t="s">
        <v>861</v>
      </c>
      <c r="F2221" s="12" t="s">
        <v>905</v>
      </c>
      <c r="G2221" s="4" t="s">
        <v>943</v>
      </c>
      <c r="H2221" s="9">
        <v>85.59</v>
      </c>
      <c r="I2221" s="4"/>
      <c r="J2221" s="4" t="s">
        <v>856</v>
      </c>
      <c r="K2221" s="4"/>
      <c r="L2221" s="4">
        <v>1</v>
      </c>
      <c r="M2221" s="4" t="s">
        <v>1902</v>
      </c>
      <c r="N2221" s="4"/>
    </row>
    <row r="2222" spans="1:14" hidden="1" x14ac:dyDescent="0.3">
      <c r="A2222" s="5" t="s">
        <v>606</v>
      </c>
      <c r="B2222" s="5">
        <v>5</v>
      </c>
      <c r="C2222" s="5">
        <v>5</v>
      </c>
      <c r="D2222" s="5">
        <v>109</v>
      </c>
      <c r="E2222" s="4" t="s">
        <v>861</v>
      </c>
      <c r="F2222" s="12" t="s">
        <v>906</v>
      </c>
      <c r="G2222" s="4" t="s">
        <v>943</v>
      </c>
      <c r="H2222" s="9">
        <v>87.47</v>
      </c>
      <c r="I2222" s="4"/>
      <c r="J2222" s="4" t="s">
        <v>856</v>
      </c>
      <c r="K2222" s="4"/>
      <c r="L2222" s="4">
        <v>1</v>
      </c>
      <c r="M2222" s="4" t="s">
        <v>1902</v>
      </c>
      <c r="N2222" s="4"/>
    </row>
    <row r="2223" spans="1:14" hidden="1" x14ac:dyDescent="0.3">
      <c r="A2223" s="5" t="s">
        <v>606</v>
      </c>
      <c r="B2223" s="5">
        <v>5</v>
      </c>
      <c r="C2223" s="5">
        <v>5</v>
      </c>
      <c r="D2223" s="5">
        <v>109</v>
      </c>
      <c r="E2223" s="4" t="s">
        <v>861</v>
      </c>
      <c r="F2223" s="12" t="s">
        <v>903</v>
      </c>
      <c r="G2223" s="4" t="s">
        <v>943</v>
      </c>
      <c r="H2223" s="9">
        <v>84.36</v>
      </c>
      <c r="I2223" s="4"/>
      <c r="J2223" s="4" t="s">
        <v>856</v>
      </c>
      <c r="K2223" s="4"/>
      <c r="L2223" s="4">
        <v>1</v>
      </c>
      <c r="M2223" s="4" t="s">
        <v>1902</v>
      </c>
      <c r="N2223" s="4"/>
    </row>
    <row r="2224" spans="1:14" hidden="1" x14ac:dyDescent="0.3">
      <c r="A2224" s="5" t="s">
        <v>606</v>
      </c>
      <c r="B2224" s="5">
        <v>5</v>
      </c>
      <c r="C2224" s="5">
        <v>5</v>
      </c>
      <c r="D2224" s="5">
        <v>109</v>
      </c>
      <c r="E2224" s="4" t="s">
        <v>861</v>
      </c>
      <c r="F2224" s="12" t="s">
        <v>907</v>
      </c>
      <c r="G2224" s="4" t="s">
        <v>943</v>
      </c>
      <c r="H2224" s="9">
        <v>87.320000000000007</v>
      </c>
      <c r="I2224" s="4"/>
      <c r="J2224" s="4" t="s">
        <v>856</v>
      </c>
      <c r="K2224" s="4"/>
      <c r="L2224" s="4">
        <v>1</v>
      </c>
      <c r="M2224" s="4" t="s">
        <v>1902</v>
      </c>
      <c r="N2224" s="4"/>
    </row>
    <row r="2225" spans="1:14" hidden="1" x14ac:dyDescent="0.3">
      <c r="A2225" s="5" t="s">
        <v>606</v>
      </c>
      <c r="B2225" s="5">
        <v>5</v>
      </c>
      <c r="C2225" s="5">
        <v>5</v>
      </c>
      <c r="D2225" s="5">
        <v>109</v>
      </c>
      <c r="E2225" s="4" t="s">
        <v>861</v>
      </c>
      <c r="F2225" s="12" t="s">
        <v>908</v>
      </c>
      <c r="G2225" s="4" t="s">
        <v>943</v>
      </c>
      <c r="H2225" s="9">
        <v>88.83</v>
      </c>
      <c r="I2225" s="4"/>
      <c r="J2225" s="4" t="s">
        <v>856</v>
      </c>
      <c r="K2225" s="4"/>
      <c r="L2225" s="4">
        <v>1</v>
      </c>
      <c r="M2225" s="4" t="s">
        <v>1902</v>
      </c>
      <c r="N2225" s="4"/>
    </row>
    <row r="2226" spans="1:14" hidden="1" x14ac:dyDescent="0.3">
      <c r="A2226" s="5" t="s">
        <v>606</v>
      </c>
      <c r="B2226" s="5">
        <v>5</v>
      </c>
      <c r="C2226" s="5">
        <v>5</v>
      </c>
      <c r="D2226" s="5">
        <v>109</v>
      </c>
      <c r="E2226" s="4" t="s">
        <v>861</v>
      </c>
      <c r="F2226" s="12" t="s">
        <v>909</v>
      </c>
      <c r="G2226" s="4" t="s">
        <v>943</v>
      </c>
      <c r="H2226" s="9">
        <v>89.850000000000009</v>
      </c>
      <c r="I2226" s="4"/>
      <c r="J2226" s="4" t="s">
        <v>856</v>
      </c>
      <c r="K2226" s="4"/>
      <c r="L2226" s="4">
        <v>1</v>
      </c>
      <c r="M2226" s="4" t="s">
        <v>1902</v>
      </c>
      <c r="N2226" s="4"/>
    </row>
    <row r="2227" spans="1:14" hidden="1" x14ac:dyDescent="0.3">
      <c r="A2227" s="5" t="s">
        <v>606</v>
      </c>
      <c r="B2227" s="5">
        <v>5</v>
      </c>
      <c r="C2227" s="5">
        <v>5</v>
      </c>
      <c r="D2227" s="5">
        <v>109</v>
      </c>
      <c r="E2227" s="4" t="s">
        <v>861</v>
      </c>
      <c r="F2227" s="12" t="s">
        <v>910</v>
      </c>
      <c r="G2227" s="4" t="s">
        <v>943</v>
      </c>
      <c r="H2227" s="9">
        <v>91.820000000000007</v>
      </c>
      <c r="I2227" s="4"/>
      <c r="J2227" s="4" t="s">
        <v>856</v>
      </c>
      <c r="K2227" s="4"/>
      <c r="L2227" s="4">
        <v>1</v>
      </c>
      <c r="M2227" s="4" t="s">
        <v>1902</v>
      </c>
      <c r="N2227" s="4"/>
    </row>
    <row r="2228" spans="1:14" hidden="1" x14ac:dyDescent="0.3">
      <c r="A2228" s="5" t="s">
        <v>606</v>
      </c>
      <c r="B2228" s="5">
        <v>5</v>
      </c>
      <c r="C2228" s="5">
        <v>5</v>
      </c>
      <c r="D2228" s="5">
        <v>109</v>
      </c>
      <c r="E2228" s="4" t="s">
        <v>861</v>
      </c>
      <c r="F2228" s="12" t="s">
        <v>911</v>
      </c>
      <c r="G2228" s="4" t="s">
        <v>943</v>
      </c>
      <c r="H2228" s="9">
        <v>93.27</v>
      </c>
      <c r="I2228" s="4"/>
      <c r="J2228" s="4" t="s">
        <v>856</v>
      </c>
      <c r="K2228" s="4"/>
      <c r="L2228" s="4">
        <v>1</v>
      </c>
      <c r="M2228" s="4" t="s">
        <v>1902</v>
      </c>
      <c r="N2228" s="4"/>
    </row>
    <row r="2229" spans="1:14" hidden="1" x14ac:dyDescent="0.3">
      <c r="A2229" s="5" t="s">
        <v>606</v>
      </c>
      <c r="B2229" s="5">
        <v>5</v>
      </c>
      <c r="C2229" s="5">
        <v>5</v>
      </c>
      <c r="D2229" s="5">
        <v>109</v>
      </c>
      <c r="E2229" s="4" t="s">
        <v>861</v>
      </c>
      <c r="F2229" s="12" t="s">
        <v>922</v>
      </c>
      <c r="G2229" s="4" t="s">
        <v>2227</v>
      </c>
      <c r="H2229" s="9">
        <v>71.48</v>
      </c>
      <c r="I2229" s="4"/>
      <c r="J2229" s="4" t="s">
        <v>856</v>
      </c>
      <c r="K2229" s="4"/>
      <c r="L2229" s="4">
        <v>1</v>
      </c>
      <c r="M2229" s="4" t="s">
        <v>960</v>
      </c>
      <c r="N2229" s="4"/>
    </row>
    <row r="2230" spans="1:14" hidden="1" x14ac:dyDescent="0.3">
      <c r="A2230" s="5" t="s">
        <v>606</v>
      </c>
      <c r="B2230" s="5">
        <v>5</v>
      </c>
      <c r="C2230" s="5">
        <v>5</v>
      </c>
      <c r="D2230" s="5">
        <v>109</v>
      </c>
      <c r="E2230" s="4" t="s">
        <v>861</v>
      </c>
      <c r="F2230" s="12" t="s">
        <v>904</v>
      </c>
      <c r="G2230" s="4" t="s">
        <v>2227</v>
      </c>
      <c r="H2230" s="9">
        <v>63.4</v>
      </c>
      <c r="I2230" s="4"/>
      <c r="J2230" s="4" t="s">
        <v>856</v>
      </c>
      <c r="K2230" s="4"/>
      <c r="L2230" s="4">
        <v>1</v>
      </c>
      <c r="M2230" s="4" t="s">
        <v>960</v>
      </c>
      <c r="N2230" s="4"/>
    </row>
    <row r="2231" spans="1:14" hidden="1" x14ac:dyDescent="0.3">
      <c r="A2231" s="5" t="s">
        <v>606</v>
      </c>
      <c r="B2231" s="5">
        <v>5</v>
      </c>
      <c r="C2231" s="5">
        <v>5</v>
      </c>
      <c r="D2231" s="5">
        <v>109</v>
      </c>
      <c r="E2231" s="4" t="s">
        <v>861</v>
      </c>
      <c r="F2231" s="12" t="s">
        <v>905</v>
      </c>
      <c r="G2231" s="4" t="s">
        <v>2227</v>
      </c>
      <c r="H2231" s="9">
        <v>63.36</v>
      </c>
      <c r="I2231" s="4"/>
      <c r="J2231" s="4" t="s">
        <v>856</v>
      </c>
      <c r="K2231" s="4"/>
      <c r="L2231" s="4">
        <v>1</v>
      </c>
      <c r="M2231" s="4" t="s">
        <v>960</v>
      </c>
      <c r="N2231" s="4"/>
    </row>
    <row r="2232" spans="1:14" hidden="1" x14ac:dyDescent="0.3">
      <c r="A2232" s="5" t="s">
        <v>606</v>
      </c>
      <c r="B2232" s="5">
        <v>5</v>
      </c>
      <c r="C2232" s="5">
        <v>5</v>
      </c>
      <c r="D2232" s="5">
        <v>109</v>
      </c>
      <c r="E2232" s="4" t="s">
        <v>861</v>
      </c>
      <c r="F2232" s="12" t="s">
        <v>906</v>
      </c>
      <c r="G2232" s="4" t="s">
        <v>2227</v>
      </c>
      <c r="H2232" s="9">
        <v>65.5</v>
      </c>
      <c r="I2232" s="4"/>
      <c r="J2232" s="4" t="s">
        <v>856</v>
      </c>
      <c r="K2232" s="4"/>
      <c r="L2232" s="4">
        <v>1</v>
      </c>
      <c r="M2232" s="4" t="s">
        <v>960</v>
      </c>
      <c r="N2232" s="4"/>
    </row>
    <row r="2233" spans="1:14" hidden="1" x14ac:dyDescent="0.3">
      <c r="A2233" s="5" t="s">
        <v>606</v>
      </c>
      <c r="B2233" s="5">
        <v>5</v>
      </c>
      <c r="C2233" s="5">
        <v>5</v>
      </c>
      <c r="D2233" s="5">
        <v>109</v>
      </c>
      <c r="E2233" s="4" t="s">
        <v>861</v>
      </c>
      <c r="F2233" s="12" t="s">
        <v>903</v>
      </c>
      <c r="G2233" s="4" t="s">
        <v>2227</v>
      </c>
      <c r="H2233" s="9">
        <v>63.81</v>
      </c>
      <c r="I2233" s="4"/>
      <c r="J2233" s="4" t="s">
        <v>856</v>
      </c>
      <c r="K2233" s="4"/>
      <c r="L2233" s="4">
        <v>1</v>
      </c>
      <c r="M2233" s="4" t="s">
        <v>960</v>
      </c>
      <c r="N2233" s="4"/>
    </row>
    <row r="2234" spans="1:14" hidden="1" x14ac:dyDescent="0.3">
      <c r="A2234" s="5" t="s">
        <v>606</v>
      </c>
      <c r="B2234" s="5">
        <v>5</v>
      </c>
      <c r="C2234" s="5">
        <v>5</v>
      </c>
      <c r="D2234" s="5">
        <v>109</v>
      </c>
      <c r="E2234" s="4" t="s">
        <v>861</v>
      </c>
      <c r="F2234" s="12" t="s">
        <v>907</v>
      </c>
      <c r="G2234" s="4" t="s">
        <v>2227</v>
      </c>
      <c r="H2234" s="9">
        <v>67.040000000000006</v>
      </c>
      <c r="I2234" s="4"/>
      <c r="J2234" s="4" t="s">
        <v>856</v>
      </c>
      <c r="K2234" s="4"/>
      <c r="L2234" s="4">
        <v>1</v>
      </c>
      <c r="M2234" s="4" t="s">
        <v>960</v>
      </c>
      <c r="N2234" s="4"/>
    </row>
    <row r="2235" spans="1:14" hidden="1" x14ac:dyDescent="0.3">
      <c r="A2235" s="5" t="s">
        <v>606</v>
      </c>
      <c r="B2235" s="5">
        <v>5</v>
      </c>
      <c r="C2235" s="5">
        <v>5</v>
      </c>
      <c r="D2235" s="5">
        <v>109</v>
      </c>
      <c r="E2235" s="4" t="s">
        <v>861</v>
      </c>
      <c r="F2235" s="12" t="s">
        <v>908</v>
      </c>
      <c r="G2235" s="4" t="s">
        <v>2227</v>
      </c>
      <c r="H2235" s="9">
        <v>67.86</v>
      </c>
      <c r="I2235" s="4"/>
      <c r="J2235" s="4" t="s">
        <v>856</v>
      </c>
      <c r="K2235" s="4"/>
      <c r="L2235" s="4">
        <v>1</v>
      </c>
      <c r="M2235" s="4" t="s">
        <v>960</v>
      </c>
      <c r="N2235" s="4"/>
    </row>
    <row r="2236" spans="1:14" hidden="1" x14ac:dyDescent="0.3">
      <c r="A2236" s="5" t="s">
        <v>606</v>
      </c>
      <c r="B2236" s="5">
        <v>5</v>
      </c>
      <c r="C2236" s="5">
        <v>5</v>
      </c>
      <c r="D2236" s="5">
        <v>109</v>
      </c>
      <c r="E2236" s="4" t="s">
        <v>861</v>
      </c>
      <c r="F2236" s="12" t="s">
        <v>909</v>
      </c>
      <c r="G2236" s="4" t="s">
        <v>2227</v>
      </c>
      <c r="H2236" s="9">
        <v>68.760000000000005</v>
      </c>
      <c r="I2236" s="4"/>
      <c r="J2236" s="4" t="s">
        <v>856</v>
      </c>
      <c r="K2236" s="4"/>
      <c r="L2236" s="4">
        <v>1</v>
      </c>
      <c r="M2236" s="4" t="s">
        <v>960</v>
      </c>
      <c r="N2236" s="4"/>
    </row>
    <row r="2237" spans="1:14" hidden="1" x14ac:dyDescent="0.3">
      <c r="A2237" s="5" t="s">
        <v>606</v>
      </c>
      <c r="B2237" s="5">
        <v>5</v>
      </c>
      <c r="C2237" s="5">
        <v>5</v>
      </c>
      <c r="D2237" s="5">
        <v>109</v>
      </c>
      <c r="E2237" s="4" t="s">
        <v>861</v>
      </c>
      <c r="F2237" s="12" t="s">
        <v>910</v>
      </c>
      <c r="G2237" s="4" t="s">
        <v>2227</v>
      </c>
      <c r="H2237" s="9">
        <v>68.930000000000007</v>
      </c>
      <c r="I2237" s="4"/>
      <c r="J2237" s="4" t="s">
        <v>856</v>
      </c>
      <c r="K2237" s="4"/>
      <c r="L2237" s="4">
        <v>1</v>
      </c>
      <c r="M2237" s="4" t="s">
        <v>960</v>
      </c>
      <c r="N2237" s="4"/>
    </row>
    <row r="2238" spans="1:14" hidden="1" x14ac:dyDescent="0.3">
      <c r="A2238" s="5" t="s">
        <v>606</v>
      </c>
      <c r="B2238" s="5">
        <v>5</v>
      </c>
      <c r="C2238" s="5">
        <v>5</v>
      </c>
      <c r="D2238" s="5">
        <v>109</v>
      </c>
      <c r="E2238" s="4" t="s">
        <v>861</v>
      </c>
      <c r="F2238" s="12" t="s">
        <v>911</v>
      </c>
      <c r="G2238" s="4" t="s">
        <v>2227</v>
      </c>
      <c r="H2238" s="9">
        <v>69.39</v>
      </c>
      <c r="I2238" s="4"/>
      <c r="J2238" s="4" t="s">
        <v>856</v>
      </c>
      <c r="K2238" s="4"/>
      <c r="L2238" s="4">
        <v>1</v>
      </c>
      <c r="M2238" s="4" t="s">
        <v>960</v>
      </c>
      <c r="N2238" s="4"/>
    </row>
    <row r="2239" spans="1:14" hidden="1" x14ac:dyDescent="0.3">
      <c r="A2239" s="5" t="s">
        <v>606</v>
      </c>
      <c r="B2239" s="5">
        <v>5</v>
      </c>
      <c r="C2239" s="5">
        <v>5</v>
      </c>
      <c r="D2239" s="5">
        <v>109</v>
      </c>
      <c r="E2239" s="4" t="s">
        <v>861</v>
      </c>
      <c r="F2239" s="12" t="s">
        <v>922</v>
      </c>
      <c r="G2239" s="4" t="s">
        <v>2230</v>
      </c>
      <c r="H2239" s="9">
        <v>22.56</v>
      </c>
      <c r="I2239" s="4"/>
      <c r="J2239" s="4" t="s">
        <v>856</v>
      </c>
      <c r="K2239" s="4"/>
      <c r="L2239" s="4">
        <v>1</v>
      </c>
      <c r="M2239" s="4" t="s">
        <v>960</v>
      </c>
      <c r="N2239" s="4"/>
    </row>
    <row r="2240" spans="1:14" hidden="1" x14ac:dyDescent="0.3">
      <c r="A2240" s="5" t="s">
        <v>606</v>
      </c>
      <c r="B2240" s="5">
        <v>5</v>
      </c>
      <c r="C2240" s="5">
        <v>5</v>
      </c>
      <c r="D2240" s="5">
        <v>109</v>
      </c>
      <c r="E2240" s="4" t="s">
        <v>861</v>
      </c>
      <c r="F2240" s="12" t="s">
        <v>904</v>
      </c>
      <c r="G2240" s="4" t="s">
        <v>2230</v>
      </c>
      <c r="H2240" s="9">
        <v>19.649999999999999</v>
      </c>
      <c r="I2240" s="4"/>
      <c r="J2240" s="4" t="s">
        <v>856</v>
      </c>
      <c r="K2240" s="4"/>
      <c r="L2240" s="4">
        <v>1</v>
      </c>
      <c r="M2240" s="4" t="s">
        <v>960</v>
      </c>
      <c r="N2240" s="4"/>
    </row>
    <row r="2241" spans="1:14" hidden="1" x14ac:dyDescent="0.3">
      <c r="A2241" s="5" t="s">
        <v>606</v>
      </c>
      <c r="B2241" s="5">
        <v>5</v>
      </c>
      <c r="C2241" s="5">
        <v>5</v>
      </c>
      <c r="D2241" s="5">
        <v>109</v>
      </c>
      <c r="E2241" s="4" t="s">
        <v>861</v>
      </c>
      <c r="F2241" s="12" t="s">
        <v>905</v>
      </c>
      <c r="G2241" s="4" t="s">
        <v>2230</v>
      </c>
      <c r="H2241" s="9">
        <v>22.23</v>
      </c>
      <c r="I2241" s="4"/>
      <c r="J2241" s="4" t="s">
        <v>856</v>
      </c>
      <c r="K2241" s="4"/>
      <c r="L2241" s="4">
        <v>1</v>
      </c>
      <c r="M2241" s="4" t="s">
        <v>960</v>
      </c>
      <c r="N2241" s="4"/>
    </row>
    <row r="2242" spans="1:14" hidden="1" x14ac:dyDescent="0.3">
      <c r="A2242" s="5" t="s">
        <v>606</v>
      </c>
      <c r="B2242" s="5">
        <v>5</v>
      </c>
      <c r="C2242" s="5">
        <v>5</v>
      </c>
      <c r="D2242" s="5">
        <v>109</v>
      </c>
      <c r="E2242" s="4" t="s">
        <v>861</v>
      </c>
      <c r="F2242" s="12" t="s">
        <v>906</v>
      </c>
      <c r="G2242" s="4" t="s">
        <v>2230</v>
      </c>
      <c r="H2242" s="9">
        <v>21.97</v>
      </c>
      <c r="I2242" s="4"/>
      <c r="J2242" s="4" t="s">
        <v>856</v>
      </c>
      <c r="K2242" s="4"/>
      <c r="L2242" s="4">
        <v>1</v>
      </c>
      <c r="M2242" s="4" t="s">
        <v>960</v>
      </c>
      <c r="N2242" s="4"/>
    </row>
    <row r="2243" spans="1:14" hidden="1" x14ac:dyDescent="0.3">
      <c r="A2243" s="5" t="s">
        <v>606</v>
      </c>
      <c r="B2243" s="5">
        <v>5</v>
      </c>
      <c r="C2243" s="5">
        <v>5</v>
      </c>
      <c r="D2243" s="5">
        <v>109</v>
      </c>
      <c r="E2243" s="4" t="s">
        <v>861</v>
      </c>
      <c r="F2243" s="12" t="s">
        <v>903</v>
      </c>
      <c r="G2243" s="4" t="s">
        <v>2230</v>
      </c>
      <c r="H2243" s="9">
        <v>20.55</v>
      </c>
      <c r="I2243" s="4"/>
      <c r="J2243" s="4" t="s">
        <v>856</v>
      </c>
      <c r="K2243" s="4"/>
      <c r="L2243" s="4">
        <v>1</v>
      </c>
      <c r="M2243" s="4" t="s">
        <v>960</v>
      </c>
      <c r="N2243" s="4"/>
    </row>
    <row r="2244" spans="1:14" hidden="1" x14ac:dyDescent="0.3">
      <c r="A2244" s="5" t="s">
        <v>606</v>
      </c>
      <c r="B2244" s="5">
        <v>5</v>
      </c>
      <c r="C2244" s="5">
        <v>5</v>
      </c>
      <c r="D2244" s="5">
        <v>109</v>
      </c>
      <c r="E2244" s="4" t="s">
        <v>861</v>
      </c>
      <c r="F2244" s="12" t="s">
        <v>907</v>
      </c>
      <c r="G2244" s="4" t="s">
        <v>2230</v>
      </c>
      <c r="H2244" s="9">
        <v>20.28</v>
      </c>
      <c r="I2244" s="4"/>
      <c r="J2244" s="4" t="s">
        <v>856</v>
      </c>
      <c r="K2244" s="4"/>
      <c r="L2244" s="4">
        <v>1</v>
      </c>
      <c r="M2244" s="4" t="s">
        <v>960</v>
      </c>
      <c r="N2244" s="4"/>
    </row>
    <row r="2245" spans="1:14" hidden="1" x14ac:dyDescent="0.3">
      <c r="A2245" s="5" t="s">
        <v>606</v>
      </c>
      <c r="B2245" s="5">
        <v>5</v>
      </c>
      <c r="C2245" s="5">
        <v>5</v>
      </c>
      <c r="D2245" s="5">
        <v>109</v>
      </c>
      <c r="E2245" s="4" t="s">
        <v>861</v>
      </c>
      <c r="F2245" s="12" t="s">
        <v>908</v>
      </c>
      <c r="G2245" s="4" t="s">
        <v>2230</v>
      </c>
      <c r="H2245" s="9">
        <v>20.97</v>
      </c>
      <c r="I2245" s="4"/>
      <c r="J2245" s="4" t="s">
        <v>856</v>
      </c>
      <c r="K2245" s="4"/>
      <c r="L2245" s="4">
        <v>1</v>
      </c>
      <c r="M2245" s="4" t="s">
        <v>960</v>
      </c>
      <c r="N2245" s="4"/>
    </row>
    <row r="2246" spans="1:14" hidden="1" x14ac:dyDescent="0.3">
      <c r="A2246" s="5" t="s">
        <v>606</v>
      </c>
      <c r="B2246" s="5">
        <v>5</v>
      </c>
      <c r="C2246" s="5">
        <v>5</v>
      </c>
      <c r="D2246" s="5">
        <v>109</v>
      </c>
      <c r="E2246" s="4" t="s">
        <v>861</v>
      </c>
      <c r="F2246" s="12" t="s">
        <v>909</v>
      </c>
      <c r="G2246" s="4" t="s">
        <v>2230</v>
      </c>
      <c r="H2246" s="9">
        <v>21.09</v>
      </c>
      <c r="I2246" s="4"/>
      <c r="J2246" s="4" t="s">
        <v>856</v>
      </c>
      <c r="K2246" s="4"/>
      <c r="L2246" s="4">
        <v>1</v>
      </c>
      <c r="M2246" s="4" t="s">
        <v>960</v>
      </c>
      <c r="N2246" s="4"/>
    </row>
    <row r="2247" spans="1:14" hidden="1" x14ac:dyDescent="0.3">
      <c r="A2247" s="5" t="s">
        <v>606</v>
      </c>
      <c r="B2247" s="5">
        <v>5</v>
      </c>
      <c r="C2247" s="5">
        <v>5</v>
      </c>
      <c r="D2247" s="5">
        <v>109</v>
      </c>
      <c r="E2247" s="4" t="s">
        <v>861</v>
      </c>
      <c r="F2247" s="12" t="s">
        <v>910</v>
      </c>
      <c r="G2247" s="4" t="s">
        <v>2230</v>
      </c>
      <c r="H2247" s="9">
        <v>22.89</v>
      </c>
      <c r="I2247" s="4"/>
      <c r="J2247" s="4" t="s">
        <v>856</v>
      </c>
      <c r="K2247" s="4"/>
      <c r="L2247" s="4">
        <v>1</v>
      </c>
      <c r="M2247" s="4" t="s">
        <v>960</v>
      </c>
      <c r="N2247" s="4"/>
    </row>
    <row r="2248" spans="1:14" hidden="1" x14ac:dyDescent="0.3">
      <c r="A2248" s="5" t="s">
        <v>606</v>
      </c>
      <c r="B2248" s="5">
        <v>5</v>
      </c>
      <c r="C2248" s="5">
        <v>5</v>
      </c>
      <c r="D2248" s="5">
        <v>109</v>
      </c>
      <c r="E2248" s="4" t="s">
        <v>861</v>
      </c>
      <c r="F2248" s="12" t="s">
        <v>911</v>
      </c>
      <c r="G2248" s="4" t="s">
        <v>2230</v>
      </c>
      <c r="H2248" s="9">
        <v>23.88</v>
      </c>
      <c r="I2248" s="4"/>
      <c r="J2248" s="4" t="s">
        <v>856</v>
      </c>
      <c r="K2248" s="4"/>
      <c r="L2248" s="4">
        <v>1</v>
      </c>
      <c r="M2248" s="4" t="s">
        <v>960</v>
      </c>
      <c r="N2248" s="4"/>
    </row>
    <row r="2249" spans="1:14" hidden="1" x14ac:dyDescent="0.3">
      <c r="A2249" s="5" t="s">
        <v>606</v>
      </c>
      <c r="B2249" s="5">
        <v>5</v>
      </c>
      <c r="C2249" s="5">
        <v>5</v>
      </c>
      <c r="D2249" s="5">
        <v>109</v>
      </c>
      <c r="E2249" s="4" t="s">
        <v>861</v>
      </c>
      <c r="F2249" s="12" t="s">
        <v>922</v>
      </c>
      <c r="G2249" s="4" t="s">
        <v>964</v>
      </c>
      <c r="H2249" s="9">
        <v>126.10919700632766</v>
      </c>
      <c r="I2249" s="9">
        <v>7.921179584363772</v>
      </c>
      <c r="J2249" s="4" t="s">
        <v>965</v>
      </c>
      <c r="K2249" s="4"/>
      <c r="L2249" s="4">
        <v>1</v>
      </c>
      <c r="M2249" s="4" t="s">
        <v>960</v>
      </c>
      <c r="N2249" s="4"/>
    </row>
    <row r="2250" spans="1:14" hidden="1" x14ac:dyDescent="0.3">
      <c r="A2250" s="5" t="s">
        <v>606</v>
      </c>
      <c r="B2250" s="5">
        <v>5</v>
      </c>
      <c r="C2250" s="5">
        <v>5</v>
      </c>
      <c r="D2250" s="5">
        <v>109</v>
      </c>
      <c r="E2250" s="4" t="s">
        <v>861</v>
      </c>
      <c r="F2250" s="12" t="s">
        <v>905</v>
      </c>
      <c r="G2250" s="4" t="s">
        <v>964</v>
      </c>
      <c r="H2250" s="9">
        <v>60.99837032342549</v>
      </c>
      <c r="I2250" s="9">
        <v>4.9985780353395119</v>
      </c>
      <c r="J2250" s="4" t="s">
        <v>965</v>
      </c>
      <c r="K2250" s="4"/>
      <c r="L2250" s="4">
        <v>1</v>
      </c>
      <c r="M2250" s="4" t="s">
        <v>960</v>
      </c>
      <c r="N2250" s="4"/>
    </row>
    <row r="2251" spans="1:14" hidden="1" x14ac:dyDescent="0.3">
      <c r="A2251" s="5" t="s">
        <v>606</v>
      </c>
      <c r="B2251" s="5">
        <v>5</v>
      </c>
      <c r="C2251" s="5">
        <v>5</v>
      </c>
      <c r="D2251" s="5">
        <v>109</v>
      </c>
      <c r="E2251" s="4" t="s">
        <v>861</v>
      </c>
      <c r="F2251" s="12" t="s">
        <v>903</v>
      </c>
      <c r="G2251" s="4" t="s">
        <v>964</v>
      </c>
      <c r="H2251" s="9">
        <v>93.23862375361972</v>
      </c>
      <c r="I2251" s="9">
        <v>7.1938735756385972</v>
      </c>
      <c r="J2251" s="4" t="s">
        <v>965</v>
      </c>
      <c r="K2251" s="4"/>
      <c r="L2251" s="4">
        <v>1</v>
      </c>
      <c r="M2251" s="4" t="s">
        <v>960</v>
      </c>
      <c r="N2251" s="4"/>
    </row>
    <row r="2252" spans="1:14" hidden="1" x14ac:dyDescent="0.3">
      <c r="A2252" s="5" t="s">
        <v>606</v>
      </c>
      <c r="B2252" s="5">
        <v>5</v>
      </c>
      <c r="C2252" s="5">
        <v>5</v>
      </c>
      <c r="D2252" s="5">
        <v>109</v>
      </c>
      <c r="E2252" s="4" t="s">
        <v>861</v>
      </c>
      <c r="F2252" s="12" t="s">
        <v>908</v>
      </c>
      <c r="G2252" s="4" t="s">
        <v>964</v>
      </c>
      <c r="H2252" s="9">
        <v>83.694874030022675</v>
      </c>
      <c r="I2252" s="9">
        <v>7.4561318887442773</v>
      </c>
      <c r="J2252" s="4" t="s">
        <v>965</v>
      </c>
      <c r="K2252" s="4"/>
      <c r="L2252" s="4">
        <v>1</v>
      </c>
      <c r="M2252" s="4" t="s">
        <v>960</v>
      </c>
      <c r="N2252" s="4"/>
    </row>
    <row r="2253" spans="1:14" hidden="1" x14ac:dyDescent="0.3">
      <c r="A2253" s="5" t="s">
        <v>606</v>
      </c>
      <c r="B2253" s="5">
        <v>5</v>
      </c>
      <c r="C2253" s="5">
        <v>5</v>
      </c>
      <c r="D2253" s="5">
        <v>109</v>
      </c>
      <c r="E2253" s="4" t="s">
        <v>861</v>
      </c>
      <c r="F2253" s="12" t="s">
        <v>910</v>
      </c>
      <c r="G2253" s="4" t="s">
        <v>964</v>
      </c>
      <c r="H2253" s="9">
        <v>129.43347805569471</v>
      </c>
      <c r="I2253" s="9">
        <v>6.2634303074262849</v>
      </c>
      <c r="J2253" s="4" t="s">
        <v>965</v>
      </c>
      <c r="K2253" s="4"/>
      <c r="L2253" s="4">
        <v>1</v>
      </c>
      <c r="M2253" s="4" t="s">
        <v>960</v>
      </c>
      <c r="N2253" s="4"/>
    </row>
    <row r="2254" spans="1:14" hidden="1" x14ac:dyDescent="0.3">
      <c r="A2254" s="5" t="s">
        <v>606</v>
      </c>
      <c r="B2254" s="5">
        <v>5</v>
      </c>
      <c r="C2254" s="5">
        <v>5</v>
      </c>
      <c r="D2254" s="5">
        <v>109</v>
      </c>
      <c r="E2254" s="4" t="s">
        <v>861</v>
      </c>
      <c r="F2254" s="12" t="s">
        <v>912</v>
      </c>
      <c r="G2254" s="4" t="s">
        <v>964</v>
      </c>
      <c r="H2254" s="9">
        <v>47.649411172789058</v>
      </c>
      <c r="I2254" s="9">
        <v>2.6351759605432497</v>
      </c>
      <c r="J2254" s="4" t="s">
        <v>965</v>
      </c>
      <c r="K2254" s="4"/>
      <c r="L2254" s="4">
        <v>1</v>
      </c>
      <c r="M2254" s="4" t="s">
        <v>960</v>
      </c>
      <c r="N2254" s="4"/>
    </row>
    <row r="2255" spans="1:14" hidden="1" x14ac:dyDescent="0.3">
      <c r="A2255" s="5" t="s">
        <v>606</v>
      </c>
      <c r="B2255" s="5">
        <v>5</v>
      </c>
      <c r="C2255" s="5">
        <v>5</v>
      </c>
      <c r="D2255" s="5">
        <v>109</v>
      </c>
      <c r="E2255" s="4" t="s">
        <v>861</v>
      </c>
      <c r="F2255" s="12" t="s">
        <v>914</v>
      </c>
      <c r="G2255" s="4" t="s">
        <v>964</v>
      </c>
      <c r="H2255" s="9">
        <v>126.56582487712816</v>
      </c>
      <c r="I2255" s="9">
        <v>6.3913650270261435</v>
      </c>
      <c r="J2255" s="4" t="s">
        <v>965</v>
      </c>
      <c r="K2255" s="4"/>
      <c r="L2255" s="4">
        <v>1</v>
      </c>
      <c r="M2255" s="4" t="s">
        <v>960</v>
      </c>
      <c r="N2255" s="4"/>
    </row>
    <row r="2256" spans="1:14" hidden="1" x14ac:dyDescent="0.3">
      <c r="A2256" s="5" t="s">
        <v>606</v>
      </c>
      <c r="B2256" s="5">
        <v>5</v>
      </c>
      <c r="C2256" s="5">
        <v>5</v>
      </c>
      <c r="D2256" s="5">
        <v>109</v>
      </c>
      <c r="E2256" s="4" t="s">
        <v>861</v>
      </c>
      <c r="F2256" s="12" t="s">
        <v>2067</v>
      </c>
      <c r="G2256" s="4" t="s">
        <v>964</v>
      </c>
      <c r="H2256" s="9">
        <v>60.672788292154067</v>
      </c>
      <c r="I2256" s="9">
        <v>4.144466841201849</v>
      </c>
      <c r="J2256" s="4" t="s">
        <v>965</v>
      </c>
      <c r="K2256" s="4"/>
      <c r="L2256" s="4">
        <v>1</v>
      </c>
      <c r="M2256" s="4" t="s">
        <v>960</v>
      </c>
      <c r="N2256" s="4"/>
    </row>
    <row r="2257" spans="1:14" hidden="1" x14ac:dyDescent="0.3">
      <c r="A2257" s="5" t="s">
        <v>606</v>
      </c>
      <c r="B2257" s="5">
        <v>5</v>
      </c>
      <c r="C2257" s="5">
        <v>5</v>
      </c>
      <c r="D2257" s="5">
        <v>109</v>
      </c>
      <c r="E2257" s="4" t="s">
        <v>861</v>
      </c>
      <c r="F2257" s="12" t="s">
        <v>920</v>
      </c>
      <c r="G2257" s="4" t="s">
        <v>964</v>
      </c>
      <c r="H2257" s="9">
        <v>55.04422480209665</v>
      </c>
      <c r="I2257" s="9">
        <v>4.6370291492710836</v>
      </c>
      <c r="J2257" s="4" t="s">
        <v>965</v>
      </c>
      <c r="K2257" s="4"/>
      <c r="L2257" s="4">
        <v>1</v>
      </c>
      <c r="M2257" s="4" t="s">
        <v>960</v>
      </c>
      <c r="N2257" s="4"/>
    </row>
    <row r="2258" spans="1:14" hidden="1" x14ac:dyDescent="0.3">
      <c r="A2258" s="5" t="s">
        <v>606</v>
      </c>
      <c r="B2258" s="5">
        <v>5</v>
      </c>
      <c r="C2258" s="5">
        <v>5</v>
      </c>
      <c r="D2258" s="5">
        <v>109</v>
      </c>
      <c r="E2258" s="4" t="s">
        <v>861</v>
      </c>
      <c r="F2258" s="12" t="s">
        <v>1134</v>
      </c>
      <c r="G2258" s="4" t="s">
        <v>964</v>
      </c>
      <c r="H2258" s="9">
        <v>28.844215721394093</v>
      </c>
      <c r="I2258" s="9">
        <v>3.2753312918777095</v>
      </c>
      <c r="J2258" s="4" t="s">
        <v>965</v>
      </c>
      <c r="K2258" s="4"/>
      <c r="L2258" s="4">
        <v>1</v>
      </c>
      <c r="M2258" s="4" t="s">
        <v>960</v>
      </c>
      <c r="N2258" s="4"/>
    </row>
    <row r="2259" spans="1:14" hidden="1" x14ac:dyDescent="0.3">
      <c r="A2259" s="5" t="s">
        <v>606</v>
      </c>
      <c r="B2259" s="5">
        <v>5</v>
      </c>
      <c r="C2259" s="5">
        <v>5</v>
      </c>
      <c r="D2259" s="5">
        <v>109</v>
      </c>
      <c r="E2259" s="4" t="s">
        <v>861</v>
      </c>
      <c r="F2259" s="12" t="s">
        <v>2068</v>
      </c>
      <c r="G2259" s="4" t="s">
        <v>964</v>
      </c>
      <c r="H2259" s="9">
        <v>16.057240978869473</v>
      </c>
      <c r="I2259" s="9">
        <v>1.7245160036382605</v>
      </c>
      <c r="J2259" s="4" t="s">
        <v>965</v>
      </c>
      <c r="K2259" s="4"/>
      <c r="L2259" s="4">
        <v>1</v>
      </c>
      <c r="M2259" s="4" t="s">
        <v>960</v>
      </c>
      <c r="N2259" s="4"/>
    </row>
    <row r="2260" spans="1:14" hidden="1" x14ac:dyDescent="0.3">
      <c r="A2260" s="5" t="s">
        <v>606</v>
      </c>
      <c r="B2260" s="5">
        <v>5</v>
      </c>
      <c r="C2260" s="5">
        <v>5</v>
      </c>
      <c r="D2260" s="5">
        <v>109</v>
      </c>
      <c r="E2260" s="4" t="s">
        <v>861</v>
      </c>
      <c r="F2260" s="12" t="s">
        <v>1145</v>
      </c>
      <c r="G2260" s="4" t="s">
        <v>964</v>
      </c>
      <c r="H2260" s="9">
        <v>33.011382967397253</v>
      </c>
      <c r="I2260" s="9">
        <v>2.9253452609285313</v>
      </c>
      <c r="J2260" s="4" t="s">
        <v>965</v>
      </c>
      <c r="K2260" s="4"/>
      <c r="L2260" s="4">
        <v>1</v>
      </c>
      <c r="M2260" s="4" t="s">
        <v>960</v>
      </c>
      <c r="N2260" s="4"/>
    </row>
    <row r="2261" spans="1:14" hidden="1" x14ac:dyDescent="0.3">
      <c r="A2261" s="5" t="s">
        <v>606</v>
      </c>
      <c r="B2261" s="5">
        <v>5</v>
      </c>
      <c r="C2261" s="5">
        <v>5</v>
      </c>
      <c r="D2261" s="5">
        <v>109</v>
      </c>
      <c r="E2261" s="4" t="s">
        <v>861</v>
      </c>
      <c r="F2261" s="12" t="s">
        <v>1147</v>
      </c>
      <c r="G2261" s="4" t="s">
        <v>964</v>
      </c>
      <c r="H2261" s="9">
        <v>54.276185544071964</v>
      </c>
      <c r="I2261" s="9">
        <v>4.0268570088859788</v>
      </c>
      <c r="J2261" s="4" t="s">
        <v>965</v>
      </c>
      <c r="K2261" s="4"/>
      <c r="L2261" s="4">
        <v>1</v>
      </c>
      <c r="M2261" s="4" t="s">
        <v>960</v>
      </c>
      <c r="N2261" s="4"/>
    </row>
    <row r="2262" spans="1:14" hidden="1" x14ac:dyDescent="0.3">
      <c r="A2262" s="5" t="s">
        <v>606</v>
      </c>
      <c r="B2262" s="5">
        <v>5</v>
      </c>
      <c r="C2262" s="5">
        <v>5</v>
      </c>
      <c r="D2262" s="5">
        <v>109</v>
      </c>
      <c r="E2262" s="4" t="s">
        <v>861</v>
      </c>
      <c r="F2262" s="12" t="s">
        <v>1150</v>
      </c>
      <c r="G2262" s="4" t="s">
        <v>964</v>
      </c>
      <c r="H2262" s="9">
        <v>32.560074442888279</v>
      </c>
      <c r="I2262" s="9">
        <v>2.8935474125453</v>
      </c>
      <c r="J2262" s="4" t="s">
        <v>965</v>
      </c>
      <c r="K2262" s="4"/>
      <c r="L2262" s="4">
        <v>1</v>
      </c>
      <c r="M2262" s="4" t="s">
        <v>960</v>
      </c>
      <c r="N2262" s="4"/>
    </row>
    <row r="2263" spans="1:14" hidden="1" x14ac:dyDescent="0.3">
      <c r="A2263" s="5" t="s">
        <v>606</v>
      </c>
      <c r="B2263" s="5">
        <v>5</v>
      </c>
      <c r="C2263" s="5">
        <v>5</v>
      </c>
      <c r="D2263" s="5">
        <v>109</v>
      </c>
      <c r="E2263" s="4" t="s">
        <v>861</v>
      </c>
      <c r="F2263" s="12" t="s">
        <v>1153</v>
      </c>
      <c r="G2263" s="4" t="s">
        <v>964</v>
      </c>
      <c r="H2263" s="9">
        <v>28.234344345454737</v>
      </c>
      <c r="I2263" s="9">
        <v>3.0534622983778581</v>
      </c>
      <c r="J2263" s="4" t="s">
        <v>965</v>
      </c>
      <c r="K2263" s="4"/>
      <c r="L2263" s="4">
        <v>1</v>
      </c>
      <c r="M2263" s="4" t="s">
        <v>960</v>
      </c>
      <c r="N2263" s="4"/>
    </row>
    <row r="2264" spans="1:14" hidden="1" x14ac:dyDescent="0.3">
      <c r="A2264" s="5" t="s">
        <v>606</v>
      </c>
      <c r="B2264" s="5">
        <v>5</v>
      </c>
      <c r="C2264" s="5">
        <v>5</v>
      </c>
      <c r="D2264" s="5">
        <v>109</v>
      </c>
      <c r="E2264" s="4" t="s">
        <v>861</v>
      </c>
      <c r="F2264" s="12" t="s">
        <v>922</v>
      </c>
      <c r="G2264" s="4" t="s">
        <v>966</v>
      </c>
      <c r="H2264" s="9">
        <v>787.69850860103986</v>
      </c>
      <c r="I2264" s="9">
        <v>15.037261763978409</v>
      </c>
      <c r="J2264" s="4" t="s">
        <v>965</v>
      </c>
      <c r="K2264" s="4"/>
      <c r="L2264" s="4">
        <v>1</v>
      </c>
      <c r="M2264" s="4" t="s">
        <v>960</v>
      </c>
      <c r="N2264" s="4"/>
    </row>
    <row r="2265" spans="1:14" hidden="1" x14ac:dyDescent="0.3">
      <c r="A2265" s="5" t="s">
        <v>606</v>
      </c>
      <c r="B2265" s="5">
        <v>5</v>
      </c>
      <c r="C2265" s="5">
        <v>5</v>
      </c>
      <c r="D2265" s="5">
        <v>109</v>
      </c>
      <c r="E2265" s="4" t="s">
        <v>861</v>
      </c>
      <c r="F2265" s="12" t="s">
        <v>904</v>
      </c>
      <c r="G2265" s="4" t="s">
        <v>966</v>
      </c>
      <c r="H2265" s="9">
        <v>45.756625580740149</v>
      </c>
      <c r="I2265" s="9">
        <v>4.9998864527092008</v>
      </c>
      <c r="J2265" s="4" t="s">
        <v>965</v>
      </c>
      <c r="K2265" s="4"/>
      <c r="L2265" s="4">
        <v>1</v>
      </c>
      <c r="M2265" s="4" t="s">
        <v>960</v>
      </c>
      <c r="N2265" s="4"/>
    </row>
    <row r="2266" spans="1:14" hidden="1" x14ac:dyDescent="0.3">
      <c r="A2266" s="5" t="s">
        <v>606</v>
      </c>
      <c r="B2266" s="5">
        <v>5</v>
      </c>
      <c r="C2266" s="5">
        <v>5</v>
      </c>
      <c r="D2266" s="5">
        <v>109</v>
      </c>
      <c r="E2266" s="4" t="s">
        <v>861</v>
      </c>
      <c r="F2266" s="12" t="s">
        <v>905</v>
      </c>
      <c r="G2266" s="4" t="s">
        <v>966</v>
      </c>
      <c r="H2266" s="9">
        <v>14.801043369152232</v>
      </c>
      <c r="I2266" s="9">
        <v>6.3211101553980189</v>
      </c>
      <c r="J2266" s="4" t="s">
        <v>965</v>
      </c>
      <c r="K2266" s="4"/>
      <c r="L2266" s="4">
        <v>1</v>
      </c>
      <c r="M2266" s="4" t="s">
        <v>960</v>
      </c>
      <c r="N2266" s="4"/>
    </row>
    <row r="2267" spans="1:14" hidden="1" x14ac:dyDescent="0.3">
      <c r="A2267" s="5" t="s">
        <v>606</v>
      </c>
      <c r="B2267" s="5">
        <v>5</v>
      </c>
      <c r="C2267" s="5">
        <v>5</v>
      </c>
      <c r="D2267" s="5">
        <v>109</v>
      </c>
      <c r="E2267" s="4" t="s">
        <v>861</v>
      </c>
      <c r="F2267" s="12" t="s">
        <v>906</v>
      </c>
      <c r="G2267" s="4" t="s">
        <v>966</v>
      </c>
      <c r="H2267" s="9">
        <v>38.127452362501998</v>
      </c>
      <c r="I2267" s="9">
        <v>7.1027490581422112</v>
      </c>
      <c r="J2267" s="4" t="s">
        <v>965</v>
      </c>
      <c r="K2267" s="4"/>
      <c r="L2267" s="4">
        <v>1</v>
      </c>
      <c r="M2267" s="4" t="s">
        <v>960</v>
      </c>
      <c r="N2267" s="4"/>
    </row>
    <row r="2268" spans="1:14" hidden="1" x14ac:dyDescent="0.3">
      <c r="A2268" s="5" t="s">
        <v>606</v>
      </c>
      <c r="B2268" s="5">
        <v>5</v>
      </c>
      <c r="C2268" s="5">
        <v>5</v>
      </c>
      <c r="D2268" s="5">
        <v>109</v>
      </c>
      <c r="E2268" s="4" t="s">
        <v>861</v>
      </c>
      <c r="F2268" s="12" t="s">
        <v>903</v>
      </c>
      <c r="G2268" s="4" t="s">
        <v>966</v>
      </c>
      <c r="H2268" s="9">
        <v>30.980091511906984</v>
      </c>
      <c r="I2268" s="9">
        <v>11.665275165425442</v>
      </c>
      <c r="J2268" s="4" t="s">
        <v>965</v>
      </c>
      <c r="K2268" s="4"/>
      <c r="L2268" s="4">
        <v>1</v>
      </c>
      <c r="M2268" s="4" t="s">
        <v>960</v>
      </c>
      <c r="N2268" s="4"/>
    </row>
    <row r="2269" spans="1:14" hidden="1" x14ac:dyDescent="0.3">
      <c r="A2269" s="5" t="s">
        <v>606</v>
      </c>
      <c r="B2269" s="5">
        <v>5</v>
      </c>
      <c r="C2269" s="5">
        <v>5</v>
      </c>
      <c r="D2269" s="5">
        <v>109</v>
      </c>
      <c r="E2269" s="4" t="s">
        <v>861</v>
      </c>
      <c r="F2269" s="12" t="s">
        <v>922</v>
      </c>
      <c r="G2269" s="4" t="s">
        <v>931</v>
      </c>
      <c r="H2269" s="9">
        <v>3.9071246262670472</v>
      </c>
      <c r="I2269" s="9"/>
      <c r="J2269" s="4" t="s">
        <v>856</v>
      </c>
      <c r="K2269" s="4"/>
      <c r="L2269" s="4">
        <v>1</v>
      </c>
      <c r="M2269" s="4" t="s">
        <v>960</v>
      </c>
      <c r="N2269" s="4"/>
    </row>
    <row r="2270" spans="1:14" hidden="1" x14ac:dyDescent="0.3">
      <c r="A2270" s="5" t="s">
        <v>606</v>
      </c>
      <c r="B2270" s="5">
        <v>5</v>
      </c>
      <c r="C2270" s="5">
        <v>5</v>
      </c>
      <c r="D2270" s="5">
        <v>109</v>
      </c>
      <c r="E2270" s="4" t="s">
        <v>861</v>
      </c>
      <c r="F2270" s="12" t="s">
        <v>904</v>
      </c>
      <c r="G2270" s="4" t="s">
        <v>931</v>
      </c>
      <c r="H2270" s="9">
        <v>4.2384866493680429</v>
      </c>
      <c r="I2270" s="9"/>
      <c r="J2270" s="4" t="s">
        <v>856</v>
      </c>
      <c r="K2270" s="4"/>
      <c r="L2270" s="4">
        <v>1</v>
      </c>
      <c r="M2270" s="4" t="s">
        <v>960</v>
      </c>
      <c r="N2270" s="4"/>
    </row>
    <row r="2271" spans="1:14" hidden="1" x14ac:dyDescent="0.3">
      <c r="A2271" s="5" t="s">
        <v>606</v>
      </c>
      <c r="B2271" s="5">
        <v>5</v>
      </c>
      <c r="C2271" s="5">
        <v>5</v>
      </c>
      <c r="D2271" s="5">
        <v>109</v>
      </c>
      <c r="E2271" s="4" t="s">
        <v>861</v>
      </c>
      <c r="F2271" s="12" t="s">
        <v>905</v>
      </c>
      <c r="G2271" s="4" t="s">
        <v>931</v>
      </c>
      <c r="H2271" s="9">
        <v>4.258001797238788</v>
      </c>
      <c r="I2271" s="9"/>
      <c r="J2271" s="4" t="s">
        <v>856</v>
      </c>
      <c r="K2271" s="4"/>
      <c r="L2271" s="4">
        <v>1</v>
      </c>
      <c r="M2271" s="4" t="s">
        <v>960</v>
      </c>
      <c r="N2271" s="4"/>
    </row>
    <row r="2272" spans="1:14" hidden="1" x14ac:dyDescent="0.3">
      <c r="A2272" s="5" t="s">
        <v>606</v>
      </c>
      <c r="B2272" s="5">
        <v>5</v>
      </c>
      <c r="C2272" s="5">
        <v>5</v>
      </c>
      <c r="D2272" s="5">
        <v>109</v>
      </c>
      <c r="E2272" s="4" t="s">
        <v>861</v>
      </c>
      <c r="F2272" s="12" t="s">
        <v>906</v>
      </c>
      <c r="G2272" s="4" t="s">
        <v>931</v>
      </c>
      <c r="H2272" s="9">
        <v>4.1242143070936841</v>
      </c>
      <c r="I2272" s="9"/>
      <c r="J2272" s="4" t="s">
        <v>856</v>
      </c>
      <c r="K2272" s="4"/>
      <c r="L2272" s="4">
        <v>1</v>
      </c>
      <c r="M2272" s="4" t="s">
        <v>960</v>
      </c>
      <c r="N2272" s="4"/>
    </row>
    <row r="2273" spans="1:14" hidden="1" x14ac:dyDescent="0.3">
      <c r="A2273" s="5" t="s">
        <v>606</v>
      </c>
      <c r="B2273" s="5">
        <v>5</v>
      </c>
      <c r="C2273" s="5">
        <v>5</v>
      </c>
      <c r="D2273" s="5">
        <v>109</v>
      </c>
      <c r="E2273" s="4" t="s">
        <v>861</v>
      </c>
      <c r="F2273" s="12" t="s">
        <v>903</v>
      </c>
      <c r="G2273" s="4" t="s">
        <v>931</v>
      </c>
      <c r="H2273" s="9">
        <v>4.0877380158553764</v>
      </c>
      <c r="I2273" s="9"/>
      <c r="J2273" s="4" t="s">
        <v>856</v>
      </c>
      <c r="K2273" s="4"/>
      <c r="L2273" s="4">
        <v>1</v>
      </c>
      <c r="M2273" s="4" t="s">
        <v>960</v>
      </c>
      <c r="N2273" s="4"/>
    </row>
    <row r="2274" spans="1:14" hidden="1" x14ac:dyDescent="0.3">
      <c r="A2274" s="5" t="s">
        <v>606</v>
      </c>
      <c r="B2274" s="5">
        <v>5</v>
      </c>
      <c r="C2274" s="5">
        <v>5</v>
      </c>
      <c r="D2274" s="5">
        <v>109</v>
      </c>
      <c r="E2274" s="4" t="s">
        <v>861</v>
      </c>
      <c r="F2274" s="12" t="s">
        <v>907</v>
      </c>
      <c r="G2274" s="4" t="s">
        <v>931</v>
      </c>
      <c r="H2274" s="9">
        <v>4.0290857074740742</v>
      </c>
      <c r="I2274" s="9"/>
      <c r="J2274" s="4" t="s">
        <v>856</v>
      </c>
      <c r="K2274" s="4"/>
      <c r="L2274" s="4">
        <v>1</v>
      </c>
      <c r="M2274" s="4" t="s">
        <v>960</v>
      </c>
      <c r="N2274" s="4"/>
    </row>
    <row r="2275" spans="1:14" hidden="1" x14ac:dyDescent="0.3">
      <c r="A2275" s="5" t="s">
        <v>606</v>
      </c>
      <c r="B2275" s="5">
        <v>5</v>
      </c>
      <c r="C2275" s="5">
        <v>5</v>
      </c>
      <c r="D2275" s="5">
        <v>109</v>
      </c>
      <c r="E2275" s="4" t="s">
        <v>861</v>
      </c>
      <c r="F2275" s="12" t="s">
        <v>908</v>
      </c>
      <c r="G2275" s="4" t="s">
        <v>931</v>
      </c>
      <c r="H2275" s="9">
        <v>3.9644218551461252</v>
      </c>
      <c r="I2275" s="9"/>
      <c r="J2275" s="4" t="s">
        <v>856</v>
      </c>
      <c r="K2275" s="4"/>
      <c r="L2275" s="4">
        <v>1</v>
      </c>
      <c r="M2275" s="4" t="s">
        <v>960</v>
      </c>
      <c r="N2275" s="4"/>
    </row>
    <row r="2276" spans="1:14" hidden="1" x14ac:dyDescent="0.3">
      <c r="A2276" s="5" t="s">
        <v>606</v>
      </c>
      <c r="B2276" s="5">
        <v>5</v>
      </c>
      <c r="C2276" s="5">
        <v>5</v>
      </c>
      <c r="D2276" s="5">
        <v>109</v>
      </c>
      <c r="E2276" s="4" t="s">
        <v>861</v>
      </c>
      <c r="F2276" s="12" t="s">
        <v>909</v>
      </c>
      <c r="G2276" s="4" t="s">
        <v>931</v>
      </c>
      <c r="H2276" s="9">
        <v>3.9534883720930241</v>
      </c>
      <c r="I2276" s="9"/>
      <c r="J2276" s="4" t="s">
        <v>856</v>
      </c>
      <c r="K2276" s="4"/>
      <c r="L2276" s="4">
        <v>1</v>
      </c>
      <c r="M2276" s="4" t="s">
        <v>960</v>
      </c>
      <c r="N2276" s="4"/>
    </row>
    <row r="2277" spans="1:14" hidden="1" x14ac:dyDescent="0.3">
      <c r="A2277" s="5" t="s">
        <v>606</v>
      </c>
      <c r="B2277" s="5">
        <v>5</v>
      </c>
      <c r="C2277" s="5">
        <v>5</v>
      </c>
      <c r="D2277" s="5">
        <v>109</v>
      </c>
      <c r="E2277" s="4" t="s">
        <v>861</v>
      </c>
      <c r="F2277" s="12" t="s">
        <v>910</v>
      </c>
      <c r="G2277" s="4" t="s">
        <v>931</v>
      </c>
      <c r="H2277" s="9">
        <v>3.8809082483781281</v>
      </c>
      <c r="I2277" s="9"/>
      <c r="J2277" s="4" t="s">
        <v>856</v>
      </c>
      <c r="K2277" s="4"/>
      <c r="L2277" s="4">
        <v>1</v>
      </c>
      <c r="M2277" s="4" t="s">
        <v>960</v>
      </c>
      <c r="N2277" s="4"/>
    </row>
    <row r="2278" spans="1:14" hidden="1" x14ac:dyDescent="0.3">
      <c r="A2278" s="5" t="s">
        <v>606</v>
      </c>
      <c r="B2278" s="5">
        <v>5</v>
      </c>
      <c r="C2278" s="5">
        <v>5</v>
      </c>
      <c r="D2278" s="5">
        <v>109</v>
      </c>
      <c r="E2278" s="4" t="s">
        <v>861</v>
      </c>
      <c r="F2278" s="12" t="s">
        <v>911</v>
      </c>
      <c r="G2278" s="4" t="s">
        <v>931</v>
      </c>
      <c r="H2278" s="9">
        <v>3.793145505549457</v>
      </c>
      <c r="I2278" s="9"/>
      <c r="J2278" s="4" t="s">
        <v>856</v>
      </c>
      <c r="K2278" s="4"/>
      <c r="L2278" s="4">
        <v>1</v>
      </c>
      <c r="M2278" s="4" t="s">
        <v>960</v>
      </c>
      <c r="N2278" s="4"/>
    </row>
    <row r="2279" spans="1:14" hidden="1" x14ac:dyDescent="0.3">
      <c r="A2279" s="5" t="s">
        <v>606</v>
      </c>
      <c r="B2279" s="5">
        <v>5</v>
      </c>
      <c r="C2279" s="5">
        <v>5</v>
      </c>
      <c r="D2279" s="5">
        <v>109</v>
      </c>
      <c r="E2279" s="4" t="s">
        <v>861</v>
      </c>
      <c r="F2279" s="12" t="s">
        <v>922</v>
      </c>
      <c r="G2279" s="4" t="s">
        <v>967</v>
      </c>
      <c r="H2279" s="9">
        <v>0.1010282213957559</v>
      </c>
      <c r="I2279" s="9"/>
      <c r="J2279" s="4" t="s">
        <v>856</v>
      </c>
      <c r="K2279" s="4"/>
      <c r="L2279" s="4">
        <v>1</v>
      </c>
      <c r="M2279" s="4" t="s">
        <v>960</v>
      </c>
      <c r="N2279" s="4"/>
    </row>
    <row r="2280" spans="1:14" hidden="1" x14ac:dyDescent="0.3">
      <c r="A2280" s="5" t="s">
        <v>606</v>
      </c>
      <c r="B2280" s="5">
        <v>5</v>
      </c>
      <c r="C2280" s="5">
        <v>5</v>
      </c>
      <c r="D2280" s="5">
        <v>109</v>
      </c>
      <c r="E2280" s="4" t="s">
        <v>861</v>
      </c>
      <c r="F2280" s="12" t="s">
        <v>904</v>
      </c>
      <c r="G2280" s="4" t="s">
        <v>967</v>
      </c>
      <c r="H2280" s="9">
        <v>7.5207164978655733E-2</v>
      </c>
      <c r="I2280" s="9"/>
      <c r="J2280" s="4" t="s">
        <v>856</v>
      </c>
      <c r="K2280" s="4"/>
      <c r="L2280" s="4">
        <v>1</v>
      </c>
      <c r="M2280" s="4" t="s">
        <v>960</v>
      </c>
      <c r="N2280" s="4"/>
    </row>
    <row r="2281" spans="1:14" hidden="1" x14ac:dyDescent="0.3">
      <c r="A2281" s="5" t="s">
        <v>606</v>
      </c>
      <c r="B2281" s="5">
        <v>5</v>
      </c>
      <c r="C2281" s="5">
        <v>5</v>
      </c>
      <c r="D2281" s="5">
        <v>109</v>
      </c>
      <c r="E2281" s="4" t="s">
        <v>861</v>
      </c>
      <c r="F2281" s="12" t="s">
        <v>905</v>
      </c>
      <c r="G2281" s="4" t="s">
        <v>967</v>
      </c>
      <c r="H2281" s="9">
        <v>7.7493668817907035E-2</v>
      </c>
      <c r="I2281" s="9"/>
      <c r="J2281" s="4" t="s">
        <v>856</v>
      </c>
      <c r="K2281" s="4"/>
      <c r="L2281" s="4">
        <v>1</v>
      </c>
      <c r="M2281" s="4" t="s">
        <v>960</v>
      </c>
      <c r="N2281" s="4"/>
    </row>
    <row r="2282" spans="1:14" hidden="1" x14ac:dyDescent="0.3">
      <c r="A2282" s="5" t="s">
        <v>606</v>
      </c>
      <c r="B2282" s="5">
        <v>5</v>
      </c>
      <c r="C2282" s="5">
        <v>5</v>
      </c>
      <c r="D2282" s="5">
        <v>109</v>
      </c>
      <c r="E2282" s="4" t="s">
        <v>861</v>
      </c>
      <c r="F2282" s="12" t="s">
        <v>906</v>
      </c>
      <c r="G2282" s="4" t="s">
        <v>967</v>
      </c>
      <c r="H2282" s="9">
        <v>7.5890451960490865E-2</v>
      </c>
      <c r="I2282" s="9"/>
      <c r="J2282" s="4" t="s">
        <v>856</v>
      </c>
      <c r="K2282" s="4"/>
      <c r="L2282" s="4">
        <v>1</v>
      </c>
      <c r="M2282" s="4" t="s">
        <v>960</v>
      </c>
      <c r="N2282" s="4"/>
    </row>
    <row r="2283" spans="1:14" hidden="1" x14ac:dyDescent="0.3">
      <c r="A2283" s="5" t="s">
        <v>606</v>
      </c>
      <c r="B2283" s="5">
        <v>5</v>
      </c>
      <c r="C2283" s="5">
        <v>5</v>
      </c>
      <c r="D2283" s="5">
        <v>109</v>
      </c>
      <c r="E2283" s="4" t="s">
        <v>861</v>
      </c>
      <c r="F2283" s="12" t="s">
        <v>903</v>
      </c>
      <c r="G2283" s="4" t="s">
        <v>967</v>
      </c>
      <c r="H2283" s="9">
        <v>8.0454915907238661E-2</v>
      </c>
      <c r="I2283" s="9"/>
      <c r="J2283" s="4" t="s">
        <v>856</v>
      </c>
      <c r="K2283" s="4"/>
      <c r="L2283" s="4">
        <v>1</v>
      </c>
      <c r="M2283" s="4" t="s">
        <v>960</v>
      </c>
      <c r="N2283" s="4"/>
    </row>
    <row r="2284" spans="1:14" hidden="1" x14ac:dyDescent="0.3">
      <c r="A2284" s="5" t="s">
        <v>606</v>
      </c>
      <c r="B2284" s="5">
        <v>5</v>
      </c>
      <c r="C2284" s="5">
        <v>5</v>
      </c>
      <c r="D2284" s="5">
        <v>109</v>
      </c>
      <c r="E2284" s="4" t="s">
        <v>861</v>
      </c>
      <c r="F2284" s="12" t="s">
        <v>907</v>
      </c>
      <c r="G2284" s="4" t="s">
        <v>967</v>
      </c>
      <c r="H2284" s="9">
        <v>7.1522231493622607E-2</v>
      </c>
      <c r="I2284" s="9"/>
      <c r="J2284" s="4" t="s">
        <v>856</v>
      </c>
      <c r="K2284" s="4"/>
      <c r="L2284" s="4">
        <v>1</v>
      </c>
      <c r="M2284" s="4" t="s">
        <v>960</v>
      </c>
      <c r="N2284" s="4"/>
    </row>
    <row r="2285" spans="1:14" hidden="1" x14ac:dyDescent="0.3">
      <c r="A2285" s="5" t="s">
        <v>606</v>
      </c>
      <c r="B2285" s="5">
        <v>5</v>
      </c>
      <c r="C2285" s="5">
        <v>5</v>
      </c>
      <c r="D2285" s="5">
        <v>109</v>
      </c>
      <c r="E2285" s="4" t="s">
        <v>861</v>
      </c>
      <c r="F2285" s="12" t="s">
        <v>908</v>
      </c>
      <c r="G2285" s="4" t="s">
        <v>967</v>
      </c>
      <c r="H2285" s="9">
        <v>7.6238881829733166E-2</v>
      </c>
      <c r="I2285" s="9"/>
      <c r="J2285" s="4" t="s">
        <v>856</v>
      </c>
      <c r="K2285" s="4"/>
      <c r="L2285" s="4">
        <v>1</v>
      </c>
      <c r="M2285" s="4" t="s">
        <v>960</v>
      </c>
      <c r="N2285" s="4"/>
    </row>
    <row r="2286" spans="1:14" hidden="1" x14ac:dyDescent="0.3">
      <c r="A2286" s="5" t="s">
        <v>606</v>
      </c>
      <c r="B2286" s="5">
        <v>5</v>
      </c>
      <c r="C2286" s="5">
        <v>5</v>
      </c>
      <c r="D2286" s="5">
        <v>109</v>
      </c>
      <c r="E2286" s="4" t="s">
        <v>861</v>
      </c>
      <c r="F2286" s="12" t="s">
        <v>909</v>
      </c>
      <c r="G2286" s="4" t="s">
        <v>967</v>
      </c>
      <c r="H2286" s="9">
        <v>8.1395348837209308E-2</v>
      </c>
      <c r="I2286" s="9"/>
      <c r="J2286" s="4" t="s">
        <v>856</v>
      </c>
      <c r="K2286" s="4"/>
      <c r="L2286" s="4">
        <v>1</v>
      </c>
      <c r="M2286" s="4" t="s">
        <v>960</v>
      </c>
      <c r="N2286" s="4"/>
    </row>
    <row r="2287" spans="1:14" hidden="1" x14ac:dyDescent="0.3">
      <c r="A2287" s="5" t="s">
        <v>606</v>
      </c>
      <c r="B2287" s="5">
        <v>5</v>
      </c>
      <c r="C2287" s="5">
        <v>5</v>
      </c>
      <c r="D2287" s="5">
        <v>109</v>
      </c>
      <c r="E2287" s="4" t="s">
        <v>861</v>
      </c>
      <c r="F2287" s="12" t="s">
        <v>910</v>
      </c>
      <c r="G2287" s="4" t="s">
        <v>967</v>
      </c>
      <c r="H2287" s="9">
        <v>8.1093605189990745E-2</v>
      </c>
      <c r="I2287" s="9"/>
      <c r="J2287" s="4" t="s">
        <v>856</v>
      </c>
      <c r="K2287" s="4"/>
      <c r="L2287" s="4">
        <v>1</v>
      </c>
      <c r="M2287" s="4" t="s">
        <v>960</v>
      </c>
      <c r="N2287" s="4"/>
    </row>
    <row r="2288" spans="1:14" hidden="1" x14ac:dyDescent="0.3">
      <c r="A2288" s="5" t="s">
        <v>606</v>
      </c>
      <c r="B2288" s="5">
        <v>5</v>
      </c>
      <c r="C2288" s="5">
        <v>5</v>
      </c>
      <c r="D2288" s="5">
        <v>109</v>
      </c>
      <c r="E2288" s="4" t="s">
        <v>861</v>
      </c>
      <c r="F2288" s="12" t="s">
        <v>911</v>
      </c>
      <c r="G2288" s="4" t="s">
        <v>967</v>
      </c>
      <c r="H2288" s="9">
        <v>8.5376265398219298E-2</v>
      </c>
      <c r="I2288" s="9"/>
      <c r="J2288" s="4" t="s">
        <v>856</v>
      </c>
      <c r="K2288" s="4"/>
      <c r="L2288" s="4">
        <v>1</v>
      </c>
      <c r="M2288" s="4" t="s">
        <v>960</v>
      </c>
      <c r="N2288" s="4"/>
    </row>
    <row r="2289" spans="1:14" hidden="1" x14ac:dyDescent="0.3">
      <c r="A2289" s="5" t="s">
        <v>606</v>
      </c>
      <c r="B2289" s="5">
        <v>5</v>
      </c>
      <c r="C2289" s="5">
        <v>5</v>
      </c>
      <c r="D2289" s="5">
        <v>109</v>
      </c>
      <c r="E2289" s="4" t="s">
        <v>861</v>
      </c>
      <c r="F2289" s="12" t="s">
        <v>922</v>
      </c>
      <c r="G2289" s="4" t="s">
        <v>1759</v>
      </c>
      <c r="H2289" s="9">
        <v>0.78475028391833734</v>
      </c>
      <c r="I2289" s="9"/>
      <c r="J2289" s="4" t="s">
        <v>856</v>
      </c>
      <c r="K2289" s="4"/>
      <c r="L2289" s="4">
        <v>1</v>
      </c>
      <c r="M2289" s="4" t="s">
        <v>960</v>
      </c>
      <c r="N2289" s="4"/>
    </row>
    <row r="2290" spans="1:14" hidden="1" x14ac:dyDescent="0.3">
      <c r="A2290" s="5" t="s">
        <v>606</v>
      </c>
      <c r="B2290" s="5">
        <v>5</v>
      </c>
      <c r="C2290" s="5">
        <v>5</v>
      </c>
      <c r="D2290" s="5">
        <v>109</v>
      </c>
      <c r="E2290" s="4" t="s">
        <v>861</v>
      </c>
      <c r="F2290" s="12" t="s">
        <v>904</v>
      </c>
      <c r="G2290" s="4" t="s">
        <v>1759</v>
      </c>
      <c r="H2290" s="9">
        <v>0.54535940984731512</v>
      </c>
      <c r="I2290" s="9"/>
      <c r="J2290" s="4" t="s">
        <v>856</v>
      </c>
      <c r="K2290" s="4"/>
      <c r="L2290" s="4">
        <v>1</v>
      </c>
      <c r="M2290" s="4" t="s">
        <v>960</v>
      </c>
      <c r="N2290" s="4"/>
    </row>
    <row r="2291" spans="1:14" hidden="1" x14ac:dyDescent="0.3">
      <c r="A2291" s="5" t="s">
        <v>606</v>
      </c>
      <c r="B2291" s="5">
        <v>5</v>
      </c>
      <c r="C2291" s="5">
        <v>5</v>
      </c>
      <c r="D2291" s="5">
        <v>109</v>
      </c>
      <c r="E2291" s="4" t="s">
        <v>861</v>
      </c>
      <c r="F2291" s="12" t="s">
        <v>905</v>
      </c>
      <c r="G2291" s="4" t="s">
        <v>1759</v>
      </c>
      <c r="H2291" s="9">
        <v>0.55680595996957061</v>
      </c>
      <c r="I2291" s="9"/>
      <c r="J2291" s="4" t="s">
        <v>856</v>
      </c>
      <c r="K2291" s="4"/>
      <c r="L2291" s="4">
        <v>1</v>
      </c>
      <c r="M2291" s="4" t="s">
        <v>960</v>
      </c>
      <c r="N2291" s="4"/>
    </row>
    <row r="2292" spans="1:14" hidden="1" x14ac:dyDescent="0.3">
      <c r="A2292" s="5" t="s">
        <v>606</v>
      </c>
      <c r="B2292" s="5">
        <v>5</v>
      </c>
      <c r="C2292" s="5">
        <v>5</v>
      </c>
      <c r="D2292" s="5">
        <v>109</v>
      </c>
      <c r="E2292" s="4" t="s">
        <v>861</v>
      </c>
      <c r="F2292" s="12" t="s">
        <v>906</v>
      </c>
      <c r="G2292" s="4" t="s">
        <v>1759</v>
      </c>
      <c r="H2292" s="9">
        <v>0.58520050029353976</v>
      </c>
      <c r="I2292" s="9"/>
      <c r="J2292" s="4" t="s">
        <v>856</v>
      </c>
      <c r="K2292" s="4"/>
      <c r="L2292" s="4">
        <v>1</v>
      </c>
      <c r="M2292" s="4" t="s">
        <v>960</v>
      </c>
      <c r="N2292" s="4"/>
    </row>
    <row r="2293" spans="1:14" hidden="1" x14ac:dyDescent="0.3">
      <c r="A2293" s="5" t="s">
        <v>606</v>
      </c>
      <c r="B2293" s="5">
        <v>5</v>
      </c>
      <c r="C2293" s="5">
        <v>5</v>
      </c>
      <c r="D2293" s="5">
        <v>109</v>
      </c>
      <c r="E2293" s="4" t="s">
        <v>861</v>
      </c>
      <c r="F2293" s="12" t="s">
        <v>903</v>
      </c>
      <c r="G2293" s="4" t="s">
        <v>1759</v>
      </c>
      <c r="H2293" s="9">
        <v>0.60022880251150668</v>
      </c>
      <c r="I2293" s="9"/>
      <c r="J2293" s="4" t="s">
        <v>856</v>
      </c>
      <c r="K2293" s="4"/>
      <c r="L2293" s="4">
        <v>1</v>
      </c>
      <c r="M2293" s="4" t="s">
        <v>960</v>
      </c>
      <c r="N2293" s="4"/>
    </row>
    <row r="2294" spans="1:14" hidden="1" x14ac:dyDescent="0.3">
      <c r="A2294" s="5" t="s">
        <v>606</v>
      </c>
      <c r="B2294" s="5">
        <v>5</v>
      </c>
      <c r="C2294" s="5">
        <v>5</v>
      </c>
      <c r="D2294" s="5">
        <v>109</v>
      </c>
      <c r="E2294" s="4" t="s">
        <v>861</v>
      </c>
      <c r="F2294" s="12" t="s">
        <v>907</v>
      </c>
      <c r="G2294" s="4" t="s">
        <v>1759</v>
      </c>
      <c r="H2294" s="9">
        <v>0.60758882116842572</v>
      </c>
      <c r="I2294" s="9"/>
      <c r="J2294" s="4" t="s">
        <v>856</v>
      </c>
      <c r="K2294" s="4"/>
      <c r="L2294" s="4">
        <v>1</v>
      </c>
      <c r="M2294" s="4" t="s">
        <v>960</v>
      </c>
      <c r="N2294" s="4"/>
    </row>
    <row r="2295" spans="1:14" hidden="1" x14ac:dyDescent="0.3">
      <c r="A2295" s="5" t="s">
        <v>606</v>
      </c>
      <c r="B2295" s="5">
        <v>5</v>
      </c>
      <c r="C2295" s="5">
        <v>5</v>
      </c>
      <c r="D2295" s="5">
        <v>109</v>
      </c>
      <c r="E2295" s="4" t="s">
        <v>861</v>
      </c>
      <c r="F2295" s="12" t="s">
        <v>908</v>
      </c>
      <c r="G2295" s="4" t="s">
        <v>1759</v>
      </c>
      <c r="H2295" s="9">
        <v>0.5416156399852452</v>
      </c>
      <c r="I2295" s="9"/>
      <c r="J2295" s="4" t="s">
        <v>856</v>
      </c>
      <c r="K2295" s="4"/>
      <c r="L2295" s="4">
        <v>1</v>
      </c>
      <c r="M2295" s="4" t="s">
        <v>960</v>
      </c>
      <c r="N2295" s="4"/>
    </row>
    <row r="2296" spans="1:14" hidden="1" x14ac:dyDescent="0.3">
      <c r="A2296" s="5" t="s">
        <v>606</v>
      </c>
      <c r="B2296" s="5">
        <v>5</v>
      </c>
      <c r="C2296" s="5">
        <v>5</v>
      </c>
      <c r="D2296" s="5">
        <v>109</v>
      </c>
      <c r="E2296" s="4" t="s">
        <v>861</v>
      </c>
      <c r="F2296" s="12" t="s">
        <v>909</v>
      </c>
      <c r="G2296" s="4" t="s">
        <v>1759</v>
      </c>
      <c r="H2296" s="9">
        <v>0.56785633781651512</v>
      </c>
      <c r="I2296" s="9"/>
      <c r="J2296" s="4" t="s">
        <v>856</v>
      </c>
      <c r="K2296" s="4"/>
      <c r="L2296" s="4">
        <v>1</v>
      </c>
      <c r="M2296" s="4" t="s">
        <v>960</v>
      </c>
      <c r="N2296" s="4"/>
    </row>
    <row r="2297" spans="1:14" hidden="1" x14ac:dyDescent="0.3">
      <c r="A2297" s="5" t="s">
        <v>606</v>
      </c>
      <c r="B2297" s="5">
        <v>5</v>
      </c>
      <c r="C2297" s="5">
        <v>5</v>
      </c>
      <c r="D2297" s="5">
        <v>109</v>
      </c>
      <c r="E2297" s="4" t="s">
        <v>861</v>
      </c>
      <c r="F2297" s="12" t="s">
        <v>910</v>
      </c>
      <c r="G2297" s="4" t="s">
        <v>1759</v>
      </c>
      <c r="H2297" s="9">
        <v>0.65470842174581101</v>
      </c>
      <c r="I2297" s="9"/>
      <c r="J2297" s="4" t="s">
        <v>856</v>
      </c>
      <c r="K2297" s="4"/>
      <c r="L2297" s="4">
        <v>1</v>
      </c>
      <c r="M2297" s="4" t="s">
        <v>960</v>
      </c>
      <c r="N2297" s="4"/>
    </row>
    <row r="2298" spans="1:14" hidden="1" x14ac:dyDescent="0.3">
      <c r="A2298" s="5" t="s">
        <v>606</v>
      </c>
      <c r="B2298" s="5">
        <v>5</v>
      </c>
      <c r="C2298" s="5">
        <v>5</v>
      </c>
      <c r="D2298" s="5">
        <v>109</v>
      </c>
      <c r="E2298" s="4" t="s">
        <v>861</v>
      </c>
      <c r="F2298" s="12" t="s">
        <v>911</v>
      </c>
      <c r="G2298" s="4" t="s">
        <v>1759</v>
      </c>
      <c r="H2298" s="9">
        <v>0.62263576257336006</v>
      </c>
      <c r="I2298" s="9"/>
      <c r="J2298" s="4" t="s">
        <v>856</v>
      </c>
      <c r="K2298" s="4"/>
      <c r="L2298" s="4">
        <v>1</v>
      </c>
      <c r="M2298" s="4" t="s">
        <v>960</v>
      </c>
      <c r="N2298" s="4"/>
    </row>
    <row r="2299" spans="1:14" hidden="1" x14ac:dyDescent="0.3">
      <c r="A2299" s="5" t="s">
        <v>606</v>
      </c>
      <c r="B2299" s="5">
        <v>5</v>
      </c>
      <c r="C2299" s="5">
        <v>5</v>
      </c>
      <c r="D2299" s="5">
        <v>109</v>
      </c>
      <c r="E2299" s="4" t="s">
        <v>861</v>
      </c>
      <c r="F2299" s="12" t="s">
        <v>922</v>
      </c>
      <c r="G2299" s="4" t="s">
        <v>968</v>
      </c>
      <c r="H2299" s="9">
        <v>26.019786186239241</v>
      </c>
      <c r="I2299" s="9"/>
      <c r="J2299" s="4" t="s">
        <v>856</v>
      </c>
      <c r="K2299" s="4"/>
      <c r="L2299" s="4">
        <v>1</v>
      </c>
      <c r="M2299" s="4" t="s">
        <v>960</v>
      </c>
      <c r="N2299" s="4"/>
    </row>
    <row r="2300" spans="1:14" hidden="1" x14ac:dyDescent="0.3">
      <c r="A2300" s="5" t="s">
        <v>606</v>
      </c>
      <c r="B2300" s="5">
        <v>5</v>
      </c>
      <c r="C2300" s="5">
        <v>5</v>
      </c>
      <c r="D2300" s="5">
        <v>109</v>
      </c>
      <c r="E2300" s="4" t="s">
        <v>861</v>
      </c>
      <c r="F2300" s="12" t="s">
        <v>904</v>
      </c>
      <c r="G2300" s="4" t="s">
        <v>968</v>
      </c>
      <c r="H2300" s="9">
        <v>30.776060329339401</v>
      </c>
      <c r="I2300" s="9"/>
      <c r="J2300" s="4" t="s">
        <v>856</v>
      </c>
      <c r="K2300" s="4"/>
      <c r="L2300" s="4">
        <v>1</v>
      </c>
      <c r="M2300" s="4" t="s">
        <v>960</v>
      </c>
      <c r="N2300" s="4"/>
    </row>
    <row r="2301" spans="1:14" hidden="1" x14ac:dyDescent="0.3">
      <c r="A2301" s="5" t="s">
        <v>606</v>
      </c>
      <c r="B2301" s="5">
        <v>5</v>
      </c>
      <c r="C2301" s="5">
        <v>5</v>
      </c>
      <c r="D2301" s="5">
        <v>109</v>
      </c>
      <c r="E2301" s="4" t="s">
        <v>861</v>
      </c>
      <c r="F2301" s="12" t="s">
        <v>905</v>
      </c>
      <c r="G2301" s="4" t="s">
        <v>968</v>
      </c>
      <c r="H2301" s="9">
        <v>30.843298643910149</v>
      </c>
      <c r="I2301" s="9"/>
      <c r="J2301" s="4" t="s">
        <v>856</v>
      </c>
      <c r="K2301" s="4"/>
      <c r="L2301" s="4">
        <v>1</v>
      </c>
      <c r="M2301" s="4" t="s">
        <v>960</v>
      </c>
      <c r="N2301" s="4"/>
    </row>
    <row r="2302" spans="1:14" hidden="1" x14ac:dyDescent="0.3">
      <c r="A2302" s="5" t="s">
        <v>606</v>
      </c>
      <c r="B2302" s="5">
        <v>5</v>
      </c>
      <c r="C2302" s="5">
        <v>5</v>
      </c>
      <c r="D2302" s="5">
        <v>109</v>
      </c>
      <c r="E2302" s="4" t="s">
        <v>861</v>
      </c>
      <c r="F2302" s="12" t="s">
        <v>906</v>
      </c>
      <c r="G2302" s="4" t="s">
        <v>968</v>
      </c>
      <c r="H2302" s="9">
        <v>29.49178172333454</v>
      </c>
      <c r="I2302" s="9"/>
      <c r="J2302" s="4" t="s">
        <v>856</v>
      </c>
      <c r="K2302" s="4"/>
      <c r="L2302" s="4">
        <v>1</v>
      </c>
      <c r="M2302" s="4" t="s">
        <v>960</v>
      </c>
      <c r="N2302" s="4"/>
    </row>
    <row r="2303" spans="1:14" hidden="1" x14ac:dyDescent="0.3">
      <c r="A2303" s="5" t="s">
        <v>606</v>
      </c>
      <c r="B2303" s="5">
        <v>5</v>
      </c>
      <c r="C2303" s="5">
        <v>5</v>
      </c>
      <c r="D2303" s="5">
        <v>109</v>
      </c>
      <c r="E2303" s="4" t="s">
        <v>861</v>
      </c>
      <c r="F2303" s="12" t="s">
        <v>903</v>
      </c>
      <c r="G2303" s="4" t="s">
        <v>968</v>
      </c>
      <c r="H2303" s="9">
        <v>29.062576777865569</v>
      </c>
      <c r="I2303" s="9"/>
      <c r="J2303" s="4" t="s">
        <v>856</v>
      </c>
      <c r="K2303" s="4"/>
      <c r="L2303" s="4">
        <v>1</v>
      </c>
      <c r="M2303" s="4" t="s">
        <v>960</v>
      </c>
      <c r="N2303" s="4"/>
    </row>
    <row r="2304" spans="1:14" hidden="1" x14ac:dyDescent="0.3">
      <c r="A2304" s="5" t="s">
        <v>606</v>
      </c>
      <c r="B2304" s="5">
        <v>5</v>
      </c>
      <c r="C2304" s="5">
        <v>5</v>
      </c>
      <c r="D2304" s="5">
        <v>109</v>
      </c>
      <c r="E2304" s="4" t="s">
        <v>861</v>
      </c>
      <c r="F2304" s="12" t="s">
        <v>907</v>
      </c>
      <c r="G2304" s="4" t="s">
        <v>968</v>
      </c>
      <c r="H2304" s="9">
        <v>28.51247405254707</v>
      </c>
      <c r="I2304" s="9"/>
      <c r="J2304" s="4" t="s">
        <v>856</v>
      </c>
      <c r="K2304" s="4"/>
      <c r="L2304" s="4">
        <v>1</v>
      </c>
      <c r="M2304" s="4" t="s">
        <v>960</v>
      </c>
      <c r="N2304" s="4"/>
    </row>
    <row r="2305" spans="1:14" hidden="1" x14ac:dyDescent="0.3">
      <c r="A2305" s="5" t="s">
        <v>606</v>
      </c>
      <c r="B2305" s="5">
        <v>5</v>
      </c>
      <c r="C2305" s="5">
        <v>5</v>
      </c>
      <c r="D2305" s="5">
        <v>109</v>
      </c>
      <c r="E2305" s="4" t="s">
        <v>861</v>
      </c>
      <c r="F2305" s="12" t="s">
        <v>908</v>
      </c>
      <c r="G2305" s="4" t="s">
        <v>968</v>
      </c>
      <c r="H2305" s="9">
        <v>28.523385126340671</v>
      </c>
      <c r="I2305" s="9"/>
      <c r="J2305" s="4" t="s">
        <v>856</v>
      </c>
      <c r="K2305" s="4"/>
      <c r="L2305" s="4">
        <v>1</v>
      </c>
      <c r="M2305" s="4" t="s">
        <v>960</v>
      </c>
      <c r="N2305" s="4"/>
    </row>
    <row r="2306" spans="1:14" hidden="1" x14ac:dyDescent="0.3">
      <c r="A2306" s="5" t="s">
        <v>606</v>
      </c>
      <c r="B2306" s="5">
        <v>5</v>
      </c>
      <c r="C2306" s="5">
        <v>5</v>
      </c>
      <c r="D2306" s="5">
        <v>109</v>
      </c>
      <c r="E2306" s="4" t="s">
        <v>861</v>
      </c>
      <c r="F2306" s="12" t="s">
        <v>909</v>
      </c>
      <c r="G2306" s="4" t="s">
        <v>968</v>
      </c>
      <c r="H2306" s="9">
        <v>28.213600285637579</v>
      </c>
      <c r="I2306" s="9"/>
      <c r="J2306" s="4" t="s">
        <v>856</v>
      </c>
      <c r="K2306" s="4"/>
      <c r="L2306" s="4">
        <v>1</v>
      </c>
      <c r="M2306" s="4" t="s">
        <v>960</v>
      </c>
      <c r="N2306" s="4"/>
    </row>
    <row r="2307" spans="1:14" hidden="1" x14ac:dyDescent="0.3">
      <c r="A2307" s="5" t="s">
        <v>606</v>
      </c>
      <c r="B2307" s="5">
        <v>5</v>
      </c>
      <c r="C2307" s="5">
        <v>5</v>
      </c>
      <c r="D2307" s="5">
        <v>109</v>
      </c>
      <c r="E2307" s="4" t="s">
        <v>861</v>
      </c>
      <c r="F2307" s="12" t="s">
        <v>910</v>
      </c>
      <c r="G2307" s="4" t="s">
        <v>968</v>
      </c>
      <c r="H2307" s="9">
        <v>26.884998555269309</v>
      </c>
      <c r="I2307" s="9"/>
      <c r="J2307" s="4" t="s">
        <v>856</v>
      </c>
      <c r="K2307" s="4"/>
      <c r="L2307" s="4">
        <v>1</v>
      </c>
      <c r="M2307" s="4" t="s">
        <v>960</v>
      </c>
      <c r="N2307" s="4"/>
    </row>
    <row r="2308" spans="1:14" hidden="1" x14ac:dyDescent="0.3">
      <c r="A2308" s="5" t="s">
        <v>606</v>
      </c>
      <c r="B2308" s="5">
        <v>5</v>
      </c>
      <c r="C2308" s="5">
        <v>5</v>
      </c>
      <c r="D2308" s="5">
        <v>109</v>
      </c>
      <c r="E2308" s="4" t="s">
        <v>861</v>
      </c>
      <c r="F2308" s="12" t="s">
        <v>911</v>
      </c>
      <c r="G2308" s="4" t="s">
        <v>968</v>
      </c>
      <c r="H2308" s="9">
        <v>26.4209145248008</v>
      </c>
      <c r="I2308" s="9"/>
      <c r="J2308" s="4" t="s">
        <v>856</v>
      </c>
      <c r="K2308" s="4"/>
      <c r="L2308" s="4">
        <v>1</v>
      </c>
      <c r="M2308" s="4" t="s">
        <v>960</v>
      </c>
      <c r="N2308" s="4"/>
    </row>
    <row r="2309" spans="1:14" hidden="1" x14ac:dyDescent="0.3">
      <c r="A2309" s="5" t="s">
        <v>606</v>
      </c>
      <c r="B2309" s="5">
        <v>5</v>
      </c>
      <c r="C2309" s="5">
        <v>5</v>
      </c>
      <c r="D2309" s="5">
        <v>109</v>
      </c>
      <c r="E2309" s="4" t="s">
        <v>861</v>
      </c>
      <c r="F2309" s="12" t="s">
        <v>922</v>
      </c>
      <c r="G2309" s="4" t="s">
        <v>1760</v>
      </c>
      <c r="H2309" s="9">
        <v>9.0622400875324924</v>
      </c>
      <c r="I2309" s="9"/>
      <c r="J2309" s="4" t="s">
        <v>856</v>
      </c>
      <c r="K2309" s="4"/>
      <c r="L2309" s="4">
        <v>1</v>
      </c>
      <c r="M2309" s="4" t="s">
        <v>960</v>
      </c>
      <c r="N2309" s="4"/>
    </row>
    <row r="2310" spans="1:14" hidden="1" x14ac:dyDescent="0.3">
      <c r="A2310" s="5" t="s">
        <v>606</v>
      </c>
      <c r="B2310" s="5">
        <v>5</v>
      </c>
      <c r="C2310" s="5">
        <v>5</v>
      </c>
      <c r="D2310" s="5">
        <v>109</v>
      </c>
      <c r="E2310" s="4" t="s">
        <v>861</v>
      </c>
      <c r="F2310" s="12" t="s">
        <v>904</v>
      </c>
      <c r="G2310" s="4" t="s">
        <v>1760</v>
      </c>
      <c r="H2310" s="9">
        <v>8.4600003869636637</v>
      </c>
      <c r="I2310" s="9"/>
      <c r="J2310" s="4" t="s">
        <v>856</v>
      </c>
      <c r="K2310" s="4"/>
      <c r="L2310" s="4">
        <v>1</v>
      </c>
      <c r="M2310" s="4" t="s">
        <v>960</v>
      </c>
      <c r="N2310" s="4"/>
    </row>
    <row r="2311" spans="1:14" hidden="1" x14ac:dyDescent="0.3">
      <c r="A2311" s="5" t="s">
        <v>606</v>
      </c>
      <c r="B2311" s="5">
        <v>5</v>
      </c>
      <c r="C2311" s="5">
        <v>5</v>
      </c>
      <c r="D2311" s="5">
        <v>109</v>
      </c>
      <c r="E2311" s="4" t="s">
        <v>861</v>
      </c>
      <c r="F2311" s="12" t="s">
        <v>905</v>
      </c>
      <c r="G2311" s="4" t="s">
        <v>1760</v>
      </c>
      <c r="H2311" s="9">
        <v>8.382710009823704</v>
      </c>
      <c r="I2311" s="9"/>
      <c r="J2311" s="4" t="s">
        <v>856</v>
      </c>
      <c r="K2311" s="4"/>
      <c r="L2311" s="4">
        <v>1</v>
      </c>
      <c r="M2311" s="4" t="s">
        <v>960</v>
      </c>
      <c r="N2311" s="4"/>
    </row>
    <row r="2312" spans="1:14" hidden="1" x14ac:dyDescent="0.3">
      <c r="A2312" s="5" t="s">
        <v>606</v>
      </c>
      <c r="B2312" s="5">
        <v>5</v>
      </c>
      <c r="C2312" s="5">
        <v>5</v>
      </c>
      <c r="D2312" s="5">
        <v>109</v>
      </c>
      <c r="E2312" s="4" t="s">
        <v>861</v>
      </c>
      <c r="F2312" s="12" t="s">
        <v>906</v>
      </c>
      <c r="G2312" s="4" t="s">
        <v>1760</v>
      </c>
      <c r="H2312" s="9">
        <v>8.9963084864030876</v>
      </c>
      <c r="I2312" s="9"/>
      <c r="J2312" s="4" t="s">
        <v>856</v>
      </c>
      <c r="K2312" s="4"/>
      <c r="L2312" s="4">
        <v>1</v>
      </c>
      <c r="M2312" s="4" t="s">
        <v>960</v>
      </c>
      <c r="N2312" s="4"/>
    </row>
    <row r="2313" spans="1:14" hidden="1" x14ac:dyDescent="0.3">
      <c r="A2313" s="5" t="s">
        <v>606</v>
      </c>
      <c r="B2313" s="5">
        <v>5</v>
      </c>
      <c r="C2313" s="5">
        <v>5</v>
      </c>
      <c r="D2313" s="5">
        <v>109</v>
      </c>
      <c r="E2313" s="4" t="s">
        <v>861</v>
      </c>
      <c r="F2313" s="12" t="s">
        <v>903</v>
      </c>
      <c r="G2313" s="4" t="s">
        <v>1760</v>
      </c>
      <c r="H2313" s="9">
        <v>8.7038427467975303</v>
      </c>
      <c r="I2313" s="9"/>
      <c r="J2313" s="4" t="s">
        <v>856</v>
      </c>
      <c r="K2313" s="4"/>
      <c r="L2313" s="4">
        <v>1</v>
      </c>
      <c r="M2313" s="4" t="s">
        <v>960</v>
      </c>
      <c r="N2313" s="4"/>
    </row>
    <row r="2314" spans="1:14" hidden="1" x14ac:dyDescent="0.3">
      <c r="A2314" s="5" t="s">
        <v>606</v>
      </c>
      <c r="B2314" s="5">
        <v>5</v>
      </c>
      <c r="C2314" s="5">
        <v>5</v>
      </c>
      <c r="D2314" s="5">
        <v>109</v>
      </c>
      <c r="E2314" s="4" t="s">
        <v>861</v>
      </c>
      <c r="F2314" s="12" t="s">
        <v>907</v>
      </c>
      <c r="G2314" s="4" t="s">
        <v>1760</v>
      </c>
      <c r="H2314" s="9">
        <v>9.9109550959648498</v>
      </c>
      <c r="I2314" s="9"/>
      <c r="J2314" s="4" t="s">
        <v>856</v>
      </c>
      <c r="K2314" s="4"/>
      <c r="L2314" s="4">
        <v>1</v>
      </c>
      <c r="M2314" s="4" t="s">
        <v>960</v>
      </c>
      <c r="N2314" s="4"/>
    </row>
    <row r="2315" spans="1:14" hidden="1" x14ac:dyDescent="0.3">
      <c r="A2315" s="5" t="s">
        <v>606</v>
      </c>
      <c r="B2315" s="5">
        <v>5</v>
      </c>
      <c r="C2315" s="5">
        <v>5</v>
      </c>
      <c r="D2315" s="5">
        <v>109</v>
      </c>
      <c r="E2315" s="4" t="s">
        <v>861</v>
      </c>
      <c r="F2315" s="12" t="s">
        <v>908</v>
      </c>
      <c r="G2315" s="4" t="s">
        <v>1760</v>
      </c>
      <c r="H2315" s="9">
        <v>8.2882237796630989</v>
      </c>
      <c r="I2315" s="9"/>
      <c r="J2315" s="4" t="s">
        <v>856</v>
      </c>
      <c r="K2315" s="4"/>
      <c r="L2315" s="4">
        <v>1</v>
      </c>
      <c r="M2315" s="4" t="s">
        <v>960</v>
      </c>
      <c r="N2315" s="4"/>
    </row>
    <row r="2316" spans="1:14" hidden="1" x14ac:dyDescent="0.3">
      <c r="A2316" s="5" t="s">
        <v>606</v>
      </c>
      <c r="B2316" s="5">
        <v>5</v>
      </c>
      <c r="C2316" s="5">
        <v>5</v>
      </c>
      <c r="D2316" s="5">
        <v>109</v>
      </c>
      <c r="E2316" s="4" t="s">
        <v>861</v>
      </c>
      <c r="F2316" s="12" t="s">
        <v>909</v>
      </c>
      <c r="G2316" s="4" t="s">
        <v>1760</v>
      </c>
      <c r="H2316" s="9">
        <v>8.1392741753700495</v>
      </c>
      <c r="I2316" s="9"/>
      <c r="J2316" s="4" t="s">
        <v>856</v>
      </c>
      <c r="K2316" s="4"/>
      <c r="L2316" s="4">
        <v>1</v>
      </c>
      <c r="M2316" s="4" t="s">
        <v>960</v>
      </c>
      <c r="N2316" s="4"/>
    </row>
    <row r="2317" spans="1:14" hidden="1" x14ac:dyDescent="0.3">
      <c r="A2317" s="5" t="s">
        <v>606</v>
      </c>
      <c r="B2317" s="5">
        <v>5</v>
      </c>
      <c r="C2317" s="5">
        <v>5</v>
      </c>
      <c r="D2317" s="5">
        <v>109</v>
      </c>
      <c r="E2317" s="4" t="s">
        <v>861</v>
      </c>
      <c r="F2317" s="12" t="s">
        <v>910</v>
      </c>
      <c r="G2317" s="4" t="s">
        <v>1760</v>
      </c>
      <c r="H2317" s="9">
        <v>9.4190718275163992</v>
      </c>
      <c r="I2317" s="9"/>
      <c r="J2317" s="4" t="s">
        <v>856</v>
      </c>
      <c r="K2317" s="4"/>
      <c r="L2317" s="4">
        <v>1</v>
      </c>
      <c r="M2317" s="4" t="s">
        <v>960</v>
      </c>
      <c r="N2317" s="4"/>
    </row>
    <row r="2318" spans="1:14" hidden="1" x14ac:dyDescent="0.3">
      <c r="A2318" s="5" t="s">
        <v>606</v>
      </c>
      <c r="B2318" s="5">
        <v>5</v>
      </c>
      <c r="C2318" s="5">
        <v>5</v>
      </c>
      <c r="D2318" s="5">
        <v>109</v>
      </c>
      <c r="E2318" s="4" t="s">
        <v>861</v>
      </c>
      <c r="F2318" s="12" t="s">
        <v>911</v>
      </c>
      <c r="G2318" s="4" t="s">
        <v>1760</v>
      </c>
      <c r="H2318" s="9">
        <v>8.5083176955649655</v>
      </c>
      <c r="I2318" s="9"/>
      <c r="J2318" s="4" t="s">
        <v>856</v>
      </c>
      <c r="K2318" s="4"/>
      <c r="L2318" s="4">
        <v>1</v>
      </c>
      <c r="M2318" s="4" t="s">
        <v>960</v>
      </c>
      <c r="N2318" s="4"/>
    </row>
    <row r="2319" spans="1:14" hidden="1" x14ac:dyDescent="0.3">
      <c r="A2319" s="5" t="s">
        <v>603</v>
      </c>
      <c r="B2319" s="5">
        <v>5</v>
      </c>
      <c r="C2319" s="5">
        <v>5</v>
      </c>
      <c r="D2319" s="5">
        <v>109</v>
      </c>
      <c r="E2319" s="4" t="s">
        <v>876</v>
      </c>
      <c r="F2319" s="4" t="s">
        <v>876</v>
      </c>
      <c r="G2319" s="4" t="s">
        <v>969</v>
      </c>
      <c r="H2319" s="4">
        <v>46235</v>
      </c>
      <c r="I2319" s="4"/>
      <c r="J2319" s="4" t="s">
        <v>974</v>
      </c>
      <c r="K2319" s="4"/>
      <c r="L2319" s="4">
        <v>1</v>
      </c>
      <c r="M2319" s="4" t="s">
        <v>971</v>
      </c>
      <c r="N2319" s="4"/>
    </row>
    <row r="2320" spans="1:14" hidden="1" x14ac:dyDescent="0.3">
      <c r="A2320" s="5" t="s">
        <v>603</v>
      </c>
      <c r="B2320" s="5">
        <v>5</v>
      </c>
      <c r="C2320" s="5">
        <v>5</v>
      </c>
      <c r="D2320" s="5">
        <v>109</v>
      </c>
      <c r="E2320" s="4" t="s">
        <v>876</v>
      </c>
      <c r="F2320" s="4" t="s">
        <v>876</v>
      </c>
      <c r="G2320" s="4" t="s">
        <v>970</v>
      </c>
      <c r="H2320" s="4">
        <v>2866</v>
      </c>
      <c r="I2320" s="4"/>
      <c r="J2320" s="4" t="s">
        <v>974</v>
      </c>
      <c r="K2320" s="4"/>
      <c r="L2320" s="4">
        <v>1</v>
      </c>
      <c r="M2320" s="4" t="s">
        <v>971</v>
      </c>
      <c r="N2320" s="4"/>
    </row>
    <row r="2321" spans="1:14" hidden="1" x14ac:dyDescent="0.3">
      <c r="A2321" s="5" t="s">
        <v>603</v>
      </c>
      <c r="B2321" s="5">
        <v>5</v>
      </c>
      <c r="C2321" s="5">
        <v>5</v>
      </c>
      <c r="D2321" s="5">
        <v>109</v>
      </c>
      <c r="E2321" s="4" t="s">
        <v>876</v>
      </c>
      <c r="F2321" s="4" t="s">
        <v>876</v>
      </c>
      <c r="G2321" s="4" t="s">
        <v>1778</v>
      </c>
      <c r="H2321" s="4">
        <v>3.5</v>
      </c>
      <c r="I2321" s="4"/>
      <c r="J2321" s="4" t="s">
        <v>973</v>
      </c>
      <c r="K2321" s="4"/>
      <c r="L2321" s="4">
        <v>1</v>
      </c>
      <c r="M2321" s="4" t="s">
        <v>975</v>
      </c>
      <c r="N2321" s="4"/>
    </row>
    <row r="2322" spans="1:14" hidden="1" x14ac:dyDescent="0.3">
      <c r="A2322" s="5" t="s">
        <v>603</v>
      </c>
      <c r="B2322" s="5">
        <v>5</v>
      </c>
      <c r="C2322" s="5">
        <v>5</v>
      </c>
      <c r="D2322" s="5">
        <v>109</v>
      </c>
      <c r="E2322" s="4" t="s">
        <v>876</v>
      </c>
      <c r="F2322" s="4" t="s">
        <v>876</v>
      </c>
      <c r="G2322" s="4" t="s">
        <v>972</v>
      </c>
      <c r="H2322" s="4">
        <v>51</v>
      </c>
      <c r="I2322" s="4"/>
      <c r="J2322" s="4" t="s">
        <v>973</v>
      </c>
      <c r="K2322" s="4"/>
      <c r="L2322" s="4">
        <v>1</v>
      </c>
      <c r="M2322" s="4" t="s">
        <v>975</v>
      </c>
      <c r="N2322" s="4"/>
    </row>
    <row r="2323" spans="1:14" hidden="1" x14ac:dyDescent="0.3">
      <c r="A2323" s="5" t="s">
        <v>606</v>
      </c>
      <c r="B2323" s="5">
        <v>5</v>
      </c>
      <c r="C2323" s="5">
        <v>5</v>
      </c>
      <c r="D2323" s="5">
        <v>110</v>
      </c>
      <c r="E2323" s="4" t="s">
        <v>861</v>
      </c>
      <c r="F2323" s="12" t="s">
        <v>922</v>
      </c>
      <c r="G2323" s="4" t="s">
        <v>958</v>
      </c>
      <c r="H2323" s="9">
        <v>0.7824085767056036</v>
      </c>
      <c r="I2323" s="4"/>
      <c r="J2323" s="4" t="s">
        <v>961</v>
      </c>
      <c r="K2323" s="4"/>
      <c r="L2323" s="4">
        <v>1</v>
      </c>
      <c r="M2323" s="4" t="s">
        <v>960</v>
      </c>
      <c r="N2323" s="4"/>
    </row>
    <row r="2324" spans="1:14" hidden="1" x14ac:dyDescent="0.3">
      <c r="A2324" s="5" t="s">
        <v>606</v>
      </c>
      <c r="B2324" s="5">
        <v>5</v>
      </c>
      <c r="C2324" s="5">
        <v>5</v>
      </c>
      <c r="D2324" s="5">
        <v>110</v>
      </c>
      <c r="E2324" s="4" t="s">
        <v>861</v>
      </c>
      <c r="F2324" s="12" t="s">
        <v>904</v>
      </c>
      <c r="G2324" s="4" t="s">
        <v>958</v>
      </c>
      <c r="H2324" s="9">
        <v>0.89416241714681521</v>
      </c>
      <c r="I2324" s="4"/>
      <c r="J2324" s="4" t="s">
        <v>961</v>
      </c>
      <c r="K2324" s="4"/>
      <c r="L2324" s="4">
        <v>1</v>
      </c>
      <c r="M2324" s="4" t="s">
        <v>960</v>
      </c>
      <c r="N2324" s="4"/>
    </row>
    <row r="2325" spans="1:14" hidden="1" x14ac:dyDescent="0.3">
      <c r="A2325" s="5" t="s">
        <v>606</v>
      </c>
      <c r="B2325" s="5">
        <v>5</v>
      </c>
      <c r="C2325" s="5">
        <v>5</v>
      </c>
      <c r="D2325" s="5">
        <v>110</v>
      </c>
      <c r="E2325" s="4" t="s">
        <v>861</v>
      </c>
      <c r="F2325" s="12" t="s">
        <v>905</v>
      </c>
      <c r="G2325" s="4" t="s">
        <v>958</v>
      </c>
      <c r="H2325" s="9">
        <v>0.94778679403758392</v>
      </c>
      <c r="I2325" s="4"/>
      <c r="J2325" s="4" t="s">
        <v>961</v>
      </c>
      <c r="K2325" s="4"/>
      <c r="L2325" s="4">
        <v>1</v>
      </c>
      <c r="M2325" s="4" t="s">
        <v>960</v>
      </c>
      <c r="N2325" s="4"/>
    </row>
    <row r="2326" spans="1:14" hidden="1" x14ac:dyDescent="0.3">
      <c r="A2326" s="5" t="s">
        <v>606</v>
      </c>
      <c r="B2326" s="5">
        <v>5</v>
      </c>
      <c r="C2326" s="5">
        <v>5</v>
      </c>
      <c r="D2326" s="5">
        <v>110</v>
      </c>
      <c r="E2326" s="4" t="s">
        <v>861</v>
      </c>
      <c r="F2326" s="12" t="s">
        <v>906</v>
      </c>
      <c r="G2326" s="4" t="s">
        <v>958</v>
      </c>
      <c r="H2326" s="9">
        <v>0.96455646075901547</v>
      </c>
      <c r="I2326" s="4"/>
      <c r="J2326" s="4" t="s">
        <v>961</v>
      </c>
      <c r="K2326" s="4"/>
      <c r="L2326" s="4">
        <v>1</v>
      </c>
      <c r="M2326" s="4" t="s">
        <v>960</v>
      </c>
      <c r="N2326" s="4"/>
    </row>
    <row r="2327" spans="1:14" hidden="1" x14ac:dyDescent="0.3">
      <c r="A2327" s="5" t="s">
        <v>606</v>
      </c>
      <c r="B2327" s="5">
        <v>5</v>
      </c>
      <c r="C2327" s="5">
        <v>5</v>
      </c>
      <c r="D2327" s="5">
        <v>110</v>
      </c>
      <c r="E2327" s="4" t="s">
        <v>861</v>
      </c>
      <c r="F2327" s="12" t="s">
        <v>903</v>
      </c>
      <c r="G2327" s="4" t="s">
        <v>958</v>
      </c>
      <c r="H2327" s="9">
        <v>0.9801900970486529</v>
      </c>
      <c r="I2327" s="4"/>
      <c r="J2327" s="4" t="s">
        <v>961</v>
      </c>
      <c r="K2327" s="4"/>
      <c r="L2327" s="4">
        <v>1</v>
      </c>
      <c r="M2327" s="4" t="s">
        <v>960</v>
      </c>
      <c r="N2327" s="4"/>
    </row>
    <row r="2328" spans="1:14" hidden="1" x14ac:dyDescent="0.3">
      <c r="A2328" s="5" t="s">
        <v>606</v>
      </c>
      <c r="B2328" s="5">
        <v>5</v>
      </c>
      <c r="C2328" s="5">
        <v>5</v>
      </c>
      <c r="D2328" s="5">
        <v>110</v>
      </c>
      <c r="E2328" s="4" t="s">
        <v>861</v>
      </c>
      <c r="F2328" s="12" t="s">
        <v>907</v>
      </c>
      <c r="G2328" s="4" t="s">
        <v>958</v>
      </c>
      <c r="H2328" s="9">
        <v>0.97165682703902689</v>
      </c>
      <c r="I2328" s="4"/>
      <c r="J2328" s="4" t="s">
        <v>961</v>
      </c>
      <c r="K2328" s="4"/>
      <c r="L2328" s="4">
        <v>1</v>
      </c>
      <c r="M2328" s="4" t="s">
        <v>960</v>
      </c>
      <c r="N2328" s="4"/>
    </row>
    <row r="2329" spans="1:14" hidden="1" x14ac:dyDescent="0.3">
      <c r="A2329" s="5" t="s">
        <v>606</v>
      </c>
      <c r="B2329" s="5">
        <v>5</v>
      </c>
      <c r="C2329" s="5">
        <v>5</v>
      </c>
      <c r="D2329" s="5">
        <v>110</v>
      </c>
      <c r="E2329" s="4" t="s">
        <v>861</v>
      </c>
      <c r="F2329" s="12" t="s">
        <v>908</v>
      </c>
      <c r="G2329" s="4" t="s">
        <v>958</v>
      </c>
      <c r="H2329" s="9">
        <v>0.97053960546914986</v>
      </c>
      <c r="I2329" s="4"/>
      <c r="J2329" s="4" t="s">
        <v>961</v>
      </c>
      <c r="K2329" s="4"/>
      <c r="L2329" s="4">
        <v>1</v>
      </c>
      <c r="M2329" s="4" t="s">
        <v>960</v>
      </c>
      <c r="N2329" s="4"/>
    </row>
    <row r="2330" spans="1:14" hidden="1" x14ac:dyDescent="0.3">
      <c r="A2330" s="5" t="s">
        <v>606</v>
      </c>
      <c r="B2330" s="5">
        <v>5</v>
      </c>
      <c r="C2330" s="5">
        <v>5</v>
      </c>
      <c r="D2330" s="5">
        <v>110</v>
      </c>
      <c r="E2330" s="4" t="s">
        <v>861</v>
      </c>
      <c r="F2330" s="12" t="s">
        <v>909</v>
      </c>
      <c r="G2330" s="4" t="s">
        <v>958</v>
      </c>
      <c r="H2330" s="9">
        <v>1.044277663915709</v>
      </c>
      <c r="I2330" s="4"/>
      <c r="J2330" s="4" t="s">
        <v>961</v>
      </c>
      <c r="K2330" s="4"/>
      <c r="L2330" s="4">
        <v>1</v>
      </c>
      <c r="M2330" s="4" t="s">
        <v>960</v>
      </c>
      <c r="N2330" s="4"/>
    </row>
    <row r="2331" spans="1:14" hidden="1" x14ac:dyDescent="0.3">
      <c r="A2331" s="5" t="s">
        <v>606</v>
      </c>
      <c r="B2331" s="5">
        <v>5</v>
      </c>
      <c r="C2331" s="5">
        <v>5</v>
      </c>
      <c r="D2331" s="5">
        <v>110</v>
      </c>
      <c r="E2331" s="4" t="s">
        <v>861</v>
      </c>
      <c r="F2331" s="12" t="s">
        <v>910</v>
      </c>
      <c r="G2331" s="4" t="s">
        <v>958</v>
      </c>
      <c r="H2331" s="9">
        <v>1.0435732558145321</v>
      </c>
      <c r="I2331" s="4"/>
      <c r="J2331" s="4" t="s">
        <v>961</v>
      </c>
      <c r="K2331" s="4"/>
      <c r="L2331" s="4">
        <v>1</v>
      </c>
      <c r="M2331" s="4" t="s">
        <v>960</v>
      </c>
      <c r="N2331" s="4"/>
    </row>
    <row r="2332" spans="1:14" hidden="1" x14ac:dyDescent="0.3">
      <c r="A2332" s="5" t="s">
        <v>606</v>
      </c>
      <c r="B2332" s="5">
        <v>5</v>
      </c>
      <c r="C2332" s="5">
        <v>5</v>
      </c>
      <c r="D2332" s="5">
        <v>110</v>
      </c>
      <c r="E2332" s="4" t="s">
        <v>861</v>
      </c>
      <c r="F2332" s="12" t="s">
        <v>911</v>
      </c>
      <c r="G2332" s="4" t="s">
        <v>958</v>
      </c>
      <c r="H2332" s="9">
        <v>1.065595595118761</v>
      </c>
      <c r="I2332" s="4"/>
      <c r="J2332" s="4" t="s">
        <v>961</v>
      </c>
      <c r="K2332" s="4"/>
      <c r="L2332" s="4">
        <v>1</v>
      </c>
      <c r="M2332" s="4" t="s">
        <v>960</v>
      </c>
      <c r="N2332" s="4"/>
    </row>
    <row r="2333" spans="1:14" hidden="1" x14ac:dyDescent="0.3">
      <c r="A2333" s="5" t="s">
        <v>606</v>
      </c>
      <c r="B2333" s="5">
        <v>5</v>
      </c>
      <c r="C2333" s="5">
        <v>5</v>
      </c>
      <c r="D2333" s="5">
        <v>110</v>
      </c>
      <c r="E2333" s="4" t="s">
        <v>861</v>
      </c>
      <c r="F2333" s="12" t="s">
        <v>922</v>
      </c>
      <c r="G2333" s="4" t="s">
        <v>962</v>
      </c>
      <c r="H2333" s="9">
        <v>47.145061728395063</v>
      </c>
      <c r="I2333" s="4"/>
      <c r="J2333" s="4" t="s">
        <v>856</v>
      </c>
      <c r="K2333" s="4"/>
      <c r="L2333" s="4">
        <v>1</v>
      </c>
      <c r="M2333" s="4" t="s">
        <v>960</v>
      </c>
      <c r="N2333" s="4"/>
    </row>
    <row r="2334" spans="1:14" hidden="1" x14ac:dyDescent="0.3">
      <c r="A2334" s="5" t="s">
        <v>606</v>
      </c>
      <c r="B2334" s="5">
        <v>5</v>
      </c>
      <c r="C2334" s="5">
        <v>5</v>
      </c>
      <c r="D2334" s="5">
        <v>110</v>
      </c>
      <c r="E2334" s="4" t="s">
        <v>861</v>
      </c>
      <c r="F2334" s="12" t="s">
        <v>904</v>
      </c>
      <c r="G2334" s="4" t="s">
        <v>962</v>
      </c>
      <c r="H2334" s="9">
        <v>42.470046082949317</v>
      </c>
      <c r="I2334" s="4"/>
      <c r="J2334" s="4" t="s">
        <v>856</v>
      </c>
      <c r="K2334" s="4"/>
      <c r="L2334" s="4">
        <v>1</v>
      </c>
      <c r="M2334" s="4" t="s">
        <v>960</v>
      </c>
      <c r="N2334" s="4"/>
    </row>
    <row r="2335" spans="1:14" hidden="1" x14ac:dyDescent="0.3">
      <c r="A2335" s="5" t="s">
        <v>606</v>
      </c>
      <c r="B2335" s="5">
        <v>5</v>
      </c>
      <c r="C2335" s="5">
        <v>5</v>
      </c>
      <c r="D2335" s="5">
        <v>110</v>
      </c>
      <c r="E2335" s="4" t="s">
        <v>861</v>
      </c>
      <c r="F2335" s="12" t="s">
        <v>905</v>
      </c>
      <c r="G2335" s="4" t="s">
        <v>962</v>
      </c>
      <c r="H2335" s="9">
        <v>40.362889421431021</v>
      </c>
      <c r="I2335" s="4"/>
      <c r="J2335" s="4" t="s">
        <v>856</v>
      </c>
      <c r="K2335" s="4"/>
      <c r="L2335" s="4">
        <v>1</v>
      </c>
      <c r="M2335" s="4" t="s">
        <v>960</v>
      </c>
      <c r="N2335" s="4"/>
    </row>
    <row r="2336" spans="1:14" hidden="1" x14ac:dyDescent="0.3">
      <c r="A2336" s="5" t="s">
        <v>606</v>
      </c>
      <c r="B2336" s="5">
        <v>5</v>
      </c>
      <c r="C2336" s="5">
        <v>5</v>
      </c>
      <c r="D2336" s="5">
        <v>110</v>
      </c>
      <c r="E2336" s="4" t="s">
        <v>861</v>
      </c>
      <c r="F2336" s="12" t="s">
        <v>906</v>
      </c>
      <c r="G2336" s="4" t="s">
        <v>962</v>
      </c>
      <c r="H2336" s="9">
        <v>39.720845290894879</v>
      </c>
      <c r="I2336" s="4"/>
      <c r="J2336" s="4" t="s">
        <v>856</v>
      </c>
      <c r="K2336" s="4"/>
      <c r="L2336" s="4">
        <v>1</v>
      </c>
      <c r="M2336" s="4" t="s">
        <v>960</v>
      </c>
      <c r="N2336" s="4"/>
    </row>
    <row r="2337" spans="1:14" hidden="1" x14ac:dyDescent="0.3">
      <c r="A2337" s="5" t="s">
        <v>606</v>
      </c>
      <c r="B2337" s="5">
        <v>5</v>
      </c>
      <c r="C2337" s="5">
        <v>5</v>
      </c>
      <c r="D2337" s="5">
        <v>110</v>
      </c>
      <c r="E2337" s="4" t="s">
        <v>861</v>
      </c>
      <c r="F2337" s="12" t="s">
        <v>903</v>
      </c>
      <c r="G2337" s="4" t="s">
        <v>962</v>
      </c>
      <c r="H2337" s="9">
        <v>39.129327902240327</v>
      </c>
      <c r="I2337" s="4"/>
      <c r="J2337" s="4" t="s">
        <v>856</v>
      </c>
      <c r="K2337" s="4"/>
      <c r="L2337" s="4">
        <v>1</v>
      </c>
      <c r="M2337" s="4" t="s">
        <v>960</v>
      </c>
      <c r="N2337" s="4"/>
    </row>
    <row r="2338" spans="1:14" hidden="1" x14ac:dyDescent="0.3">
      <c r="A2338" s="5" t="s">
        <v>606</v>
      </c>
      <c r="B2338" s="5">
        <v>5</v>
      </c>
      <c r="C2338" s="5">
        <v>5</v>
      </c>
      <c r="D2338" s="5">
        <v>110</v>
      </c>
      <c r="E2338" s="4" t="s">
        <v>861</v>
      </c>
      <c r="F2338" s="12" t="s">
        <v>907</v>
      </c>
      <c r="G2338" s="4" t="s">
        <v>962</v>
      </c>
      <c r="H2338" s="9">
        <v>39.451360581689997</v>
      </c>
      <c r="I2338" s="4"/>
      <c r="J2338" s="4" t="s">
        <v>856</v>
      </c>
      <c r="K2338" s="4"/>
      <c r="L2338" s="4">
        <v>1</v>
      </c>
      <c r="M2338" s="4" t="s">
        <v>960</v>
      </c>
      <c r="N2338" s="4"/>
    </row>
    <row r="2339" spans="1:14" hidden="1" x14ac:dyDescent="0.3">
      <c r="A2339" s="5" t="s">
        <v>606</v>
      </c>
      <c r="B2339" s="5">
        <v>5</v>
      </c>
      <c r="C2339" s="5">
        <v>5</v>
      </c>
      <c r="D2339" s="5">
        <v>110</v>
      </c>
      <c r="E2339" s="4" t="s">
        <v>861</v>
      </c>
      <c r="F2339" s="12" t="s">
        <v>908</v>
      </c>
      <c r="G2339" s="4" t="s">
        <v>962</v>
      </c>
      <c r="H2339" s="9">
        <v>39.493670886075947</v>
      </c>
      <c r="I2339" s="4"/>
      <c r="J2339" s="4" t="s">
        <v>856</v>
      </c>
      <c r="K2339" s="4"/>
      <c r="L2339" s="4">
        <v>1</v>
      </c>
      <c r="M2339" s="4" t="s">
        <v>960</v>
      </c>
      <c r="N2339" s="4"/>
    </row>
    <row r="2340" spans="1:14" hidden="1" x14ac:dyDescent="0.3">
      <c r="A2340" s="5" t="s">
        <v>606</v>
      </c>
      <c r="B2340" s="5">
        <v>5</v>
      </c>
      <c r="C2340" s="5">
        <v>5</v>
      </c>
      <c r="D2340" s="5">
        <v>110</v>
      </c>
      <c r="E2340" s="4" t="s">
        <v>861</v>
      </c>
      <c r="F2340" s="12" t="s">
        <v>909</v>
      </c>
      <c r="G2340" s="4" t="s">
        <v>962</v>
      </c>
      <c r="H2340" s="9">
        <v>36.773000462320837</v>
      </c>
      <c r="I2340" s="4"/>
      <c r="J2340" s="4" t="s">
        <v>856</v>
      </c>
      <c r="K2340" s="4"/>
      <c r="L2340" s="4">
        <v>1</v>
      </c>
      <c r="M2340" s="4" t="s">
        <v>960</v>
      </c>
      <c r="N2340" s="4"/>
    </row>
    <row r="2341" spans="1:14" hidden="1" x14ac:dyDescent="0.3">
      <c r="A2341" s="5" t="s">
        <v>606</v>
      </c>
      <c r="B2341" s="5">
        <v>5</v>
      </c>
      <c r="C2341" s="5">
        <v>5</v>
      </c>
      <c r="D2341" s="5">
        <v>110</v>
      </c>
      <c r="E2341" s="4" t="s">
        <v>861</v>
      </c>
      <c r="F2341" s="12" t="s">
        <v>910</v>
      </c>
      <c r="G2341" s="4" t="s">
        <v>962</v>
      </c>
      <c r="H2341" s="9">
        <v>36.798317791186683</v>
      </c>
      <c r="I2341" s="4"/>
      <c r="J2341" s="4" t="s">
        <v>856</v>
      </c>
      <c r="K2341" s="4"/>
      <c r="L2341" s="4">
        <v>1</v>
      </c>
      <c r="M2341" s="4" t="s">
        <v>960</v>
      </c>
      <c r="N2341" s="4"/>
    </row>
    <row r="2342" spans="1:14" hidden="1" x14ac:dyDescent="0.3">
      <c r="A2342" s="5" t="s">
        <v>606</v>
      </c>
      <c r="B2342" s="5">
        <v>5</v>
      </c>
      <c r="C2342" s="5">
        <v>5</v>
      </c>
      <c r="D2342" s="5">
        <v>110</v>
      </c>
      <c r="E2342" s="4" t="s">
        <v>861</v>
      </c>
      <c r="F2342" s="12" t="s">
        <v>911</v>
      </c>
      <c r="G2342" s="4" t="s">
        <v>962</v>
      </c>
      <c r="H2342" s="9">
        <v>36.012741240397233</v>
      </c>
      <c r="I2342" s="4"/>
      <c r="J2342" s="4" t="s">
        <v>856</v>
      </c>
      <c r="K2342" s="4"/>
      <c r="L2342" s="4">
        <v>1</v>
      </c>
      <c r="M2342" s="4" t="s">
        <v>960</v>
      </c>
      <c r="N2342" s="4"/>
    </row>
    <row r="2343" spans="1:14" hidden="1" x14ac:dyDescent="0.3">
      <c r="A2343" s="5" t="s">
        <v>606</v>
      </c>
      <c r="B2343" s="5">
        <v>5</v>
      </c>
      <c r="C2343" s="5">
        <v>5</v>
      </c>
      <c r="D2343" s="5">
        <v>110</v>
      </c>
      <c r="E2343" s="4" t="s">
        <v>861</v>
      </c>
      <c r="F2343" s="12" t="s">
        <v>922</v>
      </c>
      <c r="G2343" s="4" t="s">
        <v>963</v>
      </c>
      <c r="H2343" s="9">
        <v>13.24</v>
      </c>
      <c r="I2343" s="4"/>
      <c r="J2343" s="4" t="s">
        <v>856</v>
      </c>
      <c r="K2343" s="4"/>
      <c r="L2343" s="4">
        <v>1</v>
      </c>
      <c r="M2343" s="4" t="s">
        <v>960</v>
      </c>
      <c r="N2343" s="4"/>
    </row>
    <row r="2344" spans="1:14" hidden="1" x14ac:dyDescent="0.3">
      <c r="A2344" s="5" t="s">
        <v>606</v>
      </c>
      <c r="B2344" s="5">
        <v>5</v>
      </c>
      <c r="C2344" s="5">
        <v>5</v>
      </c>
      <c r="D2344" s="5">
        <v>110</v>
      </c>
      <c r="E2344" s="4" t="s">
        <v>861</v>
      </c>
      <c r="F2344" s="12" t="s">
        <v>904</v>
      </c>
      <c r="G2344" s="4" t="s">
        <v>963</v>
      </c>
      <c r="H2344" s="9">
        <v>20.84</v>
      </c>
      <c r="I2344" s="4"/>
      <c r="J2344" s="4" t="s">
        <v>856</v>
      </c>
      <c r="K2344" s="4"/>
      <c r="L2344" s="4">
        <v>1</v>
      </c>
      <c r="M2344" s="4" t="s">
        <v>960</v>
      </c>
      <c r="N2344" s="4"/>
    </row>
    <row r="2345" spans="1:14" hidden="1" x14ac:dyDescent="0.3">
      <c r="A2345" s="5" t="s">
        <v>606</v>
      </c>
      <c r="B2345" s="5">
        <v>5</v>
      </c>
      <c r="C2345" s="5">
        <v>5</v>
      </c>
      <c r="D2345" s="5">
        <v>110</v>
      </c>
      <c r="E2345" s="4" t="s">
        <v>861</v>
      </c>
      <c r="F2345" s="12" t="s">
        <v>905</v>
      </c>
      <c r="G2345" s="4" t="s">
        <v>963</v>
      </c>
      <c r="H2345" s="9">
        <v>13.81</v>
      </c>
      <c r="I2345" s="4"/>
      <c r="J2345" s="4" t="s">
        <v>856</v>
      </c>
      <c r="K2345" s="4"/>
      <c r="L2345" s="4">
        <v>1</v>
      </c>
      <c r="M2345" s="4" t="s">
        <v>960</v>
      </c>
      <c r="N2345" s="4"/>
    </row>
    <row r="2346" spans="1:14" hidden="1" x14ac:dyDescent="0.3">
      <c r="A2346" s="5" t="s">
        <v>606</v>
      </c>
      <c r="B2346" s="5">
        <v>5</v>
      </c>
      <c r="C2346" s="5">
        <v>5</v>
      </c>
      <c r="D2346" s="5">
        <v>110</v>
      </c>
      <c r="E2346" s="4" t="s">
        <v>861</v>
      </c>
      <c r="F2346" s="12" t="s">
        <v>906</v>
      </c>
      <c r="G2346" s="4" t="s">
        <v>963</v>
      </c>
      <c r="H2346" s="9">
        <v>22.11</v>
      </c>
      <c r="I2346" s="4"/>
      <c r="J2346" s="4" t="s">
        <v>856</v>
      </c>
      <c r="K2346" s="4"/>
      <c r="L2346" s="4">
        <v>1</v>
      </c>
      <c r="M2346" s="4" t="s">
        <v>960</v>
      </c>
      <c r="N2346" s="4"/>
    </row>
    <row r="2347" spans="1:14" hidden="1" x14ac:dyDescent="0.3">
      <c r="A2347" s="5" t="s">
        <v>606</v>
      </c>
      <c r="B2347" s="5">
        <v>5</v>
      </c>
      <c r="C2347" s="5">
        <v>5</v>
      </c>
      <c r="D2347" s="5">
        <v>110</v>
      </c>
      <c r="E2347" s="4" t="s">
        <v>861</v>
      </c>
      <c r="F2347" s="12" t="s">
        <v>903</v>
      </c>
      <c r="G2347" s="4" t="s">
        <v>963</v>
      </c>
      <c r="H2347" s="9">
        <v>18.96</v>
      </c>
      <c r="I2347" s="4"/>
      <c r="J2347" s="4" t="s">
        <v>856</v>
      </c>
      <c r="K2347" s="4"/>
      <c r="L2347" s="4">
        <v>1</v>
      </c>
      <c r="M2347" s="4" t="s">
        <v>960</v>
      </c>
      <c r="N2347" s="4"/>
    </row>
    <row r="2348" spans="1:14" hidden="1" x14ac:dyDescent="0.3">
      <c r="A2348" s="5" t="s">
        <v>606</v>
      </c>
      <c r="B2348" s="5">
        <v>5</v>
      </c>
      <c r="C2348" s="5">
        <v>5</v>
      </c>
      <c r="D2348" s="5">
        <v>110</v>
      </c>
      <c r="E2348" s="4" t="s">
        <v>861</v>
      </c>
      <c r="F2348" s="12" t="s">
        <v>907</v>
      </c>
      <c r="G2348" s="4" t="s">
        <v>963</v>
      </c>
      <c r="H2348" s="9">
        <v>18.440000000000001</v>
      </c>
      <c r="I2348" s="4"/>
      <c r="J2348" s="4" t="s">
        <v>856</v>
      </c>
      <c r="K2348" s="4"/>
      <c r="L2348" s="4">
        <v>1</v>
      </c>
      <c r="M2348" s="4" t="s">
        <v>960</v>
      </c>
      <c r="N2348" s="4"/>
    </row>
    <row r="2349" spans="1:14" hidden="1" x14ac:dyDescent="0.3">
      <c r="A2349" s="5" t="s">
        <v>606</v>
      </c>
      <c r="B2349" s="5">
        <v>5</v>
      </c>
      <c r="C2349" s="5">
        <v>5</v>
      </c>
      <c r="D2349" s="5">
        <v>110</v>
      </c>
      <c r="E2349" s="4" t="s">
        <v>861</v>
      </c>
      <c r="F2349" s="12" t="s">
        <v>908</v>
      </c>
      <c r="G2349" s="4" t="s">
        <v>963</v>
      </c>
      <c r="H2349" s="9">
        <v>22.23</v>
      </c>
      <c r="I2349" s="4"/>
      <c r="J2349" s="4" t="s">
        <v>856</v>
      </c>
      <c r="K2349" s="4"/>
      <c r="L2349" s="4">
        <v>1</v>
      </c>
      <c r="M2349" s="4" t="s">
        <v>960</v>
      </c>
      <c r="N2349" s="4"/>
    </row>
    <row r="2350" spans="1:14" hidden="1" x14ac:dyDescent="0.3">
      <c r="A2350" s="5" t="s">
        <v>606</v>
      </c>
      <c r="B2350" s="5">
        <v>5</v>
      </c>
      <c r="C2350" s="5">
        <v>5</v>
      </c>
      <c r="D2350" s="5">
        <v>110</v>
      </c>
      <c r="E2350" s="4" t="s">
        <v>861</v>
      </c>
      <c r="F2350" s="12" t="s">
        <v>909</v>
      </c>
      <c r="G2350" s="4" t="s">
        <v>963</v>
      </c>
      <c r="H2350" s="9">
        <v>15.12</v>
      </c>
      <c r="I2350" s="4"/>
      <c r="J2350" s="4" t="s">
        <v>856</v>
      </c>
      <c r="K2350" s="4"/>
      <c r="L2350" s="4">
        <v>1</v>
      </c>
      <c r="M2350" s="4" t="s">
        <v>960</v>
      </c>
      <c r="N2350" s="4"/>
    </row>
    <row r="2351" spans="1:14" hidden="1" x14ac:dyDescent="0.3">
      <c r="A2351" s="5" t="s">
        <v>606</v>
      </c>
      <c r="B2351" s="5">
        <v>5</v>
      </c>
      <c r="C2351" s="5">
        <v>5</v>
      </c>
      <c r="D2351" s="5">
        <v>110</v>
      </c>
      <c r="E2351" s="4" t="s">
        <v>861</v>
      </c>
      <c r="F2351" s="12" t="s">
        <v>910</v>
      </c>
      <c r="G2351" s="4" t="s">
        <v>963</v>
      </c>
      <c r="H2351" s="9">
        <v>10.59</v>
      </c>
      <c r="I2351" s="4"/>
      <c r="J2351" s="4" t="s">
        <v>856</v>
      </c>
      <c r="K2351" s="4"/>
      <c r="L2351" s="4">
        <v>1</v>
      </c>
      <c r="M2351" s="4" t="s">
        <v>960</v>
      </c>
      <c r="N2351" s="4"/>
    </row>
    <row r="2352" spans="1:14" hidden="1" x14ac:dyDescent="0.3">
      <c r="A2352" s="5" t="s">
        <v>606</v>
      </c>
      <c r="B2352" s="5">
        <v>5</v>
      </c>
      <c r="C2352" s="5">
        <v>5</v>
      </c>
      <c r="D2352" s="5">
        <v>110</v>
      </c>
      <c r="E2352" s="4" t="s">
        <v>861</v>
      </c>
      <c r="F2352" s="12" t="s">
        <v>911</v>
      </c>
      <c r="G2352" s="4" t="s">
        <v>963</v>
      </c>
      <c r="H2352" s="9">
        <v>12.43</v>
      </c>
      <c r="I2352" s="4"/>
      <c r="J2352" s="4" t="s">
        <v>856</v>
      </c>
      <c r="K2352" s="4"/>
      <c r="L2352" s="4">
        <v>1</v>
      </c>
      <c r="M2352" s="4" t="s">
        <v>960</v>
      </c>
      <c r="N2352" s="4"/>
    </row>
    <row r="2353" spans="1:14" hidden="1" x14ac:dyDescent="0.3">
      <c r="A2353" s="5" t="s">
        <v>606</v>
      </c>
      <c r="B2353" s="5">
        <v>5</v>
      </c>
      <c r="C2353" s="5">
        <v>5</v>
      </c>
      <c r="D2353" s="5">
        <v>110</v>
      </c>
      <c r="E2353" s="4" t="s">
        <v>861</v>
      </c>
      <c r="F2353" s="12" t="s">
        <v>922</v>
      </c>
      <c r="G2353" s="4" t="s">
        <v>943</v>
      </c>
      <c r="H2353" s="9">
        <v>86.759999999999991</v>
      </c>
      <c r="I2353" s="4"/>
      <c r="J2353" s="4" t="s">
        <v>856</v>
      </c>
      <c r="K2353" s="4"/>
      <c r="L2353" s="4">
        <v>1</v>
      </c>
      <c r="M2353" s="4" t="s">
        <v>1902</v>
      </c>
      <c r="N2353" s="4"/>
    </row>
    <row r="2354" spans="1:14" hidden="1" x14ac:dyDescent="0.3">
      <c r="A2354" s="5" t="s">
        <v>606</v>
      </c>
      <c r="B2354" s="5">
        <v>5</v>
      </c>
      <c r="C2354" s="5">
        <v>5</v>
      </c>
      <c r="D2354" s="5">
        <v>110</v>
      </c>
      <c r="E2354" s="4" t="s">
        <v>861</v>
      </c>
      <c r="F2354" s="12" t="s">
        <v>904</v>
      </c>
      <c r="G2354" s="4" t="s">
        <v>943</v>
      </c>
      <c r="H2354" s="9">
        <v>79.16</v>
      </c>
      <c r="I2354" s="4"/>
      <c r="J2354" s="4" t="s">
        <v>856</v>
      </c>
      <c r="K2354" s="4"/>
      <c r="L2354" s="4">
        <v>1</v>
      </c>
      <c r="M2354" s="4" t="s">
        <v>1902</v>
      </c>
      <c r="N2354" s="4"/>
    </row>
    <row r="2355" spans="1:14" hidden="1" x14ac:dyDescent="0.3">
      <c r="A2355" s="5" t="s">
        <v>606</v>
      </c>
      <c r="B2355" s="5">
        <v>5</v>
      </c>
      <c r="C2355" s="5">
        <v>5</v>
      </c>
      <c r="D2355" s="5">
        <v>110</v>
      </c>
      <c r="E2355" s="4" t="s">
        <v>861</v>
      </c>
      <c r="F2355" s="12" t="s">
        <v>905</v>
      </c>
      <c r="G2355" s="4" t="s">
        <v>943</v>
      </c>
      <c r="H2355" s="9">
        <v>86.19</v>
      </c>
      <c r="I2355" s="4"/>
      <c r="J2355" s="4" t="s">
        <v>856</v>
      </c>
      <c r="K2355" s="4"/>
      <c r="L2355" s="4">
        <v>1</v>
      </c>
      <c r="M2355" s="4" t="s">
        <v>1902</v>
      </c>
      <c r="N2355" s="4"/>
    </row>
    <row r="2356" spans="1:14" hidden="1" x14ac:dyDescent="0.3">
      <c r="A2356" s="5" t="s">
        <v>606</v>
      </c>
      <c r="B2356" s="5">
        <v>5</v>
      </c>
      <c r="C2356" s="5">
        <v>5</v>
      </c>
      <c r="D2356" s="5">
        <v>110</v>
      </c>
      <c r="E2356" s="4" t="s">
        <v>861</v>
      </c>
      <c r="F2356" s="12" t="s">
        <v>906</v>
      </c>
      <c r="G2356" s="4" t="s">
        <v>943</v>
      </c>
      <c r="H2356" s="9">
        <v>77.89</v>
      </c>
      <c r="I2356" s="4"/>
      <c r="J2356" s="4" t="s">
        <v>856</v>
      </c>
      <c r="K2356" s="4"/>
      <c r="L2356" s="4">
        <v>1</v>
      </c>
      <c r="M2356" s="4" t="s">
        <v>1902</v>
      </c>
      <c r="N2356" s="4"/>
    </row>
    <row r="2357" spans="1:14" hidden="1" x14ac:dyDescent="0.3">
      <c r="A2357" s="5" t="s">
        <v>606</v>
      </c>
      <c r="B2357" s="5">
        <v>5</v>
      </c>
      <c r="C2357" s="5">
        <v>5</v>
      </c>
      <c r="D2357" s="5">
        <v>110</v>
      </c>
      <c r="E2357" s="4" t="s">
        <v>861</v>
      </c>
      <c r="F2357" s="12" t="s">
        <v>903</v>
      </c>
      <c r="G2357" s="4" t="s">
        <v>943</v>
      </c>
      <c r="H2357" s="9">
        <v>81.040000000000006</v>
      </c>
      <c r="I2357" s="4"/>
      <c r="J2357" s="4" t="s">
        <v>856</v>
      </c>
      <c r="K2357" s="4"/>
      <c r="L2357" s="4">
        <v>1</v>
      </c>
      <c r="M2357" s="4" t="s">
        <v>1902</v>
      </c>
      <c r="N2357" s="4"/>
    </row>
    <row r="2358" spans="1:14" hidden="1" x14ac:dyDescent="0.3">
      <c r="A2358" s="5" t="s">
        <v>606</v>
      </c>
      <c r="B2358" s="5">
        <v>5</v>
      </c>
      <c r="C2358" s="5">
        <v>5</v>
      </c>
      <c r="D2358" s="5">
        <v>110</v>
      </c>
      <c r="E2358" s="4" t="s">
        <v>861</v>
      </c>
      <c r="F2358" s="12" t="s">
        <v>907</v>
      </c>
      <c r="G2358" s="4" t="s">
        <v>943</v>
      </c>
      <c r="H2358" s="9">
        <v>81.55</v>
      </c>
      <c r="I2358" s="4"/>
      <c r="J2358" s="4" t="s">
        <v>856</v>
      </c>
      <c r="K2358" s="4"/>
      <c r="L2358" s="4">
        <v>1</v>
      </c>
      <c r="M2358" s="4" t="s">
        <v>1902</v>
      </c>
      <c r="N2358" s="4"/>
    </row>
    <row r="2359" spans="1:14" hidden="1" x14ac:dyDescent="0.3">
      <c r="A2359" s="5" t="s">
        <v>606</v>
      </c>
      <c r="B2359" s="5">
        <v>5</v>
      </c>
      <c r="C2359" s="5">
        <v>5</v>
      </c>
      <c r="D2359" s="5">
        <v>110</v>
      </c>
      <c r="E2359" s="4" t="s">
        <v>861</v>
      </c>
      <c r="F2359" s="12" t="s">
        <v>908</v>
      </c>
      <c r="G2359" s="4" t="s">
        <v>943</v>
      </c>
      <c r="H2359" s="9">
        <v>77.77</v>
      </c>
      <c r="I2359" s="4"/>
      <c r="J2359" s="4" t="s">
        <v>856</v>
      </c>
      <c r="K2359" s="4"/>
      <c r="L2359" s="4">
        <v>1</v>
      </c>
      <c r="M2359" s="4" t="s">
        <v>1902</v>
      </c>
      <c r="N2359" s="4"/>
    </row>
    <row r="2360" spans="1:14" hidden="1" x14ac:dyDescent="0.3">
      <c r="A2360" s="5" t="s">
        <v>606</v>
      </c>
      <c r="B2360" s="5">
        <v>5</v>
      </c>
      <c r="C2360" s="5">
        <v>5</v>
      </c>
      <c r="D2360" s="5">
        <v>110</v>
      </c>
      <c r="E2360" s="4" t="s">
        <v>861</v>
      </c>
      <c r="F2360" s="12" t="s">
        <v>909</v>
      </c>
      <c r="G2360" s="4" t="s">
        <v>943</v>
      </c>
      <c r="H2360" s="9">
        <v>84.89</v>
      </c>
      <c r="I2360" s="4"/>
      <c r="J2360" s="4" t="s">
        <v>856</v>
      </c>
      <c r="K2360" s="4"/>
      <c r="L2360" s="4">
        <v>1</v>
      </c>
      <c r="M2360" s="4" t="s">
        <v>1902</v>
      </c>
      <c r="N2360" s="4"/>
    </row>
    <row r="2361" spans="1:14" hidden="1" x14ac:dyDescent="0.3">
      <c r="A2361" s="5" t="s">
        <v>606</v>
      </c>
      <c r="B2361" s="5">
        <v>5</v>
      </c>
      <c r="C2361" s="5">
        <v>5</v>
      </c>
      <c r="D2361" s="5">
        <v>110</v>
      </c>
      <c r="E2361" s="4" t="s">
        <v>861</v>
      </c>
      <c r="F2361" s="12" t="s">
        <v>910</v>
      </c>
      <c r="G2361" s="4" t="s">
        <v>943</v>
      </c>
      <c r="H2361" s="9">
        <v>89.41</v>
      </c>
      <c r="I2361" s="4"/>
      <c r="J2361" s="4" t="s">
        <v>856</v>
      </c>
      <c r="K2361" s="4"/>
      <c r="L2361" s="4">
        <v>1</v>
      </c>
      <c r="M2361" s="4" t="s">
        <v>1902</v>
      </c>
      <c r="N2361" s="4"/>
    </row>
    <row r="2362" spans="1:14" hidden="1" x14ac:dyDescent="0.3">
      <c r="A2362" s="5" t="s">
        <v>606</v>
      </c>
      <c r="B2362" s="5">
        <v>5</v>
      </c>
      <c r="C2362" s="5">
        <v>5</v>
      </c>
      <c r="D2362" s="5">
        <v>110</v>
      </c>
      <c r="E2362" s="4" t="s">
        <v>861</v>
      </c>
      <c r="F2362" s="12" t="s">
        <v>911</v>
      </c>
      <c r="G2362" s="4" t="s">
        <v>943</v>
      </c>
      <c r="H2362" s="9">
        <v>87.58</v>
      </c>
      <c r="I2362" s="4"/>
      <c r="J2362" s="4" t="s">
        <v>856</v>
      </c>
      <c r="K2362" s="4"/>
      <c r="L2362" s="4">
        <v>1</v>
      </c>
      <c r="M2362" s="4" t="s">
        <v>1902</v>
      </c>
      <c r="N2362" s="4"/>
    </row>
    <row r="2363" spans="1:14" hidden="1" x14ac:dyDescent="0.3">
      <c r="A2363" s="5" t="s">
        <v>606</v>
      </c>
      <c r="B2363" s="5">
        <v>5</v>
      </c>
      <c r="C2363" s="5">
        <v>5</v>
      </c>
      <c r="D2363" s="5">
        <v>110</v>
      </c>
      <c r="E2363" s="4" t="s">
        <v>861</v>
      </c>
      <c r="F2363" s="12" t="s">
        <v>922</v>
      </c>
      <c r="G2363" s="4" t="s">
        <v>2227</v>
      </c>
      <c r="H2363" s="9">
        <v>65.05</v>
      </c>
      <c r="I2363" s="4"/>
      <c r="J2363" s="4" t="s">
        <v>856</v>
      </c>
      <c r="K2363" s="4"/>
      <c r="L2363" s="4">
        <v>1</v>
      </c>
      <c r="M2363" s="4" t="s">
        <v>960</v>
      </c>
      <c r="N2363" s="4"/>
    </row>
    <row r="2364" spans="1:14" hidden="1" x14ac:dyDescent="0.3">
      <c r="A2364" s="5" t="s">
        <v>606</v>
      </c>
      <c r="B2364" s="5">
        <v>5</v>
      </c>
      <c r="C2364" s="5">
        <v>5</v>
      </c>
      <c r="D2364" s="5">
        <v>110</v>
      </c>
      <c r="E2364" s="4" t="s">
        <v>861</v>
      </c>
      <c r="F2364" s="12" t="s">
        <v>904</v>
      </c>
      <c r="G2364" s="4" t="s">
        <v>2227</v>
      </c>
      <c r="H2364" s="9">
        <v>57.95</v>
      </c>
      <c r="I2364" s="4"/>
      <c r="J2364" s="4" t="s">
        <v>856</v>
      </c>
      <c r="K2364" s="4"/>
      <c r="L2364" s="4">
        <v>1</v>
      </c>
      <c r="M2364" s="4" t="s">
        <v>960</v>
      </c>
      <c r="N2364" s="4"/>
    </row>
    <row r="2365" spans="1:14" hidden="1" x14ac:dyDescent="0.3">
      <c r="A2365" s="5" t="s">
        <v>606</v>
      </c>
      <c r="B2365" s="5">
        <v>5</v>
      </c>
      <c r="C2365" s="5">
        <v>5</v>
      </c>
      <c r="D2365" s="5">
        <v>110</v>
      </c>
      <c r="E2365" s="4" t="s">
        <v>861</v>
      </c>
      <c r="F2365" s="12" t="s">
        <v>905</v>
      </c>
      <c r="G2365" s="4" t="s">
        <v>2227</v>
      </c>
      <c r="H2365" s="9">
        <v>63.15</v>
      </c>
      <c r="I2365" s="4"/>
      <c r="J2365" s="4" t="s">
        <v>856</v>
      </c>
      <c r="K2365" s="4"/>
      <c r="L2365" s="4">
        <v>1</v>
      </c>
      <c r="M2365" s="4" t="s">
        <v>960</v>
      </c>
      <c r="N2365" s="4"/>
    </row>
    <row r="2366" spans="1:14" hidden="1" x14ac:dyDescent="0.3">
      <c r="A2366" s="5" t="s">
        <v>606</v>
      </c>
      <c r="B2366" s="5">
        <v>5</v>
      </c>
      <c r="C2366" s="5">
        <v>5</v>
      </c>
      <c r="D2366" s="5">
        <v>110</v>
      </c>
      <c r="E2366" s="4" t="s">
        <v>861</v>
      </c>
      <c r="F2366" s="12" t="s">
        <v>906</v>
      </c>
      <c r="G2366" s="4" t="s">
        <v>2227</v>
      </c>
      <c r="H2366" s="9">
        <v>55.97</v>
      </c>
      <c r="I2366" s="4"/>
      <c r="J2366" s="4" t="s">
        <v>856</v>
      </c>
      <c r="K2366" s="4"/>
      <c r="L2366" s="4">
        <v>1</v>
      </c>
      <c r="M2366" s="4" t="s">
        <v>960</v>
      </c>
      <c r="N2366" s="4"/>
    </row>
    <row r="2367" spans="1:14" hidden="1" x14ac:dyDescent="0.3">
      <c r="A2367" s="5" t="s">
        <v>606</v>
      </c>
      <c r="B2367" s="5">
        <v>5</v>
      </c>
      <c r="C2367" s="5">
        <v>5</v>
      </c>
      <c r="D2367" s="5">
        <v>110</v>
      </c>
      <c r="E2367" s="4" t="s">
        <v>861</v>
      </c>
      <c r="F2367" s="12" t="s">
        <v>903</v>
      </c>
      <c r="G2367" s="4" t="s">
        <v>2227</v>
      </c>
      <c r="H2367" s="9">
        <v>58.6</v>
      </c>
      <c r="I2367" s="4"/>
      <c r="J2367" s="4" t="s">
        <v>856</v>
      </c>
      <c r="K2367" s="4"/>
      <c r="L2367" s="4">
        <v>1</v>
      </c>
      <c r="M2367" s="4" t="s">
        <v>960</v>
      </c>
      <c r="N2367" s="4"/>
    </row>
    <row r="2368" spans="1:14" hidden="1" x14ac:dyDescent="0.3">
      <c r="A2368" s="5" t="s">
        <v>606</v>
      </c>
      <c r="B2368" s="5">
        <v>5</v>
      </c>
      <c r="C2368" s="5">
        <v>5</v>
      </c>
      <c r="D2368" s="5">
        <v>110</v>
      </c>
      <c r="E2368" s="4" t="s">
        <v>861</v>
      </c>
      <c r="F2368" s="12" t="s">
        <v>907</v>
      </c>
      <c r="G2368" s="4" t="s">
        <v>2227</v>
      </c>
      <c r="H2368" s="9">
        <v>59.51</v>
      </c>
      <c r="I2368" s="4"/>
      <c r="J2368" s="4" t="s">
        <v>856</v>
      </c>
      <c r="K2368" s="4"/>
      <c r="L2368" s="4">
        <v>1</v>
      </c>
      <c r="M2368" s="4" t="s">
        <v>960</v>
      </c>
      <c r="N2368" s="4"/>
    </row>
    <row r="2369" spans="1:14" hidden="1" x14ac:dyDescent="0.3">
      <c r="A2369" s="5" t="s">
        <v>606</v>
      </c>
      <c r="B2369" s="5">
        <v>5</v>
      </c>
      <c r="C2369" s="5">
        <v>5</v>
      </c>
      <c r="D2369" s="5">
        <v>110</v>
      </c>
      <c r="E2369" s="4" t="s">
        <v>861</v>
      </c>
      <c r="F2369" s="12" t="s">
        <v>908</v>
      </c>
      <c r="G2369" s="4" t="s">
        <v>2227</v>
      </c>
      <c r="H2369" s="9">
        <v>57.32</v>
      </c>
      <c r="I2369" s="4"/>
      <c r="J2369" s="4" t="s">
        <v>856</v>
      </c>
      <c r="K2369" s="4"/>
      <c r="L2369" s="4">
        <v>1</v>
      </c>
      <c r="M2369" s="4" t="s">
        <v>960</v>
      </c>
      <c r="N2369" s="4"/>
    </row>
    <row r="2370" spans="1:14" hidden="1" x14ac:dyDescent="0.3">
      <c r="A2370" s="5" t="s">
        <v>606</v>
      </c>
      <c r="B2370" s="5">
        <v>5</v>
      </c>
      <c r="C2370" s="5">
        <v>5</v>
      </c>
      <c r="D2370" s="5">
        <v>110</v>
      </c>
      <c r="E2370" s="4" t="s">
        <v>861</v>
      </c>
      <c r="F2370" s="12" t="s">
        <v>909</v>
      </c>
      <c r="G2370" s="4" t="s">
        <v>2227</v>
      </c>
      <c r="H2370" s="9">
        <v>61.63</v>
      </c>
      <c r="I2370" s="4"/>
      <c r="J2370" s="4" t="s">
        <v>856</v>
      </c>
      <c r="K2370" s="4"/>
      <c r="L2370" s="4">
        <v>1</v>
      </c>
      <c r="M2370" s="4" t="s">
        <v>960</v>
      </c>
      <c r="N2370" s="4"/>
    </row>
    <row r="2371" spans="1:14" hidden="1" x14ac:dyDescent="0.3">
      <c r="A2371" s="5" t="s">
        <v>606</v>
      </c>
      <c r="B2371" s="5">
        <v>5</v>
      </c>
      <c r="C2371" s="5">
        <v>5</v>
      </c>
      <c r="D2371" s="5">
        <v>110</v>
      </c>
      <c r="E2371" s="4" t="s">
        <v>861</v>
      </c>
      <c r="F2371" s="12" t="s">
        <v>910</v>
      </c>
      <c r="G2371" s="4" t="s">
        <v>2227</v>
      </c>
      <c r="H2371" s="9">
        <v>64.64</v>
      </c>
      <c r="I2371" s="4"/>
      <c r="J2371" s="4" t="s">
        <v>856</v>
      </c>
      <c r="K2371" s="4"/>
      <c r="L2371" s="4">
        <v>1</v>
      </c>
      <c r="M2371" s="4" t="s">
        <v>960</v>
      </c>
      <c r="N2371" s="4"/>
    </row>
    <row r="2372" spans="1:14" hidden="1" x14ac:dyDescent="0.3">
      <c r="A2372" s="5" t="s">
        <v>606</v>
      </c>
      <c r="B2372" s="5">
        <v>5</v>
      </c>
      <c r="C2372" s="5">
        <v>5</v>
      </c>
      <c r="D2372" s="5">
        <v>110</v>
      </c>
      <c r="E2372" s="4" t="s">
        <v>861</v>
      </c>
      <c r="F2372" s="12" t="s">
        <v>911</v>
      </c>
      <c r="G2372" s="4" t="s">
        <v>2227</v>
      </c>
      <c r="H2372" s="9">
        <v>63.48</v>
      </c>
      <c r="I2372" s="4"/>
      <c r="J2372" s="4" t="s">
        <v>856</v>
      </c>
      <c r="K2372" s="4"/>
      <c r="L2372" s="4">
        <v>1</v>
      </c>
      <c r="M2372" s="4" t="s">
        <v>960</v>
      </c>
      <c r="N2372" s="4"/>
    </row>
    <row r="2373" spans="1:14" hidden="1" x14ac:dyDescent="0.3">
      <c r="A2373" s="5" t="s">
        <v>606</v>
      </c>
      <c r="B2373" s="5">
        <v>5</v>
      </c>
      <c r="C2373" s="5">
        <v>5</v>
      </c>
      <c r="D2373" s="5">
        <v>110</v>
      </c>
      <c r="E2373" s="4" t="s">
        <v>861</v>
      </c>
      <c r="F2373" s="12" t="s">
        <v>922</v>
      </c>
      <c r="G2373" s="4" t="s">
        <v>2230</v>
      </c>
      <c r="H2373" s="9">
        <v>21.71</v>
      </c>
      <c r="I2373" s="4"/>
      <c r="J2373" s="4" t="s">
        <v>856</v>
      </c>
      <c r="K2373" s="4"/>
      <c r="L2373" s="4">
        <v>1</v>
      </c>
      <c r="M2373" s="4" t="s">
        <v>960</v>
      </c>
      <c r="N2373" s="4"/>
    </row>
    <row r="2374" spans="1:14" hidden="1" x14ac:dyDescent="0.3">
      <c r="A2374" s="5" t="s">
        <v>606</v>
      </c>
      <c r="B2374" s="5">
        <v>5</v>
      </c>
      <c r="C2374" s="5">
        <v>5</v>
      </c>
      <c r="D2374" s="5">
        <v>110</v>
      </c>
      <c r="E2374" s="4" t="s">
        <v>861</v>
      </c>
      <c r="F2374" s="12" t="s">
        <v>904</v>
      </c>
      <c r="G2374" s="4" t="s">
        <v>2230</v>
      </c>
      <c r="H2374" s="9">
        <v>21.21</v>
      </c>
      <c r="I2374" s="4"/>
      <c r="J2374" s="4" t="s">
        <v>856</v>
      </c>
      <c r="K2374" s="4"/>
      <c r="L2374" s="4">
        <v>1</v>
      </c>
      <c r="M2374" s="4" t="s">
        <v>960</v>
      </c>
      <c r="N2374" s="4"/>
    </row>
    <row r="2375" spans="1:14" hidden="1" x14ac:dyDescent="0.3">
      <c r="A2375" s="5" t="s">
        <v>606</v>
      </c>
      <c r="B2375" s="5">
        <v>5</v>
      </c>
      <c r="C2375" s="5">
        <v>5</v>
      </c>
      <c r="D2375" s="5">
        <v>110</v>
      </c>
      <c r="E2375" s="4" t="s">
        <v>861</v>
      </c>
      <c r="F2375" s="12" t="s">
        <v>905</v>
      </c>
      <c r="G2375" s="4" t="s">
        <v>2230</v>
      </c>
      <c r="H2375" s="9">
        <v>23.04</v>
      </c>
      <c r="I2375" s="4"/>
      <c r="J2375" s="4" t="s">
        <v>856</v>
      </c>
      <c r="K2375" s="4"/>
      <c r="L2375" s="4">
        <v>1</v>
      </c>
      <c r="M2375" s="4" t="s">
        <v>960</v>
      </c>
      <c r="N2375" s="4"/>
    </row>
    <row r="2376" spans="1:14" hidden="1" x14ac:dyDescent="0.3">
      <c r="A2376" s="5" t="s">
        <v>606</v>
      </c>
      <c r="B2376" s="5">
        <v>5</v>
      </c>
      <c r="C2376" s="5">
        <v>5</v>
      </c>
      <c r="D2376" s="5">
        <v>110</v>
      </c>
      <c r="E2376" s="4" t="s">
        <v>861</v>
      </c>
      <c r="F2376" s="12" t="s">
        <v>906</v>
      </c>
      <c r="G2376" s="4" t="s">
        <v>2230</v>
      </c>
      <c r="H2376" s="9">
        <v>21.92</v>
      </c>
      <c r="I2376" s="4"/>
      <c r="J2376" s="4" t="s">
        <v>856</v>
      </c>
      <c r="K2376" s="4"/>
      <c r="L2376" s="4">
        <v>1</v>
      </c>
      <c r="M2376" s="4" t="s">
        <v>960</v>
      </c>
      <c r="N2376" s="4"/>
    </row>
    <row r="2377" spans="1:14" hidden="1" x14ac:dyDescent="0.3">
      <c r="A2377" s="5" t="s">
        <v>606</v>
      </c>
      <c r="B2377" s="5">
        <v>5</v>
      </c>
      <c r="C2377" s="5">
        <v>5</v>
      </c>
      <c r="D2377" s="5">
        <v>110</v>
      </c>
      <c r="E2377" s="4" t="s">
        <v>861</v>
      </c>
      <c r="F2377" s="12" t="s">
        <v>903</v>
      </c>
      <c r="G2377" s="4" t="s">
        <v>2230</v>
      </c>
      <c r="H2377" s="9">
        <v>22.44</v>
      </c>
      <c r="I2377" s="4"/>
      <c r="J2377" s="4" t="s">
        <v>856</v>
      </c>
      <c r="K2377" s="4"/>
      <c r="L2377" s="4">
        <v>1</v>
      </c>
      <c r="M2377" s="4" t="s">
        <v>960</v>
      </c>
      <c r="N2377" s="4"/>
    </row>
    <row r="2378" spans="1:14" hidden="1" x14ac:dyDescent="0.3">
      <c r="A2378" s="5" t="s">
        <v>606</v>
      </c>
      <c r="B2378" s="5">
        <v>5</v>
      </c>
      <c r="C2378" s="5">
        <v>5</v>
      </c>
      <c r="D2378" s="5">
        <v>110</v>
      </c>
      <c r="E2378" s="4" t="s">
        <v>861</v>
      </c>
      <c r="F2378" s="12" t="s">
        <v>907</v>
      </c>
      <c r="G2378" s="4" t="s">
        <v>2230</v>
      </c>
      <c r="H2378" s="9">
        <v>22.04</v>
      </c>
      <c r="I2378" s="4"/>
      <c r="J2378" s="4" t="s">
        <v>856</v>
      </c>
      <c r="K2378" s="4"/>
      <c r="L2378" s="4">
        <v>1</v>
      </c>
      <c r="M2378" s="4" t="s">
        <v>960</v>
      </c>
      <c r="N2378" s="4"/>
    </row>
    <row r="2379" spans="1:14" hidden="1" x14ac:dyDescent="0.3">
      <c r="A2379" s="5" t="s">
        <v>606</v>
      </c>
      <c r="B2379" s="5">
        <v>5</v>
      </c>
      <c r="C2379" s="5">
        <v>5</v>
      </c>
      <c r="D2379" s="5">
        <v>110</v>
      </c>
      <c r="E2379" s="4" t="s">
        <v>861</v>
      </c>
      <c r="F2379" s="12" t="s">
        <v>908</v>
      </c>
      <c r="G2379" s="4" t="s">
        <v>2230</v>
      </c>
      <c r="H2379" s="9">
        <v>20.45</v>
      </c>
      <c r="I2379" s="4"/>
      <c r="J2379" s="4" t="s">
        <v>856</v>
      </c>
      <c r="K2379" s="4"/>
      <c r="L2379" s="4">
        <v>1</v>
      </c>
      <c r="M2379" s="4" t="s">
        <v>960</v>
      </c>
      <c r="N2379" s="4"/>
    </row>
    <row r="2380" spans="1:14" hidden="1" x14ac:dyDescent="0.3">
      <c r="A2380" s="5" t="s">
        <v>606</v>
      </c>
      <c r="B2380" s="5">
        <v>5</v>
      </c>
      <c r="C2380" s="5">
        <v>5</v>
      </c>
      <c r="D2380" s="5">
        <v>110</v>
      </c>
      <c r="E2380" s="4" t="s">
        <v>861</v>
      </c>
      <c r="F2380" s="12" t="s">
        <v>909</v>
      </c>
      <c r="G2380" s="4" t="s">
        <v>2230</v>
      </c>
      <c r="H2380" s="9">
        <v>23.26</v>
      </c>
      <c r="I2380" s="4"/>
      <c r="J2380" s="4" t="s">
        <v>856</v>
      </c>
      <c r="K2380" s="4"/>
      <c r="L2380" s="4">
        <v>1</v>
      </c>
      <c r="M2380" s="4" t="s">
        <v>960</v>
      </c>
      <c r="N2380" s="4"/>
    </row>
    <row r="2381" spans="1:14" hidden="1" x14ac:dyDescent="0.3">
      <c r="A2381" s="5" t="s">
        <v>606</v>
      </c>
      <c r="B2381" s="5">
        <v>5</v>
      </c>
      <c r="C2381" s="5">
        <v>5</v>
      </c>
      <c r="D2381" s="5">
        <v>110</v>
      </c>
      <c r="E2381" s="4" t="s">
        <v>861</v>
      </c>
      <c r="F2381" s="12" t="s">
        <v>910</v>
      </c>
      <c r="G2381" s="4" t="s">
        <v>2230</v>
      </c>
      <c r="H2381" s="9">
        <v>24.77</v>
      </c>
      <c r="I2381" s="4"/>
      <c r="J2381" s="4" t="s">
        <v>856</v>
      </c>
      <c r="K2381" s="4"/>
      <c r="L2381" s="4">
        <v>1</v>
      </c>
      <c r="M2381" s="4" t="s">
        <v>960</v>
      </c>
      <c r="N2381" s="4"/>
    </row>
    <row r="2382" spans="1:14" hidden="1" x14ac:dyDescent="0.3">
      <c r="A2382" s="5" t="s">
        <v>606</v>
      </c>
      <c r="B2382" s="5">
        <v>5</v>
      </c>
      <c r="C2382" s="5">
        <v>5</v>
      </c>
      <c r="D2382" s="5">
        <v>110</v>
      </c>
      <c r="E2382" s="4" t="s">
        <v>861</v>
      </c>
      <c r="F2382" s="12" t="s">
        <v>911</v>
      </c>
      <c r="G2382" s="4" t="s">
        <v>2230</v>
      </c>
      <c r="H2382" s="9">
        <v>24.1</v>
      </c>
      <c r="I2382" s="4"/>
      <c r="J2382" s="4" t="s">
        <v>856</v>
      </c>
      <c r="K2382" s="4"/>
      <c r="L2382" s="4">
        <v>1</v>
      </c>
      <c r="M2382" s="4" t="s">
        <v>960</v>
      </c>
      <c r="N2382" s="4"/>
    </row>
    <row r="2383" spans="1:14" hidden="1" x14ac:dyDescent="0.3">
      <c r="A2383" s="5" t="s">
        <v>606</v>
      </c>
      <c r="B2383" s="5">
        <v>5</v>
      </c>
      <c r="C2383" s="5">
        <v>5</v>
      </c>
      <c r="D2383" s="5">
        <v>110</v>
      </c>
      <c r="E2383" s="4" t="s">
        <v>861</v>
      </c>
      <c r="F2383" s="12" t="s">
        <v>922</v>
      </c>
      <c r="G2383" s="4" t="s">
        <v>964</v>
      </c>
      <c r="H2383" s="9">
        <v>82.900702867680224</v>
      </c>
      <c r="I2383" s="9">
        <v>5.8559034102993026</v>
      </c>
      <c r="J2383" s="4" t="s">
        <v>965</v>
      </c>
      <c r="K2383" s="4"/>
      <c r="L2383" s="4">
        <v>1</v>
      </c>
      <c r="M2383" s="4" t="s">
        <v>960</v>
      </c>
      <c r="N2383" s="4"/>
    </row>
    <row r="2384" spans="1:14" hidden="1" x14ac:dyDescent="0.3">
      <c r="A2384" s="5" t="s">
        <v>606</v>
      </c>
      <c r="B2384" s="5">
        <v>5</v>
      </c>
      <c r="C2384" s="5">
        <v>5</v>
      </c>
      <c r="D2384" s="5">
        <v>110</v>
      </c>
      <c r="E2384" s="4" t="s">
        <v>861</v>
      </c>
      <c r="F2384" s="12" t="s">
        <v>904</v>
      </c>
      <c r="G2384" s="4" t="s">
        <v>964</v>
      </c>
      <c r="H2384" s="9">
        <v>64.377604990414028</v>
      </c>
      <c r="I2384" s="9">
        <v>3.7630427992493201</v>
      </c>
      <c r="J2384" s="4" t="s">
        <v>965</v>
      </c>
      <c r="K2384" s="4"/>
      <c r="L2384" s="4">
        <v>1</v>
      </c>
      <c r="M2384" s="4" t="s">
        <v>960</v>
      </c>
      <c r="N2384" s="4"/>
    </row>
    <row r="2385" spans="1:14" hidden="1" x14ac:dyDescent="0.3">
      <c r="A2385" s="5" t="s">
        <v>606</v>
      </c>
      <c r="B2385" s="5">
        <v>5</v>
      </c>
      <c r="C2385" s="5">
        <v>5</v>
      </c>
      <c r="D2385" s="5">
        <v>110</v>
      </c>
      <c r="E2385" s="4" t="s">
        <v>861</v>
      </c>
      <c r="F2385" s="12" t="s">
        <v>905</v>
      </c>
      <c r="G2385" s="4" t="s">
        <v>964</v>
      </c>
      <c r="H2385" s="9">
        <v>55.912566705614118</v>
      </c>
      <c r="I2385" s="9">
        <v>3.9410099888883003</v>
      </c>
      <c r="J2385" s="4" t="s">
        <v>965</v>
      </c>
      <c r="K2385" s="4"/>
      <c r="L2385" s="4">
        <v>1</v>
      </c>
      <c r="M2385" s="4" t="s">
        <v>960</v>
      </c>
      <c r="N2385" s="4"/>
    </row>
    <row r="2386" spans="1:14" hidden="1" x14ac:dyDescent="0.3">
      <c r="A2386" s="5" t="s">
        <v>606</v>
      </c>
      <c r="B2386" s="5">
        <v>5</v>
      </c>
      <c r="C2386" s="5">
        <v>5</v>
      </c>
      <c r="D2386" s="5">
        <v>110</v>
      </c>
      <c r="E2386" s="4" t="s">
        <v>861</v>
      </c>
      <c r="F2386" s="12" t="s">
        <v>906</v>
      </c>
      <c r="G2386" s="4" t="s">
        <v>964</v>
      </c>
      <c r="H2386" s="9">
        <v>38.272827694077215</v>
      </c>
      <c r="I2386" s="9">
        <v>2.9883806975315537</v>
      </c>
      <c r="J2386" s="4" t="s">
        <v>965</v>
      </c>
      <c r="K2386" s="4"/>
      <c r="L2386" s="4">
        <v>1</v>
      </c>
      <c r="M2386" s="4" t="s">
        <v>960</v>
      </c>
      <c r="N2386" s="4"/>
    </row>
    <row r="2387" spans="1:14" hidden="1" x14ac:dyDescent="0.3">
      <c r="A2387" s="5" t="s">
        <v>606</v>
      </c>
      <c r="B2387" s="5">
        <v>5</v>
      </c>
      <c r="C2387" s="5">
        <v>5</v>
      </c>
      <c r="D2387" s="5">
        <v>110</v>
      </c>
      <c r="E2387" s="4" t="s">
        <v>861</v>
      </c>
      <c r="F2387" s="12" t="s">
        <v>903</v>
      </c>
      <c r="G2387" s="4" t="s">
        <v>964</v>
      </c>
      <c r="H2387" s="9">
        <v>49.316792116786566</v>
      </c>
      <c r="I2387" s="9">
        <v>6.2403365475416734</v>
      </c>
      <c r="J2387" s="4" t="s">
        <v>965</v>
      </c>
      <c r="K2387" s="4"/>
      <c r="L2387" s="4">
        <v>1</v>
      </c>
      <c r="M2387" s="4" t="s">
        <v>960</v>
      </c>
      <c r="N2387" s="4"/>
    </row>
    <row r="2388" spans="1:14" hidden="1" x14ac:dyDescent="0.3">
      <c r="A2388" s="5" t="s">
        <v>606</v>
      </c>
      <c r="B2388" s="5">
        <v>5</v>
      </c>
      <c r="C2388" s="5">
        <v>5</v>
      </c>
      <c r="D2388" s="5">
        <v>110</v>
      </c>
      <c r="E2388" s="4" t="s">
        <v>861</v>
      </c>
      <c r="F2388" s="12" t="s">
        <v>907</v>
      </c>
      <c r="G2388" s="4" t="s">
        <v>964</v>
      </c>
      <c r="H2388" s="9">
        <v>33.574682813075334</v>
      </c>
      <c r="I2388" s="9">
        <v>4.4577009199079987</v>
      </c>
      <c r="J2388" s="4" t="s">
        <v>965</v>
      </c>
      <c r="K2388" s="4"/>
      <c r="L2388" s="4">
        <v>1</v>
      </c>
      <c r="M2388" s="4" t="s">
        <v>960</v>
      </c>
      <c r="N2388" s="4"/>
    </row>
    <row r="2389" spans="1:14" hidden="1" x14ac:dyDescent="0.3">
      <c r="A2389" s="5" t="s">
        <v>606</v>
      </c>
      <c r="B2389" s="5">
        <v>5</v>
      </c>
      <c r="C2389" s="5">
        <v>5</v>
      </c>
      <c r="D2389" s="5">
        <v>110</v>
      </c>
      <c r="E2389" s="4" t="s">
        <v>861</v>
      </c>
      <c r="F2389" s="12" t="s">
        <v>908</v>
      </c>
      <c r="G2389" s="4" t="s">
        <v>964</v>
      </c>
      <c r="H2389" s="9">
        <v>16.914774518919927</v>
      </c>
      <c r="I2389" s="9">
        <v>3.5411739279083432</v>
      </c>
      <c r="J2389" s="4" t="s">
        <v>965</v>
      </c>
      <c r="K2389" s="4"/>
      <c r="L2389" s="4">
        <v>1</v>
      </c>
      <c r="M2389" s="4" t="s">
        <v>960</v>
      </c>
      <c r="N2389" s="4"/>
    </row>
    <row r="2390" spans="1:14" hidden="1" x14ac:dyDescent="0.3">
      <c r="A2390" s="5" t="s">
        <v>606</v>
      </c>
      <c r="B2390" s="5">
        <v>5</v>
      </c>
      <c r="C2390" s="5">
        <v>5</v>
      </c>
      <c r="D2390" s="5">
        <v>110</v>
      </c>
      <c r="E2390" s="4" t="s">
        <v>861</v>
      </c>
      <c r="F2390" s="12" t="s">
        <v>909</v>
      </c>
      <c r="G2390" s="4" t="s">
        <v>964</v>
      </c>
      <c r="H2390" s="9">
        <v>23.860457411325648</v>
      </c>
      <c r="I2390" s="9">
        <v>2.3142819189249662</v>
      </c>
      <c r="J2390" s="4" t="s">
        <v>965</v>
      </c>
      <c r="K2390" s="4"/>
      <c r="L2390" s="4">
        <v>1</v>
      </c>
      <c r="M2390" s="4" t="s">
        <v>960</v>
      </c>
      <c r="N2390" s="4"/>
    </row>
    <row r="2391" spans="1:14" hidden="1" x14ac:dyDescent="0.3">
      <c r="A2391" s="5" t="s">
        <v>606</v>
      </c>
      <c r="B2391" s="5">
        <v>5</v>
      </c>
      <c r="C2391" s="5">
        <v>5</v>
      </c>
      <c r="D2391" s="5">
        <v>110</v>
      </c>
      <c r="E2391" s="4" t="s">
        <v>861</v>
      </c>
      <c r="F2391" s="12" t="s">
        <v>910</v>
      </c>
      <c r="G2391" s="4" t="s">
        <v>964</v>
      </c>
      <c r="H2391" s="9">
        <v>25.322535947478556</v>
      </c>
      <c r="I2391" s="9">
        <v>3.2915654734632462</v>
      </c>
      <c r="J2391" s="4" t="s">
        <v>965</v>
      </c>
      <c r="K2391" s="4"/>
      <c r="L2391" s="4">
        <v>1</v>
      </c>
      <c r="M2391" s="4" t="s">
        <v>960</v>
      </c>
      <c r="N2391" s="4"/>
    </row>
    <row r="2392" spans="1:14" hidden="1" x14ac:dyDescent="0.3">
      <c r="A2392" s="5" t="s">
        <v>606</v>
      </c>
      <c r="B2392" s="5">
        <v>5</v>
      </c>
      <c r="C2392" s="5">
        <v>5</v>
      </c>
      <c r="D2392" s="5">
        <v>110</v>
      </c>
      <c r="E2392" s="4" t="s">
        <v>861</v>
      </c>
      <c r="F2392" s="12" t="s">
        <v>911</v>
      </c>
      <c r="G2392" s="4" t="s">
        <v>964</v>
      </c>
      <c r="H2392" s="9">
        <v>13.378915129338928</v>
      </c>
      <c r="I2392" s="9">
        <v>2.0994900962648297</v>
      </c>
      <c r="J2392" s="4" t="s">
        <v>965</v>
      </c>
      <c r="K2392" s="4"/>
      <c r="L2392" s="4">
        <v>1</v>
      </c>
      <c r="M2392" s="4" t="s">
        <v>960</v>
      </c>
      <c r="N2392" s="4"/>
    </row>
    <row r="2393" spans="1:14" hidden="1" x14ac:dyDescent="0.3">
      <c r="A2393" s="5" t="s">
        <v>606</v>
      </c>
      <c r="B2393" s="5">
        <v>5</v>
      </c>
      <c r="C2393" s="5">
        <v>5</v>
      </c>
      <c r="D2393" s="5">
        <v>110</v>
      </c>
      <c r="E2393" s="4" t="s">
        <v>861</v>
      </c>
      <c r="F2393" s="12" t="s">
        <v>922</v>
      </c>
      <c r="G2393" s="4" t="s">
        <v>966</v>
      </c>
      <c r="H2393" s="9">
        <v>69.515760076209659</v>
      </c>
      <c r="I2393" s="9">
        <v>19.523710115068489</v>
      </c>
      <c r="J2393" s="4" t="s">
        <v>965</v>
      </c>
      <c r="K2393" s="4"/>
      <c r="L2393" s="4">
        <v>1</v>
      </c>
      <c r="M2393" s="4" t="s">
        <v>960</v>
      </c>
      <c r="N2393" s="4"/>
    </row>
    <row r="2394" spans="1:14" hidden="1" x14ac:dyDescent="0.3">
      <c r="A2394" s="5" t="s">
        <v>606</v>
      </c>
      <c r="B2394" s="5">
        <v>5</v>
      </c>
      <c r="C2394" s="5">
        <v>5</v>
      </c>
      <c r="D2394" s="5">
        <v>110</v>
      </c>
      <c r="E2394" s="4" t="s">
        <v>861</v>
      </c>
      <c r="F2394" s="12" t="s">
        <v>904</v>
      </c>
      <c r="G2394" s="4" t="s">
        <v>966</v>
      </c>
      <c r="H2394" s="9">
        <v>10.57119212345593</v>
      </c>
      <c r="I2394" s="9">
        <v>3.3965892888636344</v>
      </c>
      <c r="J2394" s="4" t="s">
        <v>965</v>
      </c>
      <c r="K2394" s="4"/>
      <c r="L2394" s="4">
        <v>1</v>
      </c>
      <c r="M2394" s="4" t="s">
        <v>960</v>
      </c>
      <c r="N2394" s="4"/>
    </row>
    <row r="2395" spans="1:14" hidden="1" x14ac:dyDescent="0.3">
      <c r="A2395" s="5" t="s">
        <v>606</v>
      </c>
      <c r="B2395" s="5">
        <v>5</v>
      </c>
      <c r="C2395" s="5">
        <v>5</v>
      </c>
      <c r="D2395" s="5">
        <v>110</v>
      </c>
      <c r="E2395" s="4" t="s">
        <v>861</v>
      </c>
      <c r="F2395" s="12" t="s">
        <v>905</v>
      </c>
      <c r="G2395" s="4" t="s">
        <v>966</v>
      </c>
      <c r="H2395" s="9">
        <v>9.7070276454711433</v>
      </c>
      <c r="I2395" s="9">
        <v>3.9344960924948942</v>
      </c>
      <c r="J2395" s="4" t="s">
        <v>965</v>
      </c>
      <c r="K2395" s="4"/>
      <c r="L2395" s="4">
        <v>1</v>
      </c>
      <c r="M2395" s="4" t="s">
        <v>960</v>
      </c>
      <c r="N2395" s="4"/>
    </row>
    <row r="2396" spans="1:14" hidden="1" x14ac:dyDescent="0.3">
      <c r="A2396" s="5" t="s">
        <v>606</v>
      </c>
      <c r="B2396" s="5">
        <v>5</v>
      </c>
      <c r="C2396" s="5">
        <v>5</v>
      </c>
      <c r="D2396" s="5">
        <v>110</v>
      </c>
      <c r="E2396" s="4" t="s">
        <v>861</v>
      </c>
      <c r="F2396" s="12" t="s">
        <v>922</v>
      </c>
      <c r="G2396" s="4" t="s">
        <v>931</v>
      </c>
      <c r="H2396" s="9">
        <v>4.6185718834580483</v>
      </c>
      <c r="I2396" s="9"/>
      <c r="J2396" s="4" t="s">
        <v>856</v>
      </c>
      <c r="K2396" s="4"/>
      <c r="L2396" s="4">
        <v>1</v>
      </c>
      <c r="M2396" s="4" t="s">
        <v>960</v>
      </c>
      <c r="N2396" s="4"/>
    </row>
    <row r="2397" spans="1:14" hidden="1" x14ac:dyDescent="0.3">
      <c r="A2397" s="5" t="s">
        <v>606</v>
      </c>
      <c r="B2397" s="5">
        <v>5</v>
      </c>
      <c r="C2397" s="5">
        <v>5</v>
      </c>
      <c r="D2397" s="5">
        <v>110</v>
      </c>
      <c r="E2397" s="4" t="s">
        <v>861</v>
      </c>
      <c r="F2397" s="12" t="s">
        <v>904</v>
      </c>
      <c r="G2397" s="4" t="s">
        <v>931</v>
      </c>
      <c r="H2397" s="9">
        <v>4.5987894867755577</v>
      </c>
      <c r="I2397" s="9"/>
      <c r="J2397" s="4" t="s">
        <v>856</v>
      </c>
      <c r="K2397" s="4"/>
      <c r="L2397" s="4">
        <v>1</v>
      </c>
      <c r="M2397" s="4" t="s">
        <v>960</v>
      </c>
      <c r="N2397" s="4"/>
    </row>
    <row r="2398" spans="1:14" hidden="1" x14ac:dyDescent="0.3">
      <c r="A2398" s="5" t="s">
        <v>606</v>
      </c>
      <c r="B2398" s="5">
        <v>5</v>
      </c>
      <c r="C2398" s="5">
        <v>5</v>
      </c>
      <c r="D2398" s="5">
        <v>110</v>
      </c>
      <c r="E2398" s="4" t="s">
        <v>861</v>
      </c>
      <c r="F2398" s="12" t="s">
        <v>905</v>
      </c>
      <c r="G2398" s="4" t="s">
        <v>931</v>
      </c>
      <c r="H2398" s="9">
        <v>4.8199739752765129</v>
      </c>
      <c r="I2398" s="9"/>
      <c r="J2398" s="4" t="s">
        <v>856</v>
      </c>
      <c r="K2398" s="4"/>
      <c r="L2398" s="4">
        <v>1</v>
      </c>
      <c r="M2398" s="4" t="s">
        <v>960</v>
      </c>
      <c r="N2398" s="4"/>
    </row>
    <row r="2399" spans="1:14" hidden="1" x14ac:dyDescent="0.3">
      <c r="A2399" s="5" t="s">
        <v>606</v>
      </c>
      <c r="B2399" s="5">
        <v>5</v>
      </c>
      <c r="C2399" s="5">
        <v>5</v>
      </c>
      <c r="D2399" s="5">
        <v>110</v>
      </c>
      <c r="E2399" s="4" t="s">
        <v>861</v>
      </c>
      <c r="F2399" s="12" t="s">
        <v>906</v>
      </c>
      <c r="G2399" s="4" t="s">
        <v>931</v>
      </c>
      <c r="H2399" s="9">
        <v>4.8143438538205983</v>
      </c>
      <c r="I2399" s="9"/>
      <c r="J2399" s="4" t="s">
        <v>856</v>
      </c>
      <c r="K2399" s="4"/>
      <c r="L2399" s="4">
        <v>1</v>
      </c>
      <c r="M2399" s="4" t="s">
        <v>960</v>
      </c>
      <c r="N2399" s="4"/>
    </row>
    <row r="2400" spans="1:14" hidden="1" x14ac:dyDescent="0.3">
      <c r="A2400" s="5" t="s">
        <v>606</v>
      </c>
      <c r="B2400" s="5">
        <v>5</v>
      </c>
      <c r="C2400" s="5">
        <v>5</v>
      </c>
      <c r="D2400" s="5">
        <v>110</v>
      </c>
      <c r="E2400" s="4" t="s">
        <v>861</v>
      </c>
      <c r="F2400" s="12" t="s">
        <v>903</v>
      </c>
      <c r="G2400" s="4" t="s">
        <v>931</v>
      </c>
      <c r="H2400" s="9">
        <v>4.5977862112586978</v>
      </c>
      <c r="I2400" s="9"/>
      <c r="J2400" s="4" t="s">
        <v>856</v>
      </c>
      <c r="K2400" s="4"/>
      <c r="L2400" s="4">
        <v>1</v>
      </c>
      <c r="M2400" s="4" t="s">
        <v>960</v>
      </c>
      <c r="N2400" s="4"/>
    </row>
    <row r="2401" spans="1:14" hidden="1" x14ac:dyDescent="0.3">
      <c r="A2401" s="5" t="s">
        <v>606</v>
      </c>
      <c r="B2401" s="5">
        <v>5</v>
      </c>
      <c r="C2401" s="5">
        <v>5</v>
      </c>
      <c r="D2401" s="5">
        <v>110</v>
      </c>
      <c r="E2401" s="4" t="s">
        <v>861</v>
      </c>
      <c r="F2401" s="12" t="s">
        <v>907</v>
      </c>
      <c r="G2401" s="4" t="s">
        <v>931</v>
      </c>
      <c r="H2401" s="9">
        <v>4.4215349369988539</v>
      </c>
      <c r="I2401" s="9"/>
      <c r="J2401" s="4" t="s">
        <v>856</v>
      </c>
      <c r="K2401" s="4"/>
      <c r="L2401" s="4">
        <v>1</v>
      </c>
      <c r="M2401" s="4" t="s">
        <v>960</v>
      </c>
      <c r="N2401" s="4"/>
    </row>
    <row r="2402" spans="1:14" hidden="1" x14ac:dyDescent="0.3">
      <c r="A2402" s="5" t="s">
        <v>606</v>
      </c>
      <c r="B2402" s="5">
        <v>5</v>
      </c>
      <c r="C2402" s="5">
        <v>5</v>
      </c>
      <c r="D2402" s="5">
        <v>110</v>
      </c>
      <c r="E2402" s="4" t="s">
        <v>861</v>
      </c>
      <c r="F2402" s="12" t="s">
        <v>908</v>
      </c>
      <c r="G2402" s="4" t="s">
        <v>931</v>
      </c>
      <c r="H2402" s="9">
        <v>4.4574780058651022</v>
      </c>
      <c r="I2402" s="9"/>
      <c r="J2402" s="4" t="s">
        <v>856</v>
      </c>
      <c r="K2402" s="4"/>
      <c r="L2402" s="4">
        <v>1</v>
      </c>
      <c r="M2402" s="4" t="s">
        <v>960</v>
      </c>
      <c r="N2402" s="4"/>
    </row>
    <row r="2403" spans="1:14" hidden="1" x14ac:dyDescent="0.3">
      <c r="A2403" s="5" t="s">
        <v>606</v>
      </c>
      <c r="B2403" s="5">
        <v>5</v>
      </c>
      <c r="C2403" s="5">
        <v>5</v>
      </c>
      <c r="D2403" s="5">
        <v>110</v>
      </c>
      <c r="E2403" s="4" t="s">
        <v>861</v>
      </c>
      <c r="F2403" s="12" t="s">
        <v>909</v>
      </c>
      <c r="G2403" s="4" t="s">
        <v>931</v>
      </c>
      <c r="H2403" s="9">
        <v>4.6524121628881483</v>
      </c>
      <c r="I2403" s="9"/>
      <c r="J2403" s="4" t="s">
        <v>856</v>
      </c>
      <c r="K2403" s="4"/>
      <c r="L2403" s="4">
        <v>1</v>
      </c>
      <c r="M2403" s="4" t="s">
        <v>960</v>
      </c>
      <c r="N2403" s="4"/>
    </row>
    <row r="2404" spans="1:14" hidden="1" x14ac:dyDescent="0.3">
      <c r="A2404" s="5" t="s">
        <v>606</v>
      </c>
      <c r="B2404" s="5">
        <v>5</v>
      </c>
      <c r="C2404" s="5">
        <v>5</v>
      </c>
      <c r="D2404" s="5">
        <v>110</v>
      </c>
      <c r="E2404" s="4" t="s">
        <v>861</v>
      </c>
      <c r="F2404" s="12" t="s">
        <v>910</v>
      </c>
      <c r="G2404" s="4" t="s">
        <v>931</v>
      </c>
      <c r="H2404" s="9">
        <v>4.299854504756575</v>
      </c>
      <c r="I2404" s="9"/>
      <c r="J2404" s="4" t="s">
        <v>856</v>
      </c>
      <c r="K2404" s="4"/>
      <c r="L2404" s="4">
        <v>1</v>
      </c>
      <c r="M2404" s="4" t="s">
        <v>960</v>
      </c>
      <c r="N2404" s="4"/>
    </row>
    <row r="2405" spans="1:14" hidden="1" x14ac:dyDescent="0.3">
      <c r="A2405" s="5" t="s">
        <v>606</v>
      </c>
      <c r="B2405" s="5">
        <v>5</v>
      </c>
      <c r="C2405" s="5">
        <v>5</v>
      </c>
      <c r="D2405" s="5">
        <v>110</v>
      </c>
      <c r="E2405" s="4" t="s">
        <v>861</v>
      </c>
      <c r="F2405" s="12" t="s">
        <v>911</v>
      </c>
      <c r="G2405" s="4" t="s">
        <v>931</v>
      </c>
      <c r="H2405" s="9">
        <v>4.2368029314095956</v>
      </c>
      <c r="I2405" s="9"/>
      <c r="J2405" s="4" t="s">
        <v>856</v>
      </c>
      <c r="K2405" s="4"/>
      <c r="L2405" s="4">
        <v>1</v>
      </c>
      <c r="M2405" s="4" t="s">
        <v>960</v>
      </c>
      <c r="N2405" s="4"/>
    </row>
    <row r="2406" spans="1:14" hidden="1" x14ac:dyDescent="0.3">
      <c r="A2406" s="5" t="s">
        <v>606</v>
      </c>
      <c r="B2406" s="5">
        <v>5</v>
      </c>
      <c r="C2406" s="5">
        <v>5</v>
      </c>
      <c r="D2406" s="5">
        <v>110</v>
      </c>
      <c r="E2406" s="4" t="s">
        <v>861</v>
      </c>
      <c r="F2406" s="12" t="s">
        <v>922</v>
      </c>
      <c r="G2406" s="4" t="s">
        <v>967</v>
      </c>
      <c r="H2406" s="9">
        <v>7.3181022130234044E-2</v>
      </c>
      <c r="I2406" s="9"/>
      <c r="J2406" s="4" t="s">
        <v>856</v>
      </c>
      <c r="K2406" s="4"/>
      <c r="L2406" s="4">
        <v>1</v>
      </c>
      <c r="M2406" s="4" t="s">
        <v>960</v>
      </c>
      <c r="N2406" s="4"/>
    </row>
    <row r="2407" spans="1:14" hidden="1" x14ac:dyDescent="0.3">
      <c r="A2407" s="5" t="s">
        <v>606</v>
      </c>
      <c r="B2407" s="5">
        <v>5</v>
      </c>
      <c r="C2407" s="5">
        <v>5</v>
      </c>
      <c r="D2407" s="5">
        <v>110</v>
      </c>
      <c r="E2407" s="4" t="s">
        <v>861</v>
      </c>
      <c r="F2407" s="12" t="s">
        <v>904</v>
      </c>
      <c r="G2407" s="4" t="s">
        <v>967</v>
      </c>
      <c r="H2407" s="9">
        <v>7.3866180250393834E-2</v>
      </c>
      <c r="I2407" s="9"/>
      <c r="J2407" s="4" t="s">
        <v>856</v>
      </c>
      <c r="K2407" s="4"/>
      <c r="L2407" s="4">
        <v>1</v>
      </c>
      <c r="M2407" s="4" t="s">
        <v>960</v>
      </c>
      <c r="N2407" s="4"/>
    </row>
    <row r="2408" spans="1:14" hidden="1" x14ac:dyDescent="0.3">
      <c r="A2408" s="5" t="s">
        <v>606</v>
      </c>
      <c r="B2408" s="5">
        <v>5</v>
      </c>
      <c r="C2408" s="5">
        <v>5</v>
      </c>
      <c r="D2408" s="5">
        <v>110</v>
      </c>
      <c r="E2408" s="4" t="s">
        <v>861</v>
      </c>
      <c r="F2408" s="12" t="s">
        <v>905</v>
      </c>
      <c r="G2408" s="4" t="s">
        <v>967</v>
      </c>
      <c r="H2408" s="9">
        <v>6.8079050097592728E-2</v>
      </c>
      <c r="I2408" s="9"/>
      <c r="J2408" s="4" t="s">
        <v>856</v>
      </c>
      <c r="K2408" s="4"/>
      <c r="L2408" s="4">
        <v>1</v>
      </c>
      <c r="M2408" s="4" t="s">
        <v>960</v>
      </c>
      <c r="N2408" s="4"/>
    </row>
    <row r="2409" spans="1:14" hidden="1" x14ac:dyDescent="0.3">
      <c r="A2409" s="5" t="s">
        <v>606</v>
      </c>
      <c r="B2409" s="5">
        <v>5</v>
      </c>
      <c r="C2409" s="5">
        <v>5</v>
      </c>
      <c r="D2409" s="5">
        <v>110</v>
      </c>
      <c r="E2409" s="4" t="s">
        <v>861</v>
      </c>
      <c r="F2409" s="12" t="s">
        <v>906</v>
      </c>
      <c r="G2409" s="4" t="s">
        <v>967</v>
      </c>
      <c r="H2409" s="9">
        <v>7.2018272425249177E-2</v>
      </c>
      <c r="I2409" s="9"/>
      <c r="J2409" s="4" t="s">
        <v>856</v>
      </c>
      <c r="K2409" s="4"/>
      <c r="L2409" s="4">
        <v>1</v>
      </c>
      <c r="M2409" s="4" t="s">
        <v>960</v>
      </c>
      <c r="N2409" s="4"/>
    </row>
    <row r="2410" spans="1:14" hidden="1" x14ac:dyDescent="0.3">
      <c r="A2410" s="5" t="s">
        <v>606</v>
      </c>
      <c r="B2410" s="5">
        <v>5</v>
      </c>
      <c r="C2410" s="5">
        <v>5</v>
      </c>
      <c r="D2410" s="5">
        <v>110</v>
      </c>
      <c r="E2410" s="4" t="s">
        <v>861</v>
      </c>
      <c r="F2410" s="12" t="s">
        <v>903</v>
      </c>
      <c r="G2410" s="4" t="s">
        <v>967</v>
      </c>
      <c r="H2410" s="9">
        <v>6.4381720430107522E-2</v>
      </c>
      <c r="I2410" s="9"/>
      <c r="J2410" s="4" t="s">
        <v>856</v>
      </c>
      <c r="K2410" s="4"/>
      <c r="L2410" s="4">
        <v>1</v>
      </c>
      <c r="M2410" s="4" t="s">
        <v>960</v>
      </c>
      <c r="N2410" s="4"/>
    </row>
    <row r="2411" spans="1:14" hidden="1" x14ac:dyDescent="0.3">
      <c r="A2411" s="5" t="s">
        <v>606</v>
      </c>
      <c r="B2411" s="5">
        <v>5</v>
      </c>
      <c r="C2411" s="5">
        <v>5</v>
      </c>
      <c r="D2411" s="5">
        <v>110</v>
      </c>
      <c r="E2411" s="4" t="s">
        <v>861</v>
      </c>
      <c r="F2411" s="12" t="s">
        <v>907</v>
      </c>
      <c r="G2411" s="4" t="s">
        <v>967</v>
      </c>
      <c r="H2411" s="9">
        <v>6.8728522336769751E-2</v>
      </c>
      <c r="I2411" s="9"/>
      <c r="J2411" s="4" t="s">
        <v>856</v>
      </c>
      <c r="K2411" s="4"/>
      <c r="L2411" s="4">
        <v>1</v>
      </c>
      <c r="M2411" s="4" t="s">
        <v>960</v>
      </c>
      <c r="N2411" s="4"/>
    </row>
    <row r="2412" spans="1:14" hidden="1" x14ac:dyDescent="0.3">
      <c r="A2412" s="5" t="s">
        <v>606</v>
      </c>
      <c r="B2412" s="5">
        <v>5</v>
      </c>
      <c r="C2412" s="5">
        <v>5</v>
      </c>
      <c r="D2412" s="5">
        <v>110</v>
      </c>
      <c r="E2412" s="4" t="s">
        <v>861</v>
      </c>
      <c r="F2412" s="12" t="s">
        <v>908</v>
      </c>
      <c r="G2412" s="4" t="s">
        <v>967</v>
      </c>
      <c r="H2412" s="9">
        <v>7.0381231671554245E-2</v>
      </c>
      <c r="I2412" s="9"/>
      <c r="J2412" s="4" t="s">
        <v>856</v>
      </c>
      <c r="K2412" s="4"/>
      <c r="L2412" s="4">
        <v>1</v>
      </c>
      <c r="M2412" s="4" t="s">
        <v>960</v>
      </c>
      <c r="N2412" s="4"/>
    </row>
    <row r="2413" spans="1:14" hidden="1" x14ac:dyDescent="0.3">
      <c r="A2413" s="5" t="s">
        <v>606</v>
      </c>
      <c r="B2413" s="5">
        <v>5</v>
      </c>
      <c r="C2413" s="5">
        <v>5</v>
      </c>
      <c r="D2413" s="5">
        <v>110</v>
      </c>
      <c r="E2413" s="4" t="s">
        <v>861</v>
      </c>
      <c r="F2413" s="12" t="s">
        <v>909</v>
      </c>
      <c r="G2413" s="4" t="s">
        <v>967</v>
      </c>
      <c r="H2413" s="9">
        <v>6.4467605028473193E-2</v>
      </c>
      <c r="I2413" s="9"/>
      <c r="J2413" s="4" t="s">
        <v>856</v>
      </c>
      <c r="K2413" s="4"/>
      <c r="L2413" s="4">
        <v>1</v>
      </c>
      <c r="M2413" s="4" t="s">
        <v>960</v>
      </c>
      <c r="N2413" s="4"/>
    </row>
    <row r="2414" spans="1:14" hidden="1" x14ac:dyDescent="0.3">
      <c r="A2414" s="5" t="s">
        <v>606</v>
      </c>
      <c r="B2414" s="5">
        <v>5</v>
      </c>
      <c r="C2414" s="5">
        <v>5</v>
      </c>
      <c r="D2414" s="5">
        <v>110</v>
      </c>
      <c r="E2414" s="4" t="s">
        <v>861</v>
      </c>
      <c r="F2414" s="12" t="s">
        <v>910</v>
      </c>
      <c r="G2414" s="4" t="s">
        <v>967</v>
      </c>
      <c r="H2414" s="9">
        <v>6.7151650811415775E-2</v>
      </c>
      <c r="I2414" s="9"/>
      <c r="J2414" s="4" t="s">
        <v>856</v>
      </c>
      <c r="K2414" s="4"/>
      <c r="L2414" s="4">
        <v>1</v>
      </c>
      <c r="M2414" s="4" t="s">
        <v>960</v>
      </c>
      <c r="N2414" s="4"/>
    </row>
    <row r="2415" spans="1:14" hidden="1" x14ac:dyDescent="0.3">
      <c r="A2415" s="5" t="s">
        <v>606</v>
      </c>
      <c r="B2415" s="5">
        <v>5</v>
      </c>
      <c r="C2415" s="5">
        <v>5</v>
      </c>
      <c r="D2415" s="5">
        <v>110</v>
      </c>
      <c r="E2415" s="4" t="s">
        <v>861</v>
      </c>
      <c r="F2415" s="12" t="s">
        <v>911</v>
      </c>
      <c r="G2415" s="4" t="s">
        <v>967</v>
      </c>
      <c r="H2415" s="9">
        <v>6.870491240123669E-2</v>
      </c>
      <c r="I2415" s="9"/>
      <c r="J2415" s="4" t="s">
        <v>856</v>
      </c>
      <c r="K2415" s="4"/>
      <c r="L2415" s="4">
        <v>1</v>
      </c>
      <c r="M2415" s="4" t="s">
        <v>960</v>
      </c>
      <c r="N2415" s="4"/>
    </row>
    <row r="2416" spans="1:14" hidden="1" x14ac:dyDescent="0.3">
      <c r="A2416" s="5" t="s">
        <v>606</v>
      </c>
      <c r="B2416" s="5">
        <v>5</v>
      </c>
      <c r="C2416" s="5">
        <v>5</v>
      </c>
      <c r="D2416" s="5">
        <v>110</v>
      </c>
      <c r="E2416" s="4" t="s">
        <v>861</v>
      </c>
      <c r="F2416" s="12" t="s">
        <v>922</v>
      </c>
      <c r="G2416" s="4" t="s">
        <v>1759</v>
      </c>
      <c r="H2416" s="9">
        <v>0.55337607453296844</v>
      </c>
      <c r="I2416" s="9"/>
      <c r="J2416" s="4" t="s">
        <v>856</v>
      </c>
      <c r="K2416" s="4"/>
      <c r="L2416" s="4">
        <v>1</v>
      </c>
      <c r="M2416" s="4" t="s">
        <v>960</v>
      </c>
      <c r="N2416" s="4"/>
    </row>
    <row r="2417" spans="1:14" hidden="1" x14ac:dyDescent="0.3">
      <c r="A2417" s="5" t="s">
        <v>606</v>
      </c>
      <c r="B2417" s="5">
        <v>5</v>
      </c>
      <c r="C2417" s="5">
        <v>5</v>
      </c>
      <c r="D2417" s="5">
        <v>110</v>
      </c>
      <c r="E2417" s="4" t="s">
        <v>861</v>
      </c>
      <c r="F2417" s="12" t="s">
        <v>904</v>
      </c>
      <c r="G2417" s="4" t="s">
        <v>1759</v>
      </c>
      <c r="H2417" s="9">
        <v>0.53591143028126875</v>
      </c>
      <c r="I2417" s="9"/>
      <c r="J2417" s="4" t="s">
        <v>856</v>
      </c>
      <c r="K2417" s="4"/>
      <c r="L2417" s="4">
        <v>1</v>
      </c>
      <c r="M2417" s="4" t="s">
        <v>960</v>
      </c>
      <c r="N2417" s="4"/>
    </row>
    <row r="2418" spans="1:14" hidden="1" x14ac:dyDescent="0.3">
      <c r="A2418" s="5" t="s">
        <v>606</v>
      </c>
      <c r="B2418" s="5">
        <v>5</v>
      </c>
      <c r="C2418" s="5">
        <v>5</v>
      </c>
      <c r="D2418" s="5">
        <v>110</v>
      </c>
      <c r="E2418" s="4" t="s">
        <v>861</v>
      </c>
      <c r="F2418" s="12" t="s">
        <v>905</v>
      </c>
      <c r="G2418" s="4" t="s">
        <v>1759</v>
      </c>
      <c r="H2418" s="9">
        <v>0.50642655367231637</v>
      </c>
      <c r="I2418" s="9"/>
      <c r="J2418" s="4" t="s">
        <v>856</v>
      </c>
      <c r="K2418" s="4"/>
      <c r="L2418" s="4">
        <v>1</v>
      </c>
      <c r="M2418" s="4" t="s">
        <v>960</v>
      </c>
      <c r="N2418" s="4"/>
    </row>
    <row r="2419" spans="1:14" hidden="1" x14ac:dyDescent="0.3">
      <c r="A2419" s="5" t="s">
        <v>606</v>
      </c>
      <c r="B2419" s="5">
        <v>5</v>
      </c>
      <c r="C2419" s="5">
        <v>5</v>
      </c>
      <c r="D2419" s="5">
        <v>110</v>
      </c>
      <c r="E2419" s="4" t="s">
        <v>861</v>
      </c>
      <c r="F2419" s="12" t="s">
        <v>906</v>
      </c>
      <c r="G2419" s="4" t="s">
        <v>1759</v>
      </c>
      <c r="H2419" s="9">
        <v>0.5674496301963784</v>
      </c>
      <c r="I2419" s="9"/>
      <c r="J2419" s="4" t="s">
        <v>856</v>
      </c>
      <c r="K2419" s="4"/>
      <c r="L2419" s="4">
        <v>1</v>
      </c>
      <c r="M2419" s="4" t="s">
        <v>960</v>
      </c>
      <c r="N2419" s="4"/>
    </row>
    <row r="2420" spans="1:14" hidden="1" x14ac:dyDescent="0.3">
      <c r="A2420" s="5" t="s">
        <v>606</v>
      </c>
      <c r="B2420" s="5">
        <v>5</v>
      </c>
      <c r="C2420" s="5">
        <v>5</v>
      </c>
      <c r="D2420" s="5">
        <v>110</v>
      </c>
      <c r="E2420" s="4" t="s">
        <v>861</v>
      </c>
      <c r="F2420" s="12" t="s">
        <v>903</v>
      </c>
      <c r="G2420" s="4" t="s">
        <v>1759</v>
      </c>
      <c r="H2420" s="9">
        <v>0.49505850498017601</v>
      </c>
      <c r="I2420" s="9"/>
      <c r="J2420" s="4" t="s">
        <v>856</v>
      </c>
      <c r="K2420" s="4"/>
      <c r="L2420" s="4">
        <v>1</v>
      </c>
      <c r="M2420" s="4" t="s">
        <v>960</v>
      </c>
      <c r="N2420" s="4"/>
    </row>
    <row r="2421" spans="1:14" hidden="1" x14ac:dyDescent="0.3">
      <c r="A2421" s="5" t="s">
        <v>606</v>
      </c>
      <c r="B2421" s="5">
        <v>5</v>
      </c>
      <c r="C2421" s="5">
        <v>5</v>
      </c>
      <c r="D2421" s="5">
        <v>110</v>
      </c>
      <c r="E2421" s="4" t="s">
        <v>861</v>
      </c>
      <c r="F2421" s="12" t="s">
        <v>907</v>
      </c>
      <c r="G2421" s="4" t="s">
        <v>1759</v>
      </c>
      <c r="H2421" s="9">
        <v>0.50784435797665373</v>
      </c>
      <c r="I2421" s="9"/>
      <c r="J2421" s="4" t="s">
        <v>856</v>
      </c>
      <c r="K2421" s="4"/>
      <c r="L2421" s="4">
        <v>1</v>
      </c>
      <c r="M2421" s="4" t="s">
        <v>960</v>
      </c>
      <c r="N2421" s="4"/>
    </row>
    <row r="2422" spans="1:14" hidden="1" x14ac:dyDescent="0.3">
      <c r="A2422" s="5" t="s">
        <v>606</v>
      </c>
      <c r="B2422" s="5">
        <v>5</v>
      </c>
      <c r="C2422" s="5">
        <v>5</v>
      </c>
      <c r="D2422" s="5">
        <v>110</v>
      </c>
      <c r="E2422" s="4" t="s">
        <v>861</v>
      </c>
      <c r="F2422" s="12" t="s">
        <v>908</v>
      </c>
      <c r="G2422" s="4" t="s">
        <v>1759</v>
      </c>
      <c r="H2422" s="9">
        <v>0.49509063976863932</v>
      </c>
      <c r="I2422" s="9"/>
      <c r="J2422" s="4" t="s">
        <v>856</v>
      </c>
      <c r="K2422" s="4"/>
      <c r="L2422" s="4">
        <v>1</v>
      </c>
      <c r="M2422" s="4" t="s">
        <v>960</v>
      </c>
      <c r="N2422" s="4"/>
    </row>
    <row r="2423" spans="1:14" hidden="1" x14ac:dyDescent="0.3">
      <c r="A2423" s="5" t="s">
        <v>606</v>
      </c>
      <c r="B2423" s="5">
        <v>5</v>
      </c>
      <c r="C2423" s="5">
        <v>5</v>
      </c>
      <c r="D2423" s="5">
        <v>110</v>
      </c>
      <c r="E2423" s="4" t="s">
        <v>861</v>
      </c>
      <c r="F2423" s="12" t="s">
        <v>909</v>
      </c>
      <c r="G2423" s="4" t="s">
        <v>1759</v>
      </c>
      <c r="H2423" s="9">
        <v>0.46740519516599532</v>
      </c>
      <c r="I2423" s="9"/>
      <c r="J2423" s="4" t="s">
        <v>856</v>
      </c>
      <c r="K2423" s="4"/>
      <c r="L2423" s="4">
        <v>1</v>
      </c>
      <c r="M2423" s="4" t="s">
        <v>960</v>
      </c>
      <c r="N2423" s="4"/>
    </row>
    <row r="2424" spans="1:14" hidden="1" x14ac:dyDescent="0.3">
      <c r="A2424" s="5" t="s">
        <v>606</v>
      </c>
      <c r="B2424" s="5">
        <v>5</v>
      </c>
      <c r="C2424" s="5">
        <v>5</v>
      </c>
      <c r="D2424" s="5">
        <v>110</v>
      </c>
      <c r="E2424" s="4" t="s">
        <v>861</v>
      </c>
      <c r="F2424" s="12" t="s">
        <v>910</v>
      </c>
      <c r="G2424" s="4" t="s">
        <v>1759</v>
      </c>
      <c r="H2424" s="9">
        <v>0.49790010036285032</v>
      </c>
      <c r="I2424" s="9"/>
      <c r="J2424" s="4" t="s">
        <v>856</v>
      </c>
      <c r="K2424" s="4"/>
      <c r="L2424" s="4">
        <v>1</v>
      </c>
      <c r="M2424" s="4" t="s">
        <v>960</v>
      </c>
      <c r="N2424" s="4"/>
    </row>
    <row r="2425" spans="1:14" hidden="1" x14ac:dyDescent="0.3">
      <c r="A2425" s="5" t="s">
        <v>606</v>
      </c>
      <c r="B2425" s="5">
        <v>5</v>
      </c>
      <c r="C2425" s="5">
        <v>5</v>
      </c>
      <c r="D2425" s="5">
        <v>110</v>
      </c>
      <c r="E2425" s="4" t="s">
        <v>861</v>
      </c>
      <c r="F2425" s="12" t="s">
        <v>911</v>
      </c>
      <c r="G2425" s="4" t="s">
        <v>1759</v>
      </c>
      <c r="H2425" s="9">
        <v>0.52700652404794412</v>
      </c>
      <c r="I2425" s="9"/>
      <c r="J2425" s="4" t="s">
        <v>856</v>
      </c>
      <c r="K2425" s="4"/>
      <c r="L2425" s="4">
        <v>1</v>
      </c>
      <c r="M2425" s="4" t="s">
        <v>960</v>
      </c>
      <c r="N2425" s="4"/>
    </row>
    <row r="2426" spans="1:14" hidden="1" x14ac:dyDescent="0.3">
      <c r="A2426" s="5" t="s">
        <v>606</v>
      </c>
      <c r="B2426" s="5">
        <v>5</v>
      </c>
      <c r="C2426" s="5">
        <v>5</v>
      </c>
      <c r="D2426" s="5">
        <v>110</v>
      </c>
      <c r="E2426" s="4" t="s">
        <v>861</v>
      </c>
      <c r="F2426" s="12" t="s">
        <v>922</v>
      </c>
      <c r="G2426" s="4" t="s">
        <v>968</v>
      </c>
      <c r="H2426" s="9">
        <v>33.876631741042331</v>
      </c>
      <c r="I2426" s="9"/>
      <c r="J2426" s="4" t="s">
        <v>856</v>
      </c>
      <c r="K2426" s="4"/>
      <c r="L2426" s="4">
        <v>1</v>
      </c>
      <c r="M2426" s="4" t="s">
        <v>960</v>
      </c>
      <c r="N2426" s="4"/>
    </row>
    <row r="2427" spans="1:14" hidden="1" x14ac:dyDescent="0.3">
      <c r="A2427" s="5" t="s">
        <v>606</v>
      </c>
      <c r="B2427" s="5">
        <v>5</v>
      </c>
      <c r="C2427" s="5">
        <v>5</v>
      </c>
      <c r="D2427" s="5">
        <v>110</v>
      </c>
      <c r="E2427" s="4" t="s">
        <v>861</v>
      </c>
      <c r="F2427" s="12" t="s">
        <v>904</v>
      </c>
      <c r="G2427" s="4" t="s">
        <v>968</v>
      </c>
      <c r="H2427" s="9">
        <v>33.857317137452412</v>
      </c>
      <c r="I2427" s="9"/>
      <c r="J2427" s="4" t="s">
        <v>856</v>
      </c>
      <c r="K2427" s="4"/>
      <c r="L2427" s="4">
        <v>1</v>
      </c>
      <c r="M2427" s="4" t="s">
        <v>960</v>
      </c>
      <c r="N2427" s="4"/>
    </row>
    <row r="2428" spans="1:14" hidden="1" x14ac:dyDescent="0.3">
      <c r="A2428" s="5" t="s">
        <v>606</v>
      </c>
      <c r="B2428" s="5">
        <v>5</v>
      </c>
      <c r="C2428" s="5">
        <v>5</v>
      </c>
      <c r="D2428" s="5">
        <v>110</v>
      </c>
      <c r="E2428" s="4" t="s">
        <v>861</v>
      </c>
      <c r="F2428" s="12" t="s">
        <v>905</v>
      </c>
      <c r="G2428" s="4" t="s">
        <v>968</v>
      </c>
      <c r="H2428" s="9">
        <v>35.946228513368297</v>
      </c>
      <c r="I2428" s="9"/>
      <c r="J2428" s="4" t="s">
        <v>856</v>
      </c>
      <c r="K2428" s="4"/>
      <c r="L2428" s="4">
        <v>1</v>
      </c>
      <c r="M2428" s="4" t="s">
        <v>960</v>
      </c>
      <c r="N2428" s="4"/>
    </row>
    <row r="2429" spans="1:14" hidden="1" x14ac:dyDescent="0.3">
      <c r="A2429" s="5" t="s">
        <v>606</v>
      </c>
      <c r="B2429" s="5">
        <v>5</v>
      </c>
      <c r="C2429" s="5">
        <v>5</v>
      </c>
      <c r="D2429" s="5">
        <v>110</v>
      </c>
      <c r="E2429" s="4" t="s">
        <v>861</v>
      </c>
      <c r="F2429" s="12" t="s">
        <v>906</v>
      </c>
      <c r="G2429" s="4" t="s">
        <v>968</v>
      </c>
      <c r="H2429" s="9">
        <v>35.390785196868499</v>
      </c>
      <c r="I2429" s="9"/>
      <c r="J2429" s="4" t="s">
        <v>856</v>
      </c>
      <c r="K2429" s="4"/>
      <c r="L2429" s="4">
        <v>1</v>
      </c>
      <c r="M2429" s="4" t="s">
        <v>960</v>
      </c>
      <c r="N2429" s="4"/>
    </row>
    <row r="2430" spans="1:14" hidden="1" x14ac:dyDescent="0.3">
      <c r="A2430" s="5" t="s">
        <v>606</v>
      </c>
      <c r="B2430" s="5">
        <v>5</v>
      </c>
      <c r="C2430" s="5">
        <v>5</v>
      </c>
      <c r="D2430" s="5">
        <v>110</v>
      </c>
      <c r="E2430" s="4" t="s">
        <v>861</v>
      </c>
      <c r="F2430" s="12" t="s">
        <v>903</v>
      </c>
      <c r="G2430" s="4" t="s">
        <v>968</v>
      </c>
      <c r="H2430" s="9">
        <v>34.189397552321019</v>
      </c>
      <c r="I2430" s="9"/>
      <c r="J2430" s="4" t="s">
        <v>856</v>
      </c>
      <c r="K2430" s="4"/>
      <c r="L2430" s="4">
        <v>1</v>
      </c>
      <c r="M2430" s="4" t="s">
        <v>960</v>
      </c>
      <c r="N2430" s="4"/>
    </row>
    <row r="2431" spans="1:14" hidden="1" x14ac:dyDescent="0.3">
      <c r="A2431" s="5" t="s">
        <v>606</v>
      </c>
      <c r="B2431" s="5">
        <v>5</v>
      </c>
      <c r="C2431" s="5">
        <v>5</v>
      </c>
      <c r="D2431" s="5">
        <v>110</v>
      </c>
      <c r="E2431" s="4" t="s">
        <v>861</v>
      </c>
      <c r="F2431" s="12" t="s">
        <v>907</v>
      </c>
      <c r="G2431" s="4" t="s">
        <v>968</v>
      </c>
      <c r="H2431" s="9">
        <v>32.614088158518342</v>
      </c>
      <c r="I2431" s="9"/>
      <c r="J2431" s="4" t="s">
        <v>856</v>
      </c>
      <c r="K2431" s="4"/>
      <c r="L2431" s="4">
        <v>1</v>
      </c>
      <c r="M2431" s="4" t="s">
        <v>960</v>
      </c>
      <c r="N2431" s="4"/>
    </row>
    <row r="2432" spans="1:14" hidden="1" x14ac:dyDescent="0.3">
      <c r="A2432" s="5" t="s">
        <v>606</v>
      </c>
      <c r="B2432" s="5">
        <v>5</v>
      </c>
      <c r="C2432" s="5">
        <v>5</v>
      </c>
      <c r="D2432" s="5">
        <v>110</v>
      </c>
      <c r="E2432" s="4" t="s">
        <v>861</v>
      </c>
      <c r="F2432" s="12" t="s">
        <v>908</v>
      </c>
      <c r="G2432" s="4" t="s">
        <v>968</v>
      </c>
      <c r="H2432" s="9">
        <v>33.019894717470528</v>
      </c>
      <c r="I2432" s="9"/>
      <c r="J2432" s="4" t="s">
        <v>856</v>
      </c>
      <c r="K2432" s="4"/>
      <c r="L2432" s="4">
        <v>1</v>
      </c>
      <c r="M2432" s="4" t="s">
        <v>960</v>
      </c>
      <c r="N2432" s="4"/>
    </row>
    <row r="2433" spans="1:14" hidden="1" x14ac:dyDescent="0.3">
      <c r="A2433" s="5" t="s">
        <v>606</v>
      </c>
      <c r="B2433" s="5">
        <v>5</v>
      </c>
      <c r="C2433" s="5">
        <v>5</v>
      </c>
      <c r="D2433" s="5">
        <v>110</v>
      </c>
      <c r="E2433" s="4" t="s">
        <v>861</v>
      </c>
      <c r="F2433" s="12" t="s">
        <v>909</v>
      </c>
      <c r="G2433" s="4" t="s">
        <v>968</v>
      </c>
      <c r="H2433" s="9">
        <v>34.875058064351272</v>
      </c>
      <c r="I2433" s="9"/>
      <c r="J2433" s="4" t="s">
        <v>856</v>
      </c>
      <c r="K2433" s="4"/>
      <c r="L2433" s="4">
        <v>1</v>
      </c>
      <c r="M2433" s="4" t="s">
        <v>960</v>
      </c>
      <c r="N2433" s="4"/>
    </row>
    <row r="2434" spans="1:14" hidden="1" x14ac:dyDescent="0.3">
      <c r="A2434" s="5" t="s">
        <v>606</v>
      </c>
      <c r="B2434" s="5">
        <v>5</v>
      </c>
      <c r="C2434" s="5">
        <v>5</v>
      </c>
      <c r="D2434" s="5">
        <v>110</v>
      </c>
      <c r="E2434" s="4" t="s">
        <v>861</v>
      </c>
      <c r="F2434" s="12" t="s">
        <v>910</v>
      </c>
      <c r="G2434" s="4" t="s">
        <v>968</v>
      </c>
      <c r="H2434" s="9">
        <v>31.6829533699477</v>
      </c>
      <c r="I2434" s="9"/>
      <c r="J2434" s="4" t="s">
        <v>856</v>
      </c>
      <c r="K2434" s="4"/>
      <c r="L2434" s="4">
        <v>1</v>
      </c>
      <c r="M2434" s="4" t="s">
        <v>960</v>
      </c>
      <c r="N2434" s="4"/>
    </row>
    <row r="2435" spans="1:14" hidden="1" x14ac:dyDescent="0.3">
      <c r="A2435" s="5" t="s">
        <v>606</v>
      </c>
      <c r="B2435" s="5">
        <v>5</v>
      </c>
      <c r="C2435" s="5">
        <v>5</v>
      </c>
      <c r="D2435" s="5">
        <v>110</v>
      </c>
      <c r="E2435" s="4" t="s">
        <v>861</v>
      </c>
      <c r="F2435" s="12" t="s">
        <v>911</v>
      </c>
      <c r="G2435" s="4" t="s">
        <v>968</v>
      </c>
      <c r="H2435" s="9">
        <v>30.914970061347098</v>
      </c>
      <c r="I2435" s="9"/>
      <c r="J2435" s="4" t="s">
        <v>856</v>
      </c>
      <c r="K2435" s="4"/>
      <c r="L2435" s="4">
        <v>1</v>
      </c>
      <c r="M2435" s="4" t="s">
        <v>960</v>
      </c>
      <c r="N2435" s="4"/>
    </row>
    <row r="2436" spans="1:14" hidden="1" x14ac:dyDescent="0.3">
      <c r="A2436" s="5" t="s">
        <v>606</v>
      </c>
      <c r="B2436" s="5">
        <v>5</v>
      </c>
      <c r="C2436" s="5">
        <v>5</v>
      </c>
      <c r="D2436" s="5">
        <v>110</v>
      </c>
      <c r="E2436" s="4" t="s">
        <v>861</v>
      </c>
      <c r="F2436" s="12" t="s">
        <v>922</v>
      </c>
      <c r="G2436" s="4" t="s">
        <v>1760</v>
      </c>
      <c r="H2436" s="9">
        <v>8.8220333837307443</v>
      </c>
      <c r="I2436" s="9"/>
      <c r="J2436" s="4" t="s">
        <v>856</v>
      </c>
      <c r="K2436" s="4"/>
      <c r="L2436" s="4">
        <v>1</v>
      </c>
      <c r="M2436" s="4" t="s">
        <v>960</v>
      </c>
      <c r="N2436" s="4"/>
    </row>
    <row r="2437" spans="1:14" hidden="1" x14ac:dyDescent="0.3">
      <c r="A2437" s="5" t="s">
        <v>606</v>
      </c>
      <c r="B2437" s="5">
        <v>5</v>
      </c>
      <c r="C2437" s="5">
        <v>5</v>
      </c>
      <c r="D2437" s="5">
        <v>110</v>
      </c>
      <c r="E2437" s="4" t="s">
        <v>861</v>
      </c>
      <c r="F2437" s="12" t="s">
        <v>904</v>
      </c>
      <c r="G2437" s="4" t="s">
        <v>1760</v>
      </c>
      <c r="H2437" s="9">
        <v>8.4643608194628417</v>
      </c>
      <c r="I2437" s="9"/>
      <c r="J2437" s="4" t="s">
        <v>856</v>
      </c>
      <c r="K2437" s="4"/>
      <c r="L2437" s="4">
        <v>1</v>
      </c>
      <c r="M2437" s="4" t="s">
        <v>960</v>
      </c>
      <c r="N2437" s="4"/>
    </row>
    <row r="2438" spans="1:14" hidden="1" x14ac:dyDescent="0.3">
      <c r="A2438" s="5" t="s">
        <v>606</v>
      </c>
      <c r="B2438" s="5">
        <v>5</v>
      </c>
      <c r="C2438" s="5">
        <v>5</v>
      </c>
      <c r="D2438" s="5">
        <v>110</v>
      </c>
      <c r="E2438" s="4" t="s">
        <v>861</v>
      </c>
      <c r="F2438" s="12" t="s">
        <v>905</v>
      </c>
      <c r="G2438" s="4" t="s">
        <v>1760</v>
      </c>
      <c r="H2438" s="9">
        <v>8.6786019845664821</v>
      </c>
      <c r="I2438" s="9"/>
      <c r="J2438" s="4" t="s">
        <v>856</v>
      </c>
      <c r="K2438" s="4"/>
      <c r="L2438" s="4">
        <v>1</v>
      </c>
      <c r="M2438" s="4" t="s">
        <v>960</v>
      </c>
      <c r="N2438" s="4"/>
    </row>
    <row r="2439" spans="1:14" hidden="1" x14ac:dyDescent="0.3">
      <c r="A2439" s="5" t="s">
        <v>606</v>
      </c>
      <c r="B2439" s="5">
        <v>5</v>
      </c>
      <c r="C2439" s="5">
        <v>5</v>
      </c>
      <c r="D2439" s="5">
        <v>110</v>
      </c>
      <c r="E2439" s="4" t="s">
        <v>861</v>
      </c>
      <c r="F2439" s="12" t="s">
        <v>906</v>
      </c>
      <c r="G2439" s="4" t="s">
        <v>1760</v>
      </c>
      <c r="H2439" s="9">
        <v>9.1924527799467128</v>
      </c>
      <c r="I2439" s="9"/>
      <c r="J2439" s="4" t="s">
        <v>856</v>
      </c>
      <c r="K2439" s="4"/>
      <c r="L2439" s="4">
        <v>1</v>
      </c>
      <c r="M2439" s="4" t="s">
        <v>960</v>
      </c>
      <c r="N2439" s="4"/>
    </row>
    <row r="2440" spans="1:14" hidden="1" x14ac:dyDescent="0.3">
      <c r="A2440" s="5" t="s">
        <v>606</v>
      </c>
      <c r="B2440" s="5">
        <v>5</v>
      </c>
      <c r="C2440" s="5">
        <v>5</v>
      </c>
      <c r="D2440" s="5">
        <v>110</v>
      </c>
      <c r="E2440" s="4" t="s">
        <v>861</v>
      </c>
      <c r="F2440" s="12" t="s">
        <v>903</v>
      </c>
      <c r="G2440" s="4" t="s">
        <v>1760</v>
      </c>
      <c r="H2440" s="9">
        <v>8.9709975432733362</v>
      </c>
      <c r="I2440" s="9"/>
      <c r="J2440" s="4" t="s">
        <v>856</v>
      </c>
      <c r="K2440" s="4"/>
      <c r="L2440" s="4">
        <v>1</v>
      </c>
      <c r="M2440" s="4" t="s">
        <v>960</v>
      </c>
      <c r="N2440" s="4"/>
    </row>
    <row r="2441" spans="1:14" hidden="1" x14ac:dyDescent="0.3">
      <c r="A2441" s="5" t="s">
        <v>606</v>
      </c>
      <c r="B2441" s="5">
        <v>5</v>
      </c>
      <c r="C2441" s="5">
        <v>5</v>
      </c>
      <c r="D2441" s="5">
        <v>110</v>
      </c>
      <c r="E2441" s="4" t="s">
        <v>861</v>
      </c>
      <c r="F2441" s="12" t="s">
        <v>907</v>
      </c>
      <c r="G2441" s="4" t="s">
        <v>1760</v>
      </c>
      <c r="H2441" s="9">
        <v>8.6206579766536979</v>
      </c>
      <c r="I2441" s="9"/>
      <c r="J2441" s="4" t="s">
        <v>856</v>
      </c>
      <c r="K2441" s="4"/>
      <c r="L2441" s="4">
        <v>1</v>
      </c>
      <c r="M2441" s="4" t="s">
        <v>960</v>
      </c>
      <c r="N2441" s="4"/>
    </row>
    <row r="2442" spans="1:14" hidden="1" x14ac:dyDescent="0.3">
      <c r="A2442" s="5" t="s">
        <v>606</v>
      </c>
      <c r="B2442" s="5">
        <v>5</v>
      </c>
      <c r="C2442" s="5">
        <v>5</v>
      </c>
      <c r="D2442" s="5">
        <v>110</v>
      </c>
      <c r="E2442" s="4" t="s">
        <v>861</v>
      </c>
      <c r="F2442" s="12" t="s">
        <v>908</v>
      </c>
      <c r="G2442" s="4" t="s">
        <v>1760</v>
      </c>
      <c r="H2442" s="9">
        <v>8.206814980053764</v>
      </c>
      <c r="I2442" s="9"/>
      <c r="J2442" s="4" t="s">
        <v>856</v>
      </c>
      <c r="K2442" s="4"/>
      <c r="L2442" s="4">
        <v>1</v>
      </c>
      <c r="M2442" s="4" t="s">
        <v>960</v>
      </c>
      <c r="N2442" s="4"/>
    </row>
    <row r="2443" spans="1:14" hidden="1" x14ac:dyDescent="0.3">
      <c r="A2443" s="5" t="s">
        <v>606</v>
      </c>
      <c r="B2443" s="5">
        <v>5</v>
      </c>
      <c r="C2443" s="5">
        <v>5</v>
      </c>
      <c r="D2443" s="5">
        <v>110</v>
      </c>
      <c r="E2443" s="4" t="s">
        <v>861</v>
      </c>
      <c r="F2443" s="12" t="s">
        <v>909</v>
      </c>
      <c r="G2443" s="4" t="s">
        <v>1760</v>
      </c>
      <c r="H2443" s="9">
        <v>8.45860584996373</v>
      </c>
      <c r="I2443" s="9"/>
      <c r="J2443" s="4" t="s">
        <v>856</v>
      </c>
      <c r="K2443" s="4"/>
      <c r="L2443" s="4">
        <v>1</v>
      </c>
      <c r="M2443" s="4" t="s">
        <v>960</v>
      </c>
      <c r="N2443" s="4"/>
    </row>
    <row r="2444" spans="1:14" hidden="1" x14ac:dyDescent="0.3">
      <c r="A2444" s="5" t="s">
        <v>606</v>
      </c>
      <c r="B2444" s="5">
        <v>5</v>
      </c>
      <c r="C2444" s="5">
        <v>5</v>
      </c>
      <c r="D2444" s="5">
        <v>110</v>
      </c>
      <c r="E2444" s="4" t="s">
        <v>861</v>
      </c>
      <c r="F2444" s="12" t="s">
        <v>910</v>
      </c>
      <c r="G2444" s="4" t="s">
        <v>1760</v>
      </c>
      <c r="H2444" s="9">
        <v>8.6503227158873539</v>
      </c>
      <c r="I2444" s="9"/>
      <c r="J2444" s="4" t="s">
        <v>856</v>
      </c>
      <c r="K2444" s="4"/>
      <c r="L2444" s="4">
        <v>1</v>
      </c>
      <c r="M2444" s="4" t="s">
        <v>960</v>
      </c>
      <c r="N2444" s="4"/>
    </row>
    <row r="2445" spans="1:14" hidden="1" x14ac:dyDescent="0.3">
      <c r="A2445" s="5" t="s">
        <v>606</v>
      </c>
      <c r="B2445" s="5">
        <v>5</v>
      </c>
      <c r="C2445" s="5">
        <v>5</v>
      </c>
      <c r="D2445" s="5">
        <v>110</v>
      </c>
      <c r="E2445" s="4" t="s">
        <v>861</v>
      </c>
      <c r="F2445" s="12" t="s">
        <v>911</v>
      </c>
      <c r="G2445" s="4" t="s">
        <v>1760</v>
      </c>
      <c r="H2445" s="9">
        <v>8.9490099504374641</v>
      </c>
      <c r="I2445" s="9"/>
      <c r="J2445" s="4" t="s">
        <v>856</v>
      </c>
      <c r="K2445" s="4"/>
      <c r="L2445" s="4">
        <v>1</v>
      </c>
      <c r="M2445" s="4" t="s">
        <v>960</v>
      </c>
      <c r="N2445" s="4"/>
    </row>
    <row r="2446" spans="1:14" hidden="1" x14ac:dyDescent="0.3">
      <c r="A2446" s="5" t="s">
        <v>603</v>
      </c>
      <c r="B2446" s="5">
        <v>5</v>
      </c>
      <c r="C2446" s="5">
        <v>5</v>
      </c>
      <c r="D2446" s="5">
        <v>110</v>
      </c>
      <c r="E2446" s="4" t="s">
        <v>876</v>
      </c>
      <c r="F2446" s="4" t="s">
        <v>876</v>
      </c>
      <c r="G2446" s="4" t="s">
        <v>969</v>
      </c>
      <c r="H2446" s="4">
        <v>11663</v>
      </c>
      <c r="I2446" s="4">
        <f>13170.5709063806/SQRT(2)</f>
        <v>9312.9999999999764</v>
      </c>
      <c r="J2446" s="4" t="s">
        <v>974</v>
      </c>
      <c r="K2446" s="4" t="s">
        <v>998</v>
      </c>
      <c r="L2446" s="4">
        <v>2</v>
      </c>
      <c r="M2446" s="4" t="s">
        <v>971</v>
      </c>
      <c r="N2446" s="4"/>
    </row>
    <row r="2447" spans="1:14" hidden="1" x14ac:dyDescent="0.3">
      <c r="A2447" s="5" t="s">
        <v>603</v>
      </c>
      <c r="B2447" s="5">
        <v>5</v>
      </c>
      <c r="C2447" s="5">
        <v>5</v>
      </c>
      <c r="D2447" s="5">
        <v>110</v>
      </c>
      <c r="E2447" s="4" t="s">
        <v>876</v>
      </c>
      <c r="F2447" s="4" t="s">
        <v>876</v>
      </c>
      <c r="G2447" s="4" t="s">
        <v>970</v>
      </c>
      <c r="H2447" s="4">
        <v>317.5</v>
      </c>
      <c r="I2447" s="4">
        <v>60.499999999999993</v>
      </c>
      <c r="J2447" s="4" t="s">
        <v>974</v>
      </c>
      <c r="K2447" s="4" t="s">
        <v>998</v>
      </c>
      <c r="L2447" s="4">
        <v>2</v>
      </c>
      <c r="M2447" s="4" t="s">
        <v>971</v>
      </c>
      <c r="N2447" s="4"/>
    </row>
    <row r="2448" spans="1:14" hidden="1" x14ac:dyDescent="0.3">
      <c r="A2448" s="5" t="s">
        <v>603</v>
      </c>
      <c r="B2448" s="5">
        <v>5</v>
      </c>
      <c r="C2448" s="5">
        <v>5</v>
      </c>
      <c r="D2448" s="5">
        <v>110</v>
      </c>
      <c r="E2448" s="4" t="s">
        <v>876</v>
      </c>
      <c r="F2448" s="4" t="s">
        <v>876</v>
      </c>
      <c r="G2448" s="4" t="s">
        <v>1778</v>
      </c>
      <c r="H2448" s="4">
        <v>4.5</v>
      </c>
      <c r="I2448" s="4">
        <f>STDEV(5.5,3.5)/SQRT(2)</f>
        <v>1</v>
      </c>
      <c r="J2448" s="4" t="s">
        <v>973</v>
      </c>
      <c r="K2448" s="4" t="s">
        <v>998</v>
      </c>
      <c r="L2448" s="4">
        <v>2</v>
      </c>
      <c r="M2448" s="4" t="s">
        <v>975</v>
      </c>
      <c r="N2448" s="4"/>
    </row>
    <row r="2449" spans="1:14" hidden="1" x14ac:dyDescent="0.3">
      <c r="A2449" s="5" t="s">
        <v>603</v>
      </c>
      <c r="B2449" s="5">
        <v>5</v>
      </c>
      <c r="C2449" s="5">
        <v>5</v>
      </c>
      <c r="D2449" s="5">
        <v>110</v>
      </c>
      <c r="E2449" s="4" t="s">
        <v>876</v>
      </c>
      <c r="F2449" s="4" t="s">
        <v>876</v>
      </c>
      <c r="G2449" s="4" t="s">
        <v>972</v>
      </c>
      <c r="H2449" s="4">
        <v>24.5</v>
      </c>
      <c r="I2449" s="4">
        <v>13.5</v>
      </c>
      <c r="J2449" s="4" t="s">
        <v>973</v>
      </c>
      <c r="K2449" s="4" t="s">
        <v>998</v>
      </c>
      <c r="L2449" s="4">
        <v>2</v>
      </c>
      <c r="M2449" s="4" t="s">
        <v>975</v>
      </c>
      <c r="N2449" s="4"/>
    </row>
    <row r="2450" spans="1:14" hidden="1" x14ac:dyDescent="0.3">
      <c r="A2450" s="5" t="s">
        <v>606</v>
      </c>
      <c r="B2450" s="5">
        <v>5</v>
      </c>
      <c r="C2450" s="5">
        <v>5</v>
      </c>
      <c r="D2450" s="5">
        <v>111</v>
      </c>
      <c r="E2450" s="4" t="s">
        <v>861</v>
      </c>
      <c r="F2450" s="12" t="s">
        <v>922</v>
      </c>
      <c r="G2450" s="4" t="s">
        <v>958</v>
      </c>
      <c r="H2450" s="9">
        <v>0.56376814097025307</v>
      </c>
      <c r="I2450" s="4"/>
      <c r="J2450" s="4" t="s">
        <v>961</v>
      </c>
      <c r="K2450" s="4"/>
      <c r="L2450" s="4">
        <v>1</v>
      </c>
      <c r="M2450" s="4" t="s">
        <v>960</v>
      </c>
      <c r="N2450" s="4"/>
    </row>
    <row r="2451" spans="1:14" hidden="1" x14ac:dyDescent="0.3">
      <c r="A2451" s="5" t="s">
        <v>606</v>
      </c>
      <c r="B2451" s="5">
        <v>5</v>
      </c>
      <c r="C2451" s="5">
        <v>5</v>
      </c>
      <c r="D2451" s="5">
        <v>111</v>
      </c>
      <c r="E2451" s="4" t="s">
        <v>861</v>
      </c>
      <c r="F2451" s="12" t="s">
        <v>904</v>
      </c>
      <c r="G2451" s="4" t="s">
        <v>958</v>
      </c>
      <c r="H2451" s="9">
        <v>0.59765161862515237</v>
      </c>
      <c r="I2451" s="4"/>
      <c r="J2451" s="4" t="s">
        <v>961</v>
      </c>
      <c r="K2451" s="4"/>
      <c r="L2451" s="4">
        <v>1</v>
      </c>
      <c r="M2451" s="4" t="s">
        <v>960</v>
      </c>
      <c r="N2451" s="4"/>
    </row>
    <row r="2452" spans="1:14" hidden="1" x14ac:dyDescent="0.3">
      <c r="A2452" s="5" t="s">
        <v>606</v>
      </c>
      <c r="B2452" s="5">
        <v>5</v>
      </c>
      <c r="C2452" s="5">
        <v>5</v>
      </c>
      <c r="D2452" s="5">
        <v>111</v>
      </c>
      <c r="E2452" s="4" t="s">
        <v>861</v>
      </c>
      <c r="F2452" s="12" t="s">
        <v>905</v>
      </c>
      <c r="G2452" s="4" t="s">
        <v>958</v>
      </c>
      <c r="H2452" s="9">
        <v>0.62295414551656714</v>
      </c>
      <c r="I2452" s="4"/>
      <c r="J2452" s="4" t="s">
        <v>961</v>
      </c>
      <c r="K2452" s="4"/>
      <c r="L2452" s="4">
        <v>1</v>
      </c>
      <c r="M2452" s="4" t="s">
        <v>960</v>
      </c>
      <c r="N2452" s="4"/>
    </row>
    <row r="2453" spans="1:14" hidden="1" x14ac:dyDescent="0.3">
      <c r="A2453" s="5" t="s">
        <v>606</v>
      </c>
      <c r="B2453" s="5">
        <v>5</v>
      </c>
      <c r="C2453" s="5">
        <v>5</v>
      </c>
      <c r="D2453" s="5">
        <v>111</v>
      </c>
      <c r="E2453" s="4" t="s">
        <v>861</v>
      </c>
      <c r="F2453" s="12" t="s">
        <v>906</v>
      </c>
      <c r="G2453" s="4" t="s">
        <v>958</v>
      </c>
      <c r="H2453" s="9">
        <v>0.63208878388767875</v>
      </c>
      <c r="I2453" s="4"/>
      <c r="J2453" s="4" t="s">
        <v>961</v>
      </c>
      <c r="K2453" s="4"/>
      <c r="L2453" s="4">
        <v>1</v>
      </c>
      <c r="M2453" s="4" t="s">
        <v>960</v>
      </c>
      <c r="N2453" s="4"/>
    </row>
    <row r="2454" spans="1:14" hidden="1" x14ac:dyDescent="0.3">
      <c r="A2454" s="5" t="s">
        <v>606</v>
      </c>
      <c r="B2454" s="5">
        <v>5</v>
      </c>
      <c r="C2454" s="5">
        <v>5</v>
      </c>
      <c r="D2454" s="5">
        <v>111</v>
      </c>
      <c r="E2454" s="4" t="s">
        <v>861</v>
      </c>
      <c r="F2454" s="12" t="s">
        <v>903</v>
      </c>
      <c r="G2454" s="4" t="s">
        <v>958</v>
      </c>
      <c r="H2454" s="9">
        <v>0.64399703700168165</v>
      </c>
      <c r="I2454" s="4"/>
      <c r="J2454" s="4" t="s">
        <v>961</v>
      </c>
      <c r="K2454" s="4"/>
      <c r="L2454" s="4">
        <v>1</v>
      </c>
      <c r="M2454" s="4" t="s">
        <v>960</v>
      </c>
      <c r="N2454" s="4"/>
    </row>
    <row r="2455" spans="1:14" hidden="1" x14ac:dyDescent="0.3">
      <c r="A2455" s="5" t="s">
        <v>606</v>
      </c>
      <c r="B2455" s="5">
        <v>5</v>
      </c>
      <c r="C2455" s="5">
        <v>5</v>
      </c>
      <c r="D2455" s="5">
        <v>111</v>
      </c>
      <c r="E2455" s="4" t="s">
        <v>861</v>
      </c>
      <c r="F2455" s="12" t="s">
        <v>907</v>
      </c>
      <c r="G2455" s="4" t="s">
        <v>958</v>
      </c>
      <c r="H2455" s="9">
        <v>0.68210631656274601</v>
      </c>
      <c r="I2455" s="4"/>
      <c r="J2455" s="4" t="s">
        <v>961</v>
      </c>
      <c r="K2455" s="4"/>
      <c r="L2455" s="4">
        <v>1</v>
      </c>
      <c r="M2455" s="4" t="s">
        <v>960</v>
      </c>
      <c r="N2455" s="4"/>
    </row>
    <row r="2456" spans="1:14" hidden="1" x14ac:dyDescent="0.3">
      <c r="A2456" s="5" t="s">
        <v>606</v>
      </c>
      <c r="B2456" s="5">
        <v>5</v>
      </c>
      <c r="C2456" s="5">
        <v>5</v>
      </c>
      <c r="D2456" s="5">
        <v>111</v>
      </c>
      <c r="E2456" s="4" t="s">
        <v>861</v>
      </c>
      <c r="F2456" s="12" t="s">
        <v>908</v>
      </c>
      <c r="G2456" s="4" t="s">
        <v>958</v>
      </c>
      <c r="H2456" s="9">
        <v>0.68716118740366783</v>
      </c>
      <c r="I2456" s="4"/>
      <c r="J2456" s="4" t="s">
        <v>961</v>
      </c>
      <c r="K2456" s="4"/>
      <c r="L2456" s="4">
        <v>1</v>
      </c>
      <c r="M2456" s="4" t="s">
        <v>960</v>
      </c>
      <c r="N2456" s="4"/>
    </row>
    <row r="2457" spans="1:14" hidden="1" x14ac:dyDescent="0.3">
      <c r="A2457" s="5" t="s">
        <v>606</v>
      </c>
      <c r="B2457" s="5">
        <v>5</v>
      </c>
      <c r="C2457" s="5">
        <v>5</v>
      </c>
      <c r="D2457" s="5">
        <v>111</v>
      </c>
      <c r="E2457" s="4" t="s">
        <v>861</v>
      </c>
      <c r="F2457" s="12" t="s">
        <v>909</v>
      </c>
      <c r="G2457" s="4" t="s">
        <v>958</v>
      </c>
      <c r="H2457" s="9">
        <v>0.69677969010741281</v>
      </c>
      <c r="I2457" s="4"/>
      <c r="J2457" s="4" t="s">
        <v>961</v>
      </c>
      <c r="K2457" s="4"/>
      <c r="L2457" s="4">
        <v>1</v>
      </c>
      <c r="M2457" s="4" t="s">
        <v>960</v>
      </c>
      <c r="N2457" s="4"/>
    </row>
    <row r="2458" spans="1:14" hidden="1" x14ac:dyDescent="0.3">
      <c r="A2458" s="5" t="s">
        <v>606</v>
      </c>
      <c r="B2458" s="5">
        <v>5</v>
      </c>
      <c r="C2458" s="5">
        <v>5</v>
      </c>
      <c r="D2458" s="5">
        <v>111</v>
      </c>
      <c r="E2458" s="4" t="s">
        <v>861</v>
      </c>
      <c r="F2458" s="12" t="s">
        <v>910</v>
      </c>
      <c r="G2458" s="4" t="s">
        <v>958</v>
      </c>
      <c r="H2458" s="9">
        <v>0.68500368230140452</v>
      </c>
      <c r="I2458" s="4"/>
      <c r="J2458" s="4" t="s">
        <v>961</v>
      </c>
      <c r="K2458" s="4"/>
      <c r="L2458" s="4">
        <v>1</v>
      </c>
      <c r="M2458" s="4" t="s">
        <v>960</v>
      </c>
      <c r="N2458" s="4"/>
    </row>
    <row r="2459" spans="1:14" hidden="1" x14ac:dyDescent="0.3">
      <c r="A2459" s="5" t="s">
        <v>606</v>
      </c>
      <c r="B2459" s="5">
        <v>5</v>
      </c>
      <c r="C2459" s="5">
        <v>5</v>
      </c>
      <c r="D2459" s="5">
        <v>111</v>
      </c>
      <c r="E2459" s="4" t="s">
        <v>861</v>
      </c>
      <c r="F2459" s="12" t="s">
        <v>911</v>
      </c>
      <c r="G2459" s="4" t="s">
        <v>958</v>
      </c>
      <c r="H2459" s="9">
        <v>0.72898880672505351</v>
      </c>
      <c r="I2459" s="4"/>
      <c r="J2459" s="4" t="s">
        <v>961</v>
      </c>
      <c r="K2459" s="4"/>
      <c r="L2459" s="4">
        <v>1</v>
      </c>
      <c r="M2459" s="4" t="s">
        <v>960</v>
      </c>
      <c r="N2459" s="4"/>
    </row>
    <row r="2460" spans="1:14" hidden="1" x14ac:dyDescent="0.3">
      <c r="A2460" s="5" t="s">
        <v>606</v>
      </c>
      <c r="B2460" s="5">
        <v>5</v>
      </c>
      <c r="C2460" s="5">
        <v>5</v>
      </c>
      <c r="D2460" s="5">
        <v>111</v>
      </c>
      <c r="E2460" s="4" t="s">
        <v>861</v>
      </c>
      <c r="F2460" s="12" t="s">
        <v>912</v>
      </c>
      <c r="G2460" s="4" t="s">
        <v>958</v>
      </c>
      <c r="H2460" s="9">
        <v>0.71032300570114659</v>
      </c>
      <c r="I2460" s="4"/>
      <c r="J2460" s="4" t="s">
        <v>961</v>
      </c>
      <c r="K2460" s="4"/>
      <c r="L2460" s="4">
        <v>1</v>
      </c>
      <c r="M2460" s="4" t="s">
        <v>960</v>
      </c>
      <c r="N2460" s="4"/>
    </row>
    <row r="2461" spans="1:14" hidden="1" x14ac:dyDescent="0.3">
      <c r="A2461" s="5" t="s">
        <v>606</v>
      </c>
      <c r="B2461" s="5">
        <v>5</v>
      </c>
      <c r="C2461" s="5">
        <v>5</v>
      </c>
      <c r="D2461" s="5">
        <v>111</v>
      </c>
      <c r="E2461" s="4" t="s">
        <v>861</v>
      </c>
      <c r="F2461" s="12" t="s">
        <v>913</v>
      </c>
      <c r="G2461" s="4" t="s">
        <v>958</v>
      </c>
      <c r="H2461" s="9">
        <v>0.7042564905466846</v>
      </c>
      <c r="I2461" s="4"/>
      <c r="J2461" s="4" t="s">
        <v>961</v>
      </c>
      <c r="K2461" s="4"/>
      <c r="L2461" s="4">
        <v>1</v>
      </c>
      <c r="M2461" s="4" t="s">
        <v>960</v>
      </c>
      <c r="N2461" s="4"/>
    </row>
    <row r="2462" spans="1:14" hidden="1" x14ac:dyDescent="0.3">
      <c r="A2462" s="5" t="s">
        <v>606</v>
      </c>
      <c r="B2462" s="5">
        <v>5</v>
      </c>
      <c r="C2462" s="5">
        <v>5</v>
      </c>
      <c r="D2462" s="5">
        <v>111</v>
      </c>
      <c r="E2462" s="4" t="s">
        <v>861</v>
      </c>
      <c r="F2462" s="12" t="s">
        <v>914</v>
      </c>
      <c r="G2462" s="4" t="s">
        <v>958</v>
      </c>
      <c r="H2462" s="9">
        <v>0.68822136012966439</v>
      </c>
      <c r="I2462" s="4"/>
      <c r="J2462" s="4" t="s">
        <v>961</v>
      </c>
      <c r="K2462" s="4"/>
      <c r="L2462" s="4">
        <v>1</v>
      </c>
      <c r="M2462" s="4" t="s">
        <v>960</v>
      </c>
      <c r="N2462" s="4"/>
    </row>
    <row r="2463" spans="1:14" hidden="1" x14ac:dyDescent="0.3">
      <c r="A2463" s="5" t="s">
        <v>606</v>
      </c>
      <c r="B2463" s="5">
        <v>5</v>
      </c>
      <c r="C2463" s="5">
        <v>5</v>
      </c>
      <c r="D2463" s="5">
        <v>111</v>
      </c>
      <c r="E2463" s="4" t="s">
        <v>861</v>
      </c>
      <c r="F2463" s="12" t="s">
        <v>915</v>
      </c>
      <c r="G2463" s="4" t="s">
        <v>958</v>
      </c>
      <c r="H2463" s="9">
        <v>0.72908248198382963</v>
      </c>
      <c r="I2463" s="4"/>
      <c r="J2463" s="4" t="s">
        <v>961</v>
      </c>
      <c r="K2463" s="4"/>
      <c r="L2463" s="4">
        <v>1</v>
      </c>
      <c r="M2463" s="4" t="s">
        <v>960</v>
      </c>
      <c r="N2463" s="4"/>
    </row>
    <row r="2464" spans="1:14" hidden="1" x14ac:dyDescent="0.3">
      <c r="A2464" s="5" t="s">
        <v>606</v>
      </c>
      <c r="B2464" s="5">
        <v>5</v>
      </c>
      <c r="C2464" s="5">
        <v>5</v>
      </c>
      <c r="D2464" s="5">
        <v>111</v>
      </c>
      <c r="E2464" s="4" t="s">
        <v>861</v>
      </c>
      <c r="F2464" s="12" t="s">
        <v>916</v>
      </c>
      <c r="G2464" s="4" t="s">
        <v>958</v>
      </c>
      <c r="H2464" s="9">
        <v>0.73240546045980492</v>
      </c>
      <c r="I2464" s="4"/>
      <c r="J2464" s="4" t="s">
        <v>961</v>
      </c>
      <c r="K2464" s="4"/>
      <c r="L2464" s="4">
        <v>1</v>
      </c>
      <c r="M2464" s="4" t="s">
        <v>960</v>
      </c>
      <c r="N2464" s="4"/>
    </row>
    <row r="2465" spans="1:14" hidden="1" x14ac:dyDescent="0.3">
      <c r="A2465" s="5" t="s">
        <v>606</v>
      </c>
      <c r="B2465" s="5">
        <v>5</v>
      </c>
      <c r="C2465" s="5">
        <v>5</v>
      </c>
      <c r="D2465" s="5">
        <v>111</v>
      </c>
      <c r="E2465" s="4" t="s">
        <v>861</v>
      </c>
      <c r="F2465" s="12" t="s">
        <v>917</v>
      </c>
      <c r="G2465" s="4" t="s">
        <v>958</v>
      </c>
      <c r="H2465" s="9">
        <v>0.74112686389210158</v>
      </c>
      <c r="I2465" s="4"/>
      <c r="J2465" s="4" t="s">
        <v>961</v>
      </c>
      <c r="K2465" s="4"/>
      <c r="L2465" s="4">
        <v>1</v>
      </c>
      <c r="M2465" s="4" t="s">
        <v>960</v>
      </c>
      <c r="N2465" s="4"/>
    </row>
    <row r="2466" spans="1:14" hidden="1" x14ac:dyDescent="0.3">
      <c r="A2466" s="5" t="s">
        <v>606</v>
      </c>
      <c r="B2466" s="5">
        <v>5</v>
      </c>
      <c r="C2466" s="5">
        <v>5</v>
      </c>
      <c r="D2466" s="5">
        <v>111</v>
      </c>
      <c r="E2466" s="4" t="s">
        <v>861</v>
      </c>
      <c r="F2466" s="12" t="s">
        <v>918</v>
      </c>
      <c r="G2466" s="4" t="s">
        <v>958</v>
      </c>
      <c r="H2466" s="9">
        <v>0.74804784521435796</v>
      </c>
      <c r="I2466" s="4"/>
      <c r="J2466" s="4" t="s">
        <v>961</v>
      </c>
      <c r="K2466" s="4"/>
      <c r="L2466" s="4">
        <v>1</v>
      </c>
      <c r="M2466" s="4" t="s">
        <v>960</v>
      </c>
      <c r="N2466" s="4"/>
    </row>
    <row r="2467" spans="1:14" hidden="1" x14ac:dyDescent="0.3">
      <c r="A2467" s="5" t="s">
        <v>606</v>
      </c>
      <c r="B2467" s="5">
        <v>5</v>
      </c>
      <c r="C2467" s="5">
        <v>5</v>
      </c>
      <c r="D2467" s="5">
        <v>111</v>
      </c>
      <c r="E2467" s="4" t="s">
        <v>861</v>
      </c>
      <c r="F2467" s="12" t="s">
        <v>919</v>
      </c>
      <c r="G2467" s="4" t="s">
        <v>958</v>
      </c>
      <c r="H2467" s="9">
        <v>0.742238308595213</v>
      </c>
      <c r="I2467" s="4"/>
      <c r="J2467" s="4" t="s">
        <v>961</v>
      </c>
      <c r="K2467" s="4"/>
      <c r="L2467" s="4">
        <v>1</v>
      </c>
      <c r="M2467" s="4" t="s">
        <v>960</v>
      </c>
      <c r="N2467" s="4"/>
    </row>
    <row r="2468" spans="1:14" hidden="1" x14ac:dyDescent="0.3">
      <c r="A2468" s="5" t="s">
        <v>606</v>
      </c>
      <c r="B2468" s="5">
        <v>5</v>
      </c>
      <c r="C2468" s="5">
        <v>5</v>
      </c>
      <c r="D2468" s="5">
        <v>111</v>
      </c>
      <c r="E2468" s="4" t="s">
        <v>861</v>
      </c>
      <c r="F2468" s="12" t="s">
        <v>920</v>
      </c>
      <c r="G2468" s="4" t="s">
        <v>958</v>
      </c>
      <c r="H2468" s="9">
        <v>0.74140672148047504</v>
      </c>
      <c r="I2468" s="4"/>
      <c r="J2468" s="4" t="s">
        <v>961</v>
      </c>
      <c r="K2468" s="4"/>
      <c r="L2468" s="4">
        <v>1</v>
      </c>
      <c r="M2468" s="4" t="s">
        <v>960</v>
      </c>
      <c r="N2468" s="4"/>
    </row>
    <row r="2469" spans="1:14" hidden="1" x14ac:dyDescent="0.3">
      <c r="A2469" s="5" t="s">
        <v>606</v>
      </c>
      <c r="B2469" s="5">
        <v>5</v>
      </c>
      <c r="C2469" s="5">
        <v>5</v>
      </c>
      <c r="D2469" s="5">
        <v>111</v>
      </c>
      <c r="E2469" s="4" t="s">
        <v>861</v>
      </c>
      <c r="F2469" s="12" t="s">
        <v>921</v>
      </c>
      <c r="G2469" s="4" t="s">
        <v>958</v>
      </c>
      <c r="H2469" s="9">
        <v>0.74018946641366279</v>
      </c>
      <c r="I2469" s="4"/>
      <c r="J2469" s="4" t="s">
        <v>961</v>
      </c>
      <c r="K2469" s="4"/>
      <c r="L2469" s="4">
        <v>1</v>
      </c>
      <c r="M2469" s="4" t="s">
        <v>960</v>
      </c>
      <c r="N2469" s="4"/>
    </row>
    <row r="2470" spans="1:14" hidden="1" x14ac:dyDescent="0.3">
      <c r="A2470" s="5" t="s">
        <v>606</v>
      </c>
      <c r="B2470" s="5">
        <v>5</v>
      </c>
      <c r="C2470" s="5">
        <v>5</v>
      </c>
      <c r="D2470" s="5">
        <v>111</v>
      </c>
      <c r="E2470" s="4" t="s">
        <v>861</v>
      </c>
      <c r="F2470" s="12" t="s">
        <v>1134</v>
      </c>
      <c r="G2470" s="4" t="s">
        <v>958</v>
      </c>
      <c r="H2470" s="9">
        <v>0.74768301554703964</v>
      </c>
      <c r="I2470" s="4"/>
      <c r="J2470" s="4" t="s">
        <v>961</v>
      </c>
      <c r="K2470" s="4"/>
      <c r="L2470" s="4">
        <v>1</v>
      </c>
      <c r="M2470" s="4" t="s">
        <v>960</v>
      </c>
      <c r="N2470" s="4"/>
    </row>
    <row r="2471" spans="1:14" hidden="1" x14ac:dyDescent="0.3">
      <c r="A2471" s="5" t="s">
        <v>606</v>
      </c>
      <c r="B2471" s="5">
        <v>5</v>
      </c>
      <c r="C2471" s="5">
        <v>5</v>
      </c>
      <c r="D2471" s="5">
        <v>111</v>
      </c>
      <c r="E2471" s="4" t="s">
        <v>861</v>
      </c>
      <c r="F2471" s="12" t="s">
        <v>1141</v>
      </c>
      <c r="G2471" s="4" t="s">
        <v>958</v>
      </c>
      <c r="H2471" s="9">
        <v>0.74413564466300486</v>
      </c>
      <c r="I2471" s="4"/>
      <c r="J2471" s="4" t="s">
        <v>961</v>
      </c>
      <c r="K2471" s="4"/>
      <c r="L2471" s="4">
        <v>1</v>
      </c>
      <c r="M2471" s="4" t="s">
        <v>960</v>
      </c>
      <c r="N2471" s="4"/>
    </row>
    <row r="2472" spans="1:14" hidden="1" x14ac:dyDescent="0.3">
      <c r="A2472" s="5" t="s">
        <v>606</v>
      </c>
      <c r="B2472" s="5">
        <v>5</v>
      </c>
      <c r="C2472" s="5">
        <v>5</v>
      </c>
      <c r="D2472" s="5">
        <v>111</v>
      </c>
      <c r="E2472" s="4" t="s">
        <v>861</v>
      </c>
      <c r="F2472" s="12" t="s">
        <v>1142</v>
      </c>
      <c r="G2472" s="4" t="s">
        <v>958</v>
      </c>
      <c r="H2472" s="9">
        <v>0.74675157857569385</v>
      </c>
      <c r="I2472" s="4"/>
      <c r="J2472" s="4" t="s">
        <v>961</v>
      </c>
      <c r="K2472" s="4"/>
      <c r="L2472" s="4">
        <v>1</v>
      </c>
      <c r="M2472" s="4" t="s">
        <v>960</v>
      </c>
      <c r="N2472" s="4"/>
    </row>
    <row r="2473" spans="1:14" hidden="1" x14ac:dyDescent="0.3">
      <c r="A2473" s="5" t="s">
        <v>606</v>
      </c>
      <c r="B2473" s="5">
        <v>5</v>
      </c>
      <c r="C2473" s="5">
        <v>5</v>
      </c>
      <c r="D2473" s="5">
        <v>111</v>
      </c>
      <c r="E2473" s="4" t="s">
        <v>861</v>
      </c>
      <c r="F2473" s="12" t="s">
        <v>1143</v>
      </c>
      <c r="G2473" s="4" t="s">
        <v>958</v>
      </c>
      <c r="H2473" s="9">
        <v>0.74169168128819418</v>
      </c>
      <c r="I2473" s="4"/>
      <c r="J2473" s="4" t="s">
        <v>961</v>
      </c>
      <c r="K2473" s="4"/>
      <c r="L2473" s="4">
        <v>1</v>
      </c>
      <c r="M2473" s="4" t="s">
        <v>960</v>
      </c>
      <c r="N2473" s="4"/>
    </row>
    <row r="2474" spans="1:14" hidden="1" x14ac:dyDescent="0.3">
      <c r="A2474" s="5" t="s">
        <v>606</v>
      </c>
      <c r="B2474" s="5">
        <v>5</v>
      </c>
      <c r="C2474" s="5">
        <v>5</v>
      </c>
      <c r="D2474" s="5">
        <v>111</v>
      </c>
      <c r="E2474" s="4" t="s">
        <v>861</v>
      </c>
      <c r="F2474" s="12" t="s">
        <v>1144</v>
      </c>
      <c r="G2474" s="4" t="s">
        <v>958</v>
      </c>
      <c r="H2474" s="9">
        <v>0.74779237979939672</v>
      </c>
      <c r="I2474" s="4"/>
      <c r="J2474" s="4" t="s">
        <v>961</v>
      </c>
      <c r="K2474" s="4"/>
      <c r="L2474" s="4">
        <v>1</v>
      </c>
      <c r="M2474" s="4" t="s">
        <v>960</v>
      </c>
      <c r="N2474" s="4"/>
    </row>
    <row r="2475" spans="1:14" hidden="1" x14ac:dyDescent="0.3">
      <c r="A2475" s="5" t="s">
        <v>606</v>
      </c>
      <c r="B2475" s="5">
        <v>5</v>
      </c>
      <c r="C2475" s="5">
        <v>5</v>
      </c>
      <c r="D2475" s="5">
        <v>111</v>
      </c>
      <c r="E2475" s="4" t="s">
        <v>861</v>
      </c>
      <c r="F2475" s="12" t="s">
        <v>1135</v>
      </c>
      <c r="G2475" s="4" t="s">
        <v>958</v>
      </c>
      <c r="H2475" s="9">
        <v>0.7364331204730854</v>
      </c>
      <c r="I2475" s="4"/>
      <c r="J2475" s="4" t="s">
        <v>961</v>
      </c>
      <c r="K2475" s="4"/>
      <c r="L2475" s="4">
        <v>1</v>
      </c>
      <c r="M2475" s="4" t="s">
        <v>960</v>
      </c>
      <c r="N2475" s="4"/>
    </row>
    <row r="2476" spans="1:14" hidden="1" x14ac:dyDescent="0.3">
      <c r="A2476" s="5" t="s">
        <v>606</v>
      </c>
      <c r="B2476" s="5">
        <v>5</v>
      </c>
      <c r="C2476" s="5">
        <v>5</v>
      </c>
      <c r="D2476" s="5">
        <v>111</v>
      </c>
      <c r="E2476" s="4" t="s">
        <v>861</v>
      </c>
      <c r="F2476" s="12" t="s">
        <v>1145</v>
      </c>
      <c r="G2476" s="4" t="s">
        <v>958</v>
      </c>
      <c r="H2476" s="9">
        <v>0.73326994312344429</v>
      </c>
      <c r="I2476" s="4"/>
      <c r="J2476" s="4" t="s">
        <v>961</v>
      </c>
      <c r="K2476" s="4"/>
      <c r="L2476" s="4">
        <v>1</v>
      </c>
      <c r="M2476" s="4" t="s">
        <v>960</v>
      </c>
      <c r="N2476" s="4"/>
    </row>
    <row r="2477" spans="1:14" hidden="1" x14ac:dyDescent="0.3">
      <c r="A2477" s="5" t="s">
        <v>606</v>
      </c>
      <c r="B2477" s="5">
        <v>5</v>
      </c>
      <c r="C2477" s="5">
        <v>5</v>
      </c>
      <c r="D2477" s="5">
        <v>111</v>
      </c>
      <c r="E2477" s="4" t="s">
        <v>861</v>
      </c>
      <c r="F2477" s="12" t="s">
        <v>1146</v>
      </c>
      <c r="G2477" s="4" t="s">
        <v>958</v>
      </c>
      <c r="H2477" s="9">
        <v>0.73604338626933341</v>
      </c>
      <c r="I2477" s="4"/>
      <c r="J2477" s="4" t="s">
        <v>961</v>
      </c>
      <c r="K2477" s="4"/>
      <c r="L2477" s="4">
        <v>1</v>
      </c>
      <c r="M2477" s="4" t="s">
        <v>960</v>
      </c>
      <c r="N2477" s="4"/>
    </row>
    <row r="2478" spans="1:14" hidden="1" x14ac:dyDescent="0.3">
      <c r="A2478" s="5" t="s">
        <v>606</v>
      </c>
      <c r="B2478" s="5">
        <v>5</v>
      </c>
      <c r="C2478" s="5">
        <v>5</v>
      </c>
      <c r="D2478" s="5">
        <v>111</v>
      </c>
      <c r="E2478" s="4" t="s">
        <v>861</v>
      </c>
      <c r="F2478" s="12" t="s">
        <v>1147</v>
      </c>
      <c r="G2478" s="4" t="s">
        <v>958</v>
      </c>
      <c r="H2478" s="9">
        <v>0.74454005163752701</v>
      </c>
      <c r="I2478" s="4"/>
      <c r="J2478" s="4" t="s">
        <v>961</v>
      </c>
      <c r="K2478" s="4"/>
      <c r="L2478" s="4">
        <v>1</v>
      </c>
      <c r="M2478" s="4" t="s">
        <v>960</v>
      </c>
      <c r="N2478" s="4"/>
    </row>
    <row r="2479" spans="1:14" hidden="1" x14ac:dyDescent="0.3">
      <c r="A2479" s="5" t="s">
        <v>606</v>
      </c>
      <c r="B2479" s="5">
        <v>5</v>
      </c>
      <c r="C2479" s="5">
        <v>5</v>
      </c>
      <c r="D2479" s="5">
        <v>111</v>
      </c>
      <c r="E2479" s="4" t="s">
        <v>861</v>
      </c>
      <c r="F2479" s="12" t="s">
        <v>1148</v>
      </c>
      <c r="G2479" s="4" t="s">
        <v>958</v>
      </c>
      <c r="H2479" s="9">
        <v>0.74849864071988437</v>
      </c>
      <c r="I2479" s="4"/>
      <c r="J2479" s="4" t="s">
        <v>961</v>
      </c>
      <c r="K2479" s="4"/>
      <c r="L2479" s="4">
        <v>1</v>
      </c>
      <c r="M2479" s="4" t="s">
        <v>960</v>
      </c>
      <c r="N2479" s="4"/>
    </row>
    <row r="2480" spans="1:14" hidden="1" x14ac:dyDescent="0.3">
      <c r="A2480" s="5" t="s">
        <v>606</v>
      </c>
      <c r="B2480" s="5">
        <v>5</v>
      </c>
      <c r="C2480" s="5">
        <v>5</v>
      </c>
      <c r="D2480" s="5">
        <v>111</v>
      </c>
      <c r="E2480" s="4" t="s">
        <v>861</v>
      </c>
      <c r="F2480" s="12" t="s">
        <v>1136</v>
      </c>
      <c r="G2480" s="4" t="s">
        <v>958</v>
      </c>
      <c r="H2480" s="9">
        <v>0.74430862730415015</v>
      </c>
      <c r="I2480" s="4"/>
      <c r="J2480" s="4" t="s">
        <v>961</v>
      </c>
      <c r="K2480" s="4"/>
      <c r="L2480" s="4">
        <v>1</v>
      </c>
      <c r="M2480" s="4" t="s">
        <v>960</v>
      </c>
      <c r="N2480" s="4"/>
    </row>
    <row r="2481" spans="1:14" hidden="1" x14ac:dyDescent="0.3">
      <c r="A2481" s="5" t="s">
        <v>606</v>
      </c>
      <c r="B2481" s="5">
        <v>5</v>
      </c>
      <c r="C2481" s="5">
        <v>5</v>
      </c>
      <c r="D2481" s="5">
        <v>111</v>
      </c>
      <c r="E2481" s="4" t="s">
        <v>861</v>
      </c>
      <c r="F2481" s="12" t="s">
        <v>1149</v>
      </c>
      <c r="G2481" s="4" t="s">
        <v>958</v>
      </c>
      <c r="H2481" s="9">
        <v>0.75731039500416919</v>
      </c>
      <c r="I2481" s="4"/>
      <c r="J2481" s="4" t="s">
        <v>961</v>
      </c>
      <c r="K2481" s="4"/>
      <c r="L2481" s="4">
        <v>1</v>
      </c>
      <c r="M2481" s="4" t="s">
        <v>960</v>
      </c>
      <c r="N2481" s="4"/>
    </row>
    <row r="2482" spans="1:14" hidden="1" x14ac:dyDescent="0.3">
      <c r="A2482" s="5" t="s">
        <v>606</v>
      </c>
      <c r="B2482" s="5">
        <v>5</v>
      </c>
      <c r="C2482" s="5">
        <v>5</v>
      </c>
      <c r="D2482" s="5">
        <v>111</v>
      </c>
      <c r="E2482" s="4" t="s">
        <v>861</v>
      </c>
      <c r="F2482" s="12" t="s">
        <v>1150</v>
      </c>
      <c r="G2482" s="4" t="s">
        <v>958</v>
      </c>
      <c r="H2482" s="9">
        <v>0.76490698980835969</v>
      </c>
      <c r="I2482" s="4"/>
      <c r="J2482" s="4" t="s">
        <v>961</v>
      </c>
      <c r="K2482" s="4"/>
      <c r="L2482" s="4">
        <v>1</v>
      </c>
      <c r="M2482" s="4" t="s">
        <v>960</v>
      </c>
      <c r="N2482" s="4"/>
    </row>
    <row r="2483" spans="1:14" hidden="1" x14ac:dyDescent="0.3">
      <c r="A2483" s="5" t="s">
        <v>606</v>
      </c>
      <c r="B2483" s="5">
        <v>5</v>
      </c>
      <c r="C2483" s="5">
        <v>5</v>
      </c>
      <c r="D2483" s="5">
        <v>111</v>
      </c>
      <c r="E2483" s="4" t="s">
        <v>861</v>
      </c>
      <c r="F2483" s="12" t="s">
        <v>1151</v>
      </c>
      <c r="G2483" s="4" t="s">
        <v>958</v>
      </c>
      <c r="H2483" s="9">
        <v>0.77125125564215868</v>
      </c>
      <c r="I2483" s="4"/>
      <c r="J2483" s="4" t="s">
        <v>961</v>
      </c>
      <c r="K2483" s="4"/>
      <c r="L2483" s="4">
        <v>1</v>
      </c>
      <c r="M2483" s="4" t="s">
        <v>960</v>
      </c>
      <c r="N2483" s="4"/>
    </row>
    <row r="2484" spans="1:14" hidden="1" x14ac:dyDescent="0.3">
      <c r="A2484" s="5" t="s">
        <v>606</v>
      </c>
      <c r="B2484" s="5">
        <v>5</v>
      </c>
      <c r="C2484" s="5">
        <v>5</v>
      </c>
      <c r="D2484" s="5">
        <v>111</v>
      </c>
      <c r="E2484" s="4" t="s">
        <v>861</v>
      </c>
      <c r="F2484" s="12" t="s">
        <v>1152</v>
      </c>
      <c r="G2484" s="4" t="s">
        <v>958</v>
      </c>
      <c r="H2484" s="9">
        <v>0.76469770939316273</v>
      </c>
      <c r="I2484" s="4"/>
      <c r="J2484" s="4" t="s">
        <v>961</v>
      </c>
      <c r="K2484" s="4"/>
      <c r="L2484" s="4">
        <v>1</v>
      </c>
      <c r="M2484" s="4" t="s">
        <v>960</v>
      </c>
      <c r="N2484" s="4"/>
    </row>
    <row r="2485" spans="1:14" hidden="1" x14ac:dyDescent="0.3">
      <c r="A2485" s="5" t="s">
        <v>606</v>
      </c>
      <c r="B2485" s="5">
        <v>5</v>
      </c>
      <c r="C2485" s="5">
        <v>5</v>
      </c>
      <c r="D2485" s="5">
        <v>111</v>
      </c>
      <c r="E2485" s="4" t="s">
        <v>861</v>
      </c>
      <c r="F2485" s="12" t="s">
        <v>1137</v>
      </c>
      <c r="G2485" s="4" t="s">
        <v>958</v>
      </c>
      <c r="H2485" s="9">
        <v>0.77151484364567402</v>
      </c>
      <c r="I2485" s="4"/>
      <c r="J2485" s="4" t="s">
        <v>961</v>
      </c>
      <c r="K2485" s="4"/>
      <c r="L2485" s="4">
        <v>1</v>
      </c>
      <c r="M2485" s="4" t="s">
        <v>960</v>
      </c>
      <c r="N2485" s="4"/>
    </row>
    <row r="2486" spans="1:14" hidden="1" x14ac:dyDescent="0.3">
      <c r="A2486" s="5" t="s">
        <v>606</v>
      </c>
      <c r="B2486" s="5">
        <v>5</v>
      </c>
      <c r="C2486" s="5">
        <v>5</v>
      </c>
      <c r="D2486" s="5">
        <v>111</v>
      </c>
      <c r="E2486" s="4" t="s">
        <v>861</v>
      </c>
      <c r="F2486" s="12" t="s">
        <v>1153</v>
      </c>
      <c r="G2486" s="4" t="s">
        <v>958</v>
      </c>
      <c r="H2486" s="9">
        <v>0.77353332930257168</v>
      </c>
      <c r="I2486" s="4"/>
      <c r="J2486" s="4" t="s">
        <v>961</v>
      </c>
      <c r="K2486" s="4"/>
      <c r="L2486" s="4">
        <v>1</v>
      </c>
      <c r="M2486" s="4" t="s">
        <v>960</v>
      </c>
      <c r="N2486" s="4"/>
    </row>
    <row r="2487" spans="1:14" hidden="1" x14ac:dyDescent="0.3">
      <c r="A2487" s="5" t="s">
        <v>606</v>
      </c>
      <c r="B2487" s="5">
        <v>5</v>
      </c>
      <c r="C2487" s="5">
        <v>5</v>
      </c>
      <c r="D2487" s="5">
        <v>111</v>
      </c>
      <c r="E2487" s="4" t="s">
        <v>861</v>
      </c>
      <c r="F2487" s="12" t="s">
        <v>1155</v>
      </c>
      <c r="G2487" s="4" t="s">
        <v>958</v>
      </c>
      <c r="H2487" s="9">
        <v>0.78321969573392414</v>
      </c>
      <c r="I2487" s="4"/>
      <c r="J2487" s="4" t="s">
        <v>961</v>
      </c>
      <c r="K2487" s="4"/>
      <c r="L2487" s="4">
        <v>1</v>
      </c>
      <c r="M2487" s="4" t="s">
        <v>960</v>
      </c>
      <c r="N2487" s="4"/>
    </row>
    <row r="2488" spans="1:14" hidden="1" x14ac:dyDescent="0.3">
      <c r="A2488" s="5" t="s">
        <v>606</v>
      </c>
      <c r="B2488" s="5">
        <v>5</v>
      </c>
      <c r="C2488" s="5">
        <v>5</v>
      </c>
      <c r="D2488" s="5">
        <v>111</v>
      </c>
      <c r="E2488" s="4" t="s">
        <v>861</v>
      </c>
      <c r="F2488" s="12" t="s">
        <v>1156</v>
      </c>
      <c r="G2488" s="4" t="s">
        <v>958</v>
      </c>
      <c r="H2488" s="9">
        <v>0.78775116364777809</v>
      </c>
      <c r="I2488" s="4"/>
      <c r="J2488" s="4" t="s">
        <v>961</v>
      </c>
      <c r="K2488" s="4"/>
      <c r="L2488" s="4">
        <v>1</v>
      </c>
      <c r="M2488" s="4" t="s">
        <v>960</v>
      </c>
      <c r="N2488" s="4"/>
    </row>
    <row r="2489" spans="1:14" hidden="1" x14ac:dyDescent="0.3">
      <c r="A2489" s="5" t="s">
        <v>606</v>
      </c>
      <c r="B2489" s="5">
        <v>5</v>
      </c>
      <c r="C2489" s="5">
        <v>5</v>
      </c>
      <c r="D2489" s="5">
        <v>111</v>
      </c>
      <c r="E2489" s="4" t="s">
        <v>861</v>
      </c>
      <c r="F2489" s="12" t="s">
        <v>1157</v>
      </c>
      <c r="G2489" s="4" t="s">
        <v>958</v>
      </c>
      <c r="H2489" s="9">
        <v>0.78576480979431118</v>
      </c>
      <c r="I2489" s="4"/>
      <c r="J2489" s="4" t="s">
        <v>961</v>
      </c>
      <c r="K2489" s="4"/>
      <c r="L2489" s="4">
        <v>1</v>
      </c>
      <c r="M2489" s="4" t="s">
        <v>960</v>
      </c>
      <c r="N2489" s="4"/>
    </row>
    <row r="2490" spans="1:14" hidden="1" x14ac:dyDescent="0.3">
      <c r="A2490" s="5" t="s">
        <v>606</v>
      </c>
      <c r="B2490" s="5">
        <v>5</v>
      </c>
      <c r="C2490" s="5">
        <v>5</v>
      </c>
      <c r="D2490" s="5">
        <v>111</v>
      </c>
      <c r="E2490" s="4" t="s">
        <v>861</v>
      </c>
      <c r="F2490" s="12" t="s">
        <v>1158</v>
      </c>
      <c r="G2490" s="4" t="s">
        <v>958</v>
      </c>
      <c r="H2490" s="9">
        <v>0.78791658049293567</v>
      </c>
      <c r="I2490" s="4"/>
      <c r="J2490" s="4" t="s">
        <v>961</v>
      </c>
      <c r="K2490" s="4"/>
      <c r="L2490" s="4">
        <v>1</v>
      </c>
      <c r="M2490" s="4" t="s">
        <v>960</v>
      </c>
      <c r="N2490" s="4"/>
    </row>
    <row r="2491" spans="1:14" hidden="1" x14ac:dyDescent="0.3">
      <c r="A2491" s="5" t="s">
        <v>606</v>
      </c>
      <c r="B2491" s="5">
        <v>5</v>
      </c>
      <c r="C2491" s="5">
        <v>5</v>
      </c>
      <c r="D2491" s="5">
        <v>111</v>
      </c>
      <c r="E2491" s="4" t="s">
        <v>861</v>
      </c>
      <c r="F2491" s="12" t="s">
        <v>1159</v>
      </c>
      <c r="G2491" s="4" t="s">
        <v>958</v>
      </c>
      <c r="H2491" s="9">
        <v>0.78527039352623806</v>
      </c>
      <c r="I2491" s="4"/>
      <c r="J2491" s="4" t="s">
        <v>961</v>
      </c>
      <c r="K2491" s="4"/>
      <c r="L2491" s="4">
        <v>1</v>
      </c>
      <c r="M2491" s="4" t="s">
        <v>960</v>
      </c>
      <c r="N2491" s="4"/>
    </row>
    <row r="2492" spans="1:14" hidden="1" x14ac:dyDescent="0.3">
      <c r="A2492" s="5" t="s">
        <v>606</v>
      </c>
      <c r="B2492" s="5">
        <v>5</v>
      </c>
      <c r="C2492" s="5">
        <v>5</v>
      </c>
      <c r="D2492" s="5">
        <v>111</v>
      </c>
      <c r="E2492" s="4" t="s">
        <v>861</v>
      </c>
      <c r="F2492" s="12" t="s">
        <v>1160</v>
      </c>
      <c r="G2492" s="4" t="s">
        <v>958</v>
      </c>
      <c r="H2492" s="9">
        <v>0.79373770237872998</v>
      </c>
      <c r="I2492" s="4"/>
      <c r="J2492" s="4" t="s">
        <v>961</v>
      </c>
      <c r="K2492" s="4"/>
      <c r="L2492" s="4">
        <v>1</v>
      </c>
      <c r="M2492" s="4" t="s">
        <v>960</v>
      </c>
      <c r="N2492" s="4"/>
    </row>
    <row r="2493" spans="1:14" hidden="1" x14ac:dyDescent="0.3">
      <c r="A2493" s="5" t="s">
        <v>606</v>
      </c>
      <c r="B2493" s="5">
        <v>5</v>
      </c>
      <c r="C2493" s="5">
        <v>5</v>
      </c>
      <c r="D2493" s="5">
        <v>111</v>
      </c>
      <c r="E2493" s="4" t="s">
        <v>861</v>
      </c>
      <c r="F2493" s="12" t="s">
        <v>1161</v>
      </c>
      <c r="G2493" s="4" t="s">
        <v>958</v>
      </c>
      <c r="H2493" s="9">
        <v>0.80386297226630976</v>
      </c>
      <c r="I2493" s="4"/>
      <c r="J2493" s="4" t="s">
        <v>961</v>
      </c>
      <c r="K2493" s="4"/>
      <c r="L2493" s="4">
        <v>1</v>
      </c>
      <c r="M2493" s="4" t="s">
        <v>960</v>
      </c>
      <c r="N2493" s="4"/>
    </row>
    <row r="2494" spans="1:14" hidden="1" x14ac:dyDescent="0.3">
      <c r="A2494" s="5" t="s">
        <v>606</v>
      </c>
      <c r="B2494" s="5">
        <v>5</v>
      </c>
      <c r="C2494" s="5">
        <v>5</v>
      </c>
      <c r="D2494" s="5">
        <v>111</v>
      </c>
      <c r="E2494" s="4" t="s">
        <v>861</v>
      </c>
      <c r="F2494" s="12" t="s">
        <v>1162</v>
      </c>
      <c r="G2494" s="4" t="s">
        <v>958</v>
      </c>
      <c r="H2494" s="9">
        <v>0.8178835140117906</v>
      </c>
      <c r="I2494" s="4"/>
      <c r="J2494" s="4" t="s">
        <v>961</v>
      </c>
      <c r="K2494" s="4"/>
      <c r="L2494" s="4">
        <v>1</v>
      </c>
      <c r="M2494" s="4" t="s">
        <v>960</v>
      </c>
      <c r="N2494" s="4"/>
    </row>
    <row r="2495" spans="1:14" hidden="1" x14ac:dyDescent="0.3">
      <c r="A2495" s="5" t="s">
        <v>606</v>
      </c>
      <c r="B2495" s="5">
        <v>5</v>
      </c>
      <c r="C2495" s="5">
        <v>5</v>
      </c>
      <c r="D2495" s="5">
        <v>111</v>
      </c>
      <c r="E2495" s="4" t="s">
        <v>861</v>
      </c>
      <c r="F2495" s="12" t="s">
        <v>1163</v>
      </c>
      <c r="G2495" s="4" t="s">
        <v>958</v>
      </c>
      <c r="H2495" s="9">
        <v>0.8242351813208928</v>
      </c>
      <c r="I2495" s="4"/>
      <c r="J2495" s="4" t="s">
        <v>961</v>
      </c>
      <c r="K2495" s="4"/>
      <c r="L2495" s="4">
        <v>1</v>
      </c>
      <c r="M2495" s="4" t="s">
        <v>960</v>
      </c>
      <c r="N2495" s="4"/>
    </row>
    <row r="2496" spans="1:14" hidden="1" x14ac:dyDescent="0.3">
      <c r="A2496" s="5" t="s">
        <v>606</v>
      </c>
      <c r="B2496" s="5">
        <v>5</v>
      </c>
      <c r="C2496" s="5">
        <v>5</v>
      </c>
      <c r="D2496" s="5">
        <v>111</v>
      </c>
      <c r="E2496" s="4" t="s">
        <v>861</v>
      </c>
      <c r="F2496" s="12" t="s">
        <v>1164</v>
      </c>
      <c r="G2496" s="4" t="s">
        <v>958</v>
      </c>
      <c r="H2496" s="9">
        <v>0.82503720711915507</v>
      </c>
      <c r="I2496" s="4"/>
      <c r="J2496" s="4" t="s">
        <v>961</v>
      </c>
      <c r="K2496" s="4"/>
      <c r="L2496" s="4">
        <v>1</v>
      </c>
      <c r="M2496" s="4" t="s">
        <v>960</v>
      </c>
      <c r="N2496" s="4"/>
    </row>
    <row r="2497" spans="1:14" hidden="1" x14ac:dyDescent="0.3">
      <c r="A2497" s="5" t="s">
        <v>606</v>
      </c>
      <c r="B2497" s="5">
        <v>5</v>
      </c>
      <c r="C2497" s="5">
        <v>5</v>
      </c>
      <c r="D2497" s="5">
        <v>111</v>
      </c>
      <c r="E2497" s="4" t="s">
        <v>861</v>
      </c>
      <c r="F2497" s="12" t="s">
        <v>1165</v>
      </c>
      <c r="G2497" s="4" t="s">
        <v>958</v>
      </c>
      <c r="H2497" s="9">
        <v>0.83131053965268786</v>
      </c>
      <c r="I2497" s="4"/>
      <c r="J2497" s="4" t="s">
        <v>961</v>
      </c>
      <c r="K2497" s="4"/>
      <c r="L2497" s="4">
        <v>1</v>
      </c>
      <c r="M2497" s="4" t="s">
        <v>960</v>
      </c>
      <c r="N2497" s="4"/>
    </row>
    <row r="2498" spans="1:14" hidden="1" x14ac:dyDescent="0.3">
      <c r="A2498" s="5" t="s">
        <v>606</v>
      </c>
      <c r="B2498" s="5">
        <v>5</v>
      </c>
      <c r="C2498" s="5">
        <v>5</v>
      </c>
      <c r="D2498" s="5">
        <v>111</v>
      </c>
      <c r="E2498" s="4" t="s">
        <v>861</v>
      </c>
      <c r="F2498" s="12" t="s">
        <v>1166</v>
      </c>
      <c r="G2498" s="4" t="s">
        <v>958</v>
      </c>
      <c r="H2498" s="9">
        <v>0.83666625619382506</v>
      </c>
      <c r="I2498" s="4"/>
      <c r="J2498" s="4" t="s">
        <v>961</v>
      </c>
      <c r="K2498" s="4"/>
      <c r="L2498" s="4">
        <v>1</v>
      </c>
      <c r="M2498" s="4" t="s">
        <v>960</v>
      </c>
      <c r="N2498" s="4"/>
    </row>
    <row r="2499" spans="1:14" hidden="1" x14ac:dyDescent="0.3">
      <c r="A2499" s="5" t="s">
        <v>606</v>
      </c>
      <c r="B2499" s="5">
        <v>5</v>
      </c>
      <c r="C2499" s="5">
        <v>5</v>
      </c>
      <c r="D2499" s="5">
        <v>111</v>
      </c>
      <c r="E2499" s="4" t="s">
        <v>861</v>
      </c>
      <c r="F2499" s="12" t="s">
        <v>1167</v>
      </c>
      <c r="G2499" s="4" t="s">
        <v>958</v>
      </c>
      <c r="H2499" s="9">
        <v>0.84086870994556673</v>
      </c>
      <c r="I2499" s="4"/>
      <c r="J2499" s="4" t="s">
        <v>961</v>
      </c>
      <c r="K2499" s="4"/>
      <c r="L2499" s="4">
        <v>1</v>
      </c>
      <c r="M2499" s="4" t="s">
        <v>960</v>
      </c>
      <c r="N2499" s="4"/>
    </row>
    <row r="2500" spans="1:14" hidden="1" x14ac:dyDescent="0.3">
      <c r="A2500" s="5" t="s">
        <v>606</v>
      </c>
      <c r="B2500" s="5">
        <v>5</v>
      </c>
      <c r="C2500" s="5">
        <v>5</v>
      </c>
      <c r="D2500" s="5">
        <v>111</v>
      </c>
      <c r="E2500" s="4" t="s">
        <v>861</v>
      </c>
      <c r="F2500" s="12" t="s">
        <v>1168</v>
      </c>
      <c r="G2500" s="4" t="s">
        <v>958</v>
      </c>
      <c r="H2500" s="9">
        <v>0.85294337525088315</v>
      </c>
      <c r="I2500" s="4"/>
      <c r="J2500" s="4" t="s">
        <v>961</v>
      </c>
      <c r="K2500" s="4"/>
      <c r="L2500" s="4">
        <v>1</v>
      </c>
      <c r="M2500" s="4" t="s">
        <v>960</v>
      </c>
      <c r="N2500" s="4"/>
    </row>
    <row r="2501" spans="1:14" hidden="1" x14ac:dyDescent="0.3">
      <c r="A2501" s="5" t="s">
        <v>606</v>
      </c>
      <c r="B2501" s="5">
        <v>5</v>
      </c>
      <c r="C2501" s="5">
        <v>5</v>
      </c>
      <c r="D2501" s="5">
        <v>111</v>
      </c>
      <c r="E2501" s="4" t="s">
        <v>861</v>
      </c>
      <c r="F2501" s="12" t="s">
        <v>922</v>
      </c>
      <c r="G2501" s="4" t="s">
        <v>962</v>
      </c>
      <c r="H2501" s="9">
        <v>57.582110412299095</v>
      </c>
      <c r="I2501" s="4"/>
      <c r="J2501" s="4" t="s">
        <v>856</v>
      </c>
      <c r="K2501" s="4"/>
      <c r="L2501" s="4">
        <v>1</v>
      </c>
      <c r="M2501" s="4" t="s">
        <v>960</v>
      </c>
      <c r="N2501" s="4"/>
    </row>
    <row r="2502" spans="1:14" hidden="1" x14ac:dyDescent="0.3">
      <c r="A2502" s="5" t="s">
        <v>606</v>
      </c>
      <c r="B2502" s="5">
        <v>5</v>
      </c>
      <c r="C2502" s="5">
        <v>5</v>
      </c>
      <c r="D2502" s="5">
        <v>111</v>
      </c>
      <c r="E2502" s="4" t="s">
        <v>861</v>
      </c>
      <c r="F2502" s="12" t="s">
        <v>904</v>
      </c>
      <c r="G2502" s="4" t="s">
        <v>962</v>
      </c>
      <c r="H2502" s="9">
        <v>55.838834509446855</v>
      </c>
      <c r="I2502" s="4"/>
      <c r="J2502" s="4" t="s">
        <v>856</v>
      </c>
      <c r="K2502" s="4"/>
      <c r="L2502" s="4">
        <v>1</v>
      </c>
      <c r="M2502" s="4" t="s">
        <v>960</v>
      </c>
      <c r="N2502" s="4"/>
    </row>
    <row r="2503" spans="1:14" hidden="1" x14ac:dyDescent="0.3">
      <c r="A2503" s="5" t="s">
        <v>606</v>
      </c>
      <c r="B2503" s="5">
        <v>5</v>
      </c>
      <c r="C2503" s="5">
        <v>5</v>
      </c>
      <c r="D2503" s="5">
        <v>111</v>
      </c>
      <c r="E2503" s="4" t="s">
        <v>861</v>
      </c>
      <c r="F2503" s="12" t="s">
        <v>905</v>
      </c>
      <c r="G2503" s="4" t="s">
        <v>962</v>
      </c>
      <c r="H2503" s="9">
        <v>54.569136188392207</v>
      </c>
      <c r="I2503" s="4"/>
      <c r="J2503" s="4" t="s">
        <v>856</v>
      </c>
      <c r="K2503" s="4"/>
      <c r="L2503" s="4">
        <v>1</v>
      </c>
      <c r="M2503" s="4" t="s">
        <v>960</v>
      </c>
      <c r="N2503" s="4"/>
    </row>
    <row r="2504" spans="1:14" hidden="1" x14ac:dyDescent="0.3">
      <c r="A2504" s="5" t="s">
        <v>606</v>
      </c>
      <c r="B2504" s="5">
        <v>5</v>
      </c>
      <c r="C2504" s="5">
        <v>5</v>
      </c>
      <c r="D2504" s="5">
        <v>111</v>
      </c>
      <c r="E2504" s="4" t="s">
        <v>861</v>
      </c>
      <c r="F2504" s="12" t="s">
        <v>906</v>
      </c>
      <c r="G2504" s="4" t="s">
        <v>962</v>
      </c>
      <c r="H2504" s="9">
        <v>54.11730433093804</v>
      </c>
      <c r="I2504" s="4"/>
      <c r="J2504" s="4" t="s">
        <v>856</v>
      </c>
      <c r="K2504" s="4"/>
      <c r="L2504" s="4">
        <v>1</v>
      </c>
      <c r="M2504" s="4" t="s">
        <v>960</v>
      </c>
      <c r="N2504" s="4"/>
    </row>
    <row r="2505" spans="1:14" hidden="1" x14ac:dyDescent="0.3">
      <c r="A2505" s="5" t="s">
        <v>606</v>
      </c>
      <c r="B2505" s="5">
        <v>5</v>
      </c>
      <c r="C2505" s="5">
        <v>5</v>
      </c>
      <c r="D2505" s="5">
        <v>111</v>
      </c>
      <c r="E2505" s="4" t="s">
        <v>861</v>
      </c>
      <c r="F2505" s="12" t="s">
        <v>903</v>
      </c>
      <c r="G2505" s="4" t="s">
        <v>962</v>
      </c>
      <c r="H2505" s="9">
        <v>53.533397870280744</v>
      </c>
      <c r="I2505" s="4"/>
      <c r="J2505" s="4" t="s">
        <v>856</v>
      </c>
      <c r="K2505" s="4"/>
      <c r="L2505" s="4">
        <v>1</v>
      </c>
      <c r="M2505" s="4" t="s">
        <v>960</v>
      </c>
      <c r="N2505" s="4"/>
    </row>
    <row r="2506" spans="1:14" hidden="1" x14ac:dyDescent="0.3">
      <c r="A2506" s="5" t="s">
        <v>606</v>
      </c>
      <c r="B2506" s="5">
        <v>5</v>
      </c>
      <c r="C2506" s="5">
        <v>5</v>
      </c>
      <c r="D2506" s="5">
        <v>111</v>
      </c>
      <c r="E2506" s="4" t="s">
        <v>861</v>
      </c>
      <c r="F2506" s="12" t="s">
        <v>907</v>
      </c>
      <c r="G2506" s="4" t="s">
        <v>962</v>
      </c>
      <c r="H2506" s="9">
        <v>51.702753836451556</v>
      </c>
      <c r="I2506" s="4"/>
      <c r="J2506" s="4" t="s">
        <v>856</v>
      </c>
      <c r="K2506" s="4"/>
      <c r="L2506" s="4">
        <v>1</v>
      </c>
      <c r="M2506" s="4" t="s">
        <v>960</v>
      </c>
      <c r="N2506" s="4"/>
    </row>
    <row r="2507" spans="1:14" hidden="1" x14ac:dyDescent="0.3">
      <c r="A2507" s="5" t="s">
        <v>606</v>
      </c>
      <c r="B2507" s="5">
        <v>5</v>
      </c>
      <c r="C2507" s="5">
        <v>5</v>
      </c>
      <c r="D2507" s="5">
        <v>111</v>
      </c>
      <c r="E2507" s="4" t="s">
        <v>861</v>
      </c>
      <c r="F2507" s="12" t="s">
        <v>908</v>
      </c>
      <c r="G2507" s="4" t="s">
        <v>962</v>
      </c>
      <c r="H2507" s="9">
        <v>51.464186782746346</v>
      </c>
      <c r="I2507" s="4"/>
      <c r="J2507" s="4" t="s">
        <v>856</v>
      </c>
      <c r="K2507" s="4"/>
      <c r="L2507" s="4">
        <v>1</v>
      </c>
      <c r="M2507" s="4" t="s">
        <v>960</v>
      </c>
      <c r="N2507" s="4"/>
    </row>
    <row r="2508" spans="1:14" hidden="1" x14ac:dyDescent="0.3">
      <c r="A2508" s="5" t="s">
        <v>606</v>
      </c>
      <c r="B2508" s="5">
        <v>5</v>
      </c>
      <c r="C2508" s="5">
        <v>5</v>
      </c>
      <c r="D2508" s="5">
        <v>111</v>
      </c>
      <c r="E2508" s="4" t="s">
        <v>861</v>
      </c>
      <c r="F2508" s="12" t="s">
        <v>909</v>
      </c>
      <c r="G2508" s="4" t="s">
        <v>962</v>
      </c>
      <c r="H2508" s="9">
        <v>51.012928840476434</v>
      </c>
      <c r="I2508" s="4"/>
      <c r="J2508" s="4" t="s">
        <v>856</v>
      </c>
      <c r="K2508" s="4"/>
      <c r="L2508" s="4">
        <v>1</v>
      </c>
      <c r="M2508" s="4" t="s">
        <v>960</v>
      </c>
      <c r="N2508" s="4"/>
    </row>
    <row r="2509" spans="1:14" hidden="1" x14ac:dyDescent="0.3">
      <c r="A2509" s="5" t="s">
        <v>606</v>
      </c>
      <c r="B2509" s="5">
        <v>5</v>
      </c>
      <c r="C2509" s="5">
        <v>5</v>
      </c>
      <c r="D2509" s="5">
        <v>111</v>
      </c>
      <c r="E2509" s="4" t="s">
        <v>861</v>
      </c>
      <c r="F2509" s="12" t="s">
        <v>910</v>
      </c>
      <c r="G2509" s="4" t="s">
        <v>962</v>
      </c>
      <c r="H2509" s="9">
        <v>51.565891472868216</v>
      </c>
      <c r="I2509" s="4"/>
      <c r="J2509" s="4" t="s">
        <v>856</v>
      </c>
      <c r="K2509" s="4"/>
      <c r="L2509" s="4">
        <v>1</v>
      </c>
      <c r="M2509" s="4" t="s">
        <v>960</v>
      </c>
      <c r="N2509" s="4"/>
    </row>
    <row r="2510" spans="1:14" hidden="1" x14ac:dyDescent="0.3">
      <c r="A2510" s="5" t="s">
        <v>606</v>
      </c>
      <c r="B2510" s="5">
        <v>5</v>
      </c>
      <c r="C2510" s="5">
        <v>5</v>
      </c>
      <c r="D2510" s="5">
        <v>111</v>
      </c>
      <c r="E2510" s="4" t="s">
        <v>861</v>
      </c>
      <c r="F2510" s="12" t="s">
        <v>911</v>
      </c>
      <c r="G2510" s="4" t="s">
        <v>962</v>
      </c>
      <c r="H2510" s="9">
        <v>49.527033754854131</v>
      </c>
      <c r="I2510" s="4"/>
      <c r="J2510" s="4" t="s">
        <v>856</v>
      </c>
      <c r="K2510" s="4"/>
      <c r="L2510" s="4">
        <v>1</v>
      </c>
      <c r="M2510" s="4" t="s">
        <v>960</v>
      </c>
      <c r="N2510" s="4"/>
    </row>
    <row r="2511" spans="1:14" hidden="1" x14ac:dyDescent="0.3">
      <c r="A2511" s="5" t="s">
        <v>606</v>
      </c>
      <c r="B2511" s="5">
        <v>5</v>
      </c>
      <c r="C2511" s="5">
        <v>5</v>
      </c>
      <c r="D2511" s="5">
        <v>111</v>
      </c>
      <c r="E2511" s="4" t="s">
        <v>861</v>
      </c>
      <c r="F2511" s="12" t="s">
        <v>912</v>
      </c>
      <c r="G2511" s="4" t="s">
        <v>962</v>
      </c>
      <c r="H2511" s="9">
        <v>50.38345105953583</v>
      </c>
      <c r="I2511" s="4"/>
      <c r="J2511" s="4" t="s">
        <v>856</v>
      </c>
      <c r="K2511" s="4"/>
      <c r="L2511" s="4">
        <v>1</v>
      </c>
      <c r="M2511" s="4" t="s">
        <v>960</v>
      </c>
      <c r="N2511" s="4"/>
    </row>
    <row r="2512" spans="1:14" hidden="1" x14ac:dyDescent="0.3">
      <c r="A2512" s="5" t="s">
        <v>606</v>
      </c>
      <c r="B2512" s="5">
        <v>5</v>
      </c>
      <c r="C2512" s="5">
        <v>5</v>
      </c>
      <c r="D2512" s="5">
        <v>111</v>
      </c>
      <c r="E2512" s="4" t="s">
        <v>861</v>
      </c>
      <c r="F2512" s="12" t="s">
        <v>913</v>
      </c>
      <c r="G2512" s="4" t="s">
        <v>962</v>
      </c>
      <c r="H2512" s="9">
        <v>50.664566308949496</v>
      </c>
      <c r="I2512" s="4"/>
      <c r="J2512" s="4" t="s">
        <v>856</v>
      </c>
      <c r="K2512" s="4"/>
      <c r="L2512" s="4">
        <v>1</v>
      </c>
      <c r="M2512" s="4" t="s">
        <v>960</v>
      </c>
      <c r="N2512" s="4"/>
    </row>
    <row r="2513" spans="1:14" hidden="1" x14ac:dyDescent="0.3">
      <c r="A2513" s="5" t="s">
        <v>606</v>
      </c>
      <c r="B2513" s="5">
        <v>5</v>
      </c>
      <c r="C2513" s="5">
        <v>5</v>
      </c>
      <c r="D2513" s="5">
        <v>111</v>
      </c>
      <c r="E2513" s="4" t="s">
        <v>861</v>
      </c>
      <c r="F2513" s="12" t="s">
        <v>914</v>
      </c>
      <c r="G2513" s="4" t="s">
        <v>962</v>
      </c>
      <c r="H2513" s="9">
        <v>51.414275502910243</v>
      </c>
      <c r="I2513" s="4"/>
      <c r="J2513" s="4" t="s">
        <v>856</v>
      </c>
      <c r="K2513" s="4"/>
      <c r="L2513" s="4">
        <v>1</v>
      </c>
      <c r="M2513" s="4" t="s">
        <v>960</v>
      </c>
      <c r="N2513" s="4"/>
    </row>
    <row r="2514" spans="1:14" hidden="1" x14ac:dyDescent="0.3">
      <c r="A2514" s="5" t="s">
        <v>606</v>
      </c>
      <c r="B2514" s="5">
        <v>5</v>
      </c>
      <c r="C2514" s="5">
        <v>5</v>
      </c>
      <c r="D2514" s="5">
        <v>111</v>
      </c>
      <c r="E2514" s="4" t="s">
        <v>861</v>
      </c>
      <c r="F2514" s="12" t="s">
        <v>915</v>
      </c>
      <c r="G2514" s="4" t="s">
        <v>962</v>
      </c>
      <c r="H2514" s="9">
        <v>49.522767945913706</v>
      </c>
      <c r="I2514" s="4"/>
      <c r="J2514" s="4" t="s">
        <v>856</v>
      </c>
      <c r="K2514" s="4"/>
      <c r="L2514" s="4">
        <v>1</v>
      </c>
      <c r="M2514" s="4" t="s">
        <v>960</v>
      </c>
      <c r="N2514" s="4"/>
    </row>
    <row r="2515" spans="1:14" hidden="1" x14ac:dyDescent="0.3">
      <c r="A2515" s="5" t="s">
        <v>606</v>
      </c>
      <c r="B2515" s="5">
        <v>5</v>
      </c>
      <c r="C2515" s="5">
        <v>5</v>
      </c>
      <c r="D2515" s="5">
        <v>111</v>
      </c>
      <c r="E2515" s="4" t="s">
        <v>861</v>
      </c>
      <c r="F2515" s="12" t="s">
        <v>916</v>
      </c>
      <c r="G2515" s="4" t="s">
        <v>962</v>
      </c>
      <c r="H2515" s="9">
        <v>49.371651242084759</v>
      </c>
      <c r="I2515" s="4"/>
      <c r="J2515" s="4" t="s">
        <v>856</v>
      </c>
      <c r="K2515" s="4"/>
      <c r="L2515" s="4">
        <v>1</v>
      </c>
      <c r="M2515" s="4" t="s">
        <v>960</v>
      </c>
      <c r="N2515" s="4"/>
    </row>
    <row r="2516" spans="1:14" hidden="1" x14ac:dyDescent="0.3">
      <c r="A2516" s="5" t="s">
        <v>606</v>
      </c>
      <c r="B2516" s="5">
        <v>5</v>
      </c>
      <c r="C2516" s="5">
        <v>5</v>
      </c>
      <c r="D2516" s="5">
        <v>111</v>
      </c>
      <c r="E2516" s="4" t="s">
        <v>861</v>
      </c>
      <c r="F2516" s="12" t="s">
        <v>917</v>
      </c>
      <c r="G2516" s="4" t="s">
        <v>962</v>
      </c>
      <c r="H2516" s="9">
        <v>48.976930792377139</v>
      </c>
      <c r="I2516" s="4"/>
      <c r="J2516" s="4" t="s">
        <v>856</v>
      </c>
      <c r="K2516" s="4"/>
      <c r="L2516" s="4">
        <v>1</v>
      </c>
      <c r="M2516" s="4" t="s">
        <v>960</v>
      </c>
      <c r="N2516" s="4"/>
    </row>
    <row r="2517" spans="1:14" hidden="1" x14ac:dyDescent="0.3">
      <c r="A2517" s="5" t="s">
        <v>606</v>
      </c>
      <c r="B2517" s="5">
        <v>5</v>
      </c>
      <c r="C2517" s="5">
        <v>5</v>
      </c>
      <c r="D2517" s="5">
        <v>111</v>
      </c>
      <c r="E2517" s="4" t="s">
        <v>861</v>
      </c>
      <c r="F2517" s="12" t="s">
        <v>918</v>
      </c>
      <c r="G2517" s="4" t="s">
        <v>962</v>
      </c>
      <c r="H2517" s="9">
        <v>48.665635273641463</v>
      </c>
      <c r="I2517" s="4"/>
      <c r="J2517" s="4" t="s">
        <v>856</v>
      </c>
      <c r="K2517" s="4"/>
      <c r="L2517" s="4">
        <v>1</v>
      </c>
      <c r="M2517" s="4" t="s">
        <v>960</v>
      </c>
      <c r="N2517" s="4"/>
    </row>
    <row r="2518" spans="1:14" hidden="1" x14ac:dyDescent="0.3">
      <c r="A2518" s="5" t="s">
        <v>606</v>
      </c>
      <c r="B2518" s="5">
        <v>5</v>
      </c>
      <c r="C2518" s="5">
        <v>5</v>
      </c>
      <c r="D2518" s="5">
        <v>111</v>
      </c>
      <c r="E2518" s="4" t="s">
        <v>861</v>
      </c>
      <c r="F2518" s="12" t="s">
        <v>919</v>
      </c>
      <c r="G2518" s="4" t="s">
        <v>962</v>
      </c>
      <c r="H2518" s="9">
        <v>48.92682439852252</v>
      </c>
      <c r="I2518" s="4"/>
      <c r="J2518" s="4" t="s">
        <v>856</v>
      </c>
      <c r="K2518" s="4"/>
      <c r="L2518" s="4">
        <v>1</v>
      </c>
      <c r="M2518" s="4" t="s">
        <v>960</v>
      </c>
      <c r="N2518" s="4"/>
    </row>
    <row r="2519" spans="1:14" hidden="1" x14ac:dyDescent="0.3">
      <c r="A2519" s="5" t="s">
        <v>606</v>
      </c>
      <c r="B2519" s="5">
        <v>5</v>
      </c>
      <c r="C2519" s="5">
        <v>5</v>
      </c>
      <c r="D2519" s="5">
        <v>111</v>
      </c>
      <c r="E2519" s="4" t="s">
        <v>861</v>
      </c>
      <c r="F2519" s="12" t="s">
        <v>920</v>
      </c>
      <c r="G2519" s="4" t="s">
        <v>962</v>
      </c>
      <c r="H2519" s="9">
        <v>48.964310026256932</v>
      </c>
      <c r="I2519" s="4"/>
      <c r="J2519" s="4" t="s">
        <v>856</v>
      </c>
      <c r="K2519" s="4"/>
      <c r="L2519" s="4">
        <v>1</v>
      </c>
      <c r="M2519" s="4" t="s">
        <v>960</v>
      </c>
      <c r="N2519" s="4"/>
    </row>
    <row r="2520" spans="1:14" hidden="1" x14ac:dyDescent="0.3">
      <c r="A2520" s="5" t="s">
        <v>606</v>
      </c>
      <c r="B2520" s="5">
        <v>5</v>
      </c>
      <c r="C2520" s="5">
        <v>5</v>
      </c>
      <c r="D2520" s="5">
        <v>111</v>
      </c>
      <c r="E2520" s="4" t="s">
        <v>861</v>
      </c>
      <c r="F2520" s="12" t="s">
        <v>921</v>
      </c>
      <c r="G2520" s="4" t="s">
        <v>962</v>
      </c>
      <c r="H2520" s="9">
        <v>49.019225139065099</v>
      </c>
      <c r="I2520" s="4"/>
      <c r="J2520" s="4" t="s">
        <v>856</v>
      </c>
      <c r="K2520" s="4"/>
      <c r="L2520" s="4">
        <v>1</v>
      </c>
      <c r="M2520" s="4" t="s">
        <v>960</v>
      </c>
      <c r="N2520" s="4"/>
    </row>
    <row r="2521" spans="1:14" hidden="1" x14ac:dyDescent="0.3">
      <c r="A2521" s="5" t="s">
        <v>606</v>
      </c>
      <c r="B2521" s="5">
        <v>5</v>
      </c>
      <c r="C2521" s="5">
        <v>5</v>
      </c>
      <c r="D2521" s="5">
        <v>111</v>
      </c>
      <c r="E2521" s="4" t="s">
        <v>861</v>
      </c>
      <c r="F2521" s="12" t="s">
        <v>1134</v>
      </c>
      <c r="G2521" s="4" t="s">
        <v>962</v>
      </c>
      <c r="H2521" s="9">
        <v>48.682002171981445</v>
      </c>
      <c r="I2521" s="4"/>
      <c r="J2521" s="4" t="s">
        <v>856</v>
      </c>
      <c r="K2521" s="4"/>
      <c r="L2521" s="4">
        <v>1</v>
      </c>
      <c r="M2521" s="4" t="s">
        <v>960</v>
      </c>
      <c r="N2521" s="4"/>
    </row>
    <row r="2522" spans="1:14" hidden="1" x14ac:dyDescent="0.3">
      <c r="A2522" s="5" t="s">
        <v>606</v>
      </c>
      <c r="B2522" s="5">
        <v>5</v>
      </c>
      <c r="C2522" s="5">
        <v>5</v>
      </c>
      <c r="D2522" s="5">
        <v>111</v>
      </c>
      <c r="E2522" s="4" t="s">
        <v>861</v>
      </c>
      <c r="F2522" s="12" t="s">
        <v>1141</v>
      </c>
      <c r="G2522" s="4" t="s">
        <v>962</v>
      </c>
      <c r="H2522" s="9">
        <v>48.841390331602078</v>
      </c>
      <c r="I2522" s="4"/>
      <c r="J2522" s="4" t="s">
        <v>856</v>
      </c>
      <c r="K2522" s="4"/>
      <c r="L2522" s="4">
        <v>1</v>
      </c>
      <c r="M2522" s="4" t="s">
        <v>960</v>
      </c>
      <c r="N2522" s="4"/>
    </row>
    <row r="2523" spans="1:14" hidden="1" x14ac:dyDescent="0.3">
      <c r="A2523" s="5" t="s">
        <v>606</v>
      </c>
      <c r="B2523" s="5">
        <v>5</v>
      </c>
      <c r="C2523" s="5">
        <v>5</v>
      </c>
      <c r="D2523" s="5">
        <v>111</v>
      </c>
      <c r="E2523" s="4" t="s">
        <v>861</v>
      </c>
      <c r="F2523" s="12" t="s">
        <v>1142</v>
      </c>
      <c r="G2523" s="4" t="s">
        <v>962</v>
      </c>
      <c r="H2523" s="9">
        <v>48.723809523809521</v>
      </c>
      <c r="I2523" s="4"/>
      <c r="J2523" s="4" t="s">
        <v>856</v>
      </c>
      <c r="K2523" s="4"/>
      <c r="L2523" s="4">
        <v>1</v>
      </c>
      <c r="M2523" s="4" t="s">
        <v>960</v>
      </c>
      <c r="N2523" s="4"/>
    </row>
    <row r="2524" spans="1:14" hidden="1" x14ac:dyDescent="0.3">
      <c r="A2524" s="5" t="s">
        <v>606</v>
      </c>
      <c r="B2524" s="5">
        <v>5</v>
      </c>
      <c r="C2524" s="5">
        <v>5</v>
      </c>
      <c r="D2524" s="5">
        <v>111</v>
      </c>
      <c r="E2524" s="4" t="s">
        <v>861</v>
      </c>
      <c r="F2524" s="12" t="s">
        <v>1143</v>
      </c>
      <c r="G2524" s="4" t="s">
        <v>962</v>
      </c>
      <c r="H2524" s="9">
        <v>48.951462045879694</v>
      </c>
      <c r="I2524" s="4"/>
      <c r="J2524" s="4" t="s">
        <v>856</v>
      </c>
      <c r="K2524" s="4"/>
      <c r="L2524" s="4">
        <v>1</v>
      </c>
      <c r="M2524" s="4" t="s">
        <v>960</v>
      </c>
      <c r="N2524" s="4"/>
    </row>
    <row r="2525" spans="1:14" hidden="1" x14ac:dyDescent="0.3">
      <c r="A2525" s="5" t="s">
        <v>606</v>
      </c>
      <c r="B2525" s="5">
        <v>5</v>
      </c>
      <c r="C2525" s="5">
        <v>5</v>
      </c>
      <c r="D2525" s="5">
        <v>111</v>
      </c>
      <c r="E2525" s="4" t="s">
        <v>861</v>
      </c>
      <c r="F2525" s="12" t="s">
        <v>1144</v>
      </c>
      <c r="G2525" s="4" t="s">
        <v>962</v>
      </c>
      <c r="H2525" s="9">
        <v>48.677095403630751</v>
      </c>
      <c r="I2525" s="4"/>
      <c r="J2525" s="4" t="s">
        <v>856</v>
      </c>
      <c r="K2525" s="4"/>
      <c r="L2525" s="4">
        <v>1</v>
      </c>
      <c r="M2525" s="4" t="s">
        <v>960</v>
      </c>
      <c r="N2525" s="4"/>
    </row>
    <row r="2526" spans="1:14" hidden="1" x14ac:dyDescent="0.3">
      <c r="A2526" s="5" t="s">
        <v>606</v>
      </c>
      <c r="B2526" s="5">
        <v>5</v>
      </c>
      <c r="C2526" s="5">
        <v>5</v>
      </c>
      <c r="D2526" s="5">
        <v>111</v>
      </c>
      <c r="E2526" s="4" t="s">
        <v>861</v>
      </c>
      <c r="F2526" s="12" t="s">
        <v>1135</v>
      </c>
      <c r="G2526" s="4" t="s">
        <v>962</v>
      </c>
      <c r="H2526" s="9">
        <v>49.189023768234222</v>
      </c>
      <c r="I2526" s="4"/>
      <c r="J2526" s="4" t="s">
        <v>856</v>
      </c>
      <c r="K2526" s="4"/>
      <c r="L2526" s="4">
        <v>1</v>
      </c>
      <c r="M2526" s="4" t="s">
        <v>960</v>
      </c>
      <c r="N2526" s="4"/>
    </row>
    <row r="2527" spans="1:14" hidden="1" x14ac:dyDescent="0.3">
      <c r="A2527" s="5" t="s">
        <v>606</v>
      </c>
      <c r="B2527" s="5">
        <v>5</v>
      </c>
      <c r="C2527" s="5">
        <v>5</v>
      </c>
      <c r="D2527" s="5">
        <v>111</v>
      </c>
      <c r="E2527" s="4" t="s">
        <v>861</v>
      </c>
      <c r="F2527" s="12" t="s">
        <v>1145</v>
      </c>
      <c r="G2527" s="4" t="s">
        <v>962</v>
      </c>
      <c r="H2527" s="9">
        <v>49.332403347947398</v>
      </c>
      <c r="I2527" s="4"/>
      <c r="J2527" s="4" t="s">
        <v>856</v>
      </c>
      <c r="K2527" s="4"/>
      <c r="L2527" s="4">
        <v>1</v>
      </c>
      <c r="M2527" s="4" t="s">
        <v>960</v>
      </c>
      <c r="N2527" s="4"/>
    </row>
    <row r="2528" spans="1:14" hidden="1" x14ac:dyDescent="0.3">
      <c r="A2528" s="5" t="s">
        <v>606</v>
      </c>
      <c r="B2528" s="5">
        <v>5</v>
      </c>
      <c r="C2528" s="5">
        <v>5</v>
      </c>
      <c r="D2528" s="5">
        <v>111</v>
      </c>
      <c r="E2528" s="4" t="s">
        <v>861</v>
      </c>
      <c r="F2528" s="12" t="s">
        <v>1146</v>
      </c>
      <c r="G2528" s="4" t="s">
        <v>962</v>
      </c>
      <c r="H2528" s="9">
        <v>49.206670035371403</v>
      </c>
      <c r="I2528" s="4"/>
      <c r="J2528" s="4" t="s">
        <v>856</v>
      </c>
      <c r="K2528" s="4"/>
      <c r="L2528" s="4">
        <v>1</v>
      </c>
      <c r="M2528" s="4" t="s">
        <v>960</v>
      </c>
      <c r="N2528" s="4"/>
    </row>
    <row r="2529" spans="1:14" hidden="1" x14ac:dyDescent="0.3">
      <c r="A2529" s="5" t="s">
        <v>606</v>
      </c>
      <c r="B2529" s="5">
        <v>5</v>
      </c>
      <c r="C2529" s="5">
        <v>5</v>
      </c>
      <c r="D2529" s="5">
        <v>111</v>
      </c>
      <c r="E2529" s="4" t="s">
        <v>861</v>
      </c>
      <c r="F2529" s="12" t="s">
        <v>1147</v>
      </c>
      <c r="G2529" s="4" t="s">
        <v>962</v>
      </c>
      <c r="H2529" s="9">
        <v>48.823197138015438</v>
      </c>
      <c r="I2529" s="4"/>
      <c r="J2529" s="4" t="s">
        <v>856</v>
      </c>
      <c r="K2529" s="4"/>
      <c r="L2529" s="4">
        <v>1</v>
      </c>
      <c r="M2529" s="4" t="s">
        <v>960</v>
      </c>
      <c r="N2529" s="4"/>
    </row>
    <row r="2530" spans="1:14" hidden="1" x14ac:dyDescent="0.3">
      <c r="A2530" s="5" t="s">
        <v>606</v>
      </c>
      <c r="B2530" s="5">
        <v>5</v>
      </c>
      <c r="C2530" s="5">
        <v>5</v>
      </c>
      <c r="D2530" s="5">
        <v>111</v>
      </c>
      <c r="E2530" s="4" t="s">
        <v>861</v>
      </c>
      <c r="F2530" s="12" t="s">
        <v>1148</v>
      </c>
      <c r="G2530" s="4" t="s">
        <v>962</v>
      </c>
      <c r="H2530" s="9">
        <v>48.645418326693232</v>
      </c>
      <c r="I2530" s="4"/>
      <c r="J2530" s="4" t="s">
        <v>856</v>
      </c>
      <c r="K2530" s="4"/>
      <c r="L2530" s="4">
        <v>1</v>
      </c>
      <c r="M2530" s="4" t="s">
        <v>960</v>
      </c>
      <c r="N2530" s="4"/>
    </row>
    <row r="2531" spans="1:14" hidden="1" x14ac:dyDescent="0.3">
      <c r="A2531" s="5" t="s">
        <v>606</v>
      </c>
      <c r="B2531" s="5">
        <v>5</v>
      </c>
      <c r="C2531" s="5">
        <v>5</v>
      </c>
      <c r="D2531" s="5">
        <v>111</v>
      </c>
      <c r="E2531" s="4" t="s">
        <v>861</v>
      </c>
      <c r="F2531" s="12" t="s">
        <v>1136</v>
      </c>
      <c r="G2531" s="4" t="s">
        <v>962</v>
      </c>
      <c r="H2531" s="9">
        <v>48.833607588810381</v>
      </c>
      <c r="I2531" s="4"/>
      <c r="J2531" s="4" t="s">
        <v>856</v>
      </c>
      <c r="K2531" s="4"/>
      <c r="L2531" s="4">
        <v>1</v>
      </c>
      <c r="M2531" s="4" t="s">
        <v>960</v>
      </c>
      <c r="N2531" s="4"/>
    </row>
    <row r="2532" spans="1:14" hidden="1" x14ac:dyDescent="0.3">
      <c r="A2532" s="5" t="s">
        <v>606</v>
      </c>
      <c r="B2532" s="5">
        <v>5</v>
      </c>
      <c r="C2532" s="5">
        <v>5</v>
      </c>
      <c r="D2532" s="5">
        <v>111</v>
      </c>
      <c r="E2532" s="4" t="s">
        <v>861</v>
      </c>
      <c r="F2532" s="12" t="s">
        <v>1149</v>
      </c>
      <c r="G2532" s="4" t="s">
        <v>962</v>
      </c>
      <c r="H2532" s="9">
        <v>48.25167917819045</v>
      </c>
      <c r="I2532" s="4"/>
      <c r="J2532" s="4" t="s">
        <v>856</v>
      </c>
      <c r="K2532" s="4"/>
      <c r="L2532" s="4">
        <v>1</v>
      </c>
      <c r="M2532" s="4" t="s">
        <v>960</v>
      </c>
      <c r="N2532" s="4"/>
    </row>
    <row r="2533" spans="1:14" hidden="1" x14ac:dyDescent="0.3">
      <c r="A2533" s="5" t="s">
        <v>606</v>
      </c>
      <c r="B2533" s="5">
        <v>5</v>
      </c>
      <c r="C2533" s="5">
        <v>5</v>
      </c>
      <c r="D2533" s="5">
        <v>111</v>
      </c>
      <c r="E2533" s="4" t="s">
        <v>861</v>
      </c>
      <c r="F2533" s="12" t="s">
        <v>1150</v>
      </c>
      <c r="G2533" s="4" t="s">
        <v>962</v>
      </c>
      <c r="H2533" s="9">
        <v>47.914428055094263</v>
      </c>
      <c r="I2533" s="4"/>
      <c r="J2533" s="4" t="s">
        <v>856</v>
      </c>
      <c r="K2533" s="4"/>
      <c r="L2533" s="4">
        <v>1</v>
      </c>
      <c r="M2533" s="4" t="s">
        <v>960</v>
      </c>
      <c r="N2533" s="4"/>
    </row>
    <row r="2534" spans="1:14" hidden="1" x14ac:dyDescent="0.3">
      <c r="A2534" s="5" t="s">
        <v>606</v>
      </c>
      <c r="B2534" s="5">
        <v>5</v>
      </c>
      <c r="C2534" s="5">
        <v>5</v>
      </c>
      <c r="D2534" s="5">
        <v>111</v>
      </c>
      <c r="E2534" s="4" t="s">
        <v>861</v>
      </c>
      <c r="F2534" s="12" t="s">
        <v>1151</v>
      </c>
      <c r="G2534" s="4" t="s">
        <v>962</v>
      </c>
      <c r="H2534" s="9">
        <v>47.634314582726127</v>
      </c>
      <c r="I2534" s="4"/>
      <c r="J2534" s="4" t="s">
        <v>856</v>
      </c>
      <c r="K2534" s="4"/>
      <c r="L2534" s="4">
        <v>1</v>
      </c>
      <c r="M2534" s="4" t="s">
        <v>960</v>
      </c>
      <c r="N2534" s="4"/>
    </row>
    <row r="2535" spans="1:14" hidden="1" x14ac:dyDescent="0.3">
      <c r="A2535" s="5" t="s">
        <v>606</v>
      </c>
      <c r="B2535" s="5">
        <v>5</v>
      </c>
      <c r="C2535" s="5">
        <v>5</v>
      </c>
      <c r="D2535" s="5">
        <v>111</v>
      </c>
      <c r="E2535" s="4" t="s">
        <v>861</v>
      </c>
      <c r="F2535" s="12" t="s">
        <v>1152</v>
      </c>
      <c r="G2535" s="4" t="s">
        <v>962</v>
      </c>
      <c r="H2535" s="9">
        <v>47.923692070527032</v>
      </c>
      <c r="I2535" s="4"/>
      <c r="J2535" s="4" t="s">
        <v>856</v>
      </c>
      <c r="K2535" s="4"/>
      <c r="L2535" s="4">
        <v>1</v>
      </c>
      <c r="M2535" s="4" t="s">
        <v>960</v>
      </c>
      <c r="N2535" s="4"/>
    </row>
    <row r="2536" spans="1:14" hidden="1" x14ac:dyDescent="0.3">
      <c r="A2536" s="5" t="s">
        <v>606</v>
      </c>
      <c r="B2536" s="5">
        <v>5</v>
      </c>
      <c r="C2536" s="5">
        <v>5</v>
      </c>
      <c r="D2536" s="5">
        <v>111</v>
      </c>
      <c r="E2536" s="4" t="s">
        <v>861</v>
      </c>
      <c r="F2536" s="12" t="s">
        <v>1137</v>
      </c>
      <c r="G2536" s="4" t="s">
        <v>962</v>
      </c>
      <c r="H2536" s="9">
        <v>47.622706752473349</v>
      </c>
      <c r="I2536" s="4"/>
      <c r="J2536" s="4" t="s">
        <v>856</v>
      </c>
      <c r="K2536" s="4"/>
      <c r="L2536" s="4">
        <v>1</v>
      </c>
      <c r="M2536" s="4" t="s">
        <v>960</v>
      </c>
      <c r="N2536" s="4"/>
    </row>
    <row r="2537" spans="1:14" hidden="1" x14ac:dyDescent="0.3">
      <c r="A2537" s="5" t="s">
        <v>606</v>
      </c>
      <c r="B2537" s="5">
        <v>5</v>
      </c>
      <c r="C2537" s="5">
        <v>5</v>
      </c>
      <c r="D2537" s="5">
        <v>111</v>
      </c>
      <c r="E2537" s="4" t="s">
        <v>861</v>
      </c>
      <c r="F2537" s="12" t="s">
        <v>1153</v>
      </c>
      <c r="G2537" s="4" t="s">
        <v>962</v>
      </c>
      <c r="H2537" s="9">
        <v>47.53389663981136</v>
      </c>
      <c r="I2537" s="4"/>
      <c r="J2537" s="4" t="s">
        <v>856</v>
      </c>
      <c r="K2537" s="4"/>
      <c r="L2537" s="4">
        <v>1</v>
      </c>
      <c r="M2537" s="4" t="s">
        <v>960</v>
      </c>
      <c r="N2537" s="4"/>
    </row>
    <row r="2538" spans="1:14" hidden="1" x14ac:dyDescent="0.3">
      <c r="A2538" s="5" t="s">
        <v>606</v>
      </c>
      <c r="B2538" s="5">
        <v>5</v>
      </c>
      <c r="C2538" s="5">
        <v>5</v>
      </c>
      <c r="D2538" s="5">
        <v>111</v>
      </c>
      <c r="E2538" s="4" t="s">
        <v>861</v>
      </c>
      <c r="F2538" s="12" t="s">
        <v>1155</v>
      </c>
      <c r="G2538" s="4" t="s">
        <v>962</v>
      </c>
      <c r="H2538" s="9">
        <v>47.109660072978684</v>
      </c>
      <c r="I2538" s="4"/>
      <c r="J2538" s="4" t="s">
        <v>856</v>
      </c>
      <c r="K2538" s="4"/>
      <c r="L2538" s="4">
        <v>1</v>
      </c>
      <c r="M2538" s="4" t="s">
        <v>960</v>
      </c>
      <c r="N2538" s="4"/>
    </row>
    <row r="2539" spans="1:14" hidden="1" x14ac:dyDescent="0.3">
      <c r="A2539" s="5" t="s">
        <v>606</v>
      </c>
      <c r="B2539" s="5">
        <v>5</v>
      </c>
      <c r="C2539" s="5">
        <v>5</v>
      </c>
      <c r="D2539" s="5">
        <v>111</v>
      </c>
      <c r="E2539" s="4" t="s">
        <v>861</v>
      </c>
      <c r="F2539" s="12" t="s">
        <v>1156</v>
      </c>
      <c r="G2539" s="4" t="s">
        <v>962</v>
      </c>
      <c r="H2539" s="9">
        <v>46.912293995074826</v>
      </c>
      <c r="I2539" s="4"/>
      <c r="J2539" s="4" t="s">
        <v>856</v>
      </c>
      <c r="K2539" s="4"/>
      <c r="L2539" s="4">
        <v>1</v>
      </c>
      <c r="M2539" s="4" t="s">
        <v>960</v>
      </c>
      <c r="N2539" s="4"/>
    </row>
    <row r="2540" spans="1:14" hidden="1" x14ac:dyDescent="0.3">
      <c r="A2540" s="5" t="s">
        <v>606</v>
      </c>
      <c r="B2540" s="5">
        <v>5</v>
      </c>
      <c r="C2540" s="5">
        <v>5</v>
      </c>
      <c r="D2540" s="5">
        <v>111</v>
      </c>
      <c r="E2540" s="4" t="s">
        <v>861</v>
      </c>
      <c r="F2540" s="12" t="s">
        <v>1157</v>
      </c>
      <c r="G2540" s="4" t="s">
        <v>962</v>
      </c>
      <c r="H2540" s="9">
        <v>46.998722860791837</v>
      </c>
      <c r="I2540" s="4"/>
      <c r="J2540" s="4" t="s">
        <v>856</v>
      </c>
      <c r="K2540" s="4"/>
      <c r="L2540" s="4">
        <v>1</v>
      </c>
      <c r="M2540" s="4" t="s">
        <v>960</v>
      </c>
      <c r="N2540" s="4"/>
    </row>
    <row r="2541" spans="1:14" hidden="1" x14ac:dyDescent="0.3">
      <c r="A2541" s="5" t="s">
        <v>606</v>
      </c>
      <c r="B2541" s="5">
        <v>5</v>
      </c>
      <c r="C2541" s="5">
        <v>5</v>
      </c>
      <c r="D2541" s="5">
        <v>111</v>
      </c>
      <c r="E2541" s="4" t="s">
        <v>861</v>
      </c>
      <c r="F2541" s="12" t="s">
        <v>1158</v>
      </c>
      <c r="G2541" s="4" t="s">
        <v>962</v>
      </c>
      <c r="H2541" s="9">
        <v>46.905102527420134</v>
      </c>
      <c r="I2541" s="4"/>
      <c r="J2541" s="4" t="s">
        <v>856</v>
      </c>
      <c r="K2541" s="4"/>
      <c r="L2541" s="4">
        <v>1</v>
      </c>
      <c r="M2541" s="4" t="s">
        <v>960</v>
      </c>
      <c r="N2541" s="4"/>
    </row>
    <row r="2542" spans="1:14" hidden="1" x14ac:dyDescent="0.3">
      <c r="A2542" s="5" t="s">
        <v>606</v>
      </c>
      <c r="B2542" s="5">
        <v>5</v>
      </c>
      <c r="C2542" s="5">
        <v>5</v>
      </c>
      <c r="D2542" s="5">
        <v>111</v>
      </c>
      <c r="E2542" s="4" t="s">
        <v>861</v>
      </c>
      <c r="F2542" s="12" t="s">
        <v>1159</v>
      </c>
      <c r="G2542" s="4" t="s">
        <v>962</v>
      </c>
      <c r="H2542" s="9">
        <v>47.020256385164892</v>
      </c>
      <c r="I2542" s="4"/>
      <c r="J2542" s="4" t="s">
        <v>856</v>
      </c>
      <c r="K2542" s="4"/>
      <c r="L2542" s="4">
        <v>1</v>
      </c>
      <c r="M2542" s="4" t="s">
        <v>960</v>
      </c>
      <c r="N2542" s="4"/>
    </row>
    <row r="2543" spans="1:14" hidden="1" x14ac:dyDescent="0.3">
      <c r="A2543" s="5" t="s">
        <v>606</v>
      </c>
      <c r="B2543" s="5">
        <v>5</v>
      </c>
      <c r="C2543" s="5">
        <v>5</v>
      </c>
      <c r="D2543" s="5">
        <v>111</v>
      </c>
      <c r="E2543" s="4" t="s">
        <v>861</v>
      </c>
      <c r="F2543" s="12" t="s">
        <v>1160</v>
      </c>
      <c r="G2543" s="4" t="s">
        <v>962</v>
      </c>
      <c r="H2543" s="9">
        <v>46.652619480892646</v>
      </c>
      <c r="I2543" s="4"/>
      <c r="J2543" s="4" t="s">
        <v>856</v>
      </c>
      <c r="K2543" s="4"/>
      <c r="L2543" s="4">
        <v>1</v>
      </c>
      <c r="M2543" s="4" t="s">
        <v>960</v>
      </c>
      <c r="N2543" s="4"/>
    </row>
    <row r="2544" spans="1:14" hidden="1" x14ac:dyDescent="0.3">
      <c r="A2544" s="5" t="s">
        <v>606</v>
      </c>
      <c r="B2544" s="5">
        <v>5</v>
      </c>
      <c r="C2544" s="5">
        <v>5</v>
      </c>
      <c r="D2544" s="5">
        <v>111</v>
      </c>
      <c r="E2544" s="4" t="s">
        <v>861</v>
      </c>
      <c r="F2544" s="12" t="s">
        <v>1161</v>
      </c>
      <c r="G2544" s="4" t="s">
        <v>962</v>
      </c>
      <c r="H2544" s="9">
        <v>46.216162813673186</v>
      </c>
      <c r="I2544" s="4"/>
      <c r="J2544" s="4" t="s">
        <v>856</v>
      </c>
      <c r="K2544" s="4"/>
      <c r="L2544" s="4">
        <v>1</v>
      </c>
      <c r="M2544" s="4" t="s">
        <v>960</v>
      </c>
      <c r="N2544" s="4"/>
    </row>
    <row r="2545" spans="1:14" hidden="1" x14ac:dyDescent="0.3">
      <c r="A2545" s="5" t="s">
        <v>606</v>
      </c>
      <c r="B2545" s="5">
        <v>5</v>
      </c>
      <c r="C2545" s="5">
        <v>5</v>
      </c>
      <c r="D2545" s="5">
        <v>111</v>
      </c>
      <c r="E2545" s="4" t="s">
        <v>861</v>
      </c>
      <c r="F2545" s="12" t="s">
        <v>1162</v>
      </c>
      <c r="G2545" s="4" t="s">
        <v>962</v>
      </c>
      <c r="H2545" s="9">
        <v>45.617420066152157</v>
      </c>
      <c r="I2545" s="4"/>
      <c r="J2545" s="4" t="s">
        <v>856</v>
      </c>
      <c r="K2545" s="4"/>
      <c r="L2545" s="4">
        <v>1</v>
      </c>
      <c r="M2545" s="4" t="s">
        <v>960</v>
      </c>
      <c r="N2545" s="4"/>
    </row>
    <row r="2546" spans="1:14" hidden="1" x14ac:dyDescent="0.3">
      <c r="A2546" s="5" t="s">
        <v>606</v>
      </c>
      <c r="B2546" s="5">
        <v>5</v>
      </c>
      <c r="C2546" s="5">
        <v>5</v>
      </c>
      <c r="D2546" s="5">
        <v>111</v>
      </c>
      <c r="E2546" s="4" t="s">
        <v>861</v>
      </c>
      <c r="F2546" s="12" t="s">
        <v>1163</v>
      </c>
      <c r="G2546" s="4" t="s">
        <v>962</v>
      </c>
      <c r="H2546" s="9">
        <v>45.348297931546242</v>
      </c>
      <c r="I2546" s="4"/>
      <c r="J2546" s="4" t="s">
        <v>856</v>
      </c>
      <c r="K2546" s="4"/>
      <c r="L2546" s="4">
        <v>1</v>
      </c>
      <c r="M2546" s="4" t="s">
        <v>960</v>
      </c>
      <c r="N2546" s="4"/>
    </row>
    <row r="2547" spans="1:14" hidden="1" x14ac:dyDescent="0.3">
      <c r="A2547" s="5" t="s">
        <v>606</v>
      </c>
      <c r="B2547" s="5">
        <v>5</v>
      </c>
      <c r="C2547" s="5">
        <v>5</v>
      </c>
      <c r="D2547" s="5">
        <v>111</v>
      </c>
      <c r="E2547" s="4" t="s">
        <v>861</v>
      </c>
      <c r="F2547" s="12" t="s">
        <v>1164</v>
      </c>
      <c r="G2547" s="4" t="s">
        <v>962</v>
      </c>
      <c r="H2547" s="9">
        <v>45.31440924898957</v>
      </c>
      <c r="I2547" s="4"/>
      <c r="J2547" s="4" t="s">
        <v>856</v>
      </c>
      <c r="K2547" s="4"/>
      <c r="L2547" s="4">
        <v>1</v>
      </c>
      <c r="M2547" s="4" t="s">
        <v>960</v>
      </c>
      <c r="N2547" s="4"/>
    </row>
    <row r="2548" spans="1:14" hidden="1" x14ac:dyDescent="0.3">
      <c r="A2548" s="5" t="s">
        <v>606</v>
      </c>
      <c r="B2548" s="5">
        <v>5</v>
      </c>
      <c r="C2548" s="5">
        <v>5</v>
      </c>
      <c r="D2548" s="5">
        <v>111</v>
      </c>
      <c r="E2548" s="4" t="s">
        <v>861</v>
      </c>
      <c r="F2548" s="12" t="s">
        <v>1165</v>
      </c>
      <c r="G2548" s="4" t="s">
        <v>962</v>
      </c>
      <c r="H2548" s="9">
        <v>45.050055617352626</v>
      </c>
      <c r="I2548" s="4"/>
      <c r="J2548" s="4" t="s">
        <v>856</v>
      </c>
      <c r="K2548" s="4"/>
      <c r="L2548" s="4">
        <v>1</v>
      </c>
      <c r="M2548" s="4" t="s">
        <v>960</v>
      </c>
      <c r="N2548" s="4"/>
    </row>
    <row r="2549" spans="1:14" hidden="1" x14ac:dyDescent="0.3">
      <c r="A2549" s="5" t="s">
        <v>606</v>
      </c>
      <c r="B2549" s="5">
        <v>5</v>
      </c>
      <c r="C2549" s="5">
        <v>5</v>
      </c>
      <c r="D2549" s="5">
        <v>111</v>
      </c>
      <c r="E2549" s="4" t="s">
        <v>861</v>
      </c>
      <c r="F2549" s="12" t="s">
        <v>1166</v>
      </c>
      <c r="G2549" s="4" t="s">
        <v>962</v>
      </c>
      <c r="H2549" s="9">
        <v>44.825373544779545</v>
      </c>
      <c r="I2549" s="4"/>
      <c r="J2549" s="4" t="s">
        <v>856</v>
      </c>
      <c r="K2549" s="4"/>
      <c r="L2549" s="4">
        <v>1</v>
      </c>
      <c r="M2549" s="4" t="s">
        <v>960</v>
      </c>
      <c r="N2549" s="4"/>
    </row>
    <row r="2550" spans="1:14" hidden="1" x14ac:dyDescent="0.3">
      <c r="A2550" s="5" t="s">
        <v>606</v>
      </c>
      <c r="B2550" s="5">
        <v>5</v>
      </c>
      <c r="C2550" s="5">
        <v>5</v>
      </c>
      <c r="D2550" s="5">
        <v>111</v>
      </c>
      <c r="E2550" s="4" t="s">
        <v>861</v>
      </c>
      <c r="F2550" s="12" t="s">
        <v>1167</v>
      </c>
      <c r="G2550" s="4" t="s">
        <v>962</v>
      </c>
      <c r="H2550" s="9">
        <v>44.649716480702402</v>
      </c>
      <c r="I2550" s="4"/>
      <c r="J2550" s="4" t="s">
        <v>856</v>
      </c>
      <c r="K2550" s="4"/>
      <c r="L2550" s="4">
        <v>1</v>
      </c>
      <c r="M2550" s="4" t="s">
        <v>960</v>
      </c>
      <c r="N2550" s="4"/>
    </row>
    <row r="2551" spans="1:14" hidden="1" x14ac:dyDescent="0.3">
      <c r="A2551" s="5" t="s">
        <v>606</v>
      </c>
      <c r="B2551" s="5">
        <v>5</v>
      </c>
      <c r="C2551" s="5">
        <v>5</v>
      </c>
      <c r="D2551" s="5">
        <v>111</v>
      </c>
      <c r="E2551" s="4" t="s">
        <v>861</v>
      </c>
      <c r="F2551" s="12" t="s">
        <v>1168</v>
      </c>
      <c r="G2551" s="4" t="s">
        <v>962</v>
      </c>
      <c r="H2551" s="9">
        <v>44.148134187712031</v>
      </c>
      <c r="I2551" s="4"/>
      <c r="J2551" s="4" t="s">
        <v>856</v>
      </c>
      <c r="K2551" s="4"/>
      <c r="L2551" s="4">
        <v>1</v>
      </c>
      <c r="M2551" s="4" t="s">
        <v>960</v>
      </c>
      <c r="N2551" s="4"/>
    </row>
    <row r="2552" spans="1:14" hidden="1" x14ac:dyDescent="0.3">
      <c r="A2552" s="5" t="s">
        <v>606</v>
      </c>
      <c r="B2552" s="5">
        <v>5</v>
      </c>
      <c r="C2552" s="5">
        <v>5</v>
      </c>
      <c r="D2552" s="5">
        <v>111</v>
      </c>
      <c r="E2552" s="4" t="s">
        <v>861</v>
      </c>
      <c r="F2552" s="12" t="s">
        <v>922</v>
      </c>
      <c r="G2552" s="4" t="s">
        <v>963</v>
      </c>
      <c r="H2552" s="9">
        <v>0.31</v>
      </c>
      <c r="I2552" s="4"/>
      <c r="J2552" s="4" t="s">
        <v>856</v>
      </c>
      <c r="K2552" s="4"/>
      <c r="L2552" s="4">
        <v>1</v>
      </c>
      <c r="M2552" s="4" t="s">
        <v>960</v>
      </c>
      <c r="N2552" s="4"/>
    </row>
    <row r="2553" spans="1:14" hidden="1" x14ac:dyDescent="0.3">
      <c r="A2553" s="5" t="s">
        <v>606</v>
      </c>
      <c r="B2553" s="5">
        <v>5</v>
      </c>
      <c r="C2553" s="5">
        <v>5</v>
      </c>
      <c r="D2553" s="5">
        <v>111</v>
      </c>
      <c r="E2553" s="4" t="s">
        <v>861</v>
      </c>
      <c r="F2553" s="12" t="s">
        <v>904</v>
      </c>
      <c r="G2553" s="4" t="s">
        <v>963</v>
      </c>
      <c r="H2553" s="9">
        <v>0</v>
      </c>
      <c r="I2553" s="4"/>
      <c r="J2553" s="4" t="s">
        <v>856</v>
      </c>
      <c r="K2553" s="4"/>
      <c r="L2553" s="4">
        <v>1</v>
      </c>
      <c r="M2553" s="4" t="s">
        <v>960</v>
      </c>
      <c r="N2553" s="4"/>
    </row>
    <row r="2554" spans="1:14" hidden="1" x14ac:dyDescent="0.3">
      <c r="A2554" s="5" t="s">
        <v>606</v>
      </c>
      <c r="B2554" s="5">
        <v>5</v>
      </c>
      <c r="C2554" s="5">
        <v>5</v>
      </c>
      <c r="D2554" s="5">
        <v>111</v>
      </c>
      <c r="E2554" s="4" t="s">
        <v>861</v>
      </c>
      <c r="F2554" s="12" t="s">
        <v>905</v>
      </c>
      <c r="G2554" s="4" t="s">
        <v>963</v>
      </c>
      <c r="H2554" s="9">
        <v>1.06</v>
      </c>
      <c r="I2554" s="4"/>
      <c r="J2554" s="4" t="s">
        <v>856</v>
      </c>
      <c r="K2554" s="4"/>
      <c r="L2554" s="4">
        <v>1</v>
      </c>
      <c r="M2554" s="4" t="s">
        <v>960</v>
      </c>
      <c r="N2554" s="4"/>
    </row>
    <row r="2555" spans="1:14" hidden="1" x14ac:dyDescent="0.3">
      <c r="A2555" s="5" t="s">
        <v>606</v>
      </c>
      <c r="B2555" s="5">
        <v>5</v>
      </c>
      <c r="C2555" s="5">
        <v>5</v>
      </c>
      <c r="D2555" s="5">
        <v>111</v>
      </c>
      <c r="E2555" s="4" t="s">
        <v>861</v>
      </c>
      <c r="F2555" s="12" t="s">
        <v>906</v>
      </c>
      <c r="G2555" s="4" t="s">
        <v>963</v>
      </c>
      <c r="H2555" s="9">
        <v>4.7</v>
      </c>
      <c r="I2555" s="4"/>
      <c r="J2555" s="4" t="s">
        <v>856</v>
      </c>
      <c r="K2555" s="4"/>
      <c r="L2555" s="4">
        <v>1</v>
      </c>
      <c r="M2555" s="4" t="s">
        <v>960</v>
      </c>
      <c r="N2555" s="4"/>
    </row>
    <row r="2556" spans="1:14" hidden="1" x14ac:dyDescent="0.3">
      <c r="A2556" s="5" t="s">
        <v>606</v>
      </c>
      <c r="B2556" s="5">
        <v>5</v>
      </c>
      <c r="C2556" s="5">
        <v>5</v>
      </c>
      <c r="D2556" s="5">
        <v>111</v>
      </c>
      <c r="E2556" s="4" t="s">
        <v>861</v>
      </c>
      <c r="F2556" s="12" t="s">
        <v>903</v>
      </c>
      <c r="G2556" s="4" t="s">
        <v>963</v>
      </c>
      <c r="H2556" s="9">
        <v>0.11</v>
      </c>
      <c r="I2556" s="4"/>
      <c r="J2556" s="4" t="s">
        <v>856</v>
      </c>
      <c r="K2556" s="4"/>
      <c r="L2556" s="4">
        <v>1</v>
      </c>
      <c r="M2556" s="4" t="s">
        <v>960</v>
      </c>
      <c r="N2556" s="4"/>
    </row>
    <row r="2557" spans="1:14" hidden="1" x14ac:dyDescent="0.3">
      <c r="A2557" s="5" t="s">
        <v>606</v>
      </c>
      <c r="B2557" s="5">
        <v>5</v>
      </c>
      <c r="C2557" s="5">
        <v>5</v>
      </c>
      <c r="D2557" s="5">
        <v>111</v>
      </c>
      <c r="E2557" s="4" t="s">
        <v>861</v>
      </c>
      <c r="F2557" s="12" t="s">
        <v>907</v>
      </c>
      <c r="G2557" s="4" t="s">
        <v>963</v>
      </c>
      <c r="H2557" s="9">
        <v>0.57999999999999996</v>
      </c>
      <c r="I2557" s="4"/>
      <c r="J2557" s="4" t="s">
        <v>856</v>
      </c>
      <c r="K2557" s="4"/>
      <c r="L2557" s="4">
        <v>1</v>
      </c>
      <c r="M2557" s="4" t="s">
        <v>960</v>
      </c>
      <c r="N2557" s="4"/>
    </row>
    <row r="2558" spans="1:14" hidden="1" x14ac:dyDescent="0.3">
      <c r="A2558" s="5" t="s">
        <v>606</v>
      </c>
      <c r="B2558" s="5">
        <v>5</v>
      </c>
      <c r="C2558" s="5">
        <v>5</v>
      </c>
      <c r="D2558" s="5">
        <v>111</v>
      </c>
      <c r="E2558" s="4" t="s">
        <v>861</v>
      </c>
      <c r="F2558" s="12" t="s">
        <v>908</v>
      </c>
      <c r="G2558" s="4" t="s">
        <v>963</v>
      </c>
      <c r="H2558" s="9">
        <v>1.62</v>
      </c>
      <c r="I2558" s="4"/>
      <c r="J2558" s="4" t="s">
        <v>856</v>
      </c>
      <c r="K2558" s="4"/>
      <c r="L2558" s="4">
        <v>1</v>
      </c>
      <c r="M2558" s="4" t="s">
        <v>960</v>
      </c>
      <c r="N2558" s="4"/>
    </row>
    <row r="2559" spans="1:14" hidden="1" x14ac:dyDescent="0.3">
      <c r="A2559" s="5" t="s">
        <v>606</v>
      </c>
      <c r="B2559" s="5">
        <v>5</v>
      </c>
      <c r="C2559" s="5">
        <v>5</v>
      </c>
      <c r="D2559" s="5">
        <v>111</v>
      </c>
      <c r="E2559" s="4" t="s">
        <v>861</v>
      </c>
      <c r="F2559" s="12" t="s">
        <v>909</v>
      </c>
      <c r="G2559" s="4" t="s">
        <v>963</v>
      </c>
      <c r="H2559" s="9">
        <v>1.21</v>
      </c>
      <c r="I2559" s="4"/>
      <c r="J2559" s="4" t="s">
        <v>856</v>
      </c>
      <c r="K2559" s="4"/>
      <c r="L2559" s="4">
        <v>1</v>
      </c>
      <c r="M2559" s="4" t="s">
        <v>960</v>
      </c>
      <c r="N2559" s="4"/>
    </row>
    <row r="2560" spans="1:14" hidden="1" x14ac:dyDescent="0.3">
      <c r="A2560" s="5" t="s">
        <v>606</v>
      </c>
      <c r="B2560" s="5">
        <v>5</v>
      </c>
      <c r="C2560" s="5">
        <v>5</v>
      </c>
      <c r="D2560" s="5">
        <v>111</v>
      </c>
      <c r="E2560" s="4" t="s">
        <v>861</v>
      </c>
      <c r="F2560" s="12" t="s">
        <v>910</v>
      </c>
      <c r="G2560" s="4" t="s">
        <v>963</v>
      </c>
      <c r="H2560" s="9">
        <v>1.44</v>
      </c>
      <c r="I2560" s="4"/>
      <c r="J2560" s="4" t="s">
        <v>856</v>
      </c>
      <c r="K2560" s="4"/>
      <c r="L2560" s="4">
        <v>1</v>
      </c>
      <c r="M2560" s="4" t="s">
        <v>960</v>
      </c>
      <c r="N2560" s="4"/>
    </row>
    <row r="2561" spans="1:14" hidden="1" x14ac:dyDescent="0.3">
      <c r="A2561" s="5" t="s">
        <v>606</v>
      </c>
      <c r="B2561" s="5">
        <v>5</v>
      </c>
      <c r="C2561" s="5">
        <v>5</v>
      </c>
      <c r="D2561" s="5">
        <v>111</v>
      </c>
      <c r="E2561" s="4" t="s">
        <v>861</v>
      </c>
      <c r="F2561" s="12" t="s">
        <v>911</v>
      </c>
      <c r="G2561" s="4" t="s">
        <v>963</v>
      </c>
      <c r="H2561" s="9">
        <v>1.68</v>
      </c>
      <c r="I2561" s="4"/>
      <c r="J2561" s="4" t="s">
        <v>856</v>
      </c>
      <c r="K2561" s="4"/>
      <c r="L2561" s="4">
        <v>1</v>
      </c>
      <c r="M2561" s="4" t="s">
        <v>960</v>
      </c>
      <c r="N2561" s="4"/>
    </row>
    <row r="2562" spans="1:14" hidden="1" x14ac:dyDescent="0.3">
      <c r="A2562" s="5" t="s">
        <v>606</v>
      </c>
      <c r="B2562" s="5">
        <v>5</v>
      </c>
      <c r="C2562" s="5">
        <v>5</v>
      </c>
      <c r="D2562" s="5">
        <v>111</v>
      </c>
      <c r="E2562" s="4" t="s">
        <v>861</v>
      </c>
      <c r="F2562" s="12" t="s">
        <v>922</v>
      </c>
      <c r="G2562" s="4" t="s">
        <v>943</v>
      </c>
      <c r="H2562" s="9">
        <v>99.69</v>
      </c>
      <c r="I2562" s="4"/>
      <c r="J2562" s="4" t="s">
        <v>856</v>
      </c>
      <c r="K2562" s="4"/>
      <c r="L2562" s="4">
        <v>1</v>
      </c>
      <c r="M2562" s="4" t="s">
        <v>1902</v>
      </c>
      <c r="N2562" s="4"/>
    </row>
    <row r="2563" spans="1:14" hidden="1" x14ac:dyDescent="0.3">
      <c r="A2563" s="5" t="s">
        <v>606</v>
      </c>
      <c r="B2563" s="5">
        <v>5</v>
      </c>
      <c r="C2563" s="5">
        <v>5</v>
      </c>
      <c r="D2563" s="5">
        <v>111</v>
      </c>
      <c r="E2563" s="4" t="s">
        <v>861</v>
      </c>
      <c r="F2563" s="12" t="s">
        <v>904</v>
      </c>
      <c r="G2563" s="4" t="s">
        <v>943</v>
      </c>
      <c r="H2563" s="9">
        <v>100</v>
      </c>
      <c r="I2563" s="4"/>
      <c r="J2563" s="4" t="s">
        <v>856</v>
      </c>
      <c r="K2563" s="4"/>
      <c r="L2563" s="4">
        <v>1</v>
      </c>
      <c r="M2563" s="4" t="s">
        <v>1902</v>
      </c>
      <c r="N2563" s="4"/>
    </row>
    <row r="2564" spans="1:14" hidden="1" x14ac:dyDescent="0.3">
      <c r="A2564" s="5" t="s">
        <v>606</v>
      </c>
      <c r="B2564" s="5">
        <v>5</v>
      </c>
      <c r="C2564" s="5">
        <v>5</v>
      </c>
      <c r="D2564" s="5">
        <v>111</v>
      </c>
      <c r="E2564" s="4" t="s">
        <v>861</v>
      </c>
      <c r="F2564" s="12" t="s">
        <v>905</v>
      </c>
      <c r="G2564" s="4" t="s">
        <v>943</v>
      </c>
      <c r="H2564" s="9">
        <v>98.94</v>
      </c>
      <c r="I2564" s="4"/>
      <c r="J2564" s="4" t="s">
        <v>856</v>
      </c>
      <c r="K2564" s="4"/>
      <c r="L2564" s="4">
        <v>1</v>
      </c>
      <c r="M2564" s="4" t="s">
        <v>1902</v>
      </c>
      <c r="N2564" s="4"/>
    </row>
    <row r="2565" spans="1:14" hidden="1" x14ac:dyDescent="0.3">
      <c r="A2565" s="5" t="s">
        <v>606</v>
      </c>
      <c r="B2565" s="5">
        <v>5</v>
      </c>
      <c r="C2565" s="5">
        <v>5</v>
      </c>
      <c r="D2565" s="5">
        <v>111</v>
      </c>
      <c r="E2565" s="4" t="s">
        <v>861</v>
      </c>
      <c r="F2565" s="12" t="s">
        <v>906</v>
      </c>
      <c r="G2565" s="4" t="s">
        <v>943</v>
      </c>
      <c r="H2565" s="9">
        <v>95.300000000000011</v>
      </c>
      <c r="I2565" s="4"/>
      <c r="J2565" s="4" t="s">
        <v>856</v>
      </c>
      <c r="K2565" s="4"/>
      <c r="L2565" s="4">
        <v>1</v>
      </c>
      <c r="M2565" s="4" t="s">
        <v>1902</v>
      </c>
      <c r="N2565" s="4"/>
    </row>
    <row r="2566" spans="1:14" hidden="1" x14ac:dyDescent="0.3">
      <c r="A2566" s="5" t="s">
        <v>606</v>
      </c>
      <c r="B2566" s="5">
        <v>5</v>
      </c>
      <c r="C2566" s="5">
        <v>5</v>
      </c>
      <c r="D2566" s="5">
        <v>111</v>
      </c>
      <c r="E2566" s="4" t="s">
        <v>861</v>
      </c>
      <c r="F2566" s="12" t="s">
        <v>903</v>
      </c>
      <c r="G2566" s="4" t="s">
        <v>943</v>
      </c>
      <c r="H2566" s="9">
        <v>99.890000000000015</v>
      </c>
      <c r="I2566" s="4"/>
      <c r="J2566" s="4" t="s">
        <v>856</v>
      </c>
      <c r="K2566" s="4"/>
      <c r="L2566" s="4">
        <v>1</v>
      </c>
      <c r="M2566" s="4" t="s">
        <v>1902</v>
      </c>
      <c r="N2566" s="4"/>
    </row>
    <row r="2567" spans="1:14" hidden="1" x14ac:dyDescent="0.3">
      <c r="A2567" s="5" t="s">
        <v>606</v>
      </c>
      <c r="B2567" s="5">
        <v>5</v>
      </c>
      <c r="C2567" s="5">
        <v>5</v>
      </c>
      <c r="D2567" s="5">
        <v>111</v>
      </c>
      <c r="E2567" s="4" t="s">
        <v>861</v>
      </c>
      <c r="F2567" s="12" t="s">
        <v>907</v>
      </c>
      <c r="G2567" s="4" t="s">
        <v>943</v>
      </c>
      <c r="H2567" s="9">
        <v>99.42</v>
      </c>
      <c r="I2567" s="4"/>
      <c r="J2567" s="4" t="s">
        <v>856</v>
      </c>
      <c r="K2567" s="4"/>
      <c r="L2567" s="4">
        <v>1</v>
      </c>
      <c r="M2567" s="4" t="s">
        <v>1902</v>
      </c>
      <c r="N2567" s="4"/>
    </row>
    <row r="2568" spans="1:14" hidden="1" x14ac:dyDescent="0.3">
      <c r="A2568" s="5" t="s">
        <v>606</v>
      </c>
      <c r="B2568" s="5">
        <v>5</v>
      </c>
      <c r="C2568" s="5">
        <v>5</v>
      </c>
      <c r="D2568" s="5">
        <v>111</v>
      </c>
      <c r="E2568" s="4" t="s">
        <v>861</v>
      </c>
      <c r="F2568" s="12" t="s">
        <v>908</v>
      </c>
      <c r="G2568" s="4" t="s">
        <v>943</v>
      </c>
      <c r="H2568" s="9">
        <v>98.38</v>
      </c>
      <c r="I2568" s="4"/>
      <c r="J2568" s="4" t="s">
        <v>856</v>
      </c>
      <c r="K2568" s="4"/>
      <c r="L2568" s="4">
        <v>1</v>
      </c>
      <c r="M2568" s="4" t="s">
        <v>1902</v>
      </c>
      <c r="N2568" s="4"/>
    </row>
    <row r="2569" spans="1:14" hidden="1" x14ac:dyDescent="0.3">
      <c r="A2569" s="5" t="s">
        <v>606</v>
      </c>
      <c r="B2569" s="5">
        <v>5</v>
      </c>
      <c r="C2569" s="5">
        <v>5</v>
      </c>
      <c r="D2569" s="5">
        <v>111</v>
      </c>
      <c r="E2569" s="4" t="s">
        <v>861</v>
      </c>
      <c r="F2569" s="12" t="s">
        <v>909</v>
      </c>
      <c r="G2569" s="4" t="s">
        <v>943</v>
      </c>
      <c r="H2569" s="9">
        <v>98.8</v>
      </c>
      <c r="I2569" s="4"/>
      <c r="J2569" s="4" t="s">
        <v>856</v>
      </c>
      <c r="K2569" s="4"/>
      <c r="L2569" s="4">
        <v>1</v>
      </c>
      <c r="M2569" s="4" t="s">
        <v>1902</v>
      </c>
      <c r="N2569" s="4"/>
    </row>
    <row r="2570" spans="1:14" hidden="1" x14ac:dyDescent="0.3">
      <c r="A2570" s="5" t="s">
        <v>606</v>
      </c>
      <c r="B2570" s="5">
        <v>5</v>
      </c>
      <c r="C2570" s="5">
        <v>5</v>
      </c>
      <c r="D2570" s="5">
        <v>111</v>
      </c>
      <c r="E2570" s="4" t="s">
        <v>861</v>
      </c>
      <c r="F2570" s="12" t="s">
        <v>910</v>
      </c>
      <c r="G2570" s="4" t="s">
        <v>943</v>
      </c>
      <c r="H2570" s="9">
        <v>98.56</v>
      </c>
      <c r="I2570" s="4"/>
      <c r="J2570" s="4" t="s">
        <v>856</v>
      </c>
      <c r="K2570" s="4"/>
      <c r="L2570" s="4">
        <v>1</v>
      </c>
      <c r="M2570" s="4" t="s">
        <v>1902</v>
      </c>
      <c r="N2570" s="4"/>
    </row>
    <row r="2571" spans="1:14" hidden="1" x14ac:dyDescent="0.3">
      <c r="A2571" s="5" t="s">
        <v>606</v>
      </c>
      <c r="B2571" s="5">
        <v>5</v>
      </c>
      <c r="C2571" s="5">
        <v>5</v>
      </c>
      <c r="D2571" s="5">
        <v>111</v>
      </c>
      <c r="E2571" s="4" t="s">
        <v>861</v>
      </c>
      <c r="F2571" s="12" t="s">
        <v>911</v>
      </c>
      <c r="G2571" s="4" t="s">
        <v>943</v>
      </c>
      <c r="H2571" s="9">
        <v>98.32</v>
      </c>
      <c r="I2571" s="4"/>
      <c r="J2571" s="4" t="s">
        <v>856</v>
      </c>
      <c r="K2571" s="4"/>
      <c r="L2571" s="4">
        <v>1</v>
      </c>
      <c r="M2571" s="4" t="s">
        <v>1902</v>
      </c>
      <c r="N2571" s="4"/>
    </row>
    <row r="2572" spans="1:14" hidden="1" x14ac:dyDescent="0.3">
      <c r="A2572" s="5" t="s">
        <v>606</v>
      </c>
      <c r="B2572" s="5">
        <v>5</v>
      </c>
      <c r="C2572" s="5">
        <v>5</v>
      </c>
      <c r="D2572" s="5">
        <v>111</v>
      </c>
      <c r="E2572" s="4" t="s">
        <v>861</v>
      </c>
      <c r="F2572" s="12" t="s">
        <v>922</v>
      </c>
      <c r="G2572" s="4" t="s">
        <v>2227</v>
      </c>
      <c r="H2572" s="9">
        <v>74.709999999999994</v>
      </c>
      <c r="I2572" s="4"/>
      <c r="J2572" s="4" t="s">
        <v>856</v>
      </c>
      <c r="K2572" s="4"/>
      <c r="L2572" s="4">
        <v>1</v>
      </c>
      <c r="M2572" s="4" t="s">
        <v>960</v>
      </c>
      <c r="N2572" s="4"/>
    </row>
    <row r="2573" spans="1:14" hidden="1" x14ac:dyDescent="0.3">
      <c r="A2573" s="5" t="s">
        <v>606</v>
      </c>
      <c r="B2573" s="5">
        <v>5</v>
      </c>
      <c r="C2573" s="5">
        <v>5</v>
      </c>
      <c r="D2573" s="5">
        <v>111</v>
      </c>
      <c r="E2573" s="4" t="s">
        <v>861</v>
      </c>
      <c r="F2573" s="12" t="s">
        <v>904</v>
      </c>
      <c r="G2573" s="4" t="s">
        <v>2227</v>
      </c>
      <c r="H2573" s="9">
        <v>76.73</v>
      </c>
      <c r="I2573" s="4"/>
      <c r="J2573" s="4" t="s">
        <v>856</v>
      </c>
      <c r="K2573" s="4"/>
      <c r="L2573" s="4">
        <v>1</v>
      </c>
      <c r="M2573" s="4" t="s">
        <v>960</v>
      </c>
      <c r="N2573" s="4"/>
    </row>
    <row r="2574" spans="1:14" hidden="1" x14ac:dyDescent="0.3">
      <c r="A2574" s="5" t="s">
        <v>606</v>
      </c>
      <c r="B2574" s="5">
        <v>5</v>
      </c>
      <c r="C2574" s="5">
        <v>5</v>
      </c>
      <c r="D2574" s="5">
        <v>111</v>
      </c>
      <c r="E2574" s="4" t="s">
        <v>861</v>
      </c>
      <c r="F2574" s="12" t="s">
        <v>905</v>
      </c>
      <c r="G2574" s="4" t="s">
        <v>2227</v>
      </c>
      <c r="H2574" s="9">
        <v>73.67</v>
      </c>
      <c r="I2574" s="4"/>
      <c r="J2574" s="4" t="s">
        <v>856</v>
      </c>
      <c r="K2574" s="4"/>
      <c r="L2574" s="4">
        <v>1</v>
      </c>
      <c r="M2574" s="4" t="s">
        <v>960</v>
      </c>
      <c r="N2574" s="4"/>
    </row>
    <row r="2575" spans="1:14" hidden="1" x14ac:dyDescent="0.3">
      <c r="A2575" s="5" t="s">
        <v>606</v>
      </c>
      <c r="B2575" s="5">
        <v>5</v>
      </c>
      <c r="C2575" s="5">
        <v>5</v>
      </c>
      <c r="D2575" s="5">
        <v>111</v>
      </c>
      <c r="E2575" s="4" t="s">
        <v>861</v>
      </c>
      <c r="F2575" s="12" t="s">
        <v>906</v>
      </c>
      <c r="G2575" s="4" t="s">
        <v>2227</v>
      </c>
      <c r="H2575" s="9">
        <v>70.98</v>
      </c>
      <c r="I2575" s="4"/>
      <c r="J2575" s="4" t="s">
        <v>856</v>
      </c>
      <c r="K2575" s="4"/>
      <c r="L2575" s="4">
        <v>1</v>
      </c>
      <c r="M2575" s="4" t="s">
        <v>960</v>
      </c>
      <c r="N2575" s="4"/>
    </row>
    <row r="2576" spans="1:14" hidden="1" x14ac:dyDescent="0.3">
      <c r="A2576" s="5" t="s">
        <v>606</v>
      </c>
      <c r="B2576" s="5">
        <v>5</v>
      </c>
      <c r="C2576" s="5">
        <v>5</v>
      </c>
      <c r="D2576" s="5">
        <v>111</v>
      </c>
      <c r="E2576" s="4" t="s">
        <v>861</v>
      </c>
      <c r="F2576" s="12" t="s">
        <v>903</v>
      </c>
      <c r="G2576" s="4" t="s">
        <v>2227</v>
      </c>
      <c r="H2576" s="9">
        <v>74.930000000000007</v>
      </c>
      <c r="I2576" s="4"/>
      <c r="J2576" s="4" t="s">
        <v>856</v>
      </c>
      <c r="K2576" s="4"/>
      <c r="L2576" s="4">
        <v>1</v>
      </c>
      <c r="M2576" s="4" t="s">
        <v>960</v>
      </c>
      <c r="N2576" s="4"/>
    </row>
    <row r="2577" spans="1:14" hidden="1" x14ac:dyDescent="0.3">
      <c r="A2577" s="5" t="s">
        <v>606</v>
      </c>
      <c r="B2577" s="5">
        <v>5</v>
      </c>
      <c r="C2577" s="5">
        <v>5</v>
      </c>
      <c r="D2577" s="5">
        <v>111</v>
      </c>
      <c r="E2577" s="4" t="s">
        <v>861</v>
      </c>
      <c r="F2577" s="12" t="s">
        <v>907</v>
      </c>
      <c r="G2577" s="4" t="s">
        <v>2227</v>
      </c>
      <c r="H2577" s="9">
        <v>76.25</v>
      </c>
      <c r="I2577" s="4"/>
      <c r="J2577" s="4" t="s">
        <v>856</v>
      </c>
      <c r="K2577" s="4"/>
      <c r="L2577" s="4">
        <v>1</v>
      </c>
      <c r="M2577" s="4" t="s">
        <v>960</v>
      </c>
      <c r="N2577" s="4"/>
    </row>
    <row r="2578" spans="1:14" hidden="1" x14ac:dyDescent="0.3">
      <c r="A2578" s="5" t="s">
        <v>606</v>
      </c>
      <c r="B2578" s="5">
        <v>5</v>
      </c>
      <c r="C2578" s="5">
        <v>5</v>
      </c>
      <c r="D2578" s="5">
        <v>111</v>
      </c>
      <c r="E2578" s="4" t="s">
        <v>861</v>
      </c>
      <c r="F2578" s="12" t="s">
        <v>908</v>
      </c>
      <c r="G2578" s="4" t="s">
        <v>2227</v>
      </c>
      <c r="H2578" s="9">
        <v>72.17</v>
      </c>
      <c r="I2578" s="4"/>
      <c r="J2578" s="4" t="s">
        <v>856</v>
      </c>
      <c r="K2578" s="4"/>
      <c r="L2578" s="4">
        <v>1</v>
      </c>
      <c r="M2578" s="4" t="s">
        <v>960</v>
      </c>
      <c r="N2578" s="4"/>
    </row>
    <row r="2579" spans="1:14" hidden="1" x14ac:dyDescent="0.3">
      <c r="A2579" s="5" t="s">
        <v>606</v>
      </c>
      <c r="B2579" s="5">
        <v>5</v>
      </c>
      <c r="C2579" s="5">
        <v>5</v>
      </c>
      <c r="D2579" s="5">
        <v>111</v>
      </c>
      <c r="E2579" s="4" t="s">
        <v>861</v>
      </c>
      <c r="F2579" s="12" t="s">
        <v>909</v>
      </c>
      <c r="G2579" s="4" t="s">
        <v>2227</v>
      </c>
      <c r="H2579" s="9">
        <v>73.41</v>
      </c>
      <c r="I2579" s="4"/>
      <c r="J2579" s="4" t="s">
        <v>856</v>
      </c>
      <c r="K2579" s="4"/>
      <c r="L2579" s="4">
        <v>1</v>
      </c>
      <c r="M2579" s="4" t="s">
        <v>960</v>
      </c>
      <c r="N2579" s="4"/>
    </row>
    <row r="2580" spans="1:14" hidden="1" x14ac:dyDescent="0.3">
      <c r="A2580" s="5" t="s">
        <v>606</v>
      </c>
      <c r="B2580" s="5">
        <v>5</v>
      </c>
      <c r="C2580" s="5">
        <v>5</v>
      </c>
      <c r="D2580" s="5">
        <v>111</v>
      </c>
      <c r="E2580" s="4" t="s">
        <v>861</v>
      </c>
      <c r="F2580" s="12" t="s">
        <v>910</v>
      </c>
      <c r="G2580" s="4" t="s">
        <v>2227</v>
      </c>
      <c r="H2580" s="9">
        <v>71.87</v>
      </c>
      <c r="I2580" s="4"/>
      <c r="J2580" s="4" t="s">
        <v>856</v>
      </c>
      <c r="K2580" s="4"/>
      <c r="L2580" s="4">
        <v>1</v>
      </c>
      <c r="M2580" s="4" t="s">
        <v>960</v>
      </c>
      <c r="N2580" s="4"/>
    </row>
    <row r="2581" spans="1:14" hidden="1" x14ac:dyDescent="0.3">
      <c r="A2581" s="5" t="s">
        <v>606</v>
      </c>
      <c r="B2581" s="5">
        <v>5</v>
      </c>
      <c r="C2581" s="5">
        <v>5</v>
      </c>
      <c r="D2581" s="5">
        <v>111</v>
      </c>
      <c r="E2581" s="4" t="s">
        <v>861</v>
      </c>
      <c r="F2581" s="12" t="s">
        <v>911</v>
      </c>
      <c r="G2581" s="4" t="s">
        <v>2227</v>
      </c>
      <c r="H2581" s="9">
        <v>73.849999999999994</v>
      </c>
      <c r="I2581" s="4"/>
      <c r="J2581" s="4" t="s">
        <v>856</v>
      </c>
      <c r="K2581" s="4"/>
      <c r="L2581" s="4">
        <v>1</v>
      </c>
      <c r="M2581" s="4" t="s">
        <v>960</v>
      </c>
      <c r="N2581" s="4"/>
    </row>
    <row r="2582" spans="1:14" hidden="1" x14ac:dyDescent="0.3">
      <c r="A2582" s="5" t="s">
        <v>606</v>
      </c>
      <c r="B2582" s="5">
        <v>5</v>
      </c>
      <c r="C2582" s="5">
        <v>5</v>
      </c>
      <c r="D2582" s="5">
        <v>111</v>
      </c>
      <c r="E2582" s="4" t="s">
        <v>861</v>
      </c>
      <c r="F2582" s="12" t="s">
        <v>922</v>
      </c>
      <c r="G2582" s="4" t="s">
        <v>2230</v>
      </c>
      <c r="H2582" s="9">
        <v>24.98</v>
      </c>
      <c r="I2582" s="4"/>
      <c r="J2582" s="4" t="s">
        <v>856</v>
      </c>
      <c r="K2582" s="4"/>
      <c r="L2582" s="4">
        <v>1</v>
      </c>
      <c r="M2582" s="4" t="s">
        <v>960</v>
      </c>
      <c r="N2582" s="4"/>
    </row>
    <row r="2583" spans="1:14" hidden="1" x14ac:dyDescent="0.3">
      <c r="A2583" s="5" t="s">
        <v>606</v>
      </c>
      <c r="B2583" s="5">
        <v>5</v>
      </c>
      <c r="C2583" s="5">
        <v>5</v>
      </c>
      <c r="D2583" s="5">
        <v>111</v>
      </c>
      <c r="E2583" s="4" t="s">
        <v>861</v>
      </c>
      <c r="F2583" s="12" t="s">
        <v>904</v>
      </c>
      <c r="G2583" s="4" t="s">
        <v>2230</v>
      </c>
      <c r="H2583" s="9">
        <v>23.27</v>
      </c>
      <c r="I2583" s="4"/>
      <c r="J2583" s="4" t="s">
        <v>856</v>
      </c>
      <c r="K2583" s="4"/>
      <c r="L2583" s="4">
        <v>1</v>
      </c>
      <c r="M2583" s="4" t="s">
        <v>960</v>
      </c>
      <c r="N2583" s="4"/>
    </row>
    <row r="2584" spans="1:14" hidden="1" x14ac:dyDescent="0.3">
      <c r="A2584" s="5" t="s">
        <v>606</v>
      </c>
      <c r="B2584" s="5">
        <v>5</v>
      </c>
      <c r="C2584" s="5">
        <v>5</v>
      </c>
      <c r="D2584" s="5">
        <v>111</v>
      </c>
      <c r="E2584" s="4" t="s">
        <v>861</v>
      </c>
      <c r="F2584" s="12" t="s">
        <v>905</v>
      </c>
      <c r="G2584" s="4" t="s">
        <v>2230</v>
      </c>
      <c r="H2584" s="9">
        <v>25.27</v>
      </c>
      <c r="I2584" s="4"/>
      <c r="J2584" s="4" t="s">
        <v>856</v>
      </c>
      <c r="K2584" s="4"/>
      <c r="L2584" s="4">
        <v>1</v>
      </c>
      <c r="M2584" s="4" t="s">
        <v>960</v>
      </c>
      <c r="N2584" s="4"/>
    </row>
    <row r="2585" spans="1:14" hidden="1" x14ac:dyDescent="0.3">
      <c r="A2585" s="5" t="s">
        <v>606</v>
      </c>
      <c r="B2585" s="5">
        <v>5</v>
      </c>
      <c r="C2585" s="5">
        <v>5</v>
      </c>
      <c r="D2585" s="5">
        <v>111</v>
      </c>
      <c r="E2585" s="4" t="s">
        <v>861</v>
      </c>
      <c r="F2585" s="12" t="s">
        <v>906</v>
      </c>
      <c r="G2585" s="4" t="s">
        <v>2230</v>
      </c>
      <c r="H2585" s="9">
        <v>24.32</v>
      </c>
      <c r="I2585" s="4"/>
      <c r="J2585" s="4" t="s">
        <v>856</v>
      </c>
      <c r="K2585" s="4"/>
      <c r="L2585" s="4">
        <v>1</v>
      </c>
      <c r="M2585" s="4" t="s">
        <v>960</v>
      </c>
      <c r="N2585" s="4"/>
    </row>
    <row r="2586" spans="1:14" hidden="1" x14ac:dyDescent="0.3">
      <c r="A2586" s="5" t="s">
        <v>606</v>
      </c>
      <c r="B2586" s="5">
        <v>5</v>
      </c>
      <c r="C2586" s="5">
        <v>5</v>
      </c>
      <c r="D2586" s="5">
        <v>111</v>
      </c>
      <c r="E2586" s="4" t="s">
        <v>861</v>
      </c>
      <c r="F2586" s="12" t="s">
        <v>903</v>
      </c>
      <c r="G2586" s="4" t="s">
        <v>2230</v>
      </c>
      <c r="H2586" s="9">
        <v>24.96</v>
      </c>
      <c r="I2586" s="4"/>
      <c r="J2586" s="4" t="s">
        <v>856</v>
      </c>
      <c r="K2586" s="4"/>
      <c r="L2586" s="4">
        <v>1</v>
      </c>
      <c r="M2586" s="4" t="s">
        <v>960</v>
      </c>
      <c r="N2586" s="4"/>
    </row>
    <row r="2587" spans="1:14" hidden="1" x14ac:dyDescent="0.3">
      <c r="A2587" s="5" t="s">
        <v>606</v>
      </c>
      <c r="B2587" s="5">
        <v>5</v>
      </c>
      <c r="C2587" s="5">
        <v>5</v>
      </c>
      <c r="D2587" s="5">
        <v>111</v>
      </c>
      <c r="E2587" s="4" t="s">
        <v>861</v>
      </c>
      <c r="F2587" s="12" t="s">
        <v>907</v>
      </c>
      <c r="G2587" s="4" t="s">
        <v>2230</v>
      </c>
      <c r="H2587" s="9">
        <v>23.17</v>
      </c>
      <c r="I2587" s="4"/>
      <c r="J2587" s="4" t="s">
        <v>856</v>
      </c>
      <c r="K2587" s="4"/>
      <c r="L2587" s="4">
        <v>1</v>
      </c>
      <c r="M2587" s="4" t="s">
        <v>960</v>
      </c>
      <c r="N2587" s="4"/>
    </row>
    <row r="2588" spans="1:14" hidden="1" x14ac:dyDescent="0.3">
      <c r="A2588" s="5" t="s">
        <v>606</v>
      </c>
      <c r="B2588" s="5">
        <v>5</v>
      </c>
      <c r="C2588" s="5">
        <v>5</v>
      </c>
      <c r="D2588" s="5">
        <v>111</v>
      </c>
      <c r="E2588" s="4" t="s">
        <v>861</v>
      </c>
      <c r="F2588" s="12" t="s">
        <v>908</v>
      </c>
      <c r="G2588" s="4" t="s">
        <v>2230</v>
      </c>
      <c r="H2588" s="9">
        <v>26.21</v>
      </c>
      <c r="I2588" s="4"/>
      <c r="J2588" s="4" t="s">
        <v>856</v>
      </c>
      <c r="K2588" s="4"/>
      <c r="L2588" s="4">
        <v>1</v>
      </c>
      <c r="M2588" s="4" t="s">
        <v>960</v>
      </c>
      <c r="N2588" s="4"/>
    </row>
    <row r="2589" spans="1:14" hidden="1" x14ac:dyDescent="0.3">
      <c r="A2589" s="5" t="s">
        <v>606</v>
      </c>
      <c r="B2589" s="5">
        <v>5</v>
      </c>
      <c r="C2589" s="5">
        <v>5</v>
      </c>
      <c r="D2589" s="5">
        <v>111</v>
      </c>
      <c r="E2589" s="4" t="s">
        <v>861</v>
      </c>
      <c r="F2589" s="12" t="s">
        <v>909</v>
      </c>
      <c r="G2589" s="4" t="s">
        <v>2230</v>
      </c>
      <c r="H2589" s="9">
        <v>25.39</v>
      </c>
      <c r="I2589" s="4"/>
      <c r="J2589" s="4" t="s">
        <v>856</v>
      </c>
      <c r="K2589" s="4"/>
      <c r="L2589" s="4">
        <v>1</v>
      </c>
      <c r="M2589" s="4" t="s">
        <v>960</v>
      </c>
      <c r="N2589" s="4"/>
    </row>
    <row r="2590" spans="1:14" hidden="1" x14ac:dyDescent="0.3">
      <c r="A2590" s="5" t="s">
        <v>606</v>
      </c>
      <c r="B2590" s="5">
        <v>5</v>
      </c>
      <c r="C2590" s="5">
        <v>5</v>
      </c>
      <c r="D2590" s="5">
        <v>111</v>
      </c>
      <c r="E2590" s="4" t="s">
        <v>861</v>
      </c>
      <c r="F2590" s="12" t="s">
        <v>910</v>
      </c>
      <c r="G2590" s="4" t="s">
        <v>2230</v>
      </c>
      <c r="H2590" s="9">
        <v>26.69</v>
      </c>
      <c r="I2590" s="4"/>
      <c r="J2590" s="4" t="s">
        <v>856</v>
      </c>
      <c r="K2590" s="4"/>
      <c r="L2590" s="4">
        <v>1</v>
      </c>
      <c r="M2590" s="4" t="s">
        <v>960</v>
      </c>
      <c r="N2590" s="4"/>
    </row>
    <row r="2591" spans="1:14" hidden="1" x14ac:dyDescent="0.3">
      <c r="A2591" s="5" t="s">
        <v>606</v>
      </c>
      <c r="B2591" s="5">
        <v>5</v>
      </c>
      <c r="C2591" s="5">
        <v>5</v>
      </c>
      <c r="D2591" s="5">
        <v>111</v>
      </c>
      <c r="E2591" s="4" t="s">
        <v>861</v>
      </c>
      <c r="F2591" s="12" t="s">
        <v>911</v>
      </c>
      <c r="G2591" s="4" t="s">
        <v>2230</v>
      </c>
      <c r="H2591" s="9">
        <v>24.47</v>
      </c>
      <c r="I2591" s="4"/>
      <c r="J2591" s="4" t="s">
        <v>856</v>
      </c>
      <c r="K2591" s="4"/>
      <c r="L2591" s="4">
        <v>1</v>
      </c>
      <c r="M2591" s="4" t="s">
        <v>960</v>
      </c>
      <c r="N2591" s="4"/>
    </row>
    <row r="2592" spans="1:14" hidden="1" x14ac:dyDescent="0.3">
      <c r="A2592" s="5" t="s">
        <v>606</v>
      </c>
      <c r="B2592" s="5">
        <v>5</v>
      </c>
      <c r="C2592" s="5">
        <v>5</v>
      </c>
      <c r="D2592" s="5">
        <v>111</v>
      </c>
      <c r="E2592" s="4" t="s">
        <v>861</v>
      </c>
      <c r="F2592" s="12" t="s">
        <v>922</v>
      </c>
      <c r="G2592" s="4" t="s">
        <v>964</v>
      </c>
      <c r="H2592" s="9">
        <v>196.81551690489209</v>
      </c>
      <c r="I2592" s="9">
        <v>12.836515443260446</v>
      </c>
      <c r="J2592" s="4" t="s">
        <v>965</v>
      </c>
      <c r="K2592" s="4"/>
      <c r="L2592" s="4">
        <v>1</v>
      </c>
      <c r="M2592" s="4" t="s">
        <v>960</v>
      </c>
      <c r="N2592" s="4"/>
    </row>
    <row r="2593" spans="1:14" hidden="1" x14ac:dyDescent="0.3">
      <c r="A2593" s="5" t="s">
        <v>606</v>
      </c>
      <c r="B2593" s="5">
        <v>5</v>
      </c>
      <c r="C2593" s="5">
        <v>5</v>
      </c>
      <c r="D2593" s="5">
        <v>111</v>
      </c>
      <c r="E2593" s="4" t="s">
        <v>861</v>
      </c>
      <c r="F2593" s="12" t="s">
        <v>907</v>
      </c>
      <c r="G2593" s="4" t="s">
        <v>964</v>
      </c>
      <c r="H2593" s="9">
        <v>225.24937410711152</v>
      </c>
      <c r="I2593" s="9">
        <v>13.663871466472207</v>
      </c>
      <c r="J2593" s="4" t="s">
        <v>965</v>
      </c>
      <c r="K2593" s="4"/>
      <c r="L2593" s="4">
        <v>1</v>
      </c>
      <c r="M2593" s="4" t="s">
        <v>960</v>
      </c>
      <c r="N2593" s="4"/>
    </row>
    <row r="2594" spans="1:14" hidden="1" x14ac:dyDescent="0.3">
      <c r="A2594" s="5" t="s">
        <v>606</v>
      </c>
      <c r="B2594" s="5">
        <v>5</v>
      </c>
      <c r="C2594" s="5">
        <v>5</v>
      </c>
      <c r="D2594" s="5">
        <v>111</v>
      </c>
      <c r="E2594" s="4" t="s">
        <v>861</v>
      </c>
      <c r="F2594" s="12" t="s">
        <v>912</v>
      </c>
      <c r="G2594" s="4" t="s">
        <v>964</v>
      </c>
      <c r="H2594" s="9">
        <v>203.94531388904647</v>
      </c>
      <c r="I2594" s="9">
        <v>12.719163983841733</v>
      </c>
      <c r="J2594" s="4" t="s">
        <v>965</v>
      </c>
      <c r="K2594" s="4"/>
      <c r="L2594" s="4">
        <v>1</v>
      </c>
      <c r="M2594" s="4" t="s">
        <v>960</v>
      </c>
      <c r="N2594" s="4"/>
    </row>
    <row r="2595" spans="1:14" hidden="1" x14ac:dyDescent="0.3">
      <c r="A2595" s="5" t="s">
        <v>606</v>
      </c>
      <c r="B2595" s="5">
        <v>5</v>
      </c>
      <c r="C2595" s="5">
        <v>5</v>
      </c>
      <c r="D2595" s="5">
        <v>111</v>
      </c>
      <c r="E2595" s="4" t="s">
        <v>861</v>
      </c>
      <c r="F2595" s="12" t="s">
        <v>917</v>
      </c>
      <c r="G2595" s="4" t="s">
        <v>964</v>
      </c>
      <c r="H2595" s="9">
        <v>166.57013612055073</v>
      </c>
      <c r="I2595" s="9">
        <v>10.491881754626499</v>
      </c>
      <c r="J2595" s="4" t="s">
        <v>965</v>
      </c>
      <c r="K2595" s="4"/>
      <c r="L2595" s="4">
        <v>1</v>
      </c>
      <c r="M2595" s="4" t="s">
        <v>960</v>
      </c>
      <c r="N2595" s="4"/>
    </row>
    <row r="2596" spans="1:14" hidden="1" x14ac:dyDescent="0.3">
      <c r="A2596" s="5" t="s">
        <v>606</v>
      </c>
      <c r="B2596" s="5">
        <v>5</v>
      </c>
      <c r="C2596" s="5">
        <v>5</v>
      </c>
      <c r="D2596" s="5">
        <v>111</v>
      </c>
      <c r="E2596" s="4" t="s">
        <v>861</v>
      </c>
      <c r="F2596" s="12" t="s">
        <v>1134</v>
      </c>
      <c r="G2596" s="4" t="s">
        <v>964</v>
      </c>
      <c r="H2596" s="9">
        <v>148.10573989121389</v>
      </c>
      <c r="I2596" s="9">
        <v>9.6780786633922329</v>
      </c>
      <c r="J2596" s="4" t="s">
        <v>965</v>
      </c>
      <c r="K2596" s="4"/>
      <c r="L2596" s="4">
        <v>1</v>
      </c>
      <c r="M2596" s="4" t="s">
        <v>960</v>
      </c>
      <c r="N2596" s="4"/>
    </row>
    <row r="2597" spans="1:14" hidden="1" x14ac:dyDescent="0.3">
      <c r="A2597" s="5" t="s">
        <v>606</v>
      </c>
      <c r="B2597" s="5">
        <v>5</v>
      </c>
      <c r="C2597" s="5">
        <v>5</v>
      </c>
      <c r="D2597" s="5">
        <v>111</v>
      </c>
      <c r="E2597" s="4" t="s">
        <v>861</v>
      </c>
      <c r="F2597" s="12" t="s">
        <v>1135</v>
      </c>
      <c r="G2597" s="4" t="s">
        <v>964</v>
      </c>
      <c r="H2597" s="9">
        <v>128.90713888521239</v>
      </c>
      <c r="I2597" s="9">
        <v>9.2094954927042121</v>
      </c>
      <c r="J2597" s="4" t="s">
        <v>965</v>
      </c>
      <c r="K2597" s="4"/>
      <c r="L2597" s="4">
        <v>1</v>
      </c>
      <c r="M2597" s="4" t="s">
        <v>960</v>
      </c>
      <c r="N2597" s="4"/>
    </row>
    <row r="2598" spans="1:14" hidden="1" x14ac:dyDescent="0.3">
      <c r="A2598" s="5" t="s">
        <v>606</v>
      </c>
      <c r="B2598" s="5">
        <v>5</v>
      </c>
      <c r="C2598" s="5">
        <v>5</v>
      </c>
      <c r="D2598" s="5">
        <v>111</v>
      </c>
      <c r="E2598" s="4" t="s">
        <v>861</v>
      </c>
      <c r="F2598" s="12" t="s">
        <v>1136</v>
      </c>
      <c r="G2598" s="4" t="s">
        <v>964</v>
      </c>
      <c r="H2598" s="9">
        <v>98.641123745466643</v>
      </c>
      <c r="I2598" s="9">
        <v>4.3217544496678979</v>
      </c>
      <c r="J2598" s="4" t="s">
        <v>965</v>
      </c>
      <c r="K2598" s="4"/>
      <c r="L2598" s="4">
        <v>1</v>
      </c>
      <c r="M2598" s="4" t="s">
        <v>960</v>
      </c>
      <c r="N2598" s="4"/>
    </row>
    <row r="2599" spans="1:14" hidden="1" x14ac:dyDescent="0.3">
      <c r="A2599" s="5" t="s">
        <v>606</v>
      </c>
      <c r="B2599" s="5">
        <v>5</v>
      </c>
      <c r="C2599" s="5">
        <v>5</v>
      </c>
      <c r="D2599" s="5">
        <v>111</v>
      </c>
      <c r="E2599" s="4" t="s">
        <v>861</v>
      </c>
      <c r="F2599" s="12" t="s">
        <v>1137</v>
      </c>
      <c r="G2599" s="4" t="s">
        <v>964</v>
      </c>
      <c r="H2599" s="9">
        <v>91.271797441271545</v>
      </c>
      <c r="I2599" s="9">
        <v>4.0020460908660311</v>
      </c>
      <c r="J2599" s="4" t="s">
        <v>965</v>
      </c>
      <c r="K2599" s="4"/>
      <c r="L2599" s="4">
        <v>1</v>
      </c>
      <c r="M2599" s="4" t="s">
        <v>960</v>
      </c>
      <c r="N2599" s="4"/>
    </row>
    <row r="2600" spans="1:14" hidden="1" x14ac:dyDescent="0.3">
      <c r="A2600" s="5" t="s">
        <v>606</v>
      </c>
      <c r="B2600" s="5">
        <v>5</v>
      </c>
      <c r="C2600" s="5">
        <v>5</v>
      </c>
      <c r="D2600" s="5">
        <v>111</v>
      </c>
      <c r="E2600" s="4" t="s">
        <v>861</v>
      </c>
      <c r="F2600" s="12" t="s">
        <v>1158</v>
      </c>
      <c r="G2600" s="4" t="s">
        <v>964</v>
      </c>
      <c r="H2600" s="9">
        <v>72.049793499839438</v>
      </c>
      <c r="I2600" s="9">
        <v>3.5255858831314359</v>
      </c>
      <c r="J2600" s="4" t="s">
        <v>965</v>
      </c>
      <c r="K2600" s="4"/>
      <c r="L2600" s="4">
        <v>1</v>
      </c>
      <c r="M2600" s="4" t="s">
        <v>960</v>
      </c>
      <c r="N2600" s="4"/>
    </row>
    <row r="2601" spans="1:14" hidden="1" x14ac:dyDescent="0.3">
      <c r="A2601" s="5" t="s">
        <v>606</v>
      </c>
      <c r="B2601" s="5">
        <v>5</v>
      </c>
      <c r="C2601" s="5">
        <v>5</v>
      </c>
      <c r="D2601" s="5">
        <v>111</v>
      </c>
      <c r="E2601" s="4" t="s">
        <v>861</v>
      </c>
      <c r="F2601" s="12" t="s">
        <v>1163</v>
      </c>
      <c r="G2601" s="4" t="s">
        <v>964</v>
      </c>
      <c r="H2601" s="9">
        <v>51.080869371504477</v>
      </c>
      <c r="I2601" s="9">
        <v>3.4318025110605088</v>
      </c>
      <c r="J2601" s="4" t="s">
        <v>965</v>
      </c>
      <c r="K2601" s="4"/>
      <c r="L2601" s="4">
        <v>1</v>
      </c>
      <c r="M2601" s="4" t="s">
        <v>960</v>
      </c>
      <c r="N2601" s="4"/>
    </row>
    <row r="2602" spans="1:14" hidden="1" x14ac:dyDescent="0.3">
      <c r="A2602" s="5" t="s">
        <v>606</v>
      </c>
      <c r="B2602" s="5">
        <v>5</v>
      </c>
      <c r="C2602" s="5">
        <v>5</v>
      </c>
      <c r="D2602" s="5">
        <v>111</v>
      </c>
      <c r="E2602" s="4" t="s">
        <v>861</v>
      </c>
      <c r="F2602" s="12" t="s">
        <v>1168</v>
      </c>
      <c r="G2602" s="4" t="s">
        <v>964</v>
      </c>
      <c r="H2602" s="9">
        <v>43.21254081354553</v>
      </c>
      <c r="I2602" s="9">
        <v>2.9863619381849356</v>
      </c>
      <c r="J2602" s="4" t="s">
        <v>965</v>
      </c>
      <c r="K2602" s="4"/>
      <c r="L2602" s="4">
        <v>1</v>
      </c>
      <c r="M2602" s="4" t="s">
        <v>960</v>
      </c>
      <c r="N2602" s="4"/>
    </row>
    <row r="2603" spans="1:14" hidden="1" x14ac:dyDescent="0.3">
      <c r="A2603" s="5" t="s">
        <v>606</v>
      </c>
      <c r="B2603" s="5">
        <v>5</v>
      </c>
      <c r="C2603" s="5">
        <v>5</v>
      </c>
      <c r="D2603" s="5">
        <v>111</v>
      </c>
      <c r="E2603" s="4" t="s">
        <v>861</v>
      </c>
      <c r="F2603" s="12" t="s">
        <v>922</v>
      </c>
      <c r="G2603" s="4" t="s">
        <v>966</v>
      </c>
      <c r="H2603" s="9">
        <v>26.783806698904115</v>
      </c>
      <c r="I2603" s="9">
        <v>4.7713768935948409</v>
      </c>
      <c r="J2603" s="4" t="s">
        <v>965</v>
      </c>
      <c r="K2603" s="4"/>
      <c r="L2603" s="4">
        <v>1</v>
      </c>
      <c r="M2603" s="4" t="s">
        <v>960</v>
      </c>
      <c r="N2603" s="4"/>
    </row>
    <row r="2604" spans="1:14" hidden="1" x14ac:dyDescent="0.3">
      <c r="A2604" s="5" t="s">
        <v>606</v>
      </c>
      <c r="B2604" s="5">
        <v>5</v>
      </c>
      <c r="C2604" s="5">
        <v>5</v>
      </c>
      <c r="D2604" s="5">
        <v>111</v>
      </c>
      <c r="E2604" s="4" t="s">
        <v>861</v>
      </c>
      <c r="F2604" s="12" t="s">
        <v>904</v>
      </c>
      <c r="G2604" s="4" t="s">
        <v>966</v>
      </c>
      <c r="H2604" s="9">
        <v>9.8698603927846413</v>
      </c>
      <c r="I2604" s="9">
        <v>4.4517333273292561</v>
      </c>
      <c r="J2604" s="4" t="s">
        <v>965</v>
      </c>
      <c r="K2604" s="4"/>
      <c r="L2604" s="4">
        <v>1</v>
      </c>
      <c r="M2604" s="4" t="s">
        <v>960</v>
      </c>
      <c r="N2604" s="4"/>
    </row>
    <row r="2605" spans="1:14" hidden="1" x14ac:dyDescent="0.3">
      <c r="A2605" s="5" t="s">
        <v>606</v>
      </c>
      <c r="B2605" s="5">
        <v>5</v>
      </c>
      <c r="C2605" s="5">
        <v>5</v>
      </c>
      <c r="D2605" s="5">
        <v>111</v>
      </c>
      <c r="E2605" s="4" t="s">
        <v>861</v>
      </c>
      <c r="F2605" s="12" t="s">
        <v>905</v>
      </c>
      <c r="G2605" s="4" t="s">
        <v>966</v>
      </c>
      <c r="H2605" s="9">
        <v>8.1346892233407679</v>
      </c>
      <c r="I2605" s="9">
        <v>4.0440105303677223</v>
      </c>
      <c r="J2605" s="4" t="s">
        <v>965</v>
      </c>
      <c r="K2605" s="4"/>
      <c r="L2605" s="4">
        <v>1</v>
      </c>
      <c r="M2605" s="4" t="s">
        <v>960</v>
      </c>
      <c r="N2605" s="4"/>
    </row>
    <row r="2606" spans="1:14" hidden="1" x14ac:dyDescent="0.3">
      <c r="A2606" s="5" t="s">
        <v>606</v>
      </c>
      <c r="B2606" s="5">
        <v>5</v>
      </c>
      <c r="C2606" s="5">
        <v>5</v>
      </c>
      <c r="D2606" s="5">
        <v>111</v>
      </c>
      <c r="E2606" s="4" t="s">
        <v>861</v>
      </c>
      <c r="F2606" s="12" t="s">
        <v>906</v>
      </c>
      <c r="G2606" s="4" t="s">
        <v>966</v>
      </c>
      <c r="H2606" s="9">
        <v>0</v>
      </c>
      <c r="I2606" s="9">
        <v>0</v>
      </c>
      <c r="J2606" s="4" t="s">
        <v>965</v>
      </c>
      <c r="K2606" s="4"/>
      <c r="L2606" s="4">
        <v>1</v>
      </c>
      <c r="M2606" s="4" t="s">
        <v>960</v>
      </c>
      <c r="N2606" s="4"/>
    </row>
    <row r="2607" spans="1:14" hidden="1" x14ac:dyDescent="0.3">
      <c r="A2607" s="5" t="s">
        <v>606</v>
      </c>
      <c r="B2607" s="5">
        <v>5</v>
      </c>
      <c r="C2607" s="5">
        <v>5</v>
      </c>
      <c r="D2607" s="5">
        <v>111</v>
      </c>
      <c r="E2607" s="4" t="s">
        <v>861</v>
      </c>
      <c r="F2607" s="12" t="s">
        <v>922</v>
      </c>
      <c r="G2607" s="4" t="s">
        <v>1759</v>
      </c>
      <c r="H2607" s="9">
        <v>3.6678724981467759</v>
      </c>
      <c r="I2607" s="9"/>
      <c r="J2607" s="4" t="s">
        <v>856</v>
      </c>
      <c r="K2607" s="4"/>
      <c r="L2607" s="4">
        <v>1</v>
      </c>
      <c r="M2607" s="4" t="s">
        <v>960</v>
      </c>
      <c r="N2607" s="4"/>
    </row>
    <row r="2608" spans="1:14" hidden="1" x14ac:dyDescent="0.3">
      <c r="A2608" s="5" t="s">
        <v>606</v>
      </c>
      <c r="B2608" s="5">
        <v>5</v>
      </c>
      <c r="C2608" s="5">
        <v>5</v>
      </c>
      <c r="D2608" s="5">
        <v>111</v>
      </c>
      <c r="E2608" s="4" t="s">
        <v>861</v>
      </c>
      <c r="F2608" s="12" t="s">
        <v>904</v>
      </c>
      <c r="G2608" s="4" t="s">
        <v>1759</v>
      </c>
      <c r="H2608" s="9">
        <v>3.6905571073867161</v>
      </c>
      <c r="I2608" s="9"/>
      <c r="J2608" s="4" t="s">
        <v>856</v>
      </c>
      <c r="K2608" s="4"/>
      <c r="L2608" s="4">
        <v>1</v>
      </c>
      <c r="M2608" s="4" t="s">
        <v>960</v>
      </c>
      <c r="N2608" s="4"/>
    </row>
    <row r="2609" spans="1:14" hidden="1" x14ac:dyDescent="0.3">
      <c r="A2609" s="5" t="s">
        <v>606</v>
      </c>
      <c r="B2609" s="5">
        <v>5</v>
      </c>
      <c r="C2609" s="5">
        <v>5</v>
      </c>
      <c r="D2609" s="5">
        <v>111</v>
      </c>
      <c r="E2609" s="4" t="s">
        <v>861</v>
      </c>
      <c r="F2609" s="12" t="s">
        <v>905</v>
      </c>
      <c r="G2609" s="4" t="s">
        <v>1759</v>
      </c>
      <c r="H2609" s="9">
        <v>3.6833014393876362</v>
      </c>
      <c r="I2609" s="9"/>
      <c r="J2609" s="4" t="s">
        <v>856</v>
      </c>
      <c r="K2609" s="4"/>
      <c r="L2609" s="4">
        <v>1</v>
      </c>
      <c r="M2609" s="4" t="s">
        <v>960</v>
      </c>
      <c r="N2609" s="4"/>
    </row>
    <row r="2610" spans="1:14" hidden="1" x14ac:dyDescent="0.3">
      <c r="A2610" s="5" t="s">
        <v>606</v>
      </c>
      <c r="B2610" s="5">
        <v>5</v>
      </c>
      <c r="C2610" s="5">
        <v>5</v>
      </c>
      <c r="D2610" s="5">
        <v>111</v>
      </c>
      <c r="E2610" s="4" t="s">
        <v>861</v>
      </c>
      <c r="F2610" s="12" t="s">
        <v>906</v>
      </c>
      <c r="G2610" s="4" t="s">
        <v>1759</v>
      </c>
      <c r="H2610" s="9">
        <v>3.737887899927832</v>
      </c>
      <c r="I2610" s="9"/>
      <c r="J2610" s="4" t="s">
        <v>856</v>
      </c>
      <c r="K2610" s="4"/>
      <c r="L2610" s="4">
        <v>1</v>
      </c>
      <c r="M2610" s="4" t="s">
        <v>960</v>
      </c>
      <c r="N2610" s="4"/>
    </row>
    <row r="2611" spans="1:14" hidden="1" x14ac:dyDescent="0.3">
      <c r="A2611" s="5" t="s">
        <v>606</v>
      </c>
      <c r="B2611" s="5">
        <v>5</v>
      </c>
      <c r="C2611" s="5">
        <v>5</v>
      </c>
      <c r="D2611" s="5">
        <v>111</v>
      </c>
      <c r="E2611" s="4" t="s">
        <v>861</v>
      </c>
      <c r="F2611" s="12" t="s">
        <v>903</v>
      </c>
      <c r="G2611" s="4" t="s">
        <v>1759</v>
      </c>
      <c r="H2611" s="9">
        <v>3.4595935314685309</v>
      </c>
      <c r="I2611" s="9"/>
      <c r="J2611" s="4" t="s">
        <v>856</v>
      </c>
      <c r="K2611" s="4"/>
      <c r="L2611" s="4">
        <v>1</v>
      </c>
      <c r="M2611" s="4" t="s">
        <v>960</v>
      </c>
      <c r="N2611" s="4"/>
    </row>
    <row r="2612" spans="1:14" hidden="1" x14ac:dyDescent="0.3">
      <c r="A2612" s="5" t="s">
        <v>606</v>
      </c>
      <c r="B2612" s="5">
        <v>5</v>
      </c>
      <c r="C2612" s="5">
        <v>5</v>
      </c>
      <c r="D2612" s="5">
        <v>111</v>
      </c>
      <c r="E2612" s="4" t="s">
        <v>861</v>
      </c>
      <c r="F2612" s="12" t="s">
        <v>907</v>
      </c>
      <c r="G2612" s="4" t="s">
        <v>1759</v>
      </c>
      <c r="H2612" s="9">
        <v>3.7578</v>
      </c>
      <c r="I2612" s="9"/>
      <c r="J2612" s="4" t="s">
        <v>856</v>
      </c>
      <c r="K2612" s="4"/>
      <c r="L2612" s="4">
        <v>1</v>
      </c>
      <c r="M2612" s="4" t="s">
        <v>960</v>
      </c>
      <c r="N2612" s="4"/>
    </row>
    <row r="2613" spans="1:14" hidden="1" x14ac:dyDescent="0.3">
      <c r="A2613" s="5" t="s">
        <v>606</v>
      </c>
      <c r="B2613" s="5">
        <v>5</v>
      </c>
      <c r="C2613" s="5">
        <v>5</v>
      </c>
      <c r="D2613" s="5">
        <v>111</v>
      </c>
      <c r="E2613" s="4" t="s">
        <v>861</v>
      </c>
      <c r="F2613" s="12" t="s">
        <v>908</v>
      </c>
      <c r="G2613" s="4" t="s">
        <v>1759</v>
      </c>
      <c r="H2613" s="9">
        <v>3.7427999999999999</v>
      </c>
      <c r="I2613" s="9"/>
      <c r="J2613" s="4" t="s">
        <v>856</v>
      </c>
      <c r="K2613" s="4"/>
      <c r="L2613" s="4">
        <v>1</v>
      </c>
      <c r="M2613" s="4" t="s">
        <v>960</v>
      </c>
      <c r="N2613" s="4"/>
    </row>
    <row r="2614" spans="1:14" hidden="1" x14ac:dyDescent="0.3">
      <c r="A2614" s="5" t="s">
        <v>606</v>
      </c>
      <c r="B2614" s="5">
        <v>5</v>
      </c>
      <c r="C2614" s="5">
        <v>5</v>
      </c>
      <c r="D2614" s="5">
        <v>111</v>
      </c>
      <c r="E2614" s="4" t="s">
        <v>861</v>
      </c>
      <c r="F2614" s="12" t="s">
        <v>909</v>
      </c>
      <c r="G2614" s="4" t="s">
        <v>1759</v>
      </c>
      <c r="H2614" s="9">
        <v>3.7593000000000001</v>
      </c>
      <c r="I2614" s="9"/>
      <c r="J2614" s="4" t="s">
        <v>856</v>
      </c>
      <c r="K2614" s="4"/>
      <c r="L2614" s="4">
        <v>1</v>
      </c>
      <c r="M2614" s="4" t="s">
        <v>960</v>
      </c>
      <c r="N2614" s="4"/>
    </row>
    <row r="2615" spans="1:14" hidden="1" x14ac:dyDescent="0.3">
      <c r="A2615" s="5" t="s">
        <v>606</v>
      </c>
      <c r="B2615" s="5">
        <v>5</v>
      </c>
      <c r="C2615" s="5">
        <v>5</v>
      </c>
      <c r="D2615" s="5">
        <v>111</v>
      </c>
      <c r="E2615" s="4" t="s">
        <v>861</v>
      </c>
      <c r="F2615" s="12" t="s">
        <v>910</v>
      </c>
      <c r="G2615" s="4" t="s">
        <v>1759</v>
      </c>
      <c r="H2615" s="9">
        <v>3.7229999999999999</v>
      </c>
      <c r="I2615" s="9"/>
      <c r="J2615" s="4" t="s">
        <v>856</v>
      </c>
      <c r="K2615" s="4"/>
      <c r="L2615" s="4">
        <v>1</v>
      </c>
      <c r="M2615" s="4" t="s">
        <v>960</v>
      </c>
      <c r="N2615" s="4"/>
    </row>
    <row r="2616" spans="1:14" hidden="1" x14ac:dyDescent="0.3">
      <c r="A2616" s="5" t="s">
        <v>606</v>
      </c>
      <c r="B2616" s="5">
        <v>5</v>
      </c>
      <c r="C2616" s="5">
        <v>5</v>
      </c>
      <c r="D2616" s="5">
        <v>111</v>
      </c>
      <c r="E2616" s="4" t="s">
        <v>861</v>
      </c>
      <c r="F2616" s="12" t="s">
        <v>911</v>
      </c>
      <c r="G2616" s="4" t="s">
        <v>1759</v>
      </c>
      <c r="H2616" s="9">
        <v>3.7178</v>
      </c>
      <c r="I2616" s="9"/>
      <c r="J2616" s="4" t="s">
        <v>856</v>
      </c>
      <c r="K2616" s="4"/>
      <c r="L2616" s="4">
        <v>1</v>
      </c>
      <c r="M2616" s="4" t="s">
        <v>960</v>
      </c>
      <c r="N2616" s="4"/>
    </row>
    <row r="2617" spans="1:14" hidden="1" x14ac:dyDescent="0.3">
      <c r="A2617" s="5" t="s">
        <v>606</v>
      </c>
      <c r="B2617" s="5">
        <v>5</v>
      </c>
      <c r="C2617" s="5">
        <v>5</v>
      </c>
      <c r="D2617" s="5">
        <v>111</v>
      </c>
      <c r="E2617" s="4" t="s">
        <v>861</v>
      </c>
      <c r="F2617" s="12" t="s">
        <v>922</v>
      </c>
      <c r="G2617" s="4" t="s">
        <v>967</v>
      </c>
      <c r="H2617" s="9">
        <v>0.1077020014825797</v>
      </c>
      <c r="I2617" s="9"/>
      <c r="J2617" s="4" t="s">
        <v>856</v>
      </c>
      <c r="K2617" s="4"/>
      <c r="L2617" s="4">
        <v>1</v>
      </c>
      <c r="M2617" s="4" t="s">
        <v>960</v>
      </c>
      <c r="N2617" s="4"/>
    </row>
    <row r="2618" spans="1:14" hidden="1" x14ac:dyDescent="0.3">
      <c r="A2618" s="5" t="s">
        <v>606</v>
      </c>
      <c r="B2618" s="5">
        <v>5</v>
      </c>
      <c r="C2618" s="5">
        <v>5</v>
      </c>
      <c r="D2618" s="5">
        <v>111</v>
      </c>
      <c r="E2618" s="4" t="s">
        <v>861</v>
      </c>
      <c r="F2618" s="12" t="s">
        <v>904</v>
      </c>
      <c r="G2618" s="4" t="s">
        <v>967</v>
      </c>
      <c r="H2618" s="9">
        <v>0.1102808814400993</v>
      </c>
      <c r="I2618" s="9"/>
      <c r="J2618" s="4" t="s">
        <v>856</v>
      </c>
      <c r="K2618" s="4"/>
      <c r="L2618" s="4">
        <v>1</v>
      </c>
      <c r="M2618" s="4" t="s">
        <v>960</v>
      </c>
      <c r="N2618" s="4"/>
    </row>
    <row r="2619" spans="1:14" hidden="1" x14ac:dyDescent="0.3">
      <c r="A2619" s="5" t="s">
        <v>606</v>
      </c>
      <c r="B2619" s="5">
        <v>5</v>
      </c>
      <c r="C2619" s="5">
        <v>5</v>
      </c>
      <c r="D2619" s="5">
        <v>111</v>
      </c>
      <c r="E2619" s="4" t="s">
        <v>861</v>
      </c>
      <c r="F2619" s="12" t="s">
        <v>905</v>
      </c>
      <c r="G2619" s="4" t="s">
        <v>967</v>
      </c>
      <c r="H2619" s="9">
        <v>0.1043847241867044</v>
      </c>
      <c r="I2619" s="9"/>
      <c r="J2619" s="4" t="s">
        <v>856</v>
      </c>
      <c r="K2619" s="4"/>
      <c r="L2619" s="4">
        <v>1</v>
      </c>
      <c r="M2619" s="4" t="s">
        <v>960</v>
      </c>
      <c r="N2619" s="4"/>
    </row>
    <row r="2620" spans="1:14" hidden="1" x14ac:dyDescent="0.3">
      <c r="A2620" s="5" t="s">
        <v>606</v>
      </c>
      <c r="B2620" s="5">
        <v>5</v>
      </c>
      <c r="C2620" s="5">
        <v>5</v>
      </c>
      <c r="D2620" s="5">
        <v>111</v>
      </c>
      <c r="E2620" s="4" t="s">
        <v>861</v>
      </c>
      <c r="F2620" s="12" t="s">
        <v>906</v>
      </c>
      <c r="G2620" s="4" t="s">
        <v>967</v>
      </c>
      <c r="H2620" s="9">
        <v>0.110945393312485</v>
      </c>
      <c r="I2620" s="9"/>
      <c r="J2620" s="4" t="s">
        <v>856</v>
      </c>
      <c r="K2620" s="4"/>
      <c r="L2620" s="4">
        <v>1</v>
      </c>
      <c r="M2620" s="4" t="s">
        <v>960</v>
      </c>
      <c r="N2620" s="4"/>
    </row>
    <row r="2621" spans="1:14" hidden="1" x14ac:dyDescent="0.3">
      <c r="A2621" s="5" t="s">
        <v>606</v>
      </c>
      <c r="B2621" s="5">
        <v>5</v>
      </c>
      <c r="C2621" s="5">
        <v>5</v>
      </c>
      <c r="D2621" s="5">
        <v>111</v>
      </c>
      <c r="E2621" s="4" t="s">
        <v>861</v>
      </c>
      <c r="F2621" s="12" t="s">
        <v>903</v>
      </c>
      <c r="G2621" s="4" t="s">
        <v>967</v>
      </c>
      <c r="H2621" s="9">
        <v>0.1031832750582751</v>
      </c>
      <c r="I2621" s="9"/>
      <c r="J2621" s="4" t="s">
        <v>856</v>
      </c>
      <c r="K2621" s="4"/>
      <c r="L2621" s="4">
        <v>1</v>
      </c>
      <c r="M2621" s="4" t="s">
        <v>960</v>
      </c>
      <c r="N2621" s="4"/>
    </row>
    <row r="2622" spans="1:14" hidden="1" x14ac:dyDescent="0.3">
      <c r="A2622" s="5" t="s">
        <v>606</v>
      </c>
      <c r="B2622" s="5">
        <v>5</v>
      </c>
      <c r="C2622" s="5">
        <v>5</v>
      </c>
      <c r="D2622" s="5">
        <v>111</v>
      </c>
      <c r="E2622" s="4" t="s">
        <v>861</v>
      </c>
      <c r="F2622" s="12" t="s">
        <v>907</v>
      </c>
      <c r="G2622" s="4" t="s">
        <v>967</v>
      </c>
      <c r="H2622" s="9">
        <v>0.1108</v>
      </c>
      <c r="I2622" s="9"/>
      <c r="J2622" s="4" t="s">
        <v>856</v>
      </c>
      <c r="K2622" s="4"/>
      <c r="L2622" s="4">
        <v>1</v>
      </c>
      <c r="M2622" s="4" t="s">
        <v>960</v>
      </c>
      <c r="N2622" s="4"/>
    </row>
    <row r="2623" spans="1:14" hidden="1" x14ac:dyDescent="0.3">
      <c r="A2623" s="5" t="s">
        <v>606</v>
      </c>
      <c r="B2623" s="5">
        <v>5</v>
      </c>
      <c r="C2623" s="5">
        <v>5</v>
      </c>
      <c r="D2623" s="5">
        <v>111</v>
      </c>
      <c r="E2623" s="4" t="s">
        <v>861</v>
      </c>
      <c r="F2623" s="12" t="s">
        <v>908</v>
      </c>
      <c r="G2623" s="4" t="s">
        <v>967</v>
      </c>
      <c r="H2623" s="9">
        <v>0.1074</v>
      </c>
      <c r="I2623" s="9"/>
      <c r="J2623" s="4" t="s">
        <v>856</v>
      </c>
      <c r="K2623" s="4"/>
      <c r="L2623" s="4">
        <v>1</v>
      </c>
      <c r="M2623" s="4" t="s">
        <v>960</v>
      </c>
      <c r="N2623" s="4"/>
    </row>
    <row r="2624" spans="1:14" hidden="1" x14ac:dyDescent="0.3">
      <c r="A2624" s="5" t="s">
        <v>606</v>
      </c>
      <c r="B2624" s="5">
        <v>5</v>
      </c>
      <c r="C2624" s="5">
        <v>5</v>
      </c>
      <c r="D2624" s="5">
        <v>111</v>
      </c>
      <c r="E2624" s="4" t="s">
        <v>861</v>
      </c>
      <c r="F2624" s="12" t="s">
        <v>909</v>
      </c>
      <c r="G2624" s="4" t="s">
        <v>967</v>
      </c>
      <c r="H2624" s="9">
        <v>0.1104</v>
      </c>
      <c r="I2624" s="9"/>
      <c r="J2624" s="4" t="s">
        <v>856</v>
      </c>
      <c r="K2624" s="4"/>
      <c r="L2624" s="4">
        <v>1</v>
      </c>
      <c r="M2624" s="4" t="s">
        <v>960</v>
      </c>
      <c r="N2624" s="4"/>
    </row>
    <row r="2625" spans="1:14" hidden="1" x14ac:dyDescent="0.3">
      <c r="A2625" s="5" t="s">
        <v>606</v>
      </c>
      <c r="B2625" s="5">
        <v>5</v>
      </c>
      <c r="C2625" s="5">
        <v>5</v>
      </c>
      <c r="D2625" s="5">
        <v>111</v>
      </c>
      <c r="E2625" s="4" t="s">
        <v>861</v>
      </c>
      <c r="F2625" s="12" t="s">
        <v>910</v>
      </c>
      <c r="G2625" s="4" t="s">
        <v>967</v>
      </c>
      <c r="H2625" s="9">
        <v>0.11</v>
      </c>
      <c r="I2625" s="9"/>
      <c r="J2625" s="4" t="s">
        <v>856</v>
      </c>
      <c r="K2625" s="4"/>
      <c r="L2625" s="4">
        <v>1</v>
      </c>
      <c r="M2625" s="4" t="s">
        <v>960</v>
      </c>
      <c r="N2625" s="4"/>
    </row>
    <row r="2626" spans="1:14" hidden="1" x14ac:dyDescent="0.3">
      <c r="A2626" s="5" t="s">
        <v>606</v>
      </c>
      <c r="B2626" s="5">
        <v>5</v>
      </c>
      <c r="C2626" s="5">
        <v>5</v>
      </c>
      <c r="D2626" s="5">
        <v>111</v>
      </c>
      <c r="E2626" s="4" t="s">
        <v>861</v>
      </c>
      <c r="F2626" s="12" t="s">
        <v>911</v>
      </c>
      <c r="G2626" s="4" t="s">
        <v>967</v>
      </c>
      <c r="H2626" s="9">
        <v>0.1069</v>
      </c>
      <c r="I2626" s="9"/>
      <c r="J2626" s="4" t="s">
        <v>856</v>
      </c>
      <c r="K2626" s="4"/>
      <c r="L2626" s="4">
        <v>1</v>
      </c>
      <c r="M2626" s="4" t="s">
        <v>960</v>
      </c>
      <c r="N2626" s="4"/>
    </row>
    <row r="2627" spans="1:14" hidden="1" x14ac:dyDescent="0.3">
      <c r="A2627" s="5" t="s">
        <v>606</v>
      </c>
      <c r="B2627" s="5">
        <v>5</v>
      </c>
      <c r="C2627" s="5">
        <v>5</v>
      </c>
      <c r="D2627" s="5">
        <v>111</v>
      </c>
      <c r="E2627" s="4" t="s">
        <v>861</v>
      </c>
      <c r="F2627" s="12" t="s">
        <v>922</v>
      </c>
      <c r="G2627" s="4" t="s">
        <v>1759</v>
      </c>
      <c r="H2627" s="9">
        <v>0.82171097221176304</v>
      </c>
      <c r="I2627" s="9"/>
      <c r="J2627" s="4" t="s">
        <v>856</v>
      </c>
      <c r="K2627" s="4"/>
      <c r="L2627" s="4">
        <v>1</v>
      </c>
      <c r="M2627" s="4" t="s">
        <v>960</v>
      </c>
      <c r="N2627" s="4"/>
    </row>
    <row r="2628" spans="1:14" hidden="1" x14ac:dyDescent="0.3">
      <c r="A2628" s="5" t="s">
        <v>606</v>
      </c>
      <c r="B2628" s="5">
        <v>5</v>
      </c>
      <c r="C2628" s="5">
        <v>5</v>
      </c>
      <c r="D2628" s="5">
        <v>111</v>
      </c>
      <c r="E2628" s="4" t="s">
        <v>861</v>
      </c>
      <c r="F2628" s="12" t="s">
        <v>904</v>
      </c>
      <c r="G2628" s="4" t="s">
        <v>1759</v>
      </c>
      <c r="H2628" s="9">
        <v>0.80809314320388348</v>
      </c>
      <c r="I2628" s="9"/>
      <c r="J2628" s="4" t="s">
        <v>856</v>
      </c>
      <c r="K2628" s="4"/>
      <c r="L2628" s="4">
        <v>1</v>
      </c>
      <c r="M2628" s="4" t="s">
        <v>960</v>
      </c>
      <c r="N2628" s="4"/>
    </row>
    <row r="2629" spans="1:14" hidden="1" x14ac:dyDescent="0.3">
      <c r="A2629" s="5" t="s">
        <v>606</v>
      </c>
      <c r="B2629" s="5">
        <v>5</v>
      </c>
      <c r="C2629" s="5">
        <v>5</v>
      </c>
      <c r="D2629" s="5">
        <v>111</v>
      </c>
      <c r="E2629" s="4" t="s">
        <v>861</v>
      </c>
      <c r="F2629" s="12" t="s">
        <v>905</v>
      </c>
      <c r="G2629" s="4" t="s">
        <v>1759</v>
      </c>
      <c r="H2629" s="9">
        <v>0.88289051170499289</v>
      </c>
      <c r="I2629" s="9"/>
      <c r="J2629" s="4" t="s">
        <v>856</v>
      </c>
      <c r="K2629" s="4"/>
      <c r="L2629" s="4">
        <v>1</v>
      </c>
      <c r="M2629" s="4" t="s">
        <v>960</v>
      </c>
      <c r="N2629" s="4"/>
    </row>
    <row r="2630" spans="1:14" hidden="1" x14ac:dyDescent="0.3">
      <c r="A2630" s="5" t="s">
        <v>606</v>
      </c>
      <c r="B2630" s="5">
        <v>5</v>
      </c>
      <c r="C2630" s="5">
        <v>5</v>
      </c>
      <c r="D2630" s="5">
        <v>111</v>
      </c>
      <c r="E2630" s="4" t="s">
        <v>861</v>
      </c>
      <c r="F2630" s="12" t="s">
        <v>906</v>
      </c>
      <c r="G2630" s="4" t="s">
        <v>1759</v>
      </c>
      <c r="H2630" s="9">
        <v>0.808952728378173</v>
      </c>
      <c r="I2630" s="9"/>
      <c r="J2630" s="4" t="s">
        <v>856</v>
      </c>
      <c r="K2630" s="4"/>
      <c r="L2630" s="4">
        <v>1</v>
      </c>
      <c r="M2630" s="4" t="s">
        <v>960</v>
      </c>
      <c r="N2630" s="4"/>
    </row>
    <row r="2631" spans="1:14" hidden="1" x14ac:dyDescent="0.3">
      <c r="A2631" s="5" t="s">
        <v>606</v>
      </c>
      <c r="B2631" s="5">
        <v>5</v>
      </c>
      <c r="C2631" s="5">
        <v>5</v>
      </c>
      <c r="D2631" s="5">
        <v>111</v>
      </c>
      <c r="E2631" s="4" t="s">
        <v>861</v>
      </c>
      <c r="F2631" s="12" t="s">
        <v>903</v>
      </c>
      <c r="G2631" s="4" t="s">
        <v>1759</v>
      </c>
      <c r="H2631" s="9">
        <v>0.80518992102294096</v>
      </c>
      <c r="I2631" s="9"/>
      <c r="J2631" s="4" t="s">
        <v>856</v>
      </c>
      <c r="K2631" s="4"/>
      <c r="L2631" s="4">
        <v>1</v>
      </c>
      <c r="M2631" s="4" t="s">
        <v>960</v>
      </c>
      <c r="N2631" s="4"/>
    </row>
    <row r="2632" spans="1:14" hidden="1" x14ac:dyDescent="0.3">
      <c r="A2632" s="5" t="s">
        <v>606</v>
      </c>
      <c r="B2632" s="5">
        <v>5</v>
      </c>
      <c r="C2632" s="5">
        <v>5</v>
      </c>
      <c r="D2632" s="5">
        <v>111</v>
      </c>
      <c r="E2632" s="4" t="s">
        <v>861</v>
      </c>
      <c r="F2632" s="12" t="s">
        <v>907</v>
      </c>
      <c r="G2632" s="4" t="s">
        <v>1759</v>
      </c>
      <c r="H2632" s="9">
        <v>0.81180958193469621</v>
      </c>
      <c r="I2632" s="9"/>
      <c r="J2632" s="4" t="s">
        <v>856</v>
      </c>
      <c r="K2632" s="4"/>
      <c r="L2632" s="4">
        <v>1</v>
      </c>
      <c r="M2632" s="4" t="s">
        <v>960</v>
      </c>
      <c r="N2632" s="4"/>
    </row>
    <row r="2633" spans="1:14" hidden="1" x14ac:dyDescent="0.3">
      <c r="A2633" s="5" t="s">
        <v>606</v>
      </c>
      <c r="B2633" s="5">
        <v>5</v>
      </c>
      <c r="C2633" s="5">
        <v>5</v>
      </c>
      <c r="D2633" s="5">
        <v>111</v>
      </c>
      <c r="E2633" s="4" t="s">
        <v>861</v>
      </c>
      <c r="F2633" s="12" t="s">
        <v>908</v>
      </c>
      <c r="G2633" s="4" t="s">
        <v>1759</v>
      </c>
      <c r="H2633" s="9">
        <v>0.80785148662782025</v>
      </c>
      <c r="I2633" s="9"/>
      <c r="J2633" s="4" t="s">
        <v>856</v>
      </c>
      <c r="K2633" s="4"/>
      <c r="L2633" s="4">
        <v>1</v>
      </c>
      <c r="M2633" s="4" t="s">
        <v>960</v>
      </c>
      <c r="N2633" s="4"/>
    </row>
    <row r="2634" spans="1:14" hidden="1" x14ac:dyDescent="0.3">
      <c r="A2634" s="5" t="s">
        <v>606</v>
      </c>
      <c r="B2634" s="5">
        <v>5</v>
      </c>
      <c r="C2634" s="5">
        <v>5</v>
      </c>
      <c r="D2634" s="5">
        <v>111</v>
      </c>
      <c r="E2634" s="4" t="s">
        <v>861</v>
      </c>
      <c r="F2634" s="12" t="s">
        <v>909</v>
      </c>
      <c r="G2634" s="4" t="s">
        <v>1759</v>
      </c>
      <c r="H2634" s="9">
        <v>0.80454840337345923</v>
      </c>
      <c r="I2634" s="9"/>
      <c r="J2634" s="4" t="s">
        <v>856</v>
      </c>
      <c r="K2634" s="4"/>
      <c r="L2634" s="4">
        <v>1</v>
      </c>
      <c r="M2634" s="4" t="s">
        <v>960</v>
      </c>
      <c r="N2634" s="4"/>
    </row>
    <row r="2635" spans="1:14" hidden="1" x14ac:dyDescent="0.3">
      <c r="A2635" s="5" t="s">
        <v>606</v>
      </c>
      <c r="B2635" s="5">
        <v>5</v>
      </c>
      <c r="C2635" s="5">
        <v>5</v>
      </c>
      <c r="D2635" s="5">
        <v>111</v>
      </c>
      <c r="E2635" s="4" t="s">
        <v>861</v>
      </c>
      <c r="F2635" s="12" t="s">
        <v>910</v>
      </c>
      <c r="G2635" s="4" t="s">
        <v>1759</v>
      </c>
      <c r="H2635" s="9">
        <v>0.80279563678393417</v>
      </c>
      <c r="I2635" s="9"/>
      <c r="J2635" s="4" t="s">
        <v>856</v>
      </c>
      <c r="K2635" s="4"/>
      <c r="L2635" s="4">
        <v>1</v>
      </c>
      <c r="M2635" s="4" t="s">
        <v>960</v>
      </c>
      <c r="N2635" s="4"/>
    </row>
    <row r="2636" spans="1:14" hidden="1" x14ac:dyDescent="0.3">
      <c r="A2636" s="5" t="s">
        <v>606</v>
      </c>
      <c r="B2636" s="5">
        <v>5</v>
      </c>
      <c r="C2636" s="5">
        <v>5</v>
      </c>
      <c r="D2636" s="5">
        <v>111</v>
      </c>
      <c r="E2636" s="4" t="s">
        <v>861</v>
      </c>
      <c r="F2636" s="12" t="s">
        <v>911</v>
      </c>
      <c r="G2636" s="4" t="s">
        <v>1759</v>
      </c>
      <c r="H2636" s="9">
        <v>0.80423497267759558</v>
      </c>
      <c r="I2636" s="9"/>
      <c r="J2636" s="4" t="s">
        <v>856</v>
      </c>
      <c r="K2636" s="4"/>
      <c r="L2636" s="4">
        <v>1</v>
      </c>
      <c r="M2636" s="4" t="s">
        <v>960</v>
      </c>
      <c r="N2636" s="4"/>
    </row>
    <row r="2637" spans="1:14" hidden="1" x14ac:dyDescent="0.3">
      <c r="A2637" s="5" t="s">
        <v>606</v>
      </c>
      <c r="B2637" s="5">
        <v>5</v>
      </c>
      <c r="C2637" s="5">
        <v>5</v>
      </c>
      <c r="D2637" s="5">
        <v>111</v>
      </c>
      <c r="E2637" s="4" t="s">
        <v>861</v>
      </c>
      <c r="F2637" s="12" t="s">
        <v>922</v>
      </c>
      <c r="G2637" s="4" t="s">
        <v>968</v>
      </c>
      <c r="H2637" s="9">
        <v>23.718012716125109</v>
      </c>
      <c r="I2637" s="9"/>
      <c r="J2637" s="4" t="s">
        <v>856</v>
      </c>
      <c r="K2637" s="4"/>
      <c r="L2637" s="4">
        <v>1</v>
      </c>
      <c r="M2637" s="4" t="s">
        <v>960</v>
      </c>
      <c r="N2637" s="4"/>
    </row>
    <row r="2638" spans="1:14" hidden="1" x14ac:dyDescent="0.3">
      <c r="A2638" s="5" t="s">
        <v>606</v>
      </c>
      <c r="B2638" s="5">
        <v>5</v>
      </c>
      <c r="C2638" s="5">
        <v>5</v>
      </c>
      <c r="D2638" s="5">
        <v>111</v>
      </c>
      <c r="E2638" s="4" t="s">
        <v>861</v>
      </c>
      <c r="F2638" s="12" t="s">
        <v>904</v>
      </c>
      <c r="G2638" s="4" t="s">
        <v>968</v>
      </c>
      <c r="H2638" s="9">
        <v>24.020533034856939</v>
      </c>
      <c r="I2638" s="9"/>
      <c r="J2638" s="4" t="s">
        <v>856</v>
      </c>
      <c r="K2638" s="4"/>
      <c r="L2638" s="4">
        <v>1</v>
      </c>
      <c r="M2638" s="4" t="s">
        <v>960</v>
      </c>
      <c r="N2638" s="4"/>
    </row>
    <row r="2639" spans="1:14" hidden="1" x14ac:dyDescent="0.3">
      <c r="A2639" s="5" t="s">
        <v>606</v>
      </c>
      <c r="B2639" s="5">
        <v>5</v>
      </c>
      <c r="C2639" s="5">
        <v>5</v>
      </c>
      <c r="D2639" s="5">
        <v>111</v>
      </c>
      <c r="E2639" s="4" t="s">
        <v>861</v>
      </c>
      <c r="F2639" s="12" t="s">
        <v>905</v>
      </c>
      <c r="G2639" s="4" t="s">
        <v>968</v>
      </c>
      <c r="H2639" s="9">
        <v>23.336757730688689</v>
      </c>
      <c r="I2639" s="9"/>
      <c r="J2639" s="4" t="s">
        <v>856</v>
      </c>
      <c r="K2639" s="4"/>
      <c r="L2639" s="4">
        <v>1</v>
      </c>
      <c r="M2639" s="4" t="s">
        <v>960</v>
      </c>
      <c r="N2639" s="4"/>
    </row>
    <row r="2640" spans="1:14" hidden="1" x14ac:dyDescent="0.3">
      <c r="A2640" s="5" t="s">
        <v>606</v>
      </c>
      <c r="B2640" s="5">
        <v>5</v>
      </c>
      <c r="C2640" s="5">
        <v>5</v>
      </c>
      <c r="D2640" s="5">
        <v>111</v>
      </c>
      <c r="E2640" s="4" t="s">
        <v>861</v>
      </c>
      <c r="F2640" s="12" t="s">
        <v>906</v>
      </c>
      <c r="G2640" s="4" t="s">
        <v>968</v>
      </c>
      <c r="H2640" s="9">
        <v>24.407793096247161</v>
      </c>
      <c r="I2640" s="9"/>
      <c r="J2640" s="4" t="s">
        <v>856</v>
      </c>
      <c r="K2640" s="4"/>
      <c r="L2640" s="4">
        <v>1</v>
      </c>
      <c r="M2640" s="4" t="s">
        <v>960</v>
      </c>
      <c r="N2640" s="4"/>
    </row>
    <row r="2641" spans="1:14" hidden="1" x14ac:dyDescent="0.3">
      <c r="A2641" s="5" t="s">
        <v>606</v>
      </c>
      <c r="B2641" s="5">
        <v>5</v>
      </c>
      <c r="C2641" s="5">
        <v>5</v>
      </c>
      <c r="D2641" s="5">
        <v>111</v>
      </c>
      <c r="E2641" s="4" t="s">
        <v>861</v>
      </c>
      <c r="F2641" s="12" t="s">
        <v>903</v>
      </c>
      <c r="G2641" s="4" t="s">
        <v>968</v>
      </c>
      <c r="H2641" s="9">
        <v>22.12003008704659</v>
      </c>
      <c r="I2641" s="9"/>
      <c r="J2641" s="4" t="s">
        <v>856</v>
      </c>
      <c r="K2641" s="4"/>
      <c r="L2641" s="4">
        <v>1</v>
      </c>
      <c r="M2641" s="4" t="s">
        <v>960</v>
      </c>
      <c r="N2641" s="4"/>
    </row>
    <row r="2642" spans="1:14" hidden="1" x14ac:dyDescent="0.3">
      <c r="A2642" s="5" t="s">
        <v>606</v>
      </c>
      <c r="B2642" s="5">
        <v>5</v>
      </c>
      <c r="C2642" s="5">
        <v>5</v>
      </c>
      <c r="D2642" s="5">
        <v>111</v>
      </c>
      <c r="E2642" s="4" t="s">
        <v>861</v>
      </c>
      <c r="F2642" s="12" t="s">
        <v>907</v>
      </c>
      <c r="G2642" s="4" t="s">
        <v>968</v>
      </c>
      <c r="H2642" s="9">
        <v>24.5499201505442</v>
      </c>
      <c r="I2642" s="9"/>
      <c r="J2642" s="4" t="s">
        <v>856</v>
      </c>
      <c r="K2642" s="4"/>
      <c r="L2642" s="4">
        <v>1</v>
      </c>
      <c r="M2642" s="4" t="s">
        <v>960</v>
      </c>
      <c r="N2642" s="4"/>
    </row>
    <row r="2643" spans="1:14" hidden="1" x14ac:dyDescent="0.3">
      <c r="A2643" s="5" t="s">
        <v>606</v>
      </c>
      <c r="B2643" s="5">
        <v>5</v>
      </c>
      <c r="C2643" s="5">
        <v>5</v>
      </c>
      <c r="D2643" s="5">
        <v>111</v>
      </c>
      <c r="E2643" s="4" t="s">
        <v>861</v>
      </c>
      <c r="F2643" s="12" t="s">
        <v>908</v>
      </c>
      <c r="G2643" s="4" t="s">
        <v>968</v>
      </c>
      <c r="H2643" s="9">
        <v>24.457904278101498</v>
      </c>
      <c r="I2643" s="9"/>
      <c r="J2643" s="4" t="s">
        <v>856</v>
      </c>
      <c r="K2643" s="4"/>
      <c r="L2643" s="4">
        <v>1</v>
      </c>
      <c r="M2643" s="4" t="s">
        <v>960</v>
      </c>
      <c r="N2643" s="4"/>
    </row>
    <row r="2644" spans="1:14" hidden="1" x14ac:dyDescent="0.3">
      <c r="A2644" s="5" t="s">
        <v>606</v>
      </c>
      <c r="B2644" s="5">
        <v>5</v>
      </c>
      <c r="C2644" s="5">
        <v>5</v>
      </c>
      <c r="D2644" s="5">
        <v>111</v>
      </c>
      <c r="E2644" s="4" t="s">
        <v>861</v>
      </c>
      <c r="F2644" s="12" t="s">
        <v>909</v>
      </c>
      <c r="G2644" s="4" t="s">
        <v>968</v>
      </c>
      <c r="H2644" s="9">
        <v>24.622929971887839</v>
      </c>
      <c r="I2644" s="9"/>
      <c r="J2644" s="4" t="s">
        <v>856</v>
      </c>
      <c r="K2644" s="4"/>
      <c r="L2644" s="4">
        <v>1</v>
      </c>
      <c r="M2644" s="4" t="s">
        <v>960</v>
      </c>
      <c r="N2644" s="4"/>
    </row>
    <row r="2645" spans="1:14" hidden="1" x14ac:dyDescent="0.3">
      <c r="A2645" s="5" t="s">
        <v>606</v>
      </c>
      <c r="B2645" s="5">
        <v>5</v>
      </c>
      <c r="C2645" s="5">
        <v>5</v>
      </c>
      <c r="D2645" s="5">
        <v>111</v>
      </c>
      <c r="E2645" s="4" t="s">
        <v>861</v>
      </c>
      <c r="F2645" s="12" t="s">
        <v>910</v>
      </c>
      <c r="G2645" s="4" t="s">
        <v>968</v>
      </c>
      <c r="H2645" s="9">
        <v>24.335036360133881</v>
      </c>
      <c r="I2645" s="9"/>
      <c r="J2645" s="4" t="s">
        <v>856</v>
      </c>
      <c r="K2645" s="4"/>
      <c r="L2645" s="4">
        <v>1</v>
      </c>
      <c r="M2645" s="4" t="s">
        <v>960</v>
      </c>
      <c r="N2645" s="4"/>
    </row>
    <row r="2646" spans="1:14" hidden="1" x14ac:dyDescent="0.3">
      <c r="A2646" s="5" t="s">
        <v>606</v>
      </c>
      <c r="B2646" s="5">
        <v>5</v>
      </c>
      <c r="C2646" s="5">
        <v>5</v>
      </c>
      <c r="D2646" s="5">
        <v>111</v>
      </c>
      <c r="E2646" s="4" t="s">
        <v>861</v>
      </c>
      <c r="F2646" s="12" t="s">
        <v>911</v>
      </c>
      <c r="G2646" s="4" t="s">
        <v>968</v>
      </c>
      <c r="H2646" s="9">
        <v>24.27970856102004</v>
      </c>
      <c r="I2646" s="9"/>
      <c r="J2646" s="4" t="s">
        <v>856</v>
      </c>
      <c r="K2646" s="4"/>
      <c r="L2646" s="4">
        <v>1</v>
      </c>
      <c r="M2646" s="4" t="s">
        <v>960</v>
      </c>
      <c r="N2646" s="4"/>
    </row>
    <row r="2647" spans="1:14" hidden="1" x14ac:dyDescent="0.3">
      <c r="A2647" s="5" t="s">
        <v>606</v>
      </c>
      <c r="B2647" s="5">
        <v>5</v>
      </c>
      <c r="C2647" s="5">
        <v>5</v>
      </c>
      <c r="D2647" s="5">
        <v>111</v>
      </c>
      <c r="E2647" s="4" t="s">
        <v>861</v>
      </c>
      <c r="F2647" s="12" t="s">
        <v>922</v>
      </c>
      <c r="G2647" s="4" t="s">
        <v>1760</v>
      </c>
      <c r="H2647" s="9">
        <v>8.9010676469998824</v>
      </c>
      <c r="I2647" s="9"/>
      <c r="J2647" s="4" t="s">
        <v>856</v>
      </c>
      <c r="K2647" s="4"/>
      <c r="L2647" s="4">
        <v>1</v>
      </c>
      <c r="M2647" s="4" t="s">
        <v>960</v>
      </c>
      <c r="N2647" s="4"/>
    </row>
    <row r="2648" spans="1:14" hidden="1" x14ac:dyDescent="0.3">
      <c r="A2648" s="5" t="s">
        <v>606</v>
      </c>
      <c r="B2648" s="5">
        <v>5</v>
      </c>
      <c r="C2648" s="5">
        <v>5</v>
      </c>
      <c r="D2648" s="5">
        <v>111</v>
      </c>
      <c r="E2648" s="4" t="s">
        <v>861</v>
      </c>
      <c r="F2648" s="12" t="s">
        <v>904</v>
      </c>
      <c r="G2648" s="4" t="s">
        <v>1760</v>
      </c>
      <c r="H2648" s="9">
        <v>8.5488556259857837</v>
      </c>
      <c r="I2648" s="9"/>
      <c r="J2648" s="4" t="s">
        <v>856</v>
      </c>
      <c r="K2648" s="4"/>
      <c r="L2648" s="4">
        <v>1</v>
      </c>
      <c r="M2648" s="4" t="s">
        <v>960</v>
      </c>
      <c r="N2648" s="4"/>
    </row>
    <row r="2649" spans="1:14" hidden="1" x14ac:dyDescent="0.3">
      <c r="A2649" s="5" t="s">
        <v>606</v>
      </c>
      <c r="B2649" s="5">
        <v>5</v>
      </c>
      <c r="C2649" s="5">
        <v>5</v>
      </c>
      <c r="D2649" s="5">
        <v>111</v>
      </c>
      <c r="E2649" s="4" t="s">
        <v>861</v>
      </c>
      <c r="F2649" s="12" t="s">
        <v>905</v>
      </c>
      <c r="G2649" s="4" t="s">
        <v>1760</v>
      </c>
      <c r="H2649" s="9">
        <v>9.8677171238211585</v>
      </c>
      <c r="I2649" s="9"/>
      <c r="J2649" s="4" t="s">
        <v>856</v>
      </c>
      <c r="K2649" s="4"/>
      <c r="L2649" s="4">
        <v>1</v>
      </c>
      <c r="M2649" s="4" t="s">
        <v>960</v>
      </c>
      <c r="N2649" s="4"/>
    </row>
    <row r="2650" spans="1:14" hidden="1" x14ac:dyDescent="0.3">
      <c r="A2650" s="5" t="s">
        <v>606</v>
      </c>
      <c r="B2650" s="5">
        <v>5</v>
      </c>
      <c r="C2650" s="5">
        <v>5</v>
      </c>
      <c r="D2650" s="5">
        <v>111</v>
      </c>
      <c r="E2650" s="4" t="s">
        <v>861</v>
      </c>
      <c r="F2650" s="12" t="s">
        <v>906</v>
      </c>
      <c r="G2650" s="4" t="s">
        <v>1760</v>
      </c>
      <c r="H2650" s="9">
        <v>8.5066910389839734</v>
      </c>
      <c r="I2650" s="9"/>
      <c r="J2650" s="4" t="s">
        <v>856</v>
      </c>
      <c r="K2650" s="4"/>
      <c r="L2650" s="4">
        <v>1</v>
      </c>
      <c r="M2650" s="4" t="s">
        <v>960</v>
      </c>
      <c r="N2650" s="4"/>
    </row>
    <row r="2651" spans="1:14" hidden="1" x14ac:dyDescent="0.3">
      <c r="A2651" s="5" t="s">
        <v>606</v>
      </c>
      <c r="B2651" s="5">
        <v>5</v>
      </c>
      <c r="C2651" s="5">
        <v>5</v>
      </c>
      <c r="D2651" s="5">
        <v>111</v>
      </c>
      <c r="E2651" s="4" t="s">
        <v>861</v>
      </c>
      <c r="F2651" s="12" t="s">
        <v>903</v>
      </c>
      <c r="G2651" s="4" t="s">
        <v>1760</v>
      </c>
      <c r="H2651" s="9">
        <v>9.1040746735640088</v>
      </c>
      <c r="I2651" s="9"/>
      <c r="J2651" s="4" t="s">
        <v>856</v>
      </c>
      <c r="K2651" s="4"/>
      <c r="L2651" s="4">
        <v>1</v>
      </c>
      <c r="M2651" s="4" t="s">
        <v>960</v>
      </c>
      <c r="N2651" s="4"/>
    </row>
    <row r="2652" spans="1:14" hidden="1" x14ac:dyDescent="0.3">
      <c r="A2652" s="5" t="s">
        <v>606</v>
      </c>
      <c r="B2652" s="5">
        <v>5</v>
      </c>
      <c r="C2652" s="5">
        <v>5</v>
      </c>
      <c r="D2652" s="5">
        <v>111</v>
      </c>
      <c r="E2652" s="4" t="s">
        <v>861</v>
      </c>
      <c r="F2652" s="12" t="s">
        <v>907</v>
      </c>
      <c r="G2652" s="4" t="s">
        <v>1760</v>
      </c>
      <c r="H2652" s="9">
        <v>8.5479348278322416</v>
      </c>
      <c r="I2652" s="9"/>
      <c r="J2652" s="4" t="s">
        <v>856</v>
      </c>
      <c r="K2652" s="4"/>
      <c r="L2652" s="4">
        <v>1</v>
      </c>
      <c r="M2652" s="4" t="s">
        <v>960</v>
      </c>
      <c r="N2652" s="4"/>
    </row>
    <row r="2653" spans="1:14" hidden="1" x14ac:dyDescent="0.3">
      <c r="A2653" s="5" t="s">
        <v>606</v>
      </c>
      <c r="B2653" s="5">
        <v>5</v>
      </c>
      <c r="C2653" s="5">
        <v>5</v>
      </c>
      <c r="D2653" s="5">
        <v>111</v>
      </c>
      <c r="E2653" s="4" t="s">
        <v>861</v>
      </c>
      <c r="F2653" s="12" t="s">
        <v>908</v>
      </c>
      <c r="G2653" s="4" t="s">
        <v>1760</v>
      </c>
      <c r="H2653" s="9">
        <v>8.7755437715622922</v>
      </c>
      <c r="I2653" s="9"/>
      <c r="J2653" s="4" t="s">
        <v>856</v>
      </c>
      <c r="K2653" s="4"/>
      <c r="L2653" s="4">
        <v>1</v>
      </c>
      <c r="M2653" s="4" t="s">
        <v>960</v>
      </c>
      <c r="N2653" s="4"/>
    </row>
    <row r="2654" spans="1:14" hidden="1" x14ac:dyDescent="0.3">
      <c r="A2654" s="5" t="s">
        <v>606</v>
      </c>
      <c r="B2654" s="5">
        <v>5</v>
      </c>
      <c r="C2654" s="5">
        <v>5</v>
      </c>
      <c r="D2654" s="5">
        <v>111</v>
      </c>
      <c r="E2654" s="4" t="s">
        <v>861</v>
      </c>
      <c r="F2654" s="12" t="s">
        <v>909</v>
      </c>
      <c r="G2654" s="4" t="s">
        <v>1760</v>
      </c>
      <c r="H2654" s="9">
        <v>8.5021721370987535</v>
      </c>
      <c r="I2654" s="9"/>
      <c r="J2654" s="4" t="s">
        <v>856</v>
      </c>
      <c r="K2654" s="4"/>
      <c r="L2654" s="4">
        <v>1</v>
      </c>
      <c r="M2654" s="4" t="s">
        <v>960</v>
      </c>
      <c r="N2654" s="4"/>
    </row>
    <row r="2655" spans="1:14" hidden="1" x14ac:dyDescent="0.3">
      <c r="A2655" s="5" t="s">
        <v>606</v>
      </c>
      <c r="B2655" s="5">
        <v>5</v>
      </c>
      <c r="C2655" s="5">
        <v>5</v>
      </c>
      <c r="D2655" s="5">
        <v>111</v>
      </c>
      <c r="E2655" s="4" t="s">
        <v>861</v>
      </c>
      <c r="F2655" s="12" t="s">
        <v>910</v>
      </c>
      <c r="G2655" s="4" t="s">
        <v>1760</v>
      </c>
      <c r="H2655" s="9">
        <v>8.5144991780114232</v>
      </c>
      <c r="I2655" s="9"/>
      <c r="J2655" s="4" t="s">
        <v>856</v>
      </c>
      <c r="K2655" s="4"/>
      <c r="L2655" s="4">
        <v>1</v>
      </c>
      <c r="M2655" s="4" t="s">
        <v>960</v>
      </c>
      <c r="N2655" s="4"/>
    </row>
    <row r="2656" spans="1:14" hidden="1" x14ac:dyDescent="0.3">
      <c r="A2656" s="5" t="s">
        <v>606</v>
      </c>
      <c r="B2656" s="5">
        <v>5</v>
      </c>
      <c r="C2656" s="5">
        <v>5</v>
      </c>
      <c r="D2656" s="5">
        <v>111</v>
      </c>
      <c r="E2656" s="4" t="s">
        <v>861</v>
      </c>
      <c r="F2656" s="12" t="s">
        <v>911</v>
      </c>
      <c r="G2656" s="4" t="s">
        <v>1760</v>
      </c>
      <c r="H2656" s="9">
        <v>8.7771200635222471</v>
      </c>
      <c r="I2656" s="9"/>
      <c r="J2656" s="4" t="s">
        <v>856</v>
      </c>
      <c r="K2656" s="4"/>
      <c r="L2656" s="4">
        <v>1</v>
      </c>
      <c r="M2656" s="4" t="s">
        <v>960</v>
      </c>
      <c r="N2656" s="4"/>
    </row>
    <row r="2657" spans="1:14" hidden="1" x14ac:dyDescent="0.3">
      <c r="A2657" s="4" t="s">
        <v>607</v>
      </c>
      <c r="B2657" s="4">
        <v>8</v>
      </c>
      <c r="C2657" s="4">
        <v>8</v>
      </c>
      <c r="D2657" s="5">
        <v>112</v>
      </c>
      <c r="E2657" s="4" t="s">
        <v>876</v>
      </c>
      <c r="F2657" s="4" t="s">
        <v>876</v>
      </c>
      <c r="G2657" s="4" t="s">
        <v>1897</v>
      </c>
      <c r="H2657" s="4">
        <v>15.8394160583941</v>
      </c>
      <c r="I2657" s="4">
        <v>4.9635036496350011</v>
      </c>
      <c r="J2657" s="4" t="s">
        <v>997</v>
      </c>
      <c r="K2657" s="4" t="s">
        <v>998</v>
      </c>
      <c r="L2657" s="4">
        <v>6</v>
      </c>
      <c r="M2657" s="4" t="s">
        <v>999</v>
      </c>
      <c r="N2657" s="4" t="s">
        <v>1000</v>
      </c>
    </row>
    <row r="2658" spans="1:14" hidden="1" x14ac:dyDescent="0.3">
      <c r="A2658" s="4" t="s">
        <v>607</v>
      </c>
      <c r="B2658" s="4">
        <v>8</v>
      </c>
      <c r="C2658" s="4">
        <v>8</v>
      </c>
      <c r="D2658" s="5">
        <v>112</v>
      </c>
      <c r="E2658" s="4" t="s">
        <v>876</v>
      </c>
      <c r="F2658" s="4" t="s">
        <v>876</v>
      </c>
      <c r="G2658" s="4" t="s">
        <v>2228</v>
      </c>
      <c r="H2658" s="4"/>
      <c r="I2658" s="4"/>
      <c r="J2658" s="4"/>
      <c r="K2658" s="4"/>
      <c r="L2658" s="4"/>
      <c r="M2658" s="4" t="s">
        <v>999</v>
      </c>
      <c r="N2658" s="4" t="s">
        <v>1000</v>
      </c>
    </row>
    <row r="2659" spans="1:14" hidden="1" x14ac:dyDescent="0.3">
      <c r="A2659" s="66" t="s">
        <v>607</v>
      </c>
      <c r="B2659" s="66">
        <v>8</v>
      </c>
      <c r="C2659" s="66">
        <v>8</v>
      </c>
      <c r="D2659" s="68">
        <v>112</v>
      </c>
      <c r="E2659" s="4" t="s">
        <v>876</v>
      </c>
      <c r="F2659" s="4" t="s">
        <v>876</v>
      </c>
      <c r="G2659" s="66" t="s">
        <v>2232</v>
      </c>
      <c r="H2659" s="66">
        <v>-1102.9239766081801</v>
      </c>
      <c r="I2659" s="66">
        <v>-45.029239766079854</v>
      </c>
      <c r="J2659" s="66" t="s">
        <v>1001</v>
      </c>
      <c r="K2659" s="4" t="s">
        <v>998</v>
      </c>
      <c r="L2659" s="66">
        <v>6</v>
      </c>
      <c r="M2659" s="66" t="s">
        <v>999</v>
      </c>
      <c r="N2659" s="66" t="s">
        <v>1000</v>
      </c>
    </row>
    <row r="2660" spans="1:14" hidden="1" x14ac:dyDescent="0.3">
      <c r="A2660" s="4" t="s">
        <v>607</v>
      </c>
      <c r="B2660" s="4">
        <v>8</v>
      </c>
      <c r="C2660" s="4">
        <v>8</v>
      </c>
      <c r="D2660" s="5">
        <v>112</v>
      </c>
      <c r="E2660" s="4" t="s">
        <v>876</v>
      </c>
      <c r="F2660" s="4" t="s">
        <v>876</v>
      </c>
      <c r="G2660" s="4" t="s">
        <v>1002</v>
      </c>
      <c r="H2660" s="4">
        <v>449.84326018808702</v>
      </c>
      <c r="I2660" s="4">
        <v>70.219435736676928</v>
      </c>
      <c r="J2660" s="4" t="s">
        <v>1001</v>
      </c>
      <c r="K2660" s="4" t="s">
        <v>998</v>
      </c>
      <c r="L2660" s="4">
        <v>6</v>
      </c>
      <c r="M2660" s="4" t="s">
        <v>999</v>
      </c>
      <c r="N2660" s="4" t="s">
        <v>1000</v>
      </c>
    </row>
    <row r="2661" spans="1:14" hidden="1" x14ac:dyDescent="0.3">
      <c r="A2661" s="4" t="s">
        <v>607</v>
      </c>
      <c r="B2661" s="4">
        <v>8</v>
      </c>
      <c r="C2661" s="4">
        <v>8</v>
      </c>
      <c r="D2661" s="5">
        <v>112</v>
      </c>
      <c r="E2661" s="4" t="s">
        <v>861</v>
      </c>
      <c r="F2661" s="4" t="s">
        <v>1003</v>
      </c>
      <c r="G2661" s="4" t="s">
        <v>1557</v>
      </c>
      <c r="H2661" s="4">
        <v>2.8991596638655399</v>
      </c>
      <c r="I2661" s="4">
        <v>0.12605042016806989</v>
      </c>
      <c r="J2661" s="4" t="s">
        <v>1004</v>
      </c>
      <c r="K2661" s="4" t="s">
        <v>998</v>
      </c>
      <c r="L2661" s="4">
        <v>6</v>
      </c>
      <c r="M2661" s="4" t="s">
        <v>999</v>
      </c>
      <c r="N2661" s="4" t="s">
        <v>1000</v>
      </c>
    </row>
    <row r="2662" spans="1:14" hidden="1" x14ac:dyDescent="0.3">
      <c r="A2662" s="4" t="s">
        <v>607</v>
      </c>
      <c r="B2662" s="4">
        <v>8</v>
      </c>
      <c r="C2662" s="4">
        <v>8</v>
      </c>
      <c r="D2662" s="5">
        <v>112</v>
      </c>
      <c r="E2662" s="4" t="s">
        <v>861</v>
      </c>
      <c r="F2662" s="12" t="s">
        <v>1003</v>
      </c>
      <c r="G2662" s="4" t="s">
        <v>1759</v>
      </c>
      <c r="H2662" s="4">
        <v>0.92879256965944201</v>
      </c>
      <c r="I2662" s="4">
        <v>0.13003095975231804</v>
      </c>
      <c r="J2662" s="4" t="s">
        <v>856</v>
      </c>
      <c r="K2662" s="4" t="s">
        <v>998</v>
      </c>
      <c r="L2662" s="4">
        <v>6</v>
      </c>
      <c r="M2662" s="4" t="s">
        <v>999</v>
      </c>
      <c r="N2662" s="4" t="s">
        <v>1000</v>
      </c>
    </row>
    <row r="2663" spans="1:14" hidden="1" x14ac:dyDescent="0.3">
      <c r="A2663" s="4" t="s">
        <v>607</v>
      </c>
      <c r="B2663" s="4">
        <v>8</v>
      </c>
      <c r="C2663" s="4">
        <v>8</v>
      </c>
      <c r="D2663" s="5">
        <v>112</v>
      </c>
      <c r="E2663" s="4" t="s">
        <v>876</v>
      </c>
      <c r="F2663" s="4" t="s">
        <v>876</v>
      </c>
      <c r="G2663" s="4" t="s">
        <v>1005</v>
      </c>
      <c r="H2663" s="4">
        <v>27.272727272727199</v>
      </c>
      <c r="I2663" s="4">
        <v>1.7647058823530024</v>
      </c>
      <c r="J2663" s="4" t="s">
        <v>997</v>
      </c>
      <c r="K2663" s="4" t="s">
        <v>998</v>
      </c>
      <c r="L2663" s="4">
        <v>6</v>
      </c>
      <c r="M2663" s="4" t="s">
        <v>999</v>
      </c>
      <c r="N2663" s="4" t="s">
        <v>1000</v>
      </c>
    </row>
    <row r="2664" spans="1:14" hidden="1" x14ac:dyDescent="0.3">
      <c r="A2664" s="4" t="s">
        <v>607</v>
      </c>
      <c r="B2664" s="4">
        <v>8</v>
      </c>
      <c r="C2664" s="4">
        <v>8</v>
      </c>
      <c r="D2664" s="5">
        <v>113</v>
      </c>
      <c r="E2664" s="4" t="s">
        <v>876</v>
      </c>
      <c r="F2664" s="4" t="s">
        <v>876</v>
      </c>
      <c r="G2664" s="4" t="s">
        <v>1897</v>
      </c>
      <c r="H2664" s="4">
        <v>-4.0145985401460003</v>
      </c>
      <c r="I2664" s="4">
        <v>-1.1678832116788094</v>
      </c>
      <c r="J2664" s="4" t="s">
        <v>997</v>
      </c>
      <c r="K2664" s="4" t="s">
        <v>998</v>
      </c>
      <c r="L2664" s="4">
        <v>6</v>
      </c>
      <c r="M2664" s="4" t="s">
        <v>999</v>
      </c>
      <c r="N2664" s="4" t="s">
        <v>1000</v>
      </c>
    </row>
    <row r="2665" spans="1:14" hidden="1" x14ac:dyDescent="0.3">
      <c r="A2665" s="4" t="s">
        <v>607</v>
      </c>
      <c r="B2665" s="4">
        <v>8</v>
      </c>
      <c r="C2665" s="4">
        <v>8</v>
      </c>
      <c r="D2665" s="5">
        <v>113</v>
      </c>
      <c r="E2665" s="4" t="s">
        <v>876</v>
      </c>
      <c r="F2665" s="4" t="s">
        <v>876</v>
      </c>
      <c r="G2665" s="4" t="s">
        <v>2228</v>
      </c>
      <c r="H2665" s="4">
        <v>3.3692722371967601</v>
      </c>
      <c r="I2665" s="4">
        <v>1.0662116337709802</v>
      </c>
      <c r="J2665" s="4" t="s">
        <v>997</v>
      </c>
      <c r="K2665" s="4" t="s">
        <v>998</v>
      </c>
      <c r="L2665" s="4">
        <v>6</v>
      </c>
      <c r="M2665" s="4" t="s">
        <v>999</v>
      </c>
      <c r="N2665" s="4" t="s">
        <v>1000</v>
      </c>
    </row>
    <row r="2666" spans="1:14" hidden="1" x14ac:dyDescent="0.3">
      <c r="A2666" s="66" t="s">
        <v>607</v>
      </c>
      <c r="B2666" s="66">
        <v>8</v>
      </c>
      <c r="C2666" s="66">
        <v>8</v>
      </c>
      <c r="D2666" s="68">
        <v>113</v>
      </c>
      <c r="E2666" s="4" t="s">
        <v>876</v>
      </c>
      <c r="F2666" s="4" t="s">
        <v>876</v>
      </c>
      <c r="G2666" s="66" t="s">
        <v>2232</v>
      </c>
      <c r="H2666" s="66">
        <v>-926.90058479532104</v>
      </c>
      <c r="I2666" s="66">
        <v>-20.467836257309955</v>
      </c>
      <c r="J2666" s="66" t="s">
        <v>1001</v>
      </c>
      <c r="K2666" s="4" t="s">
        <v>998</v>
      </c>
      <c r="L2666" s="66">
        <v>6</v>
      </c>
      <c r="M2666" s="66" t="s">
        <v>999</v>
      </c>
      <c r="N2666" s="66" t="s">
        <v>1000</v>
      </c>
    </row>
    <row r="2667" spans="1:14" hidden="1" x14ac:dyDescent="0.3">
      <c r="A2667" s="4" t="s">
        <v>607</v>
      </c>
      <c r="B2667" s="4">
        <v>8</v>
      </c>
      <c r="C2667" s="4">
        <v>8</v>
      </c>
      <c r="D2667" s="5">
        <v>113</v>
      </c>
      <c r="E2667" s="4" t="s">
        <v>876</v>
      </c>
      <c r="F2667" s="4" t="s">
        <v>876</v>
      </c>
      <c r="G2667" s="4" t="s">
        <v>1002</v>
      </c>
      <c r="H2667" s="4">
        <v>412.53918495297802</v>
      </c>
      <c r="I2667" s="4">
        <v>32.915360501566965</v>
      </c>
      <c r="J2667" s="4" t="s">
        <v>1001</v>
      </c>
      <c r="K2667" s="4" t="s">
        <v>998</v>
      </c>
      <c r="L2667" s="4">
        <v>6</v>
      </c>
      <c r="M2667" s="4" t="s">
        <v>999</v>
      </c>
      <c r="N2667" s="4" t="s">
        <v>1000</v>
      </c>
    </row>
    <row r="2668" spans="1:14" hidden="1" x14ac:dyDescent="0.3">
      <c r="A2668" s="4" t="s">
        <v>607</v>
      </c>
      <c r="B2668" s="4">
        <v>8</v>
      </c>
      <c r="C2668" s="4">
        <v>8</v>
      </c>
      <c r="D2668" s="5">
        <v>113</v>
      </c>
      <c r="E2668" s="4" t="s">
        <v>861</v>
      </c>
      <c r="F2668" s="4" t="s">
        <v>1003</v>
      </c>
      <c r="G2668" s="4" t="s">
        <v>1557</v>
      </c>
      <c r="H2668" s="4">
        <v>4.7478991596638602</v>
      </c>
      <c r="I2668" s="4">
        <v>0.36414565826330936</v>
      </c>
      <c r="J2668" s="4" t="s">
        <v>1004</v>
      </c>
      <c r="K2668" s="4" t="s">
        <v>998</v>
      </c>
      <c r="L2668" s="4">
        <v>6</v>
      </c>
      <c r="M2668" s="4" t="s">
        <v>999</v>
      </c>
      <c r="N2668" s="4" t="s">
        <v>1000</v>
      </c>
    </row>
    <row r="2669" spans="1:14" hidden="1" x14ac:dyDescent="0.3">
      <c r="A2669" s="4" t="s">
        <v>607</v>
      </c>
      <c r="B2669" s="4">
        <v>8</v>
      </c>
      <c r="C2669" s="4">
        <v>8</v>
      </c>
      <c r="D2669" s="5">
        <v>113</v>
      </c>
      <c r="E2669" s="4" t="s">
        <v>861</v>
      </c>
      <c r="F2669" s="12" t="s">
        <v>1003</v>
      </c>
      <c r="G2669" s="4" t="s">
        <v>1759</v>
      </c>
      <c r="H2669" s="4">
        <v>0.851393188854489</v>
      </c>
      <c r="I2669" s="4">
        <v>1.8575851393188958E-2</v>
      </c>
      <c r="J2669" s="4" t="s">
        <v>856</v>
      </c>
      <c r="K2669" s="4" t="s">
        <v>998</v>
      </c>
      <c r="L2669" s="4">
        <v>6</v>
      </c>
      <c r="M2669" s="4" t="s">
        <v>999</v>
      </c>
      <c r="N2669" s="4" t="s">
        <v>1000</v>
      </c>
    </row>
    <row r="2670" spans="1:14" hidden="1" x14ac:dyDescent="0.3">
      <c r="A2670" s="4" t="s">
        <v>607</v>
      </c>
      <c r="B2670" s="4">
        <v>8</v>
      </c>
      <c r="C2670" s="4">
        <v>8</v>
      </c>
      <c r="D2670" s="5">
        <v>113</v>
      </c>
      <c r="E2670" s="4" t="s">
        <v>876</v>
      </c>
      <c r="F2670" s="4" t="s">
        <v>876</v>
      </c>
      <c r="G2670" s="4" t="s">
        <v>1005</v>
      </c>
      <c r="H2670" s="4">
        <v>24.064171122994601</v>
      </c>
      <c r="I2670" s="4">
        <v>5.7754010695187006</v>
      </c>
      <c r="J2670" s="4" t="s">
        <v>997</v>
      </c>
      <c r="K2670" s="4" t="s">
        <v>998</v>
      </c>
      <c r="L2670" s="4">
        <v>6</v>
      </c>
      <c r="M2670" s="4" t="s">
        <v>999</v>
      </c>
      <c r="N2670" s="4" t="s">
        <v>1000</v>
      </c>
    </row>
    <row r="2671" spans="1:14" hidden="1" x14ac:dyDescent="0.3">
      <c r="A2671" s="4" t="s">
        <v>607</v>
      </c>
      <c r="B2671" s="4">
        <v>8</v>
      </c>
      <c r="C2671" s="4">
        <v>8</v>
      </c>
      <c r="D2671" s="5">
        <v>114</v>
      </c>
      <c r="E2671" s="4" t="s">
        <v>876</v>
      </c>
      <c r="F2671" s="4" t="s">
        <v>876</v>
      </c>
      <c r="G2671" s="4" t="s">
        <v>1897</v>
      </c>
      <c r="H2671" s="4">
        <v>48.540145985401402</v>
      </c>
      <c r="I2671" s="4">
        <v>18.978102189781005</v>
      </c>
      <c r="J2671" s="4" t="s">
        <v>997</v>
      </c>
      <c r="K2671" s="4" t="s">
        <v>998</v>
      </c>
      <c r="L2671" s="4">
        <v>6</v>
      </c>
      <c r="M2671" s="4" t="s">
        <v>999</v>
      </c>
      <c r="N2671" s="4" t="s">
        <v>1000</v>
      </c>
    </row>
    <row r="2672" spans="1:14" hidden="1" x14ac:dyDescent="0.3">
      <c r="A2672" s="4" t="s">
        <v>607</v>
      </c>
      <c r="B2672" s="4">
        <v>8</v>
      </c>
      <c r="C2672" s="4">
        <v>8</v>
      </c>
      <c r="D2672" s="5">
        <v>114</v>
      </c>
      <c r="E2672" s="4" t="s">
        <v>876</v>
      </c>
      <c r="F2672" s="4" t="s">
        <v>876</v>
      </c>
      <c r="G2672" s="4" t="s">
        <v>2228</v>
      </c>
      <c r="H2672" s="4">
        <v>26.280323450134699</v>
      </c>
      <c r="I2672" s="4">
        <v>1.2734399907255032</v>
      </c>
      <c r="J2672" s="4" t="s">
        <v>997</v>
      </c>
      <c r="K2672" s="4" t="s">
        <v>998</v>
      </c>
      <c r="L2672" s="4">
        <v>6</v>
      </c>
      <c r="M2672" s="4" t="s">
        <v>999</v>
      </c>
      <c r="N2672" s="4" t="s">
        <v>1000</v>
      </c>
    </row>
    <row r="2673" spans="1:15" hidden="1" x14ac:dyDescent="0.3">
      <c r="A2673" s="66" t="s">
        <v>607</v>
      </c>
      <c r="B2673" s="66">
        <v>8</v>
      </c>
      <c r="C2673" s="66">
        <v>8</v>
      </c>
      <c r="D2673" s="68">
        <v>114</v>
      </c>
      <c r="E2673" s="4" t="s">
        <v>876</v>
      </c>
      <c r="F2673" s="4" t="s">
        <v>876</v>
      </c>
      <c r="G2673" s="66" t="s">
        <v>2232</v>
      </c>
      <c r="H2673" s="66">
        <v>-1344.44444444444</v>
      </c>
      <c r="I2673" s="66">
        <v>-40.93567251461991</v>
      </c>
      <c r="J2673" s="66" t="s">
        <v>1001</v>
      </c>
      <c r="K2673" s="4" t="s">
        <v>998</v>
      </c>
      <c r="L2673" s="66">
        <v>6</v>
      </c>
      <c r="M2673" s="66" t="s">
        <v>999</v>
      </c>
      <c r="N2673" s="66" t="s">
        <v>1000</v>
      </c>
    </row>
    <row r="2674" spans="1:15" hidden="1" x14ac:dyDescent="0.3">
      <c r="A2674" s="4" t="s">
        <v>607</v>
      </c>
      <c r="B2674" s="4">
        <v>8</v>
      </c>
      <c r="C2674" s="4">
        <v>8</v>
      </c>
      <c r="D2674" s="5">
        <v>114</v>
      </c>
      <c r="E2674" s="4" t="s">
        <v>876</v>
      </c>
      <c r="F2674" s="4" t="s">
        <v>876</v>
      </c>
      <c r="G2674" s="4" t="s">
        <v>1002</v>
      </c>
      <c r="H2674" s="4">
        <v>627.58620689655095</v>
      </c>
      <c r="I2674" s="4">
        <v>35.109717868339089</v>
      </c>
      <c r="J2674" s="4" t="s">
        <v>1001</v>
      </c>
      <c r="K2674" s="4" t="s">
        <v>998</v>
      </c>
      <c r="L2674" s="4">
        <v>6</v>
      </c>
      <c r="M2674" s="4" t="s">
        <v>999</v>
      </c>
      <c r="N2674" s="4" t="s">
        <v>1000</v>
      </c>
    </row>
    <row r="2675" spans="1:15" hidden="1" x14ac:dyDescent="0.3">
      <c r="A2675" s="4" t="s">
        <v>607</v>
      </c>
      <c r="B2675" s="4">
        <v>8</v>
      </c>
      <c r="C2675" s="4">
        <v>8</v>
      </c>
      <c r="D2675" s="5">
        <v>114</v>
      </c>
      <c r="E2675" s="4" t="s">
        <v>861</v>
      </c>
      <c r="F2675" s="4" t="s">
        <v>1003</v>
      </c>
      <c r="G2675" s="4" t="s">
        <v>1557</v>
      </c>
      <c r="H2675" s="4">
        <v>2.1568627450980302</v>
      </c>
      <c r="I2675" s="4">
        <v>0.1680672268907597</v>
      </c>
      <c r="J2675" s="4" t="s">
        <v>1004</v>
      </c>
      <c r="K2675" s="4" t="s">
        <v>998</v>
      </c>
      <c r="L2675" s="4">
        <v>6</v>
      </c>
      <c r="M2675" s="4" t="s">
        <v>999</v>
      </c>
      <c r="N2675" s="4" t="s">
        <v>1000</v>
      </c>
    </row>
    <row r="2676" spans="1:15" hidden="1" x14ac:dyDescent="0.3">
      <c r="A2676" s="4" t="s">
        <v>607</v>
      </c>
      <c r="B2676" s="4">
        <v>8</v>
      </c>
      <c r="C2676" s="4">
        <v>8</v>
      </c>
      <c r="D2676" s="5">
        <v>114</v>
      </c>
      <c r="E2676" s="4" t="s">
        <v>861</v>
      </c>
      <c r="F2676" s="12" t="s">
        <v>1003</v>
      </c>
      <c r="G2676" s="4" t="s">
        <v>1759</v>
      </c>
      <c r="H2676" s="4">
        <v>0.94117647058823495</v>
      </c>
      <c r="I2676" s="4">
        <v>2.7863777089783048E-2</v>
      </c>
      <c r="J2676" s="4" t="s">
        <v>856</v>
      </c>
      <c r="K2676" s="4" t="s">
        <v>998</v>
      </c>
      <c r="L2676" s="4">
        <v>6</v>
      </c>
      <c r="M2676" s="4" t="s">
        <v>999</v>
      </c>
      <c r="N2676" s="4" t="s">
        <v>1000</v>
      </c>
    </row>
    <row r="2677" spans="1:15" hidden="1" x14ac:dyDescent="0.3">
      <c r="A2677" s="4" t="s">
        <v>607</v>
      </c>
      <c r="B2677" s="4">
        <v>8</v>
      </c>
      <c r="C2677" s="4">
        <v>8</v>
      </c>
      <c r="D2677" s="5">
        <v>114</v>
      </c>
      <c r="E2677" s="4" t="s">
        <v>876</v>
      </c>
      <c r="F2677" s="4" t="s">
        <v>876</v>
      </c>
      <c r="G2677" s="4" t="s">
        <v>1005</v>
      </c>
      <c r="H2677" s="4">
        <v>25.668449197860902</v>
      </c>
      <c r="I2677" s="4">
        <v>1.2834224598930994</v>
      </c>
      <c r="J2677" s="4"/>
      <c r="K2677" s="4" t="s">
        <v>998</v>
      </c>
      <c r="L2677" s="4">
        <v>6</v>
      </c>
      <c r="M2677" s="4" t="s">
        <v>999</v>
      </c>
      <c r="N2677" s="4" t="s">
        <v>1000</v>
      </c>
    </row>
    <row r="2678" spans="1:15" hidden="1" x14ac:dyDescent="0.3">
      <c r="A2678" s="4" t="s">
        <v>607</v>
      </c>
      <c r="B2678" s="4">
        <v>8</v>
      </c>
      <c r="C2678" s="4">
        <v>8</v>
      </c>
      <c r="D2678" s="5">
        <v>115</v>
      </c>
      <c r="E2678" s="4" t="s">
        <v>876</v>
      </c>
      <c r="F2678" s="4" t="s">
        <v>876</v>
      </c>
      <c r="G2678" s="4" t="s">
        <v>1897</v>
      </c>
      <c r="H2678" s="4">
        <v>28.394160583941598</v>
      </c>
      <c r="I2678" s="4">
        <v>5.5474452554744005</v>
      </c>
      <c r="J2678" s="4" t="s">
        <v>997</v>
      </c>
      <c r="K2678" s="4" t="s">
        <v>998</v>
      </c>
      <c r="L2678" s="4">
        <v>6</v>
      </c>
      <c r="M2678" s="4" t="s">
        <v>999</v>
      </c>
      <c r="N2678" s="4" t="s">
        <v>1000</v>
      </c>
    </row>
    <row r="2679" spans="1:15" hidden="1" x14ac:dyDescent="0.3">
      <c r="A2679" s="4" t="s">
        <v>607</v>
      </c>
      <c r="B2679" s="4">
        <v>8</v>
      </c>
      <c r="C2679" s="4">
        <v>8</v>
      </c>
      <c r="D2679" s="5">
        <v>115</v>
      </c>
      <c r="E2679" s="4" t="s">
        <v>876</v>
      </c>
      <c r="F2679" s="4" t="s">
        <v>876</v>
      </c>
      <c r="G2679" s="4" t="s">
        <v>2228</v>
      </c>
      <c r="H2679" s="4">
        <v>28.840970350404302</v>
      </c>
      <c r="I2679" s="4">
        <v>1.2665565313160982</v>
      </c>
      <c r="J2679" s="4" t="s">
        <v>997</v>
      </c>
      <c r="K2679" s="4" t="s">
        <v>998</v>
      </c>
      <c r="L2679" s="4">
        <v>6</v>
      </c>
      <c r="M2679" s="4" t="s">
        <v>999</v>
      </c>
      <c r="N2679" s="4" t="s">
        <v>1000</v>
      </c>
    </row>
    <row r="2680" spans="1:15" hidden="1" x14ac:dyDescent="0.3">
      <c r="A2680" s="66" t="s">
        <v>607</v>
      </c>
      <c r="B2680" s="66">
        <v>8</v>
      </c>
      <c r="C2680" s="66">
        <v>8</v>
      </c>
      <c r="D2680" s="68">
        <v>115</v>
      </c>
      <c r="E2680" s="4" t="s">
        <v>876</v>
      </c>
      <c r="F2680" s="4" t="s">
        <v>876</v>
      </c>
      <c r="G2680" s="66" t="s">
        <v>2232</v>
      </c>
      <c r="H2680" s="66">
        <v>-1328.07017543859</v>
      </c>
      <c r="I2680" s="66">
        <v>-49.122807017550031</v>
      </c>
      <c r="J2680" s="66" t="s">
        <v>1001</v>
      </c>
      <c r="K2680" s="4" t="s">
        <v>998</v>
      </c>
      <c r="L2680" s="66">
        <v>6</v>
      </c>
      <c r="M2680" s="66" t="s">
        <v>999</v>
      </c>
      <c r="N2680" s="66" t="s">
        <v>1000</v>
      </c>
    </row>
    <row r="2681" spans="1:15" hidden="1" x14ac:dyDescent="0.3">
      <c r="A2681" s="4" t="s">
        <v>607</v>
      </c>
      <c r="B2681" s="4">
        <v>8</v>
      </c>
      <c r="C2681" s="4">
        <v>8</v>
      </c>
      <c r="D2681" s="5">
        <v>115</v>
      </c>
      <c r="E2681" s="4" t="s">
        <v>876</v>
      </c>
      <c r="F2681" s="4" t="s">
        <v>876</v>
      </c>
      <c r="G2681" s="4" t="s">
        <v>1002</v>
      </c>
      <c r="H2681" s="4">
        <v>509.09090909090901</v>
      </c>
      <c r="I2681" s="4">
        <v>74.608150470219016</v>
      </c>
      <c r="J2681" s="4" t="s">
        <v>1001</v>
      </c>
      <c r="K2681" s="4" t="s">
        <v>998</v>
      </c>
      <c r="L2681" s="4">
        <v>6</v>
      </c>
      <c r="M2681" s="4" t="s">
        <v>999</v>
      </c>
      <c r="N2681" s="4" t="s">
        <v>1000</v>
      </c>
    </row>
    <row r="2682" spans="1:15" hidden="1" x14ac:dyDescent="0.3">
      <c r="A2682" s="4" t="s">
        <v>607</v>
      </c>
      <c r="B2682" s="4">
        <v>8</v>
      </c>
      <c r="C2682" s="4">
        <v>8</v>
      </c>
      <c r="D2682" s="5">
        <v>115</v>
      </c>
      <c r="E2682" s="4" t="s">
        <v>861</v>
      </c>
      <c r="F2682" s="4" t="s">
        <v>1003</v>
      </c>
      <c r="G2682" s="4" t="s">
        <v>1557</v>
      </c>
      <c r="H2682" s="4">
        <v>1.8907563025209999</v>
      </c>
      <c r="I2682" s="4">
        <v>0.18207282913166001</v>
      </c>
      <c r="J2682" s="4" t="s">
        <v>1004</v>
      </c>
      <c r="K2682" s="4" t="s">
        <v>998</v>
      </c>
      <c r="L2682" s="4">
        <v>6</v>
      </c>
      <c r="M2682" s="4" t="s">
        <v>999</v>
      </c>
      <c r="N2682" s="4" t="s">
        <v>1000</v>
      </c>
    </row>
    <row r="2683" spans="1:15" hidden="1" x14ac:dyDescent="0.3">
      <c r="A2683" s="4" t="s">
        <v>607</v>
      </c>
      <c r="B2683" s="4">
        <v>8</v>
      </c>
      <c r="C2683" s="4">
        <v>8</v>
      </c>
      <c r="D2683" s="5">
        <v>115</v>
      </c>
      <c r="E2683" s="4" t="s">
        <v>861</v>
      </c>
      <c r="F2683" s="12" t="s">
        <v>1003</v>
      </c>
      <c r="G2683" s="4" t="s">
        <v>1759</v>
      </c>
      <c r="H2683" s="4">
        <v>0.969040247678018</v>
      </c>
      <c r="I2683" s="4">
        <v>4.0247678018572097E-2</v>
      </c>
      <c r="J2683" s="4" t="s">
        <v>856</v>
      </c>
      <c r="K2683" s="4" t="s">
        <v>998</v>
      </c>
      <c r="L2683" s="4">
        <v>6</v>
      </c>
      <c r="M2683" s="4" t="s">
        <v>999</v>
      </c>
      <c r="N2683" s="4" t="s">
        <v>1000</v>
      </c>
    </row>
    <row r="2684" spans="1:15" hidden="1" x14ac:dyDescent="0.3">
      <c r="A2684" s="4" t="s">
        <v>607</v>
      </c>
      <c r="B2684" s="4">
        <v>8</v>
      </c>
      <c r="C2684" s="4">
        <v>8</v>
      </c>
      <c r="D2684" s="5">
        <v>115</v>
      </c>
      <c r="E2684" s="4" t="s">
        <v>876</v>
      </c>
      <c r="F2684" s="4" t="s">
        <v>876</v>
      </c>
      <c r="G2684" s="4" t="s">
        <v>1005</v>
      </c>
      <c r="H2684" s="4">
        <v>27.1122994652406</v>
      </c>
      <c r="I2684" s="4">
        <v>3.2085561497326012</v>
      </c>
      <c r="J2684" s="4"/>
      <c r="K2684" s="4" t="s">
        <v>998</v>
      </c>
      <c r="L2684" s="4">
        <v>6</v>
      </c>
      <c r="M2684" s="4" t="s">
        <v>999</v>
      </c>
      <c r="N2684" s="4" t="s">
        <v>1000</v>
      </c>
    </row>
    <row r="2685" spans="1:15" hidden="1" x14ac:dyDescent="0.3">
      <c r="A2685" s="4" t="s">
        <v>607</v>
      </c>
      <c r="B2685" s="4">
        <v>8</v>
      </c>
      <c r="C2685" s="4">
        <v>8</v>
      </c>
      <c r="D2685" s="5">
        <v>116</v>
      </c>
      <c r="E2685" s="4" t="s">
        <v>876</v>
      </c>
      <c r="F2685" s="4" t="s">
        <v>876</v>
      </c>
      <c r="G2685" s="4" t="s">
        <v>1897</v>
      </c>
      <c r="H2685" s="4">
        <v>11.4598540145985</v>
      </c>
      <c r="I2685" s="4">
        <v>1.7518248175181999</v>
      </c>
      <c r="J2685" s="4" t="s">
        <v>997</v>
      </c>
      <c r="K2685" s="4" t="s">
        <v>998</v>
      </c>
      <c r="L2685" s="4">
        <v>6</v>
      </c>
      <c r="M2685" s="4" t="s">
        <v>999</v>
      </c>
      <c r="N2685" s="4" t="s">
        <v>1000</v>
      </c>
    </row>
    <row r="2686" spans="1:15" hidden="1" x14ac:dyDescent="0.3">
      <c r="A2686" s="4" t="s">
        <v>607</v>
      </c>
      <c r="B2686" s="4">
        <v>8</v>
      </c>
      <c r="C2686" s="4">
        <v>8</v>
      </c>
      <c r="D2686" s="5">
        <v>116</v>
      </c>
      <c r="E2686" s="4" t="s">
        <v>876</v>
      </c>
      <c r="F2686" s="4" t="s">
        <v>876</v>
      </c>
      <c r="G2686" s="4" t="s">
        <v>2228</v>
      </c>
      <c r="H2686" s="4">
        <v>14.285714285714199</v>
      </c>
      <c r="I2686" s="4">
        <v>1.036866359447</v>
      </c>
      <c r="J2686" s="4" t="s">
        <v>997</v>
      </c>
      <c r="K2686" s="4" t="s">
        <v>998</v>
      </c>
      <c r="L2686" s="4">
        <v>6</v>
      </c>
      <c r="M2686" s="4" t="s">
        <v>999</v>
      </c>
      <c r="N2686" s="4" t="s">
        <v>1000</v>
      </c>
    </row>
    <row r="2687" spans="1:15" s="67" customFormat="1" hidden="1" x14ac:dyDescent="0.3">
      <c r="A2687" s="66" t="s">
        <v>607</v>
      </c>
      <c r="B2687" s="66">
        <v>8</v>
      </c>
      <c r="C2687" s="66">
        <v>8</v>
      </c>
      <c r="D2687" s="68">
        <v>116</v>
      </c>
      <c r="E2687" s="4" t="s">
        <v>876</v>
      </c>
      <c r="F2687" s="4" t="s">
        <v>876</v>
      </c>
      <c r="G2687" s="66" t="s">
        <v>2232</v>
      </c>
      <c r="H2687" s="66">
        <v>-730.40935672514604</v>
      </c>
      <c r="I2687" s="66">
        <v>-36.842105263157919</v>
      </c>
      <c r="J2687" s="66" t="s">
        <v>1001</v>
      </c>
      <c r="K2687" s="4" t="s">
        <v>998</v>
      </c>
      <c r="L2687" s="66">
        <v>6</v>
      </c>
      <c r="M2687" s="66" t="s">
        <v>999</v>
      </c>
      <c r="N2687" s="66" t="s">
        <v>1000</v>
      </c>
      <c r="O2687"/>
    </row>
    <row r="2688" spans="1:15" s="67" customFormat="1" hidden="1" x14ac:dyDescent="0.3">
      <c r="A2688" s="4" t="s">
        <v>607</v>
      </c>
      <c r="B2688" s="4">
        <v>8</v>
      </c>
      <c r="C2688" s="4">
        <v>8</v>
      </c>
      <c r="D2688" s="5">
        <v>116</v>
      </c>
      <c r="E2688" s="4" t="s">
        <v>876</v>
      </c>
      <c r="F2688" s="4" t="s">
        <v>876</v>
      </c>
      <c r="G2688" s="4" t="s">
        <v>1002</v>
      </c>
      <c r="H2688" s="4">
        <v>50.470219435736603</v>
      </c>
      <c r="I2688" s="4">
        <v>30.721003134796199</v>
      </c>
      <c r="J2688" s="4" t="s">
        <v>1001</v>
      </c>
      <c r="K2688" s="4" t="s">
        <v>998</v>
      </c>
      <c r="L2688" s="4">
        <v>6</v>
      </c>
      <c r="M2688" s="4" t="s">
        <v>999</v>
      </c>
      <c r="N2688" s="4" t="s">
        <v>1000</v>
      </c>
      <c r="O2688"/>
    </row>
    <row r="2689" spans="1:15" s="67" customFormat="1" hidden="1" x14ac:dyDescent="0.3">
      <c r="A2689" s="4" t="s">
        <v>607</v>
      </c>
      <c r="B2689" s="4">
        <v>8</v>
      </c>
      <c r="C2689" s="4">
        <v>8</v>
      </c>
      <c r="D2689" s="5">
        <v>116</v>
      </c>
      <c r="E2689" s="4" t="s">
        <v>861</v>
      </c>
      <c r="F2689" s="4" t="s">
        <v>1003</v>
      </c>
      <c r="G2689" s="4" t="s">
        <v>1557</v>
      </c>
      <c r="H2689" s="4">
        <v>2.6190476190476102</v>
      </c>
      <c r="I2689" s="4">
        <v>0.15406162464985984</v>
      </c>
      <c r="J2689" s="4" t="s">
        <v>1004</v>
      </c>
      <c r="K2689" s="4" t="s">
        <v>998</v>
      </c>
      <c r="L2689" s="4">
        <v>6</v>
      </c>
      <c r="M2689" s="4" t="s">
        <v>999</v>
      </c>
      <c r="N2689" s="4" t="s">
        <v>1000</v>
      </c>
      <c r="O2689"/>
    </row>
    <row r="2690" spans="1:15" s="67" customFormat="1" hidden="1" x14ac:dyDescent="0.3">
      <c r="A2690" s="4" t="s">
        <v>607</v>
      </c>
      <c r="B2690" s="4">
        <v>8</v>
      </c>
      <c r="C2690" s="4">
        <v>8</v>
      </c>
      <c r="D2690" s="5">
        <v>116</v>
      </c>
      <c r="E2690" s="4" t="s">
        <v>861</v>
      </c>
      <c r="F2690" s="12" t="s">
        <v>1003</v>
      </c>
      <c r="G2690" s="4" t="s">
        <v>1759</v>
      </c>
      <c r="H2690" s="4">
        <v>0.99071207430340502</v>
      </c>
      <c r="I2690" s="4">
        <v>4.0247678018574984E-2</v>
      </c>
      <c r="J2690" s="4" t="s">
        <v>856</v>
      </c>
      <c r="K2690" s="4" t="s">
        <v>998</v>
      </c>
      <c r="L2690" s="4">
        <v>6</v>
      </c>
      <c r="M2690" s="4" t="s">
        <v>999</v>
      </c>
      <c r="N2690" s="4" t="s">
        <v>1000</v>
      </c>
      <c r="O2690"/>
    </row>
    <row r="2691" spans="1:15" s="67" customFormat="1" hidden="1" x14ac:dyDescent="0.3">
      <c r="A2691" s="4" t="s">
        <v>607</v>
      </c>
      <c r="B2691" s="4">
        <v>8</v>
      </c>
      <c r="C2691" s="4">
        <v>8</v>
      </c>
      <c r="D2691" s="5">
        <v>116</v>
      </c>
      <c r="E2691" s="4" t="s">
        <v>876</v>
      </c>
      <c r="F2691" s="4" t="s">
        <v>876</v>
      </c>
      <c r="G2691" s="4" t="s">
        <v>1005</v>
      </c>
      <c r="H2691" s="4">
        <v>20.213903743315502</v>
      </c>
      <c r="I2691" s="4">
        <v>1.4438502673795988</v>
      </c>
      <c r="J2691" s="4"/>
      <c r="K2691" s="4" t="s">
        <v>998</v>
      </c>
      <c r="L2691" s="4">
        <v>6</v>
      </c>
      <c r="M2691" s="4" t="s">
        <v>999</v>
      </c>
      <c r="N2691" s="4" t="s">
        <v>1000</v>
      </c>
      <c r="O2691"/>
    </row>
    <row r="2692" spans="1:15" s="67" customFormat="1" hidden="1" x14ac:dyDescent="0.3">
      <c r="A2692" s="4" t="s">
        <v>607</v>
      </c>
      <c r="B2692" s="4">
        <v>8</v>
      </c>
      <c r="C2692" s="4">
        <v>8</v>
      </c>
      <c r="D2692" s="5">
        <v>117</v>
      </c>
      <c r="E2692" s="4" t="s">
        <v>876</v>
      </c>
      <c r="F2692" s="4" t="s">
        <v>876</v>
      </c>
      <c r="G2692" s="4" t="s">
        <v>1897</v>
      </c>
      <c r="H2692" s="4">
        <v>1.8248175182481701</v>
      </c>
      <c r="I2692" s="4">
        <v>0.87591240875911014</v>
      </c>
      <c r="J2692" s="4" t="s">
        <v>997</v>
      </c>
      <c r="K2692" s="4" t="s">
        <v>998</v>
      </c>
      <c r="L2692" s="4">
        <v>6</v>
      </c>
      <c r="M2692" s="4" t="s">
        <v>999</v>
      </c>
      <c r="N2692" s="4" t="s">
        <v>1000</v>
      </c>
      <c r="O2692"/>
    </row>
    <row r="2693" spans="1:15" s="67" customFormat="1" hidden="1" x14ac:dyDescent="0.3">
      <c r="A2693" s="4" t="s">
        <v>607</v>
      </c>
      <c r="B2693" s="4">
        <v>8</v>
      </c>
      <c r="C2693" s="4">
        <v>8</v>
      </c>
      <c r="D2693" s="5">
        <v>117</v>
      </c>
      <c r="E2693" s="4" t="s">
        <v>876</v>
      </c>
      <c r="F2693" s="4" t="s">
        <v>876</v>
      </c>
      <c r="G2693" s="4" t="s">
        <v>2228</v>
      </c>
      <c r="H2693" s="4">
        <v>3.0997304582210199</v>
      </c>
      <c r="I2693" s="4">
        <v>1.06693620844564</v>
      </c>
      <c r="J2693" s="4" t="s">
        <v>997</v>
      </c>
      <c r="K2693" s="4" t="s">
        <v>998</v>
      </c>
      <c r="L2693" s="4">
        <v>6</v>
      </c>
      <c r="M2693" s="4" t="s">
        <v>999</v>
      </c>
      <c r="N2693" s="4" t="s">
        <v>1000</v>
      </c>
      <c r="O2693"/>
    </row>
    <row r="2694" spans="1:15" s="67" customFormat="1" hidden="1" x14ac:dyDescent="0.3">
      <c r="A2694" s="66" t="s">
        <v>607</v>
      </c>
      <c r="B2694" s="66">
        <v>8</v>
      </c>
      <c r="C2694" s="66">
        <v>8</v>
      </c>
      <c r="D2694" s="68">
        <v>117</v>
      </c>
      <c r="E2694" s="4" t="s">
        <v>876</v>
      </c>
      <c r="F2694" s="4" t="s">
        <v>876</v>
      </c>
      <c r="G2694" s="66" t="s">
        <v>2232</v>
      </c>
      <c r="H2694" s="66">
        <v>-341.52046783625701</v>
      </c>
      <c r="I2694" s="66">
        <v>-36.842105263157976</v>
      </c>
      <c r="J2694" s="66" t="s">
        <v>1001</v>
      </c>
      <c r="K2694" s="4" t="s">
        <v>998</v>
      </c>
      <c r="L2694" s="66">
        <v>6</v>
      </c>
      <c r="M2694" s="66" t="s">
        <v>999</v>
      </c>
      <c r="N2694" s="66" t="s">
        <v>1000</v>
      </c>
      <c r="O2694"/>
    </row>
    <row r="2695" spans="1:15" s="67" customFormat="1" hidden="1" x14ac:dyDescent="0.3">
      <c r="A2695" s="4" t="s">
        <v>607</v>
      </c>
      <c r="B2695" s="4">
        <v>8</v>
      </c>
      <c r="C2695" s="4">
        <v>8</v>
      </c>
      <c r="D2695" s="5">
        <v>117</v>
      </c>
      <c r="E2695" s="4" t="s">
        <v>876</v>
      </c>
      <c r="F2695" s="4" t="s">
        <v>876</v>
      </c>
      <c r="G2695" s="4" t="s">
        <v>1002</v>
      </c>
      <c r="H2695" s="4">
        <v>197.49216300940401</v>
      </c>
      <c r="I2695" s="4">
        <v>32.915360501566994</v>
      </c>
      <c r="J2695" s="4" t="s">
        <v>1001</v>
      </c>
      <c r="K2695" s="4" t="s">
        <v>998</v>
      </c>
      <c r="L2695" s="4">
        <v>6</v>
      </c>
      <c r="M2695" s="4" t="s">
        <v>999</v>
      </c>
      <c r="N2695" s="4" t="s">
        <v>1000</v>
      </c>
      <c r="O2695"/>
    </row>
    <row r="2696" spans="1:15" s="67" customFormat="1" hidden="1" x14ac:dyDescent="0.3">
      <c r="A2696" s="4" t="s">
        <v>607</v>
      </c>
      <c r="B2696" s="4">
        <v>8</v>
      </c>
      <c r="C2696" s="4">
        <v>8</v>
      </c>
      <c r="D2696" s="5">
        <v>117</v>
      </c>
      <c r="E2696" s="4" t="s">
        <v>861</v>
      </c>
      <c r="F2696" s="4" t="s">
        <v>1003</v>
      </c>
      <c r="G2696" s="4" t="s">
        <v>1557</v>
      </c>
      <c r="H2696" s="4">
        <v>3.0812324929971902</v>
      </c>
      <c r="I2696" s="4">
        <v>9.8039215686279935E-2</v>
      </c>
      <c r="J2696" s="4" t="s">
        <v>1004</v>
      </c>
      <c r="K2696" s="4" t="s">
        <v>998</v>
      </c>
      <c r="L2696" s="4">
        <v>6</v>
      </c>
      <c r="M2696" s="4" t="s">
        <v>999</v>
      </c>
      <c r="N2696" s="4" t="s">
        <v>1000</v>
      </c>
      <c r="O2696"/>
    </row>
    <row r="2697" spans="1:15" s="67" customFormat="1" hidden="1" x14ac:dyDescent="0.3">
      <c r="A2697" s="4" t="s">
        <v>607</v>
      </c>
      <c r="B2697" s="4">
        <v>8</v>
      </c>
      <c r="C2697" s="4">
        <v>8</v>
      </c>
      <c r="D2697" s="5">
        <v>117</v>
      </c>
      <c r="E2697" s="4" t="s">
        <v>861</v>
      </c>
      <c r="F2697" s="12" t="s">
        <v>1003</v>
      </c>
      <c r="G2697" s="4" t="s">
        <v>1759</v>
      </c>
      <c r="H2697" s="4">
        <v>0.91950464396284803</v>
      </c>
      <c r="I2697" s="4">
        <v>4.0247678018575983E-2</v>
      </c>
      <c r="J2697" s="4" t="s">
        <v>856</v>
      </c>
      <c r="K2697" s="4" t="s">
        <v>998</v>
      </c>
      <c r="L2697" s="4">
        <v>6</v>
      </c>
      <c r="M2697" s="4" t="s">
        <v>999</v>
      </c>
      <c r="N2697" s="4" t="s">
        <v>1000</v>
      </c>
      <c r="O2697"/>
    </row>
    <row r="2698" spans="1:15" s="67" customFormat="1" hidden="1" x14ac:dyDescent="0.3">
      <c r="A2698" s="4" t="s">
        <v>607</v>
      </c>
      <c r="B2698" s="4">
        <v>8</v>
      </c>
      <c r="C2698" s="4">
        <v>8</v>
      </c>
      <c r="D2698" s="5">
        <v>117</v>
      </c>
      <c r="E2698" s="4" t="s">
        <v>876</v>
      </c>
      <c r="F2698" s="4" t="s">
        <v>876</v>
      </c>
      <c r="G2698" s="4" t="s">
        <v>1005</v>
      </c>
      <c r="H2698" s="4">
        <v>18.609625668449102</v>
      </c>
      <c r="I2698" s="4">
        <v>1.6042780748664001</v>
      </c>
      <c r="J2698" s="4"/>
      <c r="K2698" s="4" t="s">
        <v>998</v>
      </c>
      <c r="L2698" s="4">
        <v>6</v>
      </c>
      <c r="M2698" s="4" t="s">
        <v>999</v>
      </c>
      <c r="N2698" s="4" t="s">
        <v>1000</v>
      </c>
      <c r="O2698"/>
    </row>
    <row r="2699" spans="1:15" s="67" customFormat="1" hidden="1" x14ac:dyDescent="0.3">
      <c r="A2699" s="4" t="s">
        <v>607</v>
      </c>
      <c r="B2699" s="4">
        <v>8</v>
      </c>
      <c r="C2699" s="4">
        <v>8</v>
      </c>
      <c r="D2699" s="5">
        <v>118</v>
      </c>
      <c r="E2699" s="4" t="s">
        <v>876</v>
      </c>
      <c r="F2699" s="4" t="s">
        <v>876</v>
      </c>
      <c r="G2699" s="4" t="s">
        <v>1897</v>
      </c>
      <c r="H2699" s="4">
        <v>12.627737226277301</v>
      </c>
      <c r="I2699" s="4">
        <v>1.7518248175182993</v>
      </c>
      <c r="J2699" s="4" t="s">
        <v>997</v>
      </c>
      <c r="K2699" s="4" t="s">
        <v>998</v>
      </c>
      <c r="L2699" s="4">
        <v>6</v>
      </c>
      <c r="M2699" s="4" t="s">
        <v>999</v>
      </c>
      <c r="N2699" s="4" t="s">
        <v>1000</v>
      </c>
      <c r="O2699"/>
    </row>
    <row r="2700" spans="1:15" s="67" customFormat="1" hidden="1" x14ac:dyDescent="0.3">
      <c r="A2700" s="4" t="s">
        <v>607</v>
      </c>
      <c r="B2700" s="4">
        <v>8</v>
      </c>
      <c r="C2700" s="4">
        <v>8</v>
      </c>
      <c r="D2700" s="5">
        <v>118</v>
      </c>
      <c r="E2700" s="4" t="s">
        <v>876</v>
      </c>
      <c r="F2700" s="4" t="s">
        <v>876</v>
      </c>
      <c r="G2700" s="4" t="s">
        <v>2228</v>
      </c>
      <c r="H2700" s="4"/>
      <c r="I2700" s="4"/>
      <c r="J2700" s="4"/>
      <c r="K2700" s="4" t="s">
        <v>998</v>
      </c>
      <c r="L2700" s="4">
        <v>6</v>
      </c>
      <c r="M2700" s="4" t="s">
        <v>999</v>
      </c>
      <c r="N2700" s="4" t="s">
        <v>1000</v>
      </c>
      <c r="O2700"/>
    </row>
    <row r="2701" spans="1:15" s="67" customFormat="1" hidden="1" x14ac:dyDescent="0.3">
      <c r="A2701" s="66" t="s">
        <v>607</v>
      </c>
      <c r="B2701" s="66">
        <v>8</v>
      </c>
      <c r="C2701" s="66">
        <v>8</v>
      </c>
      <c r="D2701" s="68">
        <v>118</v>
      </c>
      <c r="E2701" s="4" t="s">
        <v>876</v>
      </c>
      <c r="F2701" s="4" t="s">
        <v>876</v>
      </c>
      <c r="G2701" s="66" t="s">
        <v>2232</v>
      </c>
      <c r="H2701" s="66">
        <v>-955.55555555555497</v>
      </c>
      <c r="I2701" s="66">
        <v>-36.842105263158032</v>
      </c>
      <c r="J2701" s="66" t="s">
        <v>1001</v>
      </c>
      <c r="K2701" s="4" t="s">
        <v>998</v>
      </c>
      <c r="L2701" s="66">
        <v>6</v>
      </c>
      <c r="M2701" s="66" t="s">
        <v>999</v>
      </c>
      <c r="N2701" s="66" t="s">
        <v>1000</v>
      </c>
      <c r="O2701"/>
    </row>
    <row r="2702" spans="1:15" hidden="1" x14ac:dyDescent="0.3">
      <c r="A2702" s="4" t="s">
        <v>607</v>
      </c>
      <c r="B2702" s="4">
        <v>8</v>
      </c>
      <c r="C2702" s="4">
        <v>8</v>
      </c>
      <c r="D2702" s="5">
        <v>118</v>
      </c>
      <c r="E2702" s="4" t="s">
        <v>876</v>
      </c>
      <c r="F2702" s="4" t="s">
        <v>876</v>
      </c>
      <c r="G2702" s="4" t="s">
        <v>1002</v>
      </c>
      <c r="H2702" s="4">
        <v>370.84639498432603</v>
      </c>
      <c r="I2702" s="4">
        <v>94.357366771158979</v>
      </c>
      <c r="J2702" s="4" t="s">
        <v>1001</v>
      </c>
      <c r="K2702" s="4" t="s">
        <v>998</v>
      </c>
      <c r="L2702" s="4">
        <v>6</v>
      </c>
      <c r="M2702" s="4" t="s">
        <v>999</v>
      </c>
      <c r="N2702" s="4" t="s">
        <v>1000</v>
      </c>
    </row>
    <row r="2703" spans="1:15" hidden="1" x14ac:dyDescent="0.3">
      <c r="A2703" s="4" t="s">
        <v>607</v>
      </c>
      <c r="B2703" s="4">
        <v>8</v>
      </c>
      <c r="C2703" s="4">
        <v>8</v>
      </c>
      <c r="D2703" s="5">
        <v>118</v>
      </c>
      <c r="E2703" s="4" t="s">
        <v>861</v>
      </c>
      <c r="F2703" s="4" t="s">
        <v>1003</v>
      </c>
      <c r="G2703" s="4" t="s">
        <v>1557</v>
      </c>
      <c r="H2703" s="4">
        <v>3.12324929971988</v>
      </c>
      <c r="I2703" s="4">
        <v>0.30812324929972013</v>
      </c>
      <c r="J2703" s="4" t="s">
        <v>1004</v>
      </c>
      <c r="K2703" s="4" t="s">
        <v>998</v>
      </c>
      <c r="L2703" s="4">
        <v>6</v>
      </c>
      <c r="M2703" s="4" t="s">
        <v>999</v>
      </c>
      <c r="N2703" s="4" t="s">
        <v>1000</v>
      </c>
    </row>
    <row r="2704" spans="1:15" hidden="1" x14ac:dyDescent="0.3">
      <c r="A2704" s="4" t="s">
        <v>607</v>
      </c>
      <c r="B2704" s="4">
        <v>8</v>
      </c>
      <c r="C2704" s="4">
        <v>8</v>
      </c>
      <c r="D2704" s="5">
        <v>118</v>
      </c>
      <c r="E2704" s="4" t="s">
        <v>861</v>
      </c>
      <c r="F2704" s="12" t="s">
        <v>1003</v>
      </c>
      <c r="G2704" s="4" t="s">
        <v>1759</v>
      </c>
      <c r="H2704" s="4">
        <v>0.820433436532507</v>
      </c>
      <c r="I2704" s="4">
        <v>1.8575851393188958E-2</v>
      </c>
      <c r="J2704" s="4" t="s">
        <v>856</v>
      </c>
      <c r="K2704" s="4" t="s">
        <v>998</v>
      </c>
      <c r="L2704" s="4">
        <v>6</v>
      </c>
      <c r="M2704" s="4" t="s">
        <v>999</v>
      </c>
      <c r="N2704" s="4" t="s">
        <v>1000</v>
      </c>
    </row>
    <row r="2705" spans="1:14" hidden="1" x14ac:dyDescent="0.3">
      <c r="A2705" s="4" t="s">
        <v>607</v>
      </c>
      <c r="B2705" s="4">
        <v>8</v>
      </c>
      <c r="C2705" s="4">
        <v>8</v>
      </c>
      <c r="D2705" s="5">
        <v>118</v>
      </c>
      <c r="E2705" s="4" t="s">
        <v>876</v>
      </c>
      <c r="F2705" s="4" t="s">
        <v>876</v>
      </c>
      <c r="G2705" s="4" t="s">
        <v>1005</v>
      </c>
      <c r="H2705" s="4">
        <v>28.235294117647001</v>
      </c>
      <c r="I2705" s="4">
        <v>3.0481283422459988</v>
      </c>
      <c r="J2705" s="4"/>
      <c r="K2705" s="4" t="s">
        <v>998</v>
      </c>
      <c r="L2705" s="4">
        <v>6</v>
      </c>
      <c r="M2705" s="4" t="s">
        <v>999</v>
      </c>
      <c r="N2705" s="4" t="s">
        <v>1000</v>
      </c>
    </row>
    <row r="2706" spans="1:14" hidden="1" x14ac:dyDescent="0.3">
      <c r="A2706" s="4" t="s">
        <v>607</v>
      </c>
      <c r="B2706" s="4">
        <v>8</v>
      </c>
      <c r="C2706" s="4">
        <v>8</v>
      </c>
      <c r="D2706" s="5">
        <v>119</v>
      </c>
      <c r="E2706" s="4" t="s">
        <v>876</v>
      </c>
      <c r="F2706" s="4" t="s">
        <v>876</v>
      </c>
      <c r="G2706" s="4" t="s">
        <v>1897</v>
      </c>
      <c r="H2706" s="4">
        <v>-5.1824817518248096</v>
      </c>
      <c r="I2706" s="4">
        <v>-1.1678832116788405</v>
      </c>
      <c r="J2706" s="4" t="s">
        <v>997</v>
      </c>
      <c r="K2706" s="4" t="s">
        <v>998</v>
      </c>
      <c r="L2706" s="4">
        <v>6</v>
      </c>
      <c r="M2706" s="4" t="s">
        <v>999</v>
      </c>
      <c r="N2706" s="4" t="s">
        <v>1000</v>
      </c>
    </row>
    <row r="2707" spans="1:14" hidden="1" x14ac:dyDescent="0.3">
      <c r="A2707" s="4" t="s">
        <v>607</v>
      </c>
      <c r="B2707" s="4">
        <v>8</v>
      </c>
      <c r="C2707" s="4">
        <v>8</v>
      </c>
      <c r="D2707" s="5">
        <v>119</v>
      </c>
      <c r="E2707" s="4" t="s">
        <v>876</v>
      </c>
      <c r="F2707" s="4" t="s">
        <v>876</v>
      </c>
      <c r="G2707" s="4" t="s">
        <v>2228</v>
      </c>
      <c r="H2707" s="4">
        <v>5.3908355795148202</v>
      </c>
      <c r="I2707" s="4">
        <v>1.0607773237109894</v>
      </c>
      <c r="J2707" s="4" t="s">
        <v>997</v>
      </c>
      <c r="K2707" s="4" t="s">
        <v>998</v>
      </c>
      <c r="L2707" s="4">
        <v>6</v>
      </c>
      <c r="M2707" s="4" t="s">
        <v>999</v>
      </c>
      <c r="N2707" s="4" t="s">
        <v>1000</v>
      </c>
    </row>
    <row r="2708" spans="1:14" hidden="1" x14ac:dyDescent="0.3">
      <c r="A2708" s="66" t="s">
        <v>607</v>
      </c>
      <c r="B2708" s="66">
        <v>8</v>
      </c>
      <c r="C2708" s="66">
        <v>8</v>
      </c>
      <c r="D2708" s="68">
        <v>119</v>
      </c>
      <c r="E2708" s="4" t="s">
        <v>876</v>
      </c>
      <c r="F2708" s="4" t="s">
        <v>876</v>
      </c>
      <c r="G2708" s="66" t="s">
        <v>2232</v>
      </c>
      <c r="H2708" s="66">
        <v>-902.33918128654898</v>
      </c>
      <c r="I2708" s="66">
        <v>-24.561403508772059</v>
      </c>
      <c r="J2708" s="66" t="s">
        <v>1001</v>
      </c>
      <c r="K2708" s="4" t="s">
        <v>998</v>
      </c>
      <c r="L2708" s="66">
        <v>6</v>
      </c>
      <c r="M2708" s="66" t="s">
        <v>999</v>
      </c>
      <c r="N2708" s="66" t="s">
        <v>1000</v>
      </c>
    </row>
    <row r="2709" spans="1:14" hidden="1" x14ac:dyDescent="0.3">
      <c r="A2709" s="4" t="s">
        <v>607</v>
      </c>
      <c r="B2709" s="4">
        <v>8</v>
      </c>
      <c r="C2709" s="4">
        <v>8</v>
      </c>
      <c r="D2709" s="5">
        <v>119</v>
      </c>
      <c r="E2709" s="4" t="s">
        <v>876</v>
      </c>
      <c r="F2709" s="4" t="s">
        <v>876</v>
      </c>
      <c r="G2709" s="4" t="s">
        <v>1002</v>
      </c>
      <c r="H2709" s="4">
        <v>357.68025078369902</v>
      </c>
      <c r="I2709" s="4">
        <v>19.749216300939963</v>
      </c>
      <c r="J2709" s="4" t="s">
        <v>1001</v>
      </c>
      <c r="K2709" s="4" t="s">
        <v>998</v>
      </c>
      <c r="L2709" s="4">
        <v>6</v>
      </c>
      <c r="M2709" s="4" t="s">
        <v>999</v>
      </c>
      <c r="N2709" s="4" t="s">
        <v>1000</v>
      </c>
    </row>
    <row r="2710" spans="1:14" hidden="1" x14ac:dyDescent="0.3">
      <c r="A2710" s="4" t="s">
        <v>607</v>
      </c>
      <c r="B2710" s="4">
        <v>8</v>
      </c>
      <c r="C2710" s="4">
        <v>8</v>
      </c>
      <c r="D2710" s="5">
        <v>119</v>
      </c>
      <c r="E2710" s="4" t="s">
        <v>861</v>
      </c>
      <c r="F2710" s="4" t="s">
        <v>1003</v>
      </c>
      <c r="G2710" s="4" t="s">
        <v>1557</v>
      </c>
      <c r="H2710" s="4">
        <v>4.3277310924369701</v>
      </c>
      <c r="I2710" s="4">
        <v>0.32212885154061954</v>
      </c>
      <c r="J2710" s="4" t="s">
        <v>1004</v>
      </c>
      <c r="K2710" s="4" t="s">
        <v>998</v>
      </c>
      <c r="L2710" s="4">
        <v>6</v>
      </c>
      <c r="M2710" s="4" t="s">
        <v>999</v>
      </c>
      <c r="N2710" s="4" t="s">
        <v>1000</v>
      </c>
    </row>
    <row r="2711" spans="1:14" hidden="1" x14ac:dyDescent="0.3">
      <c r="A2711" s="4" t="s">
        <v>607</v>
      </c>
      <c r="B2711" s="4">
        <v>8</v>
      </c>
      <c r="C2711" s="4">
        <v>8</v>
      </c>
      <c r="D2711" s="5">
        <v>119</v>
      </c>
      <c r="E2711" s="4" t="s">
        <v>861</v>
      </c>
      <c r="F2711" s="12" t="s">
        <v>1003</v>
      </c>
      <c r="G2711" s="4" t="s">
        <v>1759</v>
      </c>
      <c r="H2711" s="4">
        <v>0.86068111455108298</v>
      </c>
      <c r="I2711" s="4">
        <v>1.8575851393189069E-2</v>
      </c>
      <c r="J2711" s="4" t="s">
        <v>856</v>
      </c>
      <c r="K2711" s="4" t="s">
        <v>998</v>
      </c>
      <c r="L2711" s="4">
        <v>6</v>
      </c>
      <c r="M2711" s="4" t="s">
        <v>999</v>
      </c>
      <c r="N2711" s="4" t="s">
        <v>1000</v>
      </c>
    </row>
    <row r="2712" spans="1:14" hidden="1" x14ac:dyDescent="0.3">
      <c r="A2712" s="4" t="s">
        <v>607</v>
      </c>
      <c r="B2712" s="4">
        <v>8</v>
      </c>
      <c r="C2712" s="4">
        <v>8</v>
      </c>
      <c r="D2712" s="5">
        <v>119</v>
      </c>
      <c r="E2712" s="4" t="s">
        <v>876</v>
      </c>
      <c r="F2712" s="4" t="s">
        <v>876</v>
      </c>
      <c r="G2712" s="4" t="s">
        <v>1005</v>
      </c>
      <c r="H2712" s="4">
        <v>29.839572192513302</v>
      </c>
      <c r="I2712" s="4">
        <v>6.0962566844919976</v>
      </c>
      <c r="J2712" s="4"/>
      <c r="K2712" s="4" t="s">
        <v>998</v>
      </c>
      <c r="L2712" s="4">
        <v>6</v>
      </c>
      <c r="M2712" s="4" t="s">
        <v>999</v>
      </c>
      <c r="N2712" s="4" t="s">
        <v>1000</v>
      </c>
    </row>
    <row r="2713" spans="1:14" hidden="1" x14ac:dyDescent="0.3">
      <c r="A2713" s="4" t="s">
        <v>607</v>
      </c>
      <c r="B2713" s="4">
        <v>8</v>
      </c>
      <c r="C2713" s="4">
        <v>8</v>
      </c>
      <c r="D2713" s="5">
        <v>120</v>
      </c>
      <c r="E2713" s="4" t="s">
        <v>876</v>
      </c>
      <c r="F2713" s="4" t="s">
        <v>876</v>
      </c>
      <c r="G2713" s="4" t="s">
        <v>1897</v>
      </c>
      <c r="H2713" s="4">
        <v>36.277372262773703</v>
      </c>
      <c r="I2713" s="4">
        <v>5.5474452554744005</v>
      </c>
      <c r="J2713" s="4" t="s">
        <v>997</v>
      </c>
      <c r="K2713" s="4" t="s">
        <v>998</v>
      </c>
      <c r="L2713" s="4">
        <v>6</v>
      </c>
      <c r="M2713" s="4" t="s">
        <v>999</v>
      </c>
      <c r="N2713" s="4" t="s">
        <v>1000</v>
      </c>
    </row>
    <row r="2714" spans="1:14" hidden="1" x14ac:dyDescent="0.3">
      <c r="A2714" s="4" t="s">
        <v>607</v>
      </c>
      <c r="B2714" s="4">
        <v>8</v>
      </c>
      <c r="C2714" s="4">
        <v>8</v>
      </c>
      <c r="D2714" s="5">
        <v>120</v>
      </c>
      <c r="E2714" s="4" t="s">
        <v>876</v>
      </c>
      <c r="F2714" s="4" t="s">
        <v>876</v>
      </c>
      <c r="G2714" s="4" t="s">
        <v>2228</v>
      </c>
      <c r="H2714" s="4">
        <v>26.145552560646902</v>
      </c>
      <c r="I2714" s="4">
        <v>1.9458452888153985</v>
      </c>
      <c r="J2714" s="4" t="s">
        <v>997</v>
      </c>
      <c r="K2714" s="4" t="s">
        <v>998</v>
      </c>
      <c r="L2714" s="4">
        <v>6</v>
      </c>
      <c r="M2714" s="4" t="s">
        <v>999</v>
      </c>
      <c r="N2714" s="4" t="s">
        <v>1000</v>
      </c>
    </row>
    <row r="2715" spans="1:14" hidden="1" x14ac:dyDescent="0.3">
      <c r="A2715" s="66" t="s">
        <v>607</v>
      </c>
      <c r="B2715" s="66">
        <v>8</v>
      </c>
      <c r="C2715" s="66">
        <v>8</v>
      </c>
      <c r="D2715" s="68">
        <v>120</v>
      </c>
      <c r="E2715" s="4" t="s">
        <v>876</v>
      </c>
      <c r="F2715" s="4" t="s">
        <v>876</v>
      </c>
      <c r="G2715" s="66" t="s">
        <v>2232</v>
      </c>
      <c r="H2715" s="66">
        <v>-1340.3508771929801</v>
      </c>
      <c r="I2715" s="66">
        <v>-36.842105263159965</v>
      </c>
      <c r="J2715" s="66" t="s">
        <v>1001</v>
      </c>
      <c r="K2715" s="4" t="s">
        <v>998</v>
      </c>
      <c r="L2715" s="66">
        <v>6</v>
      </c>
      <c r="M2715" s="66" t="s">
        <v>999</v>
      </c>
      <c r="N2715" s="66" t="s">
        <v>1000</v>
      </c>
    </row>
    <row r="2716" spans="1:14" hidden="1" x14ac:dyDescent="0.3">
      <c r="A2716" s="4" t="s">
        <v>607</v>
      </c>
      <c r="B2716" s="4">
        <v>8</v>
      </c>
      <c r="C2716" s="4">
        <v>8</v>
      </c>
      <c r="D2716" s="5">
        <v>120</v>
      </c>
      <c r="E2716" s="4" t="s">
        <v>876</v>
      </c>
      <c r="F2716" s="4" t="s">
        <v>876</v>
      </c>
      <c r="G2716" s="4" t="s">
        <v>1002</v>
      </c>
      <c r="H2716" s="4">
        <v>607.83699059561104</v>
      </c>
      <c r="I2716" s="4">
        <v>26.332288401254004</v>
      </c>
      <c r="J2716" s="4" t="s">
        <v>1001</v>
      </c>
      <c r="K2716" s="4" t="s">
        <v>998</v>
      </c>
      <c r="L2716" s="4">
        <v>6</v>
      </c>
      <c r="M2716" s="4" t="s">
        <v>999</v>
      </c>
      <c r="N2716" s="4" t="s">
        <v>1000</v>
      </c>
    </row>
    <row r="2717" spans="1:14" hidden="1" x14ac:dyDescent="0.3">
      <c r="A2717" s="4" t="s">
        <v>607</v>
      </c>
      <c r="B2717" s="4">
        <v>8</v>
      </c>
      <c r="C2717" s="4">
        <v>8</v>
      </c>
      <c r="D2717" s="5">
        <v>120</v>
      </c>
      <c r="E2717" s="4" t="s">
        <v>861</v>
      </c>
      <c r="F2717" s="4" t="s">
        <v>1003</v>
      </c>
      <c r="G2717" s="4" t="s">
        <v>1557</v>
      </c>
      <c r="H2717" s="4">
        <v>1.7507002801120399</v>
      </c>
      <c r="I2717" s="4">
        <v>0.18207282913165002</v>
      </c>
      <c r="J2717" s="4" t="s">
        <v>1004</v>
      </c>
      <c r="K2717" s="4" t="s">
        <v>998</v>
      </c>
      <c r="L2717" s="4">
        <v>6</v>
      </c>
      <c r="M2717" s="4" t="s">
        <v>999</v>
      </c>
      <c r="N2717" s="4" t="s">
        <v>1000</v>
      </c>
    </row>
    <row r="2718" spans="1:14" hidden="1" x14ac:dyDescent="0.3">
      <c r="A2718" s="4" t="s">
        <v>607</v>
      </c>
      <c r="B2718" s="4">
        <v>8</v>
      </c>
      <c r="C2718" s="4">
        <v>8</v>
      </c>
      <c r="D2718" s="5">
        <v>120</v>
      </c>
      <c r="E2718" s="4" t="s">
        <v>861</v>
      </c>
      <c r="F2718" s="12" t="s">
        <v>1003</v>
      </c>
      <c r="G2718" s="4" t="s">
        <v>1759</v>
      </c>
      <c r="H2718" s="4">
        <v>0.93808049535603699</v>
      </c>
      <c r="I2718" s="4">
        <v>6.1919504643963008E-2</v>
      </c>
      <c r="J2718" s="4" t="s">
        <v>856</v>
      </c>
      <c r="K2718" s="4" t="s">
        <v>998</v>
      </c>
      <c r="L2718" s="4">
        <v>6</v>
      </c>
      <c r="M2718" s="4" t="s">
        <v>999</v>
      </c>
      <c r="N2718" s="4" t="s">
        <v>1000</v>
      </c>
    </row>
    <row r="2719" spans="1:14" hidden="1" x14ac:dyDescent="0.3">
      <c r="A2719" s="4" t="s">
        <v>607</v>
      </c>
      <c r="B2719" s="4">
        <v>8</v>
      </c>
      <c r="C2719" s="4">
        <v>8</v>
      </c>
      <c r="D2719" s="5">
        <v>120</v>
      </c>
      <c r="E2719" s="4" t="s">
        <v>876</v>
      </c>
      <c r="F2719" s="4" t="s">
        <v>876</v>
      </c>
      <c r="G2719" s="4" t="s">
        <v>1005</v>
      </c>
      <c r="H2719" s="4">
        <v>26.631016042780701</v>
      </c>
      <c r="I2719" s="4">
        <v>2.2459893048127988</v>
      </c>
      <c r="J2719" s="4"/>
      <c r="K2719" s="4" t="s">
        <v>998</v>
      </c>
      <c r="L2719" s="4">
        <v>6</v>
      </c>
      <c r="M2719" s="4" t="s">
        <v>999</v>
      </c>
      <c r="N2719" s="4" t="s">
        <v>1000</v>
      </c>
    </row>
    <row r="2720" spans="1:14" hidden="1" x14ac:dyDescent="0.3">
      <c r="A2720" s="4" t="s">
        <v>607</v>
      </c>
      <c r="B2720" s="4">
        <v>8</v>
      </c>
      <c r="C2720" s="4">
        <v>8</v>
      </c>
      <c r="D2720" s="5">
        <v>121</v>
      </c>
      <c r="E2720" s="4" t="s">
        <v>876</v>
      </c>
      <c r="F2720" s="4" t="s">
        <v>876</v>
      </c>
      <c r="G2720" s="4" t="s">
        <v>1897</v>
      </c>
      <c r="H2720" s="4">
        <v>33.3576642335766</v>
      </c>
      <c r="I2720" s="4">
        <v>16.350364963503601</v>
      </c>
      <c r="J2720" s="4" t="s">
        <v>997</v>
      </c>
      <c r="K2720" s="4" t="s">
        <v>998</v>
      </c>
      <c r="L2720" s="4">
        <v>6</v>
      </c>
      <c r="M2720" s="4" t="s">
        <v>999</v>
      </c>
      <c r="N2720" s="4" t="s">
        <v>1000</v>
      </c>
    </row>
    <row r="2721" spans="1:14" hidden="1" x14ac:dyDescent="0.3">
      <c r="A2721" s="4" t="s">
        <v>607</v>
      </c>
      <c r="B2721" s="4">
        <v>8</v>
      </c>
      <c r="C2721" s="4">
        <v>8</v>
      </c>
      <c r="D2721" s="5">
        <v>121</v>
      </c>
      <c r="E2721" s="4" t="s">
        <v>876</v>
      </c>
      <c r="F2721" s="4" t="s">
        <v>876</v>
      </c>
      <c r="G2721" s="4" t="s">
        <v>2228</v>
      </c>
      <c r="H2721" s="4">
        <v>30.727762803234398</v>
      </c>
      <c r="I2721" s="4">
        <v>2.4711619279483017</v>
      </c>
      <c r="J2721" s="4" t="s">
        <v>997</v>
      </c>
      <c r="K2721" s="4" t="s">
        <v>998</v>
      </c>
      <c r="L2721" s="4">
        <v>6</v>
      </c>
      <c r="M2721" s="4" t="s">
        <v>999</v>
      </c>
      <c r="N2721" s="4" t="s">
        <v>1000</v>
      </c>
    </row>
    <row r="2722" spans="1:14" hidden="1" x14ac:dyDescent="0.3">
      <c r="A2722" s="66" t="s">
        <v>607</v>
      </c>
      <c r="B2722" s="66">
        <v>8</v>
      </c>
      <c r="C2722" s="66">
        <v>8</v>
      </c>
      <c r="D2722" s="68">
        <v>121</v>
      </c>
      <c r="E2722" s="4" t="s">
        <v>876</v>
      </c>
      <c r="F2722" s="4" t="s">
        <v>876</v>
      </c>
      <c r="G2722" s="66" t="s">
        <v>2232</v>
      </c>
      <c r="H2722" s="66">
        <v>-988.30409356725102</v>
      </c>
      <c r="I2722" s="66">
        <v>-36.842105263148937</v>
      </c>
      <c r="J2722" s="66" t="s">
        <v>1001</v>
      </c>
      <c r="K2722" s="4" t="s">
        <v>998</v>
      </c>
      <c r="L2722" s="66">
        <v>6</v>
      </c>
      <c r="M2722" s="66" t="s">
        <v>999</v>
      </c>
      <c r="N2722" s="66" t="s">
        <v>1000</v>
      </c>
    </row>
    <row r="2723" spans="1:14" hidden="1" x14ac:dyDescent="0.3">
      <c r="A2723" s="4" t="s">
        <v>607</v>
      </c>
      <c r="B2723" s="4">
        <v>8</v>
      </c>
      <c r="C2723" s="4">
        <v>8</v>
      </c>
      <c r="D2723" s="5">
        <v>121</v>
      </c>
      <c r="E2723" s="4" t="s">
        <v>876</v>
      </c>
      <c r="F2723" s="4" t="s">
        <v>876</v>
      </c>
      <c r="G2723" s="4" t="s">
        <v>1002</v>
      </c>
      <c r="H2723" s="4">
        <v>155.79937304075199</v>
      </c>
      <c r="I2723" s="4">
        <v>41.692789968652022</v>
      </c>
      <c r="J2723" s="4" t="s">
        <v>1001</v>
      </c>
      <c r="K2723" s="4" t="s">
        <v>998</v>
      </c>
      <c r="L2723" s="4">
        <v>6</v>
      </c>
      <c r="M2723" s="4" t="s">
        <v>999</v>
      </c>
      <c r="N2723" s="4" t="s">
        <v>1000</v>
      </c>
    </row>
    <row r="2724" spans="1:14" hidden="1" x14ac:dyDescent="0.3">
      <c r="A2724" s="4" t="s">
        <v>607</v>
      </c>
      <c r="B2724" s="4">
        <v>8</v>
      </c>
      <c r="C2724" s="4">
        <v>8</v>
      </c>
      <c r="D2724" s="5">
        <v>121</v>
      </c>
      <c r="E2724" s="4" t="s">
        <v>861</v>
      </c>
      <c r="F2724" s="4" t="s">
        <v>1003</v>
      </c>
      <c r="G2724" s="4" t="s">
        <v>1557</v>
      </c>
      <c r="H2724" s="4">
        <v>2.1708683473389301</v>
      </c>
      <c r="I2724" s="4">
        <v>0.15406162464985984</v>
      </c>
      <c r="J2724" s="4" t="s">
        <v>1004</v>
      </c>
      <c r="K2724" s="4" t="s">
        <v>998</v>
      </c>
      <c r="L2724" s="4">
        <v>6</v>
      </c>
      <c r="M2724" s="4" t="s">
        <v>999</v>
      </c>
      <c r="N2724" s="4" t="s">
        <v>1000</v>
      </c>
    </row>
    <row r="2725" spans="1:14" hidden="1" x14ac:dyDescent="0.3">
      <c r="A2725" s="4" t="s">
        <v>607</v>
      </c>
      <c r="B2725" s="4">
        <v>8</v>
      </c>
      <c r="C2725" s="4">
        <v>8</v>
      </c>
      <c r="D2725" s="5">
        <v>121</v>
      </c>
      <c r="E2725" s="4" t="s">
        <v>861</v>
      </c>
      <c r="F2725" s="12" t="s">
        <v>1003</v>
      </c>
      <c r="G2725" s="4" t="s">
        <v>1759</v>
      </c>
      <c r="H2725" s="4">
        <v>1</v>
      </c>
      <c r="I2725" s="4">
        <v>4.0247678018570099E-2</v>
      </c>
      <c r="J2725" s="4" t="s">
        <v>856</v>
      </c>
      <c r="K2725" s="4" t="s">
        <v>998</v>
      </c>
      <c r="L2725" s="4">
        <v>6</v>
      </c>
      <c r="M2725" s="4" t="s">
        <v>999</v>
      </c>
      <c r="N2725" s="4" t="s">
        <v>1000</v>
      </c>
    </row>
    <row r="2726" spans="1:14" hidden="1" x14ac:dyDescent="0.3">
      <c r="A2726" s="4" t="s">
        <v>607</v>
      </c>
      <c r="B2726" s="4">
        <v>8</v>
      </c>
      <c r="C2726" s="4">
        <v>8</v>
      </c>
      <c r="D2726" s="5">
        <v>121</v>
      </c>
      <c r="E2726" s="4" t="s">
        <v>876</v>
      </c>
      <c r="F2726" s="4" t="s">
        <v>876</v>
      </c>
      <c r="G2726" s="4" t="s">
        <v>1005</v>
      </c>
      <c r="H2726" s="4">
        <v>22.459893048128301</v>
      </c>
      <c r="I2726" s="4">
        <v>1.1229946524064012</v>
      </c>
      <c r="J2726" s="4"/>
      <c r="K2726" s="4" t="s">
        <v>998</v>
      </c>
      <c r="L2726" s="4">
        <v>6</v>
      </c>
      <c r="M2726" s="4" t="s">
        <v>999</v>
      </c>
      <c r="N2726" s="4" t="s">
        <v>1000</v>
      </c>
    </row>
    <row r="2727" spans="1:14" hidden="1" x14ac:dyDescent="0.3">
      <c r="A2727" s="4" t="s">
        <v>607</v>
      </c>
      <c r="B2727" s="4">
        <v>8</v>
      </c>
      <c r="C2727" s="4">
        <v>8</v>
      </c>
      <c r="D2727" s="5">
        <v>122</v>
      </c>
      <c r="E2727" s="4" t="s">
        <v>876</v>
      </c>
      <c r="F2727" s="4" t="s">
        <v>876</v>
      </c>
      <c r="G2727" s="4" t="s">
        <v>1897</v>
      </c>
      <c r="H2727" s="4">
        <v>15.255474452554701</v>
      </c>
      <c r="I2727" s="4">
        <v>3.2116788321167995</v>
      </c>
      <c r="J2727" s="4" t="s">
        <v>997</v>
      </c>
      <c r="K2727" s="4" t="s">
        <v>998</v>
      </c>
      <c r="L2727" s="4">
        <v>6</v>
      </c>
      <c r="M2727" s="4" t="s">
        <v>999</v>
      </c>
      <c r="N2727" s="4" t="s">
        <v>1000</v>
      </c>
    </row>
    <row r="2728" spans="1:14" hidden="1" x14ac:dyDescent="0.3">
      <c r="A2728" s="4" t="s">
        <v>607</v>
      </c>
      <c r="B2728" s="4">
        <v>8</v>
      </c>
      <c r="C2728" s="4">
        <v>8</v>
      </c>
      <c r="D2728" s="5">
        <v>122</v>
      </c>
      <c r="E2728" s="4" t="s">
        <v>876</v>
      </c>
      <c r="F2728" s="4" t="s">
        <v>876</v>
      </c>
      <c r="G2728" s="4" t="s">
        <v>2228</v>
      </c>
      <c r="H2728" s="4">
        <v>14.150943396226401</v>
      </c>
      <c r="I2728" s="4">
        <v>0.90282004463379906</v>
      </c>
      <c r="J2728" s="4" t="s">
        <v>997</v>
      </c>
      <c r="K2728" s="4" t="s">
        <v>998</v>
      </c>
      <c r="L2728" s="4">
        <v>6</v>
      </c>
      <c r="M2728" s="4" t="s">
        <v>999</v>
      </c>
      <c r="N2728" s="4" t="s">
        <v>1000</v>
      </c>
    </row>
    <row r="2729" spans="1:14" hidden="1" x14ac:dyDescent="0.3">
      <c r="A2729" s="66" t="s">
        <v>607</v>
      </c>
      <c r="B2729" s="66">
        <v>8</v>
      </c>
      <c r="C2729" s="66">
        <v>8</v>
      </c>
      <c r="D2729" s="68">
        <v>122</v>
      </c>
      <c r="E2729" s="4" t="s">
        <v>876</v>
      </c>
      <c r="F2729" s="4" t="s">
        <v>876</v>
      </c>
      <c r="G2729" s="66" t="s">
        <v>2232</v>
      </c>
      <c r="H2729" s="66">
        <v>-714.03508771929796</v>
      </c>
      <c r="I2729" s="66">
        <v>-61.403508771929069</v>
      </c>
      <c r="J2729" s="66" t="s">
        <v>1001</v>
      </c>
      <c r="K2729" s="4" t="s">
        <v>998</v>
      </c>
      <c r="L2729" s="66">
        <v>6</v>
      </c>
      <c r="M2729" s="66" t="s">
        <v>999</v>
      </c>
      <c r="N2729" s="66" t="s">
        <v>1000</v>
      </c>
    </row>
    <row r="2730" spans="1:14" hidden="1" x14ac:dyDescent="0.3">
      <c r="A2730" s="4" t="s">
        <v>607</v>
      </c>
      <c r="B2730" s="4">
        <v>8</v>
      </c>
      <c r="C2730" s="4">
        <v>8</v>
      </c>
      <c r="D2730" s="5">
        <v>122</v>
      </c>
      <c r="E2730" s="4" t="s">
        <v>876</v>
      </c>
      <c r="F2730" s="4" t="s">
        <v>876</v>
      </c>
      <c r="G2730" s="4" t="s">
        <v>1002</v>
      </c>
      <c r="H2730" s="4">
        <v>-13.166144200627</v>
      </c>
      <c r="I2730" s="4">
        <v>-52.664576802507895</v>
      </c>
      <c r="J2730" s="4" t="s">
        <v>1001</v>
      </c>
      <c r="K2730" s="4" t="s">
        <v>998</v>
      </c>
      <c r="L2730" s="4">
        <v>6</v>
      </c>
      <c r="M2730" s="4" t="s">
        <v>999</v>
      </c>
      <c r="N2730" s="4" t="s">
        <v>1000</v>
      </c>
    </row>
    <row r="2731" spans="1:14" hidden="1" x14ac:dyDescent="0.3">
      <c r="A2731" s="4" t="s">
        <v>607</v>
      </c>
      <c r="B2731" s="4">
        <v>8</v>
      </c>
      <c r="C2731" s="4">
        <v>8</v>
      </c>
      <c r="D2731" s="5">
        <v>122</v>
      </c>
      <c r="E2731" s="4" t="s">
        <v>861</v>
      </c>
      <c r="F2731" s="4" t="s">
        <v>1003</v>
      </c>
      <c r="G2731" s="4" t="s">
        <v>1557</v>
      </c>
      <c r="H2731" s="4">
        <v>2.7591036414565799</v>
      </c>
      <c r="I2731" s="4">
        <v>0.15406162464986028</v>
      </c>
      <c r="J2731" s="4" t="s">
        <v>1004</v>
      </c>
      <c r="K2731" s="4" t="s">
        <v>998</v>
      </c>
      <c r="L2731" s="4">
        <v>6</v>
      </c>
      <c r="M2731" s="4" t="s">
        <v>999</v>
      </c>
      <c r="N2731" s="4" t="s">
        <v>1000</v>
      </c>
    </row>
    <row r="2732" spans="1:14" hidden="1" x14ac:dyDescent="0.3">
      <c r="A2732" s="4" t="s">
        <v>607</v>
      </c>
      <c r="B2732" s="4">
        <v>8</v>
      </c>
      <c r="C2732" s="4">
        <v>8</v>
      </c>
      <c r="D2732" s="5">
        <v>122</v>
      </c>
      <c r="E2732" s="4" t="s">
        <v>861</v>
      </c>
      <c r="F2732" s="12" t="s">
        <v>1003</v>
      </c>
      <c r="G2732" s="4" t="s">
        <v>1759</v>
      </c>
      <c r="H2732" s="4">
        <v>0.91331269349845101</v>
      </c>
      <c r="I2732" s="4">
        <v>1.5479876160991002E-2</v>
      </c>
      <c r="J2732" s="4" t="s">
        <v>856</v>
      </c>
      <c r="K2732" s="4" t="s">
        <v>998</v>
      </c>
      <c r="L2732" s="4">
        <v>6</v>
      </c>
      <c r="M2732" s="4" t="s">
        <v>999</v>
      </c>
      <c r="N2732" s="4" t="s">
        <v>1000</v>
      </c>
    </row>
    <row r="2733" spans="1:14" hidden="1" x14ac:dyDescent="0.3">
      <c r="A2733" s="4" t="s">
        <v>607</v>
      </c>
      <c r="B2733" s="4">
        <v>8</v>
      </c>
      <c r="C2733" s="4">
        <v>8</v>
      </c>
      <c r="D2733" s="5">
        <v>122</v>
      </c>
      <c r="E2733" s="4" t="s">
        <v>876</v>
      </c>
      <c r="F2733" s="4" t="s">
        <v>876</v>
      </c>
      <c r="G2733" s="4" t="s">
        <v>1005</v>
      </c>
      <c r="H2733" s="4">
        <v>22.620320855614899</v>
      </c>
      <c r="I2733" s="4">
        <v>1.9251336898396012</v>
      </c>
      <c r="J2733" s="4"/>
      <c r="K2733" s="4" t="s">
        <v>998</v>
      </c>
      <c r="L2733" s="4">
        <v>6</v>
      </c>
      <c r="M2733" s="4" t="s">
        <v>999</v>
      </c>
      <c r="N2733" s="4" t="s">
        <v>1000</v>
      </c>
    </row>
    <row r="2734" spans="1:14" hidden="1" x14ac:dyDescent="0.3">
      <c r="A2734" s="4" t="s">
        <v>607</v>
      </c>
      <c r="B2734" s="4">
        <v>8</v>
      </c>
      <c r="C2734" s="4">
        <v>8</v>
      </c>
      <c r="D2734" s="5">
        <v>123</v>
      </c>
      <c r="E2734" s="4" t="s">
        <v>876</v>
      </c>
      <c r="F2734" s="4" t="s">
        <v>876</v>
      </c>
      <c r="G2734" s="4" t="s">
        <v>1897</v>
      </c>
      <c r="H2734" s="4">
        <v>4.7445255474452397</v>
      </c>
      <c r="I2734" s="4">
        <v>1.7518248175182505</v>
      </c>
      <c r="J2734" s="4" t="s">
        <v>997</v>
      </c>
      <c r="K2734" s="4" t="s">
        <v>998</v>
      </c>
      <c r="L2734" s="4">
        <v>6</v>
      </c>
      <c r="M2734" s="4" t="s">
        <v>999</v>
      </c>
      <c r="N2734" s="4" t="s">
        <v>1000</v>
      </c>
    </row>
    <row r="2735" spans="1:14" hidden="1" x14ac:dyDescent="0.3">
      <c r="A2735" s="4" t="s">
        <v>607</v>
      </c>
      <c r="B2735" s="4">
        <v>8</v>
      </c>
      <c r="C2735" s="4">
        <v>8</v>
      </c>
      <c r="D2735" s="5">
        <v>123</v>
      </c>
      <c r="E2735" s="4" t="s">
        <v>876</v>
      </c>
      <c r="F2735" s="4" t="s">
        <v>876</v>
      </c>
      <c r="G2735" s="4" t="s">
        <v>2228</v>
      </c>
      <c r="H2735" s="4">
        <v>5.5256064690026898</v>
      </c>
      <c r="I2735" s="4">
        <v>0.79159783207258005</v>
      </c>
      <c r="J2735" s="4" t="s">
        <v>997</v>
      </c>
      <c r="K2735" s="4" t="s">
        <v>998</v>
      </c>
      <c r="L2735" s="4">
        <v>6</v>
      </c>
      <c r="M2735" s="4" t="s">
        <v>999</v>
      </c>
      <c r="N2735" s="4" t="s">
        <v>1000</v>
      </c>
    </row>
    <row r="2736" spans="1:14" hidden="1" x14ac:dyDescent="0.3">
      <c r="A2736" s="66" t="s">
        <v>607</v>
      </c>
      <c r="B2736" s="66">
        <v>8</v>
      </c>
      <c r="C2736" s="66">
        <v>8</v>
      </c>
      <c r="D2736" s="68">
        <v>123</v>
      </c>
      <c r="E2736" s="4" t="s">
        <v>876</v>
      </c>
      <c r="F2736" s="4" t="s">
        <v>876</v>
      </c>
      <c r="G2736" s="66" t="s">
        <v>2232</v>
      </c>
      <c r="H2736" s="66">
        <v>-394.73684210526301</v>
      </c>
      <c r="I2736" s="66">
        <v>-53.216374269005996</v>
      </c>
      <c r="J2736" s="66" t="s">
        <v>1001</v>
      </c>
      <c r="K2736" s="4" t="s">
        <v>998</v>
      </c>
      <c r="L2736" s="66">
        <v>6</v>
      </c>
      <c r="M2736" s="66" t="s">
        <v>999</v>
      </c>
      <c r="N2736" s="66" t="s">
        <v>1000</v>
      </c>
    </row>
    <row r="2737" spans="1:14" hidden="1" x14ac:dyDescent="0.3">
      <c r="A2737" s="4" t="s">
        <v>607</v>
      </c>
      <c r="B2737" s="4">
        <v>8</v>
      </c>
      <c r="C2737" s="4">
        <v>8</v>
      </c>
      <c r="D2737" s="5">
        <v>123</v>
      </c>
      <c r="E2737" s="4" t="s">
        <v>876</v>
      </c>
      <c r="F2737" s="4" t="s">
        <v>876</v>
      </c>
      <c r="G2737" s="4" t="s">
        <v>1002</v>
      </c>
      <c r="H2737" s="4">
        <v>254.54545454545399</v>
      </c>
      <c r="I2737" s="4">
        <v>43.887147335422981</v>
      </c>
      <c r="J2737" s="4" t="s">
        <v>1001</v>
      </c>
      <c r="K2737" s="4" t="s">
        <v>998</v>
      </c>
      <c r="L2737" s="4">
        <v>6</v>
      </c>
      <c r="M2737" s="4" t="s">
        <v>999</v>
      </c>
      <c r="N2737" s="4" t="s">
        <v>1000</v>
      </c>
    </row>
    <row r="2738" spans="1:14" hidden="1" x14ac:dyDescent="0.3">
      <c r="A2738" s="4" t="s">
        <v>607</v>
      </c>
      <c r="B2738" s="4">
        <v>8</v>
      </c>
      <c r="C2738" s="4">
        <v>8</v>
      </c>
      <c r="D2738" s="5">
        <v>123</v>
      </c>
      <c r="E2738" s="4" t="s">
        <v>861</v>
      </c>
      <c r="F2738" s="4" t="s">
        <v>1003</v>
      </c>
      <c r="G2738" s="4" t="s">
        <v>1557</v>
      </c>
      <c r="H2738" s="4">
        <v>3.23529411764705</v>
      </c>
      <c r="I2738" s="4">
        <v>5.602240896359012E-2</v>
      </c>
      <c r="J2738" s="4" t="s">
        <v>1004</v>
      </c>
      <c r="K2738" s="4" t="s">
        <v>998</v>
      </c>
      <c r="L2738" s="4">
        <v>6</v>
      </c>
      <c r="M2738" s="4" t="s">
        <v>999</v>
      </c>
      <c r="N2738" s="4" t="s">
        <v>1000</v>
      </c>
    </row>
    <row r="2739" spans="1:14" hidden="1" x14ac:dyDescent="0.3">
      <c r="A2739" s="4" t="s">
        <v>607</v>
      </c>
      <c r="B2739" s="4">
        <v>8</v>
      </c>
      <c r="C2739" s="4">
        <v>8</v>
      </c>
      <c r="D2739" s="5">
        <v>123</v>
      </c>
      <c r="E2739" s="4" t="s">
        <v>861</v>
      </c>
      <c r="F2739" s="12" t="s">
        <v>1003</v>
      </c>
      <c r="G2739" s="4" t="s">
        <v>1759</v>
      </c>
      <c r="H2739" s="4">
        <v>0.84829721362229005</v>
      </c>
      <c r="I2739" s="4">
        <v>4.0247678018575983E-2</v>
      </c>
      <c r="J2739" s="4" t="s">
        <v>856</v>
      </c>
      <c r="K2739" s="4" t="s">
        <v>998</v>
      </c>
      <c r="L2739" s="4">
        <v>6</v>
      </c>
      <c r="M2739" s="4" t="s">
        <v>999</v>
      </c>
      <c r="N2739" s="4" t="s">
        <v>1000</v>
      </c>
    </row>
    <row r="2740" spans="1:14" hidden="1" x14ac:dyDescent="0.3">
      <c r="A2740" s="4" t="s">
        <v>607</v>
      </c>
      <c r="B2740" s="4">
        <v>8</v>
      </c>
      <c r="C2740" s="4">
        <v>8</v>
      </c>
      <c r="D2740" s="5">
        <v>123</v>
      </c>
      <c r="E2740" s="4" t="s">
        <v>876</v>
      </c>
      <c r="F2740" s="4" t="s">
        <v>876</v>
      </c>
      <c r="G2740" s="4" t="s">
        <v>1005</v>
      </c>
      <c r="H2740" s="4">
        <v>21.657754010695101</v>
      </c>
      <c r="I2740" s="4">
        <v>2.0855614973262</v>
      </c>
      <c r="J2740" s="4"/>
      <c r="K2740" s="4" t="s">
        <v>998</v>
      </c>
      <c r="L2740" s="4">
        <v>6</v>
      </c>
      <c r="M2740" s="4" t="s">
        <v>999</v>
      </c>
      <c r="N2740" s="4" t="s">
        <v>1000</v>
      </c>
    </row>
    <row r="2741" spans="1:14" hidden="1" x14ac:dyDescent="0.3">
      <c r="A2741" s="4" t="s">
        <v>607</v>
      </c>
      <c r="B2741" s="4">
        <v>8</v>
      </c>
      <c r="C2741" s="4">
        <v>8</v>
      </c>
      <c r="D2741" s="5">
        <v>124</v>
      </c>
      <c r="E2741" s="4" t="s">
        <v>876</v>
      </c>
      <c r="F2741" s="4" t="s">
        <v>876</v>
      </c>
      <c r="G2741" s="4" t="s">
        <v>1897</v>
      </c>
      <c r="H2741" s="4">
        <v>41.240875912408697</v>
      </c>
      <c r="I2741" s="4">
        <v>5.5474452554745</v>
      </c>
      <c r="J2741" s="4" t="s">
        <v>997</v>
      </c>
      <c r="K2741" s="4" t="s">
        <v>998</v>
      </c>
      <c r="L2741" s="4">
        <v>6</v>
      </c>
      <c r="M2741" s="4" t="s">
        <v>999</v>
      </c>
      <c r="N2741" s="4" t="s">
        <v>1000</v>
      </c>
    </row>
    <row r="2742" spans="1:14" hidden="1" x14ac:dyDescent="0.3">
      <c r="A2742" s="4" t="s">
        <v>607</v>
      </c>
      <c r="B2742" s="4">
        <v>8</v>
      </c>
      <c r="C2742" s="4">
        <v>8</v>
      </c>
      <c r="D2742" s="5">
        <v>124</v>
      </c>
      <c r="E2742" s="4" t="s">
        <v>876</v>
      </c>
      <c r="F2742" s="4" t="s">
        <v>876</v>
      </c>
      <c r="G2742" s="4" t="s">
        <v>2228</v>
      </c>
      <c r="H2742" s="4">
        <v>39.218328840970301</v>
      </c>
      <c r="I2742" s="4">
        <v>4.3300582558038982</v>
      </c>
      <c r="J2742" s="4" t="s">
        <v>997</v>
      </c>
      <c r="K2742" s="4" t="s">
        <v>998</v>
      </c>
      <c r="L2742" s="4">
        <v>6</v>
      </c>
      <c r="M2742" s="4" t="s">
        <v>999</v>
      </c>
      <c r="N2742" s="4" t="s">
        <v>1000</v>
      </c>
    </row>
    <row r="2743" spans="1:14" hidden="1" x14ac:dyDescent="0.3">
      <c r="A2743" s="66" t="s">
        <v>607</v>
      </c>
      <c r="B2743" s="66">
        <v>8</v>
      </c>
      <c r="C2743" s="66">
        <v>8</v>
      </c>
      <c r="D2743" s="68">
        <v>124</v>
      </c>
      <c r="E2743" s="4" t="s">
        <v>876</v>
      </c>
      <c r="F2743" s="4" t="s">
        <v>876</v>
      </c>
      <c r="G2743" s="66" t="s">
        <v>2232</v>
      </c>
      <c r="H2743" s="66">
        <v>-1373.0994152046701</v>
      </c>
      <c r="I2743" s="66">
        <v>-49.122807017549803</v>
      </c>
      <c r="J2743" s="66" t="s">
        <v>1001</v>
      </c>
      <c r="K2743" s="4" t="s">
        <v>998</v>
      </c>
      <c r="L2743" s="66">
        <v>6</v>
      </c>
      <c r="M2743" s="66" t="s">
        <v>999</v>
      </c>
      <c r="N2743" s="66" t="s">
        <v>1000</v>
      </c>
    </row>
    <row r="2744" spans="1:14" hidden="1" x14ac:dyDescent="0.3">
      <c r="A2744" s="4" t="s">
        <v>607</v>
      </c>
      <c r="B2744" s="4">
        <v>8</v>
      </c>
      <c r="C2744" s="4">
        <v>8</v>
      </c>
      <c r="D2744" s="5">
        <v>124</v>
      </c>
      <c r="E2744" s="4" t="s">
        <v>876</v>
      </c>
      <c r="F2744" s="4" t="s">
        <v>876</v>
      </c>
      <c r="G2744" s="4" t="s">
        <v>1002</v>
      </c>
      <c r="H2744" s="4">
        <v>594.67084639498398</v>
      </c>
      <c r="I2744" s="4">
        <v>59.24764890282097</v>
      </c>
      <c r="J2744" s="4" t="s">
        <v>1001</v>
      </c>
      <c r="K2744" s="4" t="s">
        <v>998</v>
      </c>
      <c r="L2744" s="4">
        <v>6</v>
      </c>
      <c r="M2744" s="4" t="s">
        <v>999</v>
      </c>
      <c r="N2744" s="4" t="s">
        <v>1000</v>
      </c>
    </row>
    <row r="2745" spans="1:14" hidden="1" x14ac:dyDescent="0.3">
      <c r="A2745" s="4" t="s">
        <v>607</v>
      </c>
      <c r="B2745" s="4">
        <v>8</v>
      </c>
      <c r="C2745" s="4">
        <v>8</v>
      </c>
      <c r="D2745" s="5">
        <v>124</v>
      </c>
      <c r="E2745" s="4" t="s">
        <v>861</v>
      </c>
      <c r="F2745" s="4" t="s">
        <v>1003</v>
      </c>
      <c r="G2745" s="4" t="s">
        <v>1557</v>
      </c>
      <c r="H2745" s="4">
        <v>2.5070028011204402</v>
      </c>
      <c r="I2745" s="4">
        <v>0.28011204481792973</v>
      </c>
      <c r="J2745" s="4" t="s">
        <v>1004</v>
      </c>
      <c r="K2745" s="4" t="s">
        <v>998</v>
      </c>
      <c r="L2745" s="4">
        <v>6</v>
      </c>
      <c r="M2745" s="4" t="s">
        <v>999</v>
      </c>
      <c r="N2745" s="4" t="s">
        <v>1000</v>
      </c>
    </row>
    <row r="2746" spans="1:14" hidden="1" x14ac:dyDescent="0.3">
      <c r="A2746" s="4" t="s">
        <v>607</v>
      </c>
      <c r="B2746" s="4">
        <v>8</v>
      </c>
      <c r="C2746" s="4">
        <v>8</v>
      </c>
      <c r="D2746" s="5">
        <v>124</v>
      </c>
      <c r="E2746" s="4" t="s">
        <v>861</v>
      </c>
      <c r="F2746" s="12" t="s">
        <v>1003</v>
      </c>
      <c r="G2746" s="4" t="s">
        <v>1759</v>
      </c>
      <c r="H2746" s="4">
        <v>0.94117647058823495</v>
      </c>
      <c r="I2746" s="4">
        <v>2.7863777089783048E-2</v>
      </c>
      <c r="J2746" s="4" t="s">
        <v>856</v>
      </c>
      <c r="K2746" s="4" t="s">
        <v>998</v>
      </c>
      <c r="L2746" s="4">
        <v>6</v>
      </c>
      <c r="M2746" s="4" t="s">
        <v>999</v>
      </c>
      <c r="N2746" s="4" t="s">
        <v>1000</v>
      </c>
    </row>
    <row r="2747" spans="1:14" hidden="1" x14ac:dyDescent="0.3">
      <c r="A2747" s="4" t="s">
        <v>607</v>
      </c>
      <c r="B2747" s="4">
        <v>8</v>
      </c>
      <c r="C2747" s="4">
        <v>8</v>
      </c>
      <c r="D2747" s="5">
        <v>124</v>
      </c>
      <c r="E2747" s="4" t="s">
        <v>876</v>
      </c>
      <c r="F2747" s="4" t="s">
        <v>876</v>
      </c>
      <c r="G2747" s="4" t="s">
        <v>1005</v>
      </c>
      <c r="H2747" s="4">
        <v>19.732620320855599</v>
      </c>
      <c r="I2747" s="4">
        <v>0.64171122994650176</v>
      </c>
      <c r="J2747" s="4"/>
      <c r="K2747" s="4" t="s">
        <v>998</v>
      </c>
      <c r="L2747" s="4">
        <v>6</v>
      </c>
      <c r="M2747" s="4" t="s">
        <v>999</v>
      </c>
      <c r="N2747" s="4" t="s">
        <v>1000</v>
      </c>
    </row>
    <row r="2748" spans="1:14" hidden="1" x14ac:dyDescent="0.3">
      <c r="A2748" s="4" t="s">
        <v>607</v>
      </c>
      <c r="B2748" s="4">
        <v>8</v>
      </c>
      <c r="C2748" s="4">
        <v>8</v>
      </c>
      <c r="D2748" s="5">
        <v>125</v>
      </c>
      <c r="E2748" s="4" t="s">
        <v>876</v>
      </c>
      <c r="F2748" s="4" t="s">
        <v>876</v>
      </c>
      <c r="G2748" s="4" t="s">
        <v>1897</v>
      </c>
      <c r="H2748" s="4">
        <v>12.627737226277301</v>
      </c>
      <c r="I2748" s="4">
        <v>2.9197080291970998</v>
      </c>
      <c r="J2748" s="4" t="s">
        <v>997</v>
      </c>
      <c r="K2748" s="4" t="s">
        <v>998</v>
      </c>
      <c r="L2748" s="4">
        <v>6</v>
      </c>
      <c r="M2748" s="4" t="s">
        <v>999</v>
      </c>
      <c r="N2748" s="4" t="s">
        <v>1000</v>
      </c>
    </row>
    <row r="2749" spans="1:14" hidden="1" x14ac:dyDescent="0.3">
      <c r="A2749" s="4" t="s">
        <v>607</v>
      </c>
      <c r="B2749" s="4">
        <v>8</v>
      </c>
      <c r="C2749" s="4">
        <v>8</v>
      </c>
      <c r="D2749" s="5">
        <v>125</v>
      </c>
      <c r="E2749" s="4" t="s">
        <v>876</v>
      </c>
      <c r="F2749" s="4" t="s">
        <v>876</v>
      </c>
      <c r="G2749" s="4" t="s">
        <v>2228</v>
      </c>
      <c r="H2749" s="4">
        <v>13.611859838274899</v>
      </c>
      <c r="I2749" s="4">
        <v>1.1730863982841999</v>
      </c>
      <c r="J2749" s="4" t="s">
        <v>997</v>
      </c>
      <c r="K2749" s="4" t="s">
        <v>998</v>
      </c>
      <c r="L2749" s="4">
        <v>6</v>
      </c>
      <c r="M2749" s="4" t="s">
        <v>999</v>
      </c>
      <c r="N2749" s="4" t="s">
        <v>1000</v>
      </c>
    </row>
    <row r="2750" spans="1:14" hidden="1" x14ac:dyDescent="0.3">
      <c r="A2750" s="66" t="s">
        <v>607</v>
      </c>
      <c r="B2750" s="66">
        <v>8</v>
      </c>
      <c r="C2750" s="66">
        <v>8</v>
      </c>
      <c r="D2750" s="68">
        <v>125</v>
      </c>
      <c r="E2750" s="4" t="s">
        <v>876</v>
      </c>
      <c r="F2750" s="4" t="s">
        <v>876</v>
      </c>
      <c r="G2750" s="66" t="s">
        <v>2232</v>
      </c>
      <c r="H2750" s="66">
        <v>-574.85380116959004</v>
      </c>
      <c r="I2750" s="66">
        <v>-36.842105263157919</v>
      </c>
      <c r="J2750" s="66" t="s">
        <v>1001</v>
      </c>
      <c r="K2750" s="4" t="s">
        <v>998</v>
      </c>
      <c r="L2750" s="66">
        <v>6</v>
      </c>
      <c r="M2750" s="66" t="s">
        <v>999</v>
      </c>
      <c r="N2750" s="66" t="s">
        <v>1000</v>
      </c>
    </row>
    <row r="2751" spans="1:14" hidden="1" x14ac:dyDescent="0.3">
      <c r="A2751" s="4" t="s">
        <v>607</v>
      </c>
      <c r="B2751" s="4">
        <v>8</v>
      </c>
      <c r="C2751" s="4">
        <v>8</v>
      </c>
      <c r="D2751" s="5">
        <v>125</v>
      </c>
      <c r="E2751" s="4" t="s">
        <v>876</v>
      </c>
      <c r="F2751" s="4" t="s">
        <v>876</v>
      </c>
      <c r="G2751" s="4" t="s">
        <v>1002</v>
      </c>
      <c r="H2751" s="4">
        <v>26.332288401253699</v>
      </c>
      <c r="I2751" s="4">
        <v>43.8871473354234</v>
      </c>
      <c r="J2751" s="4" t="s">
        <v>1001</v>
      </c>
      <c r="K2751" s="4" t="s">
        <v>998</v>
      </c>
      <c r="L2751" s="4">
        <v>6</v>
      </c>
      <c r="M2751" s="4" t="s">
        <v>999</v>
      </c>
      <c r="N2751" s="4" t="s">
        <v>1000</v>
      </c>
    </row>
    <row r="2752" spans="1:14" hidden="1" x14ac:dyDescent="0.3">
      <c r="A2752" s="4" t="s">
        <v>607</v>
      </c>
      <c r="B2752" s="4">
        <v>8</v>
      </c>
      <c r="C2752" s="4">
        <v>8</v>
      </c>
      <c r="D2752" s="5">
        <v>125</v>
      </c>
      <c r="E2752" s="4" t="s">
        <v>861</v>
      </c>
      <c r="F2752" s="4" t="s">
        <v>1003</v>
      </c>
      <c r="G2752" s="4" t="s">
        <v>1557</v>
      </c>
      <c r="H2752" s="4">
        <v>2.95518207282913</v>
      </c>
      <c r="I2752" s="4">
        <v>0.30812324929972013</v>
      </c>
      <c r="J2752" s="4" t="s">
        <v>1004</v>
      </c>
      <c r="K2752" s="4" t="s">
        <v>998</v>
      </c>
      <c r="L2752" s="4">
        <v>6</v>
      </c>
      <c r="M2752" s="4" t="s">
        <v>999</v>
      </c>
      <c r="N2752" s="4" t="s">
        <v>1000</v>
      </c>
    </row>
    <row r="2753" spans="1:14" hidden="1" x14ac:dyDescent="0.3">
      <c r="A2753" s="4" t="s">
        <v>607</v>
      </c>
      <c r="B2753" s="4">
        <v>8</v>
      </c>
      <c r="C2753" s="4">
        <v>8</v>
      </c>
      <c r="D2753" s="5">
        <v>125</v>
      </c>
      <c r="E2753" s="4" t="s">
        <v>861</v>
      </c>
      <c r="F2753" s="12" t="s">
        <v>1003</v>
      </c>
      <c r="G2753" s="4" t="s">
        <v>1759</v>
      </c>
      <c r="H2753" s="4">
        <v>0.95046439628482904</v>
      </c>
      <c r="I2753" s="4">
        <v>4.9535603715170962E-2</v>
      </c>
      <c r="J2753" s="4" t="s">
        <v>856</v>
      </c>
      <c r="K2753" s="4" t="s">
        <v>998</v>
      </c>
      <c r="L2753" s="4">
        <v>6</v>
      </c>
      <c r="M2753" s="4" t="s">
        <v>999</v>
      </c>
      <c r="N2753" s="4" t="s">
        <v>1000</v>
      </c>
    </row>
    <row r="2754" spans="1:14" hidden="1" x14ac:dyDescent="0.3">
      <c r="A2754" s="4" t="s">
        <v>607</v>
      </c>
      <c r="B2754" s="4">
        <v>8</v>
      </c>
      <c r="C2754" s="4">
        <v>8</v>
      </c>
      <c r="D2754" s="5">
        <v>125</v>
      </c>
      <c r="E2754" s="4" t="s">
        <v>876</v>
      </c>
      <c r="F2754" s="4" t="s">
        <v>876</v>
      </c>
      <c r="G2754" s="4" t="s">
        <v>1005</v>
      </c>
      <c r="H2754" s="4">
        <v>15.2406417112299</v>
      </c>
      <c r="I2754" s="4">
        <v>1.1229946524063994</v>
      </c>
      <c r="J2754" s="4"/>
      <c r="K2754" s="4" t="s">
        <v>998</v>
      </c>
      <c r="L2754" s="4">
        <v>6</v>
      </c>
      <c r="M2754" s="4" t="s">
        <v>999</v>
      </c>
      <c r="N2754" s="4" t="s">
        <v>1000</v>
      </c>
    </row>
    <row r="2755" spans="1:14" hidden="1" x14ac:dyDescent="0.3">
      <c r="A2755" s="4" t="s">
        <v>607</v>
      </c>
      <c r="B2755" s="4">
        <v>8</v>
      </c>
      <c r="C2755" s="4">
        <v>8</v>
      </c>
      <c r="D2755" s="5">
        <v>126</v>
      </c>
      <c r="E2755" s="4" t="s">
        <v>876</v>
      </c>
      <c r="F2755" s="4" t="s">
        <v>876</v>
      </c>
      <c r="G2755" s="4" t="s">
        <v>1897</v>
      </c>
      <c r="H2755" s="4">
        <v>2.9927007299269999</v>
      </c>
      <c r="I2755" s="4">
        <v>1.16788321167882</v>
      </c>
      <c r="J2755" s="4" t="s">
        <v>997</v>
      </c>
      <c r="K2755" s="4" t="s">
        <v>998</v>
      </c>
      <c r="L2755" s="4">
        <v>6</v>
      </c>
      <c r="M2755" s="4" t="s">
        <v>999</v>
      </c>
      <c r="N2755" s="4" t="s">
        <v>1000</v>
      </c>
    </row>
    <row r="2756" spans="1:14" hidden="1" x14ac:dyDescent="0.3">
      <c r="A2756" s="4" t="s">
        <v>607</v>
      </c>
      <c r="B2756" s="4">
        <v>8</v>
      </c>
      <c r="C2756" s="4">
        <v>8</v>
      </c>
      <c r="D2756" s="5">
        <v>126</v>
      </c>
      <c r="E2756" s="4" t="s">
        <v>876</v>
      </c>
      <c r="F2756" s="4" t="s">
        <v>876</v>
      </c>
      <c r="G2756" s="4" t="s">
        <v>2228</v>
      </c>
      <c r="H2756" s="4">
        <v>3.9083557951482399</v>
      </c>
      <c r="I2756" s="4">
        <v>1.0647624844216503</v>
      </c>
      <c r="J2756" s="4" t="s">
        <v>997</v>
      </c>
      <c r="K2756" s="4" t="s">
        <v>998</v>
      </c>
      <c r="L2756" s="4">
        <v>6</v>
      </c>
      <c r="M2756" s="4" t="s">
        <v>999</v>
      </c>
      <c r="N2756" s="4" t="s">
        <v>1000</v>
      </c>
    </row>
    <row r="2757" spans="1:14" hidden="1" x14ac:dyDescent="0.3">
      <c r="A2757" s="66" t="s">
        <v>607</v>
      </c>
      <c r="B2757" s="66">
        <v>8</v>
      </c>
      <c r="C2757" s="66">
        <v>8</v>
      </c>
      <c r="D2757" s="68">
        <v>126</v>
      </c>
      <c r="E2757" s="4" t="s">
        <v>876</v>
      </c>
      <c r="F2757" s="4" t="s">
        <v>876</v>
      </c>
      <c r="G2757" s="66" t="s">
        <v>2232</v>
      </c>
      <c r="H2757" s="66">
        <v>-558.47953216374196</v>
      </c>
      <c r="I2757" s="66">
        <v>-24.561403508772059</v>
      </c>
      <c r="J2757" s="66" t="s">
        <v>1001</v>
      </c>
      <c r="K2757" s="4" t="s">
        <v>998</v>
      </c>
      <c r="L2757" s="66">
        <v>6</v>
      </c>
      <c r="M2757" s="66" t="s">
        <v>999</v>
      </c>
      <c r="N2757" s="66" t="s">
        <v>1000</v>
      </c>
    </row>
    <row r="2758" spans="1:14" hidden="1" x14ac:dyDescent="0.3">
      <c r="A2758" s="4" t="s">
        <v>607</v>
      </c>
      <c r="B2758" s="4">
        <v>8</v>
      </c>
      <c r="C2758" s="4">
        <v>8</v>
      </c>
      <c r="D2758" s="5">
        <v>126</v>
      </c>
      <c r="E2758" s="4" t="s">
        <v>876</v>
      </c>
      <c r="F2758" s="4" t="s">
        <v>876</v>
      </c>
      <c r="G2758" s="4" t="s">
        <v>1002</v>
      </c>
      <c r="H2758" s="4">
        <v>298.43260188087697</v>
      </c>
      <c r="I2758" s="4">
        <v>43.887147335423037</v>
      </c>
      <c r="J2758" s="4" t="s">
        <v>1001</v>
      </c>
      <c r="K2758" s="4" t="s">
        <v>998</v>
      </c>
      <c r="L2758" s="4">
        <v>6</v>
      </c>
      <c r="M2758" s="4" t="s">
        <v>999</v>
      </c>
      <c r="N2758" s="4" t="s">
        <v>1000</v>
      </c>
    </row>
    <row r="2759" spans="1:14" hidden="1" x14ac:dyDescent="0.3">
      <c r="A2759" s="4" t="s">
        <v>607</v>
      </c>
      <c r="B2759" s="4">
        <v>8</v>
      </c>
      <c r="C2759" s="4">
        <v>8</v>
      </c>
      <c r="D2759" s="5">
        <v>126</v>
      </c>
      <c r="E2759" s="4" t="s">
        <v>861</v>
      </c>
      <c r="F2759" s="4" t="s">
        <v>1003</v>
      </c>
      <c r="G2759" s="4" t="s">
        <v>1557</v>
      </c>
      <c r="H2759" s="4">
        <v>3.4873949579831902</v>
      </c>
      <c r="I2759" s="4">
        <v>0.15406162464985984</v>
      </c>
      <c r="J2759" s="4" t="s">
        <v>1004</v>
      </c>
      <c r="K2759" s="4" t="s">
        <v>998</v>
      </c>
      <c r="L2759" s="4">
        <v>6</v>
      </c>
      <c r="M2759" s="4" t="s">
        <v>999</v>
      </c>
      <c r="N2759" s="4" t="s">
        <v>1000</v>
      </c>
    </row>
    <row r="2760" spans="1:14" hidden="1" x14ac:dyDescent="0.3">
      <c r="A2760" s="4" t="s">
        <v>607</v>
      </c>
      <c r="B2760" s="4">
        <v>8</v>
      </c>
      <c r="C2760" s="4">
        <v>8</v>
      </c>
      <c r="D2760" s="5">
        <v>126</v>
      </c>
      <c r="E2760" s="4" t="s">
        <v>861</v>
      </c>
      <c r="F2760" s="12" t="s">
        <v>1003</v>
      </c>
      <c r="G2760" s="4" t="s">
        <v>1759</v>
      </c>
      <c r="H2760" s="4">
        <v>0.80185758513931804</v>
      </c>
      <c r="I2760" s="4">
        <v>1.8575851393188958E-2</v>
      </c>
      <c r="J2760" s="4" t="s">
        <v>856</v>
      </c>
      <c r="K2760" s="4" t="s">
        <v>998</v>
      </c>
      <c r="L2760" s="4">
        <v>6</v>
      </c>
      <c r="M2760" s="4" t="s">
        <v>999</v>
      </c>
      <c r="N2760" s="4" t="s">
        <v>1000</v>
      </c>
    </row>
    <row r="2761" spans="1:14" hidden="1" x14ac:dyDescent="0.3">
      <c r="A2761" s="4" t="s">
        <v>607</v>
      </c>
      <c r="B2761" s="4">
        <v>8</v>
      </c>
      <c r="C2761" s="4">
        <v>8</v>
      </c>
      <c r="D2761" s="5">
        <v>126</v>
      </c>
      <c r="E2761" s="4" t="s">
        <v>876</v>
      </c>
      <c r="F2761" s="4" t="s">
        <v>876</v>
      </c>
      <c r="G2761" s="4" t="s">
        <v>1005</v>
      </c>
      <c r="H2761" s="4">
        <v>11.229946524064101</v>
      </c>
      <c r="I2761" s="4">
        <v>1.1229946524063994</v>
      </c>
      <c r="J2761" s="4"/>
      <c r="K2761" s="4" t="s">
        <v>998</v>
      </c>
      <c r="L2761" s="4">
        <v>6</v>
      </c>
      <c r="M2761" s="4" t="s">
        <v>999</v>
      </c>
      <c r="N2761" s="4" t="s">
        <v>1000</v>
      </c>
    </row>
    <row r="2762" spans="1:14" hidden="1" x14ac:dyDescent="0.3">
      <c r="A2762" s="5" t="s">
        <v>604</v>
      </c>
      <c r="B2762" s="5">
        <v>10</v>
      </c>
      <c r="C2762" s="5">
        <v>10.199999999999999</v>
      </c>
      <c r="D2762" s="5">
        <v>127</v>
      </c>
      <c r="E2762" s="4" t="s">
        <v>1523</v>
      </c>
      <c r="F2762" s="12" t="s">
        <v>1048</v>
      </c>
      <c r="G2762" s="4" t="s">
        <v>1759</v>
      </c>
      <c r="H2762" s="4">
        <v>1</v>
      </c>
      <c r="I2762" s="4"/>
      <c r="J2762" s="4" t="s">
        <v>856</v>
      </c>
      <c r="K2762" s="4"/>
      <c r="L2762" s="4">
        <v>1</v>
      </c>
      <c r="M2762" s="4" t="s">
        <v>1049</v>
      </c>
      <c r="N2762" s="4" t="s">
        <v>1050</v>
      </c>
    </row>
    <row r="2763" spans="1:14" hidden="1" x14ac:dyDescent="0.3">
      <c r="A2763" s="5" t="s">
        <v>604</v>
      </c>
      <c r="B2763" s="5">
        <v>10</v>
      </c>
      <c r="C2763" s="5">
        <v>10.199999999999999</v>
      </c>
      <c r="D2763" s="5">
        <v>127</v>
      </c>
      <c r="E2763" s="4" t="s">
        <v>1523</v>
      </c>
      <c r="F2763" s="12" t="s">
        <v>1048</v>
      </c>
      <c r="G2763" s="4" t="s">
        <v>2227</v>
      </c>
      <c r="H2763" s="4">
        <v>22.5</v>
      </c>
      <c r="I2763" s="4"/>
      <c r="J2763" s="4" t="s">
        <v>856</v>
      </c>
      <c r="K2763" s="4"/>
      <c r="L2763" s="4">
        <v>1</v>
      </c>
      <c r="M2763" s="4" t="s">
        <v>1051</v>
      </c>
      <c r="N2763" s="4" t="s">
        <v>1050</v>
      </c>
    </row>
    <row r="2764" spans="1:14" hidden="1" x14ac:dyDescent="0.3">
      <c r="A2764" s="5" t="s">
        <v>604</v>
      </c>
      <c r="B2764" s="5">
        <v>10</v>
      </c>
      <c r="C2764" s="5">
        <v>10.199999999999999</v>
      </c>
      <c r="D2764" s="5">
        <v>127</v>
      </c>
      <c r="E2764" s="4" t="s">
        <v>1523</v>
      </c>
      <c r="F2764" s="12" t="s">
        <v>1048</v>
      </c>
      <c r="G2764" s="4" t="s">
        <v>963</v>
      </c>
      <c r="H2764" s="4">
        <v>74.5</v>
      </c>
      <c r="I2764" s="4"/>
      <c r="J2764" s="4" t="s">
        <v>856</v>
      </c>
      <c r="K2764" s="4"/>
      <c r="L2764" s="4">
        <v>1</v>
      </c>
      <c r="M2764" s="4" t="s">
        <v>1051</v>
      </c>
      <c r="N2764" s="4" t="s">
        <v>1050</v>
      </c>
    </row>
    <row r="2765" spans="1:14" hidden="1" x14ac:dyDescent="0.3">
      <c r="A2765" s="5" t="s">
        <v>604</v>
      </c>
      <c r="B2765" s="5">
        <v>10</v>
      </c>
      <c r="C2765" s="5">
        <v>10.199999999999999</v>
      </c>
      <c r="D2765" s="5">
        <v>127</v>
      </c>
      <c r="E2765" s="4" t="s">
        <v>1523</v>
      </c>
      <c r="F2765" s="12" t="s">
        <v>1048</v>
      </c>
      <c r="G2765" s="4" t="s">
        <v>1351</v>
      </c>
      <c r="H2765" s="4">
        <v>3</v>
      </c>
      <c r="I2765" s="4"/>
      <c r="J2765" s="4" t="s">
        <v>856</v>
      </c>
      <c r="K2765" s="4"/>
      <c r="L2765" s="4">
        <v>1</v>
      </c>
      <c r="M2765" s="4" t="s">
        <v>1051</v>
      </c>
      <c r="N2765" s="4" t="s">
        <v>1050</v>
      </c>
    </row>
    <row r="2766" spans="1:14" hidden="1" x14ac:dyDescent="0.3">
      <c r="A2766" s="5" t="s">
        <v>604</v>
      </c>
      <c r="B2766" s="5">
        <v>10</v>
      </c>
      <c r="C2766" s="5">
        <v>10.199999999999999</v>
      </c>
      <c r="D2766" s="5">
        <v>128</v>
      </c>
      <c r="E2766" s="4" t="s">
        <v>1523</v>
      </c>
      <c r="F2766" s="12" t="s">
        <v>1048</v>
      </c>
      <c r="G2766" s="4" t="s">
        <v>1759</v>
      </c>
      <c r="H2766" s="4">
        <v>1.4</v>
      </c>
      <c r="I2766" s="4"/>
      <c r="J2766" s="4" t="s">
        <v>856</v>
      </c>
      <c r="K2766" s="4"/>
      <c r="L2766" s="4">
        <v>1</v>
      </c>
      <c r="M2766" s="4" t="s">
        <v>1049</v>
      </c>
      <c r="N2766" s="4" t="s">
        <v>1050</v>
      </c>
    </row>
    <row r="2767" spans="1:14" hidden="1" x14ac:dyDescent="0.3">
      <c r="A2767" s="5" t="s">
        <v>604</v>
      </c>
      <c r="B2767" s="5">
        <v>10</v>
      </c>
      <c r="C2767" s="5">
        <v>10.199999999999999</v>
      </c>
      <c r="D2767" s="5">
        <v>128</v>
      </c>
      <c r="E2767" s="4" t="s">
        <v>1523</v>
      </c>
      <c r="F2767" s="12" t="s">
        <v>1048</v>
      </c>
      <c r="G2767" s="4" t="s">
        <v>2227</v>
      </c>
      <c r="H2767" s="4">
        <v>34.799999999999997</v>
      </c>
      <c r="I2767" s="4"/>
      <c r="J2767" s="4" t="s">
        <v>856</v>
      </c>
      <c r="K2767" s="4"/>
      <c r="L2767" s="4">
        <v>1</v>
      </c>
      <c r="M2767" s="4" t="s">
        <v>1049</v>
      </c>
      <c r="N2767" s="4" t="s">
        <v>1050</v>
      </c>
    </row>
    <row r="2768" spans="1:14" hidden="1" x14ac:dyDescent="0.3">
      <c r="A2768" s="5" t="s">
        <v>604</v>
      </c>
      <c r="B2768" s="5">
        <v>10</v>
      </c>
      <c r="C2768" s="5">
        <v>10.199999999999999</v>
      </c>
      <c r="D2768" s="5">
        <v>128</v>
      </c>
      <c r="E2768" s="4" t="s">
        <v>1523</v>
      </c>
      <c r="F2768" s="12" t="s">
        <v>1048</v>
      </c>
      <c r="G2768" s="4" t="s">
        <v>963</v>
      </c>
      <c r="H2768" s="4">
        <v>56.6</v>
      </c>
      <c r="I2768" s="4"/>
      <c r="J2768" s="4" t="s">
        <v>856</v>
      </c>
      <c r="K2768" s="4"/>
      <c r="L2768" s="4">
        <v>1</v>
      </c>
      <c r="M2768" s="4" t="s">
        <v>1049</v>
      </c>
      <c r="N2768" s="4" t="s">
        <v>1050</v>
      </c>
    </row>
    <row r="2769" spans="1:14" hidden="1" x14ac:dyDescent="0.3">
      <c r="A2769" s="5" t="s">
        <v>604</v>
      </c>
      <c r="B2769" s="5">
        <v>10</v>
      </c>
      <c r="C2769" s="5">
        <v>10.199999999999999</v>
      </c>
      <c r="D2769" s="5">
        <v>128</v>
      </c>
      <c r="E2769" s="4" t="s">
        <v>1523</v>
      </c>
      <c r="F2769" s="12" t="s">
        <v>1048</v>
      </c>
      <c r="G2769" s="4" t="s">
        <v>1351</v>
      </c>
      <c r="H2769" s="4">
        <v>8.6</v>
      </c>
      <c r="I2769" s="4"/>
      <c r="J2769" s="4" t="s">
        <v>856</v>
      </c>
      <c r="K2769" s="4"/>
      <c r="L2769" s="4">
        <v>1</v>
      </c>
      <c r="M2769" s="4" t="s">
        <v>1049</v>
      </c>
      <c r="N2769" s="4" t="s">
        <v>1050</v>
      </c>
    </row>
    <row r="2770" spans="1:14" hidden="1" x14ac:dyDescent="0.3">
      <c r="A2770" s="5" t="s">
        <v>604</v>
      </c>
      <c r="B2770" s="5">
        <v>10</v>
      </c>
      <c r="C2770" s="5">
        <v>10.199999999999999</v>
      </c>
      <c r="D2770" s="5">
        <v>129</v>
      </c>
      <c r="E2770" s="4" t="s">
        <v>1523</v>
      </c>
      <c r="F2770" s="12" t="s">
        <v>1048</v>
      </c>
      <c r="G2770" s="4" t="s">
        <v>1759</v>
      </c>
      <c r="H2770" s="4">
        <v>0.7</v>
      </c>
      <c r="I2770" s="4"/>
      <c r="J2770" s="4" t="s">
        <v>856</v>
      </c>
      <c r="K2770" s="4"/>
      <c r="L2770" s="4">
        <v>1</v>
      </c>
      <c r="M2770" s="4" t="s">
        <v>1049</v>
      </c>
      <c r="N2770" s="4" t="s">
        <v>1050</v>
      </c>
    </row>
    <row r="2771" spans="1:14" hidden="1" x14ac:dyDescent="0.3">
      <c r="A2771" s="5" t="s">
        <v>604</v>
      </c>
      <c r="B2771" s="5">
        <v>10</v>
      </c>
      <c r="C2771" s="5">
        <v>10.199999999999999</v>
      </c>
      <c r="D2771" s="5">
        <v>129</v>
      </c>
      <c r="E2771" s="4" t="s">
        <v>1523</v>
      </c>
      <c r="F2771" s="12" t="s">
        <v>1048</v>
      </c>
      <c r="G2771" s="4" t="s">
        <v>2227</v>
      </c>
      <c r="H2771" s="4">
        <v>11.7</v>
      </c>
      <c r="I2771" s="4"/>
      <c r="J2771" s="4" t="s">
        <v>856</v>
      </c>
      <c r="K2771" s="4"/>
      <c r="L2771" s="4">
        <v>1</v>
      </c>
      <c r="M2771" s="4" t="s">
        <v>1049</v>
      </c>
      <c r="N2771" s="4" t="s">
        <v>1050</v>
      </c>
    </row>
    <row r="2772" spans="1:14" hidden="1" x14ac:dyDescent="0.3">
      <c r="A2772" s="5" t="s">
        <v>604</v>
      </c>
      <c r="B2772" s="5">
        <v>10</v>
      </c>
      <c r="C2772" s="5">
        <v>10.199999999999999</v>
      </c>
      <c r="D2772" s="5">
        <v>129</v>
      </c>
      <c r="E2772" s="4" t="s">
        <v>1523</v>
      </c>
      <c r="F2772" s="12" t="s">
        <v>1048</v>
      </c>
      <c r="G2772" s="4" t="s">
        <v>963</v>
      </c>
      <c r="H2772" s="4">
        <v>86.2</v>
      </c>
      <c r="I2772" s="4"/>
      <c r="J2772" s="4" t="s">
        <v>856</v>
      </c>
      <c r="K2772" s="4"/>
      <c r="L2772" s="4">
        <v>1</v>
      </c>
      <c r="M2772" s="4" t="s">
        <v>1049</v>
      </c>
      <c r="N2772" s="4" t="s">
        <v>1050</v>
      </c>
    </row>
    <row r="2773" spans="1:14" hidden="1" x14ac:dyDescent="0.3">
      <c r="A2773" s="5" t="s">
        <v>604</v>
      </c>
      <c r="B2773" s="5">
        <v>10</v>
      </c>
      <c r="C2773" s="5">
        <v>10.199999999999999</v>
      </c>
      <c r="D2773" s="5">
        <v>129</v>
      </c>
      <c r="E2773" s="4" t="s">
        <v>1523</v>
      </c>
      <c r="F2773" s="12" t="s">
        <v>1048</v>
      </c>
      <c r="G2773" s="4" t="s">
        <v>1351</v>
      </c>
      <c r="H2773" s="4">
        <v>2.1</v>
      </c>
      <c r="I2773" s="4"/>
      <c r="J2773" s="4" t="s">
        <v>856</v>
      </c>
      <c r="K2773" s="4"/>
      <c r="L2773" s="4">
        <v>1</v>
      </c>
      <c r="M2773" s="4" t="s">
        <v>1049</v>
      </c>
      <c r="N2773" s="4" t="s">
        <v>1050</v>
      </c>
    </row>
    <row r="2774" spans="1:14" hidden="1" x14ac:dyDescent="0.3">
      <c r="A2774" s="5" t="s">
        <v>604</v>
      </c>
      <c r="B2774" s="5">
        <v>10</v>
      </c>
      <c r="C2774" s="5">
        <v>10.199999999999999</v>
      </c>
      <c r="D2774" s="5">
        <v>130</v>
      </c>
      <c r="E2774" s="4" t="s">
        <v>1523</v>
      </c>
      <c r="F2774" s="12" t="s">
        <v>1048</v>
      </c>
      <c r="G2774" s="4" t="s">
        <v>1759</v>
      </c>
      <c r="H2774" s="4">
        <v>0.7</v>
      </c>
      <c r="I2774" s="4"/>
      <c r="J2774" s="4" t="s">
        <v>856</v>
      </c>
      <c r="K2774" s="4"/>
      <c r="L2774" s="4">
        <v>1</v>
      </c>
      <c r="M2774" s="4" t="s">
        <v>1049</v>
      </c>
      <c r="N2774" s="4" t="s">
        <v>1050</v>
      </c>
    </row>
    <row r="2775" spans="1:14" hidden="1" x14ac:dyDescent="0.3">
      <c r="A2775" s="5" t="s">
        <v>604</v>
      </c>
      <c r="B2775" s="5">
        <v>10</v>
      </c>
      <c r="C2775" s="5">
        <v>10.199999999999999</v>
      </c>
      <c r="D2775" s="5">
        <v>130</v>
      </c>
      <c r="E2775" s="4" t="s">
        <v>1523</v>
      </c>
      <c r="F2775" s="12" t="s">
        <v>1048</v>
      </c>
      <c r="G2775" s="4" t="s">
        <v>2227</v>
      </c>
      <c r="H2775" s="4">
        <v>7.9</v>
      </c>
      <c r="I2775" s="4"/>
      <c r="J2775" s="4" t="s">
        <v>856</v>
      </c>
      <c r="K2775" s="4"/>
      <c r="L2775" s="4">
        <v>1</v>
      </c>
      <c r="M2775" s="4" t="s">
        <v>1049</v>
      </c>
      <c r="N2775" s="4" t="s">
        <v>1050</v>
      </c>
    </row>
    <row r="2776" spans="1:14" hidden="1" x14ac:dyDescent="0.3">
      <c r="A2776" s="5" t="s">
        <v>604</v>
      </c>
      <c r="B2776" s="5">
        <v>10</v>
      </c>
      <c r="C2776" s="5">
        <v>10.199999999999999</v>
      </c>
      <c r="D2776" s="5">
        <v>130</v>
      </c>
      <c r="E2776" s="4" t="s">
        <v>1523</v>
      </c>
      <c r="F2776" s="12" t="s">
        <v>1048</v>
      </c>
      <c r="G2776" s="4" t="s">
        <v>963</v>
      </c>
      <c r="H2776" s="4">
        <v>90.9</v>
      </c>
      <c r="I2776" s="4"/>
      <c r="J2776" s="4" t="s">
        <v>856</v>
      </c>
      <c r="K2776" s="4"/>
      <c r="L2776" s="4">
        <v>1</v>
      </c>
      <c r="M2776" s="4" t="s">
        <v>1049</v>
      </c>
      <c r="N2776" s="4" t="s">
        <v>1050</v>
      </c>
    </row>
    <row r="2777" spans="1:14" hidden="1" x14ac:dyDescent="0.3">
      <c r="A2777" s="5" t="s">
        <v>604</v>
      </c>
      <c r="B2777" s="5">
        <v>10</v>
      </c>
      <c r="C2777" s="5">
        <v>10.199999999999999</v>
      </c>
      <c r="D2777" s="5">
        <v>130</v>
      </c>
      <c r="E2777" s="4" t="s">
        <v>1523</v>
      </c>
      <c r="F2777" s="12" t="s">
        <v>1048</v>
      </c>
      <c r="G2777" s="4" t="s">
        <v>1351</v>
      </c>
      <c r="H2777" s="4">
        <v>1.2</v>
      </c>
      <c r="I2777" s="4"/>
      <c r="J2777" s="4" t="s">
        <v>856</v>
      </c>
      <c r="K2777" s="4"/>
      <c r="L2777" s="4">
        <v>1</v>
      </c>
      <c r="M2777" s="4" t="s">
        <v>1049</v>
      </c>
      <c r="N2777" s="4" t="s">
        <v>1050</v>
      </c>
    </row>
    <row r="2778" spans="1:14" hidden="1" x14ac:dyDescent="0.3">
      <c r="A2778" s="5" t="s">
        <v>604</v>
      </c>
      <c r="B2778" s="5">
        <v>10</v>
      </c>
      <c r="C2778" s="5">
        <v>10.199999999999999</v>
      </c>
      <c r="D2778" s="5">
        <v>131</v>
      </c>
      <c r="E2778" s="4" t="s">
        <v>1523</v>
      </c>
      <c r="F2778" s="12" t="s">
        <v>1048</v>
      </c>
      <c r="G2778" s="4" t="s">
        <v>1759</v>
      </c>
      <c r="H2778" s="4">
        <v>0.7</v>
      </c>
      <c r="I2778" s="4"/>
      <c r="J2778" s="4" t="s">
        <v>856</v>
      </c>
      <c r="K2778" s="4"/>
      <c r="L2778" s="4">
        <v>1</v>
      </c>
      <c r="M2778" s="4" t="s">
        <v>1049</v>
      </c>
      <c r="N2778" s="4" t="s">
        <v>1050</v>
      </c>
    </row>
    <row r="2779" spans="1:14" hidden="1" x14ac:dyDescent="0.3">
      <c r="A2779" s="5" t="s">
        <v>604</v>
      </c>
      <c r="B2779" s="5">
        <v>10</v>
      </c>
      <c r="C2779" s="5">
        <v>10.199999999999999</v>
      </c>
      <c r="D2779" s="5">
        <v>131</v>
      </c>
      <c r="E2779" s="4" t="s">
        <v>1523</v>
      </c>
      <c r="F2779" s="12" t="s">
        <v>1048</v>
      </c>
      <c r="G2779" s="4" t="s">
        <v>2227</v>
      </c>
      <c r="H2779" s="4">
        <v>13.7</v>
      </c>
      <c r="I2779" s="4"/>
      <c r="J2779" s="4" t="s">
        <v>856</v>
      </c>
      <c r="K2779" s="4"/>
      <c r="L2779" s="4">
        <v>1</v>
      </c>
      <c r="M2779" s="4" t="s">
        <v>1049</v>
      </c>
      <c r="N2779" s="4" t="s">
        <v>1050</v>
      </c>
    </row>
    <row r="2780" spans="1:14" hidden="1" x14ac:dyDescent="0.3">
      <c r="A2780" s="5" t="s">
        <v>604</v>
      </c>
      <c r="B2780" s="5">
        <v>10</v>
      </c>
      <c r="C2780" s="5">
        <v>10.199999999999999</v>
      </c>
      <c r="D2780" s="5">
        <v>131</v>
      </c>
      <c r="E2780" s="4" t="s">
        <v>1523</v>
      </c>
      <c r="F2780" s="12" t="s">
        <v>1048</v>
      </c>
      <c r="G2780" s="4" t="s">
        <v>963</v>
      </c>
      <c r="H2780" s="4">
        <v>84.9</v>
      </c>
      <c r="I2780" s="4"/>
      <c r="J2780" s="4" t="s">
        <v>856</v>
      </c>
      <c r="K2780" s="4"/>
      <c r="L2780" s="4">
        <v>1</v>
      </c>
      <c r="M2780" s="4" t="s">
        <v>1049</v>
      </c>
      <c r="N2780" s="4" t="s">
        <v>1050</v>
      </c>
    </row>
    <row r="2781" spans="1:14" hidden="1" x14ac:dyDescent="0.3">
      <c r="A2781" s="5" t="s">
        <v>604</v>
      </c>
      <c r="B2781" s="5">
        <v>10</v>
      </c>
      <c r="C2781" s="5">
        <v>10.199999999999999</v>
      </c>
      <c r="D2781" s="5">
        <v>131</v>
      </c>
      <c r="E2781" s="4" t="s">
        <v>1523</v>
      </c>
      <c r="F2781" s="12" t="s">
        <v>1048</v>
      </c>
      <c r="G2781" s="4" t="s">
        <v>1351</v>
      </c>
      <c r="H2781" s="4">
        <v>1.4</v>
      </c>
      <c r="I2781" s="4"/>
      <c r="J2781" s="4" t="s">
        <v>856</v>
      </c>
      <c r="K2781" s="4"/>
      <c r="L2781" s="4">
        <v>1</v>
      </c>
      <c r="M2781" s="4" t="s">
        <v>1049</v>
      </c>
      <c r="N2781" s="4" t="s">
        <v>1050</v>
      </c>
    </row>
    <row r="2782" spans="1:14" hidden="1" x14ac:dyDescent="0.3">
      <c r="A2782" s="5" t="s">
        <v>604</v>
      </c>
      <c r="B2782" s="5">
        <v>10</v>
      </c>
      <c r="C2782" s="5">
        <v>10.199999999999999</v>
      </c>
      <c r="D2782" s="5">
        <v>132</v>
      </c>
      <c r="E2782" s="4" t="s">
        <v>1523</v>
      </c>
      <c r="F2782" s="12" t="s">
        <v>1048</v>
      </c>
      <c r="G2782" s="4" t="s">
        <v>1759</v>
      </c>
      <c r="H2782" s="4">
        <v>0.5</v>
      </c>
      <c r="I2782" s="4"/>
      <c r="J2782" s="4" t="s">
        <v>856</v>
      </c>
      <c r="K2782" s="4"/>
      <c r="L2782" s="4">
        <v>1</v>
      </c>
      <c r="M2782" s="4" t="s">
        <v>1049</v>
      </c>
      <c r="N2782" s="4" t="s">
        <v>1050</v>
      </c>
    </row>
    <row r="2783" spans="1:14" hidden="1" x14ac:dyDescent="0.3">
      <c r="A2783" s="5" t="s">
        <v>604</v>
      </c>
      <c r="B2783" s="5">
        <v>10</v>
      </c>
      <c r="C2783" s="5">
        <v>10.199999999999999</v>
      </c>
      <c r="D2783" s="5">
        <v>132</v>
      </c>
      <c r="E2783" s="4" t="s">
        <v>1523</v>
      </c>
      <c r="F2783" s="12" t="s">
        <v>1048</v>
      </c>
      <c r="G2783" s="4" t="s">
        <v>2227</v>
      </c>
      <c r="H2783" s="4">
        <v>13.6</v>
      </c>
      <c r="I2783" s="4"/>
      <c r="J2783" s="4" t="s">
        <v>856</v>
      </c>
      <c r="K2783" s="4"/>
      <c r="L2783" s="4">
        <v>1</v>
      </c>
      <c r="M2783" s="4" t="s">
        <v>1049</v>
      </c>
      <c r="N2783" s="4" t="s">
        <v>1050</v>
      </c>
    </row>
    <row r="2784" spans="1:14" hidden="1" x14ac:dyDescent="0.3">
      <c r="A2784" s="5" t="s">
        <v>604</v>
      </c>
      <c r="B2784" s="5">
        <v>10</v>
      </c>
      <c r="C2784" s="5">
        <v>10.199999999999999</v>
      </c>
      <c r="D2784" s="5">
        <v>132</v>
      </c>
      <c r="E2784" s="4" t="s">
        <v>1523</v>
      </c>
      <c r="F2784" s="12" t="s">
        <v>1048</v>
      </c>
      <c r="G2784" s="4" t="s">
        <v>963</v>
      </c>
      <c r="H2784" s="4">
        <v>80.099999999999994</v>
      </c>
      <c r="I2784" s="4"/>
      <c r="J2784" s="4" t="s">
        <v>856</v>
      </c>
      <c r="K2784" s="4"/>
      <c r="L2784" s="4">
        <v>1</v>
      </c>
      <c r="M2784" s="4" t="s">
        <v>1049</v>
      </c>
      <c r="N2784" s="4" t="s">
        <v>1050</v>
      </c>
    </row>
    <row r="2785" spans="1:14" hidden="1" x14ac:dyDescent="0.3">
      <c r="A2785" s="5" t="s">
        <v>604</v>
      </c>
      <c r="B2785" s="5">
        <v>10</v>
      </c>
      <c r="C2785" s="5">
        <v>10.199999999999999</v>
      </c>
      <c r="D2785" s="5">
        <v>132</v>
      </c>
      <c r="E2785" s="4" t="s">
        <v>1523</v>
      </c>
      <c r="F2785" s="12" t="s">
        <v>1048</v>
      </c>
      <c r="G2785" s="4" t="s">
        <v>1351</v>
      </c>
      <c r="H2785" s="4">
        <v>6.3</v>
      </c>
      <c r="I2785" s="4"/>
      <c r="J2785" s="4" t="s">
        <v>856</v>
      </c>
      <c r="K2785" s="4"/>
      <c r="L2785" s="4">
        <v>1</v>
      </c>
      <c r="M2785" s="4" t="s">
        <v>1049</v>
      </c>
      <c r="N2785" s="4" t="s">
        <v>1050</v>
      </c>
    </row>
    <row r="2786" spans="1:14" hidden="1" x14ac:dyDescent="0.3">
      <c r="A2786" s="5" t="s">
        <v>604</v>
      </c>
      <c r="B2786" s="5">
        <v>10</v>
      </c>
      <c r="C2786" s="5">
        <v>10.199999999999999</v>
      </c>
      <c r="D2786" s="5">
        <v>133</v>
      </c>
      <c r="E2786" s="4" t="s">
        <v>1523</v>
      </c>
      <c r="F2786" s="12" t="s">
        <v>1048</v>
      </c>
      <c r="G2786" s="4" t="s">
        <v>1759</v>
      </c>
      <c r="H2786" s="4">
        <v>0.4</v>
      </c>
      <c r="I2786" s="4"/>
      <c r="J2786" s="4" t="s">
        <v>856</v>
      </c>
      <c r="K2786" s="4"/>
      <c r="L2786" s="4">
        <v>1</v>
      </c>
      <c r="M2786" s="4" t="s">
        <v>1049</v>
      </c>
      <c r="N2786" s="4" t="s">
        <v>1050</v>
      </c>
    </row>
    <row r="2787" spans="1:14" hidden="1" x14ac:dyDescent="0.3">
      <c r="A2787" s="5" t="s">
        <v>604</v>
      </c>
      <c r="B2787" s="5">
        <v>10</v>
      </c>
      <c r="C2787" s="5">
        <v>10.199999999999999</v>
      </c>
      <c r="D2787" s="5">
        <v>133</v>
      </c>
      <c r="E2787" s="4" t="s">
        <v>1523</v>
      </c>
      <c r="F2787" s="12" t="s">
        <v>1048</v>
      </c>
      <c r="G2787" s="4" t="s">
        <v>2227</v>
      </c>
      <c r="H2787" s="4">
        <v>3.4</v>
      </c>
      <c r="I2787" s="4"/>
      <c r="J2787" s="4" t="s">
        <v>856</v>
      </c>
      <c r="K2787" s="4"/>
      <c r="L2787" s="4">
        <v>1</v>
      </c>
      <c r="M2787" s="4" t="s">
        <v>1049</v>
      </c>
      <c r="N2787" s="4" t="s">
        <v>1050</v>
      </c>
    </row>
    <row r="2788" spans="1:14" hidden="1" x14ac:dyDescent="0.3">
      <c r="A2788" s="5" t="s">
        <v>604</v>
      </c>
      <c r="B2788" s="5">
        <v>10</v>
      </c>
      <c r="C2788" s="5">
        <v>10.199999999999999</v>
      </c>
      <c r="D2788" s="5">
        <v>133</v>
      </c>
      <c r="E2788" s="4" t="s">
        <v>1523</v>
      </c>
      <c r="F2788" s="12" t="s">
        <v>1048</v>
      </c>
      <c r="G2788" s="4" t="s">
        <v>963</v>
      </c>
      <c r="H2788" s="4">
        <v>92.6</v>
      </c>
      <c r="I2788" s="4"/>
      <c r="J2788" s="4" t="s">
        <v>856</v>
      </c>
      <c r="K2788" s="4"/>
      <c r="L2788" s="4">
        <v>1</v>
      </c>
      <c r="M2788" s="4" t="s">
        <v>1049</v>
      </c>
      <c r="N2788" s="4" t="s">
        <v>1050</v>
      </c>
    </row>
    <row r="2789" spans="1:14" hidden="1" x14ac:dyDescent="0.3">
      <c r="A2789" s="5" t="s">
        <v>604</v>
      </c>
      <c r="B2789" s="5">
        <v>10</v>
      </c>
      <c r="C2789" s="5">
        <v>10.199999999999999</v>
      </c>
      <c r="D2789" s="5">
        <v>133</v>
      </c>
      <c r="E2789" s="4" t="s">
        <v>1523</v>
      </c>
      <c r="F2789" s="12" t="s">
        <v>1048</v>
      </c>
      <c r="G2789" s="4" t="s">
        <v>1351</v>
      </c>
      <c r="H2789" s="4">
        <v>4</v>
      </c>
      <c r="I2789" s="4"/>
      <c r="J2789" s="4" t="s">
        <v>856</v>
      </c>
      <c r="K2789" s="4"/>
      <c r="L2789" s="4">
        <v>1</v>
      </c>
      <c r="M2789" s="4" t="s">
        <v>1049</v>
      </c>
      <c r="N2789" s="4" t="s">
        <v>1050</v>
      </c>
    </row>
    <row r="2790" spans="1:14" hidden="1" x14ac:dyDescent="0.3">
      <c r="A2790" s="5" t="s">
        <v>604</v>
      </c>
      <c r="B2790" s="5">
        <v>10</v>
      </c>
      <c r="C2790" s="5">
        <v>10.199999999999999</v>
      </c>
      <c r="D2790" s="5">
        <v>134</v>
      </c>
      <c r="E2790" s="4" t="s">
        <v>1523</v>
      </c>
      <c r="F2790" s="12" t="s">
        <v>1048</v>
      </c>
      <c r="G2790" s="4" t="s">
        <v>1759</v>
      </c>
      <c r="H2790" s="4">
        <v>0.4</v>
      </c>
      <c r="I2790" s="4"/>
      <c r="J2790" s="4" t="s">
        <v>856</v>
      </c>
      <c r="K2790" s="4"/>
      <c r="L2790" s="4">
        <v>1</v>
      </c>
      <c r="M2790" s="4" t="s">
        <v>1049</v>
      </c>
      <c r="N2790" s="4" t="s">
        <v>1050</v>
      </c>
    </row>
    <row r="2791" spans="1:14" hidden="1" x14ac:dyDescent="0.3">
      <c r="A2791" s="5" t="s">
        <v>604</v>
      </c>
      <c r="B2791" s="5">
        <v>10</v>
      </c>
      <c r="C2791" s="5">
        <v>10.199999999999999</v>
      </c>
      <c r="D2791" s="5">
        <v>134</v>
      </c>
      <c r="E2791" s="4" t="s">
        <v>1523</v>
      </c>
      <c r="F2791" s="12" t="s">
        <v>1048</v>
      </c>
      <c r="G2791" s="4" t="s">
        <v>2227</v>
      </c>
      <c r="H2791" s="4">
        <v>0.8</v>
      </c>
      <c r="I2791" s="4"/>
      <c r="J2791" s="4" t="s">
        <v>856</v>
      </c>
      <c r="K2791" s="4"/>
      <c r="L2791" s="4">
        <v>1</v>
      </c>
      <c r="M2791" s="4" t="s">
        <v>1049</v>
      </c>
      <c r="N2791" s="4" t="s">
        <v>1050</v>
      </c>
    </row>
    <row r="2792" spans="1:14" hidden="1" x14ac:dyDescent="0.3">
      <c r="A2792" s="5" t="s">
        <v>604</v>
      </c>
      <c r="B2792" s="5">
        <v>10</v>
      </c>
      <c r="C2792" s="5">
        <v>10.199999999999999</v>
      </c>
      <c r="D2792" s="5">
        <v>134</v>
      </c>
      <c r="E2792" s="4" t="s">
        <v>1523</v>
      </c>
      <c r="F2792" s="12" t="s">
        <v>1048</v>
      </c>
      <c r="G2792" s="4" t="s">
        <v>963</v>
      </c>
      <c r="H2792" s="4">
        <v>93.8</v>
      </c>
      <c r="I2792" s="4"/>
      <c r="J2792" s="4" t="s">
        <v>856</v>
      </c>
      <c r="K2792" s="4"/>
      <c r="L2792" s="4">
        <v>1</v>
      </c>
      <c r="M2792" s="4" t="s">
        <v>1049</v>
      </c>
      <c r="N2792" s="4" t="s">
        <v>1050</v>
      </c>
    </row>
    <row r="2793" spans="1:14" hidden="1" x14ac:dyDescent="0.3">
      <c r="A2793" s="5" t="s">
        <v>604</v>
      </c>
      <c r="B2793" s="5">
        <v>10</v>
      </c>
      <c r="C2793" s="5">
        <v>10.199999999999999</v>
      </c>
      <c r="D2793" s="5">
        <v>134</v>
      </c>
      <c r="E2793" s="4" t="s">
        <v>1523</v>
      </c>
      <c r="F2793" s="12" t="s">
        <v>1048</v>
      </c>
      <c r="G2793" s="4" t="s">
        <v>1351</v>
      </c>
      <c r="H2793" s="4">
        <v>5.4</v>
      </c>
      <c r="I2793" s="4"/>
      <c r="J2793" s="4" t="s">
        <v>856</v>
      </c>
      <c r="K2793" s="4"/>
      <c r="L2793" s="4">
        <v>1</v>
      </c>
      <c r="M2793" s="4" t="s">
        <v>1049</v>
      </c>
      <c r="N2793" s="4" t="s">
        <v>1050</v>
      </c>
    </row>
    <row r="2794" spans="1:14" hidden="1" x14ac:dyDescent="0.3">
      <c r="A2794" s="5" t="s">
        <v>604</v>
      </c>
      <c r="B2794" s="5">
        <v>10</v>
      </c>
      <c r="C2794" s="5">
        <v>10.199999999999999</v>
      </c>
      <c r="D2794" s="5">
        <v>135</v>
      </c>
      <c r="E2794" s="4" t="s">
        <v>1523</v>
      </c>
      <c r="F2794" s="12" t="s">
        <v>1048</v>
      </c>
      <c r="G2794" s="4" t="s">
        <v>1759</v>
      </c>
      <c r="H2794" s="4">
        <v>0.7</v>
      </c>
      <c r="I2794" s="4"/>
      <c r="J2794" s="4" t="s">
        <v>856</v>
      </c>
      <c r="K2794" s="4"/>
      <c r="L2794" s="4">
        <v>1</v>
      </c>
      <c r="M2794" s="4" t="s">
        <v>1049</v>
      </c>
      <c r="N2794" s="4" t="s">
        <v>1050</v>
      </c>
    </row>
    <row r="2795" spans="1:14" hidden="1" x14ac:dyDescent="0.3">
      <c r="A2795" s="5" t="s">
        <v>604</v>
      </c>
      <c r="B2795" s="5">
        <v>10</v>
      </c>
      <c r="C2795" s="5">
        <v>10.199999999999999</v>
      </c>
      <c r="D2795" s="5">
        <v>135</v>
      </c>
      <c r="E2795" s="4" t="s">
        <v>1523</v>
      </c>
      <c r="F2795" s="12" t="s">
        <v>1048</v>
      </c>
      <c r="G2795" s="4" t="s">
        <v>2227</v>
      </c>
      <c r="H2795" s="4">
        <v>11.7</v>
      </c>
      <c r="I2795" s="4"/>
      <c r="J2795" s="4" t="s">
        <v>856</v>
      </c>
      <c r="K2795" s="4"/>
      <c r="L2795" s="4">
        <v>1</v>
      </c>
      <c r="M2795" s="4" t="s">
        <v>1049</v>
      </c>
      <c r="N2795" s="4" t="s">
        <v>1050</v>
      </c>
    </row>
    <row r="2796" spans="1:14" hidden="1" x14ac:dyDescent="0.3">
      <c r="A2796" s="5" t="s">
        <v>604</v>
      </c>
      <c r="B2796" s="5">
        <v>10</v>
      </c>
      <c r="C2796" s="5">
        <v>10.199999999999999</v>
      </c>
      <c r="D2796" s="5">
        <v>135</v>
      </c>
      <c r="E2796" s="4" t="s">
        <v>1523</v>
      </c>
      <c r="F2796" s="12" t="s">
        <v>1048</v>
      </c>
      <c r="G2796" s="4" t="s">
        <v>963</v>
      </c>
      <c r="H2796" s="4">
        <v>86.2</v>
      </c>
      <c r="I2796" s="4"/>
      <c r="J2796" s="4" t="s">
        <v>856</v>
      </c>
      <c r="K2796" s="4"/>
      <c r="L2796" s="4">
        <v>1</v>
      </c>
      <c r="M2796" s="4" t="s">
        <v>1049</v>
      </c>
      <c r="N2796" s="4" t="s">
        <v>1050</v>
      </c>
    </row>
    <row r="2797" spans="1:14" hidden="1" x14ac:dyDescent="0.3">
      <c r="A2797" s="5" t="s">
        <v>604</v>
      </c>
      <c r="B2797" s="5">
        <v>10</v>
      </c>
      <c r="C2797" s="5">
        <v>10.199999999999999</v>
      </c>
      <c r="D2797" s="5">
        <v>135</v>
      </c>
      <c r="E2797" s="4" t="s">
        <v>1523</v>
      </c>
      <c r="F2797" s="12" t="s">
        <v>1048</v>
      </c>
      <c r="G2797" s="4" t="s">
        <v>1351</v>
      </c>
      <c r="H2797" s="4">
        <v>2.1</v>
      </c>
      <c r="I2797" s="4"/>
      <c r="J2797" s="4" t="s">
        <v>856</v>
      </c>
      <c r="K2797" s="4"/>
      <c r="L2797" s="4">
        <v>1</v>
      </c>
      <c r="M2797" s="4" t="s">
        <v>1049</v>
      </c>
      <c r="N2797" s="4" t="s">
        <v>1050</v>
      </c>
    </row>
    <row r="2798" spans="1:14" hidden="1" x14ac:dyDescent="0.3">
      <c r="A2798" s="5" t="s">
        <v>604</v>
      </c>
      <c r="B2798" s="5">
        <v>10</v>
      </c>
      <c r="C2798" s="5">
        <v>10.199999999999999</v>
      </c>
      <c r="D2798" s="5">
        <v>136</v>
      </c>
      <c r="E2798" s="4" t="s">
        <v>1523</v>
      </c>
      <c r="F2798" s="12" t="s">
        <v>1048</v>
      </c>
      <c r="G2798" s="4" t="s">
        <v>1759</v>
      </c>
      <c r="H2798" s="4">
        <v>0.7</v>
      </c>
      <c r="I2798" s="4"/>
      <c r="J2798" s="4" t="s">
        <v>856</v>
      </c>
      <c r="K2798" s="4"/>
      <c r="L2798" s="4">
        <v>1</v>
      </c>
      <c r="M2798" s="4" t="s">
        <v>1049</v>
      </c>
      <c r="N2798" s="4" t="s">
        <v>1050</v>
      </c>
    </row>
    <row r="2799" spans="1:14" hidden="1" x14ac:dyDescent="0.3">
      <c r="A2799" s="5" t="s">
        <v>604</v>
      </c>
      <c r="B2799" s="5">
        <v>10</v>
      </c>
      <c r="C2799" s="5">
        <v>10.199999999999999</v>
      </c>
      <c r="D2799" s="5">
        <v>136</v>
      </c>
      <c r="E2799" s="4" t="s">
        <v>1523</v>
      </c>
      <c r="F2799" s="12" t="s">
        <v>1048</v>
      </c>
      <c r="G2799" s="4" t="s">
        <v>2227</v>
      </c>
      <c r="H2799" s="4">
        <v>26.2</v>
      </c>
      <c r="I2799" s="4"/>
      <c r="J2799" s="4" t="s">
        <v>856</v>
      </c>
      <c r="K2799" s="4"/>
      <c r="L2799" s="4">
        <v>1</v>
      </c>
      <c r="M2799" s="4" t="s">
        <v>1049</v>
      </c>
      <c r="N2799" s="4" t="s">
        <v>1050</v>
      </c>
    </row>
    <row r="2800" spans="1:14" hidden="1" x14ac:dyDescent="0.3">
      <c r="A2800" s="5" t="s">
        <v>604</v>
      </c>
      <c r="B2800" s="5">
        <v>10</v>
      </c>
      <c r="C2800" s="5">
        <v>10.199999999999999</v>
      </c>
      <c r="D2800" s="5">
        <v>136</v>
      </c>
      <c r="E2800" s="4" t="s">
        <v>1523</v>
      </c>
      <c r="F2800" s="12" t="s">
        <v>1048</v>
      </c>
      <c r="G2800" s="4" t="s">
        <v>963</v>
      </c>
      <c r="H2800" s="4">
        <v>71.5</v>
      </c>
      <c r="I2800" s="4"/>
      <c r="J2800" s="4" t="s">
        <v>856</v>
      </c>
      <c r="K2800" s="4"/>
      <c r="L2800" s="4">
        <v>1</v>
      </c>
      <c r="M2800" s="4" t="s">
        <v>1049</v>
      </c>
      <c r="N2800" s="4" t="s">
        <v>1050</v>
      </c>
    </row>
    <row r="2801" spans="1:14" hidden="1" x14ac:dyDescent="0.3">
      <c r="A2801" s="5" t="s">
        <v>604</v>
      </c>
      <c r="B2801" s="5">
        <v>10</v>
      </c>
      <c r="C2801" s="5">
        <v>10.199999999999999</v>
      </c>
      <c r="D2801" s="5">
        <v>136</v>
      </c>
      <c r="E2801" s="4" t="s">
        <v>1523</v>
      </c>
      <c r="F2801" s="12" t="s">
        <v>1048</v>
      </c>
      <c r="G2801" s="4" t="s">
        <v>1351</v>
      </c>
      <c r="H2801" s="4">
        <v>2.4</v>
      </c>
      <c r="I2801" s="4"/>
      <c r="J2801" s="4" t="s">
        <v>856</v>
      </c>
      <c r="K2801" s="4"/>
      <c r="L2801" s="4">
        <v>1</v>
      </c>
      <c r="M2801" s="4" t="s">
        <v>1049</v>
      </c>
      <c r="N2801" s="4" t="s">
        <v>1050</v>
      </c>
    </row>
    <row r="2802" spans="1:14" hidden="1" x14ac:dyDescent="0.3">
      <c r="A2802" s="5" t="s">
        <v>604</v>
      </c>
      <c r="B2802" s="5">
        <v>10</v>
      </c>
      <c r="C2802" s="5">
        <v>10.3</v>
      </c>
      <c r="D2802" s="5">
        <v>137</v>
      </c>
      <c r="E2802" s="4" t="s">
        <v>1523</v>
      </c>
      <c r="F2802" s="12" t="s">
        <v>1048</v>
      </c>
      <c r="G2802" s="4" t="s">
        <v>1759</v>
      </c>
      <c r="H2802" s="4">
        <v>0.2</v>
      </c>
      <c r="I2802" s="4"/>
      <c r="J2802" s="4" t="s">
        <v>856</v>
      </c>
      <c r="K2802" s="4"/>
      <c r="L2802" s="4">
        <v>1</v>
      </c>
      <c r="M2802" s="4" t="s">
        <v>1049</v>
      </c>
      <c r="N2802" s="4" t="s">
        <v>1050</v>
      </c>
    </row>
    <row r="2803" spans="1:14" hidden="1" x14ac:dyDescent="0.3">
      <c r="A2803" s="5" t="s">
        <v>604</v>
      </c>
      <c r="B2803" s="5">
        <v>10</v>
      </c>
      <c r="C2803" s="5">
        <v>10.3</v>
      </c>
      <c r="D2803" s="5">
        <v>137</v>
      </c>
      <c r="E2803" s="4" t="s">
        <v>1523</v>
      </c>
      <c r="F2803" s="12" t="s">
        <v>1048</v>
      </c>
      <c r="G2803" s="4" t="s">
        <v>2227</v>
      </c>
      <c r="H2803" s="4">
        <v>6</v>
      </c>
      <c r="I2803" s="4"/>
      <c r="J2803" s="4" t="s">
        <v>856</v>
      </c>
      <c r="K2803" s="4"/>
      <c r="L2803" s="4">
        <v>1</v>
      </c>
      <c r="M2803" s="4" t="s">
        <v>1049</v>
      </c>
      <c r="N2803" s="4" t="s">
        <v>1050</v>
      </c>
    </row>
    <row r="2804" spans="1:14" hidden="1" x14ac:dyDescent="0.3">
      <c r="A2804" s="5" t="s">
        <v>604</v>
      </c>
      <c r="B2804" s="5">
        <v>10</v>
      </c>
      <c r="C2804" s="5">
        <v>10.3</v>
      </c>
      <c r="D2804" s="5">
        <v>137</v>
      </c>
      <c r="E2804" s="4" t="s">
        <v>1523</v>
      </c>
      <c r="F2804" s="12" t="s">
        <v>1048</v>
      </c>
      <c r="G2804" s="4" t="s">
        <v>963</v>
      </c>
      <c r="H2804" s="4">
        <v>88.5</v>
      </c>
      <c r="I2804" s="4"/>
      <c r="J2804" s="4" t="s">
        <v>856</v>
      </c>
      <c r="K2804" s="4"/>
      <c r="L2804" s="4">
        <v>1</v>
      </c>
      <c r="M2804" s="4" t="s">
        <v>1049</v>
      </c>
      <c r="N2804" s="4" t="s">
        <v>1050</v>
      </c>
    </row>
    <row r="2805" spans="1:14" hidden="1" x14ac:dyDescent="0.3">
      <c r="A2805" s="5" t="s">
        <v>604</v>
      </c>
      <c r="B2805" s="5">
        <v>10</v>
      </c>
      <c r="C2805" s="5">
        <v>10.3</v>
      </c>
      <c r="D2805" s="5">
        <v>137</v>
      </c>
      <c r="E2805" s="4" t="s">
        <v>1523</v>
      </c>
      <c r="F2805" s="12" t="s">
        <v>1048</v>
      </c>
      <c r="G2805" s="4" t="s">
        <v>1351</v>
      </c>
      <c r="H2805" s="4">
        <v>5.5</v>
      </c>
      <c r="I2805" s="4"/>
      <c r="J2805" s="4" t="s">
        <v>856</v>
      </c>
      <c r="K2805" s="4"/>
      <c r="L2805" s="4">
        <v>1</v>
      </c>
      <c r="M2805" s="4" t="s">
        <v>1049</v>
      </c>
      <c r="N2805" s="4" t="s">
        <v>1050</v>
      </c>
    </row>
    <row r="2806" spans="1:14" hidden="1" x14ac:dyDescent="0.3">
      <c r="A2806" s="5" t="s">
        <v>604</v>
      </c>
      <c r="B2806" s="5">
        <v>10</v>
      </c>
      <c r="C2806" s="5">
        <v>10.3</v>
      </c>
      <c r="D2806" s="5">
        <v>138</v>
      </c>
      <c r="E2806" s="4" t="s">
        <v>1523</v>
      </c>
      <c r="F2806" s="12" t="s">
        <v>1048</v>
      </c>
      <c r="G2806" s="4" t="s">
        <v>1759</v>
      </c>
      <c r="H2806" s="4">
        <v>1.8</v>
      </c>
      <c r="I2806" s="4"/>
      <c r="J2806" s="4" t="s">
        <v>856</v>
      </c>
      <c r="K2806" s="4"/>
      <c r="L2806" s="4">
        <v>1</v>
      </c>
      <c r="M2806" s="4" t="s">
        <v>1049</v>
      </c>
      <c r="N2806" s="4" t="s">
        <v>1050</v>
      </c>
    </row>
    <row r="2807" spans="1:14" hidden="1" x14ac:dyDescent="0.3">
      <c r="A2807" s="5" t="s">
        <v>604</v>
      </c>
      <c r="B2807" s="5">
        <v>10</v>
      </c>
      <c r="C2807" s="5">
        <v>10.3</v>
      </c>
      <c r="D2807" s="5">
        <v>138</v>
      </c>
      <c r="E2807" s="4" t="s">
        <v>1523</v>
      </c>
      <c r="F2807" s="12" t="s">
        <v>1048</v>
      </c>
      <c r="G2807" s="4" t="s">
        <v>2227</v>
      </c>
      <c r="H2807" s="4">
        <v>16.5</v>
      </c>
      <c r="I2807" s="4"/>
      <c r="J2807" s="4" t="s">
        <v>856</v>
      </c>
      <c r="K2807" s="4"/>
      <c r="L2807" s="4">
        <v>1</v>
      </c>
      <c r="M2807" s="4" t="s">
        <v>1049</v>
      </c>
      <c r="N2807" s="4" t="s">
        <v>1050</v>
      </c>
    </row>
    <row r="2808" spans="1:14" hidden="1" x14ac:dyDescent="0.3">
      <c r="A2808" s="5" t="s">
        <v>604</v>
      </c>
      <c r="B2808" s="5">
        <v>10</v>
      </c>
      <c r="C2808" s="5">
        <v>10.3</v>
      </c>
      <c r="D2808" s="5">
        <v>138</v>
      </c>
      <c r="E2808" s="4" t="s">
        <v>1523</v>
      </c>
      <c r="F2808" s="12" t="s">
        <v>1048</v>
      </c>
      <c r="G2808" s="4" t="s">
        <v>963</v>
      </c>
      <c r="H2808" s="4">
        <v>72.2</v>
      </c>
      <c r="I2808" s="4"/>
      <c r="J2808" s="4" t="s">
        <v>856</v>
      </c>
      <c r="K2808" s="4"/>
      <c r="L2808" s="4">
        <v>1</v>
      </c>
      <c r="M2808" s="4" t="s">
        <v>1049</v>
      </c>
      <c r="N2808" s="4" t="s">
        <v>1050</v>
      </c>
    </row>
    <row r="2809" spans="1:14" hidden="1" x14ac:dyDescent="0.3">
      <c r="A2809" s="5" t="s">
        <v>604</v>
      </c>
      <c r="B2809" s="5">
        <v>10</v>
      </c>
      <c r="C2809" s="5">
        <v>10.3</v>
      </c>
      <c r="D2809" s="5">
        <v>138</v>
      </c>
      <c r="E2809" s="4" t="s">
        <v>1523</v>
      </c>
      <c r="F2809" s="12" t="s">
        <v>1048</v>
      </c>
      <c r="G2809" s="4" t="s">
        <v>1351</v>
      </c>
      <c r="H2809" s="4">
        <v>11.3</v>
      </c>
      <c r="I2809" s="4"/>
      <c r="J2809" s="4" t="s">
        <v>856</v>
      </c>
      <c r="K2809" s="4"/>
      <c r="L2809" s="4">
        <v>1</v>
      </c>
      <c r="M2809" s="4" t="s">
        <v>1049</v>
      </c>
      <c r="N2809" s="4" t="s">
        <v>1050</v>
      </c>
    </row>
    <row r="2810" spans="1:14" hidden="1" x14ac:dyDescent="0.3">
      <c r="A2810" s="5" t="s">
        <v>604</v>
      </c>
      <c r="B2810" s="5">
        <v>10</v>
      </c>
      <c r="C2810" s="5">
        <v>10.3</v>
      </c>
      <c r="D2810" s="5">
        <v>139</v>
      </c>
      <c r="E2810" s="4" t="s">
        <v>1523</v>
      </c>
      <c r="F2810" s="12" t="s">
        <v>1048</v>
      </c>
      <c r="G2810" s="4" t="s">
        <v>1759</v>
      </c>
      <c r="H2810" s="4">
        <v>0.8</v>
      </c>
      <c r="I2810" s="4"/>
      <c r="J2810" s="4" t="s">
        <v>856</v>
      </c>
      <c r="K2810" s="4"/>
      <c r="L2810" s="4">
        <v>1</v>
      </c>
      <c r="M2810" s="4" t="s">
        <v>1049</v>
      </c>
      <c r="N2810" s="4" t="s">
        <v>1050</v>
      </c>
    </row>
    <row r="2811" spans="1:14" hidden="1" x14ac:dyDescent="0.3">
      <c r="A2811" s="5" t="s">
        <v>604</v>
      </c>
      <c r="B2811" s="5">
        <v>10</v>
      </c>
      <c r="C2811" s="5">
        <v>10.3</v>
      </c>
      <c r="D2811" s="5">
        <v>139</v>
      </c>
      <c r="E2811" s="4" t="s">
        <v>1523</v>
      </c>
      <c r="F2811" s="12" t="s">
        <v>1048</v>
      </c>
      <c r="G2811" s="4" t="s">
        <v>2227</v>
      </c>
      <c r="H2811" s="4">
        <v>6.9</v>
      </c>
      <c r="I2811" s="4"/>
      <c r="J2811" s="4" t="s">
        <v>856</v>
      </c>
      <c r="K2811" s="4"/>
      <c r="L2811" s="4">
        <v>1</v>
      </c>
      <c r="M2811" s="4" t="s">
        <v>1049</v>
      </c>
      <c r="N2811" s="4" t="s">
        <v>1050</v>
      </c>
    </row>
    <row r="2812" spans="1:14" hidden="1" x14ac:dyDescent="0.3">
      <c r="A2812" s="5" t="s">
        <v>604</v>
      </c>
      <c r="B2812" s="5">
        <v>10</v>
      </c>
      <c r="C2812" s="5">
        <v>10.3</v>
      </c>
      <c r="D2812" s="5">
        <v>139</v>
      </c>
      <c r="E2812" s="4" t="s">
        <v>1523</v>
      </c>
      <c r="F2812" s="12" t="s">
        <v>1048</v>
      </c>
      <c r="G2812" s="4" t="s">
        <v>963</v>
      </c>
      <c r="H2812" s="4">
        <v>87.4</v>
      </c>
      <c r="I2812" s="4"/>
      <c r="J2812" s="4" t="s">
        <v>856</v>
      </c>
      <c r="K2812" s="4"/>
      <c r="L2812" s="4">
        <v>1</v>
      </c>
      <c r="M2812" s="4" t="s">
        <v>1049</v>
      </c>
      <c r="N2812" s="4" t="s">
        <v>1050</v>
      </c>
    </row>
    <row r="2813" spans="1:14" hidden="1" x14ac:dyDescent="0.3">
      <c r="A2813" s="5" t="s">
        <v>604</v>
      </c>
      <c r="B2813" s="5">
        <v>10</v>
      </c>
      <c r="C2813" s="5">
        <v>10.3</v>
      </c>
      <c r="D2813" s="5">
        <v>139</v>
      </c>
      <c r="E2813" s="4" t="s">
        <v>1523</v>
      </c>
      <c r="F2813" s="12" t="s">
        <v>1048</v>
      </c>
      <c r="G2813" s="4" t="s">
        <v>1351</v>
      </c>
      <c r="H2813" s="4">
        <v>5.7</v>
      </c>
      <c r="I2813" s="4"/>
      <c r="J2813" s="4" t="s">
        <v>856</v>
      </c>
      <c r="K2813" s="4"/>
      <c r="L2813" s="4">
        <v>1</v>
      </c>
      <c r="M2813" s="4" t="s">
        <v>1049</v>
      </c>
      <c r="N2813" s="4" t="s">
        <v>1050</v>
      </c>
    </row>
    <row r="2814" spans="1:14" hidden="1" x14ac:dyDescent="0.3">
      <c r="A2814" s="5" t="s">
        <v>604</v>
      </c>
      <c r="B2814" s="5">
        <v>10</v>
      </c>
      <c r="C2814" s="5">
        <v>10.3</v>
      </c>
      <c r="D2814" s="5">
        <v>140</v>
      </c>
      <c r="E2814" s="4" t="s">
        <v>1523</v>
      </c>
      <c r="F2814" s="12" t="s">
        <v>1048</v>
      </c>
      <c r="G2814" s="4" t="s">
        <v>1759</v>
      </c>
      <c r="H2814" s="4">
        <v>1.8</v>
      </c>
      <c r="I2814" s="4"/>
      <c r="J2814" s="4" t="s">
        <v>856</v>
      </c>
      <c r="K2814" s="4"/>
      <c r="L2814" s="4">
        <v>1</v>
      </c>
      <c r="M2814" s="4" t="s">
        <v>1049</v>
      </c>
      <c r="N2814" s="4" t="s">
        <v>1050</v>
      </c>
    </row>
    <row r="2815" spans="1:14" hidden="1" x14ac:dyDescent="0.3">
      <c r="A2815" s="5" t="s">
        <v>604</v>
      </c>
      <c r="B2815" s="5">
        <v>10</v>
      </c>
      <c r="C2815" s="5">
        <v>10.3</v>
      </c>
      <c r="D2815" s="5">
        <v>140</v>
      </c>
      <c r="E2815" s="4" t="s">
        <v>1523</v>
      </c>
      <c r="F2815" s="12" t="s">
        <v>1048</v>
      </c>
      <c r="G2815" s="4" t="s">
        <v>2227</v>
      </c>
      <c r="H2815" s="4">
        <v>27.7</v>
      </c>
      <c r="I2815" s="4"/>
      <c r="J2815" s="4" t="s">
        <v>856</v>
      </c>
      <c r="K2815" s="4"/>
      <c r="L2815" s="4">
        <v>1</v>
      </c>
      <c r="M2815" s="4" t="s">
        <v>1049</v>
      </c>
      <c r="N2815" s="4" t="s">
        <v>1050</v>
      </c>
    </row>
    <row r="2816" spans="1:14" hidden="1" x14ac:dyDescent="0.3">
      <c r="A2816" s="5" t="s">
        <v>604</v>
      </c>
      <c r="B2816" s="5">
        <v>10</v>
      </c>
      <c r="C2816" s="5">
        <v>10.3</v>
      </c>
      <c r="D2816" s="5">
        <v>140</v>
      </c>
      <c r="E2816" s="4" t="s">
        <v>1523</v>
      </c>
      <c r="F2816" s="12" t="s">
        <v>1048</v>
      </c>
      <c r="G2816" s="4" t="s">
        <v>963</v>
      </c>
      <c r="H2816" s="4">
        <v>58.2</v>
      </c>
      <c r="I2816" s="4"/>
      <c r="J2816" s="4" t="s">
        <v>856</v>
      </c>
      <c r="K2816" s="4"/>
      <c r="L2816" s="4">
        <v>1</v>
      </c>
      <c r="M2816" s="4" t="s">
        <v>1049</v>
      </c>
      <c r="N2816" s="4" t="s">
        <v>1050</v>
      </c>
    </row>
    <row r="2817" spans="1:14" hidden="1" x14ac:dyDescent="0.3">
      <c r="A2817" s="5" t="s">
        <v>604</v>
      </c>
      <c r="B2817" s="5">
        <v>10</v>
      </c>
      <c r="C2817" s="5">
        <v>10.3</v>
      </c>
      <c r="D2817" s="5">
        <v>140</v>
      </c>
      <c r="E2817" s="4" t="s">
        <v>1523</v>
      </c>
      <c r="F2817" s="12" t="s">
        <v>1048</v>
      </c>
      <c r="G2817" s="4" t="s">
        <v>1351</v>
      </c>
      <c r="H2817" s="4">
        <v>14.2</v>
      </c>
      <c r="I2817" s="4"/>
      <c r="J2817" s="4" t="s">
        <v>856</v>
      </c>
      <c r="K2817" s="4"/>
      <c r="L2817" s="4">
        <v>1</v>
      </c>
      <c r="M2817" s="4" t="s">
        <v>1049</v>
      </c>
      <c r="N2817" s="4" t="s">
        <v>1050</v>
      </c>
    </row>
    <row r="2818" spans="1:14" hidden="1" x14ac:dyDescent="0.3">
      <c r="A2818" s="5" t="s">
        <v>604</v>
      </c>
      <c r="B2818" s="5">
        <v>10</v>
      </c>
      <c r="C2818" s="5">
        <v>10.3</v>
      </c>
      <c r="D2818" s="5">
        <v>141</v>
      </c>
      <c r="E2818" s="4" t="s">
        <v>1523</v>
      </c>
      <c r="F2818" s="12" t="s">
        <v>1048</v>
      </c>
      <c r="G2818" s="4" t="s">
        <v>1759</v>
      </c>
      <c r="H2818" s="4">
        <v>0.9</v>
      </c>
      <c r="I2818" s="4"/>
      <c r="J2818" s="4" t="s">
        <v>856</v>
      </c>
      <c r="K2818" s="4"/>
      <c r="L2818" s="4">
        <v>1</v>
      </c>
      <c r="M2818" s="4" t="s">
        <v>1049</v>
      </c>
      <c r="N2818" s="4" t="s">
        <v>1050</v>
      </c>
    </row>
    <row r="2819" spans="1:14" hidden="1" x14ac:dyDescent="0.3">
      <c r="A2819" s="5" t="s">
        <v>604</v>
      </c>
      <c r="B2819" s="5">
        <v>10</v>
      </c>
      <c r="C2819" s="5">
        <v>10.3</v>
      </c>
      <c r="D2819" s="5">
        <v>141</v>
      </c>
      <c r="E2819" s="4" t="s">
        <v>1523</v>
      </c>
      <c r="F2819" s="12" t="s">
        <v>1048</v>
      </c>
      <c r="G2819" s="4" t="s">
        <v>2227</v>
      </c>
      <c r="H2819" s="4">
        <v>0.8</v>
      </c>
      <c r="I2819" s="4"/>
      <c r="J2819" s="4" t="s">
        <v>856</v>
      </c>
      <c r="K2819" s="4"/>
      <c r="L2819" s="4">
        <v>1</v>
      </c>
      <c r="M2819" s="4" t="s">
        <v>1049</v>
      </c>
      <c r="N2819" s="4" t="s">
        <v>1050</v>
      </c>
    </row>
    <row r="2820" spans="1:14" hidden="1" x14ac:dyDescent="0.3">
      <c r="A2820" s="5" t="s">
        <v>604</v>
      </c>
      <c r="B2820" s="5">
        <v>10</v>
      </c>
      <c r="C2820" s="5">
        <v>10.3</v>
      </c>
      <c r="D2820" s="5">
        <v>141</v>
      </c>
      <c r="E2820" s="4" t="s">
        <v>1523</v>
      </c>
      <c r="F2820" s="12" t="s">
        <v>1048</v>
      </c>
      <c r="G2820" s="4" t="s">
        <v>963</v>
      </c>
      <c r="H2820" s="4">
        <v>90.9</v>
      </c>
      <c r="I2820" s="4"/>
      <c r="J2820" s="4" t="s">
        <v>856</v>
      </c>
      <c r="K2820" s="4"/>
      <c r="L2820" s="4">
        <v>1</v>
      </c>
      <c r="M2820" s="4" t="s">
        <v>1049</v>
      </c>
      <c r="N2820" s="4" t="s">
        <v>1050</v>
      </c>
    </row>
    <row r="2821" spans="1:14" hidden="1" x14ac:dyDescent="0.3">
      <c r="A2821" s="5" t="s">
        <v>604</v>
      </c>
      <c r="B2821" s="5">
        <v>10</v>
      </c>
      <c r="C2821" s="5">
        <v>10.3</v>
      </c>
      <c r="D2821" s="5">
        <v>141</v>
      </c>
      <c r="E2821" s="4" t="s">
        <v>1523</v>
      </c>
      <c r="F2821" s="12" t="s">
        <v>1048</v>
      </c>
      <c r="G2821" s="4" t="s">
        <v>1351</v>
      </c>
      <c r="H2821" s="4">
        <v>8.3000000000000007</v>
      </c>
      <c r="I2821" s="4"/>
      <c r="J2821" s="4" t="s">
        <v>856</v>
      </c>
      <c r="K2821" s="4"/>
      <c r="L2821" s="4">
        <v>1</v>
      </c>
      <c r="M2821" s="4" t="s">
        <v>1049</v>
      </c>
      <c r="N2821" s="4" t="s">
        <v>1050</v>
      </c>
    </row>
    <row r="2822" spans="1:14" hidden="1" x14ac:dyDescent="0.3">
      <c r="A2822" s="5" t="s">
        <v>604</v>
      </c>
      <c r="B2822" s="5">
        <v>10</v>
      </c>
      <c r="C2822" s="5">
        <v>10.3</v>
      </c>
      <c r="D2822" s="5">
        <v>142</v>
      </c>
      <c r="E2822" s="4" t="s">
        <v>1523</v>
      </c>
      <c r="F2822" s="12" t="s">
        <v>1048</v>
      </c>
      <c r="G2822" s="4" t="s">
        <v>1759</v>
      </c>
      <c r="H2822" s="4">
        <v>0.6</v>
      </c>
      <c r="I2822" s="4"/>
      <c r="J2822" s="4" t="s">
        <v>856</v>
      </c>
      <c r="K2822" s="4"/>
      <c r="L2822" s="4">
        <v>1</v>
      </c>
      <c r="M2822" s="4" t="s">
        <v>1049</v>
      </c>
      <c r="N2822" s="4" t="s">
        <v>1050</v>
      </c>
    </row>
    <row r="2823" spans="1:14" hidden="1" x14ac:dyDescent="0.3">
      <c r="A2823" s="5" t="s">
        <v>604</v>
      </c>
      <c r="B2823" s="5">
        <v>10</v>
      </c>
      <c r="C2823" s="5">
        <v>10.3</v>
      </c>
      <c r="D2823" s="5">
        <v>142</v>
      </c>
      <c r="E2823" s="4" t="s">
        <v>1523</v>
      </c>
      <c r="F2823" s="12" t="s">
        <v>1048</v>
      </c>
      <c r="G2823" s="4" t="s">
        <v>2227</v>
      </c>
      <c r="H2823" s="4">
        <v>42.5</v>
      </c>
      <c r="I2823" s="4"/>
      <c r="J2823" s="4" t="s">
        <v>856</v>
      </c>
      <c r="K2823" s="4"/>
      <c r="L2823" s="4">
        <v>1</v>
      </c>
      <c r="M2823" s="4" t="s">
        <v>1049</v>
      </c>
      <c r="N2823" s="4" t="s">
        <v>1050</v>
      </c>
    </row>
    <row r="2824" spans="1:14" hidden="1" x14ac:dyDescent="0.3">
      <c r="A2824" s="5" t="s">
        <v>604</v>
      </c>
      <c r="B2824" s="5">
        <v>10</v>
      </c>
      <c r="C2824" s="5">
        <v>10.3</v>
      </c>
      <c r="D2824" s="5">
        <v>142</v>
      </c>
      <c r="E2824" s="4" t="s">
        <v>1523</v>
      </c>
      <c r="F2824" s="12" t="s">
        <v>1048</v>
      </c>
      <c r="G2824" s="4" t="s">
        <v>963</v>
      </c>
      <c r="H2824" s="4">
        <v>52.4</v>
      </c>
      <c r="I2824" s="4"/>
      <c r="J2824" s="4" t="s">
        <v>856</v>
      </c>
      <c r="K2824" s="4"/>
      <c r="L2824" s="4">
        <v>1</v>
      </c>
      <c r="M2824" s="4" t="s">
        <v>1049</v>
      </c>
      <c r="N2824" s="4" t="s">
        <v>1050</v>
      </c>
    </row>
    <row r="2825" spans="1:14" hidden="1" x14ac:dyDescent="0.3">
      <c r="A2825" s="5" t="s">
        <v>604</v>
      </c>
      <c r="B2825" s="5">
        <v>10</v>
      </c>
      <c r="C2825" s="5">
        <v>10.3</v>
      </c>
      <c r="D2825" s="5">
        <v>142</v>
      </c>
      <c r="E2825" s="4" t="s">
        <v>1523</v>
      </c>
      <c r="F2825" s="12" t="s">
        <v>1048</v>
      </c>
      <c r="G2825" s="4" t="s">
        <v>1351</v>
      </c>
      <c r="H2825" s="4">
        <v>5.2</v>
      </c>
      <c r="I2825" s="4"/>
      <c r="J2825" s="4" t="s">
        <v>856</v>
      </c>
      <c r="K2825" s="4"/>
      <c r="L2825" s="4">
        <v>1</v>
      </c>
      <c r="M2825" s="4" t="s">
        <v>1049</v>
      </c>
      <c r="N2825" s="4" t="s">
        <v>1050</v>
      </c>
    </row>
    <row r="2826" spans="1:14" hidden="1" x14ac:dyDescent="0.3">
      <c r="A2826" s="5" t="s">
        <v>604</v>
      </c>
      <c r="B2826" s="5">
        <v>10</v>
      </c>
      <c r="C2826" s="5">
        <v>10.3</v>
      </c>
      <c r="D2826" s="5">
        <v>143</v>
      </c>
      <c r="E2826" s="4" t="s">
        <v>1523</v>
      </c>
      <c r="F2826" s="12" t="s">
        <v>1048</v>
      </c>
      <c r="G2826" s="4" t="s">
        <v>1759</v>
      </c>
      <c r="H2826" s="4">
        <v>0.9</v>
      </c>
      <c r="I2826" s="4"/>
      <c r="J2826" s="4" t="s">
        <v>856</v>
      </c>
      <c r="K2826" s="4"/>
      <c r="L2826" s="4">
        <v>1</v>
      </c>
      <c r="M2826" s="4" t="s">
        <v>1049</v>
      </c>
      <c r="N2826" s="4" t="s">
        <v>1050</v>
      </c>
    </row>
    <row r="2827" spans="1:14" hidden="1" x14ac:dyDescent="0.3">
      <c r="A2827" s="5" t="s">
        <v>604</v>
      </c>
      <c r="B2827" s="5">
        <v>10</v>
      </c>
      <c r="C2827" s="5">
        <v>10.3</v>
      </c>
      <c r="D2827" s="5">
        <v>143</v>
      </c>
      <c r="E2827" s="4" t="s">
        <v>1523</v>
      </c>
      <c r="F2827" s="12" t="s">
        <v>1048</v>
      </c>
      <c r="G2827" s="4" t="s">
        <v>2227</v>
      </c>
      <c r="H2827" s="4">
        <v>4</v>
      </c>
      <c r="I2827" s="4"/>
      <c r="J2827" s="4" t="s">
        <v>856</v>
      </c>
      <c r="K2827" s="4"/>
      <c r="L2827" s="4">
        <v>1</v>
      </c>
      <c r="M2827" s="4" t="s">
        <v>1049</v>
      </c>
      <c r="N2827" s="4" t="s">
        <v>1050</v>
      </c>
    </row>
    <row r="2828" spans="1:14" hidden="1" x14ac:dyDescent="0.3">
      <c r="A2828" s="5" t="s">
        <v>604</v>
      </c>
      <c r="B2828" s="5">
        <v>10</v>
      </c>
      <c r="C2828" s="5">
        <v>10.3</v>
      </c>
      <c r="D2828" s="5">
        <v>143</v>
      </c>
      <c r="E2828" s="4" t="s">
        <v>1523</v>
      </c>
      <c r="F2828" s="12" t="s">
        <v>1048</v>
      </c>
      <c r="G2828" s="4" t="s">
        <v>963</v>
      </c>
      <c r="H2828" s="4">
        <v>95.3</v>
      </c>
      <c r="I2828" s="4"/>
      <c r="J2828" s="4" t="s">
        <v>856</v>
      </c>
      <c r="K2828" s="4"/>
      <c r="L2828" s="4">
        <v>1</v>
      </c>
      <c r="M2828" s="4" t="s">
        <v>1049</v>
      </c>
      <c r="N2828" s="4" t="s">
        <v>1050</v>
      </c>
    </row>
    <row r="2829" spans="1:14" hidden="1" x14ac:dyDescent="0.3">
      <c r="A2829" s="5" t="s">
        <v>604</v>
      </c>
      <c r="B2829" s="5">
        <v>10</v>
      </c>
      <c r="C2829" s="5">
        <v>10.3</v>
      </c>
      <c r="D2829" s="5">
        <v>143</v>
      </c>
      <c r="E2829" s="4" t="s">
        <v>1523</v>
      </c>
      <c r="F2829" s="12" t="s">
        <v>1048</v>
      </c>
      <c r="G2829" s="4" t="s">
        <v>1351</v>
      </c>
      <c r="H2829" s="4">
        <v>0.8</v>
      </c>
      <c r="I2829" s="4"/>
      <c r="J2829" s="4" t="s">
        <v>856</v>
      </c>
      <c r="K2829" s="4"/>
      <c r="L2829" s="4">
        <v>1</v>
      </c>
      <c r="M2829" s="4" t="s">
        <v>1049</v>
      </c>
      <c r="N2829" s="4" t="s">
        <v>1050</v>
      </c>
    </row>
    <row r="2830" spans="1:14" hidden="1" x14ac:dyDescent="0.3">
      <c r="A2830" s="5" t="s">
        <v>604</v>
      </c>
      <c r="B2830" s="5">
        <v>10</v>
      </c>
      <c r="C2830" s="5">
        <v>10.3</v>
      </c>
      <c r="D2830" s="5">
        <v>144</v>
      </c>
      <c r="E2830" s="4" t="s">
        <v>1523</v>
      </c>
      <c r="F2830" s="12" t="s">
        <v>1048</v>
      </c>
      <c r="G2830" s="4" t="s">
        <v>1759</v>
      </c>
      <c r="H2830" s="4">
        <v>1.2</v>
      </c>
      <c r="I2830" s="4"/>
      <c r="J2830" s="4" t="s">
        <v>856</v>
      </c>
      <c r="K2830" s="4"/>
      <c r="L2830" s="4">
        <v>1</v>
      </c>
      <c r="M2830" s="4" t="s">
        <v>1049</v>
      </c>
      <c r="N2830" s="4" t="s">
        <v>1050</v>
      </c>
    </row>
    <row r="2831" spans="1:14" hidden="1" x14ac:dyDescent="0.3">
      <c r="A2831" s="5" t="s">
        <v>604</v>
      </c>
      <c r="B2831" s="5">
        <v>10</v>
      </c>
      <c r="C2831" s="5">
        <v>10.3</v>
      </c>
      <c r="D2831" s="5">
        <v>144</v>
      </c>
      <c r="E2831" s="4" t="s">
        <v>1523</v>
      </c>
      <c r="F2831" s="12" t="s">
        <v>1048</v>
      </c>
      <c r="G2831" s="4" t="s">
        <v>2227</v>
      </c>
      <c r="H2831" s="4">
        <v>7.5</v>
      </c>
      <c r="I2831" s="4"/>
      <c r="J2831" s="4" t="s">
        <v>856</v>
      </c>
      <c r="K2831" s="4"/>
      <c r="L2831" s="4">
        <v>1</v>
      </c>
      <c r="M2831" s="4" t="s">
        <v>1049</v>
      </c>
      <c r="N2831" s="4" t="s">
        <v>1050</v>
      </c>
    </row>
    <row r="2832" spans="1:14" hidden="1" x14ac:dyDescent="0.3">
      <c r="A2832" s="5" t="s">
        <v>604</v>
      </c>
      <c r="B2832" s="5">
        <v>10</v>
      </c>
      <c r="C2832" s="5">
        <v>10.3</v>
      </c>
      <c r="D2832" s="5">
        <v>144</v>
      </c>
      <c r="E2832" s="4" t="s">
        <v>1523</v>
      </c>
      <c r="F2832" s="12" t="s">
        <v>1048</v>
      </c>
      <c r="G2832" s="4" t="s">
        <v>963</v>
      </c>
      <c r="H2832" s="4">
        <v>77.3</v>
      </c>
      <c r="I2832" s="4"/>
      <c r="J2832" s="4" t="s">
        <v>856</v>
      </c>
      <c r="K2832" s="4"/>
      <c r="L2832" s="4">
        <v>1</v>
      </c>
      <c r="M2832" s="4" t="s">
        <v>1049</v>
      </c>
      <c r="N2832" s="4" t="s">
        <v>1050</v>
      </c>
    </row>
    <row r="2833" spans="1:14" hidden="1" x14ac:dyDescent="0.3">
      <c r="A2833" s="5" t="s">
        <v>604</v>
      </c>
      <c r="B2833" s="5">
        <v>10</v>
      </c>
      <c r="C2833" s="5">
        <v>10.3</v>
      </c>
      <c r="D2833" s="5">
        <v>144</v>
      </c>
      <c r="E2833" s="4" t="s">
        <v>1523</v>
      </c>
      <c r="F2833" s="12" t="s">
        <v>1048</v>
      </c>
      <c r="G2833" s="4" t="s">
        <v>1351</v>
      </c>
      <c r="H2833" s="4">
        <v>15.3</v>
      </c>
      <c r="I2833" s="4"/>
      <c r="J2833" s="4" t="s">
        <v>856</v>
      </c>
      <c r="K2833" s="4"/>
      <c r="L2833" s="4">
        <v>1</v>
      </c>
      <c r="M2833" s="4" t="s">
        <v>1049</v>
      </c>
      <c r="N2833" s="4" t="s">
        <v>1050</v>
      </c>
    </row>
    <row r="2834" spans="1:14" hidden="1" x14ac:dyDescent="0.3">
      <c r="A2834" s="5" t="s">
        <v>604</v>
      </c>
      <c r="B2834" s="5">
        <v>10</v>
      </c>
      <c r="C2834" s="5">
        <v>10.1</v>
      </c>
      <c r="D2834" s="5">
        <v>145</v>
      </c>
      <c r="E2834" s="4" t="s">
        <v>1523</v>
      </c>
      <c r="F2834" s="12" t="s">
        <v>1048</v>
      </c>
      <c r="G2834" s="4" t="s">
        <v>1759</v>
      </c>
      <c r="H2834" s="4">
        <v>1.5</v>
      </c>
      <c r="I2834" s="4"/>
      <c r="J2834" s="4" t="s">
        <v>856</v>
      </c>
      <c r="K2834" s="4"/>
      <c r="L2834" s="4">
        <v>1</v>
      </c>
      <c r="M2834" s="4" t="s">
        <v>1049</v>
      </c>
      <c r="N2834" s="4" t="s">
        <v>1050</v>
      </c>
    </row>
    <row r="2835" spans="1:14" hidden="1" x14ac:dyDescent="0.3">
      <c r="A2835" s="5" t="s">
        <v>604</v>
      </c>
      <c r="B2835" s="5">
        <v>10</v>
      </c>
      <c r="C2835" s="5">
        <v>10.1</v>
      </c>
      <c r="D2835" s="5">
        <v>145</v>
      </c>
      <c r="E2835" s="4" t="s">
        <v>1523</v>
      </c>
      <c r="F2835" s="12" t="s">
        <v>1048</v>
      </c>
      <c r="G2835" s="4" t="s">
        <v>2227</v>
      </c>
      <c r="H2835" s="4">
        <v>33.200000000000003</v>
      </c>
      <c r="I2835" s="4"/>
      <c r="J2835" s="4" t="s">
        <v>856</v>
      </c>
      <c r="K2835" s="4"/>
      <c r="L2835" s="4">
        <v>1</v>
      </c>
      <c r="M2835" s="4" t="s">
        <v>1049</v>
      </c>
      <c r="N2835" s="4" t="s">
        <v>1050</v>
      </c>
    </row>
    <row r="2836" spans="1:14" hidden="1" x14ac:dyDescent="0.3">
      <c r="A2836" s="5" t="s">
        <v>604</v>
      </c>
      <c r="B2836" s="5">
        <v>10</v>
      </c>
      <c r="C2836" s="5">
        <v>10.1</v>
      </c>
      <c r="D2836" s="5">
        <v>145</v>
      </c>
      <c r="E2836" s="4" t="s">
        <v>1523</v>
      </c>
      <c r="F2836" s="12" t="s">
        <v>1048</v>
      </c>
      <c r="G2836" s="4" t="s">
        <v>963</v>
      </c>
      <c r="H2836" s="4">
        <v>66</v>
      </c>
      <c r="I2836" s="4"/>
      <c r="J2836" s="4" t="s">
        <v>856</v>
      </c>
      <c r="K2836" s="4"/>
      <c r="L2836" s="4">
        <v>1</v>
      </c>
      <c r="M2836" s="4" t="s">
        <v>1049</v>
      </c>
      <c r="N2836" s="4" t="s">
        <v>1050</v>
      </c>
    </row>
    <row r="2837" spans="1:14" hidden="1" x14ac:dyDescent="0.3">
      <c r="A2837" s="5" t="s">
        <v>604</v>
      </c>
      <c r="B2837" s="5">
        <v>10</v>
      </c>
      <c r="C2837" s="5">
        <v>10.1</v>
      </c>
      <c r="D2837" s="5">
        <v>145</v>
      </c>
      <c r="E2837" s="4" t="s">
        <v>1523</v>
      </c>
      <c r="F2837" s="12" t="s">
        <v>1048</v>
      </c>
      <c r="G2837" s="4" t="s">
        <v>1351</v>
      </c>
      <c r="H2837" s="4">
        <v>0.8</v>
      </c>
      <c r="I2837" s="4"/>
      <c r="J2837" s="4" t="s">
        <v>856</v>
      </c>
      <c r="K2837" s="4"/>
      <c r="L2837" s="4">
        <v>1</v>
      </c>
      <c r="M2837" s="4" t="s">
        <v>1049</v>
      </c>
      <c r="N2837" s="4" t="s">
        <v>1050</v>
      </c>
    </row>
    <row r="2838" spans="1:14" hidden="1" x14ac:dyDescent="0.3">
      <c r="A2838" s="5" t="s">
        <v>604</v>
      </c>
      <c r="B2838" s="5">
        <v>10</v>
      </c>
      <c r="C2838" s="5">
        <v>10.1</v>
      </c>
      <c r="D2838" s="5">
        <v>146</v>
      </c>
      <c r="E2838" s="4" t="s">
        <v>1523</v>
      </c>
      <c r="F2838" s="12" t="s">
        <v>1048</v>
      </c>
      <c r="G2838" s="4" t="s">
        <v>1759</v>
      </c>
      <c r="H2838" s="4">
        <v>1.6</v>
      </c>
      <c r="I2838" s="4"/>
      <c r="J2838" s="4" t="s">
        <v>856</v>
      </c>
      <c r="K2838" s="4"/>
      <c r="L2838" s="4">
        <v>1</v>
      </c>
      <c r="M2838" s="4" t="s">
        <v>1049</v>
      </c>
      <c r="N2838" s="4" t="s">
        <v>1050</v>
      </c>
    </row>
    <row r="2839" spans="1:14" hidden="1" x14ac:dyDescent="0.3">
      <c r="A2839" s="5" t="s">
        <v>604</v>
      </c>
      <c r="B2839" s="5">
        <v>10</v>
      </c>
      <c r="C2839" s="5">
        <v>10.1</v>
      </c>
      <c r="D2839" s="5">
        <v>146</v>
      </c>
      <c r="E2839" s="4" t="s">
        <v>1523</v>
      </c>
      <c r="F2839" s="12" t="s">
        <v>1048</v>
      </c>
      <c r="G2839" s="4" t="s">
        <v>2227</v>
      </c>
      <c r="H2839" s="4">
        <v>31.2</v>
      </c>
      <c r="I2839" s="4"/>
      <c r="J2839" s="4" t="s">
        <v>856</v>
      </c>
      <c r="K2839" s="4"/>
      <c r="L2839" s="4">
        <v>1</v>
      </c>
      <c r="M2839" s="4" t="s">
        <v>1049</v>
      </c>
      <c r="N2839" s="4" t="s">
        <v>1050</v>
      </c>
    </row>
    <row r="2840" spans="1:14" hidden="1" x14ac:dyDescent="0.3">
      <c r="A2840" s="5" t="s">
        <v>604</v>
      </c>
      <c r="B2840" s="5">
        <v>10</v>
      </c>
      <c r="C2840" s="5">
        <v>10.1</v>
      </c>
      <c r="D2840" s="5">
        <v>146</v>
      </c>
      <c r="E2840" s="4" t="s">
        <v>1523</v>
      </c>
      <c r="F2840" s="12" t="s">
        <v>1048</v>
      </c>
      <c r="G2840" s="4" t="s">
        <v>963</v>
      </c>
      <c r="H2840" s="4">
        <v>63.4</v>
      </c>
      <c r="I2840" s="4"/>
      <c r="J2840" s="4" t="s">
        <v>856</v>
      </c>
      <c r="K2840" s="4"/>
      <c r="L2840" s="4">
        <v>1</v>
      </c>
      <c r="M2840" s="4" t="s">
        <v>1049</v>
      </c>
      <c r="N2840" s="4" t="s">
        <v>1050</v>
      </c>
    </row>
    <row r="2841" spans="1:14" hidden="1" x14ac:dyDescent="0.3">
      <c r="A2841" s="5" t="s">
        <v>604</v>
      </c>
      <c r="B2841" s="5">
        <v>10</v>
      </c>
      <c r="C2841" s="5">
        <v>10.1</v>
      </c>
      <c r="D2841" s="5">
        <v>146</v>
      </c>
      <c r="E2841" s="4" t="s">
        <v>1523</v>
      </c>
      <c r="F2841" s="12" t="s">
        <v>1048</v>
      </c>
      <c r="G2841" s="4" t="s">
        <v>1351</v>
      </c>
      <c r="H2841" s="4">
        <v>5.4</v>
      </c>
      <c r="I2841" s="4"/>
      <c r="J2841" s="4" t="s">
        <v>856</v>
      </c>
      <c r="K2841" s="4"/>
      <c r="L2841" s="4">
        <v>1</v>
      </c>
      <c r="M2841" s="4" t="s">
        <v>1049</v>
      </c>
      <c r="N2841" s="4" t="s">
        <v>1050</v>
      </c>
    </row>
    <row r="2842" spans="1:14" hidden="1" x14ac:dyDescent="0.3">
      <c r="A2842" s="5" t="s">
        <v>604</v>
      </c>
      <c r="B2842" s="5">
        <v>10</v>
      </c>
      <c r="C2842" s="5">
        <v>10.1</v>
      </c>
      <c r="D2842" s="5">
        <v>147</v>
      </c>
      <c r="E2842" s="4" t="s">
        <v>1523</v>
      </c>
      <c r="F2842" s="12" t="s">
        <v>1048</v>
      </c>
      <c r="G2842" s="4" t="s">
        <v>1759</v>
      </c>
      <c r="H2842" s="4">
        <v>2.2999999999999998</v>
      </c>
      <c r="I2842" s="4"/>
      <c r="J2842" s="4" t="s">
        <v>856</v>
      </c>
      <c r="K2842" s="4"/>
      <c r="L2842" s="4">
        <v>1</v>
      </c>
      <c r="M2842" s="4" t="s">
        <v>1049</v>
      </c>
      <c r="N2842" s="4" t="s">
        <v>1050</v>
      </c>
    </row>
    <row r="2843" spans="1:14" hidden="1" x14ac:dyDescent="0.3">
      <c r="A2843" s="5" t="s">
        <v>604</v>
      </c>
      <c r="B2843" s="5">
        <v>10</v>
      </c>
      <c r="C2843" s="5">
        <v>10.1</v>
      </c>
      <c r="D2843" s="5">
        <v>147</v>
      </c>
      <c r="E2843" s="4" t="s">
        <v>1523</v>
      </c>
      <c r="F2843" s="12" t="s">
        <v>1048</v>
      </c>
      <c r="G2843" s="4" t="s">
        <v>2227</v>
      </c>
      <c r="H2843" s="4">
        <v>82.8</v>
      </c>
      <c r="I2843" s="4"/>
      <c r="J2843" s="4" t="s">
        <v>856</v>
      </c>
      <c r="K2843" s="4"/>
      <c r="L2843" s="4">
        <v>1</v>
      </c>
      <c r="M2843" s="4" t="s">
        <v>1049</v>
      </c>
      <c r="N2843" s="4" t="s">
        <v>1050</v>
      </c>
    </row>
    <row r="2844" spans="1:14" hidden="1" x14ac:dyDescent="0.3">
      <c r="A2844" s="5" t="s">
        <v>604</v>
      </c>
      <c r="B2844" s="5">
        <v>10</v>
      </c>
      <c r="C2844" s="5">
        <v>10.1</v>
      </c>
      <c r="D2844" s="5">
        <v>147</v>
      </c>
      <c r="E2844" s="4" t="s">
        <v>1523</v>
      </c>
      <c r="F2844" s="12" t="s">
        <v>1048</v>
      </c>
      <c r="G2844" s="4" t="s">
        <v>963</v>
      </c>
      <c r="H2844" s="4">
        <v>16.7</v>
      </c>
      <c r="I2844" s="4"/>
      <c r="J2844" s="4" t="s">
        <v>856</v>
      </c>
      <c r="K2844" s="4"/>
      <c r="L2844" s="4">
        <v>1</v>
      </c>
      <c r="M2844" s="4" t="s">
        <v>1049</v>
      </c>
      <c r="N2844" s="4" t="s">
        <v>1050</v>
      </c>
    </row>
    <row r="2845" spans="1:14" hidden="1" x14ac:dyDescent="0.3">
      <c r="A2845" s="5" t="s">
        <v>604</v>
      </c>
      <c r="B2845" s="5">
        <v>10</v>
      </c>
      <c r="C2845" s="5">
        <v>10.1</v>
      </c>
      <c r="D2845" s="5">
        <v>147</v>
      </c>
      <c r="E2845" s="4" t="s">
        <v>1523</v>
      </c>
      <c r="F2845" s="12" t="s">
        <v>1048</v>
      </c>
      <c r="G2845" s="4" t="s">
        <v>1351</v>
      </c>
      <c r="H2845" s="4">
        <v>0.5</v>
      </c>
      <c r="I2845" s="4"/>
      <c r="J2845" s="4" t="s">
        <v>856</v>
      </c>
      <c r="K2845" s="4"/>
      <c r="L2845" s="4">
        <v>1</v>
      </c>
      <c r="M2845" s="4" t="s">
        <v>1049</v>
      </c>
      <c r="N2845" s="4" t="s">
        <v>1050</v>
      </c>
    </row>
    <row r="2846" spans="1:14" hidden="1" x14ac:dyDescent="0.3">
      <c r="A2846" s="5" t="s">
        <v>604</v>
      </c>
      <c r="B2846" s="5">
        <v>10</v>
      </c>
      <c r="C2846" s="5">
        <v>10.1</v>
      </c>
      <c r="D2846" s="5">
        <v>148</v>
      </c>
      <c r="E2846" s="4" t="s">
        <v>1523</v>
      </c>
      <c r="F2846" s="12" t="s">
        <v>1048</v>
      </c>
      <c r="G2846" s="4" t="s">
        <v>1759</v>
      </c>
      <c r="H2846" s="4">
        <v>2</v>
      </c>
      <c r="I2846" s="4"/>
      <c r="J2846" s="4" t="s">
        <v>856</v>
      </c>
      <c r="K2846" s="4"/>
      <c r="L2846" s="4">
        <v>1</v>
      </c>
      <c r="M2846" s="4" t="s">
        <v>1049</v>
      </c>
      <c r="N2846" s="4" t="s">
        <v>1050</v>
      </c>
    </row>
    <row r="2847" spans="1:14" hidden="1" x14ac:dyDescent="0.3">
      <c r="A2847" s="5" t="s">
        <v>604</v>
      </c>
      <c r="B2847" s="5">
        <v>10</v>
      </c>
      <c r="C2847" s="5">
        <v>10.1</v>
      </c>
      <c r="D2847" s="5">
        <v>148</v>
      </c>
      <c r="E2847" s="4" t="s">
        <v>1523</v>
      </c>
      <c r="F2847" s="12" t="s">
        <v>1048</v>
      </c>
      <c r="G2847" s="4" t="s">
        <v>2227</v>
      </c>
      <c r="H2847" s="4">
        <v>41.4</v>
      </c>
      <c r="I2847" s="4"/>
      <c r="J2847" s="4" t="s">
        <v>856</v>
      </c>
      <c r="K2847" s="4"/>
      <c r="L2847" s="4">
        <v>1</v>
      </c>
      <c r="M2847" s="4" t="s">
        <v>1049</v>
      </c>
      <c r="N2847" s="4" t="s">
        <v>1050</v>
      </c>
    </row>
    <row r="2848" spans="1:14" hidden="1" x14ac:dyDescent="0.3">
      <c r="A2848" s="5" t="s">
        <v>604</v>
      </c>
      <c r="B2848" s="5">
        <v>10</v>
      </c>
      <c r="C2848" s="5">
        <v>10.1</v>
      </c>
      <c r="D2848" s="5">
        <v>148</v>
      </c>
      <c r="E2848" s="4" t="s">
        <v>1523</v>
      </c>
      <c r="F2848" s="12" t="s">
        <v>1048</v>
      </c>
      <c r="G2848" s="4" t="s">
        <v>963</v>
      </c>
      <c r="H2848" s="4">
        <v>57.5</v>
      </c>
      <c r="I2848" s="4"/>
      <c r="J2848" s="4" t="s">
        <v>856</v>
      </c>
      <c r="K2848" s="4"/>
      <c r="L2848" s="4">
        <v>1</v>
      </c>
      <c r="M2848" s="4" t="s">
        <v>1049</v>
      </c>
      <c r="N2848" s="4" t="s">
        <v>1050</v>
      </c>
    </row>
    <row r="2849" spans="1:14" hidden="1" x14ac:dyDescent="0.3">
      <c r="A2849" s="5" t="s">
        <v>604</v>
      </c>
      <c r="B2849" s="5">
        <v>10</v>
      </c>
      <c r="C2849" s="5">
        <v>10.1</v>
      </c>
      <c r="D2849" s="5">
        <v>148</v>
      </c>
      <c r="E2849" s="4" t="s">
        <v>1523</v>
      </c>
      <c r="F2849" s="12" t="s">
        <v>1048</v>
      </c>
      <c r="G2849" s="4" t="s">
        <v>1351</v>
      </c>
      <c r="H2849" s="4">
        <v>1.2</v>
      </c>
      <c r="I2849" s="4"/>
      <c r="J2849" s="4" t="s">
        <v>856</v>
      </c>
      <c r="K2849" s="4"/>
      <c r="L2849" s="4">
        <v>1</v>
      </c>
      <c r="M2849" s="4" t="s">
        <v>1049</v>
      </c>
      <c r="N2849" s="4" t="s">
        <v>1050</v>
      </c>
    </row>
    <row r="2850" spans="1:14" hidden="1" x14ac:dyDescent="0.3">
      <c r="A2850" s="5" t="s">
        <v>604</v>
      </c>
      <c r="B2850" s="5">
        <v>10</v>
      </c>
      <c r="C2850" s="5">
        <v>10.1</v>
      </c>
      <c r="D2850" s="5">
        <v>149</v>
      </c>
      <c r="E2850" s="4" t="s">
        <v>1523</v>
      </c>
      <c r="F2850" s="12" t="s">
        <v>1048</v>
      </c>
      <c r="G2850" s="4" t="s">
        <v>1759</v>
      </c>
      <c r="H2850" s="4">
        <v>1.4</v>
      </c>
      <c r="I2850" s="4"/>
      <c r="J2850" s="4" t="s">
        <v>856</v>
      </c>
      <c r="K2850" s="4"/>
      <c r="L2850" s="4">
        <v>1</v>
      </c>
      <c r="M2850" s="4" t="s">
        <v>1049</v>
      </c>
      <c r="N2850" s="4" t="s">
        <v>1050</v>
      </c>
    </row>
    <row r="2851" spans="1:14" hidden="1" x14ac:dyDescent="0.3">
      <c r="A2851" s="5" t="s">
        <v>604</v>
      </c>
      <c r="B2851" s="5">
        <v>10</v>
      </c>
      <c r="C2851" s="5">
        <v>10.1</v>
      </c>
      <c r="D2851" s="5">
        <v>149</v>
      </c>
      <c r="E2851" s="4" t="s">
        <v>1523</v>
      </c>
      <c r="F2851" s="12" t="s">
        <v>1048</v>
      </c>
      <c r="G2851" s="4" t="s">
        <v>2227</v>
      </c>
      <c r="H2851" s="4">
        <v>27.5</v>
      </c>
      <c r="I2851" s="4"/>
      <c r="J2851" s="4" t="s">
        <v>856</v>
      </c>
      <c r="K2851" s="4"/>
      <c r="L2851" s="4">
        <v>1</v>
      </c>
      <c r="M2851" s="4" t="s">
        <v>1049</v>
      </c>
      <c r="N2851" s="4" t="s">
        <v>1050</v>
      </c>
    </row>
    <row r="2852" spans="1:14" hidden="1" x14ac:dyDescent="0.3">
      <c r="A2852" s="5" t="s">
        <v>604</v>
      </c>
      <c r="B2852" s="5">
        <v>10</v>
      </c>
      <c r="C2852" s="5">
        <v>10.1</v>
      </c>
      <c r="D2852" s="5">
        <v>149</v>
      </c>
      <c r="E2852" s="4" t="s">
        <v>1523</v>
      </c>
      <c r="F2852" s="12" t="s">
        <v>1048</v>
      </c>
      <c r="G2852" s="4" t="s">
        <v>963</v>
      </c>
      <c r="H2852" s="4">
        <v>68.900000000000006</v>
      </c>
      <c r="I2852" s="4"/>
      <c r="J2852" s="4" t="s">
        <v>856</v>
      </c>
      <c r="K2852" s="4"/>
      <c r="L2852" s="4">
        <v>1</v>
      </c>
      <c r="M2852" s="4" t="s">
        <v>1049</v>
      </c>
      <c r="N2852" s="4" t="s">
        <v>1050</v>
      </c>
    </row>
    <row r="2853" spans="1:14" hidden="1" x14ac:dyDescent="0.3">
      <c r="A2853" s="5" t="s">
        <v>604</v>
      </c>
      <c r="B2853" s="5">
        <v>10</v>
      </c>
      <c r="C2853" s="5">
        <v>10.1</v>
      </c>
      <c r="D2853" s="5">
        <v>149</v>
      </c>
      <c r="E2853" s="4" t="s">
        <v>1523</v>
      </c>
      <c r="F2853" s="12" t="s">
        <v>1048</v>
      </c>
      <c r="G2853" s="4" t="s">
        <v>1351</v>
      </c>
      <c r="H2853" s="4">
        <v>3.6</v>
      </c>
      <c r="I2853" s="4"/>
      <c r="J2853" s="4" t="s">
        <v>856</v>
      </c>
      <c r="K2853" s="4"/>
      <c r="L2853" s="4">
        <v>1</v>
      </c>
      <c r="M2853" s="4" t="s">
        <v>1049</v>
      </c>
      <c r="N2853" s="4" t="s">
        <v>1050</v>
      </c>
    </row>
    <row r="2854" spans="1:14" hidden="1" x14ac:dyDescent="0.3">
      <c r="A2854" s="5" t="s">
        <v>604</v>
      </c>
      <c r="B2854" s="5">
        <v>10</v>
      </c>
      <c r="C2854" s="5">
        <v>10.1</v>
      </c>
      <c r="D2854" s="5">
        <v>150</v>
      </c>
      <c r="E2854" s="4" t="s">
        <v>1523</v>
      </c>
      <c r="F2854" s="12" t="s">
        <v>1048</v>
      </c>
      <c r="G2854" s="4" t="s">
        <v>1759</v>
      </c>
      <c r="H2854" s="4">
        <v>1.1000000000000001</v>
      </c>
      <c r="I2854" s="4"/>
      <c r="J2854" s="4" t="s">
        <v>856</v>
      </c>
      <c r="K2854" s="4"/>
      <c r="L2854" s="4">
        <v>1</v>
      </c>
      <c r="M2854" s="4" t="s">
        <v>1049</v>
      </c>
      <c r="N2854" s="4" t="s">
        <v>1050</v>
      </c>
    </row>
    <row r="2855" spans="1:14" hidden="1" x14ac:dyDescent="0.3">
      <c r="A2855" s="5" t="s">
        <v>604</v>
      </c>
      <c r="B2855" s="5">
        <v>10</v>
      </c>
      <c r="C2855" s="5">
        <v>10.1</v>
      </c>
      <c r="D2855" s="5">
        <v>150</v>
      </c>
      <c r="E2855" s="4" t="s">
        <v>1523</v>
      </c>
      <c r="F2855" s="12" t="s">
        <v>1048</v>
      </c>
      <c r="G2855" s="4" t="s">
        <v>2227</v>
      </c>
      <c r="H2855" s="4">
        <v>24.4</v>
      </c>
      <c r="I2855" s="4"/>
      <c r="J2855" s="4" t="s">
        <v>856</v>
      </c>
      <c r="K2855" s="4"/>
      <c r="L2855" s="4">
        <v>1</v>
      </c>
      <c r="M2855" s="4" t="s">
        <v>1049</v>
      </c>
      <c r="N2855" s="4" t="s">
        <v>1050</v>
      </c>
    </row>
    <row r="2856" spans="1:14" hidden="1" x14ac:dyDescent="0.3">
      <c r="A2856" s="5" t="s">
        <v>604</v>
      </c>
      <c r="B2856" s="5">
        <v>10</v>
      </c>
      <c r="C2856" s="5">
        <v>10.1</v>
      </c>
      <c r="D2856" s="5">
        <v>150</v>
      </c>
      <c r="E2856" s="4" t="s">
        <v>1523</v>
      </c>
      <c r="F2856" s="12" t="s">
        <v>1048</v>
      </c>
      <c r="G2856" s="4" t="s">
        <v>963</v>
      </c>
      <c r="H2856" s="4">
        <v>62.1</v>
      </c>
      <c r="I2856" s="4"/>
      <c r="J2856" s="4" t="s">
        <v>856</v>
      </c>
      <c r="K2856" s="4"/>
      <c r="L2856" s="4">
        <v>1</v>
      </c>
      <c r="M2856" s="4" t="s">
        <v>1049</v>
      </c>
      <c r="N2856" s="4" t="s">
        <v>1050</v>
      </c>
    </row>
    <row r="2857" spans="1:14" hidden="1" x14ac:dyDescent="0.3">
      <c r="A2857" s="5" t="s">
        <v>604</v>
      </c>
      <c r="B2857" s="5">
        <v>10</v>
      </c>
      <c r="C2857" s="5">
        <v>10.1</v>
      </c>
      <c r="D2857" s="5">
        <v>150</v>
      </c>
      <c r="E2857" s="4" t="s">
        <v>1523</v>
      </c>
      <c r="F2857" s="12" t="s">
        <v>1048</v>
      </c>
      <c r="G2857" s="4" t="s">
        <v>1351</v>
      </c>
      <c r="H2857" s="4">
        <v>13.6</v>
      </c>
      <c r="I2857" s="4"/>
      <c r="J2857" s="4" t="s">
        <v>856</v>
      </c>
      <c r="K2857" s="4"/>
      <c r="L2857" s="4">
        <v>1</v>
      </c>
      <c r="M2857" s="4" t="s">
        <v>1049</v>
      </c>
      <c r="N2857" s="4" t="s">
        <v>1050</v>
      </c>
    </row>
    <row r="2858" spans="1:14" hidden="1" x14ac:dyDescent="0.3">
      <c r="A2858" s="5" t="s">
        <v>604</v>
      </c>
      <c r="B2858" s="5">
        <v>10</v>
      </c>
      <c r="C2858" s="5">
        <v>10.1</v>
      </c>
      <c r="D2858" s="5">
        <v>151</v>
      </c>
      <c r="E2858" s="4" t="s">
        <v>1523</v>
      </c>
      <c r="F2858" s="12" t="s">
        <v>1048</v>
      </c>
      <c r="G2858" s="4" t="s">
        <v>1759</v>
      </c>
      <c r="H2858" s="4">
        <v>1.9</v>
      </c>
      <c r="I2858" s="4"/>
      <c r="J2858" s="4" t="s">
        <v>856</v>
      </c>
      <c r="K2858" s="4"/>
      <c r="L2858" s="4">
        <v>1</v>
      </c>
      <c r="M2858" s="4" t="s">
        <v>1049</v>
      </c>
      <c r="N2858" s="4" t="s">
        <v>1050</v>
      </c>
    </row>
    <row r="2859" spans="1:14" hidden="1" x14ac:dyDescent="0.3">
      <c r="A2859" s="5" t="s">
        <v>604</v>
      </c>
      <c r="B2859" s="5">
        <v>10</v>
      </c>
      <c r="C2859" s="5">
        <v>10.1</v>
      </c>
      <c r="D2859" s="5">
        <v>151</v>
      </c>
      <c r="E2859" s="4" t="s">
        <v>1523</v>
      </c>
      <c r="F2859" s="12" t="s">
        <v>1048</v>
      </c>
      <c r="G2859" s="4" t="s">
        <v>2227</v>
      </c>
      <c r="H2859" s="4">
        <v>66.5</v>
      </c>
      <c r="I2859" s="4"/>
      <c r="J2859" s="4" t="s">
        <v>856</v>
      </c>
      <c r="K2859" s="4"/>
      <c r="L2859" s="4">
        <v>1</v>
      </c>
      <c r="M2859" s="4" t="s">
        <v>1049</v>
      </c>
      <c r="N2859" s="4" t="s">
        <v>1050</v>
      </c>
    </row>
    <row r="2860" spans="1:14" hidden="1" x14ac:dyDescent="0.3">
      <c r="A2860" s="5" t="s">
        <v>604</v>
      </c>
      <c r="B2860" s="5">
        <v>10</v>
      </c>
      <c r="C2860" s="5">
        <v>10.1</v>
      </c>
      <c r="D2860" s="5">
        <v>151</v>
      </c>
      <c r="E2860" s="4" t="s">
        <v>1523</v>
      </c>
      <c r="F2860" s="12" t="s">
        <v>1048</v>
      </c>
      <c r="G2860" s="4" t="s">
        <v>963</v>
      </c>
      <c r="H2860" s="4">
        <v>33.1</v>
      </c>
      <c r="I2860" s="4"/>
      <c r="J2860" s="4" t="s">
        <v>856</v>
      </c>
      <c r="K2860" s="4"/>
      <c r="L2860" s="4">
        <v>1</v>
      </c>
      <c r="M2860" s="4" t="s">
        <v>1049</v>
      </c>
      <c r="N2860" s="4" t="s">
        <v>1050</v>
      </c>
    </row>
    <row r="2861" spans="1:14" hidden="1" x14ac:dyDescent="0.3">
      <c r="A2861" s="5" t="s">
        <v>604</v>
      </c>
      <c r="B2861" s="5">
        <v>10</v>
      </c>
      <c r="C2861" s="5">
        <v>10.1</v>
      </c>
      <c r="D2861" s="5">
        <v>151</v>
      </c>
      <c r="E2861" s="4" t="s">
        <v>1523</v>
      </c>
      <c r="F2861" s="12" t="s">
        <v>1048</v>
      </c>
      <c r="G2861" s="4" t="s">
        <v>1351</v>
      </c>
      <c r="H2861" s="4">
        <v>0.4</v>
      </c>
      <c r="I2861" s="4"/>
      <c r="J2861" s="4" t="s">
        <v>856</v>
      </c>
      <c r="K2861" s="4"/>
      <c r="L2861" s="4">
        <v>1</v>
      </c>
      <c r="M2861" s="4" t="s">
        <v>1049</v>
      </c>
      <c r="N2861" s="4" t="s">
        <v>1050</v>
      </c>
    </row>
    <row r="2862" spans="1:14" hidden="1" x14ac:dyDescent="0.3">
      <c r="A2862" s="5" t="s">
        <v>604</v>
      </c>
      <c r="B2862" s="5">
        <v>10</v>
      </c>
      <c r="C2862" s="5">
        <v>10.4</v>
      </c>
      <c r="D2862" s="5">
        <v>152</v>
      </c>
      <c r="E2862" s="4" t="s">
        <v>1523</v>
      </c>
      <c r="F2862" s="12" t="s">
        <v>1048</v>
      </c>
      <c r="G2862" s="4" t="s">
        <v>1759</v>
      </c>
      <c r="H2862" s="4">
        <v>0.8</v>
      </c>
      <c r="I2862" s="4"/>
      <c r="J2862" s="4" t="s">
        <v>856</v>
      </c>
      <c r="K2862" s="4"/>
      <c r="L2862" s="4">
        <v>1</v>
      </c>
      <c r="M2862" s="4" t="s">
        <v>1049</v>
      </c>
      <c r="N2862" s="4" t="s">
        <v>1050</v>
      </c>
    </row>
    <row r="2863" spans="1:14" hidden="1" x14ac:dyDescent="0.3">
      <c r="A2863" s="5" t="s">
        <v>604</v>
      </c>
      <c r="B2863" s="5">
        <v>10</v>
      </c>
      <c r="C2863" s="5">
        <v>10.4</v>
      </c>
      <c r="D2863" s="5">
        <v>152</v>
      </c>
      <c r="E2863" s="4" t="s">
        <v>1523</v>
      </c>
      <c r="F2863" s="12" t="s">
        <v>1048</v>
      </c>
      <c r="G2863" s="4" t="s">
        <v>2227</v>
      </c>
      <c r="H2863" s="4">
        <v>4.9000000000000004</v>
      </c>
      <c r="I2863" s="4"/>
      <c r="J2863" s="4" t="s">
        <v>856</v>
      </c>
      <c r="K2863" s="4"/>
      <c r="L2863" s="4">
        <v>1</v>
      </c>
      <c r="M2863" s="4" t="s">
        <v>1049</v>
      </c>
      <c r="N2863" s="4" t="s">
        <v>1050</v>
      </c>
    </row>
    <row r="2864" spans="1:14" hidden="1" x14ac:dyDescent="0.3">
      <c r="A2864" s="5" t="s">
        <v>604</v>
      </c>
      <c r="B2864" s="5">
        <v>10</v>
      </c>
      <c r="C2864" s="5">
        <v>10.4</v>
      </c>
      <c r="D2864" s="5">
        <v>152</v>
      </c>
      <c r="E2864" s="4" t="s">
        <v>1523</v>
      </c>
      <c r="F2864" s="12" t="s">
        <v>1048</v>
      </c>
      <c r="G2864" s="4" t="s">
        <v>963</v>
      </c>
      <c r="H2864" s="4">
        <v>93.7</v>
      </c>
      <c r="I2864" s="4"/>
      <c r="J2864" s="4" t="s">
        <v>856</v>
      </c>
      <c r="K2864" s="4"/>
      <c r="L2864" s="4">
        <v>1</v>
      </c>
      <c r="M2864" s="4" t="s">
        <v>1049</v>
      </c>
      <c r="N2864" s="4" t="s">
        <v>1050</v>
      </c>
    </row>
    <row r="2865" spans="1:14" hidden="1" x14ac:dyDescent="0.3">
      <c r="A2865" s="5" t="s">
        <v>604</v>
      </c>
      <c r="B2865" s="5">
        <v>10</v>
      </c>
      <c r="C2865" s="5">
        <v>10.4</v>
      </c>
      <c r="D2865" s="5">
        <v>152</v>
      </c>
      <c r="E2865" s="4" t="s">
        <v>1523</v>
      </c>
      <c r="F2865" s="12" t="s">
        <v>1048</v>
      </c>
      <c r="G2865" s="4" t="s">
        <v>1351</v>
      </c>
      <c r="H2865" s="4">
        <v>1.4</v>
      </c>
      <c r="I2865" s="4"/>
      <c r="J2865" s="4" t="s">
        <v>856</v>
      </c>
      <c r="K2865" s="4"/>
      <c r="L2865" s="4">
        <v>1</v>
      </c>
      <c r="M2865" s="4" t="s">
        <v>1049</v>
      </c>
      <c r="N2865" s="4" t="s">
        <v>1050</v>
      </c>
    </row>
    <row r="2866" spans="1:14" hidden="1" x14ac:dyDescent="0.3">
      <c r="A2866" s="5" t="s">
        <v>604</v>
      </c>
      <c r="B2866" s="5">
        <v>10</v>
      </c>
      <c r="C2866" s="5">
        <v>10.4</v>
      </c>
      <c r="D2866" s="5">
        <v>153</v>
      </c>
      <c r="E2866" s="4" t="s">
        <v>1523</v>
      </c>
      <c r="F2866" s="12" t="s">
        <v>1048</v>
      </c>
      <c r="G2866" s="4" t="s">
        <v>1759</v>
      </c>
      <c r="H2866" s="4">
        <v>1.1000000000000001</v>
      </c>
      <c r="I2866" s="4"/>
      <c r="J2866" s="4" t="s">
        <v>856</v>
      </c>
      <c r="K2866" s="4"/>
      <c r="L2866" s="4">
        <v>1</v>
      </c>
      <c r="M2866" s="4" t="s">
        <v>1049</v>
      </c>
      <c r="N2866" s="4" t="s">
        <v>1050</v>
      </c>
    </row>
    <row r="2867" spans="1:14" hidden="1" x14ac:dyDescent="0.3">
      <c r="A2867" s="5" t="s">
        <v>604</v>
      </c>
      <c r="B2867" s="5">
        <v>10</v>
      </c>
      <c r="C2867" s="5">
        <v>10.4</v>
      </c>
      <c r="D2867" s="5">
        <v>153</v>
      </c>
      <c r="E2867" s="4" t="s">
        <v>1523</v>
      </c>
      <c r="F2867" s="12" t="s">
        <v>1048</v>
      </c>
      <c r="G2867" s="4" t="s">
        <v>2227</v>
      </c>
      <c r="H2867" s="4">
        <v>16.600000000000001</v>
      </c>
      <c r="I2867" s="4"/>
      <c r="J2867" s="4" t="s">
        <v>856</v>
      </c>
      <c r="K2867" s="4"/>
      <c r="L2867" s="4">
        <v>1</v>
      </c>
      <c r="M2867" s="4" t="s">
        <v>1049</v>
      </c>
      <c r="N2867" s="4" t="s">
        <v>1050</v>
      </c>
    </row>
    <row r="2868" spans="1:14" hidden="1" x14ac:dyDescent="0.3">
      <c r="A2868" s="5" t="s">
        <v>604</v>
      </c>
      <c r="B2868" s="5">
        <v>10</v>
      </c>
      <c r="C2868" s="5">
        <v>10.4</v>
      </c>
      <c r="D2868" s="5">
        <v>153</v>
      </c>
      <c r="E2868" s="4" t="s">
        <v>1523</v>
      </c>
      <c r="F2868" s="12" t="s">
        <v>1048</v>
      </c>
      <c r="G2868" s="4" t="s">
        <v>963</v>
      </c>
      <c r="H2868" s="4">
        <v>72.3</v>
      </c>
      <c r="I2868" s="4"/>
      <c r="J2868" s="4" t="s">
        <v>856</v>
      </c>
      <c r="K2868" s="4"/>
      <c r="L2868" s="4">
        <v>1</v>
      </c>
      <c r="M2868" s="4" t="s">
        <v>1049</v>
      </c>
      <c r="N2868" s="4" t="s">
        <v>1050</v>
      </c>
    </row>
    <row r="2869" spans="1:14" hidden="1" x14ac:dyDescent="0.3">
      <c r="A2869" s="5" t="s">
        <v>604</v>
      </c>
      <c r="B2869" s="5">
        <v>10</v>
      </c>
      <c r="C2869" s="5">
        <v>10.4</v>
      </c>
      <c r="D2869" s="5">
        <v>153</v>
      </c>
      <c r="E2869" s="4" t="s">
        <v>1523</v>
      </c>
      <c r="F2869" s="12" t="s">
        <v>1048</v>
      </c>
      <c r="G2869" s="4" t="s">
        <v>1351</v>
      </c>
      <c r="H2869" s="4">
        <v>11.2</v>
      </c>
      <c r="I2869" s="4"/>
      <c r="J2869" s="4" t="s">
        <v>856</v>
      </c>
      <c r="K2869" s="4"/>
      <c r="L2869" s="4">
        <v>1</v>
      </c>
      <c r="M2869" s="4" t="s">
        <v>1049</v>
      </c>
      <c r="N2869" s="4" t="s">
        <v>1050</v>
      </c>
    </row>
    <row r="2870" spans="1:14" hidden="1" x14ac:dyDescent="0.3">
      <c r="A2870" s="5" t="s">
        <v>604</v>
      </c>
      <c r="B2870" s="5">
        <v>10</v>
      </c>
      <c r="C2870" s="5">
        <v>10.4</v>
      </c>
      <c r="D2870" s="5">
        <v>154</v>
      </c>
      <c r="E2870" s="4" t="s">
        <v>1523</v>
      </c>
      <c r="F2870" s="12" t="s">
        <v>1048</v>
      </c>
      <c r="G2870" s="4" t="s">
        <v>1759</v>
      </c>
      <c r="H2870" s="4">
        <v>0.4</v>
      </c>
      <c r="I2870" s="4"/>
      <c r="J2870" s="4" t="s">
        <v>856</v>
      </c>
      <c r="K2870" s="4"/>
      <c r="L2870" s="4">
        <v>1</v>
      </c>
      <c r="M2870" s="4" t="s">
        <v>1049</v>
      </c>
      <c r="N2870" s="4" t="s">
        <v>1050</v>
      </c>
    </row>
    <row r="2871" spans="1:14" hidden="1" x14ac:dyDescent="0.3">
      <c r="A2871" s="5" t="s">
        <v>604</v>
      </c>
      <c r="B2871" s="5">
        <v>10</v>
      </c>
      <c r="C2871" s="5">
        <v>10.4</v>
      </c>
      <c r="D2871" s="5">
        <v>154</v>
      </c>
      <c r="E2871" s="4" t="s">
        <v>1523</v>
      </c>
      <c r="F2871" s="12" t="s">
        <v>1048</v>
      </c>
      <c r="G2871" s="4" t="s">
        <v>2227</v>
      </c>
      <c r="H2871" s="4">
        <v>9.4</v>
      </c>
      <c r="I2871" s="4"/>
      <c r="J2871" s="4" t="s">
        <v>856</v>
      </c>
      <c r="K2871" s="4"/>
      <c r="L2871" s="4">
        <v>1</v>
      </c>
      <c r="M2871" s="4" t="s">
        <v>1049</v>
      </c>
      <c r="N2871" s="4" t="s">
        <v>1050</v>
      </c>
    </row>
    <row r="2872" spans="1:14" hidden="1" x14ac:dyDescent="0.3">
      <c r="A2872" s="5" t="s">
        <v>604</v>
      </c>
      <c r="B2872" s="5">
        <v>10</v>
      </c>
      <c r="C2872" s="5">
        <v>10.4</v>
      </c>
      <c r="D2872" s="5">
        <v>154</v>
      </c>
      <c r="E2872" s="4" t="s">
        <v>1523</v>
      </c>
      <c r="F2872" s="12" t="s">
        <v>1048</v>
      </c>
      <c r="G2872" s="4" t="s">
        <v>963</v>
      </c>
      <c r="H2872" s="4">
        <v>82</v>
      </c>
      <c r="I2872" s="4"/>
      <c r="J2872" s="4" t="s">
        <v>856</v>
      </c>
      <c r="K2872" s="4"/>
      <c r="L2872" s="4">
        <v>1</v>
      </c>
      <c r="M2872" s="4" t="s">
        <v>1049</v>
      </c>
      <c r="N2872" s="4" t="s">
        <v>1050</v>
      </c>
    </row>
    <row r="2873" spans="1:14" hidden="1" x14ac:dyDescent="0.3">
      <c r="A2873" s="5" t="s">
        <v>604</v>
      </c>
      <c r="B2873" s="5">
        <v>10</v>
      </c>
      <c r="C2873" s="5">
        <v>10.4</v>
      </c>
      <c r="D2873" s="5">
        <v>154</v>
      </c>
      <c r="E2873" s="4" t="s">
        <v>1523</v>
      </c>
      <c r="F2873" s="12" t="s">
        <v>1048</v>
      </c>
      <c r="G2873" s="4" t="s">
        <v>1351</v>
      </c>
      <c r="H2873" s="4">
        <v>8.6</v>
      </c>
      <c r="I2873" s="4"/>
      <c r="J2873" s="4" t="s">
        <v>856</v>
      </c>
      <c r="K2873" s="4"/>
      <c r="L2873" s="4">
        <v>1</v>
      </c>
      <c r="M2873" s="4" t="s">
        <v>1049</v>
      </c>
      <c r="N2873" s="4" t="s">
        <v>1050</v>
      </c>
    </row>
    <row r="2874" spans="1:14" hidden="1" x14ac:dyDescent="0.3">
      <c r="A2874" s="5" t="s">
        <v>604</v>
      </c>
      <c r="B2874" s="5">
        <v>10</v>
      </c>
      <c r="C2874" s="5">
        <v>10.4</v>
      </c>
      <c r="D2874" s="5">
        <v>155</v>
      </c>
      <c r="E2874" s="4" t="s">
        <v>1523</v>
      </c>
      <c r="F2874" s="12" t="s">
        <v>1048</v>
      </c>
      <c r="G2874" s="4" t="s">
        <v>1759</v>
      </c>
      <c r="H2874" s="4">
        <v>0.9</v>
      </c>
      <c r="I2874" s="4"/>
      <c r="J2874" s="4" t="s">
        <v>856</v>
      </c>
      <c r="K2874" s="4"/>
      <c r="L2874" s="4">
        <v>1</v>
      </c>
      <c r="M2874" s="4" t="s">
        <v>1049</v>
      </c>
      <c r="N2874" s="4" t="s">
        <v>1050</v>
      </c>
    </row>
    <row r="2875" spans="1:14" hidden="1" x14ac:dyDescent="0.3">
      <c r="A2875" s="5" t="s">
        <v>604</v>
      </c>
      <c r="B2875" s="5">
        <v>10</v>
      </c>
      <c r="C2875" s="5">
        <v>10.4</v>
      </c>
      <c r="D2875" s="5">
        <v>155</v>
      </c>
      <c r="E2875" s="4" t="s">
        <v>1523</v>
      </c>
      <c r="F2875" s="12" t="s">
        <v>1048</v>
      </c>
      <c r="G2875" s="4" t="s">
        <v>2227</v>
      </c>
      <c r="H2875" s="4">
        <v>11.4</v>
      </c>
      <c r="I2875" s="4"/>
      <c r="J2875" s="4" t="s">
        <v>856</v>
      </c>
      <c r="K2875" s="4"/>
      <c r="L2875" s="4">
        <v>1</v>
      </c>
      <c r="M2875" s="4" t="s">
        <v>1049</v>
      </c>
      <c r="N2875" s="4" t="s">
        <v>1050</v>
      </c>
    </row>
    <row r="2876" spans="1:14" hidden="1" x14ac:dyDescent="0.3">
      <c r="A2876" s="5" t="s">
        <v>604</v>
      </c>
      <c r="B2876" s="5">
        <v>10</v>
      </c>
      <c r="C2876" s="5">
        <v>10.4</v>
      </c>
      <c r="D2876" s="5">
        <v>155</v>
      </c>
      <c r="E2876" s="4" t="s">
        <v>1523</v>
      </c>
      <c r="F2876" s="12" t="s">
        <v>1048</v>
      </c>
      <c r="G2876" s="4" t="s">
        <v>963</v>
      </c>
      <c r="H2876" s="4">
        <v>80.7</v>
      </c>
      <c r="I2876" s="4"/>
      <c r="J2876" s="4" t="s">
        <v>856</v>
      </c>
      <c r="K2876" s="4"/>
      <c r="L2876" s="4">
        <v>1</v>
      </c>
      <c r="M2876" s="4" t="s">
        <v>1049</v>
      </c>
      <c r="N2876" s="4" t="s">
        <v>1050</v>
      </c>
    </row>
    <row r="2877" spans="1:14" hidden="1" x14ac:dyDescent="0.3">
      <c r="A2877" s="5" t="s">
        <v>604</v>
      </c>
      <c r="B2877" s="5">
        <v>10</v>
      </c>
      <c r="C2877" s="5">
        <v>10.4</v>
      </c>
      <c r="D2877" s="5">
        <v>155</v>
      </c>
      <c r="E2877" s="4" t="s">
        <v>1523</v>
      </c>
      <c r="F2877" s="12" t="s">
        <v>1048</v>
      </c>
      <c r="G2877" s="4" t="s">
        <v>1351</v>
      </c>
      <c r="H2877" s="4">
        <v>8</v>
      </c>
      <c r="I2877" s="4"/>
      <c r="J2877" s="4" t="s">
        <v>856</v>
      </c>
      <c r="K2877" s="4"/>
      <c r="L2877" s="4">
        <v>1</v>
      </c>
      <c r="M2877" s="4" t="s">
        <v>1049</v>
      </c>
      <c r="N2877" s="4" t="s">
        <v>1050</v>
      </c>
    </row>
    <row r="2878" spans="1:14" hidden="1" x14ac:dyDescent="0.3">
      <c r="A2878" s="5" t="s">
        <v>604</v>
      </c>
      <c r="B2878" s="5">
        <v>10</v>
      </c>
      <c r="C2878" s="5">
        <v>10.4</v>
      </c>
      <c r="D2878" s="5">
        <v>156</v>
      </c>
      <c r="E2878" s="4" t="s">
        <v>1523</v>
      </c>
      <c r="F2878" s="12" t="s">
        <v>1048</v>
      </c>
      <c r="G2878" s="4" t="s">
        <v>1759</v>
      </c>
      <c r="H2878" s="4">
        <v>0.9</v>
      </c>
      <c r="I2878" s="4"/>
      <c r="J2878" s="4" t="s">
        <v>856</v>
      </c>
      <c r="K2878" s="4"/>
      <c r="L2878" s="4">
        <v>1</v>
      </c>
      <c r="M2878" s="4" t="s">
        <v>1049</v>
      </c>
      <c r="N2878" s="4" t="s">
        <v>1050</v>
      </c>
    </row>
    <row r="2879" spans="1:14" hidden="1" x14ac:dyDescent="0.3">
      <c r="A2879" s="5" t="s">
        <v>604</v>
      </c>
      <c r="B2879" s="5">
        <v>10</v>
      </c>
      <c r="C2879" s="5">
        <v>10.4</v>
      </c>
      <c r="D2879" s="5">
        <v>156</v>
      </c>
      <c r="E2879" s="4" t="s">
        <v>1523</v>
      </c>
      <c r="F2879" s="12" t="s">
        <v>1048</v>
      </c>
      <c r="G2879" s="4" t="s">
        <v>2227</v>
      </c>
      <c r="H2879" s="4">
        <v>9.6999999999999993</v>
      </c>
      <c r="I2879" s="4"/>
      <c r="J2879" s="4" t="s">
        <v>856</v>
      </c>
      <c r="K2879" s="4"/>
      <c r="L2879" s="4">
        <v>1</v>
      </c>
      <c r="M2879" s="4" t="s">
        <v>1049</v>
      </c>
      <c r="N2879" s="4" t="s">
        <v>1050</v>
      </c>
    </row>
    <row r="2880" spans="1:14" hidden="1" x14ac:dyDescent="0.3">
      <c r="A2880" s="5" t="s">
        <v>604</v>
      </c>
      <c r="B2880" s="5">
        <v>10</v>
      </c>
      <c r="C2880" s="5">
        <v>10.4</v>
      </c>
      <c r="D2880" s="5">
        <v>156</v>
      </c>
      <c r="E2880" s="4" t="s">
        <v>1523</v>
      </c>
      <c r="F2880" s="12" t="s">
        <v>1048</v>
      </c>
      <c r="G2880" s="4" t="s">
        <v>963</v>
      </c>
      <c r="H2880" s="4">
        <v>83.3</v>
      </c>
      <c r="I2880" s="4"/>
      <c r="J2880" s="4" t="s">
        <v>856</v>
      </c>
      <c r="K2880" s="4"/>
      <c r="L2880" s="4">
        <v>1</v>
      </c>
      <c r="M2880" s="4" t="s">
        <v>1049</v>
      </c>
      <c r="N2880" s="4" t="s">
        <v>1050</v>
      </c>
    </row>
    <row r="2881" spans="1:14" hidden="1" x14ac:dyDescent="0.3">
      <c r="A2881" s="5" t="s">
        <v>604</v>
      </c>
      <c r="B2881" s="5">
        <v>10</v>
      </c>
      <c r="C2881" s="5">
        <v>10.4</v>
      </c>
      <c r="D2881" s="5">
        <v>156</v>
      </c>
      <c r="E2881" s="4" t="s">
        <v>1523</v>
      </c>
      <c r="F2881" s="12" t="s">
        <v>1048</v>
      </c>
      <c r="G2881" s="4" t="s">
        <v>1351</v>
      </c>
      <c r="H2881" s="4">
        <v>7</v>
      </c>
      <c r="I2881" s="4"/>
      <c r="J2881" s="4" t="s">
        <v>856</v>
      </c>
      <c r="K2881" s="4"/>
      <c r="L2881" s="4">
        <v>1</v>
      </c>
      <c r="M2881" s="4" t="s">
        <v>1049</v>
      </c>
      <c r="N2881" s="4" t="s">
        <v>1050</v>
      </c>
    </row>
    <row r="2882" spans="1:14" hidden="1" x14ac:dyDescent="0.3">
      <c r="A2882" s="5" t="s">
        <v>604</v>
      </c>
      <c r="B2882" s="5">
        <v>10</v>
      </c>
      <c r="C2882" s="5">
        <v>10.4</v>
      </c>
      <c r="D2882" s="5">
        <v>157</v>
      </c>
      <c r="E2882" s="4" t="s">
        <v>1523</v>
      </c>
      <c r="F2882" s="12" t="s">
        <v>1048</v>
      </c>
      <c r="G2882" s="4" t="s">
        <v>1759</v>
      </c>
      <c r="H2882" s="4">
        <v>0.5</v>
      </c>
      <c r="I2882" s="4"/>
      <c r="J2882" s="4" t="s">
        <v>856</v>
      </c>
      <c r="K2882" s="4"/>
      <c r="L2882" s="4">
        <v>1</v>
      </c>
      <c r="M2882" s="4" t="s">
        <v>1049</v>
      </c>
      <c r="N2882" s="4" t="s">
        <v>1050</v>
      </c>
    </row>
    <row r="2883" spans="1:14" hidden="1" x14ac:dyDescent="0.3">
      <c r="A2883" s="5" t="s">
        <v>604</v>
      </c>
      <c r="B2883" s="5">
        <v>10</v>
      </c>
      <c r="C2883" s="5">
        <v>10.4</v>
      </c>
      <c r="D2883" s="5">
        <v>157</v>
      </c>
      <c r="E2883" s="4" t="s">
        <v>1523</v>
      </c>
      <c r="F2883" s="12" t="s">
        <v>1048</v>
      </c>
      <c r="G2883" s="4" t="s">
        <v>2227</v>
      </c>
      <c r="H2883" s="4">
        <v>9.1999999999999993</v>
      </c>
      <c r="I2883" s="4"/>
      <c r="J2883" s="4" t="s">
        <v>856</v>
      </c>
      <c r="K2883" s="4"/>
      <c r="L2883" s="4">
        <v>1</v>
      </c>
      <c r="M2883" s="4" t="s">
        <v>1049</v>
      </c>
      <c r="N2883" s="4" t="s">
        <v>1050</v>
      </c>
    </row>
    <row r="2884" spans="1:14" hidden="1" x14ac:dyDescent="0.3">
      <c r="A2884" s="5" t="s">
        <v>604</v>
      </c>
      <c r="B2884" s="5">
        <v>10</v>
      </c>
      <c r="C2884" s="5">
        <v>10.4</v>
      </c>
      <c r="D2884" s="5">
        <v>157</v>
      </c>
      <c r="E2884" s="4" t="s">
        <v>1523</v>
      </c>
      <c r="F2884" s="12" t="s">
        <v>1048</v>
      </c>
      <c r="G2884" s="4" t="s">
        <v>963</v>
      </c>
      <c r="H2884" s="4">
        <v>87.4</v>
      </c>
      <c r="I2884" s="4"/>
      <c r="J2884" s="4" t="s">
        <v>856</v>
      </c>
      <c r="K2884" s="4"/>
      <c r="L2884" s="4">
        <v>1</v>
      </c>
      <c r="M2884" s="4" t="s">
        <v>1049</v>
      </c>
      <c r="N2884" s="4" t="s">
        <v>1050</v>
      </c>
    </row>
    <row r="2885" spans="1:14" hidden="1" x14ac:dyDescent="0.3">
      <c r="A2885" s="5" t="s">
        <v>604</v>
      </c>
      <c r="B2885" s="5">
        <v>10</v>
      </c>
      <c r="C2885" s="5">
        <v>10.4</v>
      </c>
      <c r="D2885" s="5">
        <v>157</v>
      </c>
      <c r="E2885" s="4" t="s">
        <v>1523</v>
      </c>
      <c r="F2885" s="12" t="s">
        <v>1048</v>
      </c>
      <c r="G2885" s="4" t="s">
        <v>1351</v>
      </c>
      <c r="H2885" s="4">
        <v>3.5</v>
      </c>
      <c r="I2885" s="4"/>
      <c r="J2885" s="4" t="s">
        <v>856</v>
      </c>
      <c r="K2885" s="4"/>
      <c r="L2885" s="4">
        <v>1</v>
      </c>
      <c r="M2885" s="4" t="s">
        <v>1049</v>
      </c>
      <c r="N2885" s="4" t="s">
        <v>1050</v>
      </c>
    </row>
    <row r="2886" spans="1:14" hidden="1" x14ac:dyDescent="0.3">
      <c r="A2886" s="5" t="s">
        <v>604</v>
      </c>
      <c r="B2886" s="5">
        <v>10</v>
      </c>
      <c r="C2886" s="5">
        <v>10.4</v>
      </c>
      <c r="D2886" s="5">
        <v>158</v>
      </c>
      <c r="E2886" s="4" t="s">
        <v>1523</v>
      </c>
      <c r="F2886" s="12" t="s">
        <v>1048</v>
      </c>
      <c r="G2886" s="4" t="s">
        <v>1759</v>
      </c>
      <c r="H2886" s="4">
        <v>0.7</v>
      </c>
      <c r="I2886" s="4"/>
      <c r="J2886" s="4" t="s">
        <v>856</v>
      </c>
      <c r="K2886" s="4"/>
      <c r="L2886" s="4">
        <v>1</v>
      </c>
      <c r="M2886" s="4" t="s">
        <v>1049</v>
      </c>
      <c r="N2886" s="4" t="s">
        <v>1050</v>
      </c>
    </row>
    <row r="2887" spans="1:14" hidden="1" x14ac:dyDescent="0.3">
      <c r="A2887" s="5" t="s">
        <v>604</v>
      </c>
      <c r="B2887" s="5">
        <v>10</v>
      </c>
      <c r="C2887" s="5">
        <v>10.4</v>
      </c>
      <c r="D2887" s="5">
        <v>158</v>
      </c>
      <c r="E2887" s="4" t="s">
        <v>1523</v>
      </c>
      <c r="F2887" s="12" t="s">
        <v>1048</v>
      </c>
      <c r="G2887" s="4" t="s">
        <v>2227</v>
      </c>
      <c r="H2887" s="4">
        <v>8.5</v>
      </c>
      <c r="I2887" s="4"/>
      <c r="J2887" s="4" t="s">
        <v>856</v>
      </c>
      <c r="K2887" s="4"/>
      <c r="L2887" s="4">
        <v>1</v>
      </c>
      <c r="M2887" s="4" t="s">
        <v>1049</v>
      </c>
      <c r="N2887" s="4" t="s">
        <v>1050</v>
      </c>
    </row>
    <row r="2888" spans="1:14" hidden="1" x14ac:dyDescent="0.3">
      <c r="A2888" s="5" t="s">
        <v>604</v>
      </c>
      <c r="B2888" s="5">
        <v>10</v>
      </c>
      <c r="C2888" s="5">
        <v>10.4</v>
      </c>
      <c r="D2888" s="5">
        <v>158</v>
      </c>
      <c r="E2888" s="4" t="s">
        <v>1523</v>
      </c>
      <c r="F2888" s="12" t="s">
        <v>1048</v>
      </c>
      <c r="G2888" s="4" t="s">
        <v>963</v>
      </c>
      <c r="H2888" s="4">
        <v>90.5</v>
      </c>
      <c r="I2888" s="4"/>
      <c r="J2888" s="4" t="s">
        <v>856</v>
      </c>
      <c r="K2888" s="4"/>
      <c r="L2888" s="4">
        <v>1</v>
      </c>
      <c r="M2888" s="4" t="s">
        <v>1049</v>
      </c>
      <c r="N2888" s="4" t="s">
        <v>1050</v>
      </c>
    </row>
    <row r="2889" spans="1:14" hidden="1" x14ac:dyDescent="0.3">
      <c r="A2889" s="5" t="s">
        <v>604</v>
      </c>
      <c r="B2889" s="5">
        <v>10</v>
      </c>
      <c r="C2889" s="5">
        <v>10.4</v>
      </c>
      <c r="D2889" s="5">
        <v>158</v>
      </c>
      <c r="E2889" s="4" t="s">
        <v>1523</v>
      </c>
      <c r="F2889" s="12" t="s">
        <v>1048</v>
      </c>
      <c r="G2889" s="4" t="s">
        <v>1351</v>
      </c>
      <c r="H2889" s="4">
        <v>1</v>
      </c>
      <c r="I2889" s="4"/>
      <c r="J2889" s="4" t="s">
        <v>856</v>
      </c>
      <c r="K2889" s="4"/>
      <c r="L2889" s="4">
        <v>1</v>
      </c>
      <c r="M2889" s="4" t="s">
        <v>1049</v>
      </c>
      <c r="N2889" s="4" t="s">
        <v>1050</v>
      </c>
    </row>
    <row r="2890" spans="1:14" hidden="1" x14ac:dyDescent="0.3">
      <c r="A2890" s="5" t="s">
        <v>604</v>
      </c>
      <c r="B2890" s="5">
        <v>10</v>
      </c>
      <c r="C2890" s="5">
        <v>10.4</v>
      </c>
      <c r="D2890" s="5">
        <v>159</v>
      </c>
      <c r="E2890" s="4" t="s">
        <v>1523</v>
      </c>
      <c r="F2890" s="12" t="s">
        <v>1048</v>
      </c>
      <c r="G2890" s="4" t="s">
        <v>1759</v>
      </c>
      <c r="H2890" s="4">
        <v>1</v>
      </c>
      <c r="I2890" s="4"/>
      <c r="J2890" s="4" t="s">
        <v>856</v>
      </c>
      <c r="K2890" s="4"/>
      <c r="L2890" s="4">
        <v>1</v>
      </c>
      <c r="M2890" s="4" t="s">
        <v>1049</v>
      </c>
      <c r="N2890" s="4" t="s">
        <v>1050</v>
      </c>
    </row>
    <row r="2891" spans="1:14" hidden="1" x14ac:dyDescent="0.3">
      <c r="A2891" s="5" t="s">
        <v>604</v>
      </c>
      <c r="B2891" s="5">
        <v>10</v>
      </c>
      <c r="C2891" s="5">
        <v>10.4</v>
      </c>
      <c r="D2891" s="5">
        <v>159</v>
      </c>
      <c r="E2891" s="4" t="s">
        <v>1523</v>
      </c>
      <c r="F2891" s="12" t="s">
        <v>1048</v>
      </c>
      <c r="G2891" s="4" t="s">
        <v>2227</v>
      </c>
      <c r="H2891" s="4">
        <v>9.4</v>
      </c>
      <c r="I2891" s="4"/>
      <c r="J2891" s="4" t="s">
        <v>856</v>
      </c>
      <c r="K2891" s="4"/>
      <c r="L2891" s="4">
        <v>1</v>
      </c>
      <c r="M2891" s="4" t="s">
        <v>1049</v>
      </c>
      <c r="N2891" s="4" t="s">
        <v>1050</v>
      </c>
    </row>
    <row r="2892" spans="1:14" hidden="1" x14ac:dyDescent="0.3">
      <c r="A2892" s="5" t="s">
        <v>604</v>
      </c>
      <c r="B2892" s="5">
        <v>10</v>
      </c>
      <c r="C2892" s="5">
        <v>10.4</v>
      </c>
      <c r="D2892" s="5">
        <v>159</v>
      </c>
      <c r="E2892" s="4" t="s">
        <v>1523</v>
      </c>
      <c r="F2892" s="12" t="s">
        <v>1048</v>
      </c>
      <c r="G2892" s="4" t="s">
        <v>963</v>
      </c>
      <c r="H2892" s="4">
        <v>86.1</v>
      </c>
      <c r="I2892" s="4"/>
      <c r="J2892" s="4" t="s">
        <v>856</v>
      </c>
      <c r="K2892" s="4"/>
      <c r="L2892" s="4">
        <v>1</v>
      </c>
      <c r="M2892" s="4" t="s">
        <v>1049</v>
      </c>
      <c r="N2892" s="4" t="s">
        <v>1050</v>
      </c>
    </row>
    <row r="2893" spans="1:14" hidden="1" x14ac:dyDescent="0.3">
      <c r="A2893" s="5" t="s">
        <v>604</v>
      </c>
      <c r="B2893" s="5">
        <v>10</v>
      </c>
      <c r="C2893" s="5">
        <v>10.4</v>
      </c>
      <c r="D2893" s="5">
        <v>159</v>
      </c>
      <c r="E2893" s="4" t="s">
        <v>1523</v>
      </c>
      <c r="F2893" s="12" t="s">
        <v>1048</v>
      </c>
      <c r="G2893" s="4" t="s">
        <v>1351</v>
      </c>
      <c r="H2893" s="4">
        <v>4.5</v>
      </c>
      <c r="I2893" s="4"/>
      <c r="J2893" s="4" t="s">
        <v>856</v>
      </c>
      <c r="K2893" s="4"/>
      <c r="L2893" s="4">
        <v>1</v>
      </c>
      <c r="M2893" s="4" t="s">
        <v>1049</v>
      </c>
      <c r="N2893" s="4" t="s">
        <v>1050</v>
      </c>
    </row>
    <row r="2894" spans="1:14" hidden="1" x14ac:dyDescent="0.3">
      <c r="A2894" s="5" t="s">
        <v>603</v>
      </c>
      <c r="B2894" s="5">
        <v>11</v>
      </c>
      <c r="C2894" s="5">
        <v>11</v>
      </c>
      <c r="D2894" s="5">
        <v>160</v>
      </c>
      <c r="E2894" s="4" t="s">
        <v>861</v>
      </c>
      <c r="F2894" s="4" t="s">
        <v>922</v>
      </c>
      <c r="G2894" s="4" t="s">
        <v>1896</v>
      </c>
      <c r="H2894" s="4">
        <v>18.2539682539682</v>
      </c>
      <c r="I2894" s="4"/>
      <c r="J2894" s="4" t="s">
        <v>1060</v>
      </c>
      <c r="K2894" s="4" t="s">
        <v>881</v>
      </c>
      <c r="L2894" s="4">
        <v>3</v>
      </c>
      <c r="M2894" s="4" t="s">
        <v>1061</v>
      </c>
      <c r="N2894" s="4" t="s">
        <v>1062</v>
      </c>
    </row>
    <row r="2895" spans="1:14" hidden="1" x14ac:dyDescent="0.3">
      <c r="A2895" s="5" t="s">
        <v>603</v>
      </c>
      <c r="B2895" s="5">
        <v>11</v>
      </c>
      <c r="C2895" s="5">
        <v>11</v>
      </c>
      <c r="D2895" s="5">
        <v>160</v>
      </c>
      <c r="E2895" s="4" t="s">
        <v>861</v>
      </c>
      <c r="F2895" s="4" t="s">
        <v>904</v>
      </c>
      <c r="G2895" s="4" t="s">
        <v>1896</v>
      </c>
      <c r="H2895" s="4">
        <v>19.841269841269799</v>
      </c>
      <c r="I2895" s="4">
        <v>7.9365079365079501</v>
      </c>
      <c r="J2895" s="4" t="s">
        <v>1060</v>
      </c>
      <c r="K2895" s="4" t="s">
        <v>881</v>
      </c>
      <c r="L2895" s="4">
        <v>3</v>
      </c>
      <c r="M2895" s="4" t="s">
        <v>1061</v>
      </c>
      <c r="N2895" s="4" t="s">
        <v>1062</v>
      </c>
    </row>
    <row r="2896" spans="1:14" hidden="1" x14ac:dyDescent="0.3">
      <c r="A2896" s="5" t="s">
        <v>603</v>
      </c>
      <c r="B2896" s="5">
        <v>11</v>
      </c>
      <c r="C2896" s="5">
        <v>11</v>
      </c>
      <c r="D2896" s="5">
        <v>160</v>
      </c>
      <c r="E2896" s="4" t="s">
        <v>861</v>
      </c>
      <c r="F2896" s="4" t="s">
        <v>905</v>
      </c>
      <c r="G2896" s="4" t="s">
        <v>1896</v>
      </c>
      <c r="H2896" s="4">
        <v>19.841269841269799</v>
      </c>
      <c r="I2896" s="4">
        <v>5.1587301587302008</v>
      </c>
      <c r="J2896" s="4" t="s">
        <v>1060</v>
      </c>
      <c r="K2896" s="4" t="s">
        <v>881</v>
      </c>
      <c r="L2896" s="4">
        <v>3</v>
      </c>
      <c r="M2896" s="4" t="s">
        <v>1061</v>
      </c>
      <c r="N2896" s="4" t="s">
        <v>1062</v>
      </c>
    </row>
    <row r="2897" spans="1:14" hidden="1" x14ac:dyDescent="0.3">
      <c r="A2897" s="5" t="s">
        <v>603</v>
      </c>
      <c r="B2897" s="5">
        <v>11</v>
      </c>
      <c r="C2897" s="5">
        <v>11</v>
      </c>
      <c r="D2897" s="5">
        <v>160</v>
      </c>
      <c r="E2897" s="4" t="s">
        <v>861</v>
      </c>
      <c r="F2897" s="4" t="s">
        <v>906</v>
      </c>
      <c r="G2897" s="4" t="s">
        <v>1896</v>
      </c>
      <c r="H2897" s="4">
        <v>19.047619047619001</v>
      </c>
      <c r="I2897" s="4"/>
      <c r="J2897" s="4" t="s">
        <v>1060</v>
      </c>
      <c r="K2897" s="4" t="s">
        <v>881</v>
      </c>
      <c r="L2897" s="4">
        <v>3</v>
      </c>
      <c r="M2897" s="4" t="s">
        <v>1061</v>
      </c>
      <c r="N2897" s="4" t="s">
        <v>1062</v>
      </c>
    </row>
    <row r="2898" spans="1:14" hidden="1" x14ac:dyDescent="0.3">
      <c r="A2898" s="5" t="s">
        <v>603</v>
      </c>
      <c r="B2898" s="5">
        <v>11</v>
      </c>
      <c r="C2898" s="5">
        <v>11</v>
      </c>
      <c r="D2898" s="5">
        <v>160</v>
      </c>
      <c r="E2898" s="4" t="s">
        <v>861</v>
      </c>
      <c r="F2898" s="4" t="s">
        <v>903</v>
      </c>
      <c r="G2898" s="4" t="s">
        <v>1896</v>
      </c>
      <c r="H2898" s="4">
        <v>23.8095238095238</v>
      </c>
      <c r="I2898" s="4"/>
      <c r="J2898" s="4" t="s">
        <v>1060</v>
      </c>
      <c r="K2898" s="4" t="s">
        <v>881</v>
      </c>
      <c r="L2898" s="4">
        <v>3</v>
      </c>
      <c r="M2898" s="4" t="s">
        <v>1061</v>
      </c>
      <c r="N2898" s="4" t="s">
        <v>1062</v>
      </c>
    </row>
    <row r="2899" spans="1:14" hidden="1" x14ac:dyDescent="0.3">
      <c r="A2899" s="5" t="s">
        <v>603</v>
      </c>
      <c r="B2899" s="5">
        <v>11</v>
      </c>
      <c r="C2899" s="5">
        <v>11</v>
      </c>
      <c r="D2899" s="5">
        <v>160</v>
      </c>
      <c r="E2899" s="4" t="s">
        <v>861</v>
      </c>
      <c r="F2899" s="4" t="s">
        <v>907</v>
      </c>
      <c r="G2899" s="4" t="s">
        <v>1896</v>
      </c>
      <c r="H2899" s="4">
        <v>33.3333333333333</v>
      </c>
      <c r="I2899" s="4">
        <v>4.7619047619047521</v>
      </c>
      <c r="J2899" s="4" t="s">
        <v>1060</v>
      </c>
      <c r="K2899" s="4" t="s">
        <v>881</v>
      </c>
      <c r="L2899" s="4">
        <v>3</v>
      </c>
      <c r="M2899" s="4" t="s">
        <v>1061</v>
      </c>
      <c r="N2899" s="4" t="s">
        <v>1062</v>
      </c>
    </row>
    <row r="2900" spans="1:14" hidden="1" x14ac:dyDescent="0.3">
      <c r="A2900" s="5" t="s">
        <v>603</v>
      </c>
      <c r="B2900" s="5">
        <v>11</v>
      </c>
      <c r="C2900" s="5">
        <v>11</v>
      </c>
      <c r="D2900" s="5">
        <v>160</v>
      </c>
      <c r="E2900" s="4" t="s">
        <v>861</v>
      </c>
      <c r="F2900" s="4" t="s">
        <v>908</v>
      </c>
      <c r="G2900" s="4" t="s">
        <v>1896</v>
      </c>
      <c r="H2900" s="4">
        <v>26.190476190476101</v>
      </c>
      <c r="I2900" s="4">
        <v>6.7460317460317505</v>
      </c>
      <c r="J2900" s="4" t="s">
        <v>1060</v>
      </c>
      <c r="K2900" s="4" t="s">
        <v>881</v>
      </c>
      <c r="L2900" s="4">
        <v>3</v>
      </c>
      <c r="M2900" s="4" t="s">
        <v>1061</v>
      </c>
      <c r="N2900" s="4" t="s">
        <v>1062</v>
      </c>
    </row>
    <row r="2901" spans="1:14" hidden="1" x14ac:dyDescent="0.3">
      <c r="A2901" s="5" t="s">
        <v>603</v>
      </c>
      <c r="B2901" s="5">
        <v>11</v>
      </c>
      <c r="C2901" s="5">
        <v>11</v>
      </c>
      <c r="D2901" s="5">
        <v>160</v>
      </c>
      <c r="E2901" s="4" t="s">
        <v>861</v>
      </c>
      <c r="F2901" s="4" t="s">
        <v>909</v>
      </c>
      <c r="G2901" s="4" t="s">
        <v>1896</v>
      </c>
      <c r="H2901" s="4">
        <v>39.682539682539598</v>
      </c>
      <c r="I2901" s="4">
        <v>4.3650793650793496</v>
      </c>
      <c r="J2901" s="4" t="s">
        <v>1060</v>
      </c>
      <c r="K2901" s="4" t="s">
        <v>881</v>
      </c>
      <c r="L2901" s="4">
        <v>3</v>
      </c>
      <c r="M2901" s="4" t="s">
        <v>1061</v>
      </c>
      <c r="N2901" s="4" t="s">
        <v>1062</v>
      </c>
    </row>
    <row r="2902" spans="1:14" hidden="1" x14ac:dyDescent="0.3">
      <c r="A2902" s="5" t="s">
        <v>603</v>
      </c>
      <c r="B2902" s="5">
        <v>11</v>
      </c>
      <c r="C2902" s="5">
        <v>11</v>
      </c>
      <c r="D2902" s="5">
        <v>160</v>
      </c>
      <c r="E2902" s="4" t="s">
        <v>861</v>
      </c>
      <c r="F2902" s="4" t="s">
        <v>910</v>
      </c>
      <c r="G2902" s="4" t="s">
        <v>1896</v>
      </c>
      <c r="H2902" s="4">
        <v>47.619047619047599</v>
      </c>
      <c r="I2902" s="4">
        <v>3.9682539682539506</v>
      </c>
      <c r="J2902" s="4" t="s">
        <v>1060</v>
      </c>
      <c r="K2902" s="4" t="s">
        <v>881</v>
      </c>
      <c r="L2902" s="4">
        <v>3</v>
      </c>
      <c r="M2902" s="4" t="s">
        <v>1061</v>
      </c>
      <c r="N2902" s="4" t="s">
        <v>1062</v>
      </c>
    </row>
    <row r="2903" spans="1:14" hidden="1" x14ac:dyDescent="0.3">
      <c r="A2903" s="5" t="s">
        <v>603</v>
      </c>
      <c r="B2903" s="5">
        <v>11</v>
      </c>
      <c r="C2903" s="5">
        <v>11</v>
      </c>
      <c r="D2903" s="5">
        <v>160</v>
      </c>
      <c r="E2903" s="4" t="s">
        <v>861</v>
      </c>
      <c r="F2903" s="4" t="s">
        <v>911</v>
      </c>
      <c r="G2903" s="4" t="s">
        <v>1896</v>
      </c>
      <c r="H2903" s="4">
        <v>34.126984126984098</v>
      </c>
      <c r="I2903" s="4">
        <v>10.3174603174603</v>
      </c>
      <c r="J2903" s="4" t="s">
        <v>1060</v>
      </c>
      <c r="K2903" s="4" t="s">
        <v>881</v>
      </c>
      <c r="L2903" s="4">
        <v>3</v>
      </c>
      <c r="M2903" s="4" t="s">
        <v>1061</v>
      </c>
      <c r="N2903" s="4" t="s">
        <v>1062</v>
      </c>
    </row>
    <row r="2904" spans="1:14" hidden="1" x14ac:dyDescent="0.3">
      <c r="A2904" s="5" t="s">
        <v>603</v>
      </c>
      <c r="B2904" s="5">
        <v>11</v>
      </c>
      <c r="C2904" s="5">
        <v>11</v>
      </c>
      <c r="D2904" s="5">
        <v>160</v>
      </c>
      <c r="E2904" s="4" t="s">
        <v>861</v>
      </c>
      <c r="F2904" s="4" t="s">
        <v>922</v>
      </c>
      <c r="G2904" s="4" t="s">
        <v>2229</v>
      </c>
      <c r="H2904" s="4">
        <v>4.66403162055341</v>
      </c>
      <c r="I2904" s="4"/>
      <c r="J2904" s="4" t="s">
        <v>1060</v>
      </c>
      <c r="K2904" s="4" t="s">
        <v>881</v>
      </c>
      <c r="L2904" s="4">
        <v>3</v>
      </c>
      <c r="M2904" s="4" t="s">
        <v>1061</v>
      </c>
      <c r="N2904" s="4" t="s">
        <v>1062</v>
      </c>
    </row>
    <row r="2905" spans="1:14" hidden="1" x14ac:dyDescent="0.3">
      <c r="A2905" s="5" t="s">
        <v>603</v>
      </c>
      <c r="B2905" s="5">
        <v>11</v>
      </c>
      <c r="C2905" s="5">
        <v>11</v>
      </c>
      <c r="D2905" s="5">
        <v>160</v>
      </c>
      <c r="E2905" s="4" t="s">
        <v>861</v>
      </c>
      <c r="F2905" s="4" t="s">
        <v>904</v>
      </c>
      <c r="G2905" s="4" t="s">
        <v>2229</v>
      </c>
      <c r="H2905" s="4">
        <v>3.00395256917002</v>
      </c>
      <c r="I2905" s="4">
        <v>0.5138339920948598</v>
      </c>
      <c r="J2905" s="4" t="s">
        <v>1060</v>
      </c>
      <c r="K2905" s="4" t="s">
        <v>881</v>
      </c>
      <c r="L2905" s="4">
        <v>3</v>
      </c>
      <c r="M2905" s="4" t="s">
        <v>1061</v>
      </c>
      <c r="N2905" s="4" t="s">
        <v>1062</v>
      </c>
    </row>
    <row r="2906" spans="1:14" hidden="1" x14ac:dyDescent="0.3">
      <c r="A2906" s="5" t="s">
        <v>603</v>
      </c>
      <c r="B2906" s="5">
        <v>11</v>
      </c>
      <c r="C2906" s="5">
        <v>11</v>
      </c>
      <c r="D2906" s="5">
        <v>160</v>
      </c>
      <c r="E2906" s="4" t="s">
        <v>861</v>
      </c>
      <c r="F2906" s="4" t="s">
        <v>905</v>
      </c>
      <c r="G2906" s="4" t="s">
        <v>2229</v>
      </c>
      <c r="H2906" s="4">
        <v>1.26482213438743</v>
      </c>
      <c r="I2906" s="4">
        <v>0.43478260869564544</v>
      </c>
      <c r="J2906" s="4" t="s">
        <v>1060</v>
      </c>
      <c r="K2906" s="4" t="s">
        <v>881</v>
      </c>
      <c r="L2906" s="4">
        <v>3</v>
      </c>
      <c r="M2906" s="4" t="s">
        <v>1061</v>
      </c>
      <c r="N2906" s="4" t="s">
        <v>1062</v>
      </c>
    </row>
    <row r="2907" spans="1:14" hidden="1" x14ac:dyDescent="0.3">
      <c r="A2907" s="5" t="s">
        <v>603</v>
      </c>
      <c r="B2907" s="5">
        <v>11</v>
      </c>
      <c r="C2907" s="5">
        <v>11</v>
      </c>
      <c r="D2907" s="5">
        <v>160</v>
      </c>
      <c r="E2907" s="4" t="s">
        <v>861</v>
      </c>
      <c r="F2907" s="4" t="s">
        <v>906</v>
      </c>
      <c r="G2907" s="4" t="s">
        <v>2229</v>
      </c>
      <c r="H2907" s="4">
        <v>7.9051383399302205E-2</v>
      </c>
      <c r="I2907" s="4"/>
      <c r="J2907" s="4" t="s">
        <v>1060</v>
      </c>
      <c r="K2907" s="4" t="s">
        <v>881</v>
      </c>
      <c r="L2907" s="4">
        <v>3</v>
      </c>
      <c r="M2907" s="4" t="s">
        <v>1061</v>
      </c>
      <c r="N2907" s="4" t="s">
        <v>1062</v>
      </c>
    </row>
    <row r="2908" spans="1:14" hidden="1" x14ac:dyDescent="0.3">
      <c r="A2908" s="5" t="s">
        <v>603</v>
      </c>
      <c r="B2908" s="5">
        <v>11</v>
      </c>
      <c r="C2908" s="5">
        <v>11</v>
      </c>
      <c r="D2908" s="5">
        <v>160</v>
      </c>
      <c r="E2908" s="4" t="s">
        <v>861</v>
      </c>
      <c r="F2908" s="4" t="s">
        <v>903</v>
      </c>
      <c r="G2908" s="4" t="s">
        <v>2229</v>
      </c>
      <c r="H2908" s="4">
        <v>0.47430830039534599</v>
      </c>
      <c r="I2908" s="4"/>
      <c r="J2908" s="4" t="s">
        <v>1060</v>
      </c>
      <c r="K2908" s="4" t="s">
        <v>881</v>
      </c>
      <c r="L2908" s="4">
        <v>3</v>
      </c>
      <c r="M2908" s="4" t="s">
        <v>1061</v>
      </c>
      <c r="N2908" s="4" t="s">
        <v>1062</v>
      </c>
    </row>
    <row r="2909" spans="1:14" hidden="1" x14ac:dyDescent="0.3">
      <c r="A2909" s="5" t="s">
        <v>603</v>
      </c>
      <c r="B2909" s="5">
        <v>11</v>
      </c>
      <c r="C2909" s="5">
        <v>11</v>
      </c>
      <c r="D2909" s="5">
        <v>160</v>
      </c>
      <c r="E2909" s="4" t="s">
        <v>861</v>
      </c>
      <c r="F2909" s="4" t="s">
        <v>907</v>
      </c>
      <c r="G2909" s="4" t="s">
        <v>2229</v>
      </c>
      <c r="H2909" s="4">
        <v>0.790513833992181</v>
      </c>
      <c r="I2909" s="4">
        <v>0.63241106719366946</v>
      </c>
      <c r="J2909" s="4" t="s">
        <v>1060</v>
      </c>
      <c r="K2909" s="4" t="s">
        <v>881</v>
      </c>
      <c r="L2909" s="4">
        <v>3</v>
      </c>
      <c r="M2909" s="4" t="s">
        <v>1061</v>
      </c>
      <c r="N2909" s="4" t="s">
        <v>1062</v>
      </c>
    </row>
    <row r="2910" spans="1:14" hidden="1" x14ac:dyDescent="0.3">
      <c r="A2910" s="5" t="s">
        <v>603</v>
      </c>
      <c r="B2910" s="5">
        <v>11</v>
      </c>
      <c r="C2910" s="5">
        <v>11</v>
      </c>
      <c r="D2910" s="5">
        <v>160</v>
      </c>
      <c r="E2910" s="4" t="s">
        <v>861</v>
      </c>
      <c r="F2910" s="4" t="s">
        <v>908</v>
      </c>
      <c r="G2910" s="4" t="s">
        <v>2229</v>
      </c>
      <c r="H2910" s="4">
        <v>0.55335968379455502</v>
      </c>
      <c r="I2910" s="4"/>
      <c r="J2910" s="4" t="s">
        <v>1060</v>
      </c>
      <c r="K2910" s="4" t="s">
        <v>881</v>
      </c>
      <c r="L2910" s="4">
        <v>3</v>
      </c>
      <c r="M2910" s="4" t="s">
        <v>1061</v>
      </c>
      <c r="N2910" s="4" t="s">
        <v>1062</v>
      </c>
    </row>
    <row r="2911" spans="1:14" hidden="1" x14ac:dyDescent="0.3">
      <c r="A2911" s="5" t="s">
        <v>603</v>
      </c>
      <c r="B2911" s="5">
        <v>11</v>
      </c>
      <c r="C2911" s="5">
        <v>11</v>
      </c>
      <c r="D2911" s="5">
        <v>160</v>
      </c>
      <c r="E2911" s="4" t="s">
        <v>861</v>
      </c>
      <c r="F2911" s="4" t="s">
        <v>909</v>
      </c>
      <c r="G2911" s="4" t="s">
        <v>2229</v>
      </c>
      <c r="H2911" s="4">
        <v>0.55335968379455502</v>
      </c>
      <c r="I2911" s="4"/>
      <c r="J2911" s="4" t="s">
        <v>1060</v>
      </c>
      <c r="K2911" s="4" t="s">
        <v>881</v>
      </c>
      <c r="L2911" s="4">
        <v>3</v>
      </c>
      <c r="M2911" s="4" t="s">
        <v>1061</v>
      </c>
      <c r="N2911" s="4" t="s">
        <v>1062</v>
      </c>
    </row>
    <row r="2912" spans="1:14" hidden="1" x14ac:dyDescent="0.3">
      <c r="A2912" s="5" t="s">
        <v>603</v>
      </c>
      <c r="B2912" s="5">
        <v>11</v>
      </c>
      <c r="C2912" s="5">
        <v>11</v>
      </c>
      <c r="D2912" s="5">
        <v>160</v>
      </c>
      <c r="E2912" s="4" t="s">
        <v>861</v>
      </c>
      <c r="F2912" s="4" t="s">
        <v>910</v>
      </c>
      <c r="G2912" s="4" t="s">
        <v>2229</v>
      </c>
      <c r="H2912" s="4">
        <v>1.18577075098822</v>
      </c>
      <c r="I2912" s="4">
        <v>0.90909090909090096</v>
      </c>
      <c r="J2912" s="4" t="s">
        <v>1060</v>
      </c>
      <c r="K2912" s="4" t="s">
        <v>881</v>
      </c>
      <c r="L2912" s="4">
        <v>3</v>
      </c>
      <c r="M2912" s="4" t="s">
        <v>1061</v>
      </c>
      <c r="N2912" s="4" t="s">
        <v>1062</v>
      </c>
    </row>
    <row r="2913" spans="1:14" hidden="1" x14ac:dyDescent="0.3">
      <c r="A2913" s="5" t="s">
        <v>603</v>
      </c>
      <c r="B2913" s="5">
        <v>11</v>
      </c>
      <c r="C2913" s="5">
        <v>11</v>
      </c>
      <c r="D2913" s="5">
        <v>160</v>
      </c>
      <c r="E2913" s="4" t="s">
        <v>861</v>
      </c>
      <c r="F2913" s="4" t="s">
        <v>911</v>
      </c>
      <c r="G2913" s="4" t="s">
        <v>2229</v>
      </c>
      <c r="H2913" s="4">
        <v>1.66007905138347</v>
      </c>
      <c r="I2913" s="4">
        <v>1.3438735177865451</v>
      </c>
      <c r="J2913" s="4" t="s">
        <v>1060</v>
      </c>
      <c r="K2913" s="4" t="s">
        <v>881</v>
      </c>
      <c r="L2913" s="4">
        <v>3</v>
      </c>
      <c r="M2913" s="4" t="s">
        <v>1061</v>
      </c>
      <c r="N2913" s="4" t="s">
        <v>1062</v>
      </c>
    </row>
    <row r="2914" spans="1:14" hidden="1" x14ac:dyDescent="0.3">
      <c r="A2914" s="5" t="s">
        <v>603</v>
      </c>
      <c r="B2914" s="5">
        <v>11</v>
      </c>
      <c r="C2914" s="5">
        <v>11</v>
      </c>
      <c r="D2914" s="5">
        <v>161</v>
      </c>
      <c r="E2914" s="4" t="s">
        <v>861</v>
      </c>
      <c r="F2914" s="4" t="s">
        <v>922</v>
      </c>
      <c r="G2914" s="4" t="s">
        <v>1896</v>
      </c>
      <c r="H2914" s="4">
        <v>23.8095238095238</v>
      </c>
      <c r="I2914" s="4"/>
      <c r="J2914" s="4" t="s">
        <v>1060</v>
      </c>
      <c r="K2914" s="4" t="s">
        <v>881</v>
      </c>
      <c r="L2914" s="4">
        <v>3</v>
      </c>
      <c r="M2914" s="4" t="s">
        <v>1061</v>
      </c>
      <c r="N2914" s="4" t="s">
        <v>1062</v>
      </c>
    </row>
    <row r="2915" spans="1:14" hidden="1" x14ac:dyDescent="0.3">
      <c r="A2915" s="5" t="s">
        <v>603</v>
      </c>
      <c r="B2915" s="5">
        <v>11</v>
      </c>
      <c r="C2915" s="5">
        <v>11</v>
      </c>
      <c r="D2915" s="5">
        <v>161</v>
      </c>
      <c r="E2915" s="4" t="s">
        <v>861</v>
      </c>
      <c r="F2915" s="4" t="s">
        <v>904</v>
      </c>
      <c r="G2915" s="4" t="s">
        <v>1896</v>
      </c>
      <c r="H2915" s="4">
        <v>22.2222222222222</v>
      </c>
      <c r="I2915" s="4"/>
      <c r="J2915" s="4" t="s">
        <v>1060</v>
      </c>
      <c r="K2915" s="4" t="s">
        <v>881</v>
      </c>
      <c r="L2915" s="4">
        <v>3</v>
      </c>
      <c r="M2915" s="4" t="s">
        <v>1061</v>
      </c>
      <c r="N2915" s="4" t="s">
        <v>1062</v>
      </c>
    </row>
    <row r="2916" spans="1:14" hidden="1" x14ac:dyDescent="0.3">
      <c r="A2916" s="5" t="s">
        <v>603</v>
      </c>
      <c r="B2916" s="5">
        <v>11</v>
      </c>
      <c r="C2916" s="5">
        <v>11</v>
      </c>
      <c r="D2916" s="5">
        <v>161</v>
      </c>
      <c r="E2916" s="4" t="s">
        <v>861</v>
      </c>
      <c r="F2916" s="4" t="s">
        <v>905</v>
      </c>
      <c r="G2916" s="4" t="s">
        <v>1896</v>
      </c>
      <c r="H2916" s="4">
        <v>21.428571428571399</v>
      </c>
      <c r="I2916" s="4">
        <v>5.9523809523809508</v>
      </c>
      <c r="J2916" s="4" t="s">
        <v>1060</v>
      </c>
      <c r="K2916" s="4" t="s">
        <v>881</v>
      </c>
      <c r="L2916" s="4">
        <v>3</v>
      </c>
      <c r="M2916" s="4" t="s">
        <v>1061</v>
      </c>
      <c r="N2916" s="4" t="s">
        <v>1062</v>
      </c>
    </row>
    <row r="2917" spans="1:14" hidden="1" x14ac:dyDescent="0.3">
      <c r="A2917" s="5" t="s">
        <v>603</v>
      </c>
      <c r="B2917" s="5">
        <v>11</v>
      </c>
      <c r="C2917" s="5">
        <v>11</v>
      </c>
      <c r="D2917" s="5">
        <v>161</v>
      </c>
      <c r="E2917" s="4" t="s">
        <v>861</v>
      </c>
      <c r="F2917" s="4" t="s">
        <v>906</v>
      </c>
      <c r="G2917" s="4" t="s">
        <v>1896</v>
      </c>
      <c r="H2917" s="4">
        <v>21.428571428571399</v>
      </c>
      <c r="I2917" s="4">
        <v>5.5555555555555509</v>
      </c>
      <c r="J2917" s="4" t="s">
        <v>1060</v>
      </c>
      <c r="K2917" s="4" t="s">
        <v>881</v>
      </c>
      <c r="L2917" s="4">
        <v>3</v>
      </c>
      <c r="M2917" s="4" t="s">
        <v>1061</v>
      </c>
      <c r="N2917" s="4" t="s">
        <v>1062</v>
      </c>
    </row>
    <row r="2918" spans="1:14" hidden="1" x14ac:dyDescent="0.3">
      <c r="A2918" s="5" t="s">
        <v>603</v>
      </c>
      <c r="B2918" s="5">
        <v>11</v>
      </c>
      <c r="C2918" s="5">
        <v>11</v>
      </c>
      <c r="D2918" s="5">
        <v>161</v>
      </c>
      <c r="E2918" s="4" t="s">
        <v>861</v>
      </c>
      <c r="F2918" s="4" t="s">
        <v>903</v>
      </c>
      <c r="G2918" s="4" t="s">
        <v>1896</v>
      </c>
      <c r="H2918" s="4">
        <v>24.603174603174601</v>
      </c>
      <c r="I2918" s="4">
        <v>4.7619047619047503</v>
      </c>
      <c r="J2918" s="4" t="s">
        <v>1060</v>
      </c>
      <c r="K2918" s="4" t="s">
        <v>881</v>
      </c>
      <c r="L2918" s="4">
        <v>3</v>
      </c>
      <c r="M2918" s="4" t="s">
        <v>1061</v>
      </c>
      <c r="N2918" s="4" t="s">
        <v>1062</v>
      </c>
    </row>
    <row r="2919" spans="1:14" hidden="1" x14ac:dyDescent="0.3">
      <c r="A2919" s="5" t="s">
        <v>603</v>
      </c>
      <c r="B2919" s="5">
        <v>11</v>
      </c>
      <c r="C2919" s="5">
        <v>11</v>
      </c>
      <c r="D2919" s="5">
        <v>161</v>
      </c>
      <c r="E2919" s="4" t="s">
        <v>861</v>
      </c>
      <c r="F2919" s="4" t="s">
        <v>907</v>
      </c>
      <c r="G2919" s="4" t="s">
        <v>1896</v>
      </c>
      <c r="H2919" s="4">
        <v>39.682539682539598</v>
      </c>
      <c r="I2919" s="4"/>
      <c r="J2919" s="4" t="s">
        <v>1060</v>
      </c>
      <c r="K2919" s="4" t="s">
        <v>881</v>
      </c>
      <c r="L2919" s="4">
        <v>3</v>
      </c>
      <c r="M2919" s="4" t="s">
        <v>1061</v>
      </c>
      <c r="N2919" s="4" t="s">
        <v>1062</v>
      </c>
    </row>
    <row r="2920" spans="1:14" hidden="1" x14ac:dyDescent="0.3">
      <c r="A2920" s="5" t="s">
        <v>603</v>
      </c>
      <c r="B2920" s="5">
        <v>11</v>
      </c>
      <c r="C2920" s="5">
        <v>11</v>
      </c>
      <c r="D2920" s="5">
        <v>161</v>
      </c>
      <c r="E2920" s="4" t="s">
        <v>861</v>
      </c>
      <c r="F2920" s="4" t="s">
        <v>908</v>
      </c>
      <c r="G2920" s="4" t="s">
        <v>1896</v>
      </c>
      <c r="H2920" s="4">
        <v>53.174603174603099</v>
      </c>
      <c r="I2920" s="4">
        <v>4.7619047619047521</v>
      </c>
      <c r="J2920" s="4" t="s">
        <v>1060</v>
      </c>
      <c r="K2920" s="4" t="s">
        <v>881</v>
      </c>
      <c r="L2920" s="4">
        <v>3</v>
      </c>
      <c r="M2920" s="4" t="s">
        <v>1061</v>
      </c>
      <c r="N2920" s="4" t="s">
        <v>1062</v>
      </c>
    </row>
    <row r="2921" spans="1:14" hidden="1" x14ac:dyDescent="0.3">
      <c r="A2921" s="5" t="s">
        <v>603</v>
      </c>
      <c r="B2921" s="5">
        <v>11</v>
      </c>
      <c r="C2921" s="5">
        <v>11</v>
      </c>
      <c r="D2921" s="5">
        <v>161</v>
      </c>
      <c r="E2921" s="4" t="s">
        <v>861</v>
      </c>
      <c r="F2921" s="4" t="s">
        <v>909</v>
      </c>
      <c r="G2921" s="4" t="s">
        <v>1896</v>
      </c>
      <c r="H2921" s="4">
        <v>58.730158730158699</v>
      </c>
      <c r="I2921" s="4"/>
      <c r="J2921" s="4" t="s">
        <v>1060</v>
      </c>
      <c r="K2921" s="4" t="s">
        <v>881</v>
      </c>
      <c r="L2921" s="4">
        <v>3</v>
      </c>
      <c r="M2921" s="4" t="s">
        <v>1061</v>
      </c>
      <c r="N2921" s="4" t="s">
        <v>1062</v>
      </c>
    </row>
    <row r="2922" spans="1:14" hidden="1" x14ac:dyDescent="0.3">
      <c r="A2922" s="5" t="s">
        <v>603</v>
      </c>
      <c r="B2922" s="5">
        <v>11</v>
      </c>
      <c r="C2922" s="5">
        <v>11</v>
      </c>
      <c r="D2922" s="5">
        <v>161</v>
      </c>
      <c r="E2922" s="4" t="s">
        <v>861</v>
      </c>
      <c r="F2922" s="4" t="s">
        <v>910</v>
      </c>
      <c r="G2922" s="4" t="s">
        <v>1896</v>
      </c>
      <c r="H2922" s="4">
        <v>55.5555555555555</v>
      </c>
      <c r="I2922" s="4"/>
      <c r="J2922" s="4" t="s">
        <v>1060</v>
      </c>
      <c r="K2922" s="4" t="s">
        <v>881</v>
      </c>
      <c r="L2922" s="4">
        <v>3</v>
      </c>
      <c r="M2922" s="4" t="s">
        <v>1061</v>
      </c>
      <c r="N2922" s="4" t="s">
        <v>1062</v>
      </c>
    </row>
    <row r="2923" spans="1:14" hidden="1" x14ac:dyDescent="0.3">
      <c r="A2923" s="5" t="s">
        <v>603</v>
      </c>
      <c r="B2923" s="5">
        <v>11</v>
      </c>
      <c r="C2923" s="5">
        <v>11</v>
      </c>
      <c r="D2923" s="5">
        <v>161</v>
      </c>
      <c r="E2923" s="4" t="s">
        <v>861</v>
      </c>
      <c r="F2923" s="4" t="s">
        <v>911</v>
      </c>
      <c r="G2923" s="4" t="s">
        <v>1896</v>
      </c>
      <c r="H2923" s="4">
        <v>55.5555555555555</v>
      </c>
      <c r="I2923" s="4"/>
      <c r="J2923" s="4" t="s">
        <v>1060</v>
      </c>
      <c r="K2923" s="4" t="s">
        <v>881</v>
      </c>
      <c r="L2923" s="4">
        <v>3</v>
      </c>
      <c r="M2923" s="4" t="s">
        <v>1061</v>
      </c>
      <c r="N2923" s="4" t="s">
        <v>1062</v>
      </c>
    </row>
    <row r="2924" spans="1:14" hidden="1" x14ac:dyDescent="0.3">
      <c r="A2924" s="5" t="s">
        <v>603</v>
      </c>
      <c r="B2924" s="5">
        <v>11</v>
      </c>
      <c r="C2924" s="5">
        <v>11</v>
      </c>
      <c r="D2924" s="5">
        <v>161</v>
      </c>
      <c r="E2924" s="4" t="s">
        <v>861</v>
      </c>
      <c r="F2924" s="4" t="s">
        <v>922</v>
      </c>
      <c r="G2924" s="4" t="s">
        <v>2229</v>
      </c>
      <c r="H2924" s="4">
        <v>5.1383399209486598</v>
      </c>
      <c r="I2924" s="4"/>
      <c r="J2924" s="4" t="s">
        <v>1060</v>
      </c>
      <c r="K2924" s="4" t="s">
        <v>881</v>
      </c>
      <c r="L2924" s="4">
        <v>3</v>
      </c>
      <c r="M2924" s="4" t="s">
        <v>1061</v>
      </c>
      <c r="N2924" s="4" t="s">
        <v>1062</v>
      </c>
    </row>
    <row r="2925" spans="1:14" hidden="1" x14ac:dyDescent="0.3">
      <c r="A2925" s="5" t="s">
        <v>603</v>
      </c>
      <c r="B2925" s="5">
        <v>11</v>
      </c>
      <c r="C2925" s="5">
        <v>11</v>
      </c>
      <c r="D2925" s="5">
        <v>161</v>
      </c>
      <c r="E2925" s="4" t="s">
        <v>861</v>
      </c>
      <c r="F2925" s="4" t="s">
        <v>904</v>
      </c>
      <c r="G2925" s="4" t="s">
        <v>2229</v>
      </c>
      <c r="H2925" s="4">
        <v>4.0316205533597396</v>
      </c>
      <c r="I2925" s="4">
        <v>0.59288537549406506</v>
      </c>
      <c r="J2925" s="4" t="s">
        <v>1060</v>
      </c>
      <c r="K2925" s="4" t="s">
        <v>881</v>
      </c>
      <c r="L2925" s="4">
        <v>3</v>
      </c>
      <c r="M2925" s="4" t="s">
        <v>1061</v>
      </c>
      <c r="N2925" s="4" t="s">
        <v>1062</v>
      </c>
    </row>
    <row r="2926" spans="1:14" hidden="1" x14ac:dyDescent="0.3">
      <c r="A2926" s="5" t="s">
        <v>603</v>
      </c>
      <c r="B2926" s="5">
        <v>11</v>
      </c>
      <c r="C2926" s="5">
        <v>11</v>
      </c>
      <c r="D2926" s="5">
        <v>161</v>
      </c>
      <c r="E2926" s="4" t="s">
        <v>861</v>
      </c>
      <c r="F2926" s="4" t="s">
        <v>905</v>
      </c>
      <c r="G2926" s="4" t="s">
        <v>2229</v>
      </c>
      <c r="H2926" s="4">
        <v>1.26482213438743</v>
      </c>
      <c r="I2926" s="4">
        <v>0.79051383399208697</v>
      </c>
      <c r="J2926" s="4" t="s">
        <v>1060</v>
      </c>
      <c r="K2926" s="4" t="s">
        <v>881</v>
      </c>
      <c r="L2926" s="4">
        <v>3</v>
      </c>
      <c r="M2926" s="4" t="s">
        <v>1061</v>
      </c>
      <c r="N2926" s="4" t="s">
        <v>1062</v>
      </c>
    </row>
    <row r="2927" spans="1:14" hidden="1" x14ac:dyDescent="0.3">
      <c r="A2927" s="5" t="s">
        <v>603</v>
      </c>
      <c r="B2927" s="5">
        <v>11</v>
      </c>
      <c r="C2927" s="5">
        <v>11</v>
      </c>
      <c r="D2927" s="5">
        <v>161</v>
      </c>
      <c r="E2927" s="4" t="s">
        <v>861</v>
      </c>
      <c r="F2927" s="4" t="s">
        <v>906</v>
      </c>
      <c r="G2927" s="4" t="s">
        <v>2229</v>
      </c>
      <c r="H2927" s="4">
        <v>1.0276679841898</v>
      </c>
      <c r="I2927" s="4"/>
      <c r="J2927" s="4" t="s">
        <v>1060</v>
      </c>
      <c r="K2927" s="4" t="s">
        <v>881</v>
      </c>
      <c r="L2927" s="4">
        <v>3</v>
      </c>
      <c r="M2927" s="4" t="s">
        <v>1061</v>
      </c>
      <c r="N2927" s="4" t="s">
        <v>1062</v>
      </c>
    </row>
    <row r="2928" spans="1:14" hidden="1" x14ac:dyDescent="0.3">
      <c r="A2928" s="5" t="s">
        <v>603</v>
      </c>
      <c r="B2928" s="5">
        <v>11</v>
      </c>
      <c r="C2928" s="5">
        <v>11</v>
      </c>
      <c r="D2928" s="5">
        <v>161</v>
      </c>
      <c r="E2928" s="4" t="s">
        <v>861</v>
      </c>
      <c r="F2928" s="4" t="s">
        <v>903</v>
      </c>
      <c r="G2928" s="4" t="s">
        <v>2229</v>
      </c>
      <c r="H2928" s="4">
        <v>0.71146245059297197</v>
      </c>
      <c r="I2928" s="4"/>
      <c r="J2928" s="4" t="s">
        <v>1060</v>
      </c>
      <c r="K2928" s="4" t="s">
        <v>881</v>
      </c>
      <c r="L2928" s="4">
        <v>3</v>
      </c>
      <c r="M2928" s="4" t="s">
        <v>1061</v>
      </c>
      <c r="N2928" s="4" t="s">
        <v>1062</v>
      </c>
    </row>
    <row r="2929" spans="1:14" hidden="1" x14ac:dyDescent="0.3">
      <c r="A2929" s="5" t="s">
        <v>603</v>
      </c>
      <c r="B2929" s="5">
        <v>11</v>
      </c>
      <c r="C2929" s="5">
        <v>11</v>
      </c>
      <c r="D2929" s="5">
        <v>161</v>
      </c>
      <c r="E2929" s="4" t="s">
        <v>861</v>
      </c>
      <c r="F2929" s="4" t="s">
        <v>907</v>
      </c>
      <c r="G2929" s="4" t="s">
        <v>2229</v>
      </c>
      <c r="H2929" s="4">
        <v>7.9051383399302205E-2</v>
      </c>
      <c r="I2929" s="4">
        <v>2.0750988142292299</v>
      </c>
      <c r="J2929" s="4" t="s">
        <v>1060</v>
      </c>
      <c r="K2929" s="4" t="s">
        <v>881</v>
      </c>
      <c r="L2929" s="4">
        <v>3</v>
      </c>
      <c r="M2929" s="4" t="s">
        <v>1061</v>
      </c>
      <c r="N2929" s="4" t="s">
        <v>1062</v>
      </c>
    </row>
    <row r="2930" spans="1:14" hidden="1" x14ac:dyDescent="0.3">
      <c r="A2930" s="5" t="s">
        <v>603</v>
      </c>
      <c r="B2930" s="5">
        <v>11</v>
      </c>
      <c r="C2930" s="5">
        <v>11</v>
      </c>
      <c r="D2930" s="5">
        <v>161</v>
      </c>
      <c r="E2930" s="4" t="s">
        <v>861</v>
      </c>
      <c r="F2930" s="4" t="s">
        <v>908</v>
      </c>
      <c r="G2930" s="4" t="s">
        <v>2229</v>
      </c>
      <c r="H2930" s="4">
        <v>0.15810276679851101</v>
      </c>
      <c r="I2930" s="4"/>
      <c r="J2930" s="4" t="s">
        <v>1060</v>
      </c>
      <c r="K2930" s="4" t="s">
        <v>881</v>
      </c>
      <c r="L2930" s="4">
        <v>3</v>
      </c>
      <c r="M2930" s="4" t="s">
        <v>1061</v>
      </c>
      <c r="N2930" s="4" t="s">
        <v>1062</v>
      </c>
    </row>
    <row r="2931" spans="1:14" hidden="1" x14ac:dyDescent="0.3">
      <c r="A2931" s="5" t="s">
        <v>603</v>
      </c>
      <c r="B2931" s="5">
        <v>11</v>
      </c>
      <c r="C2931" s="5">
        <v>11</v>
      </c>
      <c r="D2931" s="5">
        <v>161</v>
      </c>
      <c r="E2931" s="4" t="s">
        <v>861</v>
      </c>
      <c r="F2931" s="4" t="s">
        <v>909</v>
      </c>
      <c r="G2931" s="4" t="s">
        <v>2229</v>
      </c>
      <c r="H2931" s="4">
        <v>0.39525691699613702</v>
      </c>
      <c r="I2931" s="4"/>
      <c r="J2931" s="4" t="s">
        <v>1060</v>
      </c>
      <c r="K2931" s="4" t="s">
        <v>881</v>
      </c>
      <c r="L2931" s="4">
        <v>3</v>
      </c>
      <c r="M2931" s="4" t="s">
        <v>1061</v>
      </c>
      <c r="N2931" s="4" t="s">
        <v>1062</v>
      </c>
    </row>
    <row r="2932" spans="1:14" hidden="1" x14ac:dyDescent="0.3">
      <c r="A2932" s="5" t="s">
        <v>603</v>
      </c>
      <c r="B2932" s="5">
        <v>11</v>
      </c>
      <c r="C2932" s="5">
        <v>11</v>
      </c>
      <c r="D2932" s="5">
        <v>161</v>
      </c>
      <c r="E2932" s="4" t="s">
        <v>861</v>
      </c>
      <c r="F2932" s="4" t="s">
        <v>910</v>
      </c>
      <c r="G2932" s="4" t="s">
        <v>2229</v>
      </c>
      <c r="H2932" s="4">
        <v>0.23715415019771999</v>
      </c>
      <c r="I2932" s="4"/>
      <c r="J2932" s="4" t="s">
        <v>1060</v>
      </c>
      <c r="K2932" s="4" t="s">
        <v>881</v>
      </c>
      <c r="L2932" s="4">
        <v>3</v>
      </c>
      <c r="M2932" s="4" t="s">
        <v>1061</v>
      </c>
      <c r="N2932" s="4" t="s">
        <v>1062</v>
      </c>
    </row>
    <row r="2933" spans="1:14" hidden="1" x14ac:dyDescent="0.3">
      <c r="A2933" s="5" t="s">
        <v>603</v>
      </c>
      <c r="B2933" s="5">
        <v>11</v>
      </c>
      <c r="C2933" s="5">
        <v>11</v>
      </c>
      <c r="D2933" s="5">
        <v>161</v>
      </c>
      <c r="E2933" s="4" t="s">
        <v>861</v>
      </c>
      <c r="F2933" s="4" t="s">
        <v>911</v>
      </c>
      <c r="G2933" s="4" t="s">
        <v>2229</v>
      </c>
      <c r="H2933" s="4">
        <v>0.39525691699613702</v>
      </c>
      <c r="I2933" s="4"/>
      <c r="J2933" s="4" t="s">
        <v>1060</v>
      </c>
      <c r="K2933" s="4" t="s">
        <v>881</v>
      </c>
      <c r="L2933" s="4">
        <v>3</v>
      </c>
      <c r="M2933" s="4" t="s">
        <v>1061</v>
      </c>
      <c r="N2933" s="4" t="s">
        <v>1062</v>
      </c>
    </row>
    <row r="2934" spans="1:14" hidden="1" x14ac:dyDescent="0.3">
      <c r="A2934" s="5" t="s">
        <v>603</v>
      </c>
      <c r="B2934" s="5">
        <v>11</v>
      </c>
      <c r="C2934" s="5">
        <v>11</v>
      </c>
      <c r="D2934" s="5">
        <v>161</v>
      </c>
      <c r="E2934" s="4" t="s">
        <v>861</v>
      </c>
      <c r="F2934" s="12" t="s">
        <v>922</v>
      </c>
      <c r="G2934" s="4" t="s">
        <v>1760</v>
      </c>
      <c r="H2934" s="4">
        <v>6.2269756387403339</v>
      </c>
      <c r="I2934" s="4">
        <f>SQRT((I2939/H2944)^2+(H2939/H2944^2*I2944)^2)</f>
        <v>0.70761086803867101</v>
      </c>
      <c r="J2934" s="4" t="s">
        <v>856</v>
      </c>
      <c r="K2934" s="4" t="s">
        <v>881</v>
      </c>
      <c r="L2934" s="4">
        <v>3</v>
      </c>
      <c r="M2934" s="4" t="s">
        <v>1904</v>
      </c>
      <c r="N2934" s="4"/>
    </row>
    <row r="2935" spans="1:14" hidden="1" x14ac:dyDescent="0.3">
      <c r="A2935" s="5" t="s">
        <v>603</v>
      </c>
      <c r="B2935" s="5">
        <v>11</v>
      </c>
      <c r="C2935" s="5">
        <v>11</v>
      </c>
      <c r="D2935" s="5">
        <v>161</v>
      </c>
      <c r="E2935" s="4" t="s">
        <v>861</v>
      </c>
      <c r="F2935" s="12" t="s">
        <v>904</v>
      </c>
      <c r="G2935" s="4" t="s">
        <v>1760</v>
      </c>
      <c r="H2935" s="4">
        <v>6.4353921730970871</v>
      </c>
      <c r="I2935" s="4">
        <f>SQRT((I2940/H2945)^2+(H2940/H2945^2*I2945)^2)</f>
        <v>0.46443696441282523</v>
      </c>
      <c r="J2935" s="4" t="s">
        <v>856</v>
      </c>
      <c r="K2935" s="4" t="s">
        <v>881</v>
      </c>
      <c r="L2935" s="4">
        <v>3</v>
      </c>
      <c r="M2935" s="4" t="s">
        <v>1904</v>
      </c>
      <c r="N2935" s="4"/>
    </row>
    <row r="2936" spans="1:14" hidden="1" x14ac:dyDescent="0.3">
      <c r="A2936" s="5" t="s">
        <v>603</v>
      </c>
      <c r="B2936" s="5">
        <v>11</v>
      </c>
      <c r="C2936" s="5">
        <v>11</v>
      </c>
      <c r="D2936" s="5">
        <v>161</v>
      </c>
      <c r="E2936" s="4" t="s">
        <v>861</v>
      </c>
      <c r="F2936" s="12" t="s">
        <v>905</v>
      </c>
      <c r="G2936" s="4" t="s">
        <v>1760</v>
      </c>
      <c r="H2936" s="4">
        <v>6.4639313488870993</v>
      </c>
      <c r="I2936" s="4">
        <f>SQRT((I2941/H2946)^2+(H2941/H2946^2*I2946)^2)</f>
        <v>0.83230482008164597</v>
      </c>
      <c r="J2936" s="4" t="s">
        <v>856</v>
      </c>
      <c r="K2936" s="4" t="s">
        <v>881</v>
      </c>
      <c r="L2936" s="4">
        <v>3</v>
      </c>
      <c r="M2936" s="4" t="s">
        <v>1904</v>
      </c>
      <c r="N2936" s="4"/>
    </row>
    <row r="2937" spans="1:14" hidden="1" x14ac:dyDescent="0.3">
      <c r="A2937" s="5" t="s">
        <v>603</v>
      </c>
      <c r="B2937" s="5">
        <v>11</v>
      </c>
      <c r="C2937" s="5">
        <v>11</v>
      </c>
      <c r="D2937" s="5">
        <v>161</v>
      </c>
      <c r="E2937" s="4" t="s">
        <v>861</v>
      </c>
      <c r="F2937" s="12" t="s">
        <v>906</v>
      </c>
      <c r="G2937" s="4" t="s">
        <v>1760</v>
      </c>
      <c r="H2937" s="4">
        <v>6.8191113589886561</v>
      </c>
      <c r="I2937" s="4">
        <f>SQRT((I2942/H2947)^2+(H2942/H2947^2*I2947)^2)</f>
        <v>0.3210386947275079</v>
      </c>
      <c r="J2937" s="4" t="s">
        <v>856</v>
      </c>
      <c r="K2937" s="4" t="s">
        <v>881</v>
      </c>
      <c r="L2937" s="4">
        <v>3</v>
      </c>
      <c r="M2937" s="4" t="s">
        <v>1904</v>
      </c>
      <c r="N2937" s="4"/>
    </row>
    <row r="2938" spans="1:14" hidden="1" x14ac:dyDescent="0.3">
      <c r="A2938" s="5" t="s">
        <v>603</v>
      </c>
      <c r="B2938" s="5">
        <v>11</v>
      </c>
      <c r="C2938" s="5">
        <v>11</v>
      </c>
      <c r="D2938" s="5">
        <v>161</v>
      </c>
      <c r="E2938" s="4" t="s">
        <v>861</v>
      </c>
      <c r="F2938" s="12" t="s">
        <v>903</v>
      </c>
      <c r="G2938" s="4" t="s">
        <v>1760</v>
      </c>
      <c r="H2938" s="4">
        <v>6.4840785348952261</v>
      </c>
      <c r="I2938" s="4">
        <f>SQRT((I2943/H2948)^2+(H2943/H2948^2*I2948)^2)</f>
        <v>0.21613595116317225</v>
      </c>
      <c r="J2938" s="4" t="s">
        <v>856</v>
      </c>
      <c r="K2938" s="4" t="s">
        <v>881</v>
      </c>
      <c r="L2938" s="4">
        <v>3</v>
      </c>
      <c r="M2938" s="4" t="s">
        <v>1904</v>
      </c>
      <c r="N2938" s="4"/>
    </row>
    <row r="2939" spans="1:14" hidden="1" x14ac:dyDescent="0.3">
      <c r="A2939" s="5" t="s">
        <v>603</v>
      </c>
      <c r="B2939" s="5">
        <v>11</v>
      </c>
      <c r="C2939" s="5">
        <v>11</v>
      </c>
      <c r="D2939" s="5">
        <v>161</v>
      </c>
      <c r="E2939" s="4" t="s">
        <v>861</v>
      </c>
      <c r="F2939" s="12" t="s">
        <v>922</v>
      </c>
      <c r="G2939" s="4" t="s">
        <v>1759</v>
      </c>
      <c r="H2939" s="4">
        <v>0.266666666666666</v>
      </c>
      <c r="I2939" s="4">
        <v>1.8181818181817994E-2</v>
      </c>
      <c r="J2939" s="4" t="s">
        <v>856</v>
      </c>
      <c r="K2939" s="4" t="s">
        <v>881</v>
      </c>
      <c r="L2939" s="4">
        <v>3</v>
      </c>
      <c r="M2939" s="4" t="s">
        <v>1063</v>
      </c>
      <c r="N2939" s="4" t="s">
        <v>1062</v>
      </c>
    </row>
    <row r="2940" spans="1:14" hidden="1" x14ac:dyDescent="0.3">
      <c r="A2940" s="5" t="s">
        <v>603</v>
      </c>
      <c r="B2940" s="5">
        <v>11</v>
      </c>
      <c r="C2940" s="5">
        <v>11</v>
      </c>
      <c r="D2940" s="5">
        <v>161</v>
      </c>
      <c r="E2940" s="4" t="s">
        <v>861</v>
      </c>
      <c r="F2940" s="12" t="s">
        <v>904</v>
      </c>
      <c r="G2940" s="4" t="s">
        <v>1759</v>
      </c>
      <c r="H2940" s="4">
        <v>0.26969696969696899</v>
      </c>
      <c r="I2940" s="4">
        <v>1.2121212121212005E-2</v>
      </c>
      <c r="J2940" s="4" t="s">
        <v>856</v>
      </c>
      <c r="K2940" s="4" t="s">
        <v>881</v>
      </c>
      <c r="L2940" s="4">
        <v>3</v>
      </c>
      <c r="M2940" s="4" t="s">
        <v>1063</v>
      </c>
      <c r="N2940" s="4" t="s">
        <v>1062</v>
      </c>
    </row>
    <row r="2941" spans="1:14" hidden="1" x14ac:dyDescent="0.3">
      <c r="A2941" s="5" t="s">
        <v>603</v>
      </c>
      <c r="B2941" s="5">
        <v>11</v>
      </c>
      <c r="C2941" s="5">
        <v>11</v>
      </c>
      <c r="D2941" s="5">
        <v>161</v>
      </c>
      <c r="E2941" s="4" t="s">
        <v>861</v>
      </c>
      <c r="F2941" s="12" t="s">
        <v>905</v>
      </c>
      <c r="G2941" s="4" t="s">
        <v>1759</v>
      </c>
      <c r="H2941" s="4">
        <v>0.27878787878787797</v>
      </c>
      <c r="I2941" s="4">
        <v>3.3333333333333506E-2</v>
      </c>
      <c r="J2941" s="4" t="s">
        <v>856</v>
      </c>
      <c r="K2941" s="4" t="s">
        <v>881</v>
      </c>
      <c r="L2941" s="4">
        <v>3</v>
      </c>
      <c r="M2941" s="4" t="s">
        <v>1063</v>
      </c>
      <c r="N2941" s="4" t="s">
        <v>1062</v>
      </c>
    </row>
    <row r="2942" spans="1:14" hidden="1" x14ac:dyDescent="0.3">
      <c r="A2942" s="5" t="s">
        <v>603</v>
      </c>
      <c r="B2942" s="5">
        <v>11</v>
      </c>
      <c r="C2942" s="5">
        <v>11</v>
      </c>
      <c r="D2942" s="5">
        <v>161</v>
      </c>
      <c r="E2942" s="4" t="s">
        <v>861</v>
      </c>
      <c r="F2942" s="12" t="s">
        <v>906</v>
      </c>
      <c r="G2942" s="4" t="s">
        <v>1759</v>
      </c>
      <c r="H2942" s="4">
        <v>0.25454545454545402</v>
      </c>
      <c r="I2942" s="4">
        <v>9.0909090909094825E-3</v>
      </c>
      <c r="J2942" s="4" t="s">
        <v>856</v>
      </c>
      <c r="K2942" s="4" t="s">
        <v>881</v>
      </c>
      <c r="L2942" s="4">
        <v>3</v>
      </c>
      <c r="M2942" s="4" t="s">
        <v>1063</v>
      </c>
      <c r="N2942" s="4" t="s">
        <v>1062</v>
      </c>
    </row>
    <row r="2943" spans="1:14" hidden="1" x14ac:dyDescent="0.3">
      <c r="A2943" s="5" t="s">
        <v>603</v>
      </c>
      <c r="B2943" s="5">
        <v>11</v>
      </c>
      <c r="C2943" s="5">
        <v>11</v>
      </c>
      <c r="D2943" s="5">
        <v>161</v>
      </c>
      <c r="E2943" s="4" t="s">
        <v>861</v>
      </c>
      <c r="F2943" s="12" t="s">
        <v>903</v>
      </c>
      <c r="G2943" s="4" t="s">
        <v>1759</v>
      </c>
      <c r="H2943" s="4">
        <v>0.27272727272727199</v>
      </c>
      <c r="I2943" s="4">
        <v>9.0909090909089829E-3</v>
      </c>
      <c r="J2943" s="4" t="s">
        <v>856</v>
      </c>
      <c r="K2943" s="4" t="s">
        <v>881</v>
      </c>
      <c r="L2943" s="4">
        <v>3</v>
      </c>
      <c r="M2943" s="4" t="s">
        <v>1063</v>
      </c>
      <c r="N2943" s="4" t="s">
        <v>1062</v>
      </c>
    </row>
    <row r="2944" spans="1:14" hidden="1" x14ac:dyDescent="0.3">
      <c r="A2944" s="5" t="s">
        <v>603</v>
      </c>
      <c r="B2944" s="5">
        <v>11</v>
      </c>
      <c r="C2944" s="5">
        <v>11</v>
      </c>
      <c r="D2944" s="5">
        <v>161</v>
      </c>
      <c r="E2944" s="4" t="s">
        <v>861</v>
      </c>
      <c r="F2944" s="4" t="s">
        <v>922</v>
      </c>
      <c r="G2944" s="4" t="s">
        <v>967</v>
      </c>
      <c r="H2944" s="4">
        <v>4.2824427480916E-2</v>
      </c>
      <c r="I2944" s="4">
        <v>3.8931297709923519E-3</v>
      </c>
      <c r="J2944" s="4" t="s">
        <v>856</v>
      </c>
      <c r="K2944" s="4" t="s">
        <v>881</v>
      </c>
      <c r="L2944" s="4">
        <v>3</v>
      </c>
      <c r="M2944" s="4" t="s">
        <v>1063</v>
      </c>
      <c r="N2944" s="4" t="s">
        <v>1062</v>
      </c>
    </row>
    <row r="2945" spans="1:14" hidden="1" x14ac:dyDescent="0.3">
      <c r="A2945" s="5" t="s">
        <v>603</v>
      </c>
      <c r="B2945" s="5">
        <v>11</v>
      </c>
      <c r="C2945" s="5">
        <v>11</v>
      </c>
      <c r="D2945" s="5">
        <v>161</v>
      </c>
      <c r="E2945" s="4" t="s">
        <v>861</v>
      </c>
      <c r="F2945" s="4" t="s">
        <v>904</v>
      </c>
      <c r="G2945" s="4" t="s">
        <v>967</v>
      </c>
      <c r="H2945" s="4">
        <v>4.1908396946564799E-2</v>
      </c>
      <c r="I2945" s="4">
        <v>2.3664122137404507E-3</v>
      </c>
      <c r="J2945" s="4" t="s">
        <v>856</v>
      </c>
      <c r="K2945" s="4" t="s">
        <v>881</v>
      </c>
      <c r="L2945" s="4">
        <v>3</v>
      </c>
      <c r="M2945" s="4" t="s">
        <v>1063</v>
      </c>
      <c r="N2945" s="4" t="s">
        <v>1062</v>
      </c>
    </row>
    <row r="2946" spans="1:14" hidden="1" x14ac:dyDescent="0.3">
      <c r="A2946" s="5" t="s">
        <v>603</v>
      </c>
      <c r="B2946" s="5">
        <v>11</v>
      </c>
      <c r="C2946" s="5">
        <v>11</v>
      </c>
      <c r="D2946" s="5">
        <v>161</v>
      </c>
      <c r="E2946" s="4" t="s">
        <v>861</v>
      </c>
      <c r="F2946" s="4" t="s">
        <v>905</v>
      </c>
      <c r="G2946" s="4" t="s">
        <v>967</v>
      </c>
      <c r="H2946" s="4">
        <v>4.3129770992366298E-2</v>
      </c>
      <c r="I2946" s="4">
        <v>2.0610687022900483E-3</v>
      </c>
      <c r="J2946" s="4" t="s">
        <v>856</v>
      </c>
      <c r="K2946" s="4" t="s">
        <v>881</v>
      </c>
      <c r="L2946" s="4">
        <v>3</v>
      </c>
      <c r="M2946" s="4" t="s">
        <v>1063</v>
      </c>
      <c r="N2946" s="4" t="s">
        <v>1062</v>
      </c>
    </row>
    <row r="2947" spans="1:14" hidden="1" x14ac:dyDescent="0.3">
      <c r="A2947" s="5" t="s">
        <v>603</v>
      </c>
      <c r="B2947" s="5">
        <v>11</v>
      </c>
      <c r="C2947" s="5">
        <v>11</v>
      </c>
      <c r="D2947" s="5">
        <v>161</v>
      </c>
      <c r="E2947" s="4" t="s">
        <v>861</v>
      </c>
      <c r="F2947" s="4" t="s">
        <v>906</v>
      </c>
      <c r="G2947" s="4" t="s">
        <v>967</v>
      </c>
      <c r="H2947" s="4">
        <v>3.7328244274809103E-2</v>
      </c>
      <c r="I2947" s="4">
        <v>1.1450381679388999E-3</v>
      </c>
      <c r="J2947" s="4" t="s">
        <v>856</v>
      </c>
      <c r="K2947" s="4" t="s">
        <v>881</v>
      </c>
      <c r="L2947" s="4">
        <v>3</v>
      </c>
      <c r="M2947" s="4" t="s">
        <v>1063</v>
      </c>
      <c r="N2947" s="4" t="s">
        <v>1062</v>
      </c>
    </row>
    <row r="2948" spans="1:14" hidden="1" x14ac:dyDescent="0.3">
      <c r="A2948" s="5" t="s">
        <v>603</v>
      </c>
      <c r="B2948" s="5">
        <v>11</v>
      </c>
      <c r="C2948" s="5">
        <v>11</v>
      </c>
      <c r="D2948" s="5">
        <v>161</v>
      </c>
      <c r="E2948" s="4" t="s">
        <v>861</v>
      </c>
      <c r="F2948" s="4" t="s">
        <v>903</v>
      </c>
      <c r="G2948" s="4" t="s">
        <v>967</v>
      </c>
      <c r="H2948" s="4">
        <v>4.2061068702289997E-2</v>
      </c>
      <c r="I2948" s="4"/>
      <c r="J2948" s="4" t="s">
        <v>856</v>
      </c>
      <c r="K2948" s="4" t="s">
        <v>881</v>
      </c>
      <c r="L2948" s="4">
        <v>3</v>
      </c>
      <c r="M2948" s="4" t="s">
        <v>1063</v>
      </c>
      <c r="N2948" s="4" t="s">
        <v>1062</v>
      </c>
    </row>
    <row r="2949" spans="1:14" hidden="1" x14ac:dyDescent="0.3">
      <c r="A2949" s="5" t="s">
        <v>603</v>
      </c>
      <c r="B2949" s="5">
        <v>11</v>
      </c>
      <c r="C2949" s="5">
        <v>11</v>
      </c>
      <c r="D2949" s="5">
        <v>162</v>
      </c>
      <c r="E2949" s="4" t="s">
        <v>861</v>
      </c>
      <c r="F2949" s="4" t="s">
        <v>922</v>
      </c>
      <c r="G2949" s="4" t="s">
        <v>1896</v>
      </c>
      <c r="H2949" s="4">
        <v>15.625</v>
      </c>
      <c r="I2949" s="4"/>
      <c r="J2949" s="4" t="s">
        <v>1060</v>
      </c>
      <c r="K2949" s="4" t="s">
        <v>881</v>
      </c>
      <c r="L2949" s="4">
        <v>3</v>
      </c>
      <c r="M2949" s="4" t="s">
        <v>1061</v>
      </c>
      <c r="N2949" s="4" t="s">
        <v>1062</v>
      </c>
    </row>
    <row r="2950" spans="1:14" hidden="1" x14ac:dyDescent="0.3">
      <c r="A2950" s="5" t="s">
        <v>603</v>
      </c>
      <c r="B2950" s="5">
        <v>11</v>
      </c>
      <c r="C2950" s="5">
        <v>11</v>
      </c>
      <c r="D2950" s="5">
        <v>162</v>
      </c>
      <c r="E2950" s="4" t="s">
        <v>861</v>
      </c>
      <c r="F2950" s="4" t="s">
        <v>904</v>
      </c>
      <c r="G2950" s="4" t="s">
        <v>1896</v>
      </c>
      <c r="H2950" s="4">
        <v>15.625</v>
      </c>
      <c r="I2950" s="4"/>
      <c r="J2950" s="4" t="s">
        <v>1060</v>
      </c>
      <c r="K2950" s="4" t="s">
        <v>881</v>
      </c>
      <c r="L2950" s="4">
        <v>3</v>
      </c>
      <c r="M2950" s="4" t="s">
        <v>1061</v>
      </c>
      <c r="N2950" s="4" t="s">
        <v>1062</v>
      </c>
    </row>
    <row r="2951" spans="1:14" hidden="1" x14ac:dyDescent="0.3">
      <c r="A2951" s="5" t="s">
        <v>603</v>
      </c>
      <c r="B2951" s="5">
        <v>11</v>
      </c>
      <c r="C2951" s="5">
        <v>11</v>
      </c>
      <c r="D2951" s="5">
        <v>162</v>
      </c>
      <c r="E2951" s="4" t="s">
        <v>861</v>
      </c>
      <c r="F2951" s="4" t="s">
        <v>905</v>
      </c>
      <c r="G2951" s="4" t="s">
        <v>1896</v>
      </c>
      <c r="H2951" s="4">
        <v>24.999999999999901</v>
      </c>
      <c r="I2951" s="4">
        <v>5.46875</v>
      </c>
      <c r="J2951" s="4" t="s">
        <v>1060</v>
      </c>
      <c r="K2951" s="4" t="s">
        <v>881</v>
      </c>
      <c r="L2951" s="4">
        <v>3</v>
      </c>
      <c r="M2951" s="4" t="s">
        <v>1061</v>
      </c>
      <c r="N2951" s="4" t="s">
        <v>1062</v>
      </c>
    </row>
    <row r="2952" spans="1:14" hidden="1" x14ac:dyDescent="0.3">
      <c r="A2952" s="5" t="s">
        <v>603</v>
      </c>
      <c r="B2952" s="5">
        <v>11</v>
      </c>
      <c r="C2952" s="5">
        <v>11</v>
      </c>
      <c r="D2952" s="5">
        <v>162</v>
      </c>
      <c r="E2952" s="4" t="s">
        <v>861</v>
      </c>
      <c r="F2952" s="4" t="s">
        <v>906</v>
      </c>
      <c r="G2952" s="4" t="s">
        <v>1896</v>
      </c>
      <c r="H2952" s="4">
        <v>31.25</v>
      </c>
      <c r="I2952" s="4"/>
      <c r="J2952" s="4" t="s">
        <v>1060</v>
      </c>
      <c r="K2952" s="4" t="s">
        <v>881</v>
      </c>
      <c r="L2952" s="4">
        <v>3</v>
      </c>
      <c r="M2952" s="4" t="s">
        <v>1061</v>
      </c>
      <c r="N2952" s="4" t="s">
        <v>1062</v>
      </c>
    </row>
    <row r="2953" spans="1:14" hidden="1" x14ac:dyDescent="0.3">
      <c r="A2953" s="5" t="s">
        <v>603</v>
      </c>
      <c r="B2953" s="5">
        <v>11</v>
      </c>
      <c r="C2953" s="5">
        <v>11</v>
      </c>
      <c r="D2953" s="5">
        <v>162</v>
      </c>
      <c r="E2953" s="4" t="s">
        <v>861</v>
      </c>
      <c r="F2953" s="4" t="s">
        <v>903</v>
      </c>
      <c r="G2953" s="4" t="s">
        <v>1896</v>
      </c>
      <c r="H2953" s="4">
        <v>39.843749999999901</v>
      </c>
      <c r="I2953" s="4">
        <v>6.640625</v>
      </c>
      <c r="J2953" s="4" t="s">
        <v>1060</v>
      </c>
      <c r="K2953" s="4" t="s">
        <v>881</v>
      </c>
      <c r="L2953" s="4">
        <v>3</v>
      </c>
      <c r="M2953" s="4" t="s">
        <v>1061</v>
      </c>
      <c r="N2953" s="4" t="s">
        <v>1062</v>
      </c>
    </row>
    <row r="2954" spans="1:14" hidden="1" x14ac:dyDescent="0.3">
      <c r="A2954" s="5" t="s">
        <v>603</v>
      </c>
      <c r="B2954" s="5">
        <v>11</v>
      </c>
      <c r="C2954" s="5">
        <v>11</v>
      </c>
      <c r="D2954" s="5">
        <v>162</v>
      </c>
      <c r="E2954" s="4" t="s">
        <v>861</v>
      </c>
      <c r="F2954" s="4" t="s">
        <v>907</v>
      </c>
      <c r="G2954" s="4" t="s">
        <v>1896</v>
      </c>
      <c r="H2954" s="4">
        <v>28.906249999999901</v>
      </c>
      <c r="I2954" s="4"/>
      <c r="J2954" s="4" t="s">
        <v>1060</v>
      </c>
      <c r="K2954" s="4" t="s">
        <v>881</v>
      </c>
      <c r="L2954" s="4">
        <v>3</v>
      </c>
      <c r="M2954" s="4" t="s">
        <v>1061</v>
      </c>
      <c r="N2954" s="4" t="s">
        <v>1062</v>
      </c>
    </row>
    <row r="2955" spans="1:14" hidden="1" x14ac:dyDescent="0.3">
      <c r="A2955" s="5" t="s">
        <v>603</v>
      </c>
      <c r="B2955" s="5">
        <v>11</v>
      </c>
      <c r="C2955" s="5">
        <v>11</v>
      </c>
      <c r="D2955" s="5">
        <v>162</v>
      </c>
      <c r="E2955" s="4" t="s">
        <v>861</v>
      </c>
      <c r="F2955" s="4" t="s">
        <v>908</v>
      </c>
      <c r="G2955" s="4" t="s">
        <v>1896</v>
      </c>
      <c r="H2955" s="4">
        <v>32.03125</v>
      </c>
      <c r="I2955" s="4">
        <v>4.296875</v>
      </c>
      <c r="J2955" s="4" t="s">
        <v>1060</v>
      </c>
      <c r="K2955" s="4" t="s">
        <v>881</v>
      </c>
      <c r="L2955" s="4">
        <v>3</v>
      </c>
      <c r="M2955" s="4" t="s">
        <v>1061</v>
      </c>
      <c r="N2955" s="4" t="s">
        <v>1062</v>
      </c>
    </row>
    <row r="2956" spans="1:14" hidden="1" x14ac:dyDescent="0.3">
      <c r="A2956" s="5" t="s">
        <v>603</v>
      </c>
      <c r="B2956" s="5">
        <v>11</v>
      </c>
      <c r="C2956" s="5">
        <v>11</v>
      </c>
      <c r="D2956" s="5">
        <v>162</v>
      </c>
      <c r="E2956" s="4" t="s">
        <v>861</v>
      </c>
      <c r="F2956" s="4" t="s">
        <v>909</v>
      </c>
      <c r="G2956" s="4" t="s">
        <v>1896</v>
      </c>
      <c r="H2956" s="4">
        <v>35.15625</v>
      </c>
      <c r="I2956" s="4"/>
      <c r="J2956" s="4" t="s">
        <v>1060</v>
      </c>
      <c r="K2956" s="4" t="s">
        <v>881</v>
      </c>
      <c r="L2956" s="4">
        <v>3</v>
      </c>
      <c r="M2956" s="4" t="s">
        <v>1061</v>
      </c>
      <c r="N2956" s="4" t="s">
        <v>1062</v>
      </c>
    </row>
    <row r="2957" spans="1:14" hidden="1" x14ac:dyDescent="0.3">
      <c r="A2957" s="5" t="s">
        <v>603</v>
      </c>
      <c r="B2957" s="5">
        <v>11</v>
      </c>
      <c r="C2957" s="5">
        <v>11</v>
      </c>
      <c r="D2957" s="5">
        <v>162</v>
      </c>
      <c r="E2957" s="4" t="s">
        <v>861</v>
      </c>
      <c r="F2957" s="4" t="s">
        <v>910</v>
      </c>
      <c r="G2957" s="4" t="s">
        <v>1896</v>
      </c>
      <c r="H2957" s="4">
        <v>32.812499999999901</v>
      </c>
      <c r="I2957" s="4"/>
      <c r="J2957" s="4" t="s">
        <v>1060</v>
      </c>
      <c r="K2957" s="4" t="s">
        <v>881</v>
      </c>
      <c r="L2957" s="4">
        <v>3</v>
      </c>
      <c r="M2957" s="4" t="s">
        <v>1061</v>
      </c>
      <c r="N2957" s="4" t="s">
        <v>1062</v>
      </c>
    </row>
    <row r="2958" spans="1:14" hidden="1" x14ac:dyDescent="0.3">
      <c r="A2958" s="5" t="s">
        <v>603</v>
      </c>
      <c r="B2958" s="5">
        <v>11</v>
      </c>
      <c r="C2958" s="5">
        <v>11</v>
      </c>
      <c r="D2958" s="5">
        <v>162</v>
      </c>
      <c r="E2958" s="4" t="s">
        <v>861</v>
      </c>
      <c r="F2958" s="4" t="s">
        <v>911</v>
      </c>
      <c r="G2958" s="4" t="s">
        <v>1896</v>
      </c>
      <c r="H2958" s="4">
        <v>35.15625</v>
      </c>
      <c r="I2958" s="4">
        <v>6.640625</v>
      </c>
      <c r="J2958" s="4" t="s">
        <v>1060</v>
      </c>
      <c r="K2958" s="4" t="s">
        <v>881</v>
      </c>
      <c r="L2958" s="4">
        <v>3</v>
      </c>
      <c r="M2958" s="4" t="s">
        <v>1061</v>
      </c>
      <c r="N2958" s="4" t="s">
        <v>1062</v>
      </c>
    </row>
    <row r="2959" spans="1:14" hidden="1" x14ac:dyDescent="0.3">
      <c r="A2959" s="5" t="s">
        <v>603</v>
      </c>
      <c r="B2959" s="5">
        <v>11</v>
      </c>
      <c r="C2959" s="5">
        <v>11</v>
      </c>
      <c r="D2959" s="5">
        <v>162</v>
      </c>
      <c r="E2959" s="4" t="s">
        <v>861</v>
      </c>
      <c r="F2959" s="4" t="s">
        <v>922</v>
      </c>
      <c r="G2959" s="4" t="s">
        <v>2229</v>
      </c>
      <c r="H2959" s="4">
        <v>5.5555555555555403</v>
      </c>
      <c r="I2959" s="4">
        <v>0.5952380952380798</v>
      </c>
      <c r="J2959" s="4" t="s">
        <v>1060</v>
      </c>
      <c r="K2959" s="4" t="s">
        <v>881</v>
      </c>
      <c r="L2959" s="4">
        <v>3</v>
      </c>
      <c r="M2959" s="4" t="s">
        <v>1061</v>
      </c>
      <c r="N2959" s="4" t="s">
        <v>1062</v>
      </c>
    </row>
    <row r="2960" spans="1:14" hidden="1" x14ac:dyDescent="0.3">
      <c r="A2960" s="5" t="s">
        <v>603</v>
      </c>
      <c r="B2960" s="5">
        <v>11</v>
      </c>
      <c r="C2960" s="5">
        <v>11</v>
      </c>
      <c r="D2960" s="5">
        <v>162</v>
      </c>
      <c r="E2960" s="4" t="s">
        <v>861</v>
      </c>
      <c r="F2960" s="4" t="s">
        <v>904</v>
      </c>
      <c r="G2960" s="4" t="s">
        <v>2229</v>
      </c>
      <c r="H2960" s="4">
        <v>4.6031746031746001</v>
      </c>
      <c r="I2960" s="4">
        <v>0.63492063492062512</v>
      </c>
      <c r="J2960" s="4" t="s">
        <v>1060</v>
      </c>
      <c r="K2960" s="4" t="s">
        <v>881</v>
      </c>
      <c r="L2960" s="4">
        <v>3</v>
      </c>
      <c r="M2960" s="4" t="s">
        <v>1061</v>
      </c>
      <c r="N2960" s="4" t="s">
        <v>1062</v>
      </c>
    </row>
    <row r="2961" spans="1:14" hidden="1" x14ac:dyDescent="0.3">
      <c r="A2961" s="5" t="s">
        <v>603</v>
      </c>
      <c r="B2961" s="5">
        <v>11</v>
      </c>
      <c r="C2961" s="5">
        <v>11</v>
      </c>
      <c r="D2961" s="5">
        <v>162</v>
      </c>
      <c r="E2961" s="4" t="s">
        <v>861</v>
      </c>
      <c r="F2961" s="4" t="s">
        <v>905</v>
      </c>
      <c r="G2961" s="4" t="s">
        <v>2229</v>
      </c>
      <c r="H2961" s="4">
        <v>1.82539682539688</v>
      </c>
      <c r="I2961" s="4">
        <v>0.83333333333331638</v>
      </c>
      <c r="J2961" s="4" t="s">
        <v>1060</v>
      </c>
      <c r="K2961" s="4" t="s">
        <v>881</v>
      </c>
      <c r="L2961" s="4">
        <v>3</v>
      </c>
      <c r="M2961" s="4" t="s">
        <v>1061</v>
      </c>
      <c r="N2961" s="4" t="s">
        <v>1062</v>
      </c>
    </row>
    <row r="2962" spans="1:14" hidden="1" x14ac:dyDescent="0.3">
      <c r="A2962" s="5" t="s">
        <v>603</v>
      </c>
      <c r="B2962" s="5">
        <v>11</v>
      </c>
      <c r="C2962" s="5">
        <v>11</v>
      </c>
      <c r="D2962" s="5">
        <v>162</v>
      </c>
      <c r="E2962" s="4" t="s">
        <v>861</v>
      </c>
      <c r="F2962" s="4" t="s">
        <v>906</v>
      </c>
      <c r="G2962" s="4" t="s">
        <v>2229</v>
      </c>
      <c r="H2962" s="4">
        <v>7.9365079365171398E-2</v>
      </c>
      <c r="I2962" s="4"/>
      <c r="J2962" s="4" t="s">
        <v>1060</v>
      </c>
      <c r="K2962" s="4" t="s">
        <v>881</v>
      </c>
      <c r="L2962" s="4">
        <v>3</v>
      </c>
      <c r="M2962" s="4" t="s">
        <v>1061</v>
      </c>
      <c r="N2962" s="4" t="s">
        <v>1062</v>
      </c>
    </row>
    <row r="2963" spans="1:14" hidden="1" x14ac:dyDescent="0.3">
      <c r="A2963" s="5" t="s">
        <v>603</v>
      </c>
      <c r="B2963" s="5">
        <v>11</v>
      </c>
      <c r="C2963" s="5">
        <v>11</v>
      </c>
      <c r="D2963" s="5">
        <v>162</v>
      </c>
      <c r="E2963" s="4" t="s">
        <v>861</v>
      </c>
      <c r="F2963" s="4" t="s">
        <v>903</v>
      </c>
      <c r="G2963" s="4" t="s">
        <v>2229</v>
      </c>
      <c r="H2963" s="4">
        <v>0.47619047619055899</v>
      </c>
      <c r="I2963" s="4"/>
      <c r="J2963" s="4" t="s">
        <v>1060</v>
      </c>
      <c r="K2963" s="4" t="s">
        <v>881</v>
      </c>
      <c r="L2963" s="4">
        <v>3</v>
      </c>
      <c r="M2963" s="4" t="s">
        <v>1061</v>
      </c>
      <c r="N2963" s="4" t="s">
        <v>1062</v>
      </c>
    </row>
    <row r="2964" spans="1:14" hidden="1" x14ac:dyDescent="0.3">
      <c r="A2964" s="5" t="s">
        <v>603</v>
      </c>
      <c r="B2964" s="5">
        <v>11</v>
      </c>
      <c r="C2964" s="5">
        <v>11</v>
      </c>
      <c r="D2964" s="5">
        <v>162</v>
      </c>
      <c r="E2964" s="4" t="s">
        <v>861</v>
      </c>
      <c r="F2964" s="4" t="s">
        <v>907</v>
      </c>
      <c r="G2964" s="4" t="s">
        <v>2229</v>
      </c>
      <c r="H2964" s="4">
        <v>0.31746031746040498</v>
      </c>
      <c r="I2964" s="4"/>
      <c r="J2964" s="4" t="s">
        <v>1060</v>
      </c>
      <c r="K2964" s="4" t="s">
        <v>881</v>
      </c>
      <c r="L2964" s="4">
        <v>3</v>
      </c>
      <c r="M2964" s="4" t="s">
        <v>1061</v>
      </c>
      <c r="N2964" s="4" t="s">
        <v>1062</v>
      </c>
    </row>
    <row r="2965" spans="1:14" hidden="1" x14ac:dyDescent="0.3">
      <c r="A2965" s="5" t="s">
        <v>603</v>
      </c>
      <c r="B2965" s="5">
        <v>11</v>
      </c>
      <c r="C2965" s="5">
        <v>11</v>
      </c>
      <c r="D2965" s="5">
        <v>162</v>
      </c>
      <c r="E2965" s="4" t="s">
        <v>861</v>
      </c>
      <c r="F2965" s="4" t="s">
        <v>908</v>
      </c>
      <c r="G2965" s="4" t="s">
        <v>2229</v>
      </c>
      <c r="H2965" s="4">
        <v>0.15873015873024601</v>
      </c>
      <c r="I2965" s="4"/>
      <c r="J2965" s="4" t="s">
        <v>1060</v>
      </c>
      <c r="K2965" s="4" t="s">
        <v>881</v>
      </c>
      <c r="L2965" s="4">
        <v>3</v>
      </c>
      <c r="M2965" s="4" t="s">
        <v>1061</v>
      </c>
      <c r="N2965" s="4" t="s">
        <v>1062</v>
      </c>
    </row>
    <row r="2966" spans="1:14" hidden="1" x14ac:dyDescent="0.3">
      <c r="A2966" s="5" t="s">
        <v>603</v>
      </c>
      <c r="B2966" s="5">
        <v>11</v>
      </c>
      <c r="C2966" s="5">
        <v>11</v>
      </c>
      <c r="D2966" s="5">
        <v>162</v>
      </c>
      <c r="E2966" s="4" t="s">
        <v>861</v>
      </c>
      <c r="F2966" s="4" t="s">
        <v>909</v>
      </c>
      <c r="G2966" s="4" t="s">
        <v>2229</v>
      </c>
      <c r="H2966" s="4">
        <v>7.9365079365171398E-2</v>
      </c>
      <c r="I2966" s="4"/>
      <c r="J2966" s="4" t="s">
        <v>1060</v>
      </c>
      <c r="K2966" s="4" t="s">
        <v>881</v>
      </c>
      <c r="L2966" s="4">
        <v>3</v>
      </c>
      <c r="M2966" s="4" t="s">
        <v>1061</v>
      </c>
      <c r="N2966" s="4" t="s">
        <v>1062</v>
      </c>
    </row>
    <row r="2967" spans="1:14" hidden="1" x14ac:dyDescent="0.3">
      <c r="A2967" s="5" t="s">
        <v>603</v>
      </c>
      <c r="B2967" s="5">
        <v>11</v>
      </c>
      <c r="C2967" s="5">
        <v>11</v>
      </c>
      <c r="D2967" s="5">
        <v>162</v>
      </c>
      <c r="E2967" s="4" t="s">
        <v>861</v>
      </c>
      <c r="F2967" s="4" t="s">
        <v>910</v>
      </c>
      <c r="G2967" s="4" t="s">
        <v>2229</v>
      </c>
      <c r="H2967" s="4">
        <v>0.31746031746040498</v>
      </c>
      <c r="I2967" s="4"/>
      <c r="J2967" s="4" t="s">
        <v>1060</v>
      </c>
      <c r="K2967" s="4" t="s">
        <v>881</v>
      </c>
      <c r="L2967" s="4">
        <v>3</v>
      </c>
      <c r="M2967" s="4" t="s">
        <v>1061</v>
      </c>
      <c r="N2967" s="4" t="s">
        <v>1062</v>
      </c>
    </row>
    <row r="2968" spans="1:14" hidden="1" x14ac:dyDescent="0.3">
      <c r="A2968" s="5" t="s">
        <v>603</v>
      </c>
      <c r="B2968" s="5">
        <v>11</v>
      </c>
      <c r="C2968" s="5">
        <v>11</v>
      </c>
      <c r="D2968" s="5">
        <v>162</v>
      </c>
      <c r="E2968" s="4" t="s">
        <v>861</v>
      </c>
      <c r="F2968" s="4" t="s">
        <v>911</v>
      </c>
      <c r="G2968" s="4" t="s">
        <v>2229</v>
      </c>
      <c r="H2968" s="4">
        <v>0.39682539682548401</v>
      </c>
      <c r="I2968" s="4">
        <v>1.4682539682539351</v>
      </c>
      <c r="J2968" s="4" t="s">
        <v>1060</v>
      </c>
      <c r="K2968" s="4" t="s">
        <v>881</v>
      </c>
      <c r="L2968" s="4">
        <v>3</v>
      </c>
      <c r="M2968" s="4" t="s">
        <v>1061</v>
      </c>
      <c r="N2968" s="4" t="s">
        <v>1062</v>
      </c>
    </row>
    <row r="2969" spans="1:14" hidden="1" x14ac:dyDescent="0.3">
      <c r="A2969" s="5" t="s">
        <v>603</v>
      </c>
      <c r="B2969" s="5">
        <v>11</v>
      </c>
      <c r="C2969" s="5">
        <v>11</v>
      </c>
      <c r="D2969" s="5">
        <v>162</v>
      </c>
      <c r="E2969" s="4" t="s">
        <v>861</v>
      </c>
      <c r="F2969" s="12" t="s">
        <v>922</v>
      </c>
      <c r="G2969" s="4" t="s">
        <v>1760</v>
      </c>
      <c r="H2969" s="4">
        <v>6.8240631826583611</v>
      </c>
      <c r="I2969" s="4"/>
      <c r="J2969" s="4" t="s">
        <v>856</v>
      </c>
      <c r="K2969" s="4" t="s">
        <v>881</v>
      </c>
      <c r="L2969" s="4">
        <v>3</v>
      </c>
      <c r="M2969" s="4" t="s">
        <v>1904</v>
      </c>
      <c r="N2969" s="4"/>
    </row>
    <row r="2970" spans="1:14" hidden="1" x14ac:dyDescent="0.3">
      <c r="A2970" s="5" t="s">
        <v>603</v>
      </c>
      <c r="B2970" s="5">
        <v>11</v>
      </c>
      <c r="C2970" s="5">
        <v>11</v>
      </c>
      <c r="D2970" s="5">
        <v>162</v>
      </c>
      <c r="E2970" s="4" t="s">
        <v>861</v>
      </c>
      <c r="F2970" s="12" t="s">
        <v>904</v>
      </c>
      <c r="G2970" s="4" t="s">
        <v>1760</v>
      </c>
      <c r="H2970" s="4">
        <v>7.1938495332235153</v>
      </c>
      <c r="I2970" s="4">
        <f>SQRT((I2975/H2980)^2+(H2975/H2980^2*I2980)^2)</f>
        <v>1.47776803543618</v>
      </c>
      <c r="J2970" s="4" t="s">
        <v>856</v>
      </c>
      <c r="K2970" s="4" t="s">
        <v>881</v>
      </c>
      <c r="L2970" s="4">
        <v>3</v>
      </c>
      <c r="M2970" s="4" t="s">
        <v>1904</v>
      </c>
      <c r="N2970" s="4"/>
    </row>
    <row r="2971" spans="1:14" hidden="1" x14ac:dyDescent="0.3">
      <c r="A2971" s="5" t="s">
        <v>603</v>
      </c>
      <c r="B2971" s="5">
        <v>11</v>
      </c>
      <c r="C2971" s="5">
        <v>11</v>
      </c>
      <c r="D2971" s="5">
        <v>162</v>
      </c>
      <c r="E2971" s="4" t="s">
        <v>861</v>
      </c>
      <c r="F2971" s="12" t="s">
        <v>905</v>
      </c>
      <c r="G2971" s="4" t="s">
        <v>1760</v>
      </c>
      <c r="H2971" s="4">
        <v>6.7537377556281095</v>
      </c>
      <c r="I2971" s="4">
        <f>SQRT((I2976/H2981)^2+(H2976/H2981^2*I2981)^2)</f>
        <v>1.2609086507663112</v>
      </c>
      <c r="J2971" s="4" t="s">
        <v>856</v>
      </c>
      <c r="K2971" s="4" t="s">
        <v>881</v>
      </c>
      <c r="L2971" s="4">
        <v>3</v>
      </c>
      <c r="M2971" s="4" t="s">
        <v>1904</v>
      </c>
      <c r="N2971" s="4"/>
    </row>
    <row r="2972" spans="1:14" hidden="1" x14ac:dyDescent="0.3">
      <c r="A2972" s="5" t="s">
        <v>603</v>
      </c>
      <c r="B2972" s="5">
        <v>11</v>
      </c>
      <c r="C2972" s="5">
        <v>11</v>
      </c>
      <c r="D2972" s="5">
        <v>162</v>
      </c>
      <c r="E2972" s="4" t="s">
        <v>861</v>
      </c>
      <c r="F2972" s="12" t="s">
        <v>906</v>
      </c>
      <c r="G2972" s="4" t="s">
        <v>1760</v>
      </c>
      <c r="H2972" s="4">
        <v>6.8195517562606067</v>
      </c>
      <c r="I2972" s="4">
        <f>SQRT((I2977/H2982)^2+(H2977/H2982^2*I2982)^2)</f>
        <v>0.798119818666987</v>
      </c>
      <c r="J2972" s="4" t="s">
        <v>856</v>
      </c>
      <c r="K2972" s="4" t="s">
        <v>881</v>
      </c>
      <c r="L2972" s="4">
        <v>3</v>
      </c>
      <c r="M2972" s="4" t="s">
        <v>1904</v>
      </c>
      <c r="N2972" s="4"/>
    </row>
    <row r="2973" spans="1:14" hidden="1" x14ac:dyDescent="0.3">
      <c r="A2973" s="5" t="s">
        <v>603</v>
      </c>
      <c r="B2973" s="5">
        <v>11</v>
      </c>
      <c r="C2973" s="5">
        <v>11</v>
      </c>
      <c r="D2973" s="5">
        <v>162</v>
      </c>
      <c r="E2973" s="4" t="s">
        <v>861</v>
      </c>
      <c r="F2973" s="12" t="s">
        <v>903</v>
      </c>
      <c r="G2973" s="4" t="s">
        <v>1760</v>
      </c>
      <c r="H2973" s="4">
        <v>6.7602760276027594</v>
      </c>
      <c r="I2973" s="4">
        <f>SQRT((I2978/H2983)^2+(H2978/H2983^2*I2983)^2)</f>
        <v>8.0320111219038606E-2</v>
      </c>
      <c r="J2973" s="4" t="s">
        <v>856</v>
      </c>
      <c r="K2973" s="4" t="s">
        <v>881</v>
      </c>
      <c r="L2973" s="4">
        <v>3</v>
      </c>
      <c r="M2973" s="4" t="s">
        <v>1904</v>
      </c>
      <c r="N2973" s="4"/>
    </row>
    <row r="2974" spans="1:14" hidden="1" x14ac:dyDescent="0.3">
      <c r="A2974" s="5" t="s">
        <v>603</v>
      </c>
      <c r="B2974" s="5">
        <v>11</v>
      </c>
      <c r="C2974" s="5">
        <v>11</v>
      </c>
      <c r="D2974" s="5">
        <v>162</v>
      </c>
      <c r="E2974" s="4" t="s">
        <v>861</v>
      </c>
      <c r="F2974" s="12" t="s">
        <v>922</v>
      </c>
      <c r="G2974" s="4" t="s">
        <v>1759</v>
      </c>
      <c r="H2974" s="4">
        <v>0.28181818181818102</v>
      </c>
      <c r="I2974" s="4"/>
      <c r="J2974" s="4" t="s">
        <v>856</v>
      </c>
      <c r="K2974" s="4" t="s">
        <v>881</v>
      </c>
      <c r="L2974" s="4">
        <v>3</v>
      </c>
      <c r="M2974" s="4" t="s">
        <v>1063</v>
      </c>
      <c r="N2974" s="4" t="s">
        <v>1062</v>
      </c>
    </row>
    <row r="2975" spans="1:14" hidden="1" x14ac:dyDescent="0.3">
      <c r="A2975" s="5" t="s">
        <v>603</v>
      </c>
      <c r="B2975" s="5">
        <v>11</v>
      </c>
      <c r="C2975" s="5">
        <v>11</v>
      </c>
      <c r="D2975" s="5">
        <v>162</v>
      </c>
      <c r="E2975" s="4" t="s">
        <v>861</v>
      </c>
      <c r="F2975" s="12" t="s">
        <v>904</v>
      </c>
      <c r="G2975" s="4" t="s">
        <v>1759</v>
      </c>
      <c r="H2975" s="4">
        <v>0.33333333333333298</v>
      </c>
      <c r="I2975" s="4">
        <v>5.9090909090909E-2</v>
      </c>
      <c r="J2975" s="4" t="s">
        <v>856</v>
      </c>
      <c r="K2975" s="4" t="s">
        <v>881</v>
      </c>
      <c r="L2975" s="4">
        <v>3</v>
      </c>
      <c r="M2975" s="4" t="s">
        <v>1063</v>
      </c>
      <c r="N2975" s="4" t="s">
        <v>1062</v>
      </c>
    </row>
    <row r="2976" spans="1:14" hidden="1" x14ac:dyDescent="0.3">
      <c r="A2976" s="5" t="s">
        <v>603</v>
      </c>
      <c r="B2976" s="5">
        <v>11</v>
      </c>
      <c r="C2976" s="5">
        <v>11</v>
      </c>
      <c r="D2976" s="5">
        <v>162</v>
      </c>
      <c r="E2976" s="4" t="s">
        <v>861</v>
      </c>
      <c r="F2976" s="12" t="s">
        <v>905</v>
      </c>
      <c r="G2976" s="4" t="s">
        <v>1759</v>
      </c>
      <c r="H2976" s="4">
        <v>0.27272727272727199</v>
      </c>
      <c r="I2976" s="4">
        <v>3.7878787878788012E-2</v>
      </c>
      <c r="J2976" s="4" t="s">
        <v>856</v>
      </c>
      <c r="K2976" s="4" t="s">
        <v>881</v>
      </c>
      <c r="L2976" s="4">
        <v>3</v>
      </c>
      <c r="M2976" s="4" t="s">
        <v>1063</v>
      </c>
      <c r="N2976" s="4" t="s">
        <v>1062</v>
      </c>
    </row>
    <row r="2977" spans="1:14" hidden="1" x14ac:dyDescent="0.3">
      <c r="A2977" s="5" t="s">
        <v>603</v>
      </c>
      <c r="B2977" s="5">
        <v>11</v>
      </c>
      <c r="C2977" s="5">
        <v>11</v>
      </c>
      <c r="D2977" s="5">
        <v>162</v>
      </c>
      <c r="E2977" s="4" t="s">
        <v>861</v>
      </c>
      <c r="F2977" s="12" t="s">
        <v>906</v>
      </c>
      <c r="G2977" s="4" t="s">
        <v>1759</v>
      </c>
      <c r="H2977" s="4">
        <v>0.28787878787878701</v>
      </c>
      <c r="I2977" s="4">
        <v>2.7272727272727504E-2</v>
      </c>
      <c r="J2977" s="4" t="s">
        <v>856</v>
      </c>
      <c r="K2977" s="4" t="s">
        <v>881</v>
      </c>
      <c r="L2977" s="4">
        <v>3</v>
      </c>
      <c r="M2977" s="4" t="s">
        <v>1063</v>
      </c>
      <c r="N2977" s="4" t="s">
        <v>1062</v>
      </c>
    </row>
    <row r="2978" spans="1:14" hidden="1" x14ac:dyDescent="0.3">
      <c r="A2978" s="5" t="s">
        <v>603</v>
      </c>
      <c r="B2978" s="5">
        <v>11</v>
      </c>
      <c r="C2978" s="5">
        <v>11</v>
      </c>
      <c r="D2978" s="5">
        <v>162</v>
      </c>
      <c r="E2978" s="4" t="s">
        <v>861</v>
      </c>
      <c r="F2978" s="12" t="s">
        <v>903</v>
      </c>
      <c r="G2978" s="4" t="s">
        <v>1759</v>
      </c>
      <c r="H2978" s="4">
        <v>0.26060606060606001</v>
      </c>
      <c r="I2978" s="4"/>
      <c r="J2978" s="4" t="s">
        <v>856</v>
      </c>
      <c r="K2978" s="4" t="s">
        <v>881</v>
      </c>
      <c r="L2978" s="4">
        <v>3</v>
      </c>
      <c r="M2978" s="4" t="s">
        <v>1063</v>
      </c>
      <c r="N2978" s="4" t="s">
        <v>1062</v>
      </c>
    </row>
    <row r="2979" spans="1:14" hidden="1" x14ac:dyDescent="0.3">
      <c r="A2979" s="5" t="s">
        <v>603</v>
      </c>
      <c r="B2979" s="5">
        <v>11</v>
      </c>
      <c r="C2979" s="5">
        <v>11</v>
      </c>
      <c r="D2979" s="5">
        <v>162</v>
      </c>
      <c r="E2979" s="4" t="s">
        <v>861</v>
      </c>
      <c r="F2979" s="4" t="s">
        <v>922</v>
      </c>
      <c r="G2979" s="4" t="s">
        <v>967</v>
      </c>
      <c r="H2979" s="4">
        <v>4.1297709923664098E-2</v>
      </c>
      <c r="I2979" s="4"/>
      <c r="J2979" s="4" t="s">
        <v>856</v>
      </c>
      <c r="K2979" s="4" t="s">
        <v>881</v>
      </c>
      <c r="L2979" s="4">
        <v>3</v>
      </c>
      <c r="M2979" s="4" t="s">
        <v>1063</v>
      </c>
      <c r="N2979" s="4" t="s">
        <v>1062</v>
      </c>
    </row>
    <row r="2980" spans="1:14" hidden="1" x14ac:dyDescent="0.3">
      <c r="A2980" s="5" t="s">
        <v>603</v>
      </c>
      <c r="B2980" s="5">
        <v>11</v>
      </c>
      <c r="C2980" s="5">
        <v>11</v>
      </c>
      <c r="D2980" s="5">
        <v>162</v>
      </c>
      <c r="E2980" s="4" t="s">
        <v>861</v>
      </c>
      <c r="F2980" s="4" t="s">
        <v>904</v>
      </c>
      <c r="G2980" s="4" t="s">
        <v>967</v>
      </c>
      <c r="H2980" s="4">
        <v>4.6335877862595298E-2</v>
      </c>
      <c r="I2980" s="4">
        <v>4.8091603053435003E-3</v>
      </c>
      <c r="J2980" s="4" t="s">
        <v>856</v>
      </c>
      <c r="K2980" s="4" t="s">
        <v>881</v>
      </c>
      <c r="L2980" s="4">
        <v>3</v>
      </c>
      <c r="M2980" s="4" t="s">
        <v>1063</v>
      </c>
      <c r="N2980" s="4" t="s">
        <v>1062</v>
      </c>
    </row>
    <row r="2981" spans="1:14" hidden="1" x14ac:dyDescent="0.3">
      <c r="A2981" s="5" t="s">
        <v>603</v>
      </c>
      <c r="B2981" s="5">
        <v>11</v>
      </c>
      <c r="C2981" s="5">
        <v>11</v>
      </c>
      <c r="D2981" s="5">
        <v>162</v>
      </c>
      <c r="E2981" s="4" t="s">
        <v>861</v>
      </c>
      <c r="F2981" s="4" t="s">
        <v>905</v>
      </c>
      <c r="G2981" s="4" t="s">
        <v>967</v>
      </c>
      <c r="H2981" s="4">
        <v>4.0381679389312898E-2</v>
      </c>
      <c r="I2981" s="4">
        <v>5.0381679389313004E-3</v>
      </c>
      <c r="J2981" s="4" t="s">
        <v>856</v>
      </c>
      <c r="K2981" s="4" t="s">
        <v>881</v>
      </c>
      <c r="L2981" s="4">
        <v>3</v>
      </c>
      <c r="M2981" s="4" t="s">
        <v>1063</v>
      </c>
      <c r="N2981" s="4" t="s">
        <v>1062</v>
      </c>
    </row>
    <row r="2982" spans="1:14" hidden="1" x14ac:dyDescent="0.3">
      <c r="A2982" s="5" t="s">
        <v>603</v>
      </c>
      <c r="B2982" s="5">
        <v>11</v>
      </c>
      <c r="C2982" s="5">
        <v>11</v>
      </c>
      <c r="D2982" s="5">
        <v>162</v>
      </c>
      <c r="E2982" s="4" t="s">
        <v>861</v>
      </c>
      <c r="F2982" s="4" t="s">
        <v>906</v>
      </c>
      <c r="G2982" s="4" t="s">
        <v>967</v>
      </c>
      <c r="H2982" s="4">
        <v>4.2213740458015202E-2</v>
      </c>
      <c r="I2982" s="4">
        <v>2.9007633587786012E-3</v>
      </c>
      <c r="J2982" s="4" t="s">
        <v>856</v>
      </c>
      <c r="K2982" s="4" t="s">
        <v>881</v>
      </c>
      <c r="L2982" s="4">
        <v>3</v>
      </c>
      <c r="M2982" s="4" t="s">
        <v>1063</v>
      </c>
      <c r="N2982" s="4" t="s">
        <v>1062</v>
      </c>
    </row>
    <row r="2983" spans="1:14" hidden="1" x14ac:dyDescent="0.3">
      <c r="A2983" s="5" t="s">
        <v>603</v>
      </c>
      <c r="B2983" s="5">
        <v>11</v>
      </c>
      <c r="C2983" s="5">
        <v>11</v>
      </c>
      <c r="D2983" s="5">
        <v>162</v>
      </c>
      <c r="E2983" s="4" t="s">
        <v>861</v>
      </c>
      <c r="F2983" s="4" t="s">
        <v>903</v>
      </c>
      <c r="G2983" s="4" t="s">
        <v>967</v>
      </c>
      <c r="H2983" s="4">
        <v>3.8549618320610601E-2</v>
      </c>
      <c r="I2983" s="4">
        <v>4.5801526717554816E-4</v>
      </c>
      <c r="J2983" s="4" t="s">
        <v>856</v>
      </c>
      <c r="K2983" s="4" t="s">
        <v>881</v>
      </c>
      <c r="L2983" s="4">
        <v>3</v>
      </c>
      <c r="M2983" s="4" t="s">
        <v>1063</v>
      </c>
      <c r="N2983" s="4" t="s">
        <v>1062</v>
      </c>
    </row>
    <row r="2984" spans="1:14" hidden="1" x14ac:dyDescent="0.3">
      <c r="A2984" s="5" t="s">
        <v>603</v>
      </c>
      <c r="B2984" s="5">
        <v>11</v>
      </c>
      <c r="C2984" s="5">
        <v>11</v>
      </c>
      <c r="D2984" s="5">
        <v>163</v>
      </c>
      <c r="E2984" s="4" t="s">
        <v>861</v>
      </c>
      <c r="F2984" s="4" t="s">
        <v>922</v>
      </c>
      <c r="G2984" s="4" t="s">
        <v>1896</v>
      </c>
      <c r="H2984" s="4">
        <v>19.531249999999901</v>
      </c>
      <c r="I2984" s="4"/>
      <c r="J2984" s="4" t="s">
        <v>1060</v>
      </c>
      <c r="K2984" s="4" t="s">
        <v>881</v>
      </c>
      <c r="L2984" s="4">
        <v>3</v>
      </c>
      <c r="M2984" s="4" t="s">
        <v>1061</v>
      </c>
      <c r="N2984" s="4" t="s">
        <v>1062</v>
      </c>
    </row>
    <row r="2985" spans="1:14" hidden="1" x14ac:dyDescent="0.3">
      <c r="A2985" s="5" t="s">
        <v>603</v>
      </c>
      <c r="B2985" s="5">
        <v>11</v>
      </c>
      <c r="C2985" s="5">
        <v>11</v>
      </c>
      <c r="D2985" s="5">
        <v>163</v>
      </c>
      <c r="E2985" s="4" t="s">
        <v>861</v>
      </c>
      <c r="F2985" s="4" t="s">
        <v>904</v>
      </c>
      <c r="G2985" s="4" t="s">
        <v>1896</v>
      </c>
      <c r="H2985" s="4">
        <v>19.531249999999901</v>
      </c>
      <c r="I2985" s="4"/>
      <c r="J2985" s="4" t="s">
        <v>1060</v>
      </c>
      <c r="K2985" s="4" t="s">
        <v>881</v>
      </c>
      <c r="L2985" s="4">
        <v>3</v>
      </c>
      <c r="M2985" s="4" t="s">
        <v>1061</v>
      </c>
      <c r="N2985" s="4" t="s">
        <v>1062</v>
      </c>
    </row>
    <row r="2986" spans="1:14" hidden="1" x14ac:dyDescent="0.3">
      <c r="A2986" s="5" t="s">
        <v>603</v>
      </c>
      <c r="B2986" s="5">
        <v>11</v>
      </c>
      <c r="C2986" s="5">
        <v>11</v>
      </c>
      <c r="D2986" s="5">
        <v>163</v>
      </c>
      <c r="E2986" s="4" t="s">
        <v>861</v>
      </c>
      <c r="F2986" s="4" t="s">
        <v>905</v>
      </c>
      <c r="G2986" s="4" t="s">
        <v>1896</v>
      </c>
      <c r="H2986" s="4">
        <v>21.09375</v>
      </c>
      <c r="I2986" s="4"/>
      <c r="J2986" s="4" t="s">
        <v>1060</v>
      </c>
      <c r="K2986" s="4" t="s">
        <v>881</v>
      </c>
      <c r="L2986" s="4">
        <v>3</v>
      </c>
      <c r="M2986" s="4" t="s">
        <v>1061</v>
      </c>
      <c r="N2986" s="4" t="s">
        <v>1062</v>
      </c>
    </row>
    <row r="2987" spans="1:14" hidden="1" x14ac:dyDescent="0.3">
      <c r="A2987" s="5" t="s">
        <v>603</v>
      </c>
      <c r="B2987" s="5">
        <v>11</v>
      </c>
      <c r="C2987" s="5">
        <v>11</v>
      </c>
      <c r="D2987" s="5">
        <v>163</v>
      </c>
      <c r="E2987" s="4" t="s">
        <v>861</v>
      </c>
      <c r="F2987" s="4" t="s">
        <v>906</v>
      </c>
      <c r="G2987" s="4" t="s">
        <v>1896</v>
      </c>
      <c r="H2987" s="4">
        <v>25.78125</v>
      </c>
      <c r="I2987" s="4"/>
      <c r="J2987" s="4" t="s">
        <v>1060</v>
      </c>
      <c r="K2987" s="4" t="s">
        <v>881</v>
      </c>
      <c r="L2987" s="4">
        <v>3</v>
      </c>
      <c r="M2987" s="4" t="s">
        <v>1061</v>
      </c>
      <c r="N2987" s="4" t="s">
        <v>1062</v>
      </c>
    </row>
    <row r="2988" spans="1:14" hidden="1" x14ac:dyDescent="0.3">
      <c r="A2988" s="5" t="s">
        <v>603</v>
      </c>
      <c r="B2988" s="5">
        <v>11</v>
      </c>
      <c r="C2988" s="5">
        <v>11</v>
      </c>
      <c r="D2988" s="5">
        <v>163</v>
      </c>
      <c r="E2988" s="4" t="s">
        <v>861</v>
      </c>
      <c r="F2988" s="4" t="s">
        <v>903</v>
      </c>
      <c r="G2988" s="4" t="s">
        <v>1896</v>
      </c>
      <c r="H2988" s="4">
        <v>30.46875</v>
      </c>
      <c r="I2988" s="4">
        <v>5.0781250000000497</v>
      </c>
      <c r="J2988" s="4" t="s">
        <v>1060</v>
      </c>
      <c r="K2988" s="4" t="s">
        <v>881</v>
      </c>
      <c r="L2988" s="4">
        <v>3</v>
      </c>
      <c r="M2988" s="4" t="s">
        <v>1061</v>
      </c>
      <c r="N2988" s="4" t="s">
        <v>1062</v>
      </c>
    </row>
    <row r="2989" spans="1:14" hidden="1" x14ac:dyDescent="0.3">
      <c r="A2989" s="5" t="s">
        <v>603</v>
      </c>
      <c r="B2989" s="5">
        <v>11</v>
      </c>
      <c r="C2989" s="5">
        <v>11</v>
      </c>
      <c r="D2989" s="5">
        <v>163</v>
      </c>
      <c r="E2989" s="4" t="s">
        <v>861</v>
      </c>
      <c r="F2989" s="4" t="s">
        <v>907</v>
      </c>
      <c r="G2989" s="4" t="s">
        <v>1896</v>
      </c>
      <c r="H2989" s="4">
        <v>45.312499999999901</v>
      </c>
      <c r="I2989" s="4">
        <v>6.25</v>
      </c>
      <c r="J2989" s="4" t="s">
        <v>1060</v>
      </c>
      <c r="K2989" s="4" t="s">
        <v>881</v>
      </c>
      <c r="L2989" s="4">
        <v>3</v>
      </c>
      <c r="M2989" s="4" t="s">
        <v>1061</v>
      </c>
      <c r="N2989" s="4" t="s">
        <v>1062</v>
      </c>
    </row>
    <row r="2990" spans="1:14" hidden="1" x14ac:dyDescent="0.3">
      <c r="A2990" s="5" t="s">
        <v>603</v>
      </c>
      <c r="B2990" s="5">
        <v>11</v>
      </c>
      <c r="C2990" s="5">
        <v>11</v>
      </c>
      <c r="D2990" s="5">
        <v>163</v>
      </c>
      <c r="E2990" s="4" t="s">
        <v>861</v>
      </c>
      <c r="F2990" s="4" t="s">
        <v>908</v>
      </c>
      <c r="G2990" s="4" t="s">
        <v>1896</v>
      </c>
      <c r="H2990" s="4">
        <v>43.749999999999901</v>
      </c>
      <c r="I2990" s="4">
        <v>6.2499999999999503</v>
      </c>
      <c r="J2990" s="4" t="s">
        <v>1060</v>
      </c>
      <c r="K2990" s="4" t="s">
        <v>881</v>
      </c>
      <c r="L2990" s="4">
        <v>3</v>
      </c>
      <c r="M2990" s="4" t="s">
        <v>1061</v>
      </c>
      <c r="N2990" s="4" t="s">
        <v>1062</v>
      </c>
    </row>
    <row r="2991" spans="1:14" hidden="1" x14ac:dyDescent="0.3">
      <c r="A2991" s="5" t="s">
        <v>603</v>
      </c>
      <c r="B2991" s="5">
        <v>11</v>
      </c>
      <c r="C2991" s="5">
        <v>11</v>
      </c>
      <c r="D2991" s="5">
        <v>163</v>
      </c>
      <c r="E2991" s="4" t="s">
        <v>861</v>
      </c>
      <c r="F2991" s="4" t="s">
        <v>909</v>
      </c>
      <c r="G2991" s="4" t="s">
        <v>1896</v>
      </c>
      <c r="H2991" s="4">
        <v>50.781249999999901</v>
      </c>
      <c r="I2991" s="4"/>
      <c r="J2991" s="4" t="s">
        <v>1060</v>
      </c>
      <c r="K2991" s="4" t="s">
        <v>881</v>
      </c>
      <c r="L2991" s="4">
        <v>3</v>
      </c>
      <c r="M2991" s="4" t="s">
        <v>1061</v>
      </c>
      <c r="N2991" s="4" t="s">
        <v>1062</v>
      </c>
    </row>
    <row r="2992" spans="1:14" hidden="1" x14ac:dyDescent="0.3">
      <c r="A2992" s="5" t="s">
        <v>603</v>
      </c>
      <c r="B2992" s="5">
        <v>11</v>
      </c>
      <c r="C2992" s="5">
        <v>11</v>
      </c>
      <c r="D2992" s="5">
        <v>163</v>
      </c>
      <c r="E2992" s="4" t="s">
        <v>861</v>
      </c>
      <c r="F2992" s="4" t="s">
        <v>911</v>
      </c>
      <c r="G2992" s="4" t="s">
        <v>1896</v>
      </c>
      <c r="H2992" s="4">
        <v>75.78125</v>
      </c>
      <c r="I2992" s="4">
        <v>7.0312499999999503</v>
      </c>
      <c r="J2992" s="4" t="s">
        <v>1060</v>
      </c>
      <c r="K2992" s="4" t="s">
        <v>881</v>
      </c>
      <c r="L2992" s="4">
        <v>3</v>
      </c>
      <c r="M2992" s="4" t="s">
        <v>1061</v>
      </c>
      <c r="N2992" s="4" t="s">
        <v>1062</v>
      </c>
    </row>
    <row r="2993" spans="1:14" hidden="1" x14ac:dyDescent="0.3">
      <c r="A2993" s="5" t="s">
        <v>603</v>
      </c>
      <c r="B2993" s="5">
        <v>11</v>
      </c>
      <c r="C2993" s="5">
        <v>11</v>
      </c>
      <c r="D2993" s="5">
        <v>163</v>
      </c>
      <c r="E2993" s="4" t="s">
        <v>861</v>
      </c>
      <c r="F2993" s="4" t="s">
        <v>922</v>
      </c>
      <c r="G2993" s="4" t="s">
        <v>2229</v>
      </c>
      <c r="H2993" s="4">
        <v>5.1587301587301502</v>
      </c>
      <c r="I2993" s="4">
        <v>0.59523809523809001</v>
      </c>
      <c r="J2993" s="4" t="s">
        <v>1060</v>
      </c>
      <c r="K2993" s="4" t="s">
        <v>881</v>
      </c>
      <c r="L2993" s="4">
        <v>3</v>
      </c>
      <c r="M2993" s="4" t="s">
        <v>1061</v>
      </c>
      <c r="N2993" s="4" t="s">
        <v>1062</v>
      </c>
    </row>
    <row r="2994" spans="1:14" hidden="1" x14ac:dyDescent="0.3">
      <c r="A2994" s="5" t="s">
        <v>603</v>
      </c>
      <c r="B2994" s="5">
        <v>11</v>
      </c>
      <c r="C2994" s="5">
        <v>11</v>
      </c>
      <c r="D2994" s="5">
        <v>163</v>
      </c>
      <c r="E2994" s="4" t="s">
        <v>861</v>
      </c>
      <c r="F2994" s="4" t="s">
        <v>904</v>
      </c>
      <c r="G2994" s="4" t="s">
        <v>2229</v>
      </c>
      <c r="H2994" s="4">
        <v>3.6507936507936698</v>
      </c>
      <c r="I2994" s="4">
        <v>0.47619047619046984</v>
      </c>
      <c r="J2994" s="4" t="s">
        <v>1060</v>
      </c>
      <c r="K2994" s="4" t="s">
        <v>881</v>
      </c>
      <c r="L2994" s="4">
        <v>3</v>
      </c>
      <c r="M2994" s="4" t="s">
        <v>1061</v>
      </c>
      <c r="N2994" s="4" t="s">
        <v>1062</v>
      </c>
    </row>
    <row r="2995" spans="1:14" hidden="1" x14ac:dyDescent="0.3">
      <c r="A2995" s="5" t="s">
        <v>603</v>
      </c>
      <c r="B2995" s="5">
        <v>11</v>
      </c>
      <c r="C2995" s="5">
        <v>11</v>
      </c>
      <c r="D2995" s="5">
        <v>163</v>
      </c>
      <c r="E2995" s="4" t="s">
        <v>861</v>
      </c>
      <c r="F2995" s="4" t="s">
        <v>905</v>
      </c>
      <c r="G2995" s="4" t="s">
        <v>2229</v>
      </c>
      <c r="H2995" s="4">
        <v>1.19047619047626</v>
      </c>
      <c r="I2995" s="4"/>
      <c r="J2995" s="4" t="s">
        <v>1060</v>
      </c>
      <c r="K2995" s="4" t="s">
        <v>881</v>
      </c>
      <c r="L2995" s="4">
        <v>3</v>
      </c>
      <c r="M2995" s="4" t="s">
        <v>1061</v>
      </c>
      <c r="N2995" s="4" t="s">
        <v>1062</v>
      </c>
    </row>
    <row r="2996" spans="1:14" hidden="1" x14ac:dyDescent="0.3">
      <c r="A2996" s="5" t="s">
        <v>603</v>
      </c>
      <c r="B2996" s="5">
        <v>11</v>
      </c>
      <c r="C2996" s="5">
        <v>11</v>
      </c>
      <c r="D2996" s="5">
        <v>163</v>
      </c>
      <c r="E2996" s="4" t="s">
        <v>861</v>
      </c>
      <c r="F2996" s="4" t="s">
        <v>906</v>
      </c>
      <c r="G2996" s="4" t="s">
        <v>2229</v>
      </c>
      <c r="H2996" s="4">
        <v>0.31746031746040498</v>
      </c>
      <c r="I2996" s="4"/>
      <c r="J2996" s="4" t="s">
        <v>1060</v>
      </c>
      <c r="K2996" s="4" t="s">
        <v>881</v>
      </c>
      <c r="L2996" s="4">
        <v>3</v>
      </c>
      <c r="M2996" s="4" t="s">
        <v>1061</v>
      </c>
      <c r="N2996" s="4" t="s">
        <v>1062</v>
      </c>
    </row>
    <row r="2997" spans="1:14" hidden="1" x14ac:dyDescent="0.3">
      <c r="A2997" s="5" t="s">
        <v>603</v>
      </c>
      <c r="B2997" s="5">
        <v>11</v>
      </c>
      <c r="C2997" s="5">
        <v>11</v>
      </c>
      <c r="D2997" s="5">
        <v>163</v>
      </c>
      <c r="E2997" s="4" t="s">
        <v>861</v>
      </c>
      <c r="F2997" s="4" t="s">
        <v>903</v>
      </c>
      <c r="G2997" s="4" t="s">
        <v>2229</v>
      </c>
      <c r="H2997" s="4">
        <v>0.63492063492071704</v>
      </c>
      <c r="I2997" s="4">
        <v>0.75396825396823886</v>
      </c>
      <c r="J2997" s="4" t="s">
        <v>1060</v>
      </c>
      <c r="K2997" s="4" t="s">
        <v>881</v>
      </c>
      <c r="L2997" s="4">
        <v>3</v>
      </c>
      <c r="M2997" s="4" t="s">
        <v>1061</v>
      </c>
      <c r="N2997" s="4" t="s">
        <v>1062</v>
      </c>
    </row>
    <row r="2998" spans="1:14" hidden="1" x14ac:dyDescent="0.3">
      <c r="A2998" s="5" t="s">
        <v>603</v>
      </c>
      <c r="B2998" s="5">
        <v>11</v>
      </c>
      <c r="C2998" s="5">
        <v>11</v>
      </c>
      <c r="D2998" s="5">
        <v>163</v>
      </c>
      <c r="E2998" s="4" t="s">
        <v>861</v>
      </c>
      <c r="F2998" s="4" t="s">
        <v>907</v>
      </c>
      <c r="G2998" s="4" t="s">
        <v>2229</v>
      </c>
      <c r="H2998" s="4">
        <v>0.87301587301594796</v>
      </c>
      <c r="I2998" s="4"/>
      <c r="J2998" s="4" t="s">
        <v>1060</v>
      </c>
      <c r="K2998" s="4" t="s">
        <v>881</v>
      </c>
      <c r="L2998" s="4">
        <v>3</v>
      </c>
      <c r="M2998" s="4" t="s">
        <v>1061</v>
      </c>
      <c r="N2998" s="4" t="s">
        <v>1062</v>
      </c>
    </row>
    <row r="2999" spans="1:14" hidden="1" x14ac:dyDescent="0.3">
      <c r="A2999" s="5" t="s">
        <v>603</v>
      </c>
      <c r="B2999" s="5">
        <v>11</v>
      </c>
      <c r="C2999" s="5">
        <v>11</v>
      </c>
      <c r="D2999" s="5">
        <v>163</v>
      </c>
      <c r="E2999" s="4" t="s">
        <v>861</v>
      </c>
      <c r="F2999" s="4" t="s">
        <v>908</v>
      </c>
      <c r="G2999" s="4" t="s">
        <v>2229</v>
      </c>
      <c r="H2999" s="4">
        <v>0.63492063492071704</v>
      </c>
      <c r="I2999" s="4"/>
      <c r="J2999" s="4" t="s">
        <v>1060</v>
      </c>
      <c r="K2999" s="4" t="s">
        <v>881</v>
      </c>
      <c r="L2999" s="4">
        <v>3</v>
      </c>
      <c r="M2999" s="4" t="s">
        <v>1061</v>
      </c>
      <c r="N2999" s="4" t="s">
        <v>1062</v>
      </c>
    </row>
    <row r="3000" spans="1:14" hidden="1" x14ac:dyDescent="0.3">
      <c r="A3000" s="5" t="s">
        <v>603</v>
      </c>
      <c r="B3000" s="5">
        <v>11</v>
      </c>
      <c r="C3000" s="5">
        <v>11</v>
      </c>
      <c r="D3000" s="5">
        <v>163</v>
      </c>
      <c r="E3000" s="4" t="s">
        <v>861</v>
      </c>
      <c r="F3000" s="4" t="s">
        <v>909</v>
      </c>
      <c r="G3000" s="4" t="s">
        <v>2229</v>
      </c>
      <c r="H3000" s="4">
        <v>1.11111111111118</v>
      </c>
      <c r="I3000" s="4">
        <v>1.3492063492063209</v>
      </c>
      <c r="J3000" s="4" t="s">
        <v>1060</v>
      </c>
      <c r="K3000" s="4" t="s">
        <v>881</v>
      </c>
      <c r="L3000" s="4">
        <v>3</v>
      </c>
      <c r="M3000" s="4" t="s">
        <v>1061</v>
      </c>
      <c r="N3000" s="4" t="s">
        <v>1062</v>
      </c>
    </row>
    <row r="3001" spans="1:14" hidden="1" x14ac:dyDescent="0.3">
      <c r="A3001" s="5" t="s">
        <v>603</v>
      </c>
      <c r="B3001" s="5">
        <v>11</v>
      </c>
      <c r="C3001" s="5">
        <v>11</v>
      </c>
      <c r="D3001" s="5">
        <v>163</v>
      </c>
      <c r="E3001" s="4" t="s">
        <v>861</v>
      </c>
      <c r="F3001" s="4" t="s">
        <v>911</v>
      </c>
      <c r="G3001" s="4" t="s">
        <v>2229</v>
      </c>
      <c r="H3001" s="4">
        <v>1.0317460317461</v>
      </c>
      <c r="I3001" s="4"/>
      <c r="J3001" s="4" t="s">
        <v>1060</v>
      </c>
      <c r="K3001" s="4" t="s">
        <v>881</v>
      </c>
      <c r="L3001" s="4">
        <v>3</v>
      </c>
      <c r="M3001" s="4" t="s">
        <v>1061</v>
      </c>
      <c r="N3001" s="4" t="s">
        <v>1062</v>
      </c>
    </row>
    <row r="3002" spans="1:14" hidden="1" x14ac:dyDescent="0.3">
      <c r="A3002" s="5" t="s">
        <v>603</v>
      </c>
      <c r="B3002" s="5">
        <v>11</v>
      </c>
      <c r="C3002" s="5">
        <v>11</v>
      </c>
      <c r="D3002" s="5">
        <v>163</v>
      </c>
      <c r="E3002" s="4" t="s">
        <v>861</v>
      </c>
      <c r="F3002" s="12" t="s">
        <v>922</v>
      </c>
      <c r="G3002" s="4" t="s">
        <v>1760</v>
      </c>
      <c r="H3002" s="4">
        <v>6.0170197356509112</v>
      </c>
      <c r="I3002" s="4"/>
      <c r="J3002" s="4" t="s">
        <v>856</v>
      </c>
      <c r="K3002" s="4" t="s">
        <v>881</v>
      </c>
      <c r="L3002" s="4">
        <v>3</v>
      </c>
      <c r="M3002" s="4" t="s">
        <v>1904</v>
      </c>
      <c r="N3002" s="4"/>
    </row>
    <row r="3003" spans="1:14" hidden="1" x14ac:dyDescent="0.3">
      <c r="A3003" s="5" t="s">
        <v>603</v>
      </c>
      <c r="B3003" s="5">
        <v>11</v>
      </c>
      <c r="C3003" s="5">
        <v>11</v>
      </c>
      <c r="D3003" s="5">
        <v>163</v>
      </c>
      <c r="E3003" s="4" t="s">
        <v>861</v>
      </c>
      <c r="F3003" s="12" t="s">
        <v>904</v>
      </c>
      <c r="G3003" s="4" t="s">
        <v>1760</v>
      </c>
      <c r="H3003" s="4">
        <v>6.3517728227759038</v>
      </c>
      <c r="I3003" s="4">
        <f>SQRT((I3008/H3013)^2+(H3008/H3013^2*I3013)^2)</f>
        <v>0.30926722438328386</v>
      </c>
      <c r="J3003" s="4" t="s">
        <v>856</v>
      </c>
      <c r="K3003" s="4" t="s">
        <v>881</v>
      </c>
      <c r="L3003" s="4">
        <v>3</v>
      </c>
      <c r="M3003" s="4" t="s">
        <v>1904</v>
      </c>
      <c r="N3003" s="4"/>
    </row>
    <row r="3004" spans="1:14" hidden="1" x14ac:dyDescent="0.3">
      <c r="A3004" s="5" t="s">
        <v>603</v>
      </c>
      <c r="B3004" s="5">
        <v>11</v>
      </c>
      <c r="C3004" s="5">
        <v>11</v>
      </c>
      <c r="D3004" s="5">
        <v>163</v>
      </c>
      <c r="E3004" s="4" t="s">
        <v>861</v>
      </c>
      <c r="F3004" s="12" t="s">
        <v>905</v>
      </c>
      <c r="G3004" s="4" t="s">
        <v>1760</v>
      </c>
      <c r="H3004" s="4">
        <v>6.4096009394714279</v>
      </c>
      <c r="I3004" s="4">
        <f>SQRT((I3009/H3014)^2+(H3009/H3014^2*I3014)^2)</f>
        <v>0.23028506369359292</v>
      </c>
      <c r="J3004" s="4" t="s">
        <v>856</v>
      </c>
      <c r="K3004" s="4" t="s">
        <v>881</v>
      </c>
      <c r="L3004" s="4">
        <v>3</v>
      </c>
      <c r="M3004" s="4" t="s">
        <v>1904</v>
      </c>
      <c r="N3004" s="4"/>
    </row>
    <row r="3005" spans="1:14" hidden="1" x14ac:dyDescent="0.3">
      <c r="A3005" s="5" t="s">
        <v>603</v>
      </c>
      <c r="B3005" s="5">
        <v>11</v>
      </c>
      <c r="C3005" s="5">
        <v>11</v>
      </c>
      <c r="D3005" s="5">
        <v>163</v>
      </c>
      <c r="E3005" s="4" t="s">
        <v>861</v>
      </c>
      <c r="F3005" s="12" t="s">
        <v>906</v>
      </c>
      <c r="G3005" s="4" t="s">
        <v>1760</v>
      </c>
      <c r="H3005" s="4">
        <v>6.230225181741174</v>
      </c>
      <c r="I3005" s="4">
        <f>SQRT((I3010/H3015)^2+(H3010/H3015^2*I3015)^2)</f>
        <v>0.57863648842759685</v>
      </c>
      <c r="J3005" s="4" t="s">
        <v>856</v>
      </c>
      <c r="K3005" s="4" t="s">
        <v>881</v>
      </c>
      <c r="L3005" s="4">
        <v>3</v>
      </c>
      <c r="M3005" s="4" t="s">
        <v>1904</v>
      </c>
      <c r="N3005" s="4"/>
    </row>
    <row r="3006" spans="1:14" hidden="1" x14ac:dyDescent="0.3">
      <c r="A3006" s="5" t="s">
        <v>603</v>
      </c>
      <c r="B3006" s="5">
        <v>11</v>
      </c>
      <c r="C3006" s="5">
        <v>11</v>
      </c>
      <c r="D3006" s="5">
        <v>163</v>
      </c>
      <c r="E3006" s="4" t="s">
        <v>861</v>
      </c>
      <c r="F3006" s="12" t="s">
        <v>903</v>
      </c>
      <c r="G3006" s="4" t="s">
        <v>1760</v>
      </c>
      <c r="H3006" s="4">
        <v>6.4582506619721478</v>
      </c>
      <c r="I3006" s="4">
        <f>SQRT((I3011/H3016)^2+(H3011/H3016^2*I3016)^2)</f>
        <v>0.41666133303045599</v>
      </c>
      <c r="J3006" s="4" t="s">
        <v>856</v>
      </c>
      <c r="K3006" s="4" t="s">
        <v>881</v>
      </c>
      <c r="L3006" s="4">
        <v>3</v>
      </c>
      <c r="M3006" s="4" t="s">
        <v>1904</v>
      </c>
      <c r="N3006" s="4"/>
    </row>
    <row r="3007" spans="1:14" hidden="1" x14ac:dyDescent="0.3">
      <c r="A3007" s="5" t="s">
        <v>603</v>
      </c>
      <c r="B3007" s="5">
        <v>11</v>
      </c>
      <c r="C3007" s="5">
        <v>11</v>
      </c>
      <c r="D3007" s="5">
        <v>163</v>
      </c>
      <c r="E3007" s="4" t="s">
        <v>861</v>
      </c>
      <c r="F3007" s="12" t="s">
        <v>922</v>
      </c>
      <c r="G3007" s="4" t="s">
        <v>1759</v>
      </c>
      <c r="H3007" s="4">
        <v>0.235741444866921</v>
      </c>
      <c r="I3007" s="4">
        <v>1.8250950570342511E-2</v>
      </c>
      <c r="J3007" s="4" t="s">
        <v>856</v>
      </c>
      <c r="K3007" s="4" t="s">
        <v>881</v>
      </c>
      <c r="L3007" s="4">
        <v>3</v>
      </c>
      <c r="M3007" s="4" t="s">
        <v>1063</v>
      </c>
      <c r="N3007" s="4" t="s">
        <v>1062</v>
      </c>
    </row>
    <row r="3008" spans="1:14" hidden="1" x14ac:dyDescent="0.3">
      <c r="A3008" s="5" t="s">
        <v>603</v>
      </c>
      <c r="B3008" s="5">
        <v>11</v>
      </c>
      <c r="C3008" s="5">
        <v>11</v>
      </c>
      <c r="D3008" s="5">
        <v>163</v>
      </c>
      <c r="E3008" s="4" t="s">
        <v>861</v>
      </c>
      <c r="F3008" s="12" t="s">
        <v>904</v>
      </c>
      <c r="G3008" s="4" t="s">
        <v>1759</v>
      </c>
      <c r="H3008" s="4">
        <v>0.24790874524715001</v>
      </c>
      <c r="I3008" s="4">
        <v>1.0646387832699999E-2</v>
      </c>
      <c r="J3008" s="4" t="s">
        <v>856</v>
      </c>
      <c r="K3008" s="4" t="s">
        <v>881</v>
      </c>
      <c r="L3008" s="4">
        <v>3</v>
      </c>
      <c r="M3008" s="4" t="s">
        <v>1063</v>
      </c>
      <c r="N3008" s="4" t="s">
        <v>1062</v>
      </c>
    </row>
    <row r="3009" spans="1:14" hidden="1" x14ac:dyDescent="0.3">
      <c r="A3009" s="5" t="s">
        <v>603</v>
      </c>
      <c r="B3009" s="5">
        <v>11</v>
      </c>
      <c r="C3009" s="5">
        <v>11</v>
      </c>
      <c r="D3009" s="5">
        <v>163</v>
      </c>
      <c r="E3009" s="4" t="s">
        <v>861</v>
      </c>
      <c r="F3009" s="12" t="s">
        <v>905</v>
      </c>
      <c r="G3009" s="4" t="s">
        <v>1759</v>
      </c>
      <c r="H3009" s="4">
        <v>0.25399239543726398</v>
      </c>
      <c r="I3009" s="4">
        <v>9.1254752851715054E-3</v>
      </c>
      <c r="J3009" s="4" t="s">
        <v>856</v>
      </c>
      <c r="K3009" s="4" t="s">
        <v>881</v>
      </c>
      <c r="L3009" s="4">
        <v>3</v>
      </c>
      <c r="M3009" s="4" t="s">
        <v>1063</v>
      </c>
      <c r="N3009" s="4" t="s">
        <v>1062</v>
      </c>
    </row>
    <row r="3010" spans="1:14" hidden="1" x14ac:dyDescent="0.3">
      <c r="A3010" s="5" t="s">
        <v>603</v>
      </c>
      <c r="B3010" s="5">
        <v>11</v>
      </c>
      <c r="C3010" s="5">
        <v>11</v>
      </c>
      <c r="D3010" s="5">
        <v>163</v>
      </c>
      <c r="E3010" s="4" t="s">
        <v>861</v>
      </c>
      <c r="F3010" s="12" t="s">
        <v>906</v>
      </c>
      <c r="G3010" s="4" t="s">
        <v>1759</v>
      </c>
      <c r="H3010" s="4">
        <v>0.26920152091254901</v>
      </c>
      <c r="I3010" s="4">
        <v>1.3688212927756488E-2</v>
      </c>
      <c r="J3010" s="4" t="s">
        <v>856</v>
      </c>
      <c r="K3010" s="4" t="s">
        <v>881</v>
      </c>
      <c r="L3010" s="4">
        <v>3</v>
      </c>
      <c r="M3010" s="4" t="s">
        <v>1063</v>
      </c>
      <c r="N3010" s="4" t="s">
        <v>1062</v>
      </c>
    </row>
    <row r="3011" spans="1:14" hidden="1" x14ac:dyDescent="0.3">
      <c r="A3011" s="5" t="s">
        <v>603</v>
      </c>
      <c r="B3011" s="5">
        <v>11</v>
      </c>
      <c r="C3011" s="5">
        <v>11</v>
      </c>
      <c r="D3011" s="5">
        <v>163</v>
      </c>
      <c r="E3011" s="4" t="s">
        <v>861</v>
      </c>
      <c r="F3011" s="12" t="s">
        <v>903</v>
      </c>
      <c r="G3011" s="4" t="s">
        <v>1759</v>
      </c>
      <c r="H3011" s="4">
        <v>0.25399239543726398</v>
      </c>
      <c r="I3011" s="4"/>
      <c r="J3011" s="4" t="s">
        <v>856</v>
      </c>
      <c r="K3011" s="4" t="s">
        <v>881</v>
      </c>
      <c r="L3011" s="4">
        <v>3</v>
      </c>
      <c r="M3011" s="4" t="s">
        <v>1063</v>
      </c>
      <c r="N3011" s="4" t="s">
        <v>1062</v>
      </c>
    </row>
    <row r="3012" spans="1:14" hidden="1" x14ac:dyDescent="0.3">
      <c r="A3012" s="5" t="s">
        <v>603</v>
      </c>
      <c r="B3012" s="5">
        <v>11</v>
      </c>
      <c r="C3012" s="5">
        <v>11</v>
      </c>
      <c r="D3012" s="5">
        <v>163</v>
      </c>
      <c r="E3012" s="4" t="s">
        <v>861</v>
      </c>
      <c r="F3012" s="4" t="s">
        <v>922</v>
      </c>
      <c r="G3012" s="4" t="s">
        <v>967</v>
      </c>
      <c r="H3012" s="4">
        <v>3.9179104477612102E-2</v>
      </c>
      <c r="I3012" s="4">
        <v>2.1641791044776509E-3</v>
      </c>
      <c r="J3012" s="4" t="s">
        <v>856</v>
      </c>
      <c r="K3012" s="4" t="s">
        <v>881</v>
      </c>
      <c r="L3012" s="4">
        <v>3</v>
      </c>
      <c r="M3012" s="4" t="s">
        <v>1063</v>
      </c>
      <c r="N3012" s="4" t="s">
        <v>1062</v>
      </c>
    </row>
    <row r="3013" spans="1:14" hidden="1" x14ac:dyDescent="0.3">
      <c r="A3013" s="5" t="s">
        <v>603</v>
      </c>
      <c r="B3013" s="5">
        <v>11</v>
      </c>
      <c r="C3013" s="5">
        <v>11</v>
      </c>
      <c r="D3013" s="5">
        <v>163</v>
      </c>
      <c r="E3013" s="4" t="s">
        <v>861</v>
      </c>
      <c r="F3013" s="4" t="s">
        <v>904</v>
      </c>
      <c r="G3013" s="4" t="s">
        <v>967</v>
      </c>
      <c r="H3013" s="4">
        <v>3.9029850746268802E-2</v>
      </c>
      <c r="I3013" s="4">
        <v>8.9552238805970172E-4</v>
      </c>
      <c r="J3013" s="4" t="s">
        <v>856</v>
      </c>
      <c r="K3013" s="4" t="s">
        <v>881</v>
      </c>
      <c r="L3013" s="4">
        <v>3</v>
      </c>
      <c r="M3013" s="4" t="s">
        <v>1063</v>
      </c>
      <c r="N3013" s="4" t="s">
        <v>1062</v>
      </c>
    </row>
    <row r="3014" spans="1:14" hidden="1" x14ac:dyDescent="0.3">
      <c r="A3014" s="5" t="s">
        <v>603</v>
      </c>
      <c r="B3014" s="5">
        <v>11</v>
      </c>
      <c r="C3014" s="5">
        <v>11</v>
      </c>
      <c r="D3014" s="5">
        <v>163</v>
      </c>
      <c r="E3014" s="4" t="s">
        <v>861</v>
      </c>
      <c r="F3014" s="4" t="s">
        <v>905</v>
      </c>
      <c r="G3014" s="4" t="s">
        <v>967</v>
      </c>
      <c r="H3014" s="4">
        <v>3.9626865671641899E-2</v>
      </c>
      <c r="I3014" s="4"/>
      <c r="J3014" s="4" t="s">
        <v>856</v>
      </c>
      <c r="K3014" s="4" t="s">
        <v>881</v>
      </c>
      <c r="L3014" s="4">
        <v>3</v>
      </c>
      <c r="M3014" s="4" t="s">
        <v>1063</v>
      </c>
      <c r="N3014" s="4" t="s">
        <v>1062</v>
      </c>
    </row>
    <row r="3015" spans="1:14" hidden="1" x14ac:dyDescent="0.3">
      <c r="A3015" s="5" t="s">
        <v>603</v>
      </c>
      <c r="B3015" s="5">
        <v>11</v>
      </c>
      <c r="C3015" s="5">
        <v>11</v>
      </c>
      <c r="D3015" s="5">
        <v>163</v>
      </c>
      <c r="E3015" s="4" t="s">
        <v>861</v>
      </c>
      <c r="F3015" s="4" t="s">
        <v>906</v>
      </c>
      <c r="G3015" s="4" t="s">
        <v>967</v>
      </c>
      <c r="H3015" s="4">
        <v>4.3208955223880803E-2</v>
      </c>
      <c r="I3015" s="4">
        <v>3.3582089552239014E-3</v>
      </c>
      <c r="J3015" s="4" t="s">
        <v>856</v>
      </c>
      <c r="K3015" s="4" t="s">
        <v>881</v>
      </c>
      <c r="L3015" s="4">
        <v>3</v>
      </c>
      <c r="M3015" s="4" t="s">
        <v>1063</v>
      </c>
      <c r="N3015" s="4" t="s">
        <v>1062</v>
      </c>
    </row>
    <row r="3016" spans="1:14" hidden="1" x14ac:dyDescent="0.3">
      <c r="A3016" s="5" t="s">
        <v>603</v>
      </c>
      <c r="B3016" s="5">
        <v>11</v>
      </c>
      <c r="C3016" s="5">
        <v>11</v>
      </c>
      <c r="D3016" s="5">
        <v>163</v>
      </c>
      <c r="E3016" s="4" t="s">
        <v>861</v>
      </c>
      <c r="F3016" s="4" t="s">
        <v>903</v>
      </c>
      <c r="G3016" s="4" t="s">
        <v>967</v>
      </c>
      <c r="H3016" s="4">
        <v>3.9328358208955402E-2</v>
      </c>
      <c r="I3016" s="4">
        <v>2.5373134328358013E-3</v>
      </c>
      <c r="J3016" s="4" t="s">
        <v>856</v>
      </c>
      <c r="K3016" s="4" t="s">
        <v>881</v>
      </c>
      <c r="L3016" s="4">
        <v>3</v>
      </c>
      <c r="M3016" s="4" t="s">
        <v>1063</v>
      </c>
      <c r="N3016" s="4" t="s">
        <v>1062</v>
      </c>
    </row>
    <row r="3017" spans="1:14" hidden="1" x14ac:dyDescent="0.3">
      <c r="A3017" s="5" t="s">
        <v>603</v>
      </c>
      <c r="B3017" s="5">
        <v>11</v>
      </c>
      <c r="C3017" s="5">
        <v>11</v>
      </c>
      <c r="D3017" s="5">
        <v>163</v>
      </c>
      <c r="E3017" s="4" t="s">
        <v>861</v>
      </c>
      <c r="F3017" s="4" t="s">
        <v>922</v>
      </c>
      <c r="G3017" s="4" t="s">
        <v>1064</v>
      </c>
      <c r="H3017" s="4">
        <v>15.17</v>
      </c>
      <c r="I3017" s="4">
        <v>2.6500000000000004</v>
      </c>
      <c r="J3017" s="4" t="s">
        <v>856</v>
      </c>
      <c r="K3017" s="4" t="s">
        <v>881</v>
      </c>
      <c r="L3017" s="4">
        <v>3</v>
      </c>
      <c r="M3017" s="4" t="s">
        <v>1065</v>
      </c>
      <c r="N3017" s="4" t="s">
        <v>1062</v>
      </c>
    </row>
    <row r="3018" spans="1:14" hidden="1" x14ac:dyDescent="0.3">
      <c r="A3018" s="5" t="s">
        <v>603</v>
      </c>
      <c r="B3018" s="5">
        <v>11</v>
      </c>
      <c r="C3018" s="5">
        <v>11</v>
      </c>
      <c r="D3018" s="5">
        <v>163</v>
      </c>
      <c r="E3018" s="4" t="s">
        <v>861</v>
      </c>
      <c r="F3018" s="4" t="s">
        <v>922</v>
      </c>
      <c r="G3018" s="4" t="s">
        <v>1066</v>
      </c>
      <c r="H3018" s="4">
        <v>0.14000000000000001</v>
      </c>
      <c r="I3018" s="4">
        <v>0.06</v>
      </c>
      <c r="J3018" s="4" t="s">
        <v>856</v>
      </c>
      <c r="K3018" s="4" t="s">
        <v>881</v>
      </c>
      <c r="L3018" s="4">
        <v>3</v>
      </c>
      <c r="M3018" s="4" t="s">
        <v>1065</v>
      </c>
      <c r="N3018" s="4" t="s">
        <v>1062</v>
      </c>
    </row>
    <row r="3019" spans="1:14" hidden="1" x14ac:dyDescent="0.3">
      <c r="A3019" s="5" t="s">
        <v>603</v>
      </c>
      <c r="B3019" s="5">
        <v>11</v>
      </c>
      <c r="C3019" s="5">
        <v>11</v>
      </c>
      <c r="D3019" s="5">
        <v>163</v>
      </c>
      <c r="E3019" s="4" t="s">
        <v>861</v>
      </c>
      <c r="F3019" s="4" t="s">
        <v>903</v>
      </c>
      <c r="G3019" s="4" t="s">
        <v>1066</v>
      </c>
      <c r="H3019" s="4">
        <v>7.7000000000000002E-3</v>
      </c>
      <c r="I3019" s="4">
        <v>3.2999999999999991E-3</v>
      </c>
      <c r="J3019" s="4" t="s">
        <v>856</v>
      </c>
      <c r="K3019" s="4" t="s">
        <v>881</v>
      </c>
      <c r="L3019" s="4">
        <v>3</v>
      </c>
      <c r="M3019" s="4" t="s">
        <v>1065</v>
      </c>
      <c r="N3019" s="4" t="s">
        <v>1062</v>
      </c>
    </row>
    <row r="3020" spans="1:14" hidden="1" x14ac:dyDescent="0.3">
      <c r="A3020" s="5" t="s">
        <v>603</v>
      </c>
      <c r="B3020" s="5">
        <v>11</v>
      </c>
      <c r="C3020" s="5">
        <v>11</v>
      </c>
      <c r="D3020" s="5">
        <v>164</v>
      </c>
      <c r="E3020" s="4" t="s">
        <v>861</v>
      </c>
      <c r="F3020" s="4" t="s">
        <v>922</v>
      </c>
      <c r="G3020" s="4" t="s">
        <v>1896</v>
      </c>
      <c r="H3020" s="4">
        <v>61.578947368421403</v>
      </c>
      <c r="I3020" s="4">
        <v>41.578947368420351</v>
      </c>
      <c r="J3020" s="4" t="s">
        <v>1060</v>
      </c>
      <c r="K3020" s="4" t="s">
        <v>881</v>
      </c>
      <c r="L3020" s="4">
        <v>3</v>
      </c>
      <c r="M3020" s="4" t="s">
        <v>1061</v>
      </c>
      <c r="N3020" s="4" t="s">
        <v>1062</v>
      </c>
    </row>
    <row r="3021" spans="1:14" hidden="1" x14ac:dyDescent="0.3">
      <c r="A3021" s="5" t="s">
        <v>603</v>
      </c>
      <c r="B3021" s="5">
        <v>11</v>
      </c>
      <c r="C3021" s="5">
        <v>11</v>
      </c>
      <c r="D3021" s="5">
        <v>164</v>
      </c>
      <c r="E3021" s="4" t="s">
        <v>861</v>
      </c>
      <c r="F3021" s="4" t="s">
        <v>904</v>
      </c>
      <c r="G3021" s="4" t="s">
        <v>1896</v>
      </c>
      <c r="H3021" s="4">
        <v>25.789473684211501</v>
      </c>
      <c r="I3021" s="4">
        <v>7.3684210526314491</v>
      </c>
      <c r="J3021" s="4" t="s">
        <v>1060</v>
      </c>
      <c r="K3021" s="4" t="s">
        <v>881</v>
      </c>
      <c r="L3021" s="4">
        <v>3</v>
      </c>
      <c r="M3021" s="4" t="s">
        <v>1061</v>
      </c>
      <c r="N3021" s="4" t="s">
        <v>1062</v>
      </c>
    </row>
    <row r="3022" spans="1:14" hidden="1" x14ac:dyDescent="0.3">
      <c r="A3022" s="5" t="s">
        <v>603</v>
      </c>
      <c r="B3022" s="5">
        <v>11</v>
      </c>
      <c r="C3022" s="5">
        <v>11</v>
      </c>
      <c r="D3022" s="5">
        <v>164</v>
      </c>
      <c r="E3022" s="4" t="s">
        <v>861</v>
      </c>
      <c r="F3022" s="4" t="s">
        <v>905</v>
      </c>
      <c r="G3022" s="4" t="s">
        <v>1896</v>
      </c>
      <c r="H3022" s="4">
        <v>17.368421052632598</v>
      </c>
      <c r="I3022" s="4"/>
      <c r="J3022" s="4" t="s">
        <v>1060</v>
      </c>
      <c r="K3022" s="4" t="s">
        <v>881</v>
      </c>
      <c r="L3022" s="4">
        <v>3</v>
      </c>
      <c r="M3022" s="4" t="s">
        <v>1061</v>
      </c>
      <c r="N3022" s="4" t="s">
        <v>1062</v>
      </c>
    </row>
    <row r="3023" spans="1:14" hidden="1" x14ac:dyDescent="0.3">
      <c r="A3023" s="5" t="s">
        <v>603</v>
      </c>
      <c r="B3023" s="5">
        <v>11</v>
      </c>
      <c r="C3023" s="5">
        <v>11</v>
      </c>
      <c r="D3023" s="5">
        <v>164</v>
      </c>
      <c r="E3023" s="4" t="s">
        <v>861</v>
      </c>
      <c r="F3023" s="4" t="s">
        <v>906</v>
      </c>
      <c r="G3023" s="4" t="s">
        <v>1896</v>
      </c>
      <c r="H3023" s="4">
        <v>20.526315789474701</v>
      </c>
      <c r="I3023" s="4"/>
      <c r="J3023" s="4" t="s">
        <v>1060</v>
      </c>
      <c r="K3023" s="4" t="s">
        <v>881</v>
      </c>
      <c r="L3023" s="4">
        <v>3</v>
      </c>
      <c r="M3023" s="4" t="s">
        <v>1061</v>
      </c>
      <c r="N3023" s="4" t="s">
        <v>1062</v>
      </c>
    </row>
    <row r="3024" spans="1:14" hidden="1" x14ac:dyDescent="0.3">
      <c r="A3024" s="5" t="s">
        <v>603</v>
      </c>
      <c r="B3024" s="5">
        <v>11</v>
      </c>
      <c r="C3024" s="5">
        <v>11</v>
      </c>
      <c r="D3024" s="5">
        <v>164</v>
      </c>
      <c r="E3024" s="4" t="s">
        <v>861</v>
      </c>
      <c r="F3024" s="4" t="s">
        <v>903</v>
      </c>
      <c r="G3024" s="4" t="s">
        <v>1896</v>
      </c>
      <c r="H3024" s="4">
        <v>28.9473684210536</v>
      </c>
      <c r="I3024" s="4">
        <v>8.9473684210524986</v>
      </c>
      <c r="J3024" s="4" t="s">
        <v>1060</v>
      </c>
      <c r="K3024" s="4" t="s">
        <v>881</v>
      </c>
      <c r="L3024" s="4">
        <v>3</v>
      </c>
      <c r="M3024" s="4" t="s">
        <v>1061</v>
      </c>
      <c r="N3024" s="4" t="s">
        <v>1062</v>
      </c>
    </row>
    <row r="3025" spans="1:14" hidden="1" x14ac:dyDescent="0.3">
      <c r="A3025" s="5" t="s">
        <v>603</v>
      </c>
      <c r="B3025" s="5">
        <v>11</v>
      </c>
      <c r="C3025" s="5">
        <v>11</v>
      </c>
      <c r="D3025" s="5">
        <v>164</v>
      </c>
      <c r="E3025" s="4" t="s">
        <v>861</v>
      </c>
      <c r="F3025" s="4" t="s">
        <v>907</v>
      </c>
      <c r="G3025" s="4" t="s">
        <v>1896</v>
      </c>
      <c r="H3025" s="4">
        <v>39.473684210527097</v>
      </c>
      <c r="I3025" s="4"/>
      <c r="J3025" s="4" t="s">
        <v>1060</v>
      </c>
      <c r="K3025" s="4" t="s">
        <v>881</v>
      </c>
      <c r="L3025" s="4">
        <v>3</v>
      </c>
      <c r="M3025" s="4" t="s">
        <v>1061</v>
      </c>
      <c r="N3025" s="4" t="s">
        <v>1062</v>
      </c>
    </row>
    <row r="3026" spans="1:14" hidden="1" x14ac:dyDescent="0.3">
      <c r="A3026" s="5" t="s">
        <v>603</v>
      </c>
      <c r="B3026" s="5">
        <v>11</v>
      </c>
      <c r="C3026" s="5">
        <v>11</v>
      </c>
      <c r="D3026" s="5">
        <v>164</v>
      </c>
      <c r="E3026" s="4" t="s">
        <v>861</v>
      </c>
      <c r="F3026" s="4" t="s">
        <v>908</v>
      </c>
      <c r="G3026" s="4" t="s">
        <v>1896</v>
      </c>
      <c r="H3026" s="4">
        <v>46.842105263158601</v>
      </c>
      <c r="I3026" s="4">
        <v>5.7894736842104493</v>
      </c>
      <c r="J3026" s="4" t="s">
        <v>1060</v>
      </c>
      <c r="K3026" s="4" t="s">
        <v>881</v>
      </c>
      <c r="L3026" s="4">
        <v>3</v>
      </c>
      <c r="M3026" s="4" t="s">
        <v>1061</v>
      </c>
      <c r="N3026" s="4" t="s">
        <v>1062</v>
      </c>
    </row>
    <row r="3027" spans="1:14" hidden="1" x14ac:dyDescent="0.3">
      <c r="A3027" s="5" t="s">
        <v>603</v>
      </c>
      <c r="B3027" s="5">
        <v>11</v>
      </c>
      <c r="C3027" s="5">
        <v>11</v>
      </c>
      <c r="D3027" s="5">
        <v>164</v>
      </c>
      <c r="E3027" s="4" t="s">
        <v>861</v>
      </c>
      <c r="F3027" s="4" t="s">
        <v>909</v>
      </c>
      <c r="G3027" s="4" t="s">
        <v>1896</v>
      </c>
      <c r="H3027" s="4">
        <v>50.000000000000597</v>
      </c>
      <c r="I3027" s="4"/>
      <c r="J3027" s="4" t="s">
        <v>1060</v>
      </c>
      <c r="K3027" s="4" t="s">
        <v>881</v>
      </c>
      <c r="L3027" s="4">
        <v>3</v>
      </c>
      <c r="M3027" s="4" t="s">
        <v>1061</v>
      </c>
      <c r="N3027" s="4" t="s">
        <v>1062</v>
      </c>
    </row>
    <row r="3028" spans="1:14" hidden="1" x14ac:dyDescent="0.3">
      <c r="A3028" s="5" t="s">
        <v>603</v>
      </c>
      <c r="B3028" s="5">
        <v>11</v>
      </c>
      <c r="C3028" s="5">
        <v>11</v>
      </c>
      <c r="D3028" s="5">
        <v>164</v>
      </c>
      <c r="E3028" s="4" t="s">
        <v>861</v>
      </c>
      <c r="F3028" s="4" t="s">
        <v>910</v>
      </c>
      <c r="G3028" s="4" t="s">
        <v>1896</v>
      </c>
      <c r="H3028" s="4">
        <v>47.8947368421058</v>
      </c>
      <c r="I3028" s="4"/>
      <c r="J3028" s="4" t="s">
        <v>1060</v>
      </c>
      <c r="K3028" s="4" t="s">
        <v>881</v>
      </c>
      <c r="L3028" s="4">
        <v>3</v>
      </c>
      <c r="M3028" s="4" t="s">
        <v>1061</v>
      </c>
      <c r="N3028" s="4" t="s">
        <v>1062</v>
      </c>
    </row>
    <row r="3029" spans="1:14" hidden="1" x14ac:dyDescent="0.3">
      <c r="A3029" s="5" t="s">
        <v>603</v>
      </c>
      <c r="B3029" s="5">
        <v>11</v>
      </c>
      <c r="C3029" s="5">
        <v>11</v>
      </c>
      <c r="D3029" s="5">
        <v>164</v>
      </c>
      <c r="E3029" s="4" t="s">
        <v>861</v>
      </c>
      <c r="F3029" s="4" t="s">
        <v>911</v>
      </c>
      <c r="G3029" s="4" t="s">
        <v>1896</v>
      </c>
      <c r="H3029" s="4">
        <v>50.000000000000597</v>
      </c>
      <c r="I3029" s="4"/>
      <c r="J3029" s="4" t="s">
        <v>1060</v>
      </c>
      <c r="K3029" s="4" t="s">
        <v>881</v>
      </c>
      <c r="L3029" s="4">
        <v>3</v>
      </c>
      <c r="M3029" s="4" t="s">
        <v>1061</v>
      </c>
      <c r="N3029" s="4" t="s">
        <v>1062</v>
      </c>
    </row>
    <row r="3030" spans="1:14" hidden="1" x14ac:dyDescent="0.3">
      <c r="A3030" s="5" t="s">
        <v>603</v>
      </c>
      <c r="B3030" s="5">
        <v>11</v>
      </c>
      <c r="C3030" s="5">
        <v>11</v>
      </c>
      <c r="D3030" s="5">
        <v>164</v>
      </c>
      <c r="E3030" s="4" t="s">
        <v>861</v>
      </c>
      <c r="F3030" s="4" t="s">
        <v>922</v>
      </c>
      <c r="G3030" s="4" t="s">
        <v>2229</v>
      </c>
      <c r="H3030" s="4">
        <v>5.3937007874014702</v>
      </c>
      <c r="I3030" s="4"/>
      <c r="J3030" s="4" t="s">
        <v>1060</v>
      </c>
      <c r="K3030" s="4" t="s">
        <v>881</v>
      </c>
      <c r="L3030" s="4">
        <v>3</v>
      </c>
      <c r="M3030" s="4" t="s">
        <v>1061</v>
      </c>
      <c r="N3030" s="4" t="s">
        <v>1062</v>
      </c>
    </row>
    <row r="3031" spans="1:14" hidden="1" x14ac:dyDescent="0.3">
      <c r="A3031" s="5" t="s">
        <v>603</v>
      </c>
      <c r="B3031" s="5">
        <v>11</v>
      </c>
      <c r="C3031" s="5">
        <v>11</v>
      </c>
      <c r="D3031" s="5">
        <v>164</v>
      </c>
      <c r="E3031" s="4" t="s">
        <v>861</v>
      </c>
      <c r="F3031" s="4" t="s">
        <v>904</v>
      </c>
      <c r="G3031" s="4" t="s">
        <v>2229</v>
      </c>
      <c r="H3031" s="4">
        <v>3.1102362204724101</v>
      </c>
      <c r="I3031" s="4">
        <v>1.299212598425155</v>
      </c>
      <c r="J3031" s="4" t="s">
        <v>1060</v>
      </c>
      <c r="K3031" s="4" t="s">
        <v>881</v>
      </c>
      <c r="L3031" s="4">
        <v>3</v>
      </c>
      <c r="M3031" s="4" t="s">
        <v>1061</v>
      </c>
      <c r="N3031" s="4" t="s">
        <v>1062</v>
      </c>
    </row>
    <row r="3032" spans="1:14" hidden="1" x14ac:dyDescent="0.3">
      <c r="A3032" s="5" t="s">
        <v>603</v>
      </c>
      <c r="B3032" s="5">
        <v>11</v>
      </c>
      <c r="C3032" s="5">
        <v>11</v>
      </c>
      <c r="D3032" s="5">
        <v>164</v>
      </c>
      <c r="E3032" s="4" t="s">
        <v>861</v>
      </c>
      <c r="F3032" s="4" t="s">
        <v>905</v>
      </c>
      <c r="G3032" s="4" t="s">
        <v>2229</v>
      </c>
      <c r="H3032" s="4">
        <v>2.6377952755905398</v>
      </c>
      <c r="I3032" s="4">
        <v>1.14173228346453</v>
      </c>
      <c r="J3032" s="4" t="s">
        <v>1060</v>
      </c>
      <c r="K3032" s="4" t="s">
        <v>881</v>
      </c>
      <c r="L3032" s="4">
        <v>3</v>
      </c>
      <c r="M3032" s="4" t="s">
        <v>1061</v>
      </c>
      <c r="N3032" s="4" t="s">
        <v>1062</v>
      </c>
    </row>
    <row r="3033" spans="1:14" hidden="1" x14ac:dyDescent="0.3">
      <c r="A3033" s="5" t="s">
        <v>603</v>
      </c>
      <c r="B3033" s="5">
        <v>11</v>
      </c>
      <c r="C3033" s="5">
        <v>11</v>
      </c>
      <c r="D3033" s="5">
        <v>164</v>
      </c>
      <c r="E3033" s="4" t="s">
        <v>861</v>
      </c>
      <c r="F3033" s="4" t="s">
        <v>906</v>
      </c>
      <c r="G3033" s="4" t="s">
        <v>2229</v>
      </c>
      <c r="H3033" s="4">
        <v>1.4566929133858499</v>
      </c>
      <c r="I3033" s="4">
        <v>0.66929133858264989</v>
      </c>
      <c r="J3033" s="4" t="s">
        <v>1060</v>
      </c>
      <c r="K3033" s="4" t="s">
        <v>881</v>
      </c>
      <c r="L3033" s="4">
        <v>3</v>
      </c>
      <c r="M3033" s="4" t="s">
        <v>1061</v>
      </c>
      <c r="N3033" s="4" t="s">
        <v>1062</v>
      </c>
    </row>
    <row r="3034" spans="1:14" hidden="1" x14ac:dyDescent="0.3">
      <c r="A3034" s="5" t="s">
        <v>603</v>
      </c>
      <c r="B3034" s="5">
        <v>11</v>
      </c>
      <c r="C3034" s="5">
        <v>11</v>
      </c>
      <c r="D3034" s="5">
        <v>164</v>
      </c>
      <c r="E3034" s="4" t="s">
        <v>861</v>
      </c>
      <c r="F3034" s="4" t="s">
        <v>903</v>
      </c>
      <c r="G3034" s="4" t="s">
        <v>2229</v>
      </c>
      <c r="H3034" s="4">
        <v>0.66929133858273104</v>
      </c>
      <c r="I3034" s="4"/>
      <c r="J3034" s="4" t="s">
        <v>1060</v>
      </c>
      <c r="K3034" s="4" t="s">
        <v>881</v>
      </c>
      <c r="L3034" s="4">
        <v>3</v>
      </c>
      <c r="M3034" s="4" t="s">
        <v>1061</v>
      </c>
      <c r="N3034" s="4" t="s">
        <v>1062</v>
      </c>
    </row>
    <row r="3035" spans="1:14" hidden="1" x14ac:dyDescent="0.3">
      <c r="A3035" s="5" t="s">
        <v>603</v>
      </c>
      <c r="B3035" s="5">
        <v>11</v>
      </c>
      <c r="C3035" s="5">
        <v>11</v>
      </c>
      <c r="D3035" s="5">
        <v>164</v>
      </c>
      <c r="E3035" s="4" t="s">
        <v>861</v>
      </c>
      <c r="F3035" s="4" t="s">
        <v>907</v>
      </c>
      <c r="G3035" s="4" t="s">
        <v>2229</v>
      </c>
      <c r="H3035" s="4">
        <v>0.66929133858273104</v>
      </c>
      <c r="I3035" s="4"/>
      <c r="J3035" s="4" t="s">
        <v>1060</v>
      </c>
      <c r="K3035" s="4" t="s">
        <v>881</v>
      </c>
      <c r="L3035" s="4">
        <v>3</v>
      </c>
      <c r="M3035" s="4" t="s">
        <v>1061</v>
      </c>
      <c r="N3035" s="4" t="s">
        <v>1062</v>
      </c>
    </row>
    <row r="3036" spans="1:14" hidden="1" x14ac:dyDescent="0.3">
      <c r="A3036" s="5" t="s">
        <v>603</v>
      </c>
      <c r="B3036" s="5">
        <v>11</v>
      </c>
      <c r="C3036" s="5">
        <v>11</v>
      </c>
      <c r="D3036" s="5">
        <v>164</v>
      </c>
      <c r="E3036" s="4" t="s">
        <v>861</v>
      </c>
      <c r="F3036" s="4" t="s">
        <v>908</v>
      </c>
      <c r="G3036" s="4" t="s">
        <v>2229</v>
      </c>
      <c r="H3036" s="4">
        <v>0.984251968503983</v>
      </c>
      <c r="I3036" s="4"/>
      <c r="J3036" s="4" t="s">
        <v>1060</v>
      </c>
      <c r="K3036" s="4" t="s">
        <v>881</v>
      </c>
      <c r="L3036" s="4">
        <v>3</v>
      </c>
      <c r="M3036" s="4" t="s">
        <v>1061</v>
      </c>
      <c r="N3036" s="4" t="s">
        <v>1062</v>
      </c>
    </row>
    <row r="3037" spans="1:14" hidden="1" x14ac:dyDescent="0.3">
      <c r="A3037" s="5" t="s">
        <v>603</v>
      </c>
      <c r="B3037" s="5">
        <v>11</v>
      </c>
      <c r="C3037" s="5">
        <v>11</v>
      </c>
      <c r="D3037" s="5">
        <v>164</v>
      </c>
      <c r="E3037" s="4" t="s">
        <v>861</v>
      </c>
      <c r="F3037" s="4" t="s">
        <v>909</v>
      </c>
      <c r="G3037" s="4" t="s">
        <v>2229</v>
      </c>
      <c r="H3037" s="4">
        <v>0.984251968503983</v>
      </c>
      <c r="I3037" s="4"/>
      <c r="J3037" s="4" t="s">
        <v>1060</v>
      </c>
      <c r="K3037" s="4" t="s">
        <v>881</v>
      </c>
      <c r="L3037" s="4">
        <v>3</v>
      </c>
      <c r="M3037" s="4" t="s">
        <v>1061</v>
      </c>
      <c r="N3037" s="4" t="s">
        <v>1062</v>
      </c>
    </row>
    <row r="3038" spans="1:14" hidden="1" x14ac:dyDescent="0.3">
      <c r="A3038" s="5" t="s">
        <v>603</v>
      </c>
      <c r="B3038" s="5">
        <v>11</v>
      </c>
      <c r="C3038" s="5">
        <v>11</v>
      </c>
      <c r="D3038" s="5">
        <v>164</v>
      </c>
      <c r="E3038" s="4" t="s">
        <v>861</v>
      </c>
      <c r="F3038" s="4" t="s">
        <v>910</v>
      </c>
      <c r="G3038" s="4" t="s">
        <v>2229</v>
      </c>
      <c r="H3038" s="4">
        <v>1.69291338582679</v>
      </c>
      <c r="I3038" s="4">
        <v>1.850393700787343</v>
      </c>
      <c r="J3038" s="4" t="s">
        <v>1060</v>
      </c>
      <c r="K3038" s="4" t="s">
        <v>881</v>
      </c>
      <c r="L3038" s="4">
        <v>3</v>
      </c>
      <c r="M3038" s="4" t="s">
        <v>1061</v>
      </c>
      <c r="N3038" s="4" t="s">
        <v>1062</v>
      </c>
    </row>
    <row r="3039" spans="1:14" hidden="1" x14ac:dyDescent="0.3">
      <c r="A3039" s="5" t="s">
        <v>603</v>
      </c>
      <c r="B3039" s="5">
        <v>11</v>
      </c>
      <c r="C3039" s="5">
        <v>11</v>
      </c>
      <c r="D3039" s="5">
        <v>164</v>
      </c>
      <c r="E3039" s="4" t="s">
        <v>861</v>
      </c>
      <c r="F3039" s="4" t="s">
        <v>911</v>
      </c>
      <c r="G3039" s="4" t="s">
        <v>2229</v>
      </c>
      <c r="H3039" s="4">
        <v>1.1417322834646</v>
      </c>
      <c r="I3039" s="4"/>
      <c r="J3039" s="4" t="s">
        <v>1060</v>
      </c>
      <c r="K3039" s="4" t="s">
        <v>881</v>
      </c>
      <c r="L3039" s="4">
        <v>3</v>
      </c>
      <c r="M3039" s="4" t="s">
        <v>1061</v>
      </c>
      <c r="N3039" s="4" t="s">
        <v>1062</v>
      </c>
    </row>
    <row r="3040" spans="1:14" hidden="1" x14ac:dyDescent="0.3">
      <c r="A3040" s="5" t="s">
        <v>603</v>
      </c>
      <c r="B3040" s="5">
        <v>11</v>
      </c>
      <c r="C3040" s="5">
        <v>11</v>
      </c>
      <c r="D3040" s="5">
        <v>164</v>
      </c>
      <c r="E3040" s="4" t="s">
        <v>861</v>
      </c>
      <c r="F3040" s="12" t="s">
        <v>922</v>
      </c>
      <c r="G3040" s="4" t="s">
        <v>1760</v>
      </c>
      <c r="H3040" s="4">
        <v>5.6451709787732733</v>
      </c>
      <c r="I3040" s="4"/>
      <c r="J3040" s="4" t="s">
        <v>856</v>
      </c>
      <c r="K3040" s="4" t="s">
        <v>881</v>
      </c>
      <c r="L3040" s="4">
        <v>3</v>
      </c>
      <c r="M3040" s="4" t="s">
        <v>1904</v>
      </c>
      <c r="N3040" s="4"/>
    </row>
    <row r="3041" spans="1:14" hidden="1" x14ac:dyDescent="0.3">
      <c r="A3041" s="5" t="s">
        <v>603</v>
      </c>
      <c r="B3041" s="5">
        <v>11</v>
      </c>
      <c r="C3041" s="5">
        <v>11</v>
      </c>
      <c r="D3041" s="5">
        <v>164</v>
      </c>
      <c r="E3041" s="4" t="s">
        <v>861</v>
      </c>
      <c r="F3041" s="12" t="s">
        <v>904</v>
      </c>
      <c r="G3041" s="4" t="s">
        <v>1760</v>
      </c>
      <c r="H3041" s="4">
        <v>6.8417813469302242</v>
      </c>
      <c r="I3041" s="4">
        <f>SQRT((I3046/H3051)^2+(H3046/H3051^2*I3051)^2)</f>
        <v>0.91144366670314736</v>
      </c>
      <c r="J3041" s="4" t="s">
        <v>856</v>
      </c>
      <c r="K3041" s="4" t="s">
        <v>881</v>
      </c>
      <c r="L3041" s="4">
        <v>3</v>
      </c>
      <c r="M3041" s="4" t="s">
        <v>1904</v>
      </c>
      <c r="N3041" s="4"/>
    </row>
    <row r="3042" spans="1:14" hidden="1" x14ac:dyDescent="0.3">
      <c r="A3042" s="5" t="s">
        <v>603</v>
      </c>
      <c r="B3042" s="5">
        <v>11</v>
      </c>
      <c r="C3042" s="5">
        <v>11</v>
      </c>
      <c r="D3042" s="5">
        <v>164</v>
      </c>
      <c r="E3042" s="4" t="s">
        <v>861</v>
      </c>
      <c r="F3042" s="12" t="s">
        <v>905</v>
      </c>
      <c r="G3042" s="4" t="s">
        <v>1760</v>
      </c>
      <c r="H3042" s="4">
        <v>8.2965774846677025</v>
      </c>
      <c r="I3042" s="4">
        <f>SQRT((I3047/H3052)^2+(H3047/H3052^2*I3052)^2)</f>
        <v>0.7996332889810871</v>
      </c>
      <c r="J3042" s="4" t="s">
        <v>856</v>
      </c>
      <c r="K3042" s="4" t="s">
        <v>881</v>
      </c>
      <c r="L3042" s="4">
        <v>3</v>
      </c>
      <c r="M3042" s="4" t="s">
        <v>1904</v>
      </c>
      <c r="N3042" s="4"/>
    </row>
    <row r="3043" spans="1:14" hidden="1" x14ac:dyDescent="0.3">
      <c r="A3043" s="5" t="s">
        <v>603</v>
      </c>
      <c r="B3043" s="5">
        <v>11</v>
      </c>
      <c r="C3043" s="5">
        <v>11</v>
      </c>
      <c r="D3043" s="5">
        <v>164</v>
      </c>
      <c r="E3043" s="4" t="s">
        <v>861</v>
      </c>
      <c r="F3043" s="12" t="s">
        <v>906</v>
      </c>
      <c r="G3043" s="4" t="s">
        <v>1760</v>
      </c>
      <c r="H3043" s="4">
        <v>8.7573155682596724</v>
      </c>
      <c r="I3043" s="4">
        <f>SQRT((I3048/H3053)^2+(H3048/H3053^2*I3053)^2)</f>
        <v>0.50858563965847869</v>
      </c>
      <c r="J3043" s="4" t="s">
        <v>856</v>
      </c>
      <c r="K3043" s="4" t="s">
        <v>881</v>
      </c>
      <c r="L3043" s="4">
        <v>3</v>
      </c>
      <c r="M3043" s="4" t="s">
        <v>1904</v>
      </c>
      <c r="N3043" s="4"/>
    </row>
    <row r="3044" spans="1:14" hidden="1" x14ac:dyDescent="0.3">
      <c r="A3044" s="5" t="s">
        <v>603</v>
      </c>
      <c r="B3044" s="5">
        <v>11</v>
      </c>
      <c r="C3044" s="5">
        <v>11</v>
      </c>
      <c r="D3044" s="5">
        <v>164</v>
      </c>
      <c r="E3044" s="4" t="s">
        <v>861</v>
      </c>
      <c r="F3044" s="12" t="s">
        <v>903</v>
      </c>
      <c r="G3044" s="4" t="s">
        <v>1760</v>
      </c>
      <c r="H3044" s="4">
        <v>8.7878047929675347</v>
      </c>
      <c r="I3044" s="4">
        <f>SQRT((I3049/H3054)^2+(H3049/H3054^2*I3054)^2)</f>
        <v>1.1873767166193003</v>
      </c>
      <c r="J3044" s="4" t="s">
        <v>856</v>
      </c>
      <c r="K3044" s="4" t="s">
        <v>881</v>
      </c>
      <c r="L3044" s="4">
        <v>3</v>
      </c>
      <c r="M3044" s="4" t="s">
        <v>1904</v>
      </c>
      <c r="N3044" s="4"/>
    </row>
    <row r="3045" spans="1:14" hidden="1" x14ac:dyDescent="0.3">
      <c r="A3045" s="5" t="s">
        <v>603</v>
      </c>
      <c r="B3045" s="5">
        <v>11</v>
      </c>
      <c r="C3045" s="5">
        <v>11</v>
      </c>
      <c r="D3045" s="5">
        <v>164</v>
      </c>
      <c r="E3045" s="4" t="s">
        <v>861</v>
      </c>
      <c r="F3045" s="12" t="s">
        <v>922</v>
      </c>
      <c r="G3045" s="4" t="s">
        <v>1759</v>
      </c>
      <c r="H3045" s="4">
        <v>0.29784596134274</v>
      </c>
      <c r="I3045" s="4">
        <v>2.7376425855513503E-2</v>
      </c>
      <c r="J3045" s="4" t="s">
        <v>856</v>
      </c>
      <c r="K3045" s="4" t="s">
        <v>881</v>
      </c>
      <c r="L3045" s="4">
        <v>3</v>
      </c>
      <c r="M3045" s="4" t="s">
        <v>1063</v>
      </c>
      <c r="N3045" s="4" t="s">
        <v>1062</v>
      </c>
    </row>
    <row r="3046" spans="1:14" hidden="1" x14ac:dyDescent="0.3">
      <c r="A3046" s="5" t="s">
        <v>603</v>
      </c>
      <c r="B3046" s="5">
        <v>11</v>
      </c>
      <c r="C3046" s="5">
        <v>11</v>
      </c>
      <c r="D3046" s="5">
        <v>164</v>
      </c>
      <c r="E3046" s="4" t="s">
        <v>861</v>
      </c>
      <c r="F3046" s="12" t="s">
        <v>904</v>
      </c>
      <c r="G3046" s="4" t="s">
        <v>1759</v>
      </c>
      <c r="H3046" s="4">
        <v>0.31707061316743901</v>
      </c>
      <c r="I3046" s="4">
        <v>2.7376425855513503E-2</v>
      </c>
      <c r="J3046" s="4" t="s">
        <v>856</v>
      </c>
      <c r="K3046" s="4" t="s">
        <v>881</v>
      </c>
      <c r="L3046" s="4">
        <v>3</v>
      </c>
      <c r="M3046" s="4" t="s">
        <v>1063</v>
      </c>
      <c r="N3046" s="4" t="s">
        <v>1062</v>
      </c>
    </row>
    <row r="3047" spans="1:14" hidden="1" x14ac:dyDescent="0.3">
      <c r="A3047" s="5" t="s">
        <v>603</v>
      </c>
      <c r="B3047" s="5">
        <v>11</v>
      </c>
      <c r="C3047" s="5">
        <v>11</v>
      </c>
      <c r="D3047" s="5">
        <v>164</v>
      </c>
      <c r="E3047" s="4" t="s">
        <v>861</v>
      </c>
      <c r="F3047" s="12" t="s">
        <v>905</v>
      </c>
      <c r="G3047" s="4" t="s">
        <v>1759</v>
      </c>
      <c r="H3047" s="4">
        <v>0.34238860813591498</v>
      </c>
      <c r="I3047" s="4">
        <v>2.4334600760456487E-2</v>
      </c>
      <c r="J3047" s="4" t="s">
        <v>856</v>
      </c>
      <c r="K3047" s="4" t="s">
        <v>881</v>
      </c>
      <c r="L3047" s="4">
        <v>3</v>
      </c>
      <c r="M3047" s="4" t="s">
        <v>1063</v>
      </c>
      <c r="N3047" s="4" t="s">
        <v>1062</v>
      </c>
    </row>
    <row r="3048" spans="1:14" hidden="1" x14ac:dyDescent="0.3">
      <c r="A3048" s="5" t="s">
        <v>603</v>
      </c>
      <c r="B3048" s="5">
        <v>11</v>
      </c>
      <c r="C3048" s="5">
        <v>11</v>
      </c>
      <c r="D3048" s="5">
        <v>164</v>
      </c>
      <c r="E3048" s="4" t="s">
        <v>861</v>
      </c>
      <c r="F3048" s="12" t="s">
        <v>906</v>
      </c>
      <c r="G3048" s="4" t="s">
        <v>1759</v>
      </c>
      <c r="H3048" s="4">
        <v>0.40322863474748</v>
      </c>
      <c r="I3048" s="4">
        <v>9.1254752851710197E-3</v>
      </c>
      <c r="J3048" s="4" t="s">
        <v>856</v>
      </c>
      <c r="K3048" s="4" t="s">
        <v>881</v>
      </c>
      <c r="L3048" s="4">
        <v>3</v>
      </c>
      <c r="M3048" s="4" t="s">
        <v>1063</v>
      </c>
      <c r="N3048" s="4" t="s">
        <v>1062</v>
      </c>
    </row>
    <row r="3049" spans="1:14" hidden="1" x14ac:dyDescent="0.3">
      <c r="A3049" s="5" t="s">
        <v>603</v>
      </c>
      <c r="B3049" s="5">
        <v>11</v>
      </c>
      <c r="C3049" s="5">
        <v>11</v>
      </c>
      <c r="D3049" s="5">
        <v>164</v>
      </c>
      <c r="E3049" s="4" t="s">
        <v>861</v>
      </c>
      <c r="F3049" s="12" t="s">
        <v>903</v>
      </c>
      <c r="G3049" s="4" t="s">
        <v>1759</v>
      </c>
      <c r="H3049" s="4">
        <v>0.35741444866920302</v>
      </c>
      <c r="I3049" s="4">
        <v>2.8897338403041983E-2</v>
      </c>
      <c r="J3049" s="4" t="s">
        <v>856</v>
      </c>
      <c r="K3049" s="4" t="s">
        <v>881</v>
      </c>
      <c r="L3049" s="4">
        <v>3</v>
      </c>
      <c r="M3049" s="4" t="s">
        <v>1063</v>
      </c>
      <c r="N3049" s="4" t="s">
        <v>1062</v>
      </c>
    </row>
    <row r="3050" spans="1:14" hidden="1" x14ac:dyDescent="0.3">
      <c r="A3050" s="5" t="s">
        <v>603</v>
      </c>
      <c r="B3050" s="5">
        <v>11</v>
      </c>
      <c r="C3050" s="5">
        <v>11</v>
      </c>
      <c r="D3050" s="5">
        <v>164</v>
      </c>
      <c r="E3050" s="4" t="s">
        <v>861</v>
      </c>
      <c r="F3050" s="4" t="s">
        <v>922</v>
      </c>
      <c r="G3050" s="4" t="s">
        <v>967</v>
      </c>
      <c r="H3050" s="4">
        <v>5.2761194029850897E-2</v>
      </c>
      <c r="I3050" s="4">
        <v>5.2985074626865497E-3</v>
      </c>
      <c r="J3050" s="4" t="s">
        <v>856</v>
      </c>
      <c r="K3050" s="4" t="s">
        <v>881</v>
      </c>
      <c r="L3050" s="4">
        <v>3</v>
      </c>
      <c r="M3050" s="4" t="s">
        <v>1063</v>
      </c>
      <c r="N3050" s="4" t="s">
        <v>1062</v>
      </c>
    </row>
    <row r="3051" spans="1:14" hidden="1" x14ac:dyDescent="0.3">
      <c r="A3051" s="5" t="s">
        <v>603</v>
      </c>
      <c r="B3051" s="5">
        <v>11</v>
      </c>
      <c r="C3051" s="5">
        <v>11</v>
      </c>
      <c r="D3051" s="5">
        <v>164</v>
      </c>
      <c r="E3051" s="4" t="s">
        <v>861</v>
      </c>
      <c r="F3051" s="4" t="s">
        <v>904</v>
      </c>
      <c r="G3051" s="4" t="s">
        <v>967</v>
      </c>
      <c r="H3051" s="4">
        <v>4.6343283582089702E-2</v>
      </c>
      <c r="I3051" s="4">
        <v>4.7014925373134488E-3</v>
      </c>
      <c r="J3051" s="4" t="s">
        <v>856</v>
      </c>
      <c r="K3051" s="4" t="s">
        <v>881</v>
      </c>
      <c r="L3051" s="4">
        <v>3</v>
      </c>
      <c r="M3051" s="4" t="s">
        <v>1063</v>
      </c>
      <c r="N3051" s="4" t="s">
        <v>1062</v>
      </c>
    </row>
    <row r="3052" spans="1:14" hidden="1" x14ac:dyDescent="0.3">
      <c r="A3052" s="5" t="s">
        <v>603</v>
      </c>
      <c r="B3052" s="5">
        <v>11</v>
      </c>
      <c r="C3052" s="5">
        <v>11</v>
      </c>
      <c r="D3052" s="5">
        <v>164</v>
      </c>
      <c r="E3052" s="4" t="s">
        <v>861</v>
      </c>
      <c r="F3052" s="4" t="s">
        <v>905</v>
      </c>
      <c r="G3052" s="4" t="s">
        <v>967</v>
      </c>
      <c r="H3052" s="4">
        <v>4.1268656716418099E-2</v>
      </c>
      <c r="I3052" s="4">
        <v>2.6865671641791017E-3</v>
      </c>
      <c r="J3052" s="4" t="s">
        <v>856</v>
      </c>
      <c r="K3052" s="4" t="s">
        <v>881</v>
      </c>
      <c r="L3052" s="4">
        <v>3</v>
      </c>
      <c r="M3052" s="4" t="s">
        <v>1063</v>
      </c>
      <c r="N3052" s="4" t="s">
        <v>1062</v>
      </c>
    </row>
    <row r="3053" spans="1:14" hidden="1" x14ac:dyDescent="0.3">
      <c r="A3053" s="5" t="s">
        <v>603</v>
      </c>
      <c r="B3053" s="5">
        <v>11</v>
      </c>
      <c r="C3053" s="5">
        <v>11</v>
      </c>
      <c r="D3053" s="5">
        <v>164</v>
      </c>
      <c r="E3053" s="4" t="s">
        <v>861</v>
      </c>
      <c r="F3053" s="4" t="s">
        <v>906</v>
      </c>
      <c r="G3053" s="4" t="s">
        <v>967</v>
      </c>
      <c r="H3053" s="4">
        <v>4.6044776119403101E-2</v>
      </c>
      <c r="I3053" s="4">
        <v>2.4626865671641997E-3</v>
      </c>
      <c r="J3053" s="4" t="s">
        <v>856</v>
      </c>
      <c r="K3053" s="4" t="s">
        <v>881</v>
      </c>
      <c r="L3053" s="4">
        <v>3</v>
      </c>
      <c r="M3053" s="4" t="s">
        <v>1063</v>
      </c>
      <c r="N3053" s="4" t="s">
        <v>1062</v>
      </c>
    </row>
    <row r="3054" spans="1:14" hidden="1" x14ac:dyDescent="0.3">
      <c r="A3054" s="5" t="s">
        <v>603</v>
      </c>
      <c r="B3054" s="5">
        <v>11</v>
      </c>
      <c r="C3054" s="5">
        <v>11</v>
      </c>
      <c r="D3054" s="5">
        <v>164</v>
      </c>
      <c r="E3054" s="4" t="s">
        <v>861</v>
      </c>
      <c r="F3054" s="4" t="s">
        <v>903</v>
      </c>
      <c r="G3054" s="4" t="s">
        <v>967</v>
      </c>
      <c r="H3054" s="4">
        <v>4.0671641791044898E-2</v>
      </c>
      <c r="I3054" s="4">
        <v>4.4029850746269E-3</v>
      </c>
      <c r="J3054" s="4" t="s">
        <v>856</v>
      </c>
      <c r="K3054" s="4" t="s">
        <v>881</v>
      </c>
      <c r="L3054" s="4">
        <v>3</v>
      </c>
      <c r="M3054" s="4" t="s">
        <v>1063</v>
      </c>
      <c r="N3054" s="4" t="s">
        <v>1062</v>
      </c>
    </row>
    <row r="3055" spans="1:14" hidden="1" x14ac:dyDescent="0.3">
      <c r="A3055" s="5" t="s">
        <v>603</v>
      </c>
      <c r="B3055" s="5">
        <v>11</v>
      </c>
      <c r="C3055" s="5">
        <v>11</v>
      </c>
      <c r="D3055" s="5">
        <v>164</v>
      </c>
      <c r="E3055" s="4" t="s">
        <v>861</v>
      </c>
      <c r="F3055" s="4" t="s">
        <v>922</v>
      </c>
      <c r="G3055" s="4" t="s">
        <v>1064</v>
      </c>
      <c r="H3055" s="4">
        <v>14.25</v>
      </c>
      <c r="I3055" s="4">
        <v>1.1500000000000004</v>
      </c>
      <c r="J3055" s="4" t="s">
        <v>856</v>
      </c>
      <c r="K3055" s="4" t="s">
        <v>881</v>
      </c>
      <c r="L3055" s="4">
        <v>3</v>
      </c>
      <c r="M3055" s="4" t="s">
        <v>1065</v>
      </c>
      <c r="N3055" s="4" t="s">
        <v>1062</v>
      </c>
    </row>
    <row r="3056" spans="1:14" hidden="1" x14ac:dyDescent="0.3">
      <c r="A3056" s="5" t="s">
        <v>603</v>
      </c>
      <c r="B3056" s="5">
        <v>11</v>
      </c>
      <c r="C3056" s="5">
        <v>11</v>
      </c>
      <c r="D3056" s="5">
        <v>164</v>
      </c>
      <c r="E3056" s="4" t="s">
        <v>861</v>
      </c>
      <c r="F3056" s="4" t="s">
        <v>922</v>
      </c>
      <c r="G3056" s="4" t="s">
        <v>1066</v>
      </c>
      <c r="H3056" s="4">
        <v>7.7000000000000002E-3</v>
      </c>
      <c r="I3056" s="4">
        <v>7.7000000000000002E-3</v>
      </c>
      <c r="J3056" s="4" t="s">
        <v>856</v>
      </c>
      <c r="K3056" s="4" t="s">
        <v>881</v>
      </c>
      <c r="L3056" s="4">
        <v>3</v>
      </c>
      <c r="M3056" s="4" t="s">
        <v>1065</v>
      </c>
      <c r="N3056" s="4" t="s">
        <v>1062</v>
      </c>
    </row>
    <row r="3057" spans="1:14" hidden="1" x14ac:dyDescent="0.3">
      <c r="A3057" s="5" t="s">
        <v>603</v>
      </c>
      <c r="B3057" s="5">
        <v>11</v>
      </c>
      <c r="C3057" s="5">
        <v>11</v>
      </c>
      <c r="D3057" s="5">
        <v>164</v>
      </c>
      <c r="E3057" s="4" t="s">
        <v>861</v>
      </c>
      <c r="F3057" s="4" t="s">
        <v>903</v>
      </c>
      <c r="G3057" s="4" t="s">
        <v>1066</v>
      </c>
      <c r="H3057" s="4">
        <v>3.8500000000000001E-3</v>
      </c>
      <c r="I3057" s="4">
        <v>3.8E-3</v>
      </c>
      <c r="J3057" s="4" t="s">
        <v>856</v>
      </c>
      <c r="K3057" s="4" t="s">
        <v>881</v>
      </c>
      <c r="L3057" s="4">
        <v>3</v>
      </c>
      <c r="M3057" s="4" t="s">
        <v>1065</v>
      </c>
      <c r="N3057" s="4" t="s">
        <v>1062</v>
      </c>
    </row>
    <row r="3058" spans="1:14" hidden="1" x14ac:dyDescent="0.3">
      <c r="A3058" s="5" t="s">
        <v>603</v>
      </c>
      <c r="B3058" s="5">
        <v>11</v>
      </c>
      <c r="C3058" s="5">
        <v>11</v>
      </c>
      <c r="D3058" s="5">
        <v>165</v>
      </c>
      <c r="E3058" s="4" t="s">
        <v>861</v>
      </c>
      <c r="F3058" s="4" t="s">
        <v>922</v>
      </c>
      <c r="G3058" s="4" t="s">
        <v>1896</v>
      </c>
      <c r="H3058" s="4">
        <v>22.631578947369398</v>
      </c>
      <c r="I3058" s="4"/>
      <c r="J3058" s="4" t="s">
        <v>1060</v>
      </c>
      <c r="K3058" s="4" t="s">
        <v>881</v>
      </c>
      <c r="L3058" s="4">
        <v>3</v>
      </c>
      <c r="M3058" s="4" t="s">
        <v>1061</v>
      </c>
      <c r="N3058" s="4" t="s">
        <v>1062</v>
      </c>
    </row>
    <row r="3059" spans="1:14" hidden="1" x14ac:dyDescent="0.3">
      <c r="A3059" s="5" t="s">
        <v>603</v>
      </c>
      <c r="B3059" s="5">
        <v>11</v>
      </c>
      <c r="C3059" s="5">
        <v>11</v>
      </c>
      <c r="D3059" s="5">
        <v>165</v>
      </c>
      <c r="E3059" s="4" t="s">
        <v>861</v>
      </c>
      <c r="F3059" s="4" t="s">
        <v>904</v>
      </c>
      <c r="G3059" s="4" t="s">
        <v>1896</v>
      </c>
      <c r="H3059" s="4">
        <v>31.052631578948301</v>
      </c>
      <c r="I3059" s="4">
        <v>8.9473684210525022</v>
      </c>
      <c r="J3059" s="4" t="s">
        <v>1060</v>
      </c>
      <c r="K3059" s="4" t="s">
        <v>881</v>
      </c>
      <c r="L3059" s="4">
        <v>3</v>
      </c>
      <c r="M3059" s="4" t="s">
        <v>1061</v>
      </c>
      <c r="N3059" s="4" t="s">
        <v>1062</v>
      </c>
    </row>
    <row r="3060" spans="1:14" hidden="1" x14ac:dyDescent="0.3">
      <c r="A3060" s="5" t="s">
        <v>603</v>
      </c>
      <c r="B3060" s="5">
        <v>11</v>
      </c>
      <c r="C3060" s="5">
        <v>11</v>
      </c>
      <c r="D3060" s="5">
        <v>165</v>
      </c>
      <c r="E3060" s="4" t="s">
        <v>861</v>
      </c>
      <c r="F3060" s="4" t="s">
        <v>905</v>
      </c>
      <c r="G3060" s="4" t="s">
        <v>1896</v>
      </c>
      <c r="H3060" s="4">
        <v>28.9473684210536</v>
      </c>
      <c r="I3060" s="4"/>
      <c r="J3060" s="4" t="s">
        <v>1060</v>
      </c>
      <c r="K3060" s="4" t="s">
        <v>881</v>
      </c>
      <c r="L3060" s="4">
        <v>3</v>
      </c>
      <c r="M3060" s="4" t="s">
        <v>1061</v>
      </c>
      <c r="N3060" s="4" t="s">
        <v>1062</v>
      </c>
    </row>
    <row r="3061" spans="1:14" hidden="1" x14ac:dyDescent="0.3">
      <c r="A3061" s="5" t="s">
        <v>603</v>
      </c>
      <c r="B3061" s="5">
        <v>11</v>
      </c>
      <c r="C3061" s="5">
        <v>11</v>
      </c>
      <c r="D3061" s="5">
        <v>165</v>
      </c>
      <c r="E3061" s="4" t="s">
        <v>861</v>
      </c>
      <c r="F3061" s="4" t="s">
        <v>906</v>
      </c>
      <c r="G3061" s="4" t="s">
        <v>1896</v>
      </c>
      <c r="H3061" s="4">
        <v>26.8421052631588</v>
      </c>
      <c r="I3061" s="4"/>
      <c r="J3061" s="4" t="s">
        <v>1060</v>
      </c>
      <c r="K3061" s="4" t="s">
        <v>881</v>
      </c>
      <c r="L3061" s="4">
        <v>3</v>
      </c>
      <c r="M3061" s="4" t="s">
        <v>1061</v>
      </c>
      <c r="N3061" s="4" t="s">
        <v>1062</v>
      </c>
    </row>
    <row r="3062" spans="1:14" hidden="1" x14ac:dyDescent="0.3">
      <c r="A3062" s="5" t="s">
        <v>603</v>
      </c>
      <c r="B3062" s="5">
        <v>11</v>
      </c>
      <c r="C3062" s="5">
        <v>11</v>
      </c>
      <c r="D3062" s="5">
        <v>165</v>
      </c>
      <c r="E3062" s="4" t="s">
        <v>861</v>
      </c>
      <c r="F3062" s="4" t="s">
        <v>903</v>
      </c>
      <c r="G3062" s="4" t="s">
        <v>1896</v>
      </c>
      <c r="H3062" s="4">
        <v>31.052631578948301</v>
      </c>
      <c r="I3062" s="4"/>
      <c r="J3062" s="4" t="s">
        <v>1060</v>
      </c>
      <c r="K3062" s="4" t="s">
        <v>881</v>
      </c>
      <c r="L3062" s="4">
        <v>3</v>
      </c>
      <c r="M3062" s="4" t="s">
        <v>1061</v>
      </c>
      <c r="N3062" s="4" t="s">
        <v>1062</v>
      </c>
    </row>
    <row r="3063" spans="1:14" hidden="1" x14ac:dyDescent="0.3">
      <c r="A3063" s="5" t="s">
        <v>603</v>
      </c>
      <c r="B3063" s="5">
        <v>11</v>
      </c>
      <c r="C3063" s="5">
        <v>11</v>
      </c>
      <c r="D3063" s="5">
        <v>165</v>
      </c>
      <c r="E3063" s="4" t="s">
        <v>861</v>
      </c>
      <c r="F3063" s="4" t="s">
        <v>907</v>
      </c>
      <c r="G3063" s="4" t="s">
        <v>1896</v>
      </c>
      <c r="H3063" s="4">
        <v>43.684210526316498</v>
      </c>
      <c r="I3063" s="4"/>
      <c r="J3063" s="4" t="s">
        <v>1060</v>
      </c>
      <c r="K3063" s="4" t="s">
        <v>881</v>
      </c>
      <c r="L3063" s="4">
        <v>3</v>
      </c>
      <c r="M3063" s="4" t="s">
        <v>1061</v>
      </c>
      <c r="N3063" s="4" t="s">
        <v>1062</v>
      </c>
    </row>
    <row r="3064" spans="1:14" hidden="1" x14ac:dyDescent="0.3">
      <c r="A3064" s="5" t="s">
        <v>603</v>
      </c>
      <c r="B3064" s="5">
        <v>11</v>
      </c>
      <c r="C3064" s="5">
        <v>11</v>
      </c>
      <c r="D3064" s="5">
        <v>165</v>
      </c>
      <c r="E3064" s="4" t="s">
        <v>861</v>
      </c>
      <c r="F3064" s="4" t="s">
        <v>908</v>
      </c>
      <c r="G3064" s="4" t="s">
        <v>1896</v>
      </c>
      <c r="H3064" s="4">
        <v>47.8947368421058</v>
      </c>
      <c r="I3064" s="4">
        <v>14.736842105262951</v>
      </c>
      <c r="J3064" s="4" t="s">
        <v>1060</v>
      </c>
      <c r="K3064" s="4" t="s">
        <v>881</v>
      </c>
      <c r="L3064" s="4">
        <v>3</v>
      </c>
      <c r="M3064" s="4" t="s">
        <v>1061</v>
      </c>
      <c r="N3064" s="4" t="s">
        <v>1062</v>
      </c>
    </row>
    <row r="3065" spans="1:14" hidden="1" x14ac:dyDescent="0.3">
      <c r="A3065" s="5" t="s">
        <v>603</v>
      </c>
      <c r="B3065" s="5">
        <v>11</v>
      </c>
      <c r="C3065" s="5">
        <v>11</v>
      </c>
      <c r="D3065" s="5">
        <v>165</v>
      </c>
      <c r="E3065" s="4" t="s">
        <v>861</v>
      </c>
      <c r="F3065" s="4" t="s">
        <v>909</v>
      </c>
      <c r="G3065" s="4" t="s">
        <v>1896</v>
      </c>
      <c r="H3065" s="4">
        <v>55.263157894737297</v>
      </c>
      <c r="I3065" s="4"/>
      <c r="J3065" s="4" t="s">
        <v>1060</v>
      </c>
      <c r="K3065" s="4" t="s">
        <v>881</v>
      </c>
      <c r="L3065" s="4">
        <v>3</v>
      </c>
      <c r="M3065" s="4" t="s">
        <v>1061</v>
      </c>
      <c r="N3065" s="4" t="s">
        <v>1062</v>
      </c>
    </row>
    <row r="3066" spans="1:14" hidden="1" x14ac:dyDescent="0.3">
      <c r="A3066" s="5" t="s">
        <v>603</v>
      </c>
      <c r="B3066" s="5">
        <v>11</v>
      </c>
      <c r="C3066" s="5">
        <v>11</v>
      </c>
      <c r="D3066" s="5">
        <v>165</v>
      </c>
      <c r="E3066" s="4" t="s">
        <v>861</v>
      </c>
      <c r="F3066" s="4" t="s">
        <v>910</v>
      </c>
      <c r="G3066" s="4" t="s">
        <v>1896</v>
      </c>
      <c r="H3066" s="4">
        <v>48.947368421053199</v>
      </c>
      <c r="I3066" s="4"/>
      <c r="J3066" s="4" t="s">
        <v>1060</v>
      </c>
      <c r="K3066" s="4" t="s">
        <v>881</v>
      </c>
      <c r="L3066" s="4">
        <v>3</v>
      </c>
      <c r="M3066" s="4" t="s">
        <v>1061</v>
      </c>
      <c r="N3066" s="4" t="s">
        <v>1062</v>
      </c>
    </row>
    <row r="3067" spans="1:14" hidden="1" x14ac:dyDescent="0.3">
      <c r="A3067" s="5" t="s">
        <v>603</v>
      </c>
      <c r="B3067" s="5">
        <v>11</v>
      </c>
      <c r="C3067" s="5">
        <v>11</v>
      </c>
      <c r="D3067" s="5">
        <v>165</v>
      </c>
      <c r="E3067" s="4" t="s">
        <v>861</v>
      </c>
      <c r="F3067" s="4" t="s">
        <v>911</v>
      </c>
      <c r="G3067" s="4" t="s">
        <v>1896</v>
      </c>
      <c r="H3067" s="4">
        <v>50.000000000000597</v>
      </c>
      <c r="I3067" s="4"/>
      <c r="J3067" s="4" t="s">
        <v>1060</v>
      </c>
      <c r="K3067" s="4" t="s">
        <v>881</v>
      </c>
      <c r="L3067" s="4">
        <v>3</v>
      </c>
      <c r="M3067" s="4" t="s">
        <v>1061</v>
      </c>
      <c r="N3067" s="4" t="s">
        <v>1062</v>
      </c>
    </row>
    <row r="3068" spans="1:14" hidden="1" x14ac:dyDescent="0.3">
      <c r="A3068" s="5" t="s">
        <v>603</v>
      </c>
      <c r="B3068" s="5">
        <v>11</v>
      </c>
      <c r="C3068" s="5">
        <v>11</v>
      </c>
      <c r="D3068" s="5">
        <v>165</v>
      </c>
      <c r="E3068" s="4" t="s">
        <v>861</v>
      </c>
      <c r="F3068" s="4" t="s">
        <v>922</v>
      </c>
      <c r="G3068" s="4" t="s">
        <v>2229</v>
      </c>
      <c r="H3068" s="4">
        <v>5.4724409448817903</v>
      </c>
      <c r="I3068" s="4">
        <v>1.0629921259842199</v>
      </c>
      <c r="J3068" s="4" t="s">
        <v>1060</v>
      </c>
      <c r="K3068" s="4" t="s">
        <v>881</v>
      </c>
      <c r="L3068" s="4">
        <v>3</v>
      </c>
      <c r="M3068" s="4" t="s">
        <v>1061</v>
      </c>
      <c r="N3068" s="4" t="s">
        <v>1062</v>
      </c>
    </row>
    <row r="3069" spans="1:14" hidden="1" x14ac:dyDescent="0.3">
      <c r="A3069" s="5" t="s">
        <v>603</v>
      </c>
      <c r="B3069" s="5">
        <v>11</v>
      </c>
      <c r="C3069" s="5">
        <v>11</v>
      </c>
      <c r="D3069" s="5">
        <v>165</v>
      </c>
      <c r="E3069" s="4" t="s">
        <v>861</v>
      </c>
      <c r="F3069" s="4" t="s">
        <v>904</v>
      </c>
      <c r="G3069" s="4" t="s">
        <v>2229</v>
      </c>
      <c r="H3069" s="4">
        <v>4.52755905511804</v>
      </c>
      <c r="I3069" s="4">
        <v>0.6692913385826551</v>
      </c>
      <c r="J3069" s="4" t="s">
        <v>1060</v>
      </c>
      <c r="K3069" s="4" t="s">
        <v>881</v>
      </c>
      <c r="L3069" s="4">
        <v>3</v>
      </c>
      <c r="M3069" s="4" t="s">
        <v>1061</v>
      </c>
      <c r="N3069" s="4" t="s">
        <v>1062</v>
      </c>
    </row>
    <row r="3070" spans="1:14" hidden="1" x14ac:dyDescent="0.3">
      <c r="A3070" s="5" t="s">
        <v>603</v>
      </c>
      <c r="B3070" s="5">
        <v>11</v>
      </c>
      <c r="C3070" s="5">
        <v>11</v>
      </c>
      <c r="D3070" s="5">
        <v>165</v>
      </c>
      <c r="E3070" s="4" t="s">
        <v>861</v>
      </c>
      <c r="F3070" s="4" t="s">
        <v>905</v>
      </c>
      <c r="G3070" s="4" t="s">
        <v>2229</v>
      </c>
      <c r="H3070" s="4">
        <v>2.4803149606299102</v>
      </c>
      <c r="I3070" s="4"/>
      <c r="J3070" s="4" t="s">
        <v>1060</v>
      </c>
      <c r="K3070" s="4" t="s">
        <v>881</v>
      </c>
      <c r="L3070" s="4">
        <v>3</v>
      </c>
      <c r="M3070" s="4" t="s">
        <v>1061</v>
      </c>
      <c r="N3070" s="4" t="s">
        <v>1062</v>
      </c>
    </row>
    <row r="3071" spans="1:14" hidden="1" x14ac:dyDescent="0.3">
      <c r="A3071" s="5" t="s">
        <v>603</v>
      </c>
      <c r="B3071" s="5">
        <v>11</v>
      </c>
      <c r="C3071" s="5">
        <v>11</v>
      </c>
      <c r="D3071" s="5">
        <v>165</v>
      </c>
      <c r="E3071" s="4" t="s">
        <v>861</v>
      </c>
      <c r="F3071" s="4" t="s">
        <v>906</v>
      </c>
      <c r="G3071" s="4" t="s">
        <v>2229</v>
      </c>
      <c r="H3071" s="4">
        <v>0.51181102362210096</v>
      </c>
      <c r="I3071" s="4">
        <v>0.51181102362202313</v>
      </c>
      <c r="J3071" s="4" t="s">
        <v>1060</v>
      </c>
      <c r="K3071" s="4" t="s">
        <v>881</v>
      </c>
      <c r="L3071" s="4">
        <v>3</v>
      </c>
      <c r="M3071" s="4" t="s">
        <v>1061</v>
      </c>
      <c r="N3071" s="4" t="s">
        <v>1062</v>
      </c>
    </row>
    <row r="3072" spans="1:14" hidden="1" x14ac:dyDescent="0.3">
      <c r="A3072" s="5" t="s">
        <v>603</v>
      </c>
      <c r="B3072" s="5">
        <v>11</v>
      </c>
      <c r="C3072" s="5">
        <v>11</v>
      </c>
      <c r="D3072" s="5">
        <v>165</v>
      </c>
      <c r="E3072" s="4" t="s">
        <v>861</v>
      </c>
      <c r="F3072" s="4" t="s">
        <v>903</v>
      </c>
      <c r="G3072" s="4" t="s">
        <v>2229</v>
      </c>
      <c r="H3072" s="4">
        <v>0.196850393700856</v>
      </c>
      <c r="I3072" s="4"/>
      <c r="J3072" s="4" t="s">
        <v>1060</v>
      </c>
      <c r="K3072" s="4" t="s">
        <v>881</v>
      </c>
      <c r="L3072" s="4">
        <v>3</v>
      </c>
      <c r="M3072" s="4" t="s">
        <v>1061</v>
      </c>
      <c r="N3072" s="4" t="s">
        <v>1062</v>
      </c>
    </row>
    <row r="3073" spans="1:14" hidden="1" x14ac:dyDescent="0.3">
      <c r="A3073" s="5" t="s">
        <v>603</v>
      </c>
      <c r="B3073" s="5">
        <v>11</v>
      </c>
      <c r="C3073" s="5">
        <v>11</v>
      </c>
      <c r="D3073" s="5">
        <v>165</v>
      </c>
      <c r="E3073" s="4" t="s">
        <v>861</v>
      </c>
      <c r="F3073" s="4" t="s">
        <v>907</v>
      </c>
      <c r="G3073" s="4" t="s">
        <v>2229</v>
      </c>
      <c r="H3073" s="4">
        <v>0.90551181102366396</v>
      </c>
      <c r="I3073" s="4">
        <v>0.51181102362202657</v>
      </c>
      <c r="J3073" s="4" t="s">
        <v>1060</v>
      </c>
      <c r="K3073" s="4" t="s">
        <v>881</v>
      </c>
      <c r="L3073" s="4">
        <v>3</v>
      </c>
      <c r="M3073" s="4" t="s">
        <v>1061</v>
      </c>
      <c r="N3073" s="4" t="s">
        <v>1062</v>
      </c>
    </row>
    <row r="3074" spans="1:14" hidden="1" x14ac:dyDescent="0.3">
      <c r="A3074" s="5" t="s">
        <v>603</v>
      </c>
      <c r="B3074" s="5">
        <v>11</v>
      </c>
      <c r="C3074" s="5">
        <v>11</v>
      </c>
      <c r="D3074" s="5">
        <v>165</v>
      </c>
      <c r="E3074" s="4" t="s">
        <v>861</v>
      </c>
      <c r="F3074" s="4" t="s">
        <v>908</v>
      </c>
      <c r="G3074" s="4" t="s">
        <v>2229</v>
      </c>
      <c r="H3074" s="4">
        <v>1.1417322834646</v>
      </c>
      <c r="I3074" s="4"/>
      <c r="J3074" s="4" t="s">
        <v>1060</v>
      </c>
      <c r="K3074" s="4" t="s">
        <v>881</v>
      </c>
      <c r="L3074" s="4">
        <v>3</v>
      </c>
      <c r="M3074" s="4" t="s">
        <v>1061</v>
      </c>
      <c r="N3074" s="4" t="s">
        <v>1062</v>
      </c>
    </row>
    <row r="3075" spans="1:14" hidden="1" x14ac:dyDescent="0.3">
      <c r="A3075" s="5" t="s">
        <v>603</v>
      </c>
      <c r="B3075" s="5">
        <v>11</v>
      </c>
      <c r="C3075" s="5">
        <v>11</v>
      </c>
      <c r="D3075" s="5">
        <v>165</v>
      </c>
      <c r="E3075" s="4" t="s">
        <v>861</v>
      </c>
      <c r="F3075" s="4" t="s">
        <v>909</v>
      </c>
      <c r="G3075" s="4" t="s">
        <v>2229</v>
      </c>
      <c r="H3075" s="4">
        <v>0.90551181102366396</v>
      </c>
      <c r="I3075" s="4"/>
      <c r="J3075" s="4" t="s">
        <v>1060</v>
      </c>
      <c r="K3075" s="4" t="s">
        <v>881</v>
      </c>
      <c r="L3075" s="4">
        <v>3</v>
      </c>
      <c r="M3075" s="4" t="s">
        <v>1061</v>
      </c>
      <c r="N3075" s="4" t="s">
        <v>1062</v>
      </c>
    </row>
    <row r="3076" spans="1:14" hidden="1" x14ac:dyDescent="0.3">
      <c r="A3076" s="5" t="s">
        <v>603</v>
      </c>
      <c r="B3076" s="5">
        <v>11</v>
      </c>
      <c r="C3076" s="5">
        <v>11</v>
      </c>
      <c r="D3076" s="5">
        <v>165</v>
      </c>
      <c r="E3076" s="4" t="s">
        <v>861</v>
      </c>
      <c r="F3076" s="4" t="s">
        <v>911</v>
      </c>
      <c r="G3076" s="4" t="s">
        <v>2229</v>
      </c>
      <c r="H3076" s="4">
        <v>0.82677165354336002</v>
      </c>
      <c r="I3076" s="4">
        <v>0.55118110236218598</v>
      </c>
      <c r="J3076" s="4" t="s">
        <v>1060</v>
      </c>
      <c r="K3076" s="4" t="s">
        <v>881</v>
      </c>
      <c r="L3076" s="4">
        <v>3</v>
      </c>
      <c r="M3076" s="4" t="s">
        <v>1061</v>
      </c>
      <c r="N3076" s="4" t="s">
        <v>1062</v>
      </c>
    </row>
    <row r="3077" spans="1:14" hidden="1" x14ac:dyDescent="0.3">
      <c r="A3077" s="5" t="s">
        <v>603</v>
      </c>
      <c r="B3077" s="5">
        <v>11</v>
      </c>
      <c r="C3077" s="5">
        <v>11</v>
      </c>
      <c r="D3077" s="5">
        <v>165</v>
      </c>
      <c r="E3077" s="4" t="s">
        <v>861</v>
      </c>
      <c r="F3077" s="12" t="s">
        <v>922</v>
      </c>
      <c r="G3077" s="4" t="s">
        <v>1760</v>
      </c>
      <c r="H3077" s="4">
        <v>6.8372768662320187</v>
      </c>
      <c r="I3077" s="4"/>
      <c r="J3077" s="4" t="s">
        <v>856</v>
      </c>
      <c r="K3077" s="4" t="s">
        <v>881</v>
      </c>
      <c r="L3077" s="4">
        <v>3</v>
      </c>
      <c r="M3077" s="4" t="s">
        <v>1904</v>
      </c>
      <c r="N3077" s="4"/>
    </row>
    <row r="3078" spans="1:14" hidden="1" x14ac:dyDescent="0.3">
      <c r="A3078" s="5" t="s">
        <v>603</v>
      </c>
      <c r="B3078" s="5">
        <v>11</v>
      </c>
      <c r="C3078" s="5">
        <v>11</v>
      </c>
      <c r="D3078" s="5">
        <v>165</v>
      </c>
      <c r="E3078" s="4" t="s">
        <v>861</v>
      </c>
      <c r="F3078" s="12" t="s">
        <v>904</v>
      </c>
      <c r="G3078" s="4" t="s">
        <v>1760</v>
      </c>
      <c r="H3078" s="4">
        <v>6.8857968676482093</v>
      </c>
      <c r="I3078" s="4">
        <f>SQRT((I3083/H3088)^2+(H3083/H3088^2*I3088)^2)</f>
        <v>0.46973299974812865</v>
      </c>
      <c r="J3078" s="4" t="s">
        <v>856</v>
      </c>
      <c r="K3078" s="4" t="s">
        <v>881</v>
      </c>
      <c r="L3078" s="4">
        <v>3</v>
      </c>
      <c r="M3078" s="4" t="s">
        <v>1904</v>
      </c>
      <c r="N3078" s="4"/>
    </row>
    <row r="3079" spans="1:14" hidden="1" x14ac:dyDescent="0.3">
      <c r="A3079" s="5" t="s">
        <v>603</v>
      </c>
      <c r="B3079" s="5">
        <v>11</v>
      </c>
      <c r="C3079" s="5">
        <v>11</v>
      </c>
      <c r="D3079" s="5">
        <v>165</v>
      </c>
      <c r="E3079" s="4" t="s">
        <v>861</v>
      </c>
      <c r="F3079" s="12" t="s">
        <v>905</v>
      </c>
      <c r="G3079" s="4" t="s">
        <v>1760</v>
      </c>
      <c r="H3079" s="4">
        <v>7.1710073887933854</v>
      </c>
      <c r="I3079" s="4">
        <f>SQRT((I3084/H3089)^2+(H3084/H3089^2*I3089)^2)</f>
        <v>0.40744360163597765</v>
      </c>
      <c r="J3079" s="4" t="s">
        <v>856</v>
      </c>
      <c r="K3079" s="4" t="s">
        <v>881</v>
      </c>
      <c r="L3079" s="4">
        <v>3</v>
      </c>
      <c r="M3079" s="4" t="s">
        <v>1904</v>
      </c>
      <c r="N3079" s="4"/>
    </row>
    <row r="3080" spans="1:14" hidden="1" x14ac:dyDescent="0.3">
      <c r="A3080" s="5" t="s">
        <v>603</v>
      </c>
      <c r="B3080" s="5">
        <v>11</v>
      </c>
      <c r="C3080" s="5">
        <v>11</v>
      </c>
      <c r="D3080" s="5">
        <v>165</v>
      </c>
      <c r="E3080" s="4" t="s">
        <v>861</v>
      </c>
      <c r="F3080" s="12" t="s">
        <v>906</v>
      </c>
      <c r="G3080" s="4" t="s">
        <v>1760</v>
      </c>
      <c r="H3080" s="4">
        <v>6.7092379736059407</v>
      </c>
      <c r="I3080" s="4">
        <f>SQRT((I3085/H3090)^2+(H3085/H3090^2*I3090)^2)</f>
        <v>0.7907390178059438</v>
      </c>
      <c r="J3080" s="4" t="s">
        <v>856</v>
      </c>
      <c r="K3080" s="4" t="s">
        <v>881</v>
      </c>
      <c r="L3080" s="4">
        <v>3</v>
      </c>
      <c r="M3080" s="4" t="s">
        <v>1904</v>
      </c>
      <c r="N3080" s="4"/>
    </row>
    <row r="3081" spans="1:14" hidden="1" x14ac:dyDescent="0.3">
      <c r="A3081" s="5" t="s">
        <v>603</v>
      </c>
      <c r="B3081" s="5">
        <v>11</v>
      </c>
      <c r="C3081" s="5">
        <v>11</v>
      </c>
      <c r="D3081" s="5">
        <v>165</v>
      </c>
      <c r="E3081" s="4" t="s">
        <v>861</v>
      </c>
      <c r="F3081" s="12" t="s">
        <v>903</v>
      </c>
      <c r="G3081" s="4" t="s">
        <v>1760</v>
      </c>
      <c r="H3081" s="4">
        <v>7.622836335969291</v>
      </c>
      <c r="I3081" s="4">
        <f>SQRT((I3086/H3091)^2+(H3086/H3091^2*I3091)^2)</f>
        <v>0.38925121715587357</v>
      </c>
      <c r="J3081" s="4" t="s">
        <v>856</v>
      </c>
      <c r="K3081" s="4" t="s">
        <v>881</v>
      </c>
      <c r="L3081" s="4">
        <v>3</v>
      </c>
      <c r="M3081" s="4" t="s">
        <v>1904</v>
      </c>
      <c r="N3081" s="4"/>
    </row>
    <row r="3082" spans="1:14" hidden="1" x14ac:dyDescent="0.3">
      <c r="A3082" s="5" t="s">
        <v>603</v>
      </c>
      <c r="B3082" s="5">
        <v>11</v>
      </c>
      <c r="C3082" s="5">
        <v>11</v>
      </c>
      <c r="D3082" s="5">
        <v>165</v>
      </c>
      <c r="E3082" s="4" t="s">
        <v>861</v>
      </c>
      <c r="F3082" s="12" t="s">
        <v>922</v>
      </c>
      <c r="G3082" s="4" t="s">
        <v>1759</v>
      </c>
      <c r="H3082" s="4">
        <v>0.272796934865911</v>
      </c>
      <c r="I3082" s="4">
        <v>6.1302681992340124E-3</v>
      </c>
      <c r="J3082" s="4" t="s">
        <v>856</v>
      </c>
      <c r="K3082" s="4" t="s">
        <v>881</v>
      </c>
      <c r="L3082" s="4">
        <v>3</v>
      </c>
      <c r="M3082" s="4" t="s">
        <v>1063</v>
      </c>
      <c r="N3082" s="4" t="s">
        <v>1062</v>
      </c>
    </row>
    <row r="3083" spans="1:14" hidden="1" x14ac:dyDescent="0.3">
      <c r="A3083" s="5" t="s">
        <v>603</v>
      </c>
      <c r="B3083" s="5">
        <v>11</v>
      </c>
      <c r="C3083" s="5">
        <v>11</v>
      </c>
      <c r="D3083" s="5">
        <v>165</v>
      </c>
      <c r="E3083" s="4" t="s">
        <v>861</v>
      </c>
      <c r="F3083" s="12" t="s">
        <v>904</v>
      </c>
      <c r="G3083" s="4" t="s">
        <v>1759</v>
      </c>
      <c r="H3083" s="4">
        <v>0.27892720306514501</v>
      </c>
      <c r="I3083" s="4">
        <v>1.3793103448275501E-2</v>
      </c>
      <c r="J3083" s="4" t="s">
        <v>856</v>
      </c>
      <c r="K3083" s="4" t="s">
        <v>881</v>
      </c>
      <c r="L3083" s="4">
        <v>3</v>
      </c>
      <c r="M3083" s="4" t="s">
        <v>1063</v>
      </c>
      <c r="N3083" s="4" t="s">
        <v>1062</v>
      </c>
    </row>
    <row r="3084" spans="1:14" hidden="1" x14ac:dyDescent="0.3">
      <c r="A3084" s="5" t="s">
        <v>603</v>
      </c>
      <c r="B3084" s="5">
        <v>11</v>
      </c>
      <c r="C3084" s="5">
        <v>11</v>
      </c>
      <c r="D3084" s="5">
        <v>165</v>
      </c>
      <c r="E3084" s="4" t="s">
        <v>861</v>
      </c>
      <c r="F3084" s="12" t="s">
        <v>905</v>
      </c>
      <c r="G3084" s="4" t="s">
        <v>1759</v>
      </c>
      <c r="H3084" s="4">
        <v>0.26973180076629399</v>
      </c>
      <c r="I3084" s="4">
        <v>1.5325670498084504E-2</v>
      </c>
      <c r="J3084" s="4" t="s">
        <v>856</v>
      </c>
      <c r="K3084" s="4" t="s">
        <v>881</v>
      </c>
      <c r="L3084" s="4">
        <v>3</v>
      </c>
      <c r="M3084" s="4" t="s">
        <v>1063</v>
      </c>
      <c r="N3084" s="4" t="s">
        <v>1062</v>
      </c>
    </row>
    <row r="3085" spans="1:14" hidden="1" x14ac:dyDescent="0.3">
      <c r="A3085" s="5" t="s">
        <v>603</v>
      </c>
      <c r="B3085" s="5">
        <v>11</v>
      </c>
      <c r="C3085" s="5">
        <v>11</v>
      </c>
      <c r="D3085" s="5">
        <v>165</v>
      </c>
      <c r="E3085" s="4" t="s">
        <v>861</v>
      </c>
      <c r="F3085" s="12" t="s">
        <v>906</v>
      </c>
      <c r="G3085" s="4" t="s">
        <v>1759</v>
      </c>
      <c r="H3085" s="4">
        <v>0.27892720306514501</v>
      </c>
      <c r="I3085" s="4">
        <v>2.7586206896552001E-2</v>
      </c>
      <c r="J3085" s="4" t="s">
        <v>856</v>
      </c>
      <c r="K3085" s="4" t="s">
        <v>881</v>
      </c>
      <c r="L3085" s="4">
        <v>3</v>
      </c>
      <c r="M3085" s="4" t="s">
        <v>1063</v>
      </c>
      <c r="N3085" s="4" t="s">
        <v>1062</v>
      </c>
    </row>
    <row r="3086" spans="1:14" hidden="1" x14ac:dyDescent="0.3">
      <c r="A3086" s="5" t="s">
        <v>603</v>
      </c>
      <c r="B3086" s="5">
        <v>11</v>
      </c>
      <c r="C3086" s="5">
        <v>11</v>
      </c>
      <c r="D3086" s="5">
        <v>165</v>
      </c>
      <c r="E3086" s="4" t="s">
        <v>861</v>
      </c>
      <c r="F3086" s="12" t="s">
        <v>903</v>
      </c>
      <c r="G3086" s="4" t="s">
        <v>1759</v>
      </c>
      <c r="H3086" s="4">
        <v>0.272796934865911</v>
      </c>
      <c r="I3086" s="4"/>
      <c r="J3086" s="4" t="s">
        <v>856</v>
      </c>
      <c r="K3086" s="4" t="s">
        <v>881</v>
      </c>
      <c r="L3086" s="4">
        <v>3</v>
      </c>
      <c r="M3086" s="4" t="s">
        <v>1063</v>
      </c>
      <c r="N3086" s="4" t="s">
        <v>1062</v>
      </c>
    </row>
    <row r="3087" spans="1:14" hidden="1" x14ac:dyDescent="0.3">
      <c r="A3087" s="5" t="s">
        <v>603</v>
      </c>
      <c r="B3087" s="5">
        <v>11</v>
      </c>
      <c r="C3087" s="5">
        <v>11</v>
      </c>
      <c r="D3087" s="5">
        <v>165</v>
      </c>
      <c r="E3087" s="4" t="s">
        <v>861</v>
      </c>
      <c r="F3087" s="4" t="s">
        <v>922</v>
      </c>
      <c r="G3087" s="4" t="s">
        <v>967</v>
      </c>
      <c r="H3087" s="4">
        <v>3.9898477157361001E-2</v>
      </c>
      <c r="I3087" s="4">
        <v>1.3705583756345521E-3</v>
      </c>
      <c r="J3087" s="4" t="s">
        <v>856</v>
      </c>
      <c r="K3087" s="4" t="s">
        <v>881</v>
      </c>
      <c r="L3087" s="4">
        <v>3</v>
      </c>
      <c r="M3087" s="4" t="s">
        <v>1063</v>
      </c>
      <c r="N3087" s="4" t="s">
        <v>1062</v>
      </c>
    </row>
    <row r="3088" spans="1:14" hidden="1" x14ac:dyDescent="0.3">
      <c r="A3088" s="5" t="s">
        <v>603</v>
      </c>
      <c r="B3088" s="5">
        <v>11</v>
      </c>
      <c r="C3088" s="5">
        <v>11</v>
      </c>
      <c r="D3088" s="5">
        <v>165</v>
      </c>
      <c r="E3088" s="4" t="s">
        <v>861</v>
      </c>
      <c r="F3088" s="4" t="s">
        <v>904</v>
      </c>
      <c r="G3088" s="4" t="s">
        <v>967</v>
      </c>
      <c r="H3088" s="4">
        <v>4.0507614213198602E-2</v>
      </c>
      <c r="I3088" s="4">
        <v>1.9035532994924019E-3</v>
      </c>
      <c r="J3088" s="4" t="s">
        <v>856</v>
      </c>
      <c r="K3088" s="4" t="s">
        <v>881</v>
      </c>
      <c r="L3088" s="4">
        <v>3</v>
      </c>
      <c r="M3088" s="4" t="s">
        <v>1063</v>
      </c>
      <c r="N3088" s="4" t="s">
        <v>1062</v>
      </c>
    </row>
    <row r="3089" spans="1:14" hidden="1" x14ac:dyDescent="0.3">
      <c r="A3089" s="5" t="s">
        <v>603</v>
      </c>
      <c r="B3089" s="5">
        <v>11</v>
      </c>
      <c r="C3089" s="5">
        <v>11</v>
      </c>
      <c r="D3089" s="5">
        <v>165</v>
      </c>
      <c r="E3089" s="4" t="s">
        <v>861</v>
      </c>
      <c r="F3089" s="4" t="s">
        <v>905</v>
      </c>
      <c r="G3089" s="4" t="s">
        <v>967</v>
      </c>
      <c r="H3089" s="4">
        <v>3.7614213197970203E-2</v>
      </c>
      <c r="I3089" s="4"/>
      <c r="J3089" s="4" t="s">
        <v>856</v>
      </c>
      <c r="K3089" s="4" t="s">
        <v>881</v>
      </c>
      <c r="L3089" s="4">
        <v>3</v>
      </c>
      <c r="M3089" s="4" t="s">
        <v>1063</v>
      </c>
      <c r="N3089" s="4" t="s">
        <v>1062</v>
      </c>
    </row>
    <row r="3090" spans="1:14" hidden="1" x14ac:dyDescent="0.3">
      <c r="A3090" s="5" t="s">
        <v>603</v>
      </c>
      <c r="B3090" s="5">
        <v>11</v>
      </c>
      <c r="C3090" s="5">
        <v>11</v>
      </c>
      <c r="D3090" s="5">
        <v>165</v>
      </c>
      <c r="E3090" s="4" t="s">
        <v>861</v>
      </c>
      <c r="F3090" s="4" t="s">
        <v>906</v>
      </c>
      <c r="G3090" s="4" t="s">
        <v>967</v>
      </c>
      <c r="H3090" s="4">
        <v>4.1573604060914399E-2</v>
      </c>
      <c r="I3090" s="4">
        <v>2.6649746192893495E-3</v>
      </c>
      <c r="J3090" s="4" t="s">
        <v>856</v>
      </c>
      <c r="K3090" s="4" t="s">
        <v>881</v>
      </c>
      <c r="L3090" s="4">
        <v>3</v>
      </c>
      <c r="M3090" s="4" t="s">
        <v>1063</v>
      </c>
      <c r="N3090" s="4" t="s">
        <v>1062</v>
      </c>
    </row>
    <row r="3091" spans="1:14" hidden="1" x14ac:dyDescent="0.3">
      <c r="A3091" s="5" t="s">
        <v>603</v>
      </c>
      <c r="B3091" s="5">
        <v>11</v>
      </c>
      <c r="C3091" s="5">
        <v>11</v>
      </c>
      <c r="D3091" s="5">
        <v>165</v>
      </c>
      <c r="E3091" s="4" t="s">
        <v>861</v>
      </c>
      <c r="F3091" s="4" t="s">
        <v>903</v>
      </c>
      <c r="G3091" s="4" t="s">
        <v>967</v>
      </c>
      <c r="H3091" s="4">
        <v>3.5786802030457497E-2</v>
      </c>
      <c r="I3091" s="4">
        <v>1.8274111675126992E-3</v>
      </c>
      <c r="J3091" s="4" t="s">
        <v>856</v>
      </c>
      <c r="K3091" s="4" t="s">
        <v>881</v>
      </c>
      <c r="L3091" s="4">
        <v>3</v>
      </c>
      <c r="M3091" s="4" t="s">
        <v>1063</v>
      </c>
      <c r="N3091" s="4" t="s">
        <v>1062</v>
      </c>
    </row>
    <row r="3092" spans="1:14" hidden="1" x14ac:dyDescent="0.3">
      <c r="A3092" s="5" t="s">
        <v>603</v>
      </c>
      <c r="B3092" s="5">
        <v>11</v>
      </c>
      <c r="C3092" s="5">
        <v>11</v>
      </c>
      <c r="D3092" s="5">
        <v>165</v>
      </c>
      <c r="E3092" s="4" t="s">
        <v>861</v>
      </c>
      <c r="F3092" s="4" t="s">
        <v>922</v>
      </c>
      <c r="G3092" s="4" t="s">
        <v>1064</v>
      </c>
      <c r="H3092" s="4">
        <v>18.22</v>
      </c>
      <c r="I3092" s="4">
        <v>4.1300000000000026</v>
      </c>
      <c r="J3092" s="4" t="s">
        <v>856</v>
      </c>
      <c r="K3092" s="4" t="s">
        <v>881</v>
      </c>
      <c r="L3092" s="4">
        <v>3</v>
      </c>
      <c r="M3092" s="4" t="s">
        <v>1065</v>
      </c>
      <c r="N3092" s="4" t="s">
        <v>1062</v>
      </c>
    </row>
    <row r="3093" spans="1:14" hidden="1" x14ac:dyDescent="0.3">
      <c r="A3093" s="5" t="s">
        <v>603</v>
      </c>
      <c r="B3093" s="5">
        <v>11</v>
      </c>
      <c r="C3093" s="5">
        <v>11</v>
      </c>
      <c r="D3093" s="5">
        <v>165</v>
      </c>
      <c r="E3093" s="4" t="s">
        <v>861</v>
      </c>
      <c r="F3093" s="4" t="s">
        <v>903</v>
      </c>
      <c r="G3093" s="4" t="s">
        <v>1064</v>
      </c>
      <c r="H3093" s="4">
        <v>1.5</v>
      </c>
      <c r="I3093" s="4">
        <v>1.1400000000000001</v>
      </c>
      <c r="J3093" s="4" t="s">
        <v>856</v>
      </c>
      <c r="K3093" s="4" t="s">
        <v>881</v>
      </c>
      <c r="L3093" s="4">
        <v>3</v>
      </c>
      <c r="M3093" s="4" t="s">
        <v>1065</v>
      </c>
      <c r="N3093" s="4" t="s">
        <v>1062</v>
      </c>
    </row>
    <row r="3094" spans="1:14" hidden="1" x14ac:dyDescent="0.3">
      <c r="A3094" s="5" t="s">
        <v>603</v>
      </c>
      <c r="B3094" s="5">
        <v>11</v>
      </c>
      <c r="C3094" s="5">
        <v>11</v>
      </c>
      <c r="D3094" s="5">
        <v>165</v>
      </c>
      <c r="E3094" s="4" t="s">
        <v>861</v>
      </c>
      <c r="F3094" s="4" t="s">
        <v>922</v>
      </c>
      <c r="G3094" s="4" t="s">
        <v>1066</v>
      </c>
      <c r="H3094" s="4">
        <v>0.5</v>
      </c>
      <c r="I3094" s="4">
        <v>0.18999999999999995</v>
      </c>
      <c r="J3094" s="4" t="s">
        <v>856</v>
      </c>
      <c r="K3094" s="4" t="s">
        <v>881</v>
      </c>
      <c r="L3094" s="4">
        <v>3</v>
      </c>
      <c r="M3094" s="4" t="s">
        <v>1065</v>
      </c>
      <c r="N3094" s="4" t="s">
        <v>1062</v>
      </c>
    </row>
    <row r="3095" spans="1:14" hidden="1" x14ac:dyDescent="0.3">
      <c r="A3095" s="5" t="s">
        <v>603</v>
      </c>
      <c r="B3095" s="5">
        <v>11</v>
      </c>
      <c r="C3095" s="5">
        <v>11</v>
      </c>
      <c r="D3095" s="5">
        <v>165</v>
      </c>
      <c r="E3095" s="4" t="s">
        <v>861</v>
      </c>
      <c r="F3095" s="4" t="s">
        <v>903</v>
      </c>
      <c r="G3095" s="4" t="s">
        <v>1066</v>
      </c>
      <c r="H3095" s="4">
        <v>1.0999999999999999E-2</v>
      </c>
      <c r="I3095" s="4">
        <v>1.0999999999999999E-2</v>
      </c>
      <c r="J3095" s="4" t="s">
        <v>856</v>
      </c>
      <c r="K3095" s="4" t="s">
        <v>881</v>
      </c>
      <c r="L3095" s="4">
        <v>3</v>
      </c>
      <c r="M3095" s="4" t="s">
        <v>1065</v>
      </c>
      <c r="N3095" s="4" t="s">
        <v>1062</v>
      </c>
    </row>
    <row r="3096" spans="1:14" hidden="1" x14ac:dyDescent="0.3">
      <c r="A3096" s="5" t="s">
        <v>603</v>
      </c>
      <c r="B3096" s="5">
        <v>11</v>
      </c>
      <c r="C3096" s="5">
        <v>11</v>
      </c>
      <c r="D3096" s="5">
        <v>166</v>
      </c>
      <c r="E3096" s="4" t="s">
        <v>861</v>
      </c>
      <c r="F3096" s="12" t="s">
        <v>922</v>
      </c>
      <c r="G3096" s="4" t="s">
        <v>1760</v>
      </c>
      <c r="H3096" s="4">
        <v>12.285747458161337</v>
      </c>
      <c r="I3096" s="4"/>
      <c r="J3096" s="4" t="s">
        <v>856</v>
      </c>
      <c r="K3096" s="4" t="s">
        <v>881</v>
      </c>
      <c r="L3096" s="4">
        <v>3</v>
      </c>
      <c r="M3096" s="4" t="s">
        <v>1904</v>
      </c>
      <c r="N3096" s="4"/>
    </row>
    <row r="3097" spans="1:14" hidden="1" x14ac:dyDescent="0.3">
      <c r="A3097" s="5" t="s">
        <v>603</v>
      </c>
      <c r="B3097" s="5">
        <v>11</v>
      </c>
      <c r="C3097" s="5">
        <v>11</v>
      </c>
      <c r="D3097" s="5">
        <v>166</v>
      </c>
      <c r="E3097" s="4" t="s">
        <v>861</v>
      </c>
      <c r="F3097" s="12" t="s">
        <v>904</v>
      </c>
      <c r="G3097" s="4" t="s">
        <v>1760</v>
      </c>
      <c r="H3097" s="4">
        <v>7.5728032573373607</v>
      </c>
      <c r="I3097" s="4">
        <f>SQRT((I3102/H3107)^2+(H3102/H3107^2*I3107)^2)</f>
        <v>0.47340580344004363</v>
      </c>
      <c r="J3097" s="4" t="s">
        <v>856</v>
      </c>
      <c r="K3097" s="4" t="s">
        <v>881</v>
      </c>
      <c r="L3097" s="4">
        <v>3</v>
      </c>
      <c r="M3097" s="4" t="s">
        <v>1904</v>
      </c>
      <c r="N3097" s="4"/>
    </row>
    <row r="3098" spans="1:14" hidden="1" x14ac:dyDescent="0.3">
      <c r="A3098" s="5" t="s">
        <v>603</v>
      </c>
      <c r="B3098" s="5">
        <v>11</v>
      </c>
      <c r="C3098" s="5">
        <v>11</v>
      </c>
      <c r="D3098" s="5">
        <v>166</v>
      </c>
      <c r="E3098" s="4" t="s">
        <v>861</v>
      </c>
      <c r="F3098" s="12" t="s">
        <v>905</v>
      </c>
      <c r="G3098" s="4" t="s">
        <v>1760</v>
      </c>
      <c r="H3098" s="4">
        <v>7.5381785726614758</v>
      </c>
      <c r="I3098" s="4">
        <f>SQRT((I3103/H3108)^2+(H3103/H3108^2*I3108)^2)</f>
        <v>0.60324204027672124</v>
      </c>
      <c r="J3098" s="4" t="s">
        <v>856</v>
      </c>
      <c r="K3098" s="4" t="s">
        <v>881</v>
      </c>
      <c r="L3098" s="4">
        <v>3</v>
      </c>
      <c r="M3098" s="4" t="s">
        <v>1904</v>
      </c>
      <c r="N3098" s="4"/>
    </row>
    <row r="3099" spans="1:14" hidden="1" x14ac:dyDescent="0.3">
      <c r="A3099" s="5" t="s">
        <v>603</v>
      </c>
      <c r="B3099" s="5">
        <v>11</v>
      </c>
      <c r="C3099" s="5">
        <v>11</v>
      </c>
      <c r="D3099" s="5">
        <v>166</v>
      </c>
      <c r="E3099" s="4" t="s">
        <v>861</v>
      </c>
      <c r="F3099" s="12" t="s">
        <v>906</v>
      </c>
      <c r="G3099" s="4" t="s">
        <v>1760</v>
      </c>
      <c r="H3099" s="4">
        <v>7.793559262269496</v>
      </c>
      <c r="I3099" s="4">
        <f>SQRT((I3104/H3109)^2+(H3104/H3109^2*I3109)^2)</f>
        <v>0.33199178597012174</v>
      </c>
      <c r="J3099" s="4" t="s">
        <v>856</v>
      </c>
      <c r="K3099" s="4" t="s">
        <v>881</v>
      </c>
      <c r="L3099" s="4">
        <v>3</v>
      </c>
      <c r="M3099" s="4" t="s">
        <v>1904</v>
      </c>
      <c r="N3099" s="4"/>
    </row>
    <row r="3100" spans="1:14" hidden="1" x14ac:dyDescent="0.3">
      <c r="A3100" s="5" t="s">
        <v>603</v>
      </c>
      <c r="B3100" s="5">
        <v>11</v>
      </c>
      <c r="C3100" s="5">
        <v>11</v>
      </c>
      <c r="D3100" s="5">
        <v>166</v>
      </c>
      <c r="E3100" s="4" t="s">
        <v>861</v>
      </c>
      <c r="F3100" s="12" t="s">
        <v>903</v>
      </c>
      <c r="G3100" s="4" t="s">
        <v>1760</v>
      </c>
      <c r="H3100" s="4">
        <v>7.8791762679357742</v>
      </c>
      <c r="I3100" s="4">
        <f>SQRT((I3105/H3110)^2+(H3105/H3110^2*I3110)^2)</f>
        <v>0.29860876082539345</v>
      </c>
      <c r="J3100" s="4" t="s">
        <v>856</v>
      </c>
      <c r="K3100" s="4" t="s">
        <v>881</v>
      </c>
      <c r="L3100" s="4">
        <v>3</v>
      </c>
      <c r="M3100" s="4" t="s">
        <v>1904</v>
      </c>
      <c r="N3100" s="4"/>
    </row>
    <row r="3101" spans="1:14" hidden="1" x14ac:dyDescent="0.3">
      <c r="A3101" s="5" t="s">
        <v>603</v>
      </c>
      <c r="B3101" s="5">
        <v>11</v>
      </c>
      <c r="C3101" s="5">
        <v>11</v>
      </c>
      <c r="D3101" s="5">
        <v>166</v>
      </c>
      <c r="E3101" s="4" t="s">
        <v>861</v>
      </c>
      <c r="F3101" s="12" t="s">
        <v>922</v>
      </c>
      <c r="G3101" s="4" t="s">
        <v>1759</v>
      </c>
      <c r="H3101" s="4">
        <v>0.57624521072798096</v>
      </c>
      <c r="I3101" s="4">
        <v>5.3639846743295527E-2</v>
      </c>
      <c r="J3101" s="4" t="s">
        <v>856</v>
      </c>
      <c r="K3101" s="4" t="s">
        <v>881</v>
      </c>
      <c r="L3101" s="4">
        <v>3</v>
      </c>
      <c r="M3101" s="4" t="s">
        <v>1063</v>
      </c>
      <c r="N3101" s="4" t="s">
        <v>1062</v>
      </c>
    </row>
    <row r="3102" spans="1:14" hidden="1" x14ac:dyDescent="0.3">
      <c r="A3102" s="5" t="s">
        <v>603</v>
      </c>
      <c r="B3102" s="5">
        <v>11</v>
      </c>
      <c r="C3102" s="5">
        <v>11</v>
      </c>
      <c r="D3102" s="5">
        <v>166</v>
      </c>
      <c r="E3102" s="4" t="s">
        <v>861</v>
      </c>
      <c r="F3102" s="12" t="s">
        <v>904</v>
      </c>
      <c r="G3102" s="4" t="s">
        <v>1759</v>
      </c>
      <c r="H3102" s="4">
        <v>0.34942528735633299</v>
      </c>
      <c r="I3102" s="4">
        <v>1.0727969348658994E-2</v>
      </c>
      <c r="J3102" s="4" t="s">
        <v>856</v>
      </c>
      <c r="K3102" s="4" t="s">
        <v>881</v>
      </c>
      <c r="L3102" s="4">
        <v>3</v>
      </c>
      <c r="M3102" s="4" t="s">
        <v>1063</v>
      </c>
      <c r="N3102" s="4" t="s">
        <v>1062</v>
      </c>
    </row>
    <row r="3103" spans="1:14" hidden="1" x14ac:dyDescent="0.3">
      <c r="A3103" s="5" t="s">
        <v>603</v>
      </c>
      <c r="B3103" s="5">
        <v>11</v>
      </c>
      <c r="C3103" s="5">
        <v>11</v>
      </c>
      <c r="D3103" s="5">
        <v>166</v>
      </c>
      <c r="E3103" s="4" t="s">
        <v>861</v>
      </c>
      <c r="F3103" s="12" t="s">
        <v>905</v>
      </c>
      <c r="G3103" s="4" t="s">
        <v>1759</v>
      </c>
      <c r="H3103" s="4">
        <v>0.297318007662846</v>
      </c>
      <c r="I3103" s="4">
        <v>1.0727969348658994E-2</v>
      </c>
      <c r="J3103" s="4" t="s">
        <v>856</v>
      </c>
      <c r="K3103" s="4" t="s">
        <v>881</v>
      </c>
      <c r="L3103" s="4">
        <v>3</v>
      </c>
      <c r="M3103" s="4" t="s">
        <v>1063</v>
      </c>
      <c r="N3103" s="4" t="s">
        <v>1062</v>
      </c>
    </row>
    <row r="3104" spans="1:14" hidden="1" x14ac:dyDescent="0.3">
      <c r="A3104" s="5" t="s">
        <v>603</v>
      </c>
      <c r="B3104" s="5">
        <v>11</v>
      </c>
      <c r="C3104" s="5">
        <v>11</v>
      </c>
      <c r="D3104" s="5">
        <v>166</v>
      </c>
      <c r="E3104" s="4" t="s">
        <v>861</v>
      </c>
      <c r="F3104" s="12" t="s">
        <v>906</v>
      </c>
      <c r="G3104" s="4" t="s">
        <v>1759</v>
      </c>
      <c r="H3104" s="4">
        <v>0.35249042145595</v>
      </c>
      <c r="I3104" s="4">
        <v>1.3793103448276001E-2</v>
      </c>
      <c r="J3104" s="4" t="s">
        <v>856</v>
      </c>
      <c r="K3104" s="4" t="s">
        <v>881</v>
      </c>
      <c r="L3104" s="4">
        <v>3</v>
      </c>
      <c r="M3104" s="4" t="s">
        <v>1063</v>
      </c>
      <c r="N3104" s="4" t="s">
        <v>1062</v>
      </c>
    </row>
    <row r="3105" spans="1:14" hidden="1" x14ac:dyDescent="0.3">
      <c r="A3105" s="5" t="s">
        <v>603</v>
      </c>
      <c r="B3105" s="5">
        <v>11</v>
      </c>
      <c r="C3105" s="5">
        <v>11</v>
      </c>
      <c r="D3105" s="5">
        <v>166</v>
      </c>
      <c r="E3105" s="4" t="s">
        <v>861</v>
      </c>
      <c r="F3105" s="12" t="s">
        <v>903</v>
      </c>
      <c r="G3105" s="4" t="s">
        <v>1759</v>
      </c>
      <c r="H3105" s="4">
        <v>0.33716475095786602</v>
      </c>
      <c r="I3105" s="4">
        <v>1.2260536398467498E-2</v>
      </c>
      <c r="J3105" s="4" t="s">
        <v>856</v>
      </c>
      <c r="K3105" s="4" t="s">
        <v>881</v>
      </c>
      <c r="L3105" s="4">
        <v>3</v>
      </c>
      <c r="M3105" s="4" t="s">
        <v>1063</v>
      </c>
      <c r="N3105" s="4" t="s">
        <v>1062</v>
      </c>
    </row>
    <row r="3106" spans="1:14" hidden="1" x14ac:dyDescent="0.3">
      <c r="A3106" s="5" t="s">
        <v>603</v>
      </c>
      <c r="B3106" s="5">
        <v>11</v>
      </c>
      <c r="C3106" s="5">
        <v>11</v>
      </c>
      <c r="D3106" s="5">
        <v>166</v>
      </c>
      <c r="E3106" s="4" t="s">
        <v>861</v>
      </c>
      <c r="F3106" s="4" t="s">
        <v>922</v>
      </c>
      <c r="G3106" s="4" t="s">
        <v>967</v>
      </c>
      <c r="H3106" s="4">
        <v>4.6903553299493E-2</v>
      </c>
      <c r="I3106" s="4">
        <v>4.8730964467004999E-3</v>
      </c>
      <c r="J3106" s="4" t="s">
        <v>856</v>
      </c>
      <c r="K3106" s="4" t="s">
        <v>881</v>
      </c>
      <c r="L3106" s="4">
        <v>3</v>
      </c>
      <c r="M3106" s="4" t="s">
        <v>1063</v>
      </c>
      <c r="N3106" s="4" t="s">
        <v>1062</v>
      </c>
    </row>
    <row r="3107" spans="1:14" hidden="1" x14ac:dyDescent="0.3">
      <c r="A3107" s="5" t="s">
        <v>603</v>
      </c>
      <c r="B3107" s="5">
        <v>11</v>
      </c>
      <c r="C3107" s="5">
        <v>11</v>
      </c>
      <c r="D3107" s="5">
        <v>166</v>
      </c>
      <c r="E3107" s="4" t="s">
        <v>861</v>
      </c>
      <c r="F3107" s="4" t="s">
        <v>904</v>
      </c>
      <c r="G3107" s="4" t="s">
        <v>967</v>
      </c>
      <c r="H3107" s="4">
        <v>4.6142131979696098E-2</v>
      </c>
      <c r="I3107" s="4">
        <v>2.5126903553299509E-3</v>
      </c>
      <c r="J3107" s="4" t="s">
        <v>856</v>
      </c>
      <c r="K3107" s="4" t="s">
        <v>881</v>
      </c>
      <c r="L3107" s="4">
        <v>3</v>
      </c>
      <c r="M3107" s="4" t="s">
        <v>1063</v>
      </c>
      <c r="N3107" s="4" t="s">
        <v>1062</v>
      </c>
    </row>
    <row r="3108" spans="1:14" hidden="1" x14ac:dyDescent="0.3">
      <c r="A3108" s="5" t="s">
        <v>603</v>
      </c>
      <c r="B3108" s="5">
        <v>11</v>
      </c>
      <c r="C3108" s="5">
        <v>11</v>
      </c>
      <c r="D3108" s="5">
        <v>166</v>
      </c>
      <c r="E3108" s="4" t="s">
        <v>861</v>
      </c>
      <c r="F3108" s="4" t="s">
        <v>905</v>
      </c>
      <c r="G3108" s="4" t="s">
        <v>967</v>
      </c>
      <c r="H3108" s="4">
        <v>3.9441624365482902E-2</v>
      </c>
      <c r="I3108" s="4">
        <v>2.8172588832486994E-3</v>
      </c>
      <c r="J3108" s="4" t="s">
        <v>856</v>
      </c>
      <c r="K3108" s="4" t="s">
        <v>881</v>
      </c>
      <c r="L3108" s="4">
        <v>3</v>
      </c>
      <c r="M3108" s="4" t="s">
        <v>1063</v>
      </c>
      <c r="N3108" s="4" t="s">
        <v>1062</v>
      </c>
    </row>
    <row r="3109" spans="1:14" hidden="1" x14ac:dyDescent="0.3">
      <c r="A3109" s="5" t="s">
        <v>603</v>
      </c>
      <c r="B3109" s="5">
        <v>11</v>
      </c>
      <c r="C3109" s="5">
        <v>11</v>
      </c>
      <c r="D3109" s="5">
        <v>166</v>
      </c>
      <c r="E3109" s="4" t="s">
        <v>861</v>
      </c>
      <c r="F3109" s="4" t="s">
        <v>906</v>
      </c>
      <c r="G3109" s="4" t="s">
        <v>967</v>
      </c>
      <c r="H3109" s="4">
        <v>4.52284263959397E-2</v>
      </c>
      <c r="I3109" s="4">
        <v>7.6142131979695105E-4</v>
      </c>
      <c r="J3109" s="4" t="s">
        <v>856</v>
      </c>
      <c r="K3109" s="4" t="s">
        <v>881</v>
      </c>
      <c r="L3109" s="4">
        <v>3</v>
      </c>
      <c r="M3109" s="4" t="s">
        <v>1063</v>
      </c>
      <c r="N3109" s="4" t="s">
        <v>1062</v>
      </c>
    </row>
    <row r="3110" spans="1:14" hidden="1" x14ac:dyDescent="0.3">
      <c r="A3110" s="5" t="s">
        <v>603</v>
      </c>
      <c r="B3110" s="5">
        <v>11</v>
      </c>
      <c r="C3110" s="5">
        <v>11</v>
      </c>
      <c r="D3110" s="5">
        <v>166</v>
      </c>
      <c r="E3110" s="4" t="s">
        <v>861</v>
      </c>
      <c r="F3110" s="4" t="s">
        <v>903</v>
      </c>
      <c r="G3110" s="4" t="s">
        <v>967</v>
      </c>
      <c r="H3110" s="4">
        <v>4.2791878172589497E-2</v>
      </c>
      <c r="I3110" s="4">
        <v>4.568527918781505E-4</v>
      </c>
      <c r="J3110" s="4" t="s">
        <v>856</v>
      </c>
      <c r="K3110" s="4" t="s">
        <v>881</v>
      </c>
      <c r="L3110" s="4">
        <v>3</v>
      </c>
      <c r="M3110" s="4" t="s">
        <v>1063</v>
      </c>
      <c r="N3110" s="4" t="s">
        <v>1062</v>
      </c>
    </row>
    <row r="3111" spans="1:14" hidden="1" x14ac:dyDescent="0.3">
      <c r="A3111" s="5" t="s">
        <v>603</v>
      </c>
      <c r="B3111" s="5">
        <v>11</v>
      </c>
      <c r="C3111" s="5">
        <v>11</v>
      </c>
      <c r="D3111" s="5">
        <v>166</v>
      </c>
      <c r="E3111" s="4" t="s">
        <v>861</v>
      </c>
      <c r="F3111" s="4" t="s">
        <v>922</v>
      </c>
      <c r="G3111" s="4" t="s">
        <v>1064</v>
      </c>
      <c r="H3111" s="4">
        <v>29</v>
      </c>
      <c r="I3111" s="4">
        <v>10.54</v>
      </c>
      <c r="J3111" s="4" t="s">
        <v>856</v>
      </c>
      <c r="K3111" s="4" t="s">
        <v>881</v>
      </c>
      <c r="L3111" s="4">
        <v>3</v>
      </c>
      <c r="M3111" s="4" t="s">
        <v>1065</v>
      </c>
      <c r="N3111" s="4" t="s">
        <v>1062</v>
      </c>
    </row>
    <row r="3112" spans="1:14" hidden="1" x14ac:dyDescent="0.3">
      <c r="A3112" s="5" t="s">
        <v>603</v>
      </c>
      <c r="B3112" s="5">
        <v>11</v>
      </c>
      <c r="C3112" s="5">
        <v>11</v>
      </c>
      <c r="D3112" s="5">
        <v>166</v>
      </c>
      <c r="E3112" s="4" t="s">
        <v>861</v>
      </c>
      <c r="F3112" s="4" t="s">
        <v>903</v>
      </c>
      <c r="G3112" s="4" t="s">
        <v>1064</v>
      </c>
      <c r="H3112" s="4">
        <v>1.26</v>
      </c>
      <c r="I3112" s="4">
        <v>1.61</v>
      </c>
      <c r="J3112" s="4" t="s">
        <v>856</v>
      </c>
      <c r="K3112" s="4" t="s">
        <v>881</v>
      </c>
      <c r="L3112" s="4">
        <v>3</v>
      </c>
      <c r="M3112" s="4" t="s">
        <v>1065</v>
      </c>
      <c r="N3112" s="4" t="s">
        <v>1062</v>
      </c>
    </row>
    <row r="3113" spans="1:14" hidden="1" x14ac:dyDescent="0.3">
      <c r="A3113" s="5" t="s">
        <v>603</v>
      </c>
      <c r="B3113" s="5">
        <v>11</v>
      </c>
      <c r="C3113" s="5">
        <v>11</v>
      </c>
      <c r="D3113" s="5">
        <v>166</v>
      </c>
      <c r="E3113" s="4" t="s">
        <v>861</v>
      </c>
      <c r="F3113" s="4" t="s">
        <v>922</v>
      </c>
      <c r="G3113" s="4" t="s">
        <v>1066</v>
      </c>
      <c r="H3113" s="4">
        <v>4.5999999999999999E-2</v>
      </c>
      <c r="I3113" s="4">
        <v>4.5999999999999999E-2</v>
      </c>
      <c r="J3113" s="4" t="s">
        <v>856</v>
      </c>
      <c r="K3113" s="4" t="s">
        <v>881</v>
      </c>
      <c r="L3113" s="4">
        <v>3</v>
      </c>
      <c r="M3113" s="4" t="s">
        <v>1065</v>
      </c>
      <c r="N3113" s="4" t="s">
        <v>1062</v>
      </c>
    </row>
    <row r="3114" spans="1:14" hidden="1" x14ac:dyDescent="0.3">
      <c r="A3114" s="4" t="s">
        <v>607</v>
      </c>
      <c r="B3114" s="4">
        <v>12</v>
      </c>
      <c r="C3114" s="4">
        <v>12</v>
      </c>
      <c r="D3114" s="5">
        <v>166</v>
      </c>
      <c r="E3114" s="4" t="s">
        <v>861</v>
      </c>
      <c r="F3114" s="4" t="s">
        <v>901</v>
      </c>
      <c r="G3114" s="4" t="s">
        <v>1089</v>
      </c>
      <c r="H3114" s="4">
        <v>2.8</v>
      </c>
      <c r="I3114" s="4"/>
      <c r="J3114" s="4" t="s">
        <v>856</v>
      </c>
      <c r="K3114" s="4"/>
      <c r="L3114" s="4">
        <v>1</v>
      </c>
      <c r="M3114" s="4" t="s">
        <v>971</v>
      </c>
      <c r="N3114" s="4" t="s">
        <v>2069</v>
      </c>
    </row>
    <row r="3115" spans="1:14" hidden="1" x14ac:dyDescent="0.3">
      <c r="A3115" s="4" t="s">
        <v>607</v>
      </c>
      <c r="B3115" s="4">
        <v>12</v>
      </c>
      <c r="C3115" s="4">
        <v>12</v>
      </c>
      <c r="D3115" s="5">
        <v>167</v>
      </c>
      <c r="E3115" s="4" t="s">
        <v>861</v>
      </c>
      <c r="F3115" s="4" t="s">
        <v>901</v>
      </c>
      <c r="G3115" s="4" t="s">
        <v>1089</v>
      </c>
      <c r="H3115" s="4"/>
      <c r="I3115" s="4"/>
      <c r="J3115" s="4" t="s">
        <v>856</v>
      </c>
      <c r="K3115" s="4"/>
      <c r="L3115" s="4">
        <v>1</v>
      </c>
      <c r="M3115" s="4" t="s">
        <v>971</v>
      </c>
      <c r="N3115" s="4" t="s">
        <v>2069</v>
      </c>
    </row>
    <row r="3116" spans="1:14" hidden="1" x14ac:dyDescent="0.3">
      <c r="A3116" s="4" t="s">
        <v>607</v>
      </c>
      <c r="B3116" s="4">
        <v>12</v>
      </c>
      <c r="C3116" s="4">
        <v>12</v>
      </c>
      <c r="D3116" s="5">
        <v>168</v>
      </c>
      <c r="E3116" s="4" t="s">
        <v>861</v>
      </c>
      <c r="F3116" s="4" t="s">
        <v>901</v>
      </c>
      <c r="G3116" s="4" t="s">
        <v>1089</v>
      </c>
      <c r="H3116" s="4">
        <v>0.8</v>
      </c>
      <c r="I3116" s="4"/>
      <c r="J3116" s="4" t="s">
        <v>856</v>
      </c>
      <c r="K3116" s="4"/>
      <c r="L3116" s="4">
        <v>1</v>
      </c>
      <c r="M3116" s="4" t="s">
        <v>971</v>
      </c>
      <c r="N3116" s="4" t="s">
        <v>2069</v>
      </c>
    </row>
    <row r="3117" spans="1:14" hidden="1" x14ac:dyDescent="0.3">
      <c r="A3117" s="4" t="s">
        <v>607</v>
      </c>
      <c r="B3117" s="4">
        <v>12</v>
      </c>
      <c r="C3117" s="4">
        <v>12</v>
      </c>
      <c r="D3117" s="5">
        <v>169</v>
      </c>
      <c r="E3117" s="4" t="s">
        <v>861</v>
      </c>
      <c r="F3117" s="4" t="s">
        <v>901</v>
      </c>
      <c r="G3117" s="4" t="s">
        <v>1089</v>
      </c>
      <c r="H3117" s="4">
        <v>3.4</v>
      </c>
      <c r="I3117" s="4"/>
      <c r="J3117" s="4" t="s">
        <v>856</v>
      </c>
      <c r="K3117" s="4"/>
      <c r="L3117" s="4">
        <v>1</v>
      </c>
      <c r="M3117" s="4" t="s">
        <v>971</v>
      </c>
      <c r="N3117" s="4" t="s">
        <v>2069</v>
      </c>
    </row>
    <row r="3118" spans="1:14" hidden="1" x14ac:dyDescent="0.3">
      <c r="A3118" s="4" t="s">
        <v>607</v>
      </c>
      <c r="B3118" s="4">
        <v>12</v>
      </c>
      <c r="C3118" s="4">
        <v>12</v>
      </c>
      <c r="D3118" s="5">
        <v>170</v>
      </c>
      <c r="E3118" s="4" t="s">
        <v>861</v>
      </c>
      <c r="F3118" s="4" t="s">
        <v>901</v>
      </c>
      <c r="G3118" s="4" t="s">
        <v>1089</v>
      </c>
      <c r="H3118" s="4">
        <v>2.9</v>
      </c>
      <c r="I3118" s="4"/>
      <c r="J3118" s="4" t="s">
        <v>856</v>
      </c>
      <c r="K3118" s="4"/>
      <c r="L3118" s="4">
        <v>1</v>
      </c>
      <c r="M3118" s="4" t="s">
        <v>971</v>
      </c>
      <c r="N3118" s="4" t="s">
        <v>2069</v>
      </c>
    </row>
    <row r="3119" spans="1:14" hidden="1" x14ac:dyDescent="0.3">
      <c r="A3119" s="4" t="s">
        <v>607</v>
      </c>
      <c r="B3119" s="4">
        <v>12</v>
      </c>
      <c r="C3119" s="4">
        <v>12</v>
      </c>
      <c r="D3119" s="5">
        <v>171</v>
      </c>
      <c r="E3119" s="4" t="s">
        <v>861</v>
      </c>
      <c r="F3119" s="4" t="s">
        <v>901</v>
      </c>
      <c r="G3119" s="4" t="s">
        <v>1089</v>
      </c>
      <c r="H3119" s="4">
        <v>0.5</v>
      </c>
      <c r="I3119" s="4"/>
      <c r="J3119" s="4" t="s">
        <v>856</v>
      </c>
      <c r="K3119" s="4"/>
      <c r="L3119" s="4">
        <v>1</v>
      </c>
      <c r="M3119" s="4" t="s">
        <v>971</v>
      </c>
      <c r="N3119" s="4" t="s">
        <v>2069</v>
      </c>
    </row>
    <row r="3120" spans="1:14" hidden="1" x14ac:dyDescent="0.3">
      <c r="A3120" s="4" t="s">
        <v>607</v>
      </c>
      <c r="B3120" s="4">
        <v>12</v>
      </c>
      <c r="C3120" s="4">
        <v>12</v>
      </c>
      <c r="D3120" s="5">
        <v>172</v>
      </c>
      <c r="E3120" s="4" t="s">
        <v>861</v>
      </c>
      <c r="F3120" s="4" t="s">
        <v>901</v>
      </c>
      <c r="G3120" s="4" t="s">
        <v>1089</v>
      </c>
      <c r="H3120" s="4">
        <v>1.8</v>
      </c>
      <c r="I3120" s="4"/>
      <c r="J3120" s="4" t="s">
        <v>856</v>
      </c>
      <c r="K3120" s="4"/>
      <c r="L3120" s="4">
        <v>1</v>
      </c>
      <c r="M3120" s="4" t="s">
        <v>971</v>
      </c>
      <c r="N3120" s="4" t="s">
        <v>2069</v>
      </c>
    </row>
    <row r="3121" spans="1:14" hidden="1" x14ac:dyDescent="0.3">
      <c r="A3121" s="4" t="s">
        <v>607</v>
      </c>
      <c r="B3121" s="4">
        <v>12</v>
      </c>
      <c r="C3121" s="4">
        <v>12</v>
      </c>
      <c r="D3121" s="5">
        <v>173</v>
      </c>
      <c r="E3121" s="4" t="s">
        <v>861</v>
      </c>
      <c r="F3121" s="4" t="s">
        <v>901</v>
      </c>
      <c r="G3121" s="4" t="s">
        <v>1089</v>
      </c>
      <c r="H3121" s="4"/>
      <c r="I3121" s="4"/>
      <c r="J3121" s="4" t="s">
        <v>856</v>
      </c>
      <c r="K3121" s="4"/>
      <c r="L3121" s="4">
        <v>1</v>
      </c>
      <c r="M3121" s="4" t="s">
        <v>971</v>
      </c>
      <c r="N3121" s="4" t="s">
        <v>2069</v>
      </c>
    </row>
    <row r="3122" spans="1:14" hidden="1" x14ac:dyDescent="0.3">
      <c r="A3122" s="4" t="s">
        <v>607</v>
      </c>
      <c r="B3122" s="4">
        <v>12</v>
      </c>
      <c r="C3122" s="4">
        <v>12</v>
      </c>
      <c r="D3122" s="5">
        <v>174</v>
      </c>
      <c r="E3122" s="4" t="s">
        <v>861</v>
      </c>
      <c r="F3122" s="4" t="s">
        <v>901</v>
      </c>
      <c r="G3122" s="4" t="s">
        <v>1089</v>
      </c>
      <c r="H3122" s="4">
        <v>1</v>
      </c>
      <c r="I3122" s="4"/>
      <c r="J3122" s="4" t="s">
        <v>856</v>
      </c>
      <c r="K3122" s="4"/>
      <c r="L3122" s="4">
        <v>1</v>
      </c>
      <c r="M3122" s="4" t="s">
        <v>971</v>
      </c>
      <c r="N3122" s="4" t="s">
        <v>2069</v>
      </c>
    </row>
    <row r="3123" spans="1:14" hidden="1" x14ac:dyDescent="0.3">
      <c r="A3123" s="4" t="s">
        <v>607</v>
      </c>
      <c r="B3123" s="4">
        <v>12</v>
      </c>
      <c r="C3123" s="4">
        <v>12</v>
      </c>
      <c r="D3123" s="5">
        <v>175</v>
      </c>
      <c r="E3123" s="4" t="s">
        <v>861</v>
      </c>
      <c r="F3123" s="4" t="s">
        <v>901</v>
      </c>
      <c r="G3123" s="4" t="s">
        <v>1089</v>
      </c>
      <c r="H3123" s="4">
        <v>2.5</v>
      </c>
      <c r="I3123" s="4"/>
      <c r="J3123" s="4" t="s">
        <v>856</v>
      </c>
      <c r="K3123" s="4"/>
      <c r="L3123" s="4">
        <v>1</v>
      </c>
      <c r="M3123" s="4" t="s">
        <v>971</v>
      </c>
      <c r="N3123" s="4" t="s">
        <v>2069</v>
      </c>
    </row>
    <row r="3124" spans="1:14" hidden="1" x14ac:dyDescent="0.3">
      <c r="A3124" s="4" t="s">
        <v>607</v>
      </c>
      <c r="B3124" s="4">
        <v>12</v>
      </c>
      <c r="C3124" s="4">
        <v>12</v>
      </c>
      <c r="D3124" s="5">
        <v>176</v>
      </c>
      <c r="E3124" s="4" t="s">
        <v>861</v>
      </c>
      <c r="F3124" s="4" t="s">
        <v>901</v>
      </c>
      <c r="G3124" s="4" t="s">
        <v>1089</v>
      </c>
      <c r="H3124" s="4">
        <v>1.9</v>
      </c>
      <c r="I3124" s="4"/>
      <c r="J3124" s="4" t="s">
        <v>856</v>
      </c>
      <c r="K3124" s="4"/>
      <c r="L3124" s="4">
        <v>1</v>
      </c>
      <c r="M3124" s="4" t="s">
        <v>971</v>
      </c>
      <c r="N3124" s="4" t="s">
        <v>2069</v>
      </c>
    </row>
    <row r="3125" spans="1:14" hidden="1" x14ac:dyDescent="0.3">
      <c r="A3125" s="4" t="s">
        <v>607</v>
      </c>
      <c r="B3125" s="4">
        <v>12</v>
      </c>
      <c r="C3125" s="4">
        <v>12</v>
      </c>
      <c r="D3125" s="5">
        <v>177</v>
      </c>
      <c r="E3125" s="4" t="s">
        <v>861</v>
      </c>
      <c r="F3125" s="4" t="s">
        <v>901</v>
      </c>
      <c r="G3125" s="4" t="s">
        <v>1089</v>
      </c>
      <c r="H3125" s="4">
        <v>1.9</v>
      </c>
      <c r="I3125" s="4"/>
      <c r="J3125" s="4" t="s">
        <v>856</v>
      </c>
      <c r="K3125" s="4"/>
      <c r="L3125" s="4">
        <v>1</v>
      </c>
      <c r="M3125" s="4" t="s">
        <v>971</v>
      </c>
      <c r="N3125" s="4" t="s">
        <v>2069</v>
      </c>
    </row>
    <row r="3126" spans="1:14" hidden="1" x14ac:dyDescent="0.3">
      <c r="A3126" s="4" t="s">
        <v>607</v>
      </c>
      <c r="B3126" s="4">
        <v>12</v>
      </c>
      <c r="C3126" s="4">
        <v>12</v>
      </c>
      <c r="D3126" s="5">
        <v>178</v>
      </c>
      <c r="E3126" s="4" t="s">
        <v>861</v>
      </c>
      <c r="F3126" s="4" t="s">
        <v>901</v>
      </c>
      <c r="G3126" s="4" t="s">
        <v>1089</v>
      </c>
      <c r="H3126" s="4">
        <v>2.2000000000000002</v>
      </c>
      <c r="I3126" s="4"/>
      <c r="J3126" s="4" t="s">
        <v>856</v>
      </c>
      <c r="K3126" s="4"/>
      <c r="L3126" s="4">
        <v>1</v>
      </c>
      <c r="M3126" s="4" t="s">
        <v>971</v>
      </c>
      <c r="N3126" s="4" t="s">
        <v>2069</v>
      </c>
    </row>
    <row r="3127" spans="1:14" hidden="1" x14ac:dyDescent="0.3">
      <c r="A3127" s="4" t="s">
        <v>607</v>
      </c>
      <c r="B3127" s="4">
        <v>12</v>
      </c>
      <c r="C3127" s="4">
        <v>12</v>
      </c>
      <c r="D3127" s="5">
        <v>179</v>
      </c>
      <c r="E3127" s="4" t="s">
        <v>861</v>
      </c>
      <c r="F3127" s="4" t="s">
        <v>901</v>
      </c>
      <c r="G3127" s="4" t="s">
        <v>1089</v>
      </c>
      <c r="H3127" s="4"/>
      <c r="I3127" s="4"/>
      <c r="J3127" s="4" t="s">
        <v>856</v>
      </c>
      <c r="K3127" s="4"/>
      <c r="L3127" s="4">
        <v>1</v>
      </c>
      <c r="M3127" s="4" t="s">
        <v>971</v>
      </c>
      <c r="N3127" s="4" t="s">
        <v>2069</v>
      </c>
    </row>
    <row r="3128" spans="1:14" hidden="1" x14ac:dyDescent="0.3">
      <c r="A3128" s="4" t="s">
        <v>607</v>
      </c>
      <c r="B3128" s="4">
        <v>12</v>
      </c>
      <c r="C3128" s="4">
        <v>12</v>
      </c>
      <c r="D3128" s="5">
        <v>180</v>
      </c>
      <c r="E3128" s="4" t="s">
        <v>861</v>
      </c>
      <c r="F3128" s="4" t="s">
        <v>901</v>
      </c>
      <c r="G3128" s="4" t="s">
        <v>1089</v>
      </c>
      <c r="H3128" s="4">
        <v>1.7</v>
      </c>
      <c r="I3128" s="4"/>
      <c r="J3128" s="4" t="s">
        <v>856</v>
      </c>
      <c r="K3128" s="4"/>
      <c r="L3128" s="4">
        <v>1</v>
      </c>
      <c r="M3128" s="4" t="s">
        <v>971</v>
      </c>
      <c r="N3128" s="4" t="s">
        <v>2069</v>
      </c>
    </row>
    <row r="3129" spans="1:14" hidden="1" x14ac:dyDescent="0.3">
      <c r="A3129" s="4" t="s">
        <v>607</v>
      </c>
      <c r="B3129" s="4">
        <v>12</v>
      </c>
      <c r="C3129" s="4">
        <v>12</v>
      </c>
      <c r="D3129" s="5">
        <v>181</v>
      </c>
      <c r="E3129" s="4" t="s">
        <v>861</v>
      </c>
      <c r="F3129" s="4" t="s">
        <v>901</v>
      </c>
      <c r="G3129" s="4" t="s">
        <v>1089</v>
      </c>
      <c r="H3129" s="4">
        <v>1.3</v>
      </c>
      <c r="I3129" s="4"/>
      <c r="J3129" s="4" t="s">
        <v>856</v>
      </c>
      <c r="K3129" s="4"/>
      <c r="L3129" s="4">
        <v>1</v>
      </c>
      <c r="M3129" s="4" t="s">
        <v>971</v>
      </c>
      <c r="N3129" s="4" t="s">
        <v>2069</v>
      </c>
    </row>
    <row r="3130" spans="1:14" hidden="1" x14ac:dyDescent="0.3">
      <c r="A3130" s="4" t="s">
        <v>607</v>
      </c>
      <c r="B3130" s="4">
        <v>12</v>
      </c>
      <c r="C3130" s="4">
        <v>12</v>
      </c>
      <c r="D3130" s="5">
        <v>182</v>
      </c>
      <c r="E3130" s="4" t="s">
        <v>861</v>
      </c>
      <c r="F3130" s="4" t="s">
        <v>901</v>
      </c>
      <c r="G3130" s="4" t="s">
        <v>1089</v>
      </c>
      <c r="H3130" s="4">
        <v>2.1</v>
      </c>
      <c r="I3130" s="4"/>
      <c r="J3130" s="4" t="s">
        <v>856</v>
      </c>
      <c r="K3130" s="4"/>
      <c r="L3130" s="4">
        <v>1</v>
      </c>
      <c r="M3130" s="4" t="s">
        <v>971</v>
      </c>
      <c r="N3130" s="4" t="s">
        <v>2069</v>
      </c>
    </row>
    <row r="3131" spans="1:14" hidden="1" x14ac:dyDescent="0.3">
      <c r="A3131" s="4" t="s">
        <v>607</v>
      </c>
      <c r="B3131" s="4">
        <v>12</v>
      </c>
      <c r="C3131" s="4">
        <v>12</v>
      </c>
      <c r="D3131" s="5">
        <v>183</v>
      </c>
      <c r="E3131" s="4" t="s">
        <v>861</v>
      </c>
      <c r="F3131" s="4" t="s">
        <v>901</v>
      </c>
      <c r="G3131" s="4" t="s">
        <v>1089</v>
      </c>
      <c r="H3131" s="4">
        <v>1.8</v>
      </c>
      <c r="I3131" s="4"/>
      <c r="J3131" s="4" t="s">
        <v>856</v>
      </c>
      <c r="K3131" s="4"/>
      <c r="L3131" s="4">
        <v>1</v>
      </c>
      <c r="M3131" s="4" t="s">
        <v>971</v>
      </c>
      <c r="N3131" s="4" t="s">
        <v>2069</v>
      </c>
    </row>
    <row r="3132" spans="1:14" hidden="1" x14ac:dyDescent="0.3">
      <c r="A3132" s="4" t="s">
        <v>607</v>
      </c>
      <c r="B3132" s="4">
        <v>12</v>
      </c>
      <c r="C3132" s="4">
        <v>12</v>
      </c>
      <c r="D3132" s="4">
        <v>184</v>
      </c>
      <c r="E3132" s="4" t="s">
        <v>861</v>
      </c>
      <c r="F3132" s="12" t="s">
        <v>901</v>
      </c>
      <c r="G3132" s="4" t="s">
        <v>963</v>
      </c>
      <c r="H3132" s="4">
        <v>96</v>
      </c>
      <c r="I3132" s="4"/>
      <c r="J3132" s="4" t="s">
        <v>856</v>
      </c>
      <c r="K3132" s="4"/>
      <c r="L3132" s="4">
        <v>1</v>
      </c>
      <c r="M3132" s="4" t="s">
        <v>1905</v>
      </c>
      <c r="N3132" s="4"/>
    </row>
    <row r="3133" spans="1:14" hidden="1" x14ac:dyDescent="0.3">
      <c r="A3133" s="4" t="s">
        <v>607</v>
      </c>
      <c r="B3133" s="4">
        <v>12</v>
      </c>
      <c r="C3133" s="4">
        <v>12</v>
      </c>
      <c r="D3133" s="4">
        <v>184</v>
      </c>
      <c r="E3133" s="4" t="s">
        <v>861</v>
      </c>
      <c r="F3133" s="12" t="s">
        <v>901</v>
      </c>
      <c r="G3133" s="4" t="s">
        <v>1067</v>
      </c>
      <c r="H3133" s="4">
        <v>3.6</v>
      </c>
      <c r="I3133" s="4"/>
      <c r="J3133" s="4" t="s">
        <v>856</v>
      </c>
      <c r="K3133" s="4"/>
      <c r="L3133" s="4">
        <v>1</v>
      </c>
      <c r="M3133" s="4" t="s">
        <v>1068</v>
      </c>
      <c r="N3133" s="4" t="s">
        <v>2069</v>
      </c>
    </row>
    <row r="3134" spans="1:14" hidden="1" x14ac:dyDescent="0.3">
      <c r="A3134" s="4" t="s">
        <v>607</v>
      </c>
      <c r="B3134" s="4">
        <v>12</v>
      </c>
      <c r="C3134" s="4">
        <v>12</v>
      </c>
      <c r="D3134" s="4">
        <v>184</v>
      </c>
      <c r="E3134" s="4" t="s">
        <v>861</v>
      </c>
      <c r="F3134" s="12" t="s">
        <v>901</v>
      </c>
      <c r="G3134" s="4" t="s">
        <v>1069</v>
      </c>
      <c r="H3134" s="4">
        <v>70.400000000000006</v>
      </c>
      <c r="I3134" s="4"/>
      <c r="J3134" s="4" t="s">
        <v>856</v>
      </c>
      <c r="K3134" s="4"/>
      <c r="L3134" s="4">
        <v>1</v>
      </c>
      <c r="M3134" s="4" t="s">
        <v>1068</v>
      </c>
      <c r="N3134" s="4" t="s">
        <v>2069</v>
      </c>
    </row>
    <row r="3135" spans="1:14" hidden="1" x14ac:dyDescent="0.3">
      <c r="A3135" s="4" t="s">
        <v>607</v>
      </c>
      <c r="B3135" s="4">
        <v>12</v>
      </c>
      <c r="C3135" s="4">
        <v>12</v>
      </c>
      <c r="D3135" s="4">
        <v>184</v>
      </c>
      <c r="E3135" s="4" t="s">
        <v>861</v>
      </c>
      <c r="F3135" s="12" t="s">
        <v>901</v>
      </c>
      <c r="G3135" s="4" t="s">
        <v>1070</v>
      </c>
      <c r="H3135" s="4">
        <v>22</v>
      </c>
      <c r="I3135" s="4"/>
      <c r="J3135" s="4" t="s">
        <v>856</v>
      </c>
      <c r="K3135" s="4"/>
      <c r="L3135" s="4">
        <v>1</v>
      </c>
      <c r="M3135" s="4" t="s">
        <v>1068</v>
      </c>
      <c r="N3135" s="4" t="s">
        <v>2069</v>
      </c>
    </row>
    <row r="3136" spans="1:14" hidden="1" x14ac:dyDescent="0.3">
      <c r="A3136" s="4" t="s">
        <v>607</v>
      </c>
      <c r="B3136" s="4">
        <v>12</v>
      </c>
      <c r="C3136" s="4">
        <v>12</v>
      </c>
      <c r="D3136" s="4">
        <v>184</v>
      </c>
      <c r="E3136" s="4" t="s">
        <v>861</v>
      </c>
      <c r="F3136" s="12" t="s">
        <v>901</v>
      </c>
      <c r="G3136" s="4" t="s">
        <v>943</v>
      </c>
      <c r="H3136" s="4">
        <v>4</v>
      </c>
      <c r="I3136" s="4"/>
      <c r="J3136" s="4" t="s">
        <v>856</v>
      </c>
      <c r="K3136" s="4"/>
      <c r="L3136" s="4">
        <v>1</v>
      </c>
      <c r="M3136" s="4" t="s">
        <v>1902</v>
      </c>
      <c r="N3136" s="4"/>
    </row>
    <row r="3137" spans="1:14" hidden="1" x14ac:dyDescent="0.3">
      <c r="A3137" s="4" t="s">
        <v>607</v>
      </c>
      <c r="B3137" s="4">
        <v>12</v>
      </c>
      <c r="C3137" s="4">
        <v>12</v>
      </c>
      <c r="D3137" s="4">
        <v>184</v>
      </c>
      <c r="E3137" s="4" t="s">
        <v>861</v>
      </c>
      <c r="F3137" s="12" t="s">
        <v>901</v>
      </c>
      <c r="G3137" s="4" t="s">
        <v>2227</v>
      </c>
      <c r="H3137" s="4">
        <v>2</v>
      </c>
      <c r="I3137" s="4"/>
      <c r="J3137" s="4" t="s">
        <v>856</v>
      </c>
      <c r="K3137" s="4"/>
      <c r="L3137" s="4">
        <v>1</v>
      </c>
      <c r="M3137" s="4" t="s">
        <v>1068</v>
      </c>
      <c r="N3137" s="4" t="s">
        <v>2069</v>
      </c>
    </row>
    <row r="3138" spans="1:14" hidden="1" x14ac:dyDescent="0.3">
      <c r="A3138" s="4" t="s">
        <v>607</v>
      </c>
      <c r="B3138" s="4">
        <v>12</v>
      </c>
      <c r="C3138" s="4">
        <v>12</v>
      </c>
      <c r="D3138" s="4">
        <v>184</v>
      </c>
      <c r="E3138" s="4" t="s">
        <v>861</v>
      </c>
      <c r="F3138" s="12" t="s">
        <v>901</v>
      </c>
      <c r="G3138" s="4" t="s">
        <v>2230</v>
      </c>
      <c r="H3138" s="4">
        <v>2</v>
      </c>
      <c r="I3138" s="4"/>
      <c r="J3138" s="4" t="s">
        <v>856</v>
      </c>
      <c r="K3138" s="4"/>
      <c r="L3138" s="4">
        <v>1</v>
      </c>
      <c r="M3138" s="4" t="s">
        <v>1068</v>
      </c>
      <c r="N3138" s="4" t="s">
        <v>2069</v>
      </c>
    </row>
    <row r="3139" spans="1:14" hidden="1" x14ac:dyDescent="0.3">
      <c r="A3139" s="4" t="s">
        <v>607</v>
      </c>
      <c r="B3139" s="4">
        <v>12</v>
      </c>
      <c r="C3139" s="4">
        <v>12</v>
      </c>
      <c r="D3139" s="4">
        <v>185</v>
      </c>
      <c r="E3139" s="4" t="s">
        <v>861</v>
      </c>
      <c r="F3139" s="12" t="s">
        <v>901</v>
      </c>
      <c r="G3139" s="4" t="s">
        <v>963</v>
      </c>
      <c r="H3139" s="4">
        <v>96</v>
      </c>
      <c r="I3139" s="4"/>
      <c r="J3139" s="4" t="s">
        <v>856</v>
      </c>
      <c r="K3139" s="4"/>
      <c r="L3139" s="4">
        <v>1</v>
      </c>
      <c r="M3139" s="4" t="s">
        <v>1905</v>
      </c>
      <c r="N3139" s="4"/>
    </row>
    <row r="3140" spans="1:14" hidden="1" x14ac:dyDescent="0.3">
      <c r="A3140" s="4" t="s">
        <v>607</v>
      </c>
      <c r="B3140" s="4">
        <v>12</v>
      </c>
      <c r="C3140" s="4">
        <v>12</v>
      </c>
      <c r="D3140" s="4">
        <v>185</v>
      </c>
      <c r="E3140" s="4" t="s">
        <v>861</v>
      </c>
      <c r="F3140" s="12" t="s">
        <v>901</v>
      </c>
      <c r="G3140" s="4" t="s">
        <v>1067</v>
      </c>
      <c r="H3140" s="4">
        <v>2.9</v>
      </c>
      <c r="I3140" s="4"/>
      <c r="J3140" s="4" t="s">
        <v>856</v>
      </c>
      <c r="K3140" s="4"/>
      <c r="L3140" s="4">
        <v>1</v>
      </c>
      <c r="M3140" s="4" t="s">
        <v>1068</v>
      </c>
      <c r="N3140" s="4" t="s">
        <v>2069</v>
      </c>
    </row>
    <row r="3141" spans="1:14" hidden="1" x14ac:dyDescent="0.3">
      <c r="A3141" s="4" t="s">
        <v>607</v>
      </c>
      <c r="B3141" s="4">
        <v>12</v>
      </c>
      <c r="C3141" s="4">
        <v>12</v>
      </c>
      <c r="D3141" s="4">
        <v>185</v>
      </c>
      <c r="E3141" s="4" t="s">
        <v>861</v>
      </c>
      <c r="F3141" s="12" t="s">
        <v>901</v>
      </c>
      <c r="G3141" s="4" t="s">
        <v>1069</v>
      </c>
      <c r="H3141" s="4">
        <v>70.099999999999994</v>
      </c>
      <c r="I3141" s="4"/>
      <c r="J3141" s="4" t="s">
        <v>856</v>
      </c>
      <c r="K3141" s="4"/>
      <c r="L3141" s="4">
        <v>1</v>
      </c>
      <c r="M3141" s="4" t="s">
        <v>1068</v>
      </c>
      <c r="N3141" s="4" t="s">
        <v>2069</v>
      </c>
    </row>
    <row r="3142" spans="1:14" hidden="1" x14ac:dyDescent="0.3">
      <c r="A3142" s="4" t="s">
        <v>607</v>
      </c>
      <c r="B3142" s="4">
        <v>12</v>
      </c>
      <c r="C3142" s="4">
        <v>12</v>
      </c>
      <c r="D3142" s="4">
        <v>185</v>
      </c>
      <c r="E3142" s="4" t="s">
        <v>861</v>
      </c>
      <c r="F3142" s="12" t="s">
        <v>901</v>
      </c>
      <c r="G3142" s="4" t="s">
        <v>1070</v>
      </c>
      <c r="H3142" s="4">
        <v>23</v>
      </c>
      <c r="I3142" s="4"/>
      <c r="J3142" s="4" t="s">
        <v>856</v>
      </c>
      <c r="K3142" s="4"/>
      <c r="L3142" s="4">
        <v>1</v>
      </c>
      <c r="M3142" s="4" t="s">
        <v>1068</v>
      </c>
      <c r="N3142" s="4" t="s">
        <v>2069</v>
      </c>
    </row>
    <row r="3143" spans="1:14" hidden="1" x14ac:dyDescent="0.3">
      <c r="A3143" s="4" t="s">
        <v>607</v>
      </c>
      <c r="B3143" s="4">
        <v>12</v>
      </c>
      <c r="C3143" s="4">
        <v>12</v>
      </c>
      <c r="D3143" s="4">
        <v>185</v>
      </c>
      <c r="E3143" s="4" t="s">
        <v>861</v>
      </c>
      <c r="F3143" s="12" t="s">
        <v>901</v>
      </c>
      <c r="G3143" s="4" t="s">
        <v>943</v>
      </c>
      <c r="H3143" s="4">
        <v>4</v>
      </c>
      <c r="I3143" s="4"/>
      <c r="J3143" s="4" t="s">
        <v>856</v>
      </c>
      <c r="K3143" s="4"/>
      <c r="L3143" s="4">
        <v>1</v>
      </c>
      <c r="M3143" s="4" t="s">
        <v>1902</v>
      </c>
      <c r="N3143" s="4"/>
    </row>
    <row r="3144" spans="1:14" hidden="1" x14ac:dyDescent="0.3">
      <c r="A3144" s="4" t="s">
        <v>607</v>
      </c>
      <c r="B3144" s="4">
        <v>12</v>
      </c>
      <c r="C3144" s="4">
        <v>12</v>
      </c>
      <c r="D3144" s="4">
        <v>185</v>
      </c>
      <c r="E3144" s="4" t="s">
        <v>861</v>
      </c>
      <c r="F3144" s="12" t="s">
        <v>901</v>
      </c>
      <c r="G3144" s="4" t="s">
        <v>2227</v>
      </c>
      <c r="H3144" s="4">
        <v>1</v>
      </c>
      <c r="I3144" s="4"/>
      <c r="J3144" s="4" t="s">
        <v>856</v>
      </c>
      <c r="K3144" s="4"/>
      <c r="L3144" s="4">
        <v>1</v>
      </c>
      <c r="M3144" s="4" t="s">
        <v>1068</v>
      </c>
      <c r="N3144" s="4" t="s">
        <v>2069</v>
      </c>
    </row>
    <row r="3145" spans="1:14" hidden="1" x14ac:dyDescent="0.3">
      <c r="A3145" s="4" t="s">
        <v>607</v>
      </c>
      <c r="B3145" s="4">
        <v>12</v>
      </c>
      <c r="C3145" s="4">
        <v>12</v>
      </c>
      <c r="D3145" s="4">
        <v>185</v>
      </c>
      <c r="E3145" s="4" t="s">
        <v>861</v>
      </c>
      <c r="F3145" s="12" t="s">
        <v>901</v>
      </c>
      <c r="G3145" s="4" t="s">
        <v>2230</v>
      </c>
      <c r="H3145" s="4">
        <v>3</v>
      </c>
      <c r="I3145" s="4"/>
      <c r="J3145" s="4" t="s">
        <v>856</v>
      </c>
      <c r="K3145" s="4"/>
      <c r="L3145" s="4">
        <v>1</v>
      </c>
      <c r="M3145" s="4" t="s">
        <v>1068</v>
      </c>
      <c r="N3145" s="4" t="s">
        <v>2069</v>
      </c>
    </row>
    <row r="3146" spans="1:14" hidden="1" x14ac:dyDescent="0.3">
      <c r="A3146" s="4" t="s">
        <v>607</v>
      </c>
      <c r="B3146" s="4">
        <v>12</v>
      </c>
      <c r="C3146" s="4">
        <v>12</v>
      </c>
      <c r="D3146" s="4">
        <v>186</v>
      </c>
      <c r="E3146" s="4" t="s">
        <v>861</v>
      </c>
      <c r="F3146" s="12" t="s">
        <v>901</v>
      </c>
      <c r="G3146" s="4" t="s">
        <v>963</v>
      </c>
      <c r="H3146" s="4">
        <v>95</v>
      </c>
      <c r="I3146" s="4"/>
      <c r="J3146" s="4" t="s">
        <v>856</v>
      </c>
      <c r="K3146" s="4"/>
      <c r="L3146" s="4">
        <v>1</v>
      </c>
      <c r="M3146" s="4" t="s">
        <v>1905</v>
      </c>
      <c r="N3146" s="4"/>
    </row>
    <row r="3147" spans="1:14" hidden="1" x14ac:dyDescent="0.3">
      <c r="A3147" s="4" t="s">
        <v>607</v>
      </c>
      <c r="B3147" s="4">
        <v>12</v>
      </c>
      <c r="C3147" s="4">
        <v>12</v>
      </c>
      <c r="D3147" s="4">
        <v>186</v>
      </c>
      <c r="E3147" s="4" t="s">
        <v>861</v>
      </c>
      <c r="F3147" s="12" t="s">
        <v>901</v>
      </c>
      <c r="G3147" s="4" t="s">
        <v>1067</v>
      </c>
      <c r="H3147" s="4">
        <v>4.2</v>
      </c>
      <c r="I3147" s="4"/>
      <c r="J3147" s="4" t="s">
        <v>856</v>
      </c>
      <c r="K3147" s="4"/>
      <c r="L3147" s="4">
        <v>1</v>
      </c>
      <c r="M3147" s="4" t="s">
        <v>1068</v>
      </c>
      <c r="N3147" s="4" t="s">
        <v>2069</v>
      </c>
    </row>
    <row r="3148" spans="1:14" hidden="1" x14ac:dyDescent="0.3">
      <c r="A3148" s="4" t="s">
        <v>607</v>
      </c>
      <c r="B3148" s="4">
        <v>12</v>
      </c>
      <c r="C3148" s="4">
        <v>12</v>
      </c>
      <c r="D3148" s="4">
        <v>186</v>
      </c>
      <c r="E3148" s="4" t="s">
        <v>861</v>
      </c>
      <c r="F3148" s="12" t="s">
        <v>901</v>
      </c>
      <c r="G3148" s="4" t="s">
        <v>1069</v>
      </c>
      <c r="H3148" s="4">
        <v>69.8</v>
      </c>
      <c r="I3148" s="4"/>
      <c r="J3148" s="4" t="s">
        <v>856</v>
      </c>
      <c r="K3148" s="4"/>
      <c r="L3148" s="4">
        <v>1</v>
      </c>
      <c r="M3148" s="4" t="s">
        <v>1068</v>
      </c>
      <c r="N3148" s="4" t="s">
        <v>2069</v>
      </c>
    </row>
    <row r="3149" spans="1:14" hidden="1" x14ac:dyDescent="0.3">
      <c r="A3149" s="4" t="s">
        <v>607</v>
      </c>
      <c r="B3149" s="4">
        <v>12</v>
      </c>
      <c r="C3149" s="4">
        <v>12</v>
      </c>
      <c r="D3149" s="4">
        <v>186</v>
      </c>
      <c r="E3149" s="4" t="s">
        <v>861</v>
      </c>
      <c r="F3149" s="12" t="s">
        <v>901</v>
      </c>
      <c r="G3149" s="4" t="s">
        <v>1070</v>
      </c>
      <c r="H3149" s="4">
        <v>21</v>
      </c>
      <c r="I3149" s="4"/>
      <c r="J3149" s="4" t="s">
        <v>856</v>
      </c>
      <c r="K3149" s="4"/>
      <c r="L3149" s="4">
        <v>1</v>
      </c>
      <c r="M3149" s="4" t="s">
        <v>1068</v>
      </c>
      <c r="N3149" s="4" t="s">
        <v>2069</v>
      </c>
    </row>
    <row r="3150" spans="1:14" hidden="1" x14ac:dyDescent="0.3">
      <c r="A3150" s="4" t="s">
        <v>607</v>
      </c>
      <c r="B3150" s="4">
        <v>12</v>
      </c>
      <c r="C3150" s="4">
        <v>12</v>
      </c>
      <c r="D3150" s="4">
        <v>186</v>
      </c>
      <c r="E3150" s="4" t="s">
        <v>861</v>
      </c>
      <c r="F3150" s="12" t="s">
        <v>901</v>
      </c>
      <c r="G3150" s="4" t="s">
        <v>943</v>
      </c>
      <c r="H3150" s="4">
        <v>5</v>
      </c>
      <c r="I3150" s="4"/>
      <c r="J3150" s="4" t="s">
        <v>856</v>
      </c>
      <c r="K3150" s="4"/>
      <c r="L3150" s="4">
        <v>1</v>
      </c>
      <c r="M3150" s="4" t="s">
        <v>1902</v>
      </c>
      <c r="N3150" s="4"/>
    </row>
    <row r="3151" spans="1:14" hidden="1" x14ac:dyDescent="0.3">
      <c r="A3151" s="4" t="s">
        <v>607</v>
      </c>
      <c r="B3151" s="4">
        <v>12</v>
      </c>
      <c r="C3151" s="4">
        <v>12</v>
      </c>
      <c r="D3151" s="4">
        <v>186</v>
      </c>
      <c r="E3151" s="4" t="s">
        <v>861</v>
      </c>
      <c r="F3151" s="12" t="s">
        <v>901</v>
      </c>
      <c r="G3151" s="4" t="s">
        <v>2227</v>
      </c>
      <c r="H3151" s="4">
        <v>2</v>
      </c>
      <c r="I3151" s="4"/>
      <c r="J3151" s="4" t="s">
        <v>856</v>
      </c>
      <c r="K3151" s="4"/>
      <c r="L3151" s="4">
        <v>1</v>
      </c>
      <c r="M3151" s="4" t="s">
        <v>1068</v>
      </c>
      <c r="N3151" s="4" t="s">
        <v>2069</v>
      </c>
    </row>
    <row r="3152" spans="1:14" hidden="1" x14ac:dyDescent="0.3">
      <c r="A3152" s="4" t="s">
        <v>607</v>
      </c>
      <c r="B3152" s="4">
        <v>12</v>
      </c>
      <c r="C3152" s="4">
        <v>12</v>
      </c>
      <c r="D3152" s="4">
        <v>186</v>
      </c>
      <c r="E3152" s="4" t="s">
        <v>861</v>
      </c>
      <c r="F3152" s="12" t="s">
        <v>901</v>
      </c>
      <c r="G3152" s="4" t="s">
        <v>2230</v>
      </c>
      <c r="H3152" s="4">
        <v>3</v>
      </c>
      <c r="I3152" s="4"/>
      <c r="J3152" s="4" t="s">
        <v>856</v>
      </c>
      <c r="K3152" s="4"/>
      <c r="L3152" s="4">
        <v>1</v>
      </c>
      <c r="M3152" s="4" t="s">
        <v>1068</v>
      </c>
      <c r="N3152" s="4" t="s">
        <v>2069</v>
      </c>
    </row>
    <row r="3153" spans="1:14" hidden="1" x14ac:dyDescent="0.3">
      <c r="A3153" s="4" t="s">
        <v>607</v>
      </c>
      <c r="B3153" s="4">
        <v>12</v>
      </c>
      <c r="C3153" s="4">
        <v>12</v>
      </c>
      <c r="D3153" s="4">
        <v>187</v>
      </c>
      <c r="E3153" s="4" t="s">
        <v>861</v>
      </c>
      <c r="F3153" s="12" t="s">
        <v>901</v>
      </c>
      <c r="G3153" s="4" t="s">
        <v>963</v>
      </c>
      <c r="H3153" s="4">
        <v>95</v>
      </c>
      <c r="I3153" s="4"/>
      <c r="J3153" s="4" t="s">
        <v>856</v>
      </c>
      <c r="K3153" s="4"/>
      <c r="L3153" s="4">
        <v>1</v>
      </c>
      <c r="M3153" s="4" t="s">
        <v>1905</v>
      </c>
      <c r="N3153" s="4"/>
    </row>
    <row r="3154" spans="1:14" hidden="1" x14ac:dyDescent="0.3">
      <c r="A3154" s="4" t="s">
        <v>607</v>
      </c>
      <c r="B3154" s="4">
        <v>12</v>
      </c>
      <c r="C3154" s="4">
        <v>12</v>
      </c>
      <c r="D3154" s="4">
        <v>187</v>
      </c>
      <c r="E3154" s="4" t="s">
        <v>861</v>
      </c>
      <c r="F3154" s="12" t="s">
        <v>901</v>
      </c>
      <c r="G3154" s="4" t="s">
        <v>1067</v>
      </c>
      <c r="H3154" s="4">
        <v>3.9</v>
      </c>
      <c r="I3154" s="4"/>
      <c r="J3154" s="4" t="s">
        <v>856</v>
      </c>
      <c r="K3154" s="4"/>
      <c r="L3154" s="4">
        <v>1</v>
      </c>
      <c r="M3154" s="4" t="s">
        <v>1068</v>
      </c>
      <c r="N3154" s="4" t="s">
        <v>2069</v>
      </c>
    </row>
    <row r="3155" spans="1:14" hidden="1" x14ac:dyDescent="0.3">
      <c r="A3155" s="4" t="s">
        <v>607</v>
      </c>
      <c r="B3155" s="4">
        <v>12</v>
      </c>
      <c r="C3155" s="4">
        <v>12</v>
      </c>
      <c r="D3155" s="4">
        <v>187</v>
      </c>
      <c r="E3155" s="4" t="s">
        <v>861</v>
      </c>
      <c r="F3155" s="12" t="s">
        <v>901</v>
      </c>
      <c r="G3155" s="4" t="s">
        <v>1069</v>
      </c>
      <c r="H3155" s="4">
        <v>69.099999999999994</v>
      </c>
      <c r="I3155" s="4"/>
      <c r="J3155" s="4" t="s">
        <v>856</v>
      </c>
      <c r="K3155" s="4"/>
      <c r="L3155" s="4">
        <v>1</v>
      </c>
      <c r="M3155" s="4" t="s">
        <v>1068</v>
      </c>
      <c r="N3155" s="4" t="s">
        <v>2069</v>
      </c>
    </row>
    <row r="3156" spans="1:14" hidden="1" x14ac:dyDescent="0.3">
      <c r="A3156" s="4" t="s">
        <v>607</v>
      </c>
      <c r="B3156" s="4">
        <v>12</v>
      </c>
      <c r="C3156" s="4">
        <v>12</v>
      </c>
      <c r="D3156" s="4">
        <v>187</v>
      </c>
      <c r="E3156" s="4" t="s">
        <v>861</v>
      </c>
      <c r="F3156" s="12" t="s">
        <v>901</v>
      </c>
      <c r="G3156" s="4" t="s">
        <v>1070</v>
      </c>
      <c r="H3156" s="4">
        <v>22</v>
      </c>
      <c r="I3156" s="4"/>
      <c r="J3156" s="4" t="s">
        <v>856</v>
      </c>
      <c r="K3156" s="4"/>
      <c r="L3156" s="4">
        <v>1</v>
      </c>
      <c r="M3156" s="4" t="s">
        <v>1068</v>
      </c>
      <c r="N3156" s="4" t="s">
        <v>2069</v>
      </c>
    </row>
    <row r="3157" spans="1:14" hidden="1" x14ac:dyDescent="0.3">
      <c r="A3157" s="4" t="s">
        <v>607</v>
      </c>
      <c r="B3157" s="4">
        <v>12</v>
      </c>
      <c r="C3157" s="4">
        <v>12</v>
      </c>
      <c r="D3157" s="4">
        <v>187</v>
      </c>
      <c r="E3157" s="4" t="s">
        <v>861</v>
      </c>
      <c r="F3157" s="12" t="s">
        <v>901</v>
      </c>
      <c r="G3157" s="4" t="s">
        <v>2227</v>
      </c>
      <c r="H3157" s="4">
        <v>1</v>
      </c>
      <c r="I3157" s="4"/>
      <c r="J3157" s="4" t="s">
        <v>856</v>
      </c>
      <c r="K3157" s="4"/>
      <c r="L3157" s="4">
        <v>1</v>
      </c>
      <c r="M3157" s="4" t="s">
        <v>1068</v>
      </c>
      <c r="N3157" s="4" t="s">
        <v>2069</v>
      </c>
    </row>
    <row r="3158" spans="1:14" hidden="1" x14ac:dyDescent="0.3">
      <c r="A3158" s="4" t="s">
        <v>607</v>
      </c>
      <c r="B3158" s="4">
        <v>12</v>
      </c>
      <c r="C3158" s="4">
        <v>12</v>
      </c>
      <c r="D3158" s="4">
        <v>187</v>
      </c>
      <c r="E3158" s="4" t="s">
        <v>861</v>
      </c>
      <c r="F3158" s="12" t="s">
        <v>901</v>
      </c>
      <c r="G3158" s="4" t="s">
        <v>2230</v>
      </c>
      <c r="H3158" s="4">
        <v>4</v>
      </c>
      <c r="I3158" s="4"/>
      <c r="J3158" s="4" t="s">
        <v>856</v>
      </c>
      <c r="K3158" s="4"/>
      <c r="L3158" s="4">
        <v>1</v>
      </c>
      <c r="M3158" s="4" t="s">
        <v>1068</v>
      </c>
      <c r="N3158" s="4" t="s">
        <v>2069</v>
      </c>
    </row>
    <row r="3159" spans="1:14" hidden="1" x14ac:dyDescent="0.3">
      <c r="A3159" s="4" t="s">
        <v>607</v>
      </c>
      <c r="B3159" s="4">
        <v>12</v>
      </c>
      <c r="C3159" s="4">
        <v>12</v>
      </c>
      <c r="D3159" s="4">
        <v>188</v>
      </c>
      <c r="E3159" s="4" t="s">
        <v>861</v>
      </c>
      <c r="F3159" s="12" t="s">
        <v>901</v>
      </c>
      <c r="G3159" s="4" t="s">
        <v>963</v>
      </c>
      <c r="H3159" s="4">
        <v>96</v>
      </c>
      <c r="I3159" s="4"/>
      <c r="J3159" s="4" t="s">
        <v>856</v>
      </c>
      <c r="K3159" s="4"/>
      <c r="L3159" s="4">
        <v>1</v>
      </c>
      <c r="M3159" s="4" t="s">
        <v>1905</v>
      </c>
      <c r="N3159" s="4"/>
    </row>
    <row r="3160" spans="1:14" hidden="1" x14ac:dyDescent="0.3">
      <c r="A3160" s="4" t="s">
        <v>607</v>
      </c>
      <c r="B3160" s="4">
        <v>12</v>
      </c>
      <c r="C3160" s="4">
        <v>12</v>
      </c>
      <c r="D3160" s="4">
        <v>188</v>
      </c>
      <c r="E3160" s="4" t="s">
        <v>861</v>
      </c>
      <c r="F3160" s="12" t="s">
        <v>901</v>
      </c>
      <c r="G3160" s="4" t="s">
        <v>1067</v>
      </c>
      <c r="H3160" s="4">
        <v>3.6</v>
      </c>
      <c r="I3160" s="4"/>
      <c r="J3160" s="4" t="s">
        <v>856</v>
      </c>
      <c r="K3160" s="4"/>
      <c r="L3160" s="4">
        <v>1</v>
      </c>
      <c r="M3160" s="4" t="s">
        <v>1068</v>
      </c>
      <c r="N3160" s="4" t="s">
        <v>2069</v>
      </c>
    </row>
    <row r="3161" spans="1:14" hidden="1" x14ac:dyDescent="0.3">
      <c r="A3161" s="4" t="s">
        <v>607</v>
      </c>
      <c r="B3161" s="4">
        <v>12</v>
      </c>
      <c r="C3161" s="4">
        <v>12</v>
      </c>
      <c r="D3161" s="4">
        <v>188</v>
      </c>
      <c r="E3161" s="4" t="s">
        <v>861</v>
      </c>
      <c r="F3161" s="12" t="s">
        <v>901</v>
      </c>
      <c r="G3161" s="4" t="s">
        <v>1069</v>
      </c>
      <c r="H3161" s="4">
        <v>70.400000000000006</v>
      </c>
      <c r="I3161" s="4"/>
      <c r="J3161" s="4" t="s">
        <v>856</v>
      </c>
      <c r="K3161" s="4"/>
      <c r="L3161" s="4">
        <v>1</v>
      </c>
      <c r="M3161" s="4" t="s">
        <v>1068</v>
      </c>
      <c r="N3161" s="4" t="s">
        <v>2069</v>
      </c>
    </row>
    <row r="3162" spans="1:14" hidden="1" x14ac:dyDescent="0.3">
      <c r="A3162" s="4" t="s">
        <v>607</v>
      </c>
      <c r="B3162" s="4">
        <v>12</v>
      </c>
      <c r="C3162" s="4">
        <v>12</v>
      </c>
      <c r="D3162" s="4">
        <v>188</v>
      </c>
      <c r="E3162" s="4" t="s">
        <v>861</v>
      </c>
      <c r="F3162" s="12" t="s">
        <v>901</v>
      </c>
      <c r="G3162" s="4" t="s">
        <v>1070</v>
      </c>
      <c r="H3162" s="4">
        <v>22</v>
      </c>
      <c r="I3162" s="4"/>
      <c r="J3162" s="4" t="s">
        <v>856</v>
      </c>
      <c r="K3162" s="4"/>
      <c r="L3162" s="4">
        <v>1</v>
      </c>
      <c r="M3162" s="4" t="s">
        <v>1068</v>
      </c>
      <c r="N3162" s="4" t="s">
        <v>2069</v>
      </c>
    </row>
    <row r="3163" spans="1:14" hidden="1" x14ac:dyDescent="0.3">
      <c r="A3163" s="4" t="s">
        <v>607</v>
      </c>
      <c r="B3163" s="4">
        <v>12</v>
      </c>
      <c r="C3163" s="4">
        <v>12</v>
      </c>
      <c r="D3163" s="4">
        <v>188</v>
      </c>
      <c r="E3163" s="4" t="s">
        <v>861</v>
      </c>
      <c r="F3163" s="12" t="s">
        <v>901</v>
      </c>
      <c r="G3163" s="4" t="s">
        <v>2227</v>
      </c>
      <c r="H3163" s="4">
        <v>2</v>
      </c>
      <c r="I3163" s="4"/>
      <c r="J3163" s="4" t="s">
        <v>856</v>
      </c>
      <c r="K3163" s="4"/>
      <c r="L3163" s="4">
        <v>1</v>
      </c>
      <c r="M3163" s="4" t="s">
        <v>1068</v>
      </c>
      <c r="N3163" s="4" t="s">
        <v>2069</v>
      </c>
    </row>
    <row r="3164" spans="1:14" hidden="1" x14ac:dyDescent="0.3">
      <c r="A3164" s="4" t="s">
        <v>607</v>
      </c>
      <c r="B3164" s="4">
        <v>12</v>
      </c>
      <c r="C3164" s="4">
        <v>12</v>
      </c>
      <c r="D3164" s="4">
        <v>188</v>
      </c>
      <c r="E3164" s="4" t="s">
        <v>861</v>
      </c>
      <c r="F3164" s="12" t="s">
        <v>901</v>
      </c>
      <c r="G3164" s="4" t="s">
        <v>2230</v>
      </c>
      <c r="H3164" s="4">
        <v>2</v>
      </c>
      <c r="I3164" s="4"/>
      <c r="J3164" s="4" t="s">
        <v>856</v>
      </c>
      <c r="K3164" s="4"/>
      <c r="L3164" s="4">
        <v>1</v>
      </c>
      <c r="M3164" s="4" t="s">
        <v>1068</v>
      </c>
      <c r="N3164" s="4" t="s">
        <v>2069</v>
      </c>
    </row>
    <row r="3165" spans="1:14" hidden="1" x14ac:dyDescent="0.3">
      <c r="A3165" s="4" t="s">
        <v>603</v>
      </c>
      <c r="B3165" s="4">
        <v>13</v>
      </c>
      <c r="C3165" s="4">
        <v>13</v>
      </c>
      <c r="D3165" s="5">
        <v>189</v>
      </c>
      <c r="E3165" s="4" t="s">
        <v>1523</v>
      </c>
      <c r="F3165" s="4" t="s">
        <v>1048</v>
      </c>
      <c r="G3165" s="4" t="s">
        <v>943</v>
      </c>
      <c r="H3165" s="4">
        <v>79.59</v>
      </c>
      <c r="I3165" s="4"/>
      <c r="J3165" s="4" t="s">
        <v>856</v>
      </c>
      <c r="K3165" s="4"/>
      <c r="L3165" s="4">
        <v>1</v>
      </c>
      <c r="M3165" s="4" t="s">
        <v>1087</v>
      </c>
      <c r="N3165" s="4" t="s">
        <v>1088</v>
      </c>
    </row>
    <row r="3166" spans="1:14" hidden="1" x14ac:dyDescent="0.3">
      <c r="A3166" s="4" t="s">
        <v>603</v>
      </c>
      <c r="B3166" s="4">
        <v>13</v>
      </c>
      <c r="C3166" s="4">
        <v>13</v>
      </c>
      <c r="D3166" s="4">
        <v>189</v>
      </c>
      <c r="E3166" s="4" t="s">
        <v>1523</v>
      </c>
      <c r="F3166" s="4" t="s">
        <v>1048</v>
      </c>
      <c r="G3166" s="4" t="s">
        <v>1089</v>
      </c>
      <c r="H3166" s="4">
        <v>6.66</v>
      </c>
      <c r="I3166" s="4"/>
      <c r="J3166" s="4" t="s">
        <v>856</v>
      </c>
      <c r="K3166" s="4"/>
      <c r="L3166" s="4">
        <v>1</v>
      </c>
      <c r="M3166" s="4" t="s">
        <v>1090</v>
      </c>
      <c r="N3166" s="4" t="s">
        <v>1088</v>
      </c>
    </row>
    <row r="3167" spans="1:14" hidden="1" x14ac:dyDescent="0.3">
      <c r="A3167" s="4" t="s">
        <v>603</v>
      </c>
      <c r="B3167" s="4">
        <v>13</v>
      </c>
      <c r="C3167" s="4">
        <v>13</v>
      </c>
      <c r="D3167" s="5">
        <v>190</v>
      </c>
      <c r="E3167" s="4" t="s">
        <v>1523</v>
      </c>
      <c r="F3167" s="4" t="s">
        <v>1048</v>
      </c>
      <c r="G3167" s="4" t="s">
        <v>943</v>
      </c>
      <c r="H3167" s="4">
        <v>13.67</v>
      </c>
      <c r="I3167" s="4"/>
      <c r="J3167" s="4" t="s">
        <v>856</v>
      </c>
      <c r="K3167" s="4"/>
      <c r="L3167" s="4">
        <v>1</v>
      </c>
      <c r="M3167" s="4" t="s">
        <v>1087</v>
      </c>
      <c r="N3167" s="4" t="s">
        <v>1088</v>
      </c>
    </row>
    <row r="3168" spans="1:14" hidden="1" x14ac:dyDescent="0.3">
      <c r="A3168" s="4" t="s">
        <v>603</v>
      </c>
      <c r="B3168" s="4">
        <v>13</v>
      </c>
      <c r="C3168" s="4">
        <v>13</v>
      </c>
      <c r="D3168" s="4">
        <v>190</v>
      </c>
      <c r="E3168" s="4" t="s">
        <v>1523</v>
      </c>
      <c r="F3168" s="4" t="s">
        <v>1048</v>
      </c>
      <c r="G3168" s="4" t="s">
        <v>1089</v>
      </c>
      <c r="H3168" s="4">
        <v>3.41</v>
      </c>
      <c r="I3168" s="4"/>
      <c r="J3168" s="4" t="s">
        <v>856</v>
      </c>
      <c r="K3168" s="4"/>
      <c r="L3168" s="4">
        <v>1</v>
      </c>
      <c r="M3168" s="4" t="s">
        <v>1090</v>
      </c>
      <c r="N3168" s="4" t="s">
        <v>1088</v>
      </c>
    </row>
    <row r="3169" spans="1:14" hidden="1" x14ac:dyDescent="0.3">
      <c r="A3169" s="4" t="s">
        <v>603</v>
      </c>
      <c r="B3169" s="4">
        <v>13</v>
      </c>
      <c r="C3169" s="4">
        <v>13</v>
      </c>
      <c r="D3169" s="5">
        <v>191</v>
      </c>
      <c r="E3169" s="4" t="s">
        <v>1523</v>
      </c>
      <c r="F3169" s="4" t="s">
        <v>1048</v>
      </c>
      <c r="G3169" s="4" t="s">
        <v>943</v>
      </c>
      <c r="H3169" s="4">
        <v>96.54</v>
      </c>
      <c r="I3169" s="4"/>
      <c r="J3169" s="4" t="s">
        <v>856</v>
      </c>
      <c r="K3169" s="4"/>
      <c r="L3169" s="4">
        <v>1</v>
      </c>
      <c r="M3169" s="4" t="s">
        <v>1087</v>
      </c>
      <c r="N3169" s="4" t="s">
        <v>1088</v>
      </c>
    </row>
    <row r="3170" spans="1:14" hidden="1" x14ac:dyDescent="0.3">
      <c r="A3170" s="4" t="s">
        <v>603</v>
      </c>
      <c r="B3170" s="4">
        <v>13</v>
      </c>
      <c r="C3170" s="4">
        <v>13</v>
      </c>
      <c r="D3170" s="4">
        <v>191</v>
      </c>
      <c r="E3170" s="4" t="s">
        <v>1523</v>
      </c>
      <c r="F3170" s="4" t="s">
        <v>1048</v>
      </c>
      <c r="G3170" s="4" t="s">
        <v>1089</v>
      </c>
      <c r="H3170" s="4">
        <v>8.44</v>
      </c>
      <c r="I3170" s="4"/>
      <c r="J3170" s="4" t="s">
        <v>856</v>
      </c>
      <c r="K3170" s="4"/>
      <c r="L3170" s="4">
        <v>1</v>
      </c>
      <c r="M3170" s="4" t="s">
        <v>1090</v>
      </c>
      <c r="N3170" s="4" t="s">
        <v>1088</v>
      </c>
    </row>
    <row r="3171" spans="1:14" hidden="1" x14ac:dyDescent="0.3">
      <c r="A3171" s="4" t="s">
        <v>603</v>
      </c>
      <c r="B3171" s="4">
        <v>13</v>
      </c>
      <c r="C3171" s="4">
        <v>13</v>
      </c>
      <c r="D3171" s="5">
        <v>192</v>
      </c>
      <c r="E3171" s="4" t="s">
        <v>1523</v>
      </c>
      <c r="F3171" s="4" t="s">
        <v>1048</v>
      </c>
      <c r="G3171" s="4" t="s">
        <v>943</v>
      </c>
      <c r="H3171" s="4">
        <v>67.08</v>
      </c>
      <c r="I3171" s="4"/>
      <c r="J3171" s="4" t="s">
        <v>856</v>
      </c>
      <c r="K3171" s="4"/>
      <c r="L3171" s="4">
        <v>1</v>
      </c>
      <c r="M3171" s="4" t="s">
        <v>1087</v>
      </c>
      <c r="N3171" s="4" t="s">
        <v>1088</v>
      </c>
    </row>
    <row r="3172" spans="1:14" hidden="1" x14ac:dyDescent="0.3">
      <c r="A3172" s="4" t="s">
        <v>603</v>
      </c>
      <c r="B3172" s="4">
        <v>13</v>
      </c>
      <c r="C3172" s="4">
        <v>13</v>
      </c>
      <c r="D3172" s="4">
        <v>192</v>
      </c>
      <c r="E3172" s="4" t="s">
        <v>1523</v>
      </c>
      <c r="F3172" s="4" t="s">
        <v>1048</v>
      </c>
      <c r="G3172" s="4" t="s">
        <v>1089</v>
      </c>
      <c r="H3172" s="4">
        <v>7.22</v>
      </c>
      <c r="I3172" s="4"/>
      <c r="J3172" s="4" t="s">
        <v>856</v>
      </c>
      <c r="K3172" s="4"/>
      <c r="L3172" s="4">
        <v>1</v>
      </c>
      <c r="M3172" s="4" t="s">
        <v>1090</v>
      </c>
      <c r="N3172" s="4" t="s">
        <v>1088</v>
      </c>
    </row>
    <row r="3173" spans="1:14" hidden="1" x14ac:dyDescent="0.3">
      <c r="A3173" s="4" t="s">
        <v>603</v>
      </c>
      <c r="B3173" s="4">
        <v>13</v>
      </c>
      <c r="C3173" s="4">
        <v>13</v>
      </c>
      <c r="D3173" s="5">
        <v>193</v>
      </c>
      <c r="E3173" s="4" t="s">
        <v>1523</v>
      </c>
      <c r="F3173" s="4" t="s">
        <v>1048</v>
      </c>
      <c r="G3173" s="4" t="s">
        <v>943</v>
      </c>
      <c r="H3173" s="4">
        <v>3.78</v>
      </c>
      <c r="I3173" s="4"/>
      <c r="J3173" s="4" t="s">
        <v>856</v>
      </c>
      <c r="K3173" s="4"/>
      <c r="L3173" s="4">
        <v>1</v>
      </c>
      <c r="M3173" s="4" t="s">
        <v>1087</v>
      </c>
      <c r="N3173" s="4" t="s">
        <v>1088</v>
      </c>
    </row>
    <row r="3174" spans="1:14" hidden="1" x14ac:dyDescent="0.3">
      <c r="A3174" s="4" t="s">
        <v>603</v>
      </c>
      <c r="B3174" s="4">
        <v>13</v>
      </c>
      <c r="C3174" s="4">
        <v>13</v>
      </c>
      <c r="D3174" s="4">
        <v>193</v>
      </c>
      <c r="E3174" s="4" t="s">
        <v>1523</v>
      </c>
      <c r="F3174" s="4" t="s">
        <v>1048</v>
      </c>
      <c r="G3174" s="4" t="s">
        <v>1089</v>
      </c>
      <c r="H3174" s="4">
        <v>1.83</v>
      </c>
      <c r="I3174" s="4"/>
      <c r="J3174" s="4" t="s">
        <v>856</v>
      </c>
      <c r="K3174" s="4"/>
      <c r="L3174" s="4">
        <v>1</v>
      </c>
      <c r="M3174" s="4" t="s">
        <v>1090</v>
      </c>
      <c r="N3174" s="4" t="s">
        <v>1088</v>
      </c>
    </row>
    <row r="3175" spans="1:14" hidden="1" x14ac:dyDescent="0.3">
      <c r="A3175" s="4" t="s">
        <v>603</v>
      </c>
      <c r="B3175" s="4">
        <v>13</v>
      </c>
      <c r="C3175" s="4">
        <v>13</v>
      </c>
      <c r="D3175" s="5">
        <v>194</v>
      </c>
      <c r="E3175" s="4" t="s">
        <v>1523</v>
      </c>
      <c r="F3175" s="4" t="s">
        <v>1048</v>
      </c>
      <c r="G3175" s="4" t="s">
        <v>943</v>
      </c>
      <c r="H3175" s="4">
        <v>5.0999999999999996</v>
      </c>
      <c r="I3175" s="4"/>
      <c r="J3175" s="4" t="s">
        <v>856</v>
      </c>
      <c r="K3175" s="4"/>
      <c r="L3175" s="4">
        <v>1</v>
      </c>
      <c r="M3175" s="4" t="s">
        <v>1087</v>
      </c>
      <c r="N3175" s="4" t="s">
        <v>1088</v>
      </c>
    </row>
    <row r="3176" spans="1:14" hidden="1" x14ac:dyDescent="0.3">
      <c r="A3176" s="4" t="s">
        <v>603</v>
      </c>
      <c r="B3176" s="4">
        <v>13</v>
      </c>
      <c r="C3176" s="4">
        <v>13</v>
      </c>
      <c r="D3176" s="4">
        <v>194</v>
      </c>
      <c r="E3176" s="4" t="s">
        <v>1523</v>
      </c>
      <c r="F3176" s="4" t="s">
        <v>1048</v>
      </c>
      <c r="G3176" s="4" t="s">
        <v>1089</v>
      </c>
      <c r="H3176" s="4">
        <v>2.62</v>
      </c>
      <c r="I3176" s="4"/>
      <c r="J3176" s="4" t="s">
        <v>856</v>
      </c>
      <c r="K3176" s="4"/>
      <c r="L3176" s="4">
        <v>1</v>
      </c>
      <c r="M3176" s="4" t="s">
        <v>1090</v>
      </c>
      <c r="N3176" s="4" t="s">
        <v>1088</v>
      </c>
    </row>
    <row r="3177" spans="1:14" hidden="1" x14ac:dyDescent="0.3">
      <c r="A3177" s="4" t="s">
        <v>603</v>
      </c>
      <c r="B3177" s="4">
        <v>13</v>
      </c>
      <c r="C3177" s="4">
        <v>13</v>
      </c>
      <c r="D3177" s="5">
        <v>195</v>
      </c>
      <c r="E3177" s="4" t="s">
        <v>1523</v>
      </c>
      <c r="F3177" s="4" t="s">
        <v>1048</v>
      </c>
      <c r="G3177" s="4" t="s">
        <v>943</v>
      </c>
      <c r="H3177" s="4">
        <v>3.57</v>
      </c>
      <c r="I3177" s="4"/>
      <c r="J3177" s="4" t="s">
        <v>856</v>
      </c>
      <c r="K3177" s="4"/>
      <c r="L3177" s="4">
        <v>1</v>
      </c>
      <c r="M3177" s="4" t="s">
        <v>1087</v>
      </c>
      <c r="N3177" s="4" t="s">
        <v>1088</v>
      </c>
    </row>
    <row r="3178" spans="1:14" hidden="1" x14ac:dyDescent="0.3">
      <c r="A3178" s="4" t="s">
        <v>603</v>
      </c>
      <c r="B3178" s="4">
        <v>13</v>
      </c>
      <c r="C3178" s="4">
        <v>13</v>
      </c>
      <c r="D3178" s="4">
        <v>195</v>
      </c>
      <c r="E3178" s="4" t="s">
        <v>1523</v>
      </c>
      <c r="F3178" s="4" t="s">
        <v>1048</v>
      </c>
      <c r="G3178" s="4" t="s">
        <v>1089</v>
      </c>
      <c r="H3178" s="4">
        <v>1.79</v>
      </c>
      <c r="I3178" s="4"/>
      <c r="J3178" s="4" t="s">
        <v>856</v>
      </c>
      <c r="K3178" s="4"/>
      <c r="L3178" s="4">
        <v>1</v>
      </c>
      <c r="M3178" s="4" t="s">
        <v>1090</v>
      </c>
      <c r="N3178" s="4" t="s">
        <v>1088</v>
      </c>
    </row>
    <row r="3179" spans="1:14" hidden="1" x14ac:dyDescent="0.3">
      <c r="A3179" s="4" t="s">
        <v>603</v>
      </c>
      <c r="B3179" s="4">
        <v>13</v>
      </c>
      <c r="C3179" s="4">
        <v>13</v>
      </c>
      <c r="D3179" s="5">
        <v>196</v>
      </c>
      <c r="E3179" s="4" t="s">
        <v>1523</v>
      </c>
      <c r="F3179" s="4" t="s">
        <v>1048</v>
      </c>
      <c r="G3179" s="4" t="s">
        <v>943</v>
      </c>
      <c r="H3179" s="4">
        <v>11.89</v>
      </c>
      <c r="I3179" s="4"/>
      <c r="J3179" s="4" t="s">
        <v>856</v>
      </c>
      <c r="K3179" s="4"/>
      <c r="L3179" s="4">
        <v>1</v>
      </c>
      <c r="M3179" s="4" t="s">
        <v>1087</v>
      </c>
      <c r="N3179" s="4" t="s">
        <v>1088</v>
      </c>
    </row>
    <row r="3180" spans="1:14" hidden="1" x14ac:dyDescent="0.3">
      <c r="A3180" s="4" t="s">
        <v>603</v>
      </c>
      <c r="B3180" s="4">
        <v>13</v>
      </c>
      <c r="C3180" s="4">
        <v>13</v>
      </c>
      <c r="D3180" s="4">
        <v>196</v>
      </c>
      <c r="E3180" s="4" t="s">
        <v>1523</v>
      </c>
      <c r="F3180" s="4" t="s">
        <v>1048</v>
      </c>
      <c r="G3180" s="4" t="s">
        <v>1089</v>
      </c>
      <c r="H3180" s="4">
        <v>2.33</v>
      </c>
      <c r="I3180" s="4"/>
      <c r="J3180" s="4" t="s">
        <v>856</v>
      </c>
      <c r="K3180" s="4"/>
      <c r="L3180" s="4">
        <v>1</v>
      </c>
      <c r="M3180" s="4" t="s">
        <v>1090</v>
      </c>
      <c r="N3180" s="4" t="s">
        <v>1088</v>
      </c>
    </row>
    <row r="3181" spans="1:14" hidden="1" x14ac:dyDescent="0.3">
      <c r="A3181" s="4" t="s">
        <v>603</v>
      </c>
      <c r="B3181" s="4">
        <v>13</v>
      </c>
      <c r="C3181" s="4">
        <v>13</v>
      </c>
      <c r="D3181" s="5">
        <v>197</v>
      </c>
      <c r="E3181" s="4" t="s">
        <v>1523</v>
      </c>
      <c r="F3181" s="4" t="s">
        <v>1048</v>
      </c>
      <c r="G3181" s="4" t="s">
        <v>943</v>
      </c>
      <c r="H3181" s="4">
        <v>96.16</v>
      </c>
      <c r="I3181" s="4"/>
      <c r="J3181" s="4" t="s">
        <v>856</v>
      </c>
      <c r="K3181" s="4"/>
      <c r="L3181" s="4">
        <v>1</v>
      </c>
      <c r="M3181" s="4" t="s">
        <v>1087</v>
      </c>
      <c r="N3181" s="4" t="s">
        <v>1088</v>
      </c>
    </row>
    <row r="3182" spans="1:14" hidden="1" x14ac:dyDescent="0.3">
      <c r="A3182" s="4" t="s">
        <v>603</v>
      </c>
      <c r="B3182" s="4">
        <v>13</v>
      </c>
      <c r="C3182" s="4">
        <v>13</v>
      </c>
      <c r="D3182" s="4">
        <v>197</v>
      </c>
      <c r="E3182" s="4" t="s">
        <v>1523</v>
      </c>
      <c r="F3182" s="4" t="s">
        <v>1048</v>
      </c>
      <c r="G3182" s="4" t="s">
        <v>1089</v>
      </c>
      <c r="H3182" s="4">
        <v>9.41</v>
      </c>
      <c r="I3182" s="4"/>
      <c r="J3182" s="4" t="s">
        <v>856</v>
      </c>
      <c r="K3182" s="4"/>
      <c r="L3182" s="4">
        <v>1</v>
      </c>
      <c r="M3182" s="4" t="s">
        <v>1090</v>
      </c>
      <c r="N3182" s="4" t="s">
        <v>1088</v>
      </c>
    </row>
    <row r="3183" spans="1:14" hidden="1" x14ac:dyDescent="0.3">
      <c r="A3183" s="4" t="s">
        <v>603</v>
      </c>
      <c r="B3183" s="4">
        <v>13</v>
      </c>
      <c r="C3183" s="4">
        <v>13</v>
      </c>
      <c r="D3183" s="5">
        <v>198</v>
      </c>
      <c r="E3183" s="4" t="s">
        <v>1523</v>
      </c>
      <c r="F3183" s="4" t="s">
        <v>1048</v>
      </c>
      <c r="G3183" s="4" t="s">
        <v>943</v>
      </c>
      <c r="H3183" s="4">
        <v>60.77</v>
      </c>
      <c r="I3183" s="4"/>
      <c r="J3183" s="4" t="s">
        <v>856</v>
      </c>
      <c r="K3183" s="4"/>
      <c r="L3183" s="4">
        <v>1</v>
      </c>
      <c r="M3183" s="4" t="s">
        <v>1087</v>
      </c>
      <c r="N3183" s="4" t="s">
        <v>1088</v>
      </c>
    </row>
    <row r="3184" spans="1:14" hidden="1" x14ac:dyDescent="0.3">
      <c r="A3184" s="4" t="s">
        <v>603</v>
      </c>
      <c r="B3184" s="4">
        <v>13</v>
      </c>
      <c r="C3184" s="4">
        <v>13</v>
      </c>
      <c r="D3184" s="4">
        <v>198</v>
      </c>
      <c r="E3184" s="4" t="s">
        <v>1523</v>
      </c>
      <c r="F3184" s="4" t="s">
        <v>1048</v>
      </c>
      <c r="G3184" s="4" t="s">
        <v>1089</v>
      </c>
      <c r="H3184" s="4">
        <v>6.95</v>
      </c>
      <c r="I3184" s="4"/>
      <c r="J3184" s="4" t="s">
        <v>856</v>
      </c>
      <c r="K3184" s="4"/>
      <c r="L3184" s="4">
        <v>1</v>
      </c>
      <c r="M3184" s="4" t="s">
        <v>1090</v>
      </c>
      <c r="N3184" s="4" t="s">
        <v>1088</v>
      </c>
    </row>
    <row r="3185" spans="1:14" hidden="1" x14ac:dyDescent="0.3">
      <c r="A3185" s="4" t="s">
        <v>603</v>
      </c>
      <c r="B3185" s="4">
        <v>13</v>
      </c>
      <c r="C3185" s="4">
        <v>13</v>
      </c>
      <c r="D3185" s="5">
        <v>199</v>
      </c>
      <c r="E3185" s="4" t="s">
        <v>1523</v>
      </c>
      <c r="F3185" s="4" t="s">
        <v>1048</v>
      </c>
      <c r="G3185" s="4" t="s">
        <v>943</v>
      </c>
      <c r="H3185" s="4">
        <v>95.76</v>
      </c>
      <c r="I3185" s="4"/>
      <c r="J3185" s="4" t="s">
        <v>856</v>
      </c>
      <c r="K3185" s="4"/>
      <c r="L3185" s="4">
        <v>1</v>
      </c>
      <c r="M3185" s="4" t="s">
        <v>1087</v>
      </c>
      <c r="N3185" s="4" t="s">
        <v>1088</v>
      </c>
    </row>
    <row r="3186" spans="1:14" hidden="1" x14ac:dyDescent="0.3">
      <c r="A3186" s="4" t="s">
        <v>603</v>
      </c>
      <c r="B3186" s="4">
        <v>13</v>
      </c>
      <c r="C3186" s="4">
        <v>13</v>
      </c>
      <c r="D3186" s="4">
        <v>199</v>
      </c>
      <c r="E3186" s="4" t="s">
        <v>1523</v>
      </c>
      <c r="F3186" s="4" t="s">
        <v>1048</v>
      </c>
      <c r="G3186" s="4" t="s">
        <v>1089</v>
      </c>
      <c r="H3186" s="4">
        <v>12.51</v>
      </c>
      <c r="I3186" s="4"/>
      <c r="J3186" s="4" t="s">
        <v>856</v>
      </c>
      <c r="K3186" s="4"/>
      <c r="L3186" s="4">
        <v>1</v>
      </c>
      <c r="M3186" s="4" t="s">
        <v>1090</v>
      </c>
      <c r="N3186" s="4" t="s">
        <v>1088</v>
      </c>
    </row>
    <row r="3187" spans="1:14" hidden="1" x14ac:dyDescent="0.3">
      <c r="A3187" s="4" t="s">
        <v>603</v>
      </c>
      <c r="B3187" s="4">
        <v>13</v>
      </c>
      <c r="C3187" s="4">
        <v>13</v>
      </c>
      <c r="D3187" s="5">
        <v>200</v>
      </c>
      <c r="E3187" s="4" t="s">
        <v>1523</v>
      </c>
      <c r="F3187" s="4" t="s">
        <v>1048</v>
      </c>
      <c r="G3187" s="4" t="s">
        <v>943</v>
      </c>
      <c r="H3187" s="4">
        <v>92.67</v>
      </c>
      <c r="I3187" s="4"/>
      <c r="J3187" s="4" t="s">
        <v>856</v>
      </c>
      <c r="K3187" s="4"/>
      <c r="L3187" s="4">
        <v>1</v>
      </c>
      <c r="M3187" s="4" t="s">
        <v>1087</v>
      </c>
      <c r="N3187" s="4" t="s">
        <v>1088</v>
      </c>
    </row>
    <row r="3188" spans="1:14" hidden="1" x14ac:dyDescent="0.3">
      <c r="A3188" s="4" t="s">
        <v>603</v>
      </c>
      <c r="B3188" s="4">
        <v>13</v>
      </c>
      <c r="C3188" s="4">
        <v>13</v>
      </c>
      <c r="D3188" s="4">
        <v>200</v>
      </c>
      <c r="E3188" s="4" t="s">
        <v>1523</v>
      </c>
      <c r="F3188" s="4" t="s">
        <v>1048</v>
      </c>
      <c r="G3188" s="4" t="s">
        <v>1089</v>
      </c>
      <c r="H3188" s="4">
        <v>8.94</v>
      </c>
      <c r="I3188" s="4"/>
      <c r="J3188" s="4" t="s">
        <v>856</v>
      </c>
      <c r="K3188" s="4"/>
      <c r="L3188" s="4">
        <v>1</v>
      </c>
      <c r="M3188" s="4" t="s">
        <v>1090</v>
      </c>
      <c r="N3188" s="4" t="s">
        <v>1088</v>
      </c>
    </row>
    <row r="3189" spans="1:14" hidden="1" x14ac:dyDescent="0.3">
      <c r="A3189" s="4" t="s">
        <v>603</v>
      </c>
      <c r="B3189" s="4">
        <v>13</v>
      </c>
      <c r="C3189" s="4">
        <v>13</v>
      </c>
      <c r="D3189" s="5">
        <v>201</v>
      </c>
      <c r="E3189" s="4" t="s">
        <v>1523</v>
      </c>
      <c r="F3189" s="4" t="s">
        <v>1048</v>
      </c>
      <c r="G3189" s="4" t="s">
        <v>943</v>
      </c>
      <c r="H3189" s="4">
        <v>44.93</v>
      </c>
      <c r="I3189" s="4"/>
      <c r="J3189" s="4" t="s">
        <v>856</v>
      </c>
      <c r="K3189" s="4"/>
      <c r="L3189" s="4">
        <v>1</v>
      </c>
      <c r="M3189" s="4" t="s">
        <v>1087</v>
      </c>
      <c r="N3189" s="4" t="s">
        <v>1088</v>
      </c>
    </row>
    <row r="3190" spans="1:14" hidden="1" x14ac:dyDescent="0.3">
      <c r="A3190" s="4" t="s">
        <v>603</v>
      </c>
      <c r="B3190" s="4">
        <v>13</v>
      </c>
      <c r="C3190" s="4">
        <v>13</v>
      </c>
      <c r="D3190" s="4">
        <v>201</v>
      </c>
      <c r="E3190" s="4" t="s">
        <v>1523</v>
      </c>
      <c r="F3190" s="4" t="s">
        <v>1048</v>
      </c>
      <c r="G3190" s="4" t="s">
        <v>1089</v>
      </c>
      <c r="H3190" s="4">
        <v>6.78</v>
      </c>
      <c r="I3190" s="4"/>
      <c r="J3190" s="4" t="s">
        <v>856</v>
      </c>
      <c r="K3190" s="4"/>
      <c r="L3190" s="4">
        <v>1</v>
      </c>
      <c r="M3190" s="4" t="s">
        <v>1090</v>
      </c>
      <c r="N3190" s="4" t="s">
        <v>1088</v>
      </c>
    </row>
    <row r="3191" spans="1:14" hidden="1" x14ac:dyDescent="0.3">
      <c r="A3191" s="4" t="s">
        <v>603</v>
      </c>
      <c r="B3191" s="4">
        <v>13</v>
      </c>
      <c r="C3191" s="4">
        <v>13</v>
      </c>
      <c r="D3191" s="5">
        <v>202</v>
      </c>
      <c r="E3191" s="4" t="s">
        <v>1523</v>
      </c>
      <c r="F3191" s="4" t="s">
        <v>1048</v>
      </c>
      <c r="G3191" s="4" t="s">
        <v>943</v>
      </c>
      <c r="H3191" s="4">
        <v>4.32</v>
      </c>
      <c r="I3191" s="4"/>
      <c r="J3191" s="4" t="s">
        <v>856</v>
      </c>
      <c r="K3191" s="4"/>
      <c r="L3191" s="4">
        <v>1</v>
      </c>
      <c r="M3191" s="4" t="s">
        <v>1087</v>
      </c>
      <c r="N3191" s="4" t="s">
        <v>1088</v>
      </c>
    </row>
    <row r="3192" spans="1:14" hidden="1" x14ac:dyDescent="0.3">
      <c r="A3192" s="4" t="s">
        <v>603</v>
      </c>
      <c r="B3192" s="4">
        <v>13</v>
      </c>
      <c r="C3192" s="4">
        <v>13</v>
      </c>
      <c r="D3192" s="4">
        <v>202</v>
      </c>
      <c r="E3192" s="4" t="s">
        <v>1523</v>
      </c>
      <c r="F3192" s="4" t="s">
        <v>1048</v>
      </c>
      <c r="G3192" s="4" t="s">
        <v>1089</v>
      </c>
      <c r="H3192" s="4">
        <v>1.1599999999999999</v>
      </c>
      <c r="I3192" s="4"/>
      <c r="J3192" s="4" t="s">
        <v>856</v>
      </c>
      <c r="K3192" s="4"/>
      <c r="L3192" s="4">
        <v>1</v>
      </c>
      <c r="M3192" s="4" t="s">
        <v>1090</v>
      </c>
      <c r="N3192" s="4" t="s">
        <v>1088</v>
      </c>
    </row>
    <row r="3193" spans="1:14" hidden="1" x14ac:dyDescent="0.3">
      <c r="A3193" s="4" t="s">
        <v>603</v>
      </c>
      <c r="B3193" s="4">
        <v>13</v>
      </c>
      <c r="C3193" s="4">
        <v>13</v>
      </c>
      <c r="D3193" s="5">
        <v>203</v>
      </c>
      <c r="E3193" s="4" t="s">
        <v>1523</v>
      </c>
      <c r="F3193" s="4" t="s">
        <v>1048</v>
      </c>
      <c r="G3193" s="4" t="s">
        <v>943</v>
      </c>
      <c r="H3193" s="4">
        <v>10.9</v>
      </c>
      <c r="I3193" s="4"/>
      <c r="J3193" s="4" t="s">
        <v>856</v>
      </c>
      <c r="K3193" s="4"/>
      <c r="L3193" s="4">
        <v>1</v>
      </c>
      <c r="M3193" s="4" t="s">
        <v>1087</v>
      </c>
      <c r="N3193" s="4" t="s">
        <v>1088</v>
      </c>
    </row>
    <row r="3194" spans="1:14" hidden="1" x14ac:dyDescent="0.3">
      <c r="A3194" s="4" t="s">
        <v>603</v>
      </c>
      <c r="B3194" s="4">
        <v>13</v>
      </c>
      <c r="C3194" s="4">
        <v>13</v>
      </c>
      <c r="D3194" s="4">
        <v>203</v>
      </c>
      <c r="E3194" s="4" t="s">
        <v>1523</v>
      </c>
      <c r="F3194" s="4" t="s">
        <v>1048</v>
      </c>
      <c r="G3194" s="4" t="s">
        <v>1089</v>
      </c>
      <c r="H3194" s="4">
        <v>2.5099999999999998</v>
      </c>
      <c r="I3194" s="4"/>
      <c r="J3194" s="4" t="s">
        <v>856</v>
      </c>
      <c r="K3194" s="4"/>
      <c r="L3194" s="4">
        <v>1</v>
      </c>
      <c r="M3194" s="4" t="s">
        <v>1090</v>
      </c>
      <c r="N3194" s="4" t="s">
        <v>1088</v>
      </c>
    </row>
    <row r="3195" spans="1:14" hidden="1" x14ac:dyDescent="0.3">
      <c r="A3195" s="4" t="s">
        <v>603</v>
      </c>
      <c r="B3195" s="4">
        <v>13</v>
      </c>
      <c r="C3195" s="4">
        <v>13</v>
      </c>
      <c r="D3195" s="5">
        <v>204</v>
      </c>
      <c r="E3195" s="4" t="s">
        <v>1523</v>
      </c>
      <c r="F3195" s="4" t="s">
        <v>1048</v>
      </c>
      <c r="G3195" s="4" t="s">
        <v>943</v>
      </c>
      <c r="H3195" s="4">
        <v>24.67</v>
      </c>
      <c r="I3195" s="4"/>
      <c r="J3195" s="4" t="s">
        <v>856</v>
      </c>
      <c r="K3195" s="4"/>
      <c r="L3195" s="4">
        <v>1</v>
      </c>
      <c r="M3195" s="4" t="s">
        <v>1087</v>
      </c>
      <c r="N3195" s="4" t="s">
        <v>1088</v>
      </c>
    </row>
    <row r="3196" spans="1:14" hidden="1" x14ac:dyDescent="0.3">
      <c r="A3196" s="4" t="s">
        <v>603</v>
      </c>
      <c r="B3196" s="4">
        <v>13</v>
      </c>
      <c r="C3196" s="4">
        <v>13</v>
      </c>
      <c r="D3196" s="4">
        <v>204</v>
      </c>
      <c r="E3196" s="4" t="s">
        <v>1523</v>
      </c>
      <c r="F3196" s="4" t="s">
        <v>1048</v>
      </c>
      <c r="G3196" s="4" t="s">
        <v>1089</v>
      </c>
      <c r="H3196" s="4">
        <v>2.4500000000000002</v>
      </c>
      <c r="I3196" s="4"/>
      <c r="J3196" s="4" t="s">
        <v>856</v>
      </c>
      <c r="K3196" s="4"/>
      <c r="L3196" s="4">
        <v>1</v>
      </c>
      <c r="M3196" s="4" t="s">
        <v>1090</v>
      </c>
      <c r="N3196" s="4" t="s">
        <v>1088</v>
      </c>
    </row>
    <row r="3197" spans="1:14" hidden="1" x14ac:dyDescent="0.3">
      <c r="A3197" s="4" t="s">
        <v>603</v>
      </c>
      <c r="B3197" s="4">
        <v>13</v>
      </c>
      <c r="C3197" s="4">
        <v>13</v>
      </c>
      <c r="D3197" s="5">
        <v>205</v>
      </c>
      <c r="E3197" s="4" t="s">
        <v>1523</v>
      </c>
      <c r="F3197" s="4" t="s">
        <v>1048</v>
      </c>
      <c r="G3197" s="4" t="s">
        <v>943</v>
      </c>
      <c r="H3197" s="4">
        <v>12.46</v>
      </c>
      <c r="I3197" s="4"/>
      <c r="J3197" s="4" t="s">
        <v>856</v>
      </c>
      <c r="K3197" s="4"/>
      <c r="L3197" s="4">
        <v>1</v>
      </c>
      <c r="M3197" s="4" t="s">
        <v>1087</v>
      </c>
      <c r="N3197" s="4" t="s">
        <v>1088</v>
      </c>
    </row>
    <row r="3198" spans="1:14" hidden="1" x14ac:dyDescent="0.3">
      <c r="A3198" s="4" t="s">
        <v>603</v>
      </c>
      <c r="B3198" s="4">
        <v>13</v>
      </c>
      <c r="C3198" s="4">
        <v>13</v>
      </c>
      <c r="D3198" s="4">
        <v>205</v>
      </c>
      <c r="E3198" s="4" t="s">
        <v>1523</v>
      </c>
      <c r="F3198" s="4" t="s">
        <v>1048</v>
      </c>
      <c r="G3198" s="4" t="s">
        <v>1089</v>
      </c>
      <c r="H3198" s="4">
        <v>2.58</v>
      </c>
      <c r="I3198" s="4"/>
      <c r="J3198" s="4" t="s">
        <v>856</v>
      </c>
      <c r="K3198" s="4"/>
      <c r="L3198" s="4">
        <v>1</v>
      </c>
      <c r="M3198" s="4" t="s">
        <v>1090</v>
      </c>
      <c r="N3198" s="4" t="s">
        <v>1088</v>
      </c>
    </row>
    <row r="3199" spans="1:14" hidden="1" x14ac:dyDescent="0.3">
      <c r="A3199" s="4" t="s">
        <v>603</v>
      </c>
      <c r="B3199" s="4">
        <v>13</v>
      </c>
      <c r="C3199" s="4">
        <v>13</v>
      </c>
      <c r="D3199" s="5">
        <v>206</v>
      </c>
      <c r="E3199" s="4" t="s">
        <v>1523</v>
      </c>
      <c r="F3199" s="4" t="s">
        <v>1048</v>
      </c>
      <c r="G3199" s="4" t="s">
        <v>943</v>
      </c>
      <c r="H3199" s="4">
        <v>5.48</v>
      </c>
      <c r="I3199" s="4"/>
      <c r="J3199" s="4" t="s">
        <v>856</v>
      </c>
      <c r="K3199" s="4"/>
      <c r="L3199" s="4">
        <v>1</v>
      </c>
      <c r="M3199" s="4" t="s">
        <v>1087</v>
      </c>
      <c r="N3199" s="4" t="s">
        <v>1088</v>
      </c>
    </row>
    <row r="3200" spans="1:14" hidden="1" x14ac:dyDescent="0.3">
      <c r="A3200" s="4" t="s">
        <v>603</v>
      </c>
      <c r="B3200" s="4">
        <v>13</v>
      </c>
      <c r="C3200" s="4">
        <v>13</v>
      </c>
      <c r="D3200" s="4">
        <v>206</v>
      </c>
      <c r="E3200" s="4" t="s">
        <v>1523</v>
      </c>
      <c r="F3200" s="4" t="s">
        <v>1048</v>
      </c>
      <c r="G3200" s="4" t="s">
        <v>1089</v>
      </c>
      <c r="H3200" s="4">
        <v>1.69</v>
      </c>
      <c r="I3200" s="4"/>
      <c r="J3200" s="4" t="s">
        <v>856</v>
      </c>
      <c r="K3200" s="4"/>
      <c r="L3200" s="4">
        <v>1</v>
      </c>
      <c r="M3200" s="4" t="s">
        <v>1090</v>
      </c>
      <c r="N3200" s="4" t="s">
        <v>1088</v>
      </c>
    </row>
    <row r="3201" spans="1:14" hidden="1" x14ac:dyDescent="0.3">
      <c r="A3201" s="4" t="s">
        <v>603</v>
      </c>
      <c r="B3201" s="4">
        <v>13</v>
      </c>
      <c r="C3201" s="4">
        <v>13</v>
      </c>
      <c r="D3201" s="5">
        <v>207</v>
      </c>
      <c r="E3201" s="4" t="s">
        <v>1523</v>
      </c>
      <c r="F3201" s="4" t="s">
        <v>1048</v>
      </c>
      <c r="G3201" s="4" t="s">
        <v>943</v>
      </c>
      <c r="H3201" s="4">
        <v>57.94</v>
      </c>
      <c r="I3201" s="4"/>
      <c r="J3201" s="4" t="s">
        <v>856</v>
      </c>
      <c r="K3201" s="4"/>
      <c r="L3201" s="4">
        <v>1</v>
      </c>
      <c r="M3201" s="4" t="s">
        <v>1087</v>
      </c>
      <c r="N3201" s="4" t="s">
        <v>1088</v>
      </c>
    </row>
    <row r="3202" spans="1:14" hidden="1" x14ac:dyDescent="0.3">
      <c r="A3202" s="4" t="s">
        <v>603</v>
      </c>
      <c r="B3202" s="4">
        <v>13</v>
      </c>
      <c r="C3202" s="4">
        <v>13</v>
      </c>
      <c r="D3202" s="4">
        <v>207</v>
      </c>
      <c r="E3202" s="4" t="s">
        <v>1523</v>
      </c>
      <c r="F3202" s="4" t="s">
        <v>1048</v>
      </c>
      <c r="G3202" s="4" t="s">
        <v>1089</v>
      </c>
      <c r="H3202" s="4">
        <v>6.5</v>
      </c>
      <c r="I3202" s="4"/>
      <c r="J3202" s="4" t="s">
        <v>856</v>
      </c>
      <c r="K3202" s="4"/>
      <c r="L3202" s="4">
        <v>1</v>
      </c>
      <c r="M3202" s="4" t="s">
        <v>1090</v>
      </c>
      <c r="N3202" s="4" t="s">
        <v>1088</v>
      </c>
    </row>
    <row r="3203" spans="1:14" hidden="1" x14ac:dyDescent="0.3">
      <c r="A3203" s="4" t="s">
        <v>603</v>
      </c>
      <c r="B3203" s="4">
        <v>13</v>
      </c>
      <c r="C3203" s="4">
        <v>13</v>
      </c>
      <c r="D3203" s="5">
        <v>208</v>
      </c>
      <c r="E3203" s="4" t="s">
        <v>1523</v>
      </c>
      <c r="F3203" s="4" t="s">
        <v>1048</v>
      </c>
      <c r="G3203" s="4" t="s">
        <v>943</v>
      </c>
      <c r="H3203" s="4">
        <v>25.68</v>
      </c>
      <c r="I3203" s="4"/>
      <c r="J3203" s="4" t="s">
        <v>856</v>
      </c>
      <c r="K3203" s="4"/>
      <c r="L3203" s="4">
        <v>1</v>
      </c>
      <c r="M3203" s="4" t="s">
        <v>1087</v>
      </c>
      <c r="N3203" s="4" t="s">
        <v>1088</v>
      </c>
    </row>
    <row r="3204" spans="1:14" hidden="1" x14ac:dyDescent="0.3">
      <c r="A3204" s="4" t="s">
        <v>603</v>
      </c>
      <c r="B3204" s="4">
        <v>13</v>
      </c>
      <c r="C3204" s="4">
        <v>13</v>
      </c>
      <c r="D3204" s="4">
        <v>208</v>
      </c>
      <c r="E3204" s="4" t="s">
        <v>1523</v>
      </c>
      <c r="F3204" s="4" t="s">
        <v>1048</v>
      </c>
      <c r="G3204" s="4" t="s">
        <v>1089</v>
      </c>
      <c r="H3204" s="4">
        <v>5.7</v>
      </c>
      <c r="I3204" s="4"/>
      <c r="J3204" s="4" t="s">
        <v>856</v>
      </c>
      <c r="K3204" s="4"/>
      <c r="L3204" s="4">
        <v>1</v>
      </c>
      <c r="M3204" s="4" t="s">
        <v>1090</v>
      </c>
      <c r="N3204" s="4" t="s">
        <v>1088</v>
      </c>
    </row>
    <row r="3205" spans="1:14" hidden="1" x14ac:dyDescent="0.3">
      <c r="A3205" s="4" t="s">
        <v>603</v>
      </c>
      <c r="B3205" s="4">
        <v>13</v>
      </c>
      <c r="C3205" s="4">
        <v>13</v>
      </c>
      <c r="D3205" s="5">
        <v>209</v>
      </c>
      <c r="E3205" s="4" t="s">
        <v>1523</v>
      </c>
      <c r="F3205" s="4" t="s">
        <v>1048</v>
      </c>
      <c r="G3205" s="4" t="s">
        <v>943</v>
      </c>
      <c r="H3205" s="4">
        <v>56.17</v>
      </c>
      <c r="I3205" s="4"/>
      <c r="J3205" s="4" t="s">
        <v>856</v>
      </c>
      <c r="K3205" s="4"/>
      <c r="L3205" s="4">
        <v>1</v>
      </c>
      <c r="M3205" s="4" t="s">
        <v>1087</v>
      </c>
      <c r="N3205" s="4" t="s">
        <v>1088</v>
      </c>
    </row>
    <row r="3206" spans="1:14" hidden="1" x14ac:dyDescent="0.3">
      <c r="A3206" s="4" t="s">
        <v>603</v>
      </c>
      <c r="B3206" s="4">
        <v>13</v>
      </c>
      <c r="C3206" s="4">
        <v>13</v>
      </c>
      <c r="D3206" s="4">
        <v>209</v>
      </c>
      <c r="E3206" s="4" t="s">
        <v>1523</v>
      </c>
      <c r="F3206" s="4" t="s">
        <v>1048</v>
      </c>
      <c r="G3206" s="4" t="s">
        <v>1089</v>
      </c>
      <c r="H3206" s="4">
        <v>5.66</v>
      </c>
      <c r="I3206" s="4"/>
      <c r="J3206" s="4" t="s">
        <v>856</v>
      </c>
      <c r="K3206" s="4"/>
      <c r="L3206" s="4">
        <v>1</v>
      </c>
      <c r="M3206" s="4" t="s">
        <v>1090</v>
      </c>
      <c r="N3206" s="4" t="s">
        <v>1088</v>
      </c>
    </row>
    <row r="3207" spans="1:14" hidden="1" x14ac:dyDescent="0.3">
      <c r="A3207" s="4" t="s">
        <v>602</v>
      </c>
      <c r="B3207" s="4">
        <v>19</v>
      </c>
      <c r="C3207" s="4">
        <v>19</v>
      </c>
      <c r="D3207" s="5">
        <v>210</v>
      </c>
      <c r="E3207" s="4" t="s">
        <v>1523</v>
      </c>
      <c r="F3207" s="4" t="s">
        <v>1523</v>
      </c>
      <c r="G3207" s="4" t="s">
        <v>1098</v>
      </c>
      <c r="H3207" s="4">
        <v>0.69</v>
      </c>
      <c r="I3207" s="4">
        <v>7.0000000000000007E-2</v>
      </c>
      <c r="J3207" s="4" t="s">
        <v>1099</v>
      </c>
      <c r="K3207" s="4" t="s">
        <v>881</v>
      </c>
      <c r="L3207" s="4"/>
      <c r="M3207" s="4"/>
      <c r="N3207" s="4"/>
    </row>
    <row r="3208" spans="1:14" hidden="1" x14ac:dyDescent="0.3">
      <c r="A3208" s="4" t="s">
        <v>602</v>
      </c>
      <c r="B3208" s="4">
        <v>19</v>
      </c>
      <c r="C3208" s="4">
        <v>19</v>
      </c>
      <c r="D3208" s="5">
        <v>210</v>
      </c>
      <c r="E3208" s="4" t="s">
        <v>1523</v>
      </c>
      <c r="F3208" s="4" t="s">
        <v>1523</v>
      </c>
      <c r="G3208" s="4" t="s">
        <v>1896</v>
      </c>
      <c r="H3208" s="4">
        <v>3.5999999999999997E-2</v>
      </c>
      <c r="I3208" s="4">
        <v>1.2E-2</v>
      </c>
      <c r="J3208" s="4" t="s">
        <v>1099</v>
      </c>
      <c r="K3208" s="4" t="s">
        <v>881</v>
      </c>
      <c r="L3208" s="4">
        <v>3</v>
      </c>
      <c r="M3208" s="4" t="s">
        <v>1100</v>
      </c>
      <c r="N3208" s="4"/>
    </row>
    <row r="3209" spans="1:14" hidden="1" x14ac:dyDescent="0.3">
      <c r="A3209" s="4" t="s">
        <v>602</v>
      </c>
      <c r="B3209" s="4">
        <v>19</v>
      </c>
      <c r="C3209" s="4">
        <v>19</v>
      </c>
      <c r="D3209" s="5">
        <v>210</v>
      </c>
      <c r="E3209" s="4" t="s">
        <v>1523</v>
      </c>
      <c r="F3209" s="4" t="s">
        <v>1523</v>
      </c>
      <c r="G3209" s="4" t="s">
        <v>2229</v>
      </c>
      <c r="H3209" s="4">
        <v>0.41</v>
      </c>
      <c r="I3209" s="4">
        <v>0.05</v>
      </c>
      <c r="J3209" s="4" t="s">
        <v>1099</v>
      </c>
      <c r="K3209" s="4" t="s">
        <v>881</v>
      </c>
      <c r="L3209" s="4">
        <v>3</v>
      </c>
      <c r="M3209" s="4" t="s">
        <v>1100</v>
      </c>
      <c r="N3209" s="4"/>
    </row>
    <row r="3210" spans="1:14" hidden="1" x14ac:dyDescent="0.3">
      <c r="A3210" s="4" t="s">
        <v>602</v>
      </c>
      <c r="B3210" s="4">
        <v>19</v>
      </c>
      <c r="C3210" s="4">
        <v>19</v>
      </c>
      <c r="D3210" s="5">
        <v>210</v>
      </c>
      <c r="E3210" s="4" t="s">
        <v>1523</v>
      </c>
      <c r="F3210" s="4" t="s">
        <v>1523</v>
      </c>
      <c r="G3210" s="4" t="s">
        <v>2229</v>
      </c>
      <c r="H3210" s="4">
        <v>3.08</v>
      </c>
      <c r="I3210" s="4">
        <v>0.26</v>
      </c>
      <c r="J3210" s="4" t="s">
        <v>1099</v>
      </c>
      <c r="K3210" s="4" t="s">
        <v>881</v>
      </c>
      <c r="L3210" s="4">
        <v>3</v>
      </c>
      <c r="M3210" s="4" t="s">
        <v>1100</v>
      </c>
      <c r="N3210" s="4"/>
    </row>
    <row r="3211" spans="1:14" hidden="1" x14ac:dyDescent="0.3">
      <c r="A3211" s="4" t="s">
        <v>602</v>
      </c>
      <c r="B3211" s="4">
        <v>19</v>
      </c>
      <c r="C3211" s="4">
        <v>19</v>
      </c>
      <c r="D3211" s="5">
        <v>210</v>
      </c>
      <c r="E3211" s="4" t="s">
        <v>1523</v>
      </c>
      <c r="F3211" s="4" t="s">
        <v>1523</v>
      </c>
      <c r="G3211" s="4" t="s">
        <v>1760</v>
      </c>
      <c r="H3211" s="4">
        <v>1.7928994082840235</v>
      </c>
      <c r="I3211" s="4">
        <f>SQRT((I3213/H3212)^2+(H3213/H3212^2*I3212)^2)</f>
        <v>0.47565093751980098</v>
      </c>
      <c r="J3211" s="4" t="s">
        <v>856</v>
      </c>
      <c r="K3211" s="4" t="s">
        <v>881</v>
      </c>
      <c r="L3211" s="4">
        <v>3</v>
      </c>
      <c r="M3211" s="4" t="s">
        <v>1904</v>
      </c>
      <c r="N3211" s="4"/>
    </row>
    <row r="3212" spans="1:14" hidden="1" x14ac:dyDescent="0.3">
      <c r="A3212" s="4" t="s">
        <v>602</v>
      </c>
      <c r="B3212" s="4">
        <v>19</v>
      </c>
      <c r="C3212" s="4">
        <v>19</v>
      </c>
      <c r="D3212" s="5">
        <v>210</v>
      </c>
      <c r="E3212" s="4" t="s">
        <v>1523</v>
      </c>
      <c r="F3212" s="4" t="s">
        <v>1523</v>
      </c>
      <c r="G3212" s="4" t="s">
        <v>967</v>
      </c>
      <c r="H3212" s="4">
        <v>6.76</v>
      </c>
      <c r="I3212" s="4">
        <v>1.23</v>
      </c>
      <c r="J3212" s="4" t="s">
        <v>1104</v>
      </c>
      <c r="K3212" s="4" t="s">
        <v>881</v>
      </c>
      <c r="L3212" s="4">
        <v>3</v>
      </c>
      <c r="M3212" s="4" t="s">
        <v>1100</v>
      </c>
      <c r="N3212" s="4"/>
    </row>
    <row r="3213" spans="1:14" hidden="1" x14ac:dyDescent="0.3">
      <c r="A3213" s="4" t="s">
        <v>602</v>
      </c>
      <c r="B3213" s="4">
        <v>19</v>
      </c>
      <c r="C3213" s="4">
        <v>19</v>
      </c>
      <c r="D3213" s="5">
        <v>210</v>
      </c>
      <c r="E3213" s="4" t="s">
        <v>1523</v>
      </c>
      <c r="F3213" s="4" t="s">
        <v>1523</v>
      </c>
      <c r="G3213" s="4" t="s">
        <v>1759</v>
      </c>
      <c r="H3213" s="4">
        <v>12.12</v>
      </c>
      <c r="I3213" s="4">
        <v>2.34</v>
      </c>
      <c r="J3213" s="4" t="s">
        <v>1105</v>
      </c>
      <c r="K3213" s="4" t="s">
        <v>881</v>
      </c>
      <c r="L3213" s="4">
        <v>3</v>
      </c>
      <c r="M3213" s="4" t="s">
        <v>1100</v>
      </c>
      <c r="N3213" s="4"/>
    </row>
    <row r="3214" spans="1:14" hidden="1" x14ac:dyDescent="0.3">
      <c r="A3214" s="4" t="s">
        <v>602</v>
      </c>
      <c r="B3214" s="4">
        <v>19</v>
      </c>
      <c r="C3214" s="4">
        <v>19</v>
      </c>
      <c r="D3214" s="5">
        <v>210</v>
      </c>
      <c r="E3214" s="4" t="s">
        <v>1523</v>
      </c>
      <c r="F3214" s="4" t="s">
        <v>1523</v>
      </c>
      <c r="G3214" s="4" t="s">
        <v>2231</v>
      </c>
      <c r="H3214" s="4">
        <v>4.96</v>
      </c>
      <c r="I3214" s="4">
        <v>1.73</v>
      </c>
      <c r="J3214" s="4" t="s">
        <v>1106</v>
      </c>
      <c r="K3214" s="4" t="s">
        <v>881</v>
      </c>
      <c r="L3214" s="4">
        <v>3</v>
      </c>
      <c r="M3214" s="4" t="s">
        <v>1100</v>
      </c>
      <c r="N3214" s="4"/>
    </row>
    <row r="3215" spans="1:14" hidden="1" x14ac:dyDescent="0.3">
      <c r="A3215" s="4" t="s">
        <v>602</v>
      </c>
      <c r="B3215" s="4">
        <v>19</v>
      </c>
      <c r="C3215" s="4">
        <v>19</v>
      </c>
      <c r="D3215" s="5">
        <v>211</v>
      </c>
      <c r="E3215" s="4" t="s">
        <v>1523</v>
      </c>
      <c r="F3215" s="4" t="s">
        <v>1523</v>
      </c>
      <c r="G3215" s="4" t="s">
        <v>1098</v>
      </c>
      <c r="H3215" s="4">
        <v>0.83</v>
      </c>
      <c r="I3215" s="4">
        <v>0.13</v>
      </c>
      <c r="J3215" s="4" t="s">
        <v>1099</v>
      </c>
      <c r="K3215" s="4" t="s">
        <v>881</v>
      </c>
      <c r="L3215" s="4"/>
      <c r="M3215" s="4"/>
      <c r="N3215" s="4"/>
    </row>
    <row r="3216" spans="1:14" hidden="1" x14ac:dyDescent="0.3">
      <c r="A3216" s="4" t="s">
        <v>602</v>
      </c>
      <c r="B3216" s="4">
        <v>19</v>
      </c>
      <c r="C3216" s="4">
        <v>19</v>
      </c>
      <c r="D3216" s="5">
        <v>211</v>
      </c>
      <c r="E3216" s="4" t="s">
        <v>1523</v>
      </c>
      <c r="F3216" s="4" t="s">
        <v>1523</v>
      </c>
      <c r="G3216" s="4" t="s">
        <v>1896</v>
      </c>
      <c r="H3216" s="4">
        <v>5.2999999999999999E-2</v>
      </c>
      <c r="I3216" s="4">
        <v>1.4999999999999999E-2</v>
      </c>
      <c r="J3216" s="4" t="s">
        <v>1099</v>
      </c>
      <c r="K3216" s="4" t="s">
        <v>881</v>
      </c>
      <c r="L3216" s="4">
        <v>3</v>
      </c>
      <c r="M3216" s="4" t="s">
        <v>1100</v>
      </c>
      <c r="N3216" s="4"/>
    </row>
    <row r="3217" spans="1:14" hidden="1" x14ac:dyDescent="0.3">
      <c r="A3217" s="4" t="s">
        <v>602</v>
      </c>
      <c r="B3217" s="4">
        <v>19</v>
      </c>
      <c r="C3217" s="4">
        <v>19</v>
      </c>
      <c r="D3217" s="5">
        <v>211</v>
      </c>
      <c r="E3217" s="4" t="s">
        <v>1523</v>
      </c>
      <c r="F3217" s="4" t="s">
        <v>1523</v>
      </c>
      <c r="G3217" s="4" t="s">
        <v>2229</v>
      </c>
      <c r="H3217" s="4">
        <v>0.65</v>
      </c>
      <c r="I3217" s="4">
        <v>0.11</v>
      </c>
      <c r="J3217" s="4" t="s">
        <v>1099</v>
      </c>
      <c r="K3217" s="4" t="s">
        <v>881</v>
      </c>
      <c r="L3217" s="4">
        <v>3</v>
      </c>
      <c r="M3217" s="4" t="s">
        <v>1100</v>
      </c>
      <c r="N3217" s="4"/>
    </row>
    <row r="3218" spans="1:14" hidden="1" x14ac:dyDescent="0.3">
      <c r="A3218" s="4" t="s">
        <v>602</v>
      </c>
      <c r="B3218" s="4">
        <v>19</v>
      </c>
      <c r="C3218" s="4">
        <v>19</v>
      </c>
      <c r="D3218" s="5">
        <v>211</v>
      </c>
      <c r="E3218" s="4" t="s">
        <v>1523</v>
      </c>
      <c r="F3218" s="4" t="s">
        <v>1523</v>
      </c>
      <c r="G3218" s="4" t="s">
        <v>2229</v>
      </c>
      <c r="H3218" s="4">
        <v>4.18</v>
      </c>
      <c r="I3218" s="4">
        <v>0.31</v>
      </c>
      <c r="J3218" s="4" t="s">
        <v>1099</v>
      </c>
      <c r="K3218" s="4" t="s">
        <v>881</v>
      </c>
      <c r="L3218" s="4">
        <v>3</v>
      </c>
      <c r="M3218" s="4" t="s">
        <v>1100</v>
      </c>
      <c r="N3218" s="4"/>
    </row>
    <row r="3219" spans="1:14" hidden="1" x14ac:dyDescent="0.3">
      <c r="A3219" s="4" t="s">
        <v>602</v>
      </c>
      <c r="B3219" s="4">
        <v>19</v>
      </c>
      <c r="C3219" s="4">
        <v>19</v>
      </c>
      <c r="D3219" s="5">
        <v>211</v>
      </c>
      <c r="E3219" s="4" t="s">
        <v>1523</v>
      </c>
      <c r="F3219" s="4" t="s">
        <v>1523</v>
      </c>
      <c r="G3219" s="4" t="s">
        <v>1760</v>
      </c>
      <c r="H3219" s="4">
        <v>1.5192926045016077</v>
      </c>
      <c r="I3219" s="4">
        <f>SQRT((I3221/H3220)^2+(H3221/H3220^2*I3220)^2)</f>
        <v>0.35498016014480444</v>
      </c>
      <c r="J3219" s="4" t="s">
        <v>856</v>
      </c>
      <c r="K3219" s="4" t="s">
        <v>881</v>
      </c>
      <c r="L3219" s="4">
        <v>3</v>
      </c>
      <c r="M3219" s="4" t="s">
        <v>1904</v>
      </c>
      <c r="N3219" s="4"/>
    </row>
    <row r="3220" spans="1:14" hidden="1" x14ac:dyDescent="0.3">
      <c r="A3220" s="4" t="s">
        <v>602</v>
      </c>
      <c r="B3220" s="4">
        <v>19</v>
      </c>
      <c r="C3220" s="4">
        <v>19</v>
      </c>
      <c r="D3220" s="5">
        <v>211</v>
      </c>
      <c r="E3220" s="4" t="s">
        <v>1523</v>
      </c>
      <c r="F3220" s="4" t="s">
        <v>1523</v>
      </c>
      <c r="G3220" s="4" t="s">
        <v>967</v>
      </c>
      <c r="H3220" s="4">
        <v>6.22</v>
      </c>
      <c r="I3220" s="4">
        <v>1.1499999999999999</v>
      </c>
      <c r="J3220" s="4" t="s">
        <v>1104</v>
      </c>
      <c r="K3220" s="4" t="s">
        <v>881</v>
      </c>
      <c r="L3220" s="4">
        <v>3</v>
      </c>
      <c r="M3220" s="4" t="s">
        <v>1100</v>
      </c>
      <c r="N3220" s="4"/>
    </row>
    <row r="3221" spans="1:14" hidden="1" x14ac:dyDescent="0.3">
      <c r="A3221" s="4" t="s">
        <v>602</v>
      </c>
      <c r="B3221" s="4">
        <v>19</v>
      </c>
      <c r="C3221" s="4">
        <v>19</v>
      </c>
      <c r="D3221" s="5">
        <v>211</v>
      </c>
      <c r="E3221" s="4" t="s">
        <v>1523</v>
      </c>
      <c r="F3221" s="4" t="s">
        <v>1523</v>
      </c>
      <c r="G3221" s="4" t="s">
        <v>1759</v>
      </c>
      <c r="H3221" s="4">
        <v>9.4499999999999993</v>
      </c>
      <c r="I3221" s="4">
        <v>1.35</v>
      </c>
      <c r="J3221" s="4" t="s">
        <v>1105</v>
      </c>
      <c r="K3221" s="4" t="s">
        <v>881</v>
      </c>
      <c r="L3221" s="4">
        <v>3</v>
      </c>
      <c r="M3221" s="4" t="s">
        <v>1100</v>
      </c>
      <c r="N3221" s="4"/>
    </row>
    <row r="3222" spans="1:14" hidden="1" x14ac:dyDescent="0.3">
      <c r="A3222" s="4" t="s">
        <v>602</v>
      </c>
      <c r="B3222" s="4">
        <v>19</v>
      </c>
      <c r="C3222" s="4">
        <v>19</v>
      </c>
      <c r="D3222" s="5">
        <v>211</v>
      </c>
      <c r="E3222" s="4" t="s">
        <v>1523</v>
      </c>
      <c r="F3222" s="4" t="s">
        <v>1523</v>
      </c>
      <c r="G3222" s="4" t="s">
        <v>2231</v>
      </c>
      <c r="H3222" s="4">
        <v>3.32</v>
      </c>
      <c r="I3222" s="4">
        <v>0.92</v>
      </c>
      <c r="J3222" s="4" t="s">
        <v>1106</v>
      </c>
      <c r="K3222" s="4" t="s">
        <v>881</v>
      </c>
      <c r="L3222" s="4">
        <v>3</v>
      </c>
      <c r="M3222" s="4" t="s">
        <v>1100</v>
      </c>
      <c r="N3222" s="4"/>
    </row>
    <row r="3223" spans="1:14" hidden="1" x14ac:dyDescent="0.3">
      <c r="A3223" s="4" t="s">
        <v>602</v>
      </c>
      <c r="B3223" s="4">
        <v>19</v>
      </c>
      <c r="C3223" s="4">
        <v>19</v>
      </c>
      <c r="D3223" s="5">
        <v>212</v>
      </c>
      <c r="E3223" s="4" t="s">
        <v>1523</v>
      </c>
      <c r="F3223" s="4" t="s">
        <v>1523</v>
      </c>
      <c r="G3223" s="4" t="s">
        <v>1098</v>
      </c>
      <c r="H3223" s="4">
        <v>0.62</v>
      </c>
      <c r="I3223" s="4">
        <v>0.17</v>
      </c>
      <c r="J3223" s="4" t="s">
        <v>1099</v>
      </c>
      <c r="K3223" s="4" t="s">
        <v>881</v>
      </c>
      <c r="L3223" s="4"/>
      <c r="M3223" s="4"/>
      <c r="N3223" s="4"/>
    </row>
    <row r="3224" spans="1:14" hidden="1" x14ac:dyDescent="0.3">
      <c r="A3224" s="4" t="s">
        <v>602</v>
      </c>
      <c r="B3224" s="4">
        <v>19</v>
      </c>
      <c r="C3224" s="4">
        <v>19</v>
      </c>
      <c r="D3224" s="5">
        <v>212</v>
      </c>
      <c r="E3224" s="4" t="s">
        <v>1523</v>
      </c>
      <c r="F3224" s="4" t="s">
        <v>1523</v>
      </c>
      <c r="G3224" s="4" t="s">
        <v>1896</v>
      </c>
      <c r="H3224" s="4">
        <v>1.2E-2</v>
      </c>
      <c r="I3224" s="4">
        <v>2.1000000000000001E-2</v>
      </c>
      <c r="J3224" s="4" t="s">
        <v>1099</v>
      </c>
      <c r="K3224" s="4" t="s">
        <v>881</v>
      </c>
      <c r="L3224" s="4">
        <v>3</v>
      </c>
      <c r="M3224" s="4" t="s">
        <v>1100</v>
      </c>
      <c r="N3224" s="4"/>
    </row>
    <row r="3225" spans="1:14" hidden="1" x14ac:dyDescent="0.3">
      <c r="A3225" s="4" t="s">
        <v>602</v>
      </c>
      <c r="B3225" s="4">
        <v>19</v>
      </c>
      <c r="C3225" s="4">
        <v>19</v>
      </c>
      <c r="D3225" s="5">
        <v>212</v>
      </c>
      <c r="E3225" s="4" t="s">
        <v>1523</v>
      </c>
      <c r="F3225" s="4" t="s">
        <v>1523</v>
      </c>
      <c r="G3225" s="4" t="s">
        <v>2229</v>
      </c>
      <c r="H3225" s="4">
        <v>0.52</v>
      </c>
      <c r="I3225" s="4">
        <v>0.67</v>
      </c>
      <c r="J3225" s="4" t="s">
        <v>1099</v>
      </c>
      <c r="K3225" s="4" t="s">
        <v>881</v>
      </c>
      <c r="L3225" s="4">
        <v>3</v>
      </c>
      <c r="M3225" s="4" t="s">
        <v>1100</v>
      </c>
      <c r="N3225" s="4"/>
    </row>
    <row r="3226" spans="1:14" hidden="1" x14ac:dyDescent="0.3">
      <c r="A3226" s="4" t="s">
        <v>602</v>
      </c>
      <c r="B3226" s="4">
        <v>19</v>
      </c>
      <c r="C3226" s="4">
        <v>19</v>
      </c>
      <c r="D3226" s="5">
        <v>212</v>
      </c>
      <c r="E3226" s="4" t="s">
        <v>1523</v>
      </c>
      <c r="F3226" s="4" t="s">
        <v>1523</v>
      </c>
      <c r="G3226" s="4" t="s">
        <v>2229</v>
      </c>
      <c r="H3226" s="4">
        <v>2.83</v>
      </c>
      <c r="I3226" s="4">
        <v>0.17</v>
      </c>
      <c r="J3226" s="4" t="s">
        <v>1099</v>
      </c>
      <c r="K3226" s="4" t="s">
        <v>881</v>
      </c>
      <c r="L3226" s="4">
        <v>3</v>
      </c>
      <c r="M3226" s="4" t="s">
        <v>1100</v>
      </c>
      <c r="N3226" s="4"/>
    </row>
    <row r="3227" spans="1:14" hidden="1" x14ac:dyDescent="0.3">
      <c r="A3227" s="4" t="s">
        <v>602</v>
      </c>
      <c r="B3227" s="4">
        <v>19</v>
      </c>
      <c r="C3227" s="4">
        <v>19</v>
      </c>
      <c r="D3227" s="5">
        <v>212</v>
      </c>
      <c r="E3227" s="4" t="s">
        <v>1523</v>
      </c>
      <c r="F3227" s="4" t="s">
        <v>1523</v>
      </c>
      <c r="G3227" s="4" t="s">
        <v>1760</v>
      </c>
      <c r="H3227" s="4">
        <v>1.8511383537653241</v>
      </c>
      <c r="I3227" s="4">
        <f>SQRT((I3229/H3228)^2+(H3229/H3228^2*I3228)^2)</f>
        <v>0.69155538629677282</v>
      </c>
      <c r="J3227" s="4" t="s">
        <v>856</v>
      </c>
      <c r="K3227" s="4" t="s">
        <v>881</v>
      </c>
      <c r="L3227" s="4">
        <v>3</v>
      </c>
      <c r="M3227" s="4" t="s">
        <v>1904</v>
      </c>
      <c r="N3227" s="4"/>
    </row>
    <row r="3228" spans="1:14" hidden="1" x14ac:dyDescent="0.3">
      <c r="A3228" s="4" t="s">
        <v>602</v>
      </c>
      <c r="B3228" s="4">
        <v>19</v>
      </c>
      <c r="C3228" s="4">
        <v>19</v>
      </c>
      <c r="D3228" s="5">
        <v>212</v>
      </c>
      <c r="E3228" s="4" t="s">
        <v>1523</v>
      </c>
      <c r="F3228" s="4" t="s">
        <v>1523</v>
      </c>
      <c r="G3228" s="4" t="s">
        <v>967</v>
      </c>
      <c r="H3228" s="4">
        <v>5.71</v>
      </c>
      <c r="I3228" s="4">
        <v>1.87</v>
      </c>
      <c r="J3228" s="4" t="s">
        <v>1104</v>
      </c>
      <c r="K3228" s="4" t="s">
        <v>881</v>
      </c>
      <c r="L3228" s="4">
        <v>3</v>
      </c>
      <c r="M3228" s="4" t="s">
        <v>1100</v>
      </c>
      <c r="N3228" s="4"/>
    </row>
    <row r="3229" spans="1:14" hidden="1" x14ac:dyDescent="0.3">
      <c r="A3229" s="4" t="s">
        <v>602</v>
      </c>
      <c r="B3229" s="4">
        <v>19</v>
      </c>
      <c r="C3229" s="4">
        <v>19</v>
      </c>
      <c r="D3229" s="5">
        <v>212</v>
      </c>
      <c r="E3229" s="4" t="s">
        <v>1523</v>
      </c>
      <c r="F3229" s="4" t="s">
        <v>1523</v>
      </c>
      <c r="G3229" s="4" t="s">
        <v>1759</v>
      </c>
      <c r="H3229" s="4">
        <v>10.57</v>
      </c>
      <c r="I3229" s="4">
        <v>1.9</v>
      </c>
      <c r="J3229" s="4" t="s">
        <v>1105</v>
      </c>
      <c r="K3229" s="4" t="s">
        <v>881</v>
      </c>
      <c r="L3229" s="4">
        <v>3</v>
      </c>
      <c r="M3229" s="4" t="s">
        <v>1100</v>
      </c>
      <c r="N3229" s="4"/>
    </row>
    <row r="3230" spans="1:14" hidden="1" x14ac:dyDescent="0.3">
      <c r="A3230" s="4" t="s">
        <v>602</v>
      </c>
      <c r="B3230" s="4">
        <v>19</v>
      </c>
      <c r="C3230" s="4">
        <v>19</v>
      </c>
      <c r="D3230" s="5">
        <v>212</v>
      </c>
      <c r="E3230" s="4" t="s">
        <v>1523</v>
      </c>
      <c r="F3230" s="4" t="s">
        <v>1523</v>
      </c>
      <c r="G3230" s="4" t="s">
        <v>2231</v>
      </c>
      <c r="H3230" s="4">
        <v>3.31</v>
      </c>
      <c r="I3230" s="4">
        <v>1.32</v>
      </c>
      <c r="J3230" s="4" t="s">
        <v>1106</v>
      </c>
      <c r="K3230" s="4" t="s">
        <v>881</v>
      </c>
      <c r="L3230" s="4">
        <v>3</v>
      </c>
      <c r="M3230" s="4" t="s">
        <v>1100</v>
      </c>
      <c r="N3230" s="4"/>
    </row>
    <row r="3231" spans="1:14" hidden="1" x14ac:dyDescent="0.3">
      <c r="A3231" s="4" t="s">
        <v>602</v>
      </c>
      <c r="B3231" s="4">
        <v>19</v>
      </c>
      <c r="C3231" s="4">
        <v>19</v>
      </c>
      <c r="D3231" s="5">
        <v>213</v>
      </c>
      <c r="E3231" s="4" t="s">
        <v>1523</v>
      </c>
      <c r="F3231" s="4" t="s">
        <v>1523</v>
      </c>
      <c r="G3231" s="4" t="s">
        <v>1098</v>
      </c>
      <c r="H3231" s="4">
        <v>0.73</v>
      </c>
      <c r="I3231" s="4">
        <v>0.19</v>
      </c>
      <c r="J3231" s="4" t="s">
        <v>1099</v>
      </c>
      <c r="K3231" s="4" t="s">
        <v>881</v>
      </c>
      <c r="L3231" s="4"/>
      <c r="M3231" s="4"/>
      <c r="N3231" s="4"/>
    </row>
    <row r="3232" spans="1:14" hidden="1" x14ac:dyDescent="0.3">
      <c r="A3232" s="4" t="s">
        <v>602</v>
      </c>
      <c r="B3232" s="4">
        <v>19</v>
      </c>
      <c r="C3232" s="4">
        <v>19</v>
      </c>
      <c r="D3232" s="5">
        <v>213</v>
      </c>
      <c r="E3232" s="4" t="s">
        <v>1523</v>
      </c>
      <c r="F3232" s="4" t="s">
        <v>1523</v>
      </c>
      <c r="G3232" s="4" t="s">
        <v>1896</v>
      </c>
      <c r="H3232" s="4">
        <v>0.08</v>
      </c>
      <c r="I3232" s="4">
        <v>1.7000000000000001E-2</v>
      </c>
      <c r="J3232" s="4" t="s">
        <v>1099</v>
      </c>
      <c r="K3232" s="4" t="s">
        <v>881</v>
      </c>
      <c r="L3232" s="4">
        <v>3</v>
      </c>
      <c r="M3232" s="4" t="s">
        <v>1100</v>
      </c>
      <c r="N3232" s="4"/>
    </row>
    <row r="3233" spans="1:14" hidden="1" x14ac:dyDescent="0.3">
      <c r="A3233" s="4" t="s">
        <v>602</v>
      </c>
      <c r="B3233" s="4">
        <v>19</v>
      </c>
      <c r="C3233" s="4">
        <v>19</v>
      </c>
      <c r="D3233" s="5">
        <v>213</v>
      </c>
      <c r="E3233" s="4" t="s">
        <v>1523</v>
      </c>
      <c r="F3233" s="4" t="s">
        <v>1523</v>
      </c>
      <c r="G3233" s="4" t="s">
        <v>2229</v>
      </c>
      <c r="H3233" s="4">
        <v>0.83</v>
      </c>
      <c r="I3233" s="4">
        <v>0.1</v>
      </c>
      <c r="J3233" s="4" t="s">
        <v>1099</v>
      </c>
      <c r="K3233" s="4" t="s">
        <v>881</v>
      </c>
      <c r="L3233" s="4">
        <v>3</v>
      </c>
      <c r="M3233" s="4" t="s">
        <v>1100</v>
      </c>
      <c r="N3233" s="4"/>
    </row>
    <row r="3234" spans="1:14" hidden="1" x14ac:dyDescent="0.3">
      <c r="A3234" s="4" t="s">
        <v>602</v>
      </c>
      <c r="B3234" s="4">
        <v>19</v>
      </c>
      <c r="C3234" s="4">
        <v>19</v>
      </c>
      <c r="D3234" s="5">
        <v>213</v>
      </c>
      <c r="E3234" s="4" t="s">
        <v>1523</v>
      </c>
      <c r="F3234" s="4" t="s">
        <v>1523</v>
      </c>
      <c r="G3234" s="4" t="s">
        <v>2229</v>
      </c>
      <c r="H3234" s="4">
        <v>4.5199999999999996</v>
      </c>
      <c r="I3234" s="4">
        <v>0.46</v>
      </c>
      <c r="J3234" s="4" t="s">
        <v>1099</v>
      </c>
      <c r="K3234" s="4" t="s">
        <v>881</v>
      </c>
      <c r="L3234" s="4">
        <v>3</v>
      </c>
      <c r="M3234" s="4" t="s">
        <v>1100</v>
      </c>
      <c r="N3234" s="4"/>
    </row>
    <row r="3235" spans="1:14" hidden="1" x14ac:dyDescent="0.3">
      <c r="A3235" s="4" t="s">
        <v>602</v>
      </c>
      <c r="B3235" s="4">
        <v>19</v>
      </c>
      <c r="C3235" s="4">
        <v>19</v>
      </c>
      <c r="D3235" s="5">
        <v>213</v>
      </c>
      <c r="E3235" s="4" t="s">
        <v>1523</v>
      </c>
      <c r="F3235" s="4" t="s">
        <v>1523</v>
      </c>
      <c r="G3235" s="4" t="s">
        <v>1760</v>
      </c>
      <c r="H3235" s="4">
        <v>1.6207584830339321</v>
      </c>
      <c r="I3235" s="4">
        <f>SQRT((I3237/H3236)^2+(H3237/H3236^2*I3236)^2)</f>
        <v>0.59138449515277369</v>
      </c>
      <c r="J3235" s="4" t="s">
        <v>856</v>
      </c>
      <c r="K3235" s="4" t="s">
        <v>881</v>
      </c>
      <c r="L3235" s="4">
        <v>3</v>
      </c>
      <c r="M3235" s="4" t="s">
        <v>1904</v>
      </c>
      <c r="N3235" s="4"/>
    </row>
    <row r="3236" spans="1:14" hidden="1" x14ac:dyDescent="0.3">
      <c r="A3236" s="4" t="s">
        <v>602</v>
      </c>
      <c r="B3236" s="4">
        <v>19</v>
      </c>
      <c r="C3236" s="4">
        <v>19</v>
      </c>
      <c r="D3236" s="5">
        <v>213</v>
      </c>
      <c r="E3236" s="4" t="s">
        <v>1523</v>
      </c>
      <c r="F3236" s="4" t="s">
        <v>1523</v>
      </c>
      <c r="G3236" s="4" t="s">
        <v>967</v>
      </c>
      <c r="H3236" s="4">
        <v>5.01</v>
      </c>
      <c r="I3236" s="4">
        <v>1.51</v>
      </c>
      <c r="J3236" s="4" t="s">
        <v>1104</v>
      </c>
      <c r="K3236" s="4" t="s">
        <v>881</v>
      </c>
      <c r="L3236" s="4">
        <v>3</v>
      </c>
      <c r="M3236" s="4" t="s">
        <v>1100</v>
      </c>
      <c r="N3236" s="4"/>
    </row>
    <row r="3237" spans="1:14" hidden="1" x14ac:dyDescent="0.3">
      <c r="A3237" s="4" t="s">
        <v>602</v>
      </c>
      <c r="B3237" s="4">
        <v>19</v>
      </c>
      <c r="C3237" s="4">
        <v>19</v>
      </c>
      <c r="D3237" s="5">
        <v>213</v>
      </c>
      <c r="E3237" s="4" t="s">
        <v>1523</v>
      </c>
      <c r="F3237" s="4" t="s">
        <v>1523</v>
      </c>
      <c r="G3237" s="4" t="s">
        <v>1759</v>
      </c>
      <c r="H3237" s="4">
        <v>8.1199999999999992</v>
      </c>
      <c r="I3237" s="4">
        <v>1.67</v>
      </c>
      <c r="J3237" s="4" t="s">
        <v>1105</v>
      </c>
      <c r="K3237" s="4" t="s">
        <v>881</v>
      </c>
      <c r="L3237" s="4">
        <v>3</v>
      </c>
      <c r="M3237" s="4" t="s">
        <v>1100</v>
      </c>
      <c r="N3237" s="4"/>
    </row>
    <row r="3238" spans="1:14" hidden="1" x14ac:dyDescent="0.3">
      <c r="A3238" s="4" t="s">
        <v>602</v>
      </c>
      <c r="B3238" s="4">
        <v>19</v>
      </c>
      <c r="C3238" s="4">
        <v>19</v>
      </c>
      <c r="D3238" s="5">
        <v>213</v>
      </c>
      <c r="E3238" s="4" t="s">
        <v>1523</v>
      </c>
      <c r="F3238" s="4" t="s">
        <v>1523</v>
      </c>
      <c r="G3238" s="4" t="s">
        <v>2231</v>
      </c>
      <c r="H3238" s="4">
        <v>2.88</v>
      </c>
      <c r="I3238" s="4">
        <v>0.95</v>
      </c>
      <c r="J3238" s="4" t="s">
        <v>1106</v>
      </c>
      <c r="K3238" s="4" t="s">
        <v>881</v>
      </c>
      <c r="L3238" s="4">
        <v>3</v>
      </c>
      <c r="M3238" s="4" t="s">
        <v>1100</v>
      </c>
      <c r="N3238" s="4"/>
    </row>
    <row r="3239" spans="1:14" hidden="1" x14ac:dyDescent="0.3">
      <c r="A3239" s="4" t="s">
        <v>602</v>
      </c>
      <c r="B3239" s="4">
        <v>19</v>
      </c>
      <c r="C3239" s="4">
        <v>19</v>
      </c>
      <c r="D3239" s="5">
        <v>214</v>
      </c>
      <c r="E3239" s="4" t="s">
        <v>1523</v>
      </c>
      <c r="F3239" s="4" t="s">
        <v>1523</v>
      </c>
      <c r="G3239" s="4" t="s">
        <v>1098</v>
      </c>
      <c r="H3239" s="4">
        <v>0.62</v>
      </c>
      <c r="I3239" s="4">
        <v>0.12</v>
      </c>
      <c r="J3239" s="4" t="s">
        <v>1099</v>
      </c>
      <c r="K3239" s="4" t="s">
        <v>881</v>
      </c>
      <c r="L3239" s="4"/>
      <c r="M3239" s="4"/>
      <c r="N3239" s="4"/>
    </row>
    <row r="3240" spans="1:14" hidden="1" x14ac:dyDescent="0.3">
      <c r="A3240" s="4" t="s">
        <v>602</v>
      </c>
      <c r="B3240" s="4">
        <v>19</v>
      </c>
      <c r="C3240" s="4">
        <v>19</v>
      </c>
      <c r="D3240" s="5">
        <v>214</v>
      </c>
      <c r="E3240" s="4" t="s">
        <v>1523</v>
      </c>
      <c r="F3240" s="4" t="s">
        <v>1523</v>
      </c>
      <c r="G3240" s="4" t="s">
        <v>1896</v>
      </c>
      <c r="H3240" s="4">
        <v>5.8000000000000003E-2</v>
      </c>
      <c r="I3240" s="4">
        <v>0.01</v>
      </c>
      <c r="J3240" s="4" t="s">
        <v>1099</v>
      </c>
      <c r="K3240" s="4" t="s">
        <v>881</v>
      </c>
      <c r="L3240" s="4">
        <v>3</v>
      </c>
      <c r="M3240" s="4" t="s">
        <v>1100</v>
      </c>
      <c r="N3240" s="4"/>
    </row>
    <row r="3241" spans="1:14" hidden="1" x14ac:dyDescent="0.3">
      <c r="A3241" s="4" t="s">
        <v>602</v>
      </c>
      <c r="B3241" s="4">
        <v>19</v>
      </c>
      <c r="C3241" s="4">
        <v>19</v>
      </c>
      <c r="D3241" s="5">
        <v>214</v>
      </c>
      <c r="E3241" s="4" t="s">
        <v>1523</v>
      </c>
      <c r="F3241" s="4" t="s">
        <v>1523</v>
      </c>
      <c r="G3241" s="4" t="s">
        <v>2229</v>
      </c>
      <c r="H3241" s="4">
        <v>0.42</v>
      </c>
      <c r="I3241" s="4">
        <v>0.09</v>
      </c>
      <c r="J3241" s="4" t="s">
        <v>1099</v>
      </c>
      <c r="K3241" s="4" t="s">
        <v>881</v>
      </c>
      <c r="L3241" s="4">
        <v>3</v>
      </c>
      <c r="M3241" s="4" t="s">
        <v>1100</v>
      </c>
      <c r="N3241" s="4"/>
    </row>
    <row r="3242" spans="1:14" hidden="1" x14ac:dyDescent="0.3">
      <c r="A3242" s="4" t="s">
        <v>602</v>
      </c>
      <c r="B3242" s="4">
        <v>19</v>
      </c>
      <c r="C3242" s="4">
        <v>19</v>
      </c>
      <c r="D3242" s="5">
        <v>214</v>
      </c>
      <c r="E3242" s="4" t="s">
        <v>1523</v>
      </c>
      <c r="F3242" s="4" t="s">
        <v>1523</v>
      </c>
      <c r="G3242" s="4" t="s">
        <v>2229</v>
      </c>
      <c r="H3242" s="4">
        <v>2.5299999999999998</v>
      </c>
      <c r="I3242" s="4">
        <v>0.37</v>
      </c>
      <c r="J3242" s="4" t="s">
        <v>1099</v>
      </c>
      <c r="K3242" s="4" t="s">
        <v>881</v>
      </c>
      <c r="L3242" s="4">
        <v>3</v>
      </c>
      <c r="M3242" s="4" t="s">
        <v>1100</v>
      </c>
      <c r="N3242" s="4"/>
    </row>
    <row r="3243" spans="1:14" hidden="1" x14ac:dyDescent="0.3">
      <c r="A3243" s="4" t="s">
        <v>602</v>
      </c>
      <c r="B3243" s="4">
        <v>19</v>
      </c>
      <c r="C3243" s="4">
        <v>19</v>
      </c>
      <c r="D3243" s="5">
        <v>214</v>
      </c>
      <c r="E3243" s="4" t="s">
        <v>1523</v>
      </c>
      <c r="F3243" s="4" t="s">
        <v>1523</v>
      </c>
      <c r="G3243" s="4" t="s">
        <v>1760</v>
      </c>
      <c r="H3243" s="4">
        <v>1.3553370786516854</v>
      </c>
      <c r="I3243" s="4">
        <f>SQRT((I3245/H3244)^2+(H3245/H3244^2*I3244)^2)</f>
        <v>0.6606000354764392</v>
      </c>
      <c r="J3243" s="4" t="s">
        <v>856</v>
      </c>
      <c r="K3243" s="4" t="s">
        <v>881</v>
      </c>
      <c r="L3243" s="4">
        <v>3</v>
      </c>
      <c r="M3243" s="4" t="s">
        <v>1904</v>
      </c>
      <c r="N3243" s="4"/>
    </row>
    <row r="3244" spans="1:14" hidden="1" x14ac:dyDescent="0.3">
      <c r="A3244" s="4" t="s">
        <v>602</v>
      </c>
      <c r="B3244" s="4">
        <v>19</v>
      </c>
      <c r="C3244" s="4">
        <v>19</v>
      </c>
      <c r="D3244" s="5">
        <v>214</v>
      </c>
      <c r="E3244" s="4" t="s">
        <v>1523</v>
      </c>
      <c r="F3244" s="4" t="s">
        <v>1523</v>
      </c>
      <c r="G3244" s="4" t="s">
        <v>967</v>
      </c>
      <c r="H3244" s="4">
        <v>7.12</v>
      </c>
      <c r="I3244" s="4">
        <v>3.2</v>
      </c>
      <c r="J3244" s="4" t="s">
        <v>1104</v>
      </c>
      <c r="K3244" s="4" t="s">
        <v>881</v>
      </c>
      <c r="L3244" s="4">
        <v>3</v>
      </c>
      <c r="M3244" s="4" t="s">
        <v>1100</v>
      </c>
      <c r="N3244" s="4"/>
    </row>
    <row r="3245" spans="1:14" hidden="1" x14ac:dyDescent="0.3">
      <c r="A3245" s="4" t="s">
        <v>602</v>
      </c>
      <c r="B3245" s="4">
        <v>19</v>
      </c>
      <c r="C3245" s="4">
        <v>19</v>
      </c>
      <c r="D3245" s="5">
        <v>214</v>
      </c>
      <c r="E3245" s="4" t="s">
        <v>1523</v>
      </c>
      <c r="F3245" s="4" t="s">
        <v>1523</v>
      </c>
      <c r="G3245" s="4" t="s">
        <v>1759</v>
      </c>
      <c r="H3245" s="4">
        <v>9.65</v>
      </c>
      <c r="I3245" s="4">
        <v>1.82</v>
      </c>
      <c r="J3245" s="4" t="s">
        <v>1105</v>
      </c>
      <c r="K3245" s="4" t="s">
        <v>881</v>
      </c>
      <c r="L3245" s="4">
        <v>3</v>
      </c>
      <c r="M3245" s="4" t="s">
        <v>1100</v>
      </c>
      <c r="N3245" s="4"/>
    </row>
    <row r="3246" spans="1:14" hidden="1" x14ac:dyDescent="0.3">
      <c r="A3246" s="4" t="s">
        <v>602</v>
      </c>
      <c r="B3246" s="4">
        <v>19</v>
      </c>
      <c r="C3246" s="4">
        <v>19</v>
      </c>
      <c r="D3246" s="5">
        <v>214</v>
      </c>
      <c r="E3246" s="4" t="s">
        <v>1523</v>
      </c>
      <c r="F3246" s="4" t="s">
        <v>1523</v>
      </c>
      <c r="G3246" s="4" t="s">
        <v>2231</v>
      </c>
      <c r="H3246" s="4">
        <v>2.94</v>
      </c>
      <c r="I3246" s="4">
        <v>0.85</v>
      </c>
      <c r="J3246" s="4" t="s">
        <v>1106</v>
      </c>
      <c r="K3246" s="4" t="s">
        <v>881</v>
      </c>
      <c r="L3246" s="4">
        <v>3</v>
      </c>
      <c r="M3246" s="4" t="s">
        <v>1100</v>
      </c>
      <c r="N3246" s="4"/>
    </row>
    <row r="3247" spans="1:14" hidden="1" x14ac:dyDescent="0.3">
      <c r="A3247" s="4" t="s">
        <v>602</v>
      </c>
      <c r="B3247" s="4">
        <v>19</v>
      </c>
      <c r="C3247" s="4">
        <v>19</v>
      </c>
      <c r="D3247" s="5">
        <v>215</v>
      </c>
      <c r="E3247" s="4" t="s">
        <v>1523</v>
      </c>
      <c r="F3247" s="4" t="s">
        <v>1523</v>
      </c>
      <c r="G3247" s="4" t="s">
        <v>1098</v>
      </c>
      <c r="H3247" s="4">
        <v>0.7</v>
      </c>
      <c r="I3247" s="4">
        <v>0.2</v>
      </c>
      <c r="J3247" s="4" t="s">
        <v>1099</v>
      </c>
      <c r="K3247" s="4" t="s">
        <v>881</v>
      </c>
      <c r="L3247" s="4"/>
      <c r="M3247" s="4"/>
      <c r="N3247" s="4"/>
    </row>
    <row r="3248" spans="1:14" hidden="1" x14ac:dyDescent="0.3">
      <c r="A3248" s="4" t="s">
        <v>602</v>
      </c>
      <c r="B3248" s="4">
        <v>19</v>
      </c>
      <c r="C3248" s="4">
        <v>19</v>
      </c>
      <c r="D3248" s="5">
        <v>215</v>
      </c>
      <c r="E3248" s="4" t="s">
        <v>1523</v>
      </c>
      <c r="F3248" s="4" t="s">
        <v>1523</v>
      </c>
      <c r="G3248" s="4" t="s">
        <v>1896</v>
      </c>
      <c r="H3248" s="4">
        <v>8.5999999999999993E-2</v>
      </c>
      <c r="I3248" s="4">
        <v>2.1999999999999999E-2</v>
      </c>
      <c r="J3248" s="4" t="s">
        <v>1099</v>
      </c>
      <c r="K3248" s="4" t="s">
        <v>881</v>
      </c>
      <c r="L3248" s="4">
        <v>3</v>
      </c>
      <c r="M3248" s="4" t="s">
        <v>1100</v>
      </c>
      <c r="N3248" s="4"/>
    </row>
    <row r="3249" spans="1:14" hidden="1" x14ac:dyDescent="0.3">
      <c r="A3249" s="4" t="s">
        <v>602</v>
      </c>
      <c r="B3249" s="4">
        <v>19</v>
      </c>
      <c r="C3249" s="4">
        <v>19</v>
      </c>
      <c r="D3249" s="5">
        <v>215</v>
      </c>
      <c r="E3249" s="4" t="s">
        <v>1523</v>
      </c>
      <c r="F3249" s="4" t="s">
        <v>1523</v>
      </c>
      <c r="G3249" s="4" t="s">
        <v>2229</v>
      </c>
      <c r="H3249" s="4">
        <v>0.65</v>
      </c>
      <c r="I3249" s="4">
        <v>0.04</v>
      </c>
      <c r="J3249" s="4" t="s">
        <v>1099</v>
      </c>
      <c r="K3249" s="4" t="s">
        <v>881</v>
      </c>
      <c r="L3249" s="4">
        <v>3</v>
      </c>
      <c r="M3249" s="4" t="s">
        <v>1100</v>
      </c>
      <c r="N3249" s="4"/>
    </row>
    <row r="3250" spans="1:14" hidden="1" x14ac:dyDescent="0.3">
      <c r="A3250" s="4" t="s">
        <v>602</v>
      </c>
      <c r="B3250" s="4">
        <v>19</v>
      </c>
      <c r="C3250" s="4">
        <v>19</v>
      </c>
      <c r="D3250" s="5">
        <v>215</v>
      </c>
      <c r="E3250" s="4" t="s">
        <v>1523</v>
      </c>
      <c r="F3250" s="4" t="s">
        <v>1523</v>
      </c>
      <c r="G3250" s="4" t="s">
        <v>2229</v>
      </c>
      <c r="H3250" s="4">
        <v>4.5599999999999996</v>
      </c>
      <c r="I3250" s="4">
        <v>0.56999999999999995</v>
      </c>
      <c r="J3250" s="4" t="s">
        <v>1099</v>
      </c>
      <c r="K3250" s="4" t="s">
        <v>881</v>
      </c>
      <c r="L3250" s="4">
        <v>3</v>
      </c>
      <c r="M3250" s="4" t="s">
        <v>1100</v>
      </c>
      <c r="N3250" s="4"/>
    </row>
    <row r="3251" spans="1:14" hidden="1" x14ac:dyDescent="0.3">
      <c r="A3251" s="4" t="s">
        <v>602</v>
      </c>
      <c r="B3251" s="4">
        <v>19</v>
      </c>
      <c r="C3251" s="4">
        <v>19</v>
      </c>
      <c r="D3251" s="5">
        <v>215</v>
      </c>
      <c r="E3251" s="4" t="s">
        <v>1523</v>
      </c>
      <c r="F3251" s="4" t="s">
        <v>1523</v>
      </c>
      <c r="G3251" s="4" t="s">
        <v>1760</v>
      </c>
      <c r="H3251" s="4">
        <v>1.3577512776831344</v>
      </c>
      <c r="I3251" s="4">
        <f>SQRT((I3253/H3252)^2+(H3253/H3252^2*I3252)^2)</f>
        <v>0.54734422806530081</v>
      </c>
      <c r="J3251" s="4" t="s">
        <v>856</v>
      </c>
      <c r="K3251" s="4" t="s">
        <v>881</v>
      </c>
      <c r="L3251" s="4">
        <v>3</v>
      </c>
      <c r="M3251" s="4" t="s">
        <v>1904</v>
      </c>
      <c r="N3251" s="4"/>
    </row>
    <row r="3252" spans="1:14" hidden="1" x14ac:dyDescent="0.3">
      <c r="A3252" s="4" t="s">
        <v>602</v>
      </c>
      <c r="B3252" s="4">
        <v>19</v>
      </c>
      <c r="C3252" s="4">
        <v>19</v>
      </c>
      <c r="D3252" s="5">
        <v>215</v>
      </c>
      <c r="E3252" s="4" t="s">
        <v>1523</v>
      </c>
      <c r="F3252" s="4" t="s">
        <v>1523</v>
      </c>
      <c r="G3252" s="4" t="s">
        <v>967</v>
      </c>
      <c r="H3252" s="4">
        <v>5.87</v>
      </c>
      <c r="I3252" s="4">
        <v>1.97</v>
      </c>
      <c r="J3252" s="4" t="s">
        <v>1104</v>
      </c>
      <c r="K3252" s="4" t="s">
        <v>881</v>
      </c>
      <c r="L3252" s="4">
        <v>3</v>
      </c>
      <c r="M3252" s="4" t="s">
        <v>1100</v>
      </c>
      <c r="N3252" s="4"/>
    </row>
    <row r="3253" spans="1:14" hidden="1" x14ac:dyDescent="0.3">
      <c r="A3253" s="4" t="s">
        <v>602</v>
      </c>
      <c r="B3253" s="4">
        <v>19</v>
      </c>
      <c r="C3253" s="4">
        <v>19</v>
      </c>
      <c r="D3253" s="5">
        <v>215</v>
      </c>
      <c r="E3253" s="4" t="s">
        <v>1523</v>
      </c>
      <c r="F3253" s="4" t="s">
        <v>1523</v>
      </c>
      <c r="G3253" s="4" t="s">
        <v>1759</v>
      </c>
      <c r="H3253" s="4">
        <v>7.97</v>
      </c>
      <c r="I3253" s="4">
        <v>1.78</v>
      </c>
      <c r="J3253" s="4" t="s">
        <v>1105</v>
      </c>
      <c r="K3253" s="4" t="s">
        <v>881</v>
      </c>
      <c r="L3253" s="4">
        <v>3</v>
      </c>
      <c r="M3253" s="4" t="s">
        <v>1100</v>
      </c>
      <c r="N3253" s="4"/>
    </row>
    <row r="3254" spans="1:14" hidden="1" x14ac:dyDescent="0.3">
      <c r="A3254" s="4" t="s">
        <v>602</v>
      </c>
      <c r="B3254" s="4">
        <v>19</v>
      </c>
      <c r="C3254" s="4">
        <v>19</v>
      </c>
      <c r="D3254" s="5">
        <v>215</v>
      </c>
      <c r="E3254" s="4" t="s">
        <v>1523</v>
      </c>
      <c r="F3254" s="4" t="s">
        <v>1523</v>
      </c>
      <c r="G3254" s="4" t="s">
        <v>2231</v>
      </c>
      <c r="H3254" s="4">
        <v>1.68</v>
      </c>
      <c r="I3254" s="4">
        <v>1.21</v>
      </c>
      <c r="J3254" s="4" t="s">
        <v>1106</v>
      </c>
      <c r="K3254" s="4" t="s">
        <v>881</v>
      </c>
      <c r="L3254" s="4">
        <v>3</v>
      </c>
      <c r="M3254" s="4" t="s">
        <v>1100</v>
      </c>
      <c r="N3254" s="4"/>
    </row>
    <row r="3255" spans="1:14" hidden="1" x14ac:dyDescent="0.3">
      <c r="A3255" s="4" t="s">
        <v>602</v>
      </c>
      <c r="B3255" s="4">
        <v>19</v>
      </c>
      <c r="C3255" s="4">
        <v>19</v>
      </c>
      <c r="D3255" s="5">
        <v>216</v>
      </c>
      <c r="E3255" s="4" t="s">
        <v>1523</v>
      </c>
      <c r="F3255" s="4" t="s">
        <v>1523</v>
      </c>
      <c r="G3255" s="4" t="s">
        <v>1098</v>
      </c>
      <c r="H3255" s="4">
        <v>0.7</v>
      </c>
      <c r="I3255" s="4">
        <v>0.14000000000000001</v>
      </c>
      <c r="J3255" s="4" t="s">
        <v>1099</v>
      </c>
      <c r="K3255" s="4" t="s">
        <v>881</v>
      </c>
      <c r="L3255" s="4"/>
      <c r="M3255" s="4"/>
      <c r="N3255" s="4"/>
    </row>
    <row r="3256" spans="1:14" hidden="1" x14ac:dyDescent="0.3">
      <c r="A3256" s="4" t="s">
        <v>602</v>
      </c>
      <c r="B3256" s="4">
        <v>19</v>
      </c>
      <c r="C3256" s="4">
        <v>19</v>
      </c>
      <c r="D3256" s="5">
        <v>216</v>
      </c>
      <c r="E3256" s="4" t="s">
        <v>1523</v>
      </c>
      <c r="F3256" s="4" t="s">
        <v>1523</v>
      </c>
      <c r="G3256" s="4" t="s">
        <v>1896</v>
      </c>
      <c r="H3256" s="4">
        <v>3.6999999999999998E-2</v>
      </c>
      <c r="I3256" s="4">
        <v>7.0000000000000001E-3</v>
      </c>
      <c r="J3256" s="4" t="s">
        <v>1099</v>
      </c>
      <c r="K3256" s="4" t="s">
        <v>881</v>
      </c>
      <c r="L3256" s="4">
        <v>3</v>
      </c>
      <c r="M3256" s="4" t="s">
        <v>1100</v>
      </c>
      <c r="N3256" s="4"/>
    </row>
    <row r="3257" spans="1:14" hidden="1" x14ac:dyDescent="0.3">
      <c r="A3257" s="4" t="s">
        <v>602</v>
      </c>
      <c r="B3257" s="4">
        <v>19</v>
      </c>
      <c r="C3257" s="4">
        <v>19</v>
      </c>
      <c r="D3257" s="5">
        <v>216</v>
      </c>
      <c r="E3257" s="4" t="s">
        <v>1523</v>
      </c>
      <c r="F3257" s="4" t="s">
        <v>1523</v>
      </c>
      <c r="G3257" s="4" t="s">
        <v>2229</v>
      </c>
      <c r="H3257" s="4">
        <v>0.39</v>
      </c>
      <c r="I3257" s="4">
        <v>0.06</v>
      </c>
      <c r="J3257" s="4" t="s">
        <v>1099</v>
      </c>
      <c r="K3257" s="4" t="s">
        <v>881</v>
      </c>
      <c r="L3257" s="4">
        <v>3</v>
      </c>
      <c r="M3257" s="4" t="s">
        <v>1100</v>
      </c>
      <c r="N3257" s="4"/>
    </row>
    <row r="3258" spans="1:14" hidden="1" x14ac:dyDescent="0.3">
      <c r="A3258" s="4" t="s">
        <v>602</v>
      </c>
      <c r="B3258" s="4">
        <v>19</v>
      </c>
      <c r="C3258" s="4">
        <v>19</v>
      </c>
      <c r="D3258" s="5">
        <v>216</v>
      </c>
      <c r="E3258" s="4" t="s">
        <v>1523</v>
      </c>
      <c r="F3258" s="4" t="s">
        <v>1523</v>
      </c>
      <c r="G3258" s="4" t="s">
        <v>2229</v>
      </c>
      <c r="H3258" s="4">
        <v>3.01</v>
      </c>
      <c r="I3258" s="4">
        <v>0.35</v>
      </c>
      <c r="J3258" s="4" t="s">
        <v>1099</v>
      </c>
      <c r="K3258" s="4" t="s">
        <v>881</v>
      </c>
      <c r="L3258" s="4">
        <v>3</v>
      </c>
      <c r="M3258" s="4" t="s">
        <v>1100</v>
      </c>
      <c r="N3258" s="4"/>
    </row>
    <row r="3259" spans="1:14" hidden="1" x14ac:dyDescent="0.3">
      <c r="A3259" s="4" t="s">
        <v>602</v>
      </c>
      <c r="B3259" s="4">
        <v>19</v>
      </c>
      <c r="C3259" s="4">
        <v>19</v>
      </c>
      <c r="D3259" s="5">
        <v>216</v>
      </c>
      <c r="E3259" s="4" t="s">
        <v>1523</v>
      </c>
      <c r="F3259" s="4" t="s">
        <v>1523</v>
      </c>
      <c r="G3259" s="4" t="s">
        <v>1760</v>
      </c>
      <c r="H3259" s="4">
        <v>1.7448559670781894</v>
      </c>
      <c r="I3259" s="4">
        <f>SQRT((I3261/H3260)^2+(H3261/H3260^2*I3260)^2)</f>
        <v>0.56609587808488693</v>
      </c>
      <c r="J3259" s="4" t="s">
        <v>856</v>
      </c>
      <c r="K3259" s="4" t="s">
        <v>881</v>
      </c>
      <c r="L3259" s="4">
        <v>3</v>
      </c>
      <c r="M3259" s="4" t="s">
        <v>1904</v>
      </c>
      <c r="N3259" s="4"/>
    </row>
    <row r="3260" spans="1:14" hidden="1" x14ac:dyDescent="0.3">
      <c r="A3260" s="4" t="s">
        <v>602</v>
      </c>
      <c r="B3260" s="4">
        <v>19</v>
      </c>
      <c r="C3260" s="4">
        <v>19</v>
      </c>
      <c r="D3260" s="5">
        <v>216</v>
      </c>
      <c r="E3260" s="4" t="s">
        <v>1523</v>
      </c>
      <c r="F3260" s="4" t="s">
        <v>1523</v>
      </c>
      <c r="G3260" s="4" t="s">
        <v>967</v>
      </c>
      <c r="H3260" s="4">
        <v>4.8600000000000003</v>
      </c>
      <c r="I3260" s="4">
        <v>1.34</v>
      </c>
      <c r="J3260" s="4" t="s">
        <v>1104</v>
      </c>
      <c r="K3260" s="4" t="s">
        <v>881</v>
      </c>
      <c r="L3260" s="4">
        <v>3</v>
      </c>
      <c r="M3260" s="4" t="s">
        <v>1100</v>
      </c>
      <c r="N3260" s="4"/>
    </row>
    <row r="3261" spans="1:14" hidden="1" x14ac:dyDescent="0.3">
      <c r="A3261" s="4" t="s">
        <v>602</v>
      </c>
      <c r="B3261" s="4">
        <v>19</v>
      </c>
      <c r="C3261" s="4">
        <v>19</v>
      </c>
      <c r="D3261" s="5">
        <v>216</v>
      </c>
      <c r="E3261" s="4" t="s">
        <v>1523</v>
      </c>
      <c r="F3261" s="4" t="s">
        <v>1523</v>
      </c>
      <c r="G3261" s="4" t="s">
        <v>1759</v>
      </c>
      <c r="H3261" s="4">
        <v>8.48</v>
      </c>
      <c r="I3261" s="4">
        <v>1.45</v>
      </c>
      <c r="J3261" s="4" t="s">
        <v>1105</v>
      </c>
      <c r="K3261" s="4" t="s">
        <v>881</v>
      </c>
      <c r="L3261" s="4">
        <v>3</v>
      </c>
      <c r="M3261" s="4" t="s">
        <v>1100</v>
      </c>
      <c r="N3261" s="4"/>
    </row>
    <row r="3262" spans="1:14" hidden="1" x14ac:dyDescent="0.3">
      <c r="A3262" s="4" t="s">
        <v>602</v>
      </c>
      <c r="B3262" s="4">
        <v>19</v>
      </c>
      <c r="C3262" s="4">
        <v>19</v>
      </c>
      <c r="D3262" s="5">
        <v>216</v>
      </c>
      <c r="E3262" s="4" t="s">
        <v>1523</v>
      </c>
      <c r="F3262" s="4" t="s">
        <v>1523</v>
      </c>
      <c r="G3262" s="4" t="s">
        <v>2231</v>
      </c>
      <c r="H3262" s="4">
        <v>2.31</v>
      </c>
      <c r="I3262" s="4">
        <v>1.08</v>
      </c>
      <c r="J3262" s="4" t="s">
        <v>1106</v>
      </c>
      <c r="K3262" s="4" t="s">
        <v>881</v>
      </c>
      <c r="L3262" s="4">
        <v>3</v>
      </c>
      <c r="M3262" s="4" t="s">
        <v>1100</v>
      </c>
      <c r="N3262" s="4"/>
    </row>
    <row r="3263" spans="1:14" hidden="1" x14ac:dyDescent="0.3">
      <c r="A3263" s="4" t="s">
        <v>602</v>
      </c>
      <c r="B3263" s="4">
        <v>19</v>
      </c>
      <c r="C3263" s="4">
        <v>19</v>
      </c>
      <c r="D3263" s="5">
        <v>217</v>
      </c>
      <c r="E3263" s="4" t="s">
        <v>1523</v>
      </c>
      <c r="F3263" s="4" t="s">
        <v>1523</v>
      </c>
      <c r="G3263" s="4" t="s">
        <v>1098</v>
      </c>
      <c r="H3263" s="4">
        <v>0.97</v>
      </c>
      <c r="I3263" s="4">
        <v>0.21</v>
      </c>
      <c r="J3263" s="4" t="s">
        <v>1099</v>
      </c>
      <c r="K3263" s="4" t="s">
        <v>881</v>
      </c>
      <c r="L3263" s="4"/>
      <c r="M3263" s="4"/>
      <c r="N3263" s="4"/>
    </row>
    <row r="3264" spans="1:14" hidden="1" x14ac:dyDescent="0.3">
      <c r="A3264" s="4" t="s">
        <v>602</v>
      </c>
      <c r="B3264" s="4">
        <v>19</v>
      </c>
      <c r="C3264" s="4">
        <v>19</v>
      </c>
      <c r="D3264" s="5">
        <v>217</v>
      </c>
      <c r="E3264" s="4" t="s">
        <v>1523</v>
      </c>
      <c r="F3264" s="4" t="s">
        <v>1523</v>
      </c>
      <c r="G3264" s="4" t="s">
        <v>1896</v>
      </c>
      <c r="H3264" s="4">
        <v>5.2999999999999999E-2</v>
      </c>
      <c r="I3264" s="4">
        <v>1.4999999999999999E-2</v>
      </c>
      <c r="J3264" s="4" t="s">
        <v>1099</v>
      </c>
      <c r="K3264" s="4" t="s">
        <v>881</v>
      </c>
      <c r="L3264" s="4">
        <v>3</v>
      </c>
      <c r="M3264" s="4" t="s">
        <v>1100</v>
      </c>
      <c r="N3264" s="4"/>
    </row>
    <row r="3265" spans="1:14" hidden="1" x14ac:dyDescent="0.3">
      <c r="A3265" s="4" t="s">
        <v>602</v>
      </c>
      <c r="B3265" s="4">
        <v>19</v>
      </c>
      <c r="C3265" s="4">
        <v>19</v>
      </c>
      <c r="D3265" s="5">
        <v>217</v>
      </c>
      <c r="E3265" s="4" t="s">
        <v>1523</v>
      </c>
      <c r="F3265" s="4" t="s">
        <v>1523</v>
      </c>
      <c r="G3265" s="4" t="s">
        <v>2229</v>
      </c>
      <c r="H3265" s="4">
        <v>0.93</v>
      </c>
      <c r="I3265" s="4">
        <v>0.11</v>
      </c>
      <c r="J3265" s="4" t="s">
        <v>1099</v>
      </c>
      <c r="K3265" s="4" t="s">
        <v>881</v>
      </c>
      <c r="L3265" s="4">
        <v>3</v>
      </c>
      <c r="M3265" s="4" t="s">
        <v>1100</v>
      </c>
      <c r="N3265" s="4"/>
    </row>
    <row r="3266" spans="1:14" hidden="1" x14ac:dyDescent="0.3">
      <c r="A3266" s="4" t="s">
        <v>602</v>
      </c>
      <c r="B3266" s="4">
        <v>19</v>
      </c>
      <c r="C3266" s="4">
        <v>19</v>
      </c>
      <c r="D3266" s="5">
        <v>217</v>
      </c>
      <c r="E3266" s="4" t="s">
        <v>1523</v>
      </c>
      <c r="F3266" s="4" t="s">
        <v>1523</v>
      </c>
      <c r="G3266" s="4" t="s">
        <v>2229</v>
      </c>
      <c r="H3266" s="4">
        <v>5.08</v>
      </c>
      <c r="I3266" s="4">
        <v>0.44</v>
      </c>
      <c r="J3266" s="4" t="s">
        <v>1099</v>
      </c>
      <c r="K3266" s="4" t="s">
        <v>881</v>
      </c>
      <c r="L3266" s="4">
        <v>3</v>
      </c>
      <c r="M3266" s="4" t="s">
        <v>1100</v>
      </c>
      <c r="N3266" s="4"/>
    </row>
    <row r="3267" spans="1:14" hidden="1" x14ac:dyDescent="0.3">
      <c r="A3267" s="4" t="s">
        <v>602</v>
      </c>
      <c r="B3267" s="4">
        <v>19</v>
      </c>
      <c r="C3267" s="4">
        <v>19</v>
      </c>
      <c r="D3267" s="5">
        <v>217</v>
      </c>
      <c r="E3267" s="4" t="s">
        <v>1523</v>
      </c>
      <c r="F3267" s="4" t="s">
        <v>1523</v>
      </c>
      <c r="G3267" s="4" t="s">
        <v>1760</v>
      </c>
      <c r="H3267" s="4">
        <v>1.6914600550964187</v>
      </c>
      <c r="I3267" s="4">
        <f>SQRT((I3269/H3268)^2+(H3269/H3268^2*I3268)^2)</f>
        <v>0.60214577577453976</v>
      </c>
      <c r="J3267" s="4" t="s">
        <v>856</v>
      </c>
      <c r="K3267" s="4" t="s">
        <v>881</v>
      </c>
      <c r="L3267" s="4">
        <v>3</v>
      </c>
      <c r="M3267" s="4" t="s">
        <v>1904</v>
      </c>
      <c r="N3267" s="4"/>
    </row>
    <row r="3268" spans="1:14" hidden="1" x14ac:dyDescent="0.3">
      <c r="A3268" s="4" t="s">
        <v>602</v>
      </c>
      <c r="B3268" s="4">
        <v>19</v>
      </c>
      <c r="C3268" s="4">
        <v>19</v>
      </c>
      <c r="D3268" s="5">
        <v>217</v>
      </c>
      <c r="E3268" s="4" t="s">
        <v>1523</v>
      </c>
      <c r="F3268" s="4" t="s">
        <v>1523</v>
      </c>
      <c r="G3268" s="4" t="s">
        <v>967</v>
      </c>
      <c r="H3268" s="4">
        <v>3.63</v>
      </c>
      <c r="I3268" s="4">
        <v>1.03</v>
      </c>
      <c r="J3268" s="4" t="s">
        <v>1104</v>
      </c>
      <c r="K3268" s="4" t="s">
        <v>881</v>
      </c>
      <c r="L3268" s="4">
        <v>3</v>
      </c>
      <c r="M3268" s="4" t="s">
        <v>1100</v>
      </c>
      <c r="N3268" s="4"/>
    </row>
    <row r="3269" spans="1:14" hidden="1" x14ac:dyDescent="0.3">
      <c r="A3269" s="4" t="s">
        <v>602</v>
      </c>
      <c r="B3269" s="4">
        <v>19</v>
      </c>
      <c r="C3269" s="4">
        <v>19</v>
      </c>
      <c r="D3269" s="5">
        <v>217</v>
      </c>
      <c r="E3269" s="4" t="s">
        <v>1523</v>
      </c>
      <c r="F3269" s="4" t="s">
        <v>1523</v>
      </c>
      <c r="G3269" s="4" t="s">
        <v>1759</v>
      </c>
      <c r="H3269" s="4">
        <v>6.14</v>
      </c>
      <c r="I3269" s="4">
        <v>1.32</v>
      </c>
      <c r="J3269" s="4" t="s">
        <v>1105</v>
      </c>
      <c r="K3269" s="4" t="s">
        <v>881</v>
      </c>
      <c r="L3269" s="4">
        <v>3</v>
      </c>
      <c r="M3269" s="4" t="s">
        <v>1100</v>
      </c>
      <c r="N3269" s="4"/>
    </row>
    <row r="3270" spans="1:14" hidden="1" x14ac:dyDescent="0.3">
      <c r="A3270" s="4" t="s">
        <v>602</v>
      </c>
      <c r="B3270" s="4">
        <v>19</v>
      </c>
      <c r="C3270" s="4">
        <v>19</v>
      </c>
      <c r="D3270" s="5">
        <v>217</v>
      </c>
      <c r="E3270" s="4" t="s">
        <v>1523</v>
      </c>
      <c r="F3270" s="4" t="s">
        <v>1523</v>
      </c>
      <c r="G3270" s="4" t="s">
        <v>2231</v>
      </c>
      <c r="H3270" s="4">
        <v>1.41</v>
      </c>
      <c r="I3270" s="4">
        <v>0.63</v>
      </c>
      <c r="J3270" s="4" t="s">
        <v>1106</v>
      </c>
      <c r="K3270" s="4" t="s">
        <v>881</v>
      </c>
      <c r="L3270" s="4">
        <v>3</v>
      </c>
      <c r="M3270" s="4" t="s">
        <v>1100</v>
      </c>
      <c r="N3270" s="4"/>
    </row>
    <row r="3271" spans="1:14" hidden="1" x14ac:dyDescent="0.3">
      <c r="A3271" s="4" t="s">
        <v>602</v>
      </c>
      <c r="B3271" s="4">
        <v>19</v>
      </c>
      <c r="C3271" s="4">
        <v>19</v>
      </c>
      <c r="D3271" s="5">
        <v>218</v>
      </c>
      <c r="E3271" s="4" t="s">
        <v>1523</v>
      </c>
      <c r="F3271" s="4" t="s">
        <v>1523</v>
      </c>
      <c r="G3271" s="4" t="s">
        <v>1098</v>
      </c>
      <c r="H3271" s="4">
        <v>0.64</v>
      </c>
      <c r="I3271" s="4">
        <v>0.08</v>
      </c>
      <c r="J3271" s="4" t="s">
        <v>1099</v>
      </c>
      <c r="K3271" s="4" t="s">
        <v>881</v>
      </c>
      <c r="L3271" s="4"/>
      <c r="M3271" s="4"/>
      <c r="N3271" s="4"/>
    </row>
    <row r="3272" spans="1:14" hidden="1" x14ac:dyDescent="0.3">
      <c r="A3272" s="4" t="s">
        <v>602</v>
      </c>
      <c r="B3272" s="4">
        <v>19</v>
      </c>
      <c r="C3272" s="4">
        <v>19</v>
      </c>
      <c r="D3272" s="5">
        <v>218</v>
      </c>
      <c r="E3272" s="4" t="s">
        <v>1523</v>
      </c>
      <c r="F3272" s="4" t="s">
        <v>1523</v>
      </c>
      <c r="G3272" s="4" t="s">
        <v>1896</v>
      </c>
      <c r="H3272" s="4">
        <v>7.0999999999999994E-2</v>
      </c>
      <c r="I3272" s="4">
        <v>2.5999999999999999E-2</v>
      </c>
      <c r="J3272" s="4" t="s">
        <v>1099</v>
      </c>
      <c r="K3272" s="4" t="s">
        <v>881</v>
      </c>
      <c r="L3272" s="4">
        <v>3</v>
      </c>
      <c r="M3272" s="4" t="s">
        <v>1100</v>
      </c>
      <c r="N3272" s="4"/>
    </row>
    <row r="3273" spans="1:14" hidden="1" x14ac:dyDescent="0.3">
      <c r="A3273" s="4" t="s">
        <v>602</v>
      </c>
      <c r="B3273" s="4">
        <v>19</v>
      </c>
      <c r="C3273" s="4">
        <v>19</v>
      </c>
      <c r="D3273" s="5">
        <v>218</v>
      </c>
      <c r="E3273" s="4" t="s">
        <v>1523</v>
      </c>
      <c r="F3273" s="4" t="s">
        <v>1523</v>
      </c>
      <c r="G3273" s="4" t="s">
        <v>2229</v>
      </c>
      <c r="H3273" s="4">
        <v>0.32</v>
      </c>
      <c r="I3273" s="4">
        <v>0.18</v>
      </c>
      <c r="J3273" s="4" t="s">
        <v>1099</v>
      </c>
      <c r="K3273" s="4" t="s">
        <v>881</v>
      </c>
      <c r="L3273" s="4">
        <v>3</v>
      </c>
      <c r="M3273" s="4" t="s">
        <v>1100</v>
      </c>
      <c r="N3273" s="4"/>
    </row>
    <row r="3274" spans="1:14" hidden="1" x14ac:dyDescent="0.3">
      <c r="A3274" s="4" t="s">
        <v>602</v>
      </c>
      <c r="B3274" s="4">
        <v>19</v>
      </c>
      <c r="C3274" s="4">
        <v>19</v>
      </c>
      <c r="D3274" s="5">
        <v>218</v>
      </c>
      <c r="E3274" s="4" t="s">
        <v>1523</v>
      </c>
      <c r="F3274" s="4" t="s">
        <v>1523</v>
      </c>
      <c r="G3274" s="4" t="s">
        <v>2229</v>
      </c>
      <c r="H3274" s="4">
        <v>3.37</v>
      </c>
      <c r="I3274" s="4">
        <v>0.56999999999999995</v>
      </c>
      <c r="J3274" s="4" t="s">
        <v>1099</v>
      </c>
      <c r="K3274" s="4" t="s">
        <v>881</v>
      </c>
      <c r="L3274" s="4">
        <v>3</v>
      </c>
      <c r="M3274" s="4" t="s">
        <v>1100</v>
      </c>
      <c r="N3274" s="4"/>
    </row>
    <row r="3275" spans="1:14" hidden="1" x14ac:dyDescent="0.3">
      <c r="A3275" s="4" t="s">
        <v>602</v>
      </c>
      <c r="B3275" s="4">
        <v>19</v>
      </c>
      <c r="C3275" s="4">
        <v>19</v>
      </c>
      <c r="D3275" s="5">
        <v>218</v>
      </c>
      <c r="E3275" s="4" t="s">
        <v>1523</v>
      </c>
      <c r="F3275" s="4" t="s">
        <v>1523</v>
      </c>
      <c r="G3275" s="4" t="s">
        <v>1760</v>
      </c>
      <c r="H3275" s="4">
        <v>1.6012903225806452</v>
      </c>
      <c r="I3275" s="4">
        <f>SQRT((I3277/H3276)^2+(H3277/H3276^2*I3276)^2)</f>
        <v>0.89780789987086274</v>
      </c>
      <c r="J3275" s="4" t="s">
        <v>856</v>
      </c>
      <c r="K3275" s="4" t="s">
        <v>881</v>
      </c>
      <c r="L3275" s="4">
        <v>3</v>
      </c>
      <c r="M3275" s="4" t="s">
        <v>1904</v>
      </c>
      <c r="N3275" s="4"/>
    </row>
    <row r="3276" spans="1:14" hidden="1" x14ac:dyDescent="0.3">
      <c r="A3276" s="4" t="s">
        <v>602</v>
      </c>
      <c r="B3276" s="4">
        <v>19</v>
      </c>
      <c r="C3276" s="4">
        <v>19</v>
      </c>
      <c r="D3276" s="5">
        <v>218</v>
      </c>
      <c r="E3276" s="4" t="s">
        <v>1523</v>
      </c>
      <c r="F3276" s="4" t="s">
        <v>1523</v>
      </c>
      <c r="G3276" s="4" t="s">
        <v>967</v>
      </c>
      <c r="H3276" s="4">
        <v>7.75</v>
      </c>
      <c r="I3276" s="4">
        <v>4.16</v>
      </c>
      <c r="J3276" s="4" t="s">
        <v>1104</v>
      </c>
      <c r="K3276" s="4" t="s">
        <v>881</v>
      </c>
      <c r="L3276" s="4">
        <v>3</v>
      </c>
      <c r="M3276" s="4" t="s">
        <v>1100</v>
      </c>
      <c r="N3276" s="4"/>
    </row>
    <row r="3277" spans="1:14" hidden="1" x14ac:dyDescent="0.3">
      <c r="A3277" s="4" t="s">
        <v>602</v>
      </c>
      <c r="B3277" s="4">
        <v>19</v>
      </c>
      <c r="C3277" s="4">
        <v>19</v>
      </c>
      <c r="D3277" s="5">
        <v>218</v>
      </c>
      <c r="E3277" s="4" t="s">
        <v>1523</v>
      </c>
      <c r="F3277" s="4" t="s">
        <v>1523</v>
      </c>
      <c r="G3277" s="4" t="s">
        <v>1759</v>
      </c>
      <c r="H3277" s="4">
        <v>12.41</v>
      </c>
      <c r="I3277" s="4">
        <v>2.0099999999999998</v>
      </c>
      <c r="J3277" s="4" t="s">
        <v>1105</v>
      </c>
      <c r="K3277" s="4" t="s">
        <v>881</v>
      </c>
      <c r="L3277" s="4">
        <v>3</v>
      </c>
      <c r="M3277" s="4" t="s">
        <v>1100</v>
      </c>
      <c r="N3277" s="4"/>
    </row>
    <row r="3278" spans="1:14" hidden="1" x14ac:dyDescent="0.3">
      <c r="A3278" s="4" t="s">
        <v>602</v>
      </c>
      <c r="B3278" s="4">
        <v>19</v>
      </c>
      <c r="C3278" s="4">
        <v>19</v>
      </c>
      <c r="D3278" s="5">
        <v>218</v>
      </c>
      <c r="E3278" s="4" t="s">
        <v>1523</v>
      </c>
      <c r="F3278" s="4" t="s">
        <v>1523</v>
      </c>
      <c r="G3278" s="4" t="s">
        <v>2231</v>
      </c>
      <c r="H3278" s="4">
        <v>2.72</v>
      </c>
      <c r="I3278" s="4">
        <v>0.78</v>
      </c>
      <c r="J3278" s="4" t="s">
        <v>1106</v>
      </c>
      <c r="K3278" s="4" t="s">
        <v>881</v>
      </c>
      <c r="L3278" s="4">
        <v>3</v>
      </c>
      <c r="M3278" s="4" t="s">
        <v>1100</v>
      </c>
      <c r="N3278" s="4"/>
    </row>
    <row r="3279" spans="1:14" hidden="1" x14ac:dyDescent="0.3">
      <c r="A3279" s="4" t="s">
        <v>602</v>
      </c>
      <c r="B3279" s="4">
        <v>19</v>
      </c>
      <c r="C3279" s="4">
        <v>19</v>
      </c>
      <c r="D3279" s="5">
        <v>219</v>
      </c>
      <c r="E3279" s="4" t="s">
        <v>1523</v>
      </c>
      <c r="F3279" s="4" t="s">
        <v>1523</v>
      </c>
      <c r="G3279" s="4" t="s">
        <v>1098</v>
      </c>
      <c r="H3279" s="4">
        <v>0.9</v>
      </c>
      <c r="I3279" s="4">
        <v>0.22</v>
      </c>
      <c r="J3279" s="4" t="s">
        <v>1099</v>
      </c>
      <c r="K3279" s="4" t="s">
        <v>881</v>
      </c>
      <c r="L3279" s="4"/>
      <c r="M3279" s="4"/>
      <c r="N3279" s="4"/>
    </row>
    <row r="3280" spans="1:14" hidden="1" x14ac:dyDescent="0.3">
      <c r="A3280" s="4" t="s">
        <v>602</v>
      </c>
      <c r="B3280" s="4">
        <v>19</v>
      </c>
      <c r="C3280" s="4">
        <v>19</v>
      </c>
      <c r="D3280" s="5">
        <v>219</v>
      </c>
      <c r="E3280" s="4" t="s">
        <v>1523</v>
      </c>
      <c r="F3280" s="4" t="s">
        <v>1523</v>
      </c>
      <c r="G3280" s="4" t="s">
        <v>1896</v>
      </c>
      <c r="H3280" s="4">
        <v>9.9000000000000005E-2</v>
      </c>
      <c r="I3280" s="4">
        <v>31</v>
      </c>
      <c r="J3280" s="4" t="s">
        <v>1099</v>
      </c>
      <c r="K3280" s="4" t="s">
        <v>881</v>
      </c>
      <c r="L3280" s="4">
        <v>3</v>
      </c>
      <c r="M3280" s="4" t="s">
        <v>1100</v>
      </c>
      <c r="N3280" s="4"/>
    </row>
    <row r="3281" spans="1:14" hidden="1" x14ac:dyDescent="0.3">
      <c r="A3281" s="4" t="s">
        <v>602</v>
      </c>
      <c r="B3281" s="4">
        <v>19</v>
      </c>
      <c r="C3281" s="4">
        <v>19</v>
      </c>
      <c r="D3281" s="5">
        <v>219</v>
      </c>
      <c r="E3281" s="4" t="s">
        <v>1523</v>
      </c>
      <c r="F3281" s="4" t="s">
        <v>1523</v>
      </c>
      <c r="G3281" s="4" t="s">
        <v>2229</v>
      </c>
      <c r="H3281" s="4">
        <v>1.07</v>
      </c>
      <c r="I3281" s="4">
        <v>0.21</v>
      </c>
      <c r="J3281" s="4" t="s">
        <v>1099</v>
      </c>
      <c r="K3281" s="4" t="s">
        <v>881</v>
      </c>
      <c r="L3281" s="4">
        <v>3</v>
      </c>
      <c r="M3281" s="4" t="s">
        <v>1100</v>
      </c>
      <c r="N3281" s="4"/>
    </row>
    <row r="3282" spans="1:14" hidden="1" x14ac:dyDescent="0.3">
      <c r="A3282" s="4" t="s">
        <v>602</v>
      </c>
      <c r="B3282" s="4">
        <v>19</v>
      </c>
      <c r="C3282" s="4">
        <v>19</v>
      </c>
      <c r="D3282" s="5">
        <v>219</v>
      </c>
      <c r="E3282" s="4" t="s">
        <v>1523</v>
      </c>
      <c r="F3282" s="4" t="s">
        <v>1523</v>
      </c>
      <c r="G3282" s="4" t="s">
        <v>2229</v>
      </c>
      <c r="H3282" s="4">
        <v>5.18</v>
      </c>
      <c r="I3282" s="4">
        <v>0.45</v>
      </c>
      <c r="J3282" s="4" t="s">
        <v>1099</v>
      </c>
      <c r="K3282" s="4" t="s">
        <v>881</v>
      </c>
      <c r="L3282" s="4">
        <v>3</v>
      </c>
      <c r="M3282" s="4" t="s">
        <v>1100</v>
      </c>
      <c r="N3282" s="4"/>
    </row>
    <row r="3283" spans="1:14" hidden="1" x14ac:dyDescent="0.3">
      <c r="A3283" s="4" t="s">
        <v>602</v>
      </c>
      <c r="B3283" s="4">
        <v>19</v>
      </c>
      <c r="C3283" s="4">
        <v>19</v>
      </c>
      <c r="D3283" s="5">
        <v>219</v>
      </c>
      <c r="E3283" s="4" t="s">
        <v>1523</v>
      </c>
      <c r="F3283" s="4" t="s">
        <v>1523</v>
      </c>
      <c r="G3283" s="4" t="s">
        <v>1760</v>
      </c>
      <c r="H3283" s="4">
        <v>1.3447293447293447</v>
      </c>
      <c r="I3283" s="4">
        <f>SQRT((I3285/H3284)^2+(H3285/H3284^2*I3284)^2)</f>
        <v>0.64444527510599037</v>
      </c>
      <c r="J3283" s="4" t="s">
        <v>856</v>
      </c>
      <c r="K3283" s="4" t="s">
        <v>881</v>
      </c>
      <c r="L3283" s="4">
        <v>3</v>
      </c>
      <c r="M3283" s="4" t="s">
        <v>1904</v>
      </c>
      <c r="N3283" s="4"/>
    </row>
    <row r="3284" spans="1:14" hidden="1" x14ac:dyDescent="0.3">
      <c r="A3284" s="4" t="s">
        <v>602</v>
      </c>
      <c r="B3284" s="4">
        <v>19</v>
      </c>
      <c r="C3284" s="4">
        <v>19</v>
      </c>
      <c r="D3284" s="5">
        <v>219</v>
      </c>
      <c r="E3284" s="4" t="s">
        <v>1523</v>
      </c>
      <c r="F3284" s="4" t="s">
        <v>1523</v>
      </c>
      <c r="G3284" s="4" t="s">
        <v>967</v>
      </c>
      <c r="H3284" s="4">
        <v>7.02</v>
      </c>
      <c r="I3284" s="4">
        <v>3.08</v>
      </c>
      <c r="J3284" s="4" t="s">
        <v>1104</v>
      </c>
      <c r="K3284" s="4" t="s">
        <v>881</v>
      </c>
      <c r="L3284" s="4">
        <v>3</v>
      </c>
      <c r="M3284" s="4" t="s">
        <v>1100</v>
      </c>
      <c r="N3284" s="4"/>
    </row>
    <row r="3285" spans="1:14" hidden="1" x14ac:dyDescent="0.3">
      <c r="A3285" s="4" t="s">
        <v>602</v>
      </c>
      <c r="B3285" s="4">
        <v>19</v>
      </c>
      <c r="C3285" s="4">
        <v>19</v>
      </c>
      <c r="D3285" s="5">
        <v>219</v>
      </c>
      <c r="E3285" s="4" t="s">
        <v>1523</v>
      </c>
      <c r="F3285" s="4" t="s">
        <v>1523</v>
      </c>
      <c r="G3285" s="4" t="s">
        <v>1759</v>
      </c>
      <c r="H3285" s="4">
        <v>9.44</v>
      </c>
      <c r="I3285" s="4">
        <v>1.82</v>
      </c>
      <c r="J3285" s="4" t="s">
        <v>1105</v>
      </c>
      <c r="K3285" s="4" t="s">
        <v>881</v>
      </c>
      <c r="L3285" s="4">
        <v>3</v>
      </c>
      <c r="M3285" s="4" t="s">
        <v>1100</v>
      </c>
      <c r="N3285" s="4"/>
    </row>
    <row r="3286" spans="1:14" hidden="1" x14ac:dyDescent="0.3">
      <c r="A3286" s="4" t="s">
        <v>602</v>
      </c>
      <c r="B3286" s="4">
        <v>19</v>
      </c>
      <c r="C3286" s="4">
        <v>19</v>
      </c>
      <c r="D3286" s="5">
        <v>219</v>
      </c>
      <c r="E3286" s="4" t="s">
        <v>1523</v>
      </c>
      <c r="F3286" s="4" t="s">
        <v>1523</v>
      </c>
      <c r="G3286" s="4" t="s">
        <v>2231</v>
      </c>
      <c r="H3286" s="4">
        <v>2.63</v>
      </c>
      <c r="I3286" s="4">
        <v>0.56999999999999995</v>
      </c>
      <c r="J3286" s="4" t="s">
        <v>1106</v>
      </c>
      <c r="K3286" s="4" t="s">
        <v>881</v>
      </c>
      <c r="L3286" s="4">
        <v>3</v>
      </c>
      <c r="M3286" s="4" t="s">
        <v>1100</v>
      </c>
      <c r="N3286" s="4"/>
    </row>
    <row r="3287" spans="1:14" hidden="1" x14ac:dyDescent="0.3">
      <c r="A3287" s="4" t="s">
        <v>602</v>
      </c>
      <c r="B3287" s="4">
        <v>19</v>
      </c>
      <c r="C3287" s="4">
        <v>19</v>
      </c>
      <c r="D3287" s="5">
        <v>220</v>
      </c>
      <c r="E3287" s="4" t="s">
        <v>1523</v>
      </c>
      <c r="F3287" s="4" t="s">
        <v>1523</v>
      </c>
      <c r="G3287" s="4" t="s">
        <v>1098</v>
      </c>
      <c r="H3287" s="4">
        <v>0.68</v>
      </c>
      <c r="I3287" s="4">
        <v>0.21</v>
      </c>
      <c r="J3287" s="4" t="s">
        <v>1099</v>
      </c>
      <c r="K3287" s="4" t="s">
        <v>881</v>
      </c>
      <c r="L3287" s="4"/>
      <c r="M3287" s="4"/>
      <c r="N3287" s="4"/>
    </row>
    <row r="3288" spans="1:14" hidden="1" x14ac:dyDescent="0.3">
      <c r="A3288" s="4" t="s">
        <v>602</v>
      </c>
      <c r="B3288" s="4">
        <v>19</v>
      </c>
      <c r="C3288" s="4">
        <v>19</v>
      </c>
      <c r="D3288" s="5">
        <v>220</v>
      </c>
      <c r="E3288" s="4" t="s">
        <v>1523</v>
      </c>
      <c r="F3288" s="4" t="s">
        <v>1523</v>
      </c>
      <c r="G3288" s="4" t="s">
        <v>1896</v>
      </c>
      <c r="H3288" s="4">
        <v>1.7000000000000001E-2</v>
      </c>
      <c r="I3288" s="4">
        <v>4.0000000000000001E-3</v>
      </c>
      <c r="J3288" s="4" t="s">
        <v>1099</v>
      </c>
      <c r="K3288" s="4" t="s">
        <v>881</v>
      </c>
      <c r="L3288" s="4">
        <v>3</v>
      </c>
      <c r="M3288" s="4" t="s">
        <v>1100</v>
      </c>
      <c r="N3288" s="4"/>
    </row>
    <row r="3289" spans="1:14" hidden="1" x14ac:dyDescent="0.3">
      <c r="A3289" s="4" t="s">
        <v>602</v>
      </c>
      <c r="B3289" s="4">
        <v>19</v>
      </c>
      <c r="C3289" s="4">
        <v>19</v>
      </c>
      <c r="D3289" s="5">
        <v>220</v>
      </c>
      <c r="E3289" s="4" t="s">
        <v>1523</v>
      </c>
      <c r="F3289" s="4" t="s">
        <v>1523</v>
      </c>
      <c r="G3289" s="4" t="s">
        <v>2229</v>
      </c>
      <c r="H3289" s="4">
        <v>0.56000000000000005</v>
      </c>
      <c r="I3289" s="4">
        <v>0.09</v>
      </c>
      <c r="J3289" s="4" t="s">
        <v>1099</v>
      </c>
      <c r="K3289" s="4" t="s">
        <v>881</v>
      </c>
      <c r="L3289" s="4">
        <v>3</v>
      </c>
      <c r="M3289" s="4" t="s">
        <v>1100</v>
      </c>
      <c r="N3289" s="4"/>
    </row>
    <row r="3290" spans="1:14" hidden="1" x14ac:dyDescent="0.3">
      <c r="A3290" s="4" t="s">
        <v>602</v>
      </c>
      <c r="B3290" s="4">
        <v>19</v>
      </c>
      <c r="C3290" s="4">
        <v>19</v>
      </c>
      <c r="D3290" s="5">
        <v>220</v>
      </c>
      <c r="E3290" s="4" t="s">
        <v>1523</v>
      </c>
      <c r="F3290" s="4" t="s">
        <v>1523</v>
      </c>
      <c r="G3290" s="4" t="s">
        <v>2229</v>
      </c>
      <c r="H3290" s="4">
        <v>4.38</v>
      </c>
      <c r="I3290" s="4">
        <v>0.4</v>
      </c>
      <c r="J3290" s="4" t="s">
        <v>1099</v>
      </c>
      <c r="K3290" s="4" t="s">
        <v>881</v>
      </c>
      <c r="L3290" s="4">
        <v>3</v>
      </c>
      <c r="M3290" s="4" t="s">
        <v>1100</v>
      </c>
      <c r="N3290" s="4"/>
    </row>
    <row r="3291" spans="1:14" hidden="1" x14ac:dyDescent="0.3">
      <c r="A3291" s="4" t="s">
        <v>602</v>
      </c>
      <c r="B3291" s="4">
        <v>19</v>
      </c>
      <c r="C3291" s="4">
        <v>19</v>
      </c>
      <c r="D3291" s="5">
        <v>220</v>
      </c>
      <c r="E3291" s="4" t="s">
        <v>1523</v>
      </c>
      <c r="F3291" s="4" t="s">
        <v>1523</v>
      </c>
      <c r="G3291" s="4" t="s">
        <v>1760</v>
      </c>
      <c r="H3291" s="4">
        <v>1.7134238310708898</v>
      </c>
      <c r="I3291" s="4">
        <f>SQRT((I3293/H3292)^2+(H3293/H3292^2*I3292)^2)</f>
        <v>0.76385309716824679</v>
      </c>
      <c r="J3291" s="4" t="s">
        <v>856</v>
      </c>
      <c r="K3291" s="4" t="s">
        <v>881</v>
      </c>
      <c r="L3291" s="4">
        <v>3</v>
      </c>
      <c r="M3291" s="4" t="s">
        <v>1904</v>
      </c>
      <c r="N3291" s="4"/>
    </row>
    <row r="3292" spans="1:14" hidden="1" x14ac:dyDescent="0.3">
      <c r="A3292" s="4" t="s">
        <v>602</v>
      </c>
      <c r="B3292" s="4">
        <v>19</v>
      </c>
      <c r="C3292" s="4">
        <v>19</v>
      </c>
      <c r="D3292" s="5">
        <v>220</v>
      </c>
      <c r="E3292" s="4" t="s">
        <v>1523</v>
      </c>
      <c r="F3292" s="4" t="s">
        <v>1523</v>
      </c>
      <c r="G3292" s="4" t="s">
        <v>967</v>
      </c>
      <c r="H3292" s="4">
        <v>6.63</v>
      </c>
      <c r="I3292" s="4">
        <v>2.78</v>
      </c>
      <c r="J3292" s="4" t="s">
        <v>1104</v>
      </c>
      <c r="K3292" s="4" t="s">
        <v>881</v>
      </c>
      <c r="L3292" s="4">
        <v>3</v>
      </c>
      <c r="M3292" s="4" t="s">
        <v>1100</v>
      </c>
      <c r="N3292" s="4"/>
    </row>
    <row r="3293" spans="1:14" hidden="1" x14ac:dyDescent="0.3">
      <c r="A3293" s="4" t="s">
        <v>602</v>
      </c>
      <c r="B3293" s="4">
        <v>19</v>
      </c>
      <c r="C3293" s="4">
        <v>19</v>
      </c>
      <c r="D3293" s="5">
        <v>220</v>
      </c>
      <c r="E3293" s="4" t="s">
        <v>1523</v>
      </c>
      <c r="F3293" s="4" t="s">
        <v>1523</v>
      </c>
      <c r="G3293" s="4" t="s">
        <v>1759</v>
      </c>
      <c r="H3293" s="4">
        <v>11.36</v>
      </c>
      <c r="I3293" s="4">
        <v>1.72</v>
      </c>
      <c r="J3293" s="4" t="s">
        <v>1105</v>
      </c>
      <c r="K3293" s="4" t="s">
        <v>881</v>
      </c>
      <c r="L3293" s="4">
        <v>3</v>
      </c>
      <c r="M3293" s="4" t="s">
        <v>1100</v>
      </c>
      <c r="N3293" s="4"/>
    </row>
    <row r="3294" spans="1:14" hidden="1" x14ac:dyDescent="0.3">
      <c r="A3294" s="4" t="s">
        <v>602</v>
      </c>
      <c r="B3294" s="4">
        <v>19</v>
      </c>
      <c r="C3294" s="4">
        <v>19</v>
      </c>
      <c r="D3294" s="5">
        <v>220</v>
      </c>
      <c r="E3294" s="4" t="s">
        <v>1523</v>
      </c>
      <c r="F3294" s="4" t="s">
        <v>1523</v>
      </c>
      <c r="G3294" s="4" t="s">
        <v>2231</v>
      </c>
      <c r="H3294" s="4">
        <v>2.2799999999999998</v>
      </c>
      <c r="I3294" s="4">
        <v>1.29</v>
      </c>
      <c r="J3294" s="4" t="s">
        <v>1106</v>
      </c>
      <c r="K3294" s="4" t="s">
        <v>881</v>
      </c>
      <c r="L3294" s="4">
        <v>3</v>
      </c>
      <c r="M3294" s="4" t="s">
        <v>1100</v>
      </c>
      <c r="N3294" s="4"/>
    </row>
    <row r="3295" spans="1:14" hidden="1" x14ac:dyDescent="0.3">
      <c r="A3295" s="4" t="s">
        <v>602</v>
      </c>
      <c r="B3295" s="4">
        <v>19</v>
      </c>
      <c r="C3295" s="4">
        <v>19</v>
      </c>
      <c r="D3295" s="5">
        <v>221</v>
      </c>
      <c r="E3295" s="4" t="s">
        <v>1523</v>
      </c>
      <c r="F3295" s="4" t="s">
        <v>1523</v>
      </c>
      <c r="G3295" s="4" t="s">
        <v>1098</v>
      </c>
      <c r="H3295" s="4">
        <v>1.23</v>
      </c>
      <c r="I3295" s="4">
        <v>0.14000000000000001</v>
      </c>
      <c r="J3295" s="4" t="s">
        <v>1099</v>
      </c>
      <c r="K3295" s="4" t="s">
        <v>881</v>
      </c>
      <c r="L3295" s="4"/>
      <c r="M3295" s="4"/>
      <c r="N3295" s="4"/>
    </row>
    <row r="3296" spans="1:14" hidden="1" x14ac:dyDescent="0.3">
      <c r="A3296" s="4" t="s">
        <v>602</v>
      </c>
      <c r="B3296" s="4">
        <v>19</v>
      </c>
      <c r="C3296" s="4">
        <v>19</v>
      </c>
      <c r="D3296" s="5">
        <v>221</v>
      </c>
      <c r="E3296" s="4" t="s">
        <v>1523</v>
      </c>
      <c r="F3296" s="4" t="s">
        <v>1523</v>
      </c>
      <c r="G3296" s="4" t="s">
        <v>1896</v>
      </c>
      <c r="H3296" s="4">
        <v>4.9000000000000002E-2</v>
      </c>
      <c r="I3296" s="4">
        <v>7.0000000000000001E-3</v>
      </c>
      <c r="J3296" s="4" t="s">
        <v>1099</v>
      </c>
      <c r="K3296" s="4" t="s">
        <v>881</v>
      </c>
      <c r="L3296" s="4">
        <v>3</v>
      </c>
      <c r="M3296" s="4" t="s">
        <v>1100</v>
      </c>
      <c r="N3296" s="4"/>
    </row>
    <row r="3297" spans="1:14" hidden="1" x14ac:dyDescent="0.3">
      <c r="A3297" s="4" t="s">
        <v>602</v>
      </c>
      <c r="B3297" s="4">
        <v>19</v>
      </c>
      <c r="C3297" s="4">
        <v>19</v>
      </c>
      <c r="D3297" s="5">
        <v>221</v>
      </c>
      <c r="E3297" s="4" t="s">
        <v>1523</v>
      </c>
      <c r="F3297" s="4" t="s">
        <v>1523</v>
      </c>
      <c r="G3297" s="4" t="s">
        <v>2229</v>
      </c>
      <c r="H3297" s="4">
        <v>0.92</v>
      </c>
      <c r="I3297" s="4">
        <v>0.28999999999999998</v>
      </c>
      <c r="J3297" s="4" t="s">
        <v>1099</v>
      </c>
      <c r="K3297" s="4" t="s">
        <v>881</v>
      </c>
      <c r="L3297" s="4">
        <v>3</v>
      </c>
      <c r="M3297" s="4" t="s">
        <v>1100</v>
      </c>
      <c r="N3297" s="4"/>
    </row>
    <row r="3298" spans="1:14" hidden="1" x14ac:dyDescent="0.3">
      <c r="A3298" s="4" t="s">
        <v>602</v>
      </c>
      <c r="B3298" s="4">
        <v>19</v>
      </c>
      <c r="C3298" s="4">
        <v>19</v>
      </c>
      <c r="D3298" s="5">
        <v>221</v>
      </c>
      <c r="E3298" s="4" t="s">
        <v>1523</v>
      </c>
      <c r="F3298" s="4" t="s">
        <v>1523</v>
      </c>
      <c r="G3298" s="4" t="s">
        <v>2229</v>
      </c>
      <c r="H3298" s="4">
        <v>5.73</v>
      </c>
      <c r="I3298" s="4">
        <v>0.56999999999999995</v>
      </c>
      <c r="J3298" s="4" t="s">
        <v>1099</v>
      </c>
      <c r="K3298" s="4" t="s">
        <v>881</v>
      </c>
      <c r="L3298" s="4">
        <v>3</v>
      </c>
      <c r="M3298" s="4" t="s">
        <v>1100</v>
      </c>
      <c r="N3298" s="4"/>
    </row>
    <row r="3299" spans="1:14" hidden="1" x14ac:dyDescent="0.3">
      <c r="A3299" s="4" t="s">
        <v>602</v>
      </c>
      <c r="B3299" s="4">
        <v>19</v>
      </c>
      <c r="C3299" s="4">
        <v>19</v>
      </c>
      <c r="D3299" s="5">
        <v>221</v>
      </c>
      <c r="E3299" s="4" t="s">
        <v>1523</v>
      </c>
      <c r="F3299" s="4" t="s">
        <v>1523</v>
      </c>
      <c r="G3299" s="4" t="s">
        <v>1760</v>
      </c>
      <c r="H3299" s="4">
        <v>1.1716814159292035</v>
      </c>
      <c r="I3299" s="4">
        <f>SQRT((I3301/H3300)^2+(H3301/H3300^2*I3300)^2)</f>
        <v>0.50211753557335959</v>
      </c>
      <c r="J3299" s="4" t="s">
        <v>856</v>
      </c>
      <c r="K3299" s="4" t="s">
        <v>881</v>
      </c>
      <c r="L3299" s="4">
        <v>3</v>
      </c>
      <c r="M3299" s="4" t="s">
        <v>1904</v>
      </c>
      <c r="N3299" s="4"/>
    </row>
    <row r="3300" spans="1:14" hidden="1" x14ac:dyDescent="0.3">
      <c r="A3300" s="4" t="s">
        <v>602</v>
      </c>
      <c r="B3300" s="4">
        <v>19</v>
      </c>
      <c r="C3300" s="4">
        <v>19</v>
      </c>
      <c r="D3300" s="5">
        <v>221</v>
      </c>
      <c r="E3300" s="4" t="s">
        <v>1523</v>
      </c>
      <c r="F3300" s="4" t="s">
        <v>1523</v>
      </c>
      <c r="G3300" s="4" t="s">
        <v>967</v>
      </c>
      <c r="H3300" s="4">
        <v>5.65</v>
      </c>
      <c r="I3300" s="4">
        <v>2.19</v>
      </c>
      <c r="J3300" s="4" t="s">
        <v>1104</v>
      </c>
      <c r="K3300" s="4" t="s">
        <v>881</v>
      </c>
      <c r="L3300" s="4">
        <v>3</v>
      </c>
      <c r="M3300" s="4" t="s">
        <v>1100</v>
      </c>
      <c r="N3300" s="4"/>
    </row>
    <row r="3301" spans="1:14" hidden="1" x14ac:dyDescent="0.3">
      <c r="A3301" s="4" t="s">
        <v>602</v>
      </c>
      <c r="B3301" s="4">
        <v>19</v>
      </c>
      <c r="C3301" s="4">
        <v>19</v>
      </c>
      <c r="D3301" s="5">
        <v>221</v>
      </c>
      <c r="E3301" s="4" t="s">
        <v>1523</v>
      </c>
      <c r="F3301" s="4" t="s">
        <v>1523</v>
      </c>
      <c r="G3301" s="4" t="s">
        <v>1759</v>
      </c>
      <c r="H3301" s="4">
        <v>6.62</v>
      </c>
      <c r="I3301" s="4">
        <v>1.21</v>
      </c>
      <c r="J3301" s="4" t="s">
        <v>1105</v>
      </c>
      <c r="K3301" s="4" t="s">
        <v>881</v>
      </c>
      <c r="L3301" s="4">
        <v>3</v>
      </c>
      <c r="M3301" s="4" t="s">
        <v>1100</v>
      </c>
      <c r="N3301" s="4"/>
    </row>
    <row r="3302" spans="1:14" hidden="1" x14ac:dyDescent="0.3">
      <c r="A3302" s="4" t="s">
        <v>602</v>
      </c>
      <c r="B3302" s="4">
        <v>19</v>
      </c>
      <c r="C3302" s="4">
        <v>19</v>
      </c>
      <c r="D3302" s="5">
        <v>221</v>
      </c>
      <c r="E3302" s="4" t="s">
        <v>1523</v>
      </c>
      <c r="F3302" s="4" t="s">
        <v>1523</v>
      </c>
      <c r="G3302" s="4" t="s">
        <v>2231</v>
      </c>
      <c r="H3302" s="4">
        <v>1.92</v>
      </c>
      <c r="I3302" s="4">
        <v>1.56</v>
      </c>
      <c r="J3302" s="4" t="s">
        <v>1106</v>
      </c>
      <c r="K3302" s="4" t="s">
        <v>881</v>
      </c>
      <c r="L3302" s="4">
        <v>3</v>
      </c>
      <c r="M3302" s="4" t="s">
        <v>1100</v>
      </c>
      <c r="N3302" s="4"/>
    </row>
    <row r="3303" spans="1:14" hidden="1" x14ac:dyDescent="0.3">
      <c r="A3303" s="4" t="s">
        <v>602</v>
      </c>
      <c r="B3303" s="4">
        <v>19</v>
      </c>
      <c r="C3303" s="4">
        <v>19</v>
      </c>
      <c r="D3303" s="5">
        <v>222</v>
      </c>
      <c r="E3303" s="4" t="s">
        <v>1523</v>
      </c>
      <c r="F3303" s="4" t="s">
        <v>1523</v>
      </c>
      <c r="G3303" s="4" t="s">
        <v>1098</v>
      </c>
      <c r="H3303" s="4">
        <v>0.99</v>
      </c>
      <c r="I3303" s="4">
        <v>0.11</v>
      </c>
      <c r="J3303" s="4" t="s">
        <v>1099</v>
      </c>
      <c r="K3303" s="4" t="s">
        <v>881</v>
      </c>
      <c r="L3303" s="4"/>
      <c r="M3303" s="4"/>
      <c r="N3303" s="4"/>
    </row>
    <row r="3304" spans="1:14" hidden="1" x14ac:dyDescent="0.3">
      <c r="A3304" s="4" t="s">
        <v>602</v>
      </c>
      <c r="B3304" s="4">
        <v>19</v>
      </c>
      <c r="C3304" s="4">
        <v>19</v>
      </c>
      <c r="D3304" s="5">
        <v>222</v>
      </c>
      <c r="E3304" s="4" t="s">
        <v>1523</v>
      </c>
      <c r="F3304" s="4" t="s">
        <v>1523</v>
      </c>
      <c r="G3304" s="4" t="s">
        <v>1896</v>
      </c>
      <c r="H3304" s="4">
        <v>4.9000000000000002E-2</v>
      </c>
      <c r="I3304" s="4">
        <v>0.13</v>
      </c>
      <c r="J3304" s="4" t="s">
        <v>1099</v>
      </c>
      <c r="K3304" s="4" t="s">
        <v>881</v>
      </c>
      <c r="L3304" s="4">
        <v>3</v>
      </c>
      <c r="M3304" s="4" t="s">
        <v>1100</v>
      </c>
      <c r="N3304" s="4"/>
    </row>
    <row r="3305" spans="1:14" hidden="1" x14ac:dyDescent="0.3">
      <c r="A3305" s="4" t="s">
        <v>602</v>
      </c>
      <c r="B3305" s="4">
        <v>19</v>
      </c>
      <c r="C3305" s="4">
        <v>19</v>
      </c>
      <c r="D3305" s="5">
        <v>222</v>
      </c>
      <c r="E3305" s="4" t="s">
        <v>1523</v>
      </c>
      <c r="F3305" s="4" t="s">
        <v>1523</v>
      </c>
      <c r="G3305" s="4" t="s">
        <v>2229</v>
      </c>
      <c r="H3305" s="4">
        <v>0.41</v>
      </c>
      <c r="I3305" s="4">
        <v>0.15</v>
      </c>
      <c r="J3305" s="4" t="s">
        <v>1099</v>
      </c>
      <c r="K3305" s="4" t="s">
        <v>881</v>
      </c>
      <c r="L3305" s="4">
        <v>3</v>
      </c>
      <c r="M3305" s="4" t="s">
        <v>1100</v>
      </c>
      <c r="N3305" s="4"/>
    </row>
    <row r="3306" spans="1:14" hidden="1" x14ac:dyDescent="0.3">
      <c r="A3306" s="4" t="s">
        <v>602</v>
      </c>
      <c r="B3306" s="4">
        <v>19</v>
      </c>
      <c r="C3306" s="4">
        <v>19</v>
      </c>
      <c r="D3306" s="5">
        <v>222</v>
      </c>
      <c r="E3306" s="4" t="s">
        <v>1523</v>
      </c>
      <c r="F3306" s="4" t="s">
        <v>1523</v>
      </c>
      <c r="G3306" s="4" t="s">
        <v>2229</v>
      </c>
      <c r="H3306" s="4">
        <v>4.58</v>
      </c>
      <c r="I3306" s="4">
        <v>0.63</v>
      </c>
      <c r="J3306" s="4" t="s">
        <v>1099</v>
      </c>
      <c r="K3306" s="4" t="s">
        <v>881</v>
      </c>
      <c r="L3306" s="4">
        <v>3</v>
      </c>
      <c r="M3306" s="4" t="s">
        <v>1100</v>
      </c>
      <c r="N3306" s="4"/>
    </row>
    <row r="3307" spans="1:14" hidden="1" x14ac:dyDescent="0.3">
      <c r="A3307" s="4" t="s">
        <v>602</v>
      </c>
      <c r="B3307" s="4">
        <v>19</v>
      </c>
      <c r="C3307" s="4">
        <v>19</v>
      </c>
      <c r="D3307" s="5">
        <v>222</v>
      </c>
      <c r="E3307" s="4" t="s">
        <v>1523</v>
      </c>
      <c r="F3307" s="4" t="s">
        <v>1523</v>
      </c>
      <c r="G3307" s="4" t="s">
        <v>1760</v>
      </c>
      <c r="H3307" s="4">
        <v>2.5912408759124088</v>
      </c>
      <c r="I3307" s="4">
        <f>SQRT((I3309/H3308)^2+(H3309/H3308^2*I3308)^2)</f>
        <v>0.89570647012391258</v>
      </c>
      <c r="J3307" s="4" t="s">
        <v>856</v>
      </c>
      <c r="K3307" s="4" t="s">
        <v>881</v>
      </c>
      <c r="L3307" s="4">
        <v>3</v>
      </c>
      <c r="M3307" s="4" t="s">
        <v>1904</v>
      </c>
      <c r="N3307" s="4"/>
    </row>
    <row r="3308" spans="1:14" hidden="1" x14ac:dyDescent="0.3">
      <c r="A3308" s="4" t="s">
        <v>602</v>
      </c>
      <c r="B3308" s="4">
        <v>19</v>
      </c>
      <c r="C3308" s="4">
        <v>19</v>
      </c>
      <c r="D3308" s="5">
        <v>222</v>
      </c>
      <c r="E3308" s="4" t="s">
        <v>1523</v>
      </c>
      <c r="F3308" s="4" t="s">
        <v>1523</v>
      </c>
      <c r="G3308" s="4" t="s">
        <v>967</v>
      </c>
      <c r="H3308" s="4">
        <v>4.1100000000000003</v>
      </c>
      <c r="I3308" s="4">
        <v>1.27</v>
      </c>
      <c r="J3308" s="4" t="s">
        <v>1104</v>
      </c>
      <c r="K3308" s="4" t="s">
        <v>881</v>
      </c>
      <c r="L3308" s="4">
        <v>3</v>
      </c>
      <c r="M3308" s="4" t="s">
        <v>1100</v>
      </c>
      <c r="N3308" s="4"/>
    </row>
    <row r="3309" spans="1:14" hidden="1" x14ac:dyDescent="0.3">
      <c r="A3309" s="4" t="s">
        <v>602</v>
      </c>
      <c r="B3309" s="4">
        <v>19</v>
      </c>
      <c r="C3309" s="4">
        <v>19</v>
      </c>
      <c r="D3309" s="5">
        <v>222</v>
      </c>
      <c r="E3309" s="4" t="s">
        <v>1523</v>
      </c>
      <c r="F3309" s="4" t="s">
        <v>1523</v>
      </c>
      <c r="G3309" s="4" t="s">
        <v>1759</v>
      </c>
      <c r="H3309" s="4">
        <v>10.65</v>
      </c>
      <c r="I3309" s="4">
        <v>1.65</v>
      </c>
      <c r="J3309" s="4" t="s">
        <v>1105</v>
      </c>
      <c r="K3309" s="4" t="s">
        <v>881</v>
      </c>
      <c r="L3309" s="4">
        <v>3</v>
      </c>
      <c r="M3309" s="4" t="s">
        <v>1100</v>
      </c>
      <c r="N3309" s="4"/>
    </row>
    <row r="3310" spans="1:14" hidden="1" x14ac:dyDescent="0.3">
      <c r="A3310" s="4" t="s">
        <v>602</v>
      </c>
      <c r="B3310" s="4">
        <v>19</v>
      </c>
      <c r="C3310" s="4">
        <v>19</v>
      </c>
      <c r="D3310" s="5">
        <v>222</v>
      </c>
      <c r="E3310" s="4" t="s">
        <v>1523</v>
      </c>
      <c r="F3310" s="4" t="s">
        <v>1523</v>
      </c>
      <c r="G3310" s="4" t="s">
        <v>2231</v>
      </c>
      <c r="H3310" s="4">
        <v>1.91</v>
      </c>
      <c r="I3310" s="4">
        <v>2.09</v>
      </c>
      <c r="J3310" s="4" t="s">
        <v>1106</v>
      </c>
      <c r="K3310" s="4" t="s">
        <v>881</v>
      </c>
      <c r="L3310" s="4">
        <v>3</v>
      </c>
      <c r="M3310" s="4" t="s">
        <v>1100</v>
      </c>
      <c r="N3310" s="4"/>
    </row>
    <row r="3311" spans="1:14" hidden="1" x14ac:dyDescent="0.3">
      <c r="A3311" s="4" t="s">
        <v>602</v>
      </c>
      <c r="B3311" s="4">
        <v>19</v>
      </c>
      <c r="C3311" s="4">
        <v>19</v>
      </c>
      <c r="D3311" s="5">
        <v>223</v>
      </c>
      <c r="E3311" s="4" t="s">
        <v>1523</v>
      </c>
      <c r="F3311" s="4" t="s">
        <v>1523</v>
      </c>
      <c r="G3311" s="4" t="s">
        <v>1098</v>
      </c>
      <c r="H3311" s="4">
        <v>1.44</v>
      </c>
      <c r="I3311" s="4">
        <v>0.16</v>
      </c>
      <c r="J3311" s="4" t="s">
        <v>1099</v>
      </c>
      <c r="K3311" s="4" t="s">
        <v>881</v>
      </c>
      <c r="L3311" s="4"/>
      <c r="M3311" s="4"/>
      <c r="N3311" s="4"/>
    </row>
    <row r="3312" spans="1:14" hidden="1" x14ac:dyDescent="0.3">
      <c r="A3312" s="4" t="s">
        <v>602</v>
      </c>
      <c r="B3312" s="4">
        <v>19</v>
      </c>
      <c r="C3312" s="4">
        <v>19</v>
      </c>
      <c r="D3312" s="5">
        <v>223</v>
      </c>
      <c r="E3312" s="4" t="s">
        <v>1523</v>
      </c>
      <c r="F3312" s="4" t="s">
        <v>1523</v>
      </c>
      <c r="G3312" s="4" t="s">
        <v>1896</v>
      </c>
      <c r="H3312" s="4">
        <v>8.4000000000000005E-2</v>
      </c>
      <c r="I3312" s="4">
        <v>3.4000000000000002E-2</v>
      </c>
      <c r="J3312" s="4" t="s">
        <v>1099</v>
      </c>
      <c r="K3312" s="4" t="s">
        <v>881</v>
      </c>
      <c r="L3312" s="4">
        <v>3</v>
      </c>
      <c r="M3312" s="4" t="s">
        <v>1100</v>
      </c>
      <c r="N3312" s="4"/>
    </row>
    <row r="3313" spans="1:14" hidden="1" x14ac:dyDescent="0.3">
      <c r="A3313" s="4" t="s">
        <v>602</v>
      </c>
      <c r="B3313" s="4">
        <v>19</v>
      </c>
      <c r="C3313" s="4">
        <v>19</v>
      </c>
      <c r="D3313" s="5">
        <v>223</v>
      </c>
      <c r="E3313" s="4" t="s">
        <v>1523</v>
      </c>
      <c r="F3313" s="4" t="s">
        <v>1523</v>
      </c>
      <c r="G3313" s="4" t="s">
        <v>2229</v>
      </c>
      <c r="H3313" s="4">
        <v>0.87</v>
      </c>
      <c r="I3313" s="4">
        <v>0.21</v>
      </c>
      <c r="J3313" s="4" t="s">
        <v>1099</v>
      </c>
      <c r="K3313" s="4" t="s">
        <v>881</v>
      </c>
      <c r="L3313" s="4">
        <v>3</v>
      </c>
      <c r="M3313" s="4" t="s">
        <v>1100</v>
      </c>
      <c r="N3313" s="4"/>
    </row>
    <row r="3314" spans="1:14" hidden="1" x14ac:dyDescent="0.3">
      <c r="A3314" s="4" t="s">
        <v>602</v>
      </c>
      <c r="B3314" s="4">
        <v>19</v>
      </c>
      <c r="C3314" s="4">
        <v>19</v>
      </c>
      <c r="D3314" s="5">
        <v>223</v>
      </c>
      <c r="E3314" s="4" t="s">
        <v>1523</v>
      </c>
      <c r="F3314" s="4" t="s">
        <v>1523</v>
      </c>
      <c r="G3314" s="4" t="s">
        <v>2229</v>
      </c>
      <c r="H3314" s="4">
        <v>4.9000000000000004</v>
      </c>
      <c r="I3314" s="4">
        <v>0.56999999999999995</v>
      </c>
      <c r="J3314" s="4" t="s">
        <v>1099</v>
      </c>
      <c r="K3314" s="4" t="s">
        <v>881</v>
      </c>
      <c r="L3314" s="4">
        <v>3</v>
      </c>
      <c r="M3314" s="4" t="s">
        <v>1100</v>
      </c>
      <c r="N3314" s="4"/>
    </row>
    <row r="3315" spans="1:14" hidden="1" x14ac:dyDescent="0.3">
      <c r="A3315" s="4" t="s">
        <v>602</v>
      </c>
      <c r="B3315" s="4">
        <v>19</v>
      </c>
      <c r="C3315" s="4">
        <v>19</v>
      </c>
      <c r="D3315" s="5">
        <v>223</v>
      </c>
      <c r="E3315" s="4" t="s">
        <v>1523</v>
      </c>
      <c r="F3315" s="4" t="s">
        <v>1523</v>
      </c>
      <c r="G3315" s="4" t="s">
        <v>1760</v>
      </c>
      <c r="H3315" s="4">
        <v>0.9948892674616695</v>
      </c>
      <c r="I3315" s="4">
        <f>SQRT((I3317/H3316)^2+(H3317/H3316^2*I3316)^2)</f>
        <v>0.33381614064291054</v>
      </c>
      <c r="J3315" s="4" t="s">
        <v>856</v>
      </c>
      <c r="K3315" s="4" t="s">
        <v>881</v>
      </c>
      <c r="L3315" s="4">
        <v>3</v>
      </c>
      <c r="M3315" s="4" t="s">
        <v>1904</v>
      </c>
      <c r="N3315" s="4"/>
    </row>
    <row r="3316" spans="1:14" hidden="1" x14ac:dyDescent="0.3">
      <c r="A3316" s="4" t="s">
        <v>602</v>
      </c>
      <c r="B3316" s="4">
        <v>19</v>
      </c>
      <c r="C3316" s="4">
        <v>19</v>
      </c>
      <c r="D3316" s="5">
        <v>223</v>
      </c>
      <c r="E3316" s="4" t="s">
        <v>1523</v>
      </c>
      <c r="F3316" s="4" t="s">
        <v>1523</v>
      </c>
      <c r="G3316" s="4" t="s">
        <v>967</v>
      </c>
      <c r="H3316" s="4">
        <v>5.87</v>
      </c>
      <c r="I3316" s="4">
        <v>1.65</v>
      </c>
      <c r="J3316" s="4" t="s">
        <v>1104</v>
      </c>
      <c r="K3316" s="4" t="s">
        <v>881</v>
      </c>
      <c r="L3316" s="4">
        <v>3</v>
      </c>
      <c r="M3316" s="4" t="s">
        <v>1100</v>
      </c>
      <c r="N3316" s="4"/>
    </row>
    <row r="3317" spans="1:14" hidden="1" x14ac:dyDescent="0.3">
      <c r="A3317" s="4" t="s">
        <v>602</v>
      </c>
      <c r="B3317" s="4">
        <v>19</v>
      </c>
      <c r="C3317" s="4">
        <v>19</v>
      </c>
      <c r="D3317" s="5">
        <v>223</v>
      </c>
      <c r="E3317" s="4" t="s">
        <v>1523</v>
      </c>
      <c r="F3317" s="4" t="s">
        <v>1523</v>
      </c>
      <c r="G3317" s="4" t="s">
        <v>1759</v>
      </c>
      <c r="H3317" s="4">
        <v>5.84</v>
      </c>
      <c r="I3317" s="4">
        <v>1.07</v>
      </c>
      <c r="J3317" s="4" t="s">
        <v>1105</v>
      </c>
      <c r="K3317" s="4" t="s">
        <v>881</v>
      </c>
      <c r="L3317" s="4">
        <v>3</v>
      </c>
      <c r="M3317" s="4" t="s">
        <v>1100</v>
      </c>
      <c r="N3317" s="4"/>
    </row>
    <row r="3318" spans="1:14" hidden="1" x14ac:dyDescent="0.3">
      <c r="A3318" s="4" t="s">
        <v>602</v>
      </c>
      <c r="B3318" s="4">
        <v>19</v>
      </c>
      <c r="C3318" s="4">
        <v>19</v>
      </c>
      <c r="D3318" s="5">
        <v>223</v>
      </c>
      <c r="E3318" s="4" t="s">
        <v>1523</v>
      </c>
      <c r="F3318" s="4" t="s">
        <v>1523</v>
      </c>
      <c r="G3318" s="4" t="s">
        <v>2231</v>
      </c>
      <c r="H3318" s="4">
        <v>1.52</v>
      </c>
      <c r="I3318" s="4">
        <v>0.87</v>
      </c>
      <c r="J3318" s="4" t="s">
        <v>1106</v>
      </c>
      <c r="K3318" s="4" t="s">
        <v>881</v>
      </c>
      <c r="L3318" s="4">
        <v>3</v>
      </c>
      <c r="M3318" s="4" t="s">
        <v>1100</v>
      </c>
      <c r="N3318" s="4"/>
    </row>
    <row r="3319" spans="1:14" hidden="1" x14ac:dyDescent="0.3">
      <c r="A3319" s="4" t="s">
        <v>602</v>
      </c>
      <c r="B3319" s="4">
        <v>19</v>
      </c>
      <c r="C3319" s="4">
        <v>19</v>
      </c>
      <c r="D3319" s="5">
        <v>224</v>
      </c>
      <c r="E3319" s="4" t="s">
        <v>1523</v>
      </c>
      <c r="F3319" s="4" t="s">
        <v>1523</v>
      </c>
      <c r="G3319" s="4" t="s">
        <v>1098</v>
      </c>
      <c r="H3319" s="4">
        <v>0.99</v>
      </c>
      <c r="I3319" s="4">
        <v>0.19</v>
      </c>
      <c r="J3319" s="4" t="s">
        <v>1099</v>
      </c>
      <c r="K3319" s="4" t="s">
        <v>881</v>
      </c>
      <c r="L3319" s="4"/>
      <c r="M3319" s="4"/>
      <c r="N3319" s="4"/>
    </row>
    <row r="3320" spans="1:14" hidden="1" x14ac:dyDescent="0.3">
      <c r="A3320" s="4" t="s">
        <v>602</v>
      </c>
      <c r="B3320" s="4">
        <v>19</v>
      </c>
      <c r="C3320" s="4">
        <v>19</v>
      </c>
      <c r="D3320" s="5">
        <v>224</v>
      </c>
      <c r="E3320" s="4" t="s">
        <v>1523</v>
      </c>
      <c r="F3320" s="4" t="s">
        <v>1523</v>
      </c>
      <c r="G3320" s="4" t="s">
        <v>1896</v>
      </c>
      <c r="H3320" s="4">
        <v>4.2000000000000003E-2</v>
      </c>
      <c r="I3320" s="4">
        <v>1.7999999999999999E-2</v>
      </c>
      <c r="J3320" s="4" t="s">
        <v>1099</v>
      </c>
      <c r="K3320" s="4" t="s">
        <v>881</v>
      </c>
      <c r="L3320" s="4">
        <v>3</v>
      </c>
      <c r="M3320" s="4" t="s">
        <v>1100</v>
      </c>
      <c r="N3320" s="4"/>
    </row>
    <row r="3321" spans="1:14" hidden="1" x14ac:dyDescent="0.3">
      <c r="A3321" s="4" t="s">
        <v>602</v>
      </c>
      <c r="B3321" s="4">
        <v>19</v>
      </c>
      <c r="C3321" s="4">
        <v>19</v>
      </c>
      <c r="D3321" s="5">
        <v>224</v>
      </c>
      <c r="E3321" s="4" t="s">
        <v>1523</v>
      </c>
      <c r="F3321" s="4" t="s">
        <v>1523</v>
      </c>
      <c r="G3321" s="4" t="s">
        <v>2229</v>
      </c>
      <c r="H3321" s="4">
        <v>0.65</v>
      </c>
      <c r="I3321" s="4">
        <v>0.12</v>
      </c>
      <c r="J3321" s="4" t="s">
        <v>1099</v>
      </c>
      <c r="K3321" s="4" t="s">
        <v>881</v>
      </c>
      <c r="L3321" s="4">
        <v>3</v>
      </c>
      <c r="M3321" s="4" t="s">
        <v>1100</v>
      </c>
      <c r="N3321" s="4"/>
    </row>
    <row r="3322" spans="1:14" hidden="1" x14ac:dyDescent="0.3">
      <c r="A3322" s="4" t="s">
        <v>602</v>
      </c>
      <c r="B3322" s="4">
        <v>19</v>
      </c>
      <c r="C3322" s="4">
        <v>19</v>
      </c>
      <c r="D3322" s="5">
        <v>224</v>
      </c>
      <c r="E3322" s="4" t="s">
        <v>1523</v>
      </c>
      <c r="F3322" s="4" t="s">
        <v>1523</v>
      </c>
      <c r="G3322" s="4" t="s">
        <v>2229</v>
      </c>
      <c r="H3322" s="4">
        <v>3.14</v>
      </c>
      <c r="I3322" s="4">
        <v>0.48</v>
      </c>
      <c r="J3322" s="4" t="s">
        <v>1099</v>
      </c>
      <c r="K3322" s="4" t="s">
        <v>881</v>
      </c>
      <c r="L3322" s="4">
        <v>3</v>
      </c>
      <c r="M3322" s="4" t="s">
        <v>1100</v>
      </c>
      <c r="N3322" s="4"/>
    </row>
    <row r="3323" spans="1:14" hidden="1" x14ac:dyDescent="0.3">
      <c r="A3323" s="4" t="s">
        <v>602</v>
      </c>
      <c r="B3323" s="4">
        <v>19</v>
      </c>
      <c r="C3323" s="4">
        <v>19</v>
      </c>
      <c r="D3323" s="5">
        <v>224</v>
      </c>
      <c r="E3323" s="4" t="s">
        <v>1523</v>
      </c>
      <c r="F3323" s="4" t="s">
        <v>1523</v>
      </c>
      <c r="G3323" s="4" t="s">
        <v>1760</v>
      </c>
      <c r="H3323" s="4">
        <v>2.1967213114754101</v>
      </c>
      <c r="I3323" s="4">
        <f>SQRT((I3325/H3324)^2+(H3325/H3324^2*I3324)^2)</f>
        <v>0.95400157601343627</v>
      </c>
      <c r="J3323" s="4" t="s">
        <v>856</v>
      </c>
      <c r="K3323" s="4" t="s">
        <v>881</v>
      </c>
      <c r="L3323" s="4">
        <v>3</v>
      </c>
      <c r="M3323" s="4" t="s">
        <v>1904</v>
      </c>
      <c r="N3323" s="4"/>
    </row>
    <row r="3324" spans="1:14" hidden="1" x14ac:dyDescent="0.3">
      <c r="A3324" s="4" t="s">
        <v>602</v>
      </c>
      <c r="B3324" s="4">
        <v>19</v>
      </c>
      <c r="C3324" s="4">
        <v>19</v>
      </c>
      <c r="D3324" s="5">
        <v>224</v>
      </c>
      <c r="E3324" s="4" t="s">
        <v>1523</v>
      </c>
      <c r="F3324" s="4" t="s">
        <v>1523</v>
      </c>
      <c r="G3324" s="4" t="s">
        <v>967</v>
      </c>
      <c r="H3324" s="4">
        <v>4.88</v>
      </c>
      <c r="I3324" s="4">
        <v>2</v>
      </c>
      <c r="J3324" s="4" t="s">
        <v>1104</v>
      </c>
      <c r="K3324" s="4" t="s">
        <v>881</v>
      </c>
      <c r="L3324" s="4">
        <v>3</v>
      </c>
      <c r="M3324" s="4" t="s">
        <v>1100</v>
      </c>
      <c r="N3324" s="4"/>
    </row>
    <row r="3325" spans="1:14" hidden="1" x14ac:dyDescent="0.3">
      <c r="A3325" s="4" t="s">
        <v>602</v>
      </c>
      <c r="B3325" s="4">
        <v>19</v>
      </c>
      <c r="C3325" s="4">
        <v>19</v>
      </c>
      <c r="D3325" s="5">
        <v>224</v>
      </c>
      <c r="E3325" s="4" t="s">
        <v>1523</v>
      </c>
      <c r="F3325" s="4" t="s">
        <v>1523</v>
      </c>
      <c r="G3325" s="4" t="s">
        <v>1759</v>
      </c>
      <c r="H3325" s="4">
        <v>10.72</v>
      </c>
      <c r="I3325" s="4">
        <v>1.54</v>
      </c>
      <c r="J3325" s="4" t="s">
        <v>1105</v>
      </c>
      <c r="K3325" s="4" t="s">
        <v>881</v>
      </c>
      <c r="L3325" s="4">
        <v>3</v>
      </c>
      <c r="M3325" s="4" t="s">
        <v>1100</v>
      </c>
      <c r="N3325" s="4"/>
    </row>
    <row r="3326" spans="1:14" hidden="1" x14ac:dyDescent="0.3">
      <c r="A3326" s="4" t="s">
        <v>602</v>
      </c>
      <c r="B3326" s="4">
        <v>19</v>
      </c>
      <c r="C3326" s="4">
        <v>19</v>
      </c>
      <c r="D3326" s="5">
        <v>224</v>
      </c>
      <c r="E3326" s="4" t="s">
        <v>1523</v>
      </c>
      <c r="F3326" s="4" t="s">
        <v>1523</v>
      </c>
      <c r="G3326" s="4" t="s">
        <v>2231</v>
      </c>
      <c r="H3326" s="4">
        <v>1.49</v>
      </c>
      <c r="I3326" s="4">
        <v>1.23</v>
      </c>
      <c r="J3326" s="4" t="s">
        <v>1106</v>
      </c>
      <c r="K3326" s="4" t="s">
        <v>881</v>
      </c>
      <c r="L3326" s="4">
        <v>3</v>
      </c>
      <c r="M3326" s="4" t="s">
        <v>1100</v>
      </c>
      <c r="N3326" s="4"/>
    </row>
    <row r="3327" spans="1:14" hidden="1" x14ac:dyDescent="0.3">
      <c r="A3327" s="4" t="s">
        <v>602</v>
      </c>
      <c r="B3327" s="4">
        <v>19</v>
      </c>
      <c r="C3327" s="4">
        <v>19</v>
      </c>
      <c r="D3327" s="5">
        <v>225</v>
      </c>
      <c r="E3327" s="4" t="s">
        <v>1523</v>
      </c>
      <c r="F3327" s="4" t="s">
        <v>1523</v>
      </c>
      <c r="G3327" s="4" t="s">
        <v>1098</v>
      </c>
      <c r="H3327" s="4">
        <v>1.48</v>
      </c>
      <c r="I3327" s="4">
        <v>0.16</v>
      </c>
      <c r="J3327" s="4" t="s">
        <v>1099</v>
      </c>
      <c r="K3327" s="4" t="s">
        <v>881</v>
      </c>
      <c r="L3327" s="4"/>
      <c r="M3327" s="4"/>
      <c r="N3327" s="4"/>
    </row>
    <row r="3328" spans="1:14" hidden="1" x14ac:dyDescent="0.3">
      <c r="A3328" s="4" t="s">
        <v>602</v>
      </c>
      <c r="B3328" s="4">
        <v>19</v>
      </c>
      <c r="C3328" s="4">
        <v>19</v>
      </c>
      <c r="D3328" s="5">
        <v>225</v>
      </c>
      <c r="E3328" s="4" t="s">
        <v>1523</v>
      </c>
      <c r="F3328" s="4" t="s">
        <v>1523</v>
      </c>
      <c r="G3328" s="4" t="s">
        <v>1896</v>
      </c>
      <c r="H3328" s="4">
        <v>8.4000000000000005E-2</v>
      </c>
      <c r="I3328" s="4">
        <v>2.1999999999999999E-2</v>
      </c>
      <c r="J3328" s="4" t="s">
        <v>1099</v>
      </c>
      <c r="K3328" s="4" t="s">
        <v>881</v>
      </c>
      <c r="L3328" s="4">
        <v>3</v>
      </c>
      <c r="M3328" s="4" t="s">
        <v>1100</v>
      </c>
      <c r="N3328" s="4"/>
    </row>
    <row r="3329" spans="1:14" hidden="1" x14ac:dyDescent="0.3">
      <c r="A3329" s="4" t="s">
        <v>602</v>
      </c>
      <c r="B3329" s="4">
        <v>19</v>
      </c>
      <c r="C3329" s="4">
        <v>19</v>
      </c>
      <c r="D3329" s="5">
        <v>225</v>
      </c>
      <c r="E3329" s="4" t="s">
        <v>1523</v>
      </c>
      <c r="F3329" s="4" t="s">
        <v>1523</v>
      </c>
      <c r="G3329" s="4" t="s">
        <v>2229</v>
      </c>
      <c r="H3329" s="4">
        <v>1</v>
      </c>
      <c r="I3329" s="4">
        <v>0.08</v>
      </c>
      <c r="J3329" s="4" t="s">
        <v>1099</v>
      </c>
      <c r="K3329" s="4" t="s">
        <v>881</v>
      </c>
      <c r="L3329" s="4">
        <v>3</v>
      </c>
      <c r="M3329" s="4" t="s">
        <v>1100</v>
      </c>
      <c r="N3329" s="4"/>
    </row>
    <row r="3330" spans="1:14" hidden="1" x14ac:dyDescent="0.3">
      <c r="A3330" s="4" t="s">
        <v>602</v>
      </c>
      <c r="B3330" s="4">
        <v>19</v>
      </c>
      <c r="C3330" s="4">
        <v>19</v>
      </c>
      <c r="D3330" s="5">
        <v>225</v>
      </c>
      <c r="E3330" s="4" t="s">
        <v>1523</v>
      </c>
      <c r="F3330" s="4" t="s">
        <v>1523</v>
      </c>
      <c r="G3330" s="4" t="s">
        <v>2229</v>
      </c>
      <c r="H3330" s="4">
        <v>4.07</v>
      </c>
      <c r="I3330" s="4">
        <v>0.33</v>
      </c>
      <c r="J3330" s="4" t="s">
        <v>1099</v>
      </c>
      <c r="K3330" s="4" t="s">
        <v>881</v>
      </c>
      <c r="L3330" s="4">
        <v>3</v>
      </c>
      <c r="M3330" s="4" t="s">
        <v>1100</v>
      </c>
      <c r="N3330" s="4"/>
    </row>
    <row r="3331" spans="1:14" hidden="1" x14ac:dyDescent="0.3">
      <c r="A3331" s="4" t="s">
        <v>602</v>
      </c>
      <c r="B3331" s="4">
        <v>19</v>
      </c>
      <c r="C3331" s="4">
        <v>19</v>
      </c>
      <c r="D3331" s="5">
        <v>225</v>
      </c>
      <c r="E3331" s="4" t="s">
        <v>1523</v>
      </c>
      <c r="F3331" s="4" t="s">
        <v>1523</v>
      </c>
      <c r="G3331" s="4" t="s">
        <v>1760</v>
      </c>
      <c r="H3331" s="4">
        <v>1.2407407407407409</v>
      </c>
      <c r="I3331" s="4">
        <f>SQRT((I3333/H3332)^2+(H3333/H3332^2*I3332)^2)</f>
        <v>0.49080958809641861</v>
      </c>
      <c r="J3331" s="4" t="s">
        <v>856</v>
      </c>
      <c r="K3331" s="4" t="s">
        <v>881</v>
      </c>
      <c r="L3331" s="4">
        <v>3</v>
      </c>
      <c r="M3331" s="4" t="s">
        <v>1904</v>
      </c>
      <c r="N3331" s="4"/>
    </row>
    <row r="3332" spans="1:14" hidden="1" x14ac:dyDescent="0.3">
      <c r="A3332" s="4" t="s">
        <v>602</v>
      </c>
      <c r="B3332" s="4">
        <v>19</v>
      </c>
      <c r="C3332" s="4">
        <v>19</v>
      </c>
      <c r="D3332" s="5">
        <v>225</v>
      </c>
      <c r="E3332" s="4" t="s">
        <v>1523</v>
      </c>
      <c r="F3332" s="4" t="s">
        <v>1523</v>
      </c>
      <c r="G3332" s="4" t="s">
        <v>967</v>
      </c>
      <c r="H3332" s="4">
        <v>3.78</v>
      </c>
      <c r="I3332" s="4">
        <v>1.21</v>
      </c>
      <c r="J3332" s="4" t="s">
        <v>1104</v>
      </c>
      <c r="K3332" s="4" t="s">
        <v>881</v>
      </c>
      <c r="L3332" s="4">
        <v>3</v>
      </c>
      <c r="M3332" s="4" t="s">
        <v>1100</v>
      </c>
      <c r="N3332" s="4"/>
    </row>
    <row r="3333" spans="1:14" hidden="1" x14ac:dyDescent="0.3">
      <c r="A3333" s="4" t="s">
        <v>602</v>
      </c>
      <c r="B3333" s="4">
        <v>19</v>
      </c>
      <c r="C3333" s="4">
        <v>19</v>
      </c>
      <c r="D3333" s="5">
        <v>225</v>
      </c>
      <c r="E3333" s="4" t="s">
        <v>1523</v>
      </c>
      <c r="F3333" s="4" t="s">
        <v>1523</v>
      </c>
      <c r="G3333" s="4" t="s">
        <v>1759</v>
      </c>
      <c r="H3333" s="4">
        <v>4.6900000000000004</v>
      </c>
      <c r="I3333" s="4">
        <v>1.0900000000000001</v>
      </c>
      <c r="J3333" s="4" t="s">
        <v>1105</v>
      </c>
      <c r="K3333" s="4" t="s">
        <v>881</v>
      </c>
      <c r="L3333" s="4">
        <v>3</v>
      </c>
      <c r="M3333" s="4" t="s">
        <v>1100</v>
      </c>
      <c r="N3333" s="4"/>
    </row>
    <row r="3334" spans="1:14" hidden="1" x14ac:dyDescent="0.3">
      <c r="A3334" s="4" t="s">
        <v>602</v>
      </c>
      <c r="B3334" s="4">
        <v>19</v>
      </c>
      <c r="C3334" s="4">
        <v>19</v>
      </c>
      <c r="D3334" s="5">
        <v>225</v>
      </c>
      <c r="E3334" s="4" t="s">
        <v>1523</v>
      </c>
      <c r="F3334" s="4" t="s">
        <v>1523</v>
      </c>
      <c r="G3334" s="4" t="s">
        <v>2231</v>
      </c>
      <c r="H3334" s="4">
        <v>1.32</v>
      </c>
      <c r="I3334" s="4">
        <v>0.72</v>
      </c>
      <c r="J3334" s="4" t="s">
        <v>1106</v>
      </c>
      <c r="K3334" s="4" t="s">
        <v>881</v>
      </c>
      <c r="L3334" s="4">
        <v>3</v>
      </c>
      <c r="M3334" s="4" t="s">
        <v>1100</v>
      </c>
      <c r="N3334" s="4"/>
    </row>
    <row r="3335" spans="1:14" hidden="1" x14ac:dyDescent="0.3">
      <c r="A3335" s="4" t="s">
        <v>602</v>
      </c>
      <c r="B3335" s="4">
        <v>19</v>
      </c>
      <c r="C3335" s="4">
        <v>19</v>
      </c>
      <c r="D3335" s="5">
        <v>226</v>
      </c>
      <c r="E3335" s="4" t="s">
        <v>1523</v>
      </c>
      <c r="F3335" s="4" t="s">
        <v>1523</v>
      </c>
      <c r="G3335" s="4" t="s">
        <v>1098</v>
      </c>
      <c r="H3335" s="4">
        <v>0.44</v>
      </c>
      <c r="I3335" s="4">
        <v>0.54</v>
      </c>
      <c r="J3335" s="4" t="s">
        <v>1099</v>
      </c>
      <c r="K3335" s="4" t="s">
        <v>881</v>
      </c>
      <c r="L3335" s="4"/>
      <c r="M3335" s="4"/>
      <c r="N3335" s="4"/>
    </row>
    <row r="3336" spans="1:14" hidden="1" x14ac:dyDescent="0.3">
      <c r="A3336" s="4" t="s">
        <v>602</v>
      </c>
      <c r="B3336" s="4">
        <v>19</v>
      </c>
      <c r="C3336" s="4">
        <v>19</v>
      </c>
      <c r="D3336" s="5">
        <v>226</v>
      </c>
      <c r="E3336" s="4" t="s">
        <v>1523</v>
      </c>
      <c r="F3336" s="4" t="s">
        <v>1523</v>
      </c>
      <c r="G3336" s="4" t="s">
        <v>1896</v>
      </c>
      <c r="H3336" s="4">
        <v>4.4999999999999998E-2</v>
      </c>
      <c r="I3336" s="4">
        <v>1.7000000000000001E-2</v>
      </c>
      <c r="J3336" s="4" t="s">
        <v>1099</v>
      </c>
      <c r="K3336" s="4" t="s">
        <v>881</v>
      </c>
      <c r="L3336" s="4">
        <v>3</v>
      </c>
      <c r="M3336" s="4" t="s">
        <v>1101</v>
      </c>
      <c r="N3336" s="4"/>
    </row>
    <row r="3337" spans="1:14" hidden="1" x14ac:dyDescent="0.3">
      <c r="A3337" s="4" t="s">
        <v>602</v>
      </c>
      <c r="B3337" s="4">
        <v>19</v>
      </c>
      <c r="C3337" s="4">
        <v>19</v>
      </c>
      <c r="D3337" s="5">
        <v>226</v>
      </c>
      <c r="E3337" s="4" t="s">
        <v>1523</v>
      </c>
      <c r="F3337" s="4" t="s">
        <v>1523</v>
      </c>
      <c r="G3337" s="4" t="s">
        <v>2229</v>
      </c>
      <c r="H3337" s="4">
        <v>0.25</v>
      </c>
      <c r="I3337" s="4">
        <v>0.09</v>
      </c>
      <c r="J3337" s="4" t="s">
        <v>1099</v>
      </c>
      <c r="K3337" s="4" t="s">
        <v>881</v>
      </c>
      <c r="L3337" s="4">
        <v>3</v>
      </c>
      <c r="M3337" s="4" t="s">
        <v>1101</v>
      </c>
      <c r="N3337" s="4"/>
    </row>
    <row r="3338" spans="1:14" hidden="1" x14ac:dyDescent="0.3">
      <c r="A3338" s="4" t="s">
        <v>602</v>
      </c>
      <c r="B3338" s="4">
        <v>19</v>
      </c>
      <c r="C3338" s="4">
        <v>19</v>
      </c>
      <c r="D3338" s="5">
        <v>226</v>
      </c>
      <c r="E3338" s="4" t="s">
        <v>1523</v>
      </c>
      <c r="F3338" s="4" t="s">
        <v>1523</v>
      </c>
      <c r="G3338" s="4" t="s">
        <v>2229</v>
      </c>
      <c r="H3338" s="4">
        <v>2.02</v>
      </c>
      <c r="I3338" s="4">
        <v>0.36</v>
      </c>
      <c r="J3338" s="4" t="s">
        <v>1099</v>
      </c>
      <c r="K3338" s="4" t="s">
        <v>881</v>
      </c>
      <c r="L3338" s="4">
        <v>3</v>
      </c>
      <c r="M3338" s="4" t="s">
        <v>1101</v>
      </c>
      <c r="N3338" s="4"/>
    </row>
    <row r="3339" spans="1:14" hidden="1" x14ac:dyDescent="0.3">
      <c r="A3339" s="4" t="s">
        <v>602</v>
      </c>
      <c r="B3339" s="4">
        <v>19</v>
      </c>
      <c r="C3339" s="4">
        <v>19</v>
      </c>
      <c r="D3339" s="5">
        <v>226</v>
      </c>
      <c r="E3339" s="4" t="s">
        <v>1523</v>
      </c>
      <c r="F3339" s="4" t="s">
        <v>1523</v>
      </c>
      <c r="G3339" s="4" t="s">
        <v>1760</v>
      </c>
      <c r="H3339" s="4">
        <v>0.96512820512820519</v>
      </c>
      <c r="I3339" s="4">
        <f>SQRT((I3341/H3340)^2+(H3341/H3340^2*I3340)^2)</f>
        <v>0.24837385278242155</v>
      </c>
      <c r="J3339" s="4" t="s">
        <v>856</v>
      </c>
      <c r="K3339" s="4" t="s">
        <v>881</v>
      </c>
      <c r="L3339" s="4">
        <v>3</v>
      </c>
      <c r="M3339" s="4" t="s">
        <v>1904</v>
      </c>
      <c r="N3339" s="4"/>
    </row>
    <row r="3340" spans="1:14" hidden="1" x14ac:dyDescent="0.3">
      <c r="A3340" s="4" t="s">
        <v>602</v>
      </c>
      <c r="B3340" s="4">
        <v>19</v>
      </c>
      <c r="C3340" s="4">
        <v>19</v>
      </c>
      <c r="D3340" s="5">
        <v>226</v>
      </c>
      <c r="E3340" s="4" t="s">
        <v>1523</v>
      </c>
      <c r="F3340" s="4" t="s">
        <v>1523</v>
      </c>
      <c r="G3340" s="4" t="s">
        <v>967</v>
      </c>
      <c r="H3340" s="4">
        <v>9.75</v>
      </c>
      <c r="I3340" s="4">
        <v>2.09</v>
      </c>
      <c r="J3340" s="4" t="s">
        <v>1104</v>
      </c>
      <c r="K3340" s="4" t="s">
        <v>881</v>
      </c>
      <c r="L3340" s="4">
        <v>3</v>
      </c>
      <c r="M3340" s="4" t="s">
        <v>1101</v>
      </c>
      <c r="N3340" s="4"/>
    </row>
    <row r="3341" spans="1:14" hidden="1" x14ac:dyDescent="0.3">
      <c r="A3341" s="4" t="s">
        <v>602</v>
      </c>
      <c r="B3341" s="4">
        <v>19</v>
      </c>
      <c r="C3341" s="4">
        <v>19</v>
      </c>
      <c r="D3341" s="5">
        <v>226</v>
      </c>
      <c r="E3341" s="4" t="s">
        <v>1523</v>
      </c>
      <c r="F3341" s="4" t="s">
        <v>1523</v>
      </c>
      <c r="G3341" s="4" t="s">
        <v>1759</v>
      </c>
      <c r="H3341" s="4">
        <v>9.41</v>
      </c>
      <c r="I3341" s="4">
        <v>1.34</v>
      </c>
      <c r="J3341" s="4" t="s">
        <v>1105</v>
      </c>
      <c r="K3341" s="4" t="s">
        <v>881</v>
      </c>
      <c r="L3341" s="4">
        <v>3</v>
      </c>
      <c r="M3341" s="4" t="s">
        <v>1101</v>
      </c>
      <c r="N3341" s="4"/>
    </row>
    <row r="3342" spans="1:14" hidden="1" x14ac:dyDescent="0.3">
      <c r="A3342" s="4" t="s">
        <v>602</v>
      </c>
      <c r="B3342" s="4">
        <v>19</v>
      </c>
      <c r="C3342" s="4">
        <v>19</v>
      </c>
      <c r="D3342" s="5">
        <v>226</v>
      </c>
      <c r="E3342" s="4" t="s">
        <v>1523</v>
      </c>
      <c r="F3342" s="4" t="s">
        <v>1523</v>
      </c>
      <c r="G3342" s="4" t="s">
        <v>2231</v>
      </c>
      <c r="H3342" s="4">
        <v>5.14</v>
      </c>
      <c r="I3342" s="4">
        <v>2.0099999999999998</v>
      </c>
      <c r="J3342" s="4" t="s">
        <v>1106</v>
      </c>
      <c r="K3342" s="4" t="s">
        <v>881</v>
      </c>
      <c r="L3342" s="4">
        <v>3</v>
      </c>
      <c r="M3342" s="4" t="s">
        <v>1101</v>
      </c>
      <c r="N3342" s="4"/>
    </row>
    <row r="3343" spans="1:14" hidden="1" x14ac:dyDescent="0.3">
      <c r="A3343" s="4" t="s">
        <v>602</v>
      </c>
      <c r="B3343" s="4">
        <v>19</v>
      </c>
      <c r="C3343" s="4">
        <v>19</v>
      </c>
      <c r="D3343" s="5">
        <v>227</v>
      </c>
      <c r="E3343" s="4" t="s">
        <v>1523</v>
      </c>
      <c r="F3343" s="4" t="s">
        <v>1523</v>
      </c>
      <c r="G3343" s="4" t="s">
        <v>1098</v>
      </c>
      <c r="H3343" s="4">
        <v>0.93</v>
      </c>
      <c r="I3343" s="4">
        <v>0.89</v>
      </c>
      <c r="J3343" s="4" t="s">
        <v>1099</v>
      </c>
      <c r="K3343" s="4" t="s">
        <v>881</v>
      </c>
      <c r="L3343" s="4"/>
      <c r="M3343" s="4"/>
      <c r="N3343" s="4"/>
    </row>
    <row r="3344" spans="1:14" hidden="1" x14ac:dyDescent="0.3">
      <c r="A3344" s="4" t="s">
        <v>602</v>
      </c>
      <c r="B3344" s="4">
        <v>19</v>
      </c>
      <c r="C3344" s="4">
        <v>19</v>
      </c>
      <c r="D3344" s="5">
        <v>227</v>
      </c>
      <c r="E3344" s="4" t="s">
        <v>1523</v>
      </c>
      <c r="F3344" s="4" t="s">
        <v>1523</v>
      </c>
      <c r="G3344" s="4" t="s">
        <v>1896</v>
      </c>
      <c r="H3344" s="4">
        <v>6.8000000000000005E-2</v>
      </c>
      <c r="I3344" s="4">
        <v>1.2E-2</v>
      </c>
      <c r="J3344" s="4" t="s">
        <v>1099</v>
      </c>
      <c r="K3344" s="4" t="s">
        <v>881</v>
      </c>
      <c r="L3344" s="4">
        <v>3</v>
      </c>
      <c r="M3344" s="4" t="s">
        <v>1101</v>
      </c>
      <c r="N3344" s="4"/>
    </row>
    <row r="3345" spans="1:14" hidden="1" x14ac:dyDescent="0.3">
      <c r="A3345" s="4" t="s">
        <v>602</v>
      </c>
      <c r="B3345" s="4">
        <v>19</v>
      </c>
      <c r="C3345" s="4">
        <v>19</v>
      </c>
      <c r="D3345" s="5">
        <v>227</v>
      </c>
      <c r="E3345" s="4" t="s">
        <v>1523</v>
      </c>
      <c r="F3345" s="4" t="s">
        <v>1523</v>
      </c>
      <c r="G3345" s="4" t="s">
        <v>2229</v>
      </c>
      <c r="H3345" s="4">
        <v>1.1399999999999999</v>
      </c>
      <c r="I3345" s="4">
        <v>0.17</v>
      </c>
      <c r="J3345" s="4" t="s">
        <v>1099</v>
      </c>
      <c r="K3345" s="4" t="s">
        <v>881</v>
      </c>
      <c r="L3345" s="4">
        <v>3</v>
      </c>
      <c r="M3345" s="4" t="s">
        <v>1101</v>
      </c>
      <c r="N3345" s="4"/>
    </row>
    <row r="3346" spans="1:14" hidden="1" x14ac:dyDescent="0.3">
      <c r="A3346" s="4" t="s">
        <v>602</v>
      </c>
      <c r="B3346" s="4">
        <v>19</v>
      </c>
      <c r="C3346" s="4">
        <v>19</v>
      </c>
      <c r="D3346" s="5">
        <v>227</v>
      </c>
      <c r="E3346" s="4" t="s">
        <v>1523</v>
      </c>
      <c r="F3346" s="4" t="s">
        <v>1523</v>
      </c>
      <c r="G3346" s="4" t="s">
        <v>2229</v>
      </c>
      <c r="H3346" s="4">
        <v>4.22</v>
      </c>
      <c r="I3346" s="4">
        <v>0.47</v>
      </c>
      <c r="J3346" s="4" t="s">
        <v>1099</v>
      </c>
      <c r="K3346" s="4" t="s">
        <v>881</v>
      </c>
      <c r="L3346" s="4">
        <v>3</v>
      </c>
      <c r="M3346" s="4" t="s">
        <v>1101</v>
      </c>
      <c r="N3346" s="4"/>
    </row>
    <row r="3347" spans="1:14" hidden="1" x14ac:dyDescent="0.3">
      <c r="A3347" s="4" t="s">
        <v>602</v>
      </c>
      <c r="B3347" s="4">
        <v>19</v>
      </c>
      <c r="C3347" s="4">
        <v>19</v>
      </c>
      <c r="D3347" s="5">
        <v>227</v>
      </c>
      <c r="E3347" s="4" t="s">
        <v>1523</v>
      </c>
      <c r="F3347" s="4" t="s">
        <v>1523</v>
      </c>
      <c r="G3347" s="4" t="s">
        <v>1760</v>
      </c>
      <c r="H3347" s="4">
        <v>1.0045610034207526</v>
      </c>
      <c r="I3347" s="4">
        <f>SQRT((I3349/H3348)^2+(H3349/H3348^2*I3348)^2)</f>
        <v>0.31611619123129781</v>
      </c>
      <c r="J3347" s="4" t="s">
        <v>856</v>
      </c>
      <c r="K3347" s="4" t="s">
        <v>881</v>
      </c>
      <c r="L3347" s="4">
        <v>3</v>
      </c>
      <c r="M3347" s="4" t="s">
        <v>1904</v>
      </c>
      <c r="N3347" s="4"/>
    </row>
    <row r="3348" spans="1:14" hidden="1" x14ac:dyDescent="0.3">
      <c r="A3348" s="4" t="s">
        <v>602</v>
      </c>
      <c r="B3348" s="4">
        <v>19</v>
      </c>
      <c r="C3348" s="4">
        <v>19</v>
      </c>
      <c r="D3348" s="5">
        <v>227</v>
      </c>
      <c r="E3348" s="4" t="s">
        <v>1523</v>
      </c>
      <c r="F3348" s="4" t="s">
        <v>1523</v>
      </c>
      <c r="G3348" s="4" t="s">
        <v>967</v>
      </c>
      <c r="H3348" s="4">
        <v>8.77</v>
      </c>
      <c r="I3348" s="4">
        <v>1.73</v>
      </c>
      <c r="J3348" s="4" t="s">
        <v>1104</v>
      </c>
      <c r="K3348" s="4" t="s">
        <v>881</v>
      </c>
      <c r="L3348" s="4">
        <v>3</v>
      </c>
      <c r="M3348" s="4" t="s">
        <v>1101</v>
      </c>
      <c r="N3348" s="4"/>
    </row>
    <row r="3349" spans="1:14" hidden="1" x14ac:dyDescent="0.3">
      <c r="A3349" s="4" t="s">
        <v>602</v>
      </c>
      <c r="B3349" s="4">
        <v>19</v>
      </c>
      <c r="C3349" s="4">
        <v>19</v>
      </c>
      <c r="D3349" s="5">
        <v>227</v>
      </c>
      <c r="E3349" s="4" t="s">
        <v>1523</v>
      </c>
      <c r="F3349" s="4" t="s">
        <v>1523</v>
      </c>
      <c r="G3349" s="4" t="s">
        <v>1759</v>
      </c>
      <c r="H3349" s="4">
        <v>8.81</v>
      </c>
      <c r="I3349" s="4">
        <v>2.16</v>
      </c>
      <c r="J3349" s="4" t="s">
        <v>1105</v>
      </c>
      <c r="K3349" s="4" t="s">
        <v>881</v>
      </c>
      <c r="L3349" s="4">
        <v>3</v>
      </c>
      <c r="M3349" s="4" t="s">
        <v>1101</v>
      </c>
      <c r="N3349" s="4"/>
    </row>
    <row r="3350" spans="1:14" hidden="1" x14ac:dyDescent="0.3">
      <c r="A3350" s="4" t="s">
        <v>602</v>
      </c>
      <c r="B3350" s="4">
        <v>19</v>
      </c>
      <c r="C3350" s="4">
        <v>19</v>
      </c>
      <c r="D3350" s="5">
        <v>227</v>
      </c>
      <c r="E3350" s="4" t="s">
        <v>1523</v>
      </c>
      <c r="F3350" s="4" t="s">
        <v>1523</v>
      </c>
      <c r="G3350" s="4" t="s">
        <v>2231</v>
      </c>
      <c r="H3350" s="4">
        <v>4.21</v>
      </c>
      <c r="I3350" s="4">
        <v>1.9</v>
      </c>
      <c r="J3350" s="4" t="s">
        <v>1106</v>
      </c>
      <c r="K3350" s="4" t="s">
        <v>881</v>
      </c>
      <c r="L3350" s="4">
        <v>3</v>
      </c>
      <c r="M3350" s="4" t="s">
        <v>1101</v>
      </c>
      <c r="N3350" s="4"/>
    </row>
    <row r="3351" spans="1:14" hidden="1" x14ac:dyDescent="0.3">
      <c r="A3351" s="4" t="s">
        <v>602</v>
      </c>
      <c r="B3351" s="4">
        <v>19</v>
      </c>
      <c r="C3351" s="4">
        <v>19</v>
      </c>
      <c r="D3351" s="5">
        <v>228</v>
      </c>
      <c r="E3351" s="4" t="s">
        <v>1523</v>
      </c>
      <c r="F3351" s="4" t="s">
        <v>1523</v>
      </c>
      <c r="G3351" s="4" t="s">
        <v>1098</v>
      </c>
      <c r="H3351" s="4">
        <v>0.27</v>
      </c>
      <c r="I3351" s="4">
        <v>0.14000000000000001</v>
      </c>
      <c r="J3351" s="4" t="s">
        <v>1099</v>
      </c>
      <c r="K3351" s="4" t="s">
        <v>881</v>
      </c>
      <c r="L3351" s="4"/>
      <c r="M3351" s="4"/>
      <c r="N3351" s="4"/>
    </row>
    <row r="3352" spans="1:14" hidden="1" x14ac:dyDescent="0.3">
      <c r="A3352" s="4" t="s">
        <v>602</v>
      </c>
      <c r="B3352" s="4">
        <v>19</v>
      </c>
      <c r="C3352" s="4">
        <v>19</v>
      </c>
      <c r="D3352" s="5">
        <v>228</v>
      </c>
      <c r="E3352" s="4" t="s">
        <v>1523</v>
      </c>
      <c r="F3352" s="4" t="s">
        <v>1523</v>
      </c>
      <c r="G3352" s="4" t="s">
        <v>1896</v>
      </c>
      <c r="H3352" s="4">
        <v>3.5000000000000003E-2</v>
      </c>
      <c r="I3352" s="4">
        <v>5.0000000000000001E-3</v>
      </c>
      <c r="J3352" s="4" t="s">
        <v>1099</v>
      </c>
      <c r="K3352" s="4" t="s">
        <v>881</v>
      </c>
      <c r="L3352" s="4">
        <v>3</v>
      </c>
      <c r="M3352" s="4" t="s">
        <v>1101</v>
      </c>
      <c r="N3352" s="4"/>
    </row>
    <row r="3353" spans="1:14" hidden="1" x14ac:dyDescent="0.3">
      <c r="A3353" s="4" t="s">
        <v>602</v>
      </c>
      <c r="B3353" s="4">
        <v>19</v>
      </c>
      <c r="C3353" s="4">
        <v>19</v>
      </c>
      <c r="D3353" s="5">
        <v>228</v>
      </c>
      <c r="E3353" s="4" t="s">
        <v>1523</v>
      </c>
      <c r="F3353" s="4" t="s">
        <v>1523</v>
      </c>
      <c r="G3353" s="4" t="s">
        <v>2229</v>
      </c>
      <c r="H3353" s="4">
        <v>0.22</v>
      </c>
      <c r="I3353" s="4">
        <v>0.04</v>
      </c>
      <c r="J3353" s="4" t="s">
        <v>1099</v>
      </c>
      <c r="K3353" s="4" t="s">
        <v>881</v>
      </c>
      <c r="L3353" s="4">
        <v>3</v>
      </c>
      <c r="M3353" s="4" t="s">
        <v>1101</v>
      </c>
      <c r="N3353" s="4"/>
    </row>
    <row r="3354" spans="1:14" hidden="1" x14ac:dyDescent="0.3">
      <c r="A3354" s="4" t="s">
        <v>602</v>
      </c>
      <c r="B3354" s="4">
        <v>19</v>
      </c>
      <c r="C3354" s="4">
        <v>19</v>
      </c>
      <c r="D3354" s="5">
        <v>228</v>
      </c>
      <c r="E3354" s="4" t="s">
        <v>1523</v>
      </c>
      <c r="F3354" s="4" t="s">
        <v>1523</v>
      </c>
      <c r="G3354" s="4" t="s">
        <v>2229</v>
      </c>
      <c r="H3354" s="4">
        <v>2.5</v>
      </c>
      <c r="I3354" s="4">
        <v>0.31</v>
      </c>
      <c r="J3354" s="4" t="s">
        <v>1099</v>
      </c>
      <c r="K3354" s="4" t="s">
        <v>881</v>
      </c>
      <c r="L3354" s="4">
        <v>3</v>
      </c>
      <c r="M3354" s="4" t="s">
        <v>1101</v>
      </c>
      <c r="N3354" s="4"/>
    </row>
    <row r="3355" spans="1:14" hidden="1" x14ac:dyDescent="0.3">
      <c r="A3355" s="4" t="s">
        <v>602</v>
      </c>
      <c r="B3355" s="4">
        <v>19</v>
      </c>
      <c r="C3355" s="4">
        <v>19</v>
      </c>
      <c r="D3355" s="5">
        <v>228</v>
      </c>
      <c r="E3355" s="4" t="s">
        <v>1523</v>
      </c>
      <c r="F3355" s="4" t="s">
        <v>1523</v>
      </c>
      <c r="G3355" s="4" t="s">
        <v>1760</v>
      </c>
      <c r="H3355" s="4">
        <v>0.9208899876390606</v>
      </c>
      <c r="I3355" s="4">
        <f>SQRT((I3357/H3356)^2+(H3357/H3356^2*I3356)^2)</f>
        <v>0.30019321802917331</v>
      </c>
      <c r="J3355" s="4" t="s">
        <v>856</v>
      </c>
      <c r="K3355" s="4" t="s">
        <v>881</v>
      </c>
      <c r="L3355" s="4">
        <v>3</v>
      </c>
      <c r="M3355" s="4" t="s">
        <v>1904</v>
      </c>
      <c r="N3355" s="4"/>
    </row>
    <row r="3356" spans="1:14" hidden="1" x14ac:dyDescent="0.3">
      <c r="A3356" s="4" t="s">
        <v>602</v>
      </c>
      <c r="B3356" s="4">
        <v>19</v>
      </c>
      <c r="C3356" s="4">
        <v>19</v>
      </c>
      <c r="D3356" s="5">
        <v>228</v>
      </c>
      <c r="E3356" s="4" t="s">
        <v>1523</v>
      </c>
      <c r="F3356" s="4" t="s">
        <v>1523</v>
      </c>
      <c r="G3356" s="4" t="s">
        <v>967</v>
      </c>
      <c r="H3356" s="4">
        <v>8.09</v>
      </c>
      <c r="I3356" s="4">
        <v>2.34</v>
      </c>
      <c r="J3356" s="4" t="s">
        <v>1104</v>
      </c>
      <c r="K3356" s="4" t="s">
        <v>881</v>
      </c>
      <c r="L3356" s="4">
        <v>3</v>
      </c>
      <c r="M3356" s="4" t="s">
        <v>1101</v>
      </c>
      <c r="N3356" s="4"/>
    </row>
    <row r="3357" spans="1:14" hidden="1" x14ac:dyDescent="0.3">
      <c r="A3357" s="4" t="s">
        <v>602</v>
      </c>
      <c r="B3357" s="4">
        <v>19</v>
      </c>
      <c r="C3357" s="4">
        <v>19</v>
      </c>
      <c r="D3357" s="5">
        <v>228</v>
      </c>
      <c r="E3357" s="4" t="s">
        <v>1523</v>
      </c>
      <c r="F3357" s="4" t="s">
        <v>1523</v>
      </c>
      <c r="G3357" s="4" t="s">
        <v>1759</v>
      </c>
      <c r="H3357" s="4">
        <v>7.45</v>
      </c>
      <c r="I3357" s="4">
        <v>1.1200000000000001</v>
      </c>
      <c r="J3357" s="4" t="s">
        <v>1105</v>
      </c>
      <c r="K3357" s="4" t="s">
        <v>881</v>
      </c>
      <c r="L3357" s="4">
        <v>3</v>
      </c>
      <c r="M3357" s="4" t="s">
        <v>1101</v>
      </c>
      <c r="N3357" s="4"/>
    </row>
    <row r="3358" spans="1:14" hidden="1" x14ac:dyDescent="0.3">
      <c r="A3358" s="4" t="s">
        <v>602</v>
      </c>
      <c r="B3358" s="4">
        <v>19</v>
      </c>
      <c r="C3358" s="4">
        <v>19</v>
      </c>
      <c r="D3358" s="5">
        <v>228</v>
      </c>
      <c r="E3358" s="4" t="s">
        <v>1523</v>
      </c>
      <c r="F3358" s="4" t="s">
        <v>1523</v>
      </c>
      <c r="G3358" s="4" t="s">
        <v>2231</v>
      </c>
      <c r="H3358" s="4">
        <v>4.66</v>
      </c>
      <c r="I3358" s="4">
        <v>1.73</v>
      </c>
      <c r="J3358" s="4" t="s">
        <v>1106</v>
      </c>
      <c r="K3358" s="4" t="s">
        <v>881</v>
      </c>
      <c r="L3358" s="4">
        <v>3</v>
      </c>
      <c r="M3358" s="4" t="s">
        <v>1101</v>
      </c>
      <c r="N3358" s="4"/>
    </row>
    <row r="3359" spans="1:14" hidden="1" x14ac:dyDescent="0.3">
      <c r="A3359" s="4" t="s">
        <v>602</v>
      </c>
      <c r="B3359" s="4">
        <v>19</v>
      </c>
      <c r="C3359" s="4">
        <v>19</v>
      </c>
      <c r="D3359" s="5">
        <v>229</v>
      </c>
      <c r="E3359" s="4" t="s">
        <v>1523</v>
      </c>
      <c r="F3359" s="4" t="s">
        <v>1523</v>
      </c>
      <c r="G3359" s="4" t="s">
        <v>1098</v>
      </c>
      <c r="H3359" s="4">
        <v>0.73</v>
      </c>
      <c r="I3359" s="4">
        <v>0.45</v>
      </c>
      <c r="J3359" s="4" t="s">
        <v>1099</v>
      </c>
      <c r="K3359" s="4" t="s">
        <v>881</v>
      </c>
      <c r="L3359" s="4"/>
      <c r="M3359" s="4"/>
      <c r="N3359" s="4"/>
    </row>
    <row r="3360" spans="1:14" hidden="1" x14ac:dyDescent="0.3">
      <c r="A3360" s="4" t="s">
        <v>602</v>
      </c>
      <c r="B3360" s="4">
        <v>19</v>
      </c>
      <c r="C3360" s="4">
        <v>19</v>
      </c>
      <c r="D3360" s="5">
        <v>229</v>
      </c>
      <c r="E3360" s="4" t="s">
        <v>1523</v>
      </c>
      <c r="F3360" s="4" t="s">
        <v>1523</v>
      </c>
      <c r="G3360" s="4" t="s">
        <v>1896</v>
      </c>
      <c r="H3360" s="4">
        <v>6.4000000000000001E-2</v>
      </c>
      <c r="I3360" s="4">
        <v>1.7999999999999999E-2</v>
      </c>
      <c r="J3360" s="4" t="s">
        <v>1099</v>
      </c>
      <c r="K3360" s="4" t="s">
        <v>881</v>
      </c>
      <c r="L3360" s="4">
        <v>3</v>
      </c>
      <c r="M3360" s="4" t="s">
        <v>1101</v>
      </c>
      <c r="N3360" s="4"/>
    </row>
    <row r="3361" spans="1:14" hidden="1" x14ac:dyDescent="0.3">
      <c r="A3361" s="4" t="s">
        <v>602</v>
      </c>
      <c r="B3361" s="4">
        <v>19</v>
      </c>
      <c r="C3361" s="4">
        <v>19</v>
      </c>
      <c r="D3361" s="5">
        <v>229</v>
      </c>
      <c r="E3361" s="4" t="s">
        <v>1523</v>
      </c>
      <c r="F3361" s="4" t="s">
        <v>1523</v>
      </c>
      <c r="G3361" s="4" t="s">
        <v>2229</v>
      </c>
      <c r="H3361" s="4">
        <v>0.69</v>
      </c>
      <c r="I3361" s="4">
        <v>0.14000000000000001</v>
      </c>
      <c r="J3361" s="4" t="s">
        <v>1099</v>
      </c>
      <c r="K3361" s="4" t="s">
        <v>881</v>
      </c>
      <c r="L3361" s="4">
        <v>3</v>
      </c>
      <c r="M3361" s="4" t="s">
        <v>1101</v>
      </c>
      <c r="N3361" s="4"/>
    </row>
    <row r="3362" spans="1:14" hidden="1" x14ac:dyDescent="0.3">
      <c r="A3362" s="4" t="s">
        <v>602</v>
      </c>
      <c r="B3362" s="4">
        <v>19</v>
      </c>
      <c r="C3362" s="4">
        <v>19</v>
      </c>
      <c r="D3362" s="5">
        <v>229</v>
      </c>
      <c r="E3362" s="4" t="s">
        <v>1523</v>
      </c>
      <c r="F3362" s="4" t="s">
        <v>1523</v>
      </c>
      <c r="G3362" s="4" t="s">
        <v>2229</v>
      </c>
      <c r="H3362" s="4">
        <v>4.8600000000000003</v>
      </c>
      <c r="I3362" s="4">
        <v>0.39</v>
      </c>
      <c r="J3362" s="4" t="s">
        <v>1099</v>
      </c>
      <c r="K3362" s="4" t="s">
        <v>881</v>
      </c>
      <c r="L3362" s="4">
        <v>3</v>
      </c>
      <c r="M3362" s="4" t="s">
        <v>1101</v>
      </c>
      <c r="N3362" s="4"/>
    </row>
    <row r="3363" spans="1:14" hidden="1" x14ac:dyDescent="0.3">
      <c r="A3363" s="4" t="s">
        <v>602</v>
      </c>
      <c r="B3363" s="4">
        <v>19</v>
      </c>
      <c r="C3363" s="4">
        <v>19</v>
      </c>
      <c r="D3363" s="5">
        <v>229</v>
      </c>
      <c r="E3363" s="4" t="s">
        <v>1523</v>
      </c>
      <c r="F3363" s="4" t="s">
        <v>1523</v>
      </c>
      <c r="G3363" s="4" t="s">
        <v>1760</v>
      </c>
      <c r="H3363" s="4">
        <v>0.88313413014608233</v>
      </c>
      <c r="I3363" s="4">
        <f>SQRT((I3365/H3364)^2+(H3365/H3364^2*I3364)^2)</f>
        <v>0.28674330767932149</v>
      </c>
      <c r="J3363" s="4" t="s">
        <v>856</v>
      </c>
      <c r="K3363" s="4" t="s">
        <v>881</v>
      </c>
      <c r="L3363" s="4">
        <v>3</v>
      </c>
      <c r="M3363" s="4" t="s">
        <v>1904</v>
      </c>
      <c r="N3363" s="4"/>
    </row>
    <row r="3364" spans="1:14" hidden="1" x14ac:dyDescent="0.3">
      <c r="A3364" s="4" t="s">
        <v>602</v>
      </c>
      <c r="B3364" s="4">
        <v>19</v>
      </c>
      <c r="C3364" s="4">
        <v>19</v>
      </c>
      <c r="D3364" s="5">
        <v>229</v>
      </c>
      <c r="E3364" s="4" t="s">
        <v>1523</v>
      </c>
      <c r="F3364" s="4" t="s">
        <v>1523</v>
      </c>
      <c r="G3364" s="4" t="s">
        <v>967</v>
      </c>
      <c r="H3364" s="4">
        <v>7.53</v>
      </c>
      <c r="I3364" s="4">
        <v>2.13</v>
      </c>
      <c r="J3364" s="4" t="s">
        <v>1104</v>
      </c>
      <c r="K3364" s="4" t="s">
        <v>881</v>
      </c>
      <c r="L3364" s="4">
        <v>3</v>
      </c>
      <c r="M3364" s="4" t="s">
        <v>1101</v>
      </c>
      <c r="N3364" s="4"/>
    </row>
    <row r="3365" spans="1:14" hidden="1" x14ac:dyDescent="0.3">
      <c r="A3365" s="4" t="s">
        <v>602</v>
      </c>
      <c r="B3365" s="4">
        <v>19</v>
      </c>
      <c r="C3365" s="4">
        <v>19</v>
      </c>
      <c r="D3365" s="5">
        <v>229</v>
      </c>
      <c r="E3365" s="4" t="s">
        <v>1523</v>
      </c>
      <c r="F3365" s="4" t="s">
        <v>1523</v>
      </c>
      <c r="G3365" s="4" t="s">
        <v>1759</v>
      </c>
      <c r="H3365" s="4">
        <v>6.65</v>
      </c>
      <c r="I3365" s="4">
        <v>1.06</v>
      </c>
      <c r="J3365" s="4" t="s">
        <v>1105</v>
      </c>
      <c r="K3365" s="4" t="s">
        <v>881</v>
      </c>
      <c r="L3365" s="4">
        <v>3</v>
      </c>
      <c r="M3365" s="4" t="s">
        <v>1101</v>
      </c>
      <c r="N3365" s="4"/>
    </row>
    <row r="3366" spans="1:14" hidden="1" x14ac:dyDescent="0.3">
      <c r="A3366" s="4" t="s">
        <v>602</v>
      </c>
      <c r="B3366" s="4">
        <v>19</v>
      </c>
      <c r="C3366" s="4">
        <v>19</v>
      </c>
      <c r="D3366" s="5">
        <v>229</v>
      </c>
      <c r="E3366" s="4" t="s">
        <v>1523</v>
      </c>
      <c r="F3366" s="4" t="s">
        <v>1523</v>
      </c>
      <c r="G3366" s="4" t="s">
        <v>2231</v>
      </c>
      <c r="H3366" s="4">
        <v>3.73</v>
      </c>
      <c r="I3366" s="4">
        <v>1.94</v>
      </c>
      <c r="J3366" s="4" t="s">
        <v>1106</v>
      </c>
      <c r="K3366" s="4" t="s">
        <v>881</v>
      </c>
      <c r="L3366" s="4">
        <v>3</v>
      </c>
      <c r="M3366" s="4" t="s">
        <v>1101</v>
      </c>
      <c r="N3366" s="4"/>
    </row>
    <row r="3367" spans="1:14" hidden="1" x14ac:dyDescent="0.3">
      <c r="A3367" s="4" t="s">
        <v>602</v>
      </c>
      <c r="B3367" s="4">
        <v>19</v>
      </c>
      <c r="C3367" s="4">
        <v>19</v>
      </c>
      <c r="D3367" s="5">
        <v>230</v>
      </c>
      <c r="E3367" s="4" t="s">
        <v>1523</v>
      </c>
      <c r="F3367" s="4" t="s">
        <v>1523</v>
      </c>
      <c r="G3367" s="4" t="s">
        <v>1098</v>
      </c>
      <c r="H3367" s="4">
        <v>0.56999999999999995</v>
      </c>
      <c r="I3367" s="4">
        <v>0.32</v>
      </c>
      <c r="J3367" s="4" t="s">
        <v>1099</v>
      </c>
      <c r="K3367" s="4" t="s">
        <v>881</v>
      </c>
      <c r="L3367" s="4"/>
      <c r="M3367" s="4"/>
      <c r="N3367" s="4"/>
    </row>
    <row r="3368" spans="1:14" hidden="1" x14ac:dyDescent="0.3">
      <c r="A3368" s="4" t="s">
        <v>602</v>
      </c>
      <c r="B3368" s="4">
        <v>19</v>
      </c>
      <c r="C3368" s="4">
        <v>19</v>
      </c>
      <c r="D3368" s="5">
        <v>230</v>
      </c>
      <c r="E3368" s="4" t="s">
        <v>1523</v>
      </c>
      <c r="F3368" s="4" t="s">
        <v>1523</v>
      </c>
      <c r="G3368" s="4" t="s">
        <v>1896</v>
      </c>
      <c r="H3368" s="4">
        <v>4.3999999999999997E-2</v>
      </c>
      <c r="I3368" s="4">
        <v>8.9999999999999993E-3</v>
      </c>
      <c r="J3368" s="4" t="s">
        <v>1099</v>
      </c>
      <c r="K3368" s="4" t="s">
        <v>881</v>
      </c>
      <c r="L3368" s="4">
        <v>3</v>
      </c>
      <c r="M3368" s="4" t="s">
        <v>1101</v>
      </c>
      <c r="N3368" s="4"/>
    </row>
    <row r="3369" spans="1:14" hidden="1" x14ac:dyDescent="0.3">
      <c r="A3369" s="4" t="s">
        <v>602</v>
      </c>
      <c r="B3369" s="4">
        <v>19</v>
      </c>
      <c r="C3369" s="4">
        <v>19</v>
      </c>
      <c r="D3369" s="5">
        <v>230</v>
      </c>
      <c r="E3369" s="4" t="s">
        <v>1523</v>
      </c>
      <c r="F3369" s="4" t="s">
        <v>1523</v>
      </c>
      <c r="G3369" s="4" t="s">
        <v>2229</v>
      </c>
      <c r="H3369" s="4">
        <v>0.22</v>
      </c>
      <c r="I3369" s="4">
        <v>7.0000000000000007E-2</v>
      </c>
      <c r="J3369" s="4" t="s">
        <v>1099</v>
      </c>
      <c r="K3369" s="4" t="s">
        <v>881</v>
      </c>
      <c r="L3369" s="4">
        <v>3</v>
      </c>
      <c r="M3369" s="4" t="s">
        <v>1101</v>
      </c>
      <c r="N3369" s="4"/>
    </row>
    <row r="3370" spans="1:14" hidden="1" x14ac:dyDescent="0.3">
      <c r="A3370" s="4" t="s">
        <v>602</v>
      </c>
      <c r="B3370" s="4">
        <v>19</v>
      </c>
      <c r="C3370" s="4">
        <v>19</v>
      </c>
      <c r="D3370" s="5">
        <v>230</v>
      </c>
      <c r="E3370" s="4" t="s">
        <v>1523</v>
      </c>
      <c r="F3370" s="4" t="s">
        <v>1523</v>
      </c>
      <c r="G3370" s="4" t="s">
        <v>2229</v>
      </c>
      <c r="H3370" s="4">
        <v>2.46</v>
      </c>
      <c r="I3370" s="4">
        <v>0.28999999999999998</v>
      </c>
      <c r="J3370" s="4" t="s">
        <v>1099</v>
      </c>
      <c r="K3370" s="4" t="s">
        <v>881</v>
      </c>
      <c r="L3370" s="4">
        <v>3</v>
      </c>
      <c r="M3370" s="4" t="s">
        <v>1101</v>
      </c>
      <c r="N3370" s="4"/>
    </row>
    <row r="3371" spans="1:14" hidden="1" x14ac:dyDescent="0.3">
      <c r="A3371" s="4" t="s">
        <v>602</v>
      </c>
      <c r="B3371" s="4">
        <v>19</v>
      </c>
      <c r="C3371" s="4">
        <v>19</v>
      </c>
      <c r="D3371" s="5">
        <v>230</v>
      </c>
      <c r="E3371" s="4" t="s">
        <v>1523</v>
      </c>
      <c r="F3371" s="4" t="s">
        <v>1523</v>
      </c>
      <c r="G3371" s="4" t="s">
        <v>1760</v>
      </c>
      <c r="H3371" s="4">
        <v>0.62165775401069523</v>
      </c>
      <c r="I3371" s="4">
        <f>SQRT((I3373/H3372)^2+(H3373/H3372^2*I3372)^2)</f>
        <v>0.23161504535299407</v>
      </c>
      <c r="J3371" s="4" t="s">
        <v>856</v>
      </c>
      <c r="K3371" s="4" t="s">
        <v>881</v>
      </c>
      <c r="L3371" s="4">
        <v>3</v>
      </c>
      <c r="M3371" s="4" t="s">
        <v>1904</v>
      </c>
      <c r="N3371" s="4"/>
    </row>
    <row r="3372" spans="1:14" hidden="1" x14ac:dyDescent="0.3">
      <c r="A3372" s="4" t="s">
        <v>602</v>
      </c>
      <c r="B3372" s="4">
        <v>19</v>
      </c>
      <c r="C3372" s="4">
        <v>19</v>
      </c>
      <c r="D3372" s="5">
        <v>230</v>
      </c>
      <c r="E3372" s="4" t="s">
        <v>1523</v>
      </c>
      <c r="F3372" s="4" t="s">
        <v>1523</v>
      </c>
      <c r="G3372" s="4" t="s">
        <v>967</v>
      </c>
      <c r="H3372" s="4">
        <v>7.48</v>
      </c>
      <c r="I3372" s="4">
        <v>2.41</v>
      </c>
      <c r="J3372" s="4" t="s">
        <v>1104</v>
      </c>
      <c r="K3372" s="4" t="s">
        <v>881</v>
      </c>
      <c r="L3372" s="4">
        <v>3</v>
      </c>
      <c r="M3372" s="4" t="s">
        <v>1101</v>
      </c>
      <c r="N3372" s="4"/>
    </row>
    <row r="3373" spans="1:14" hidden="1" x14ac:dyDescent="0.3">
      <c r="A3373" s="4" t="s">
        <v>602</v>
      </c>
      <c r="B3373" s="4">
        <v>19</v>
      </c>
      <c r="C3373" s="4">
        <v>19</v>
      </c>
      <c r="D3373" s="5">
        <v>230</v>
      </c>
      <c r="E3373" s="4" t="s">
        <v>1523</v>
      </c>
      <c r="F3373" s="4" t="s">
        <v>1523</v>
      </c>
      <c r="G3373" s="4" t="s">
        <v>1759</v>
      </c>
      <c r="H3373" s="4">
        <v>4.6500000000000004</v>
      </c>
      <c r="I3373" s="4">
        <v>0.87</v>
      </c>
      <c r="J3373" s="4" t="s">
        <v>1105</v>
      </c>
      <c r="K3373" s="4" t="s">
        <v>881</v>
      </c>
      <c r="L3373" s="4">
        <v>3</v>
      </c>
      <c r="M3373" s="4" t="s">
        <v>1101</v>
      </c>
      <c r="N3373" s="4"/>
    </row>
    <row r="3374" spans="1:14" hidden="1" x14ac:dyDescent="0.3">
      <c r="A3374" s="4" t="s">
        <v>602</v>
      </c>
      <c r="B3374" s="4">
        <v>19</v>
      </c>
      <c r="C3374" s="4">
        <v>19</v>
      </c>
      <c r="D3374" s="5">
        <v>230</v>
      </c>
      <c r="E3374" s="4" t="s">
        <v>1523</v>
      </c>
      <c r="F3374" s="4" t="s">
        <v>1523</v>
      </c>
      <c r="G3374" s="4" t="s">
        <v>2231</v>
      </c>
      <c r="H3374" s="4">
        <v>1.95</v>
      </c>
      <c r="I3374" s="4">
        <v>0.88</v>
      </c>
      <c r="J3374" s="4" t="s">
        <v>1106</v>
      </c>
      <c r="K3374" s="4" t="s">
        <v>881</v>
      </c>
      <c r="L3374" s="4">
        <v>3</v>
      </c>
      <c r="M3374" s="4" t="s">
        <v>1101</v>
      </c>
      <c r="N3374" s="4"/>
    </row>
    <row r="3375" spans="1:14" hidden="1" x14ac:dyDescent="0.3">
      <c r="A3375" s="4" t="s">
        <v>602</v>
      </c>
      <c r="B3375" s="4">
        <v>19</v>
      </c>
      <c r="C3375" s="4">
        <v>19</v>
      </c>
      <c r="D3375" s="5">
        <v>231</v>
      </c>
      <c r="E3375" s="4" t="s">
        <v>1523</v>
      </c>
      <c r="F3375" s="4" t="s">
        <v>1523</v>
      </c>
      <c r="G3375" s="4" t="s">
        <v>1098</v>
      </c>
      <c r="H3375" s="4">
        <v>1.21</v>
      </c>
      <c r="I3375" s="4">
        <v>0.88</v>
      </c>
      <c r="J3375" s="4" t="s">
        <v>1099</v>
      </c>
      <c r="K3375" s="4" t="s">
        <v>881</v>
      </c>
      <c r="L3375" s="4"/>
      <c r="M3375" s="4"/>
      <c r="N3375" s="4"/>
    </row>
    <row r="3376" spans="1:14" hidden="1" x14ac:dyDescent="0.3">
      <c r="A3376" s="4" t="s">
        <v>602</v>
      </c>
      <c r="B3376" s="4">
        <v>19</v>
      </c>
      <c r="C3376" s="4">
        <v>19</v>
      </c>
      <c r="D3376" s="5">
        <v>231</v>
      </c>
      <c r="E3376" s="4" t="s">
        <v>1523</v>
      </c>
      <c r="F3376" s="4" t="s">
        <v>1523</v>
      </c>
      <c r="G3376" s="4" t="s">
        <v>1896</v>
      </c>
      <c r="H3376" s="4">
        <v>6.2E-2</v>
      </c>
      <c r="I3376" s="4">
        <v>2.3E-2</v>
      </c>
      <c r="J3376" s="4" t="s">
        <v>1099</v>
      </c>
      <c r="K3376" s="4" t="s">
        <v>881</v>
      </c>
      <c r="L3376" s="4">
        <v>3</v>
      </c>
      <c r="M3376" s="4" t="s">
        <v>1101</v>
      </c>
      <c r="N3376" s="4"/>
    </row>
    <row r="3377" spans="1:14" hidden="1" x14ac:dyDescent="0.3">
      <c r="A3377" s="4" t="s">
        <v>602</v>
      </c>
      <c r="B3377" s="4">
        <v>19</v>
      </c>
      <c r="C3377" s="4">
        <v>19</v>
      </c>
      <c r="D3377" s="5">
        <v>231</v>
      </c>
      <c r="E3377" s="4" t="s">
        <v>1523</v>
      </c>
      <c r="F3377" s="4" t="s">
        <v>1523</v>
      </c>
      <c r="G3377" s="4" t="s">
        <v>2229</v>
      </c>
      <c r="H3377" s="4">
        <v>0.71</v>
      </c>
      <c r="I3377" s="4">
        <v>0.19</v>
      </c>
      <c r="J3377" s="4" t="s">
        <v>1099</v>
      </c>
      <c r="K3377" s="4" t="s">
        <v>881</v>
      </c>
      <c r="L3377" s="4">
        <v>3</v>
      </c>
      <c r="M3377" s="4" t="s">
        <v>1101</v>
      </c>
      <c r="N3377" s="4"/>
    </row>
    <row r="3378" spans="1:14" hidden="1" x14ac:dyDescent="0.3">
      <c r="A3378" s="4" t="s">
        <v>602</v>
      </c>
      <c r="B3378" s="4">
        <v>19</v>
      </c>
      <c r="C3378" s="4">
        <v>19</v>
      </c>
      <c r="D3378" s="5">
        <v>231</v>
      </c>
      <c r="E3378" s="4" t="s">
        <v>1523</v>
      </c>
      <c r="F3378" s="4" t="s">
        <v>1523</v>
      </c>
      <c r="G3378" s="4" t="s">
        <v>2229</v>
      </c>
      <c r="H3378" s="4">
        <v>5.08</v>
      </c>
      <c r="I3378" s="4">
        <v>0.43</v>
      </c>
      <c r="J3378" s="4" t="s">
        <v>1099</v>
      </c>
      <c r="K3378" s="4" t="s">
        <v>881</v>
      </c>
      <c r="L3378" s="4">
        <v>3</v>
      </c>
      <c r="M3378" s="4" t="s">
        <v>1101</v>
      </c>
      <c r="N3378" s="4"/>
    </row>
    <row r="3379" spans="1:14" hidden="1" x14ac:dyDescent="0.3">
      <c r="A3379" s="4" t="s">
        <v>602</v>
      </c>
      <c r="B3379" s="4">
        <v>19</v>
      </c>
      <c r="C3379" s="4">
        <v>19</v>
      </c>
      <c r="D3379" s="5">
        <v>231</v>
      </c>
      <c r="E3379" s="4" t="s">
        <v>1523</v>
      </c>
      <c r="F3379" s="4" t="s">
        <v>1523</v>
      </c>
      <c r="G3379" s="4" t="s">
        <v>1760</v>
      </c>
      <c r="H3379" s="4">
        <v>0.67079646017699113</v>
      </c>
      <c r="I3379" s="4">
        <f>SQRT((I3381/H3380)^2+(H3381/H3380^2*I3380)^2)</f>
        <v>0.29380282645013728</v>
      </c>
      <c r="J3379" s="4" t="s">
        <v>856</v>
      </c>
      <c r="K3379" s="4" t="s">
        <v>881</v>
      </c>
      <c r="L3379" s="4">
        <v>3</v>
      </c>
      <c r="M3379" s="4" t="s">
        <v>1904</v>
      </c>
      <c r="N3379" s="4"/>
    </row>
    <row r="3380" spans="1:14" hidden="1" x14ac:dyDescent="0.3">
      <c r="A3380" s="4" t="s">
        <v>602</v>
      </c>
      <c r="B3380" s="4">
        <v>19</v>
      </c>
      <c r="C3380" s="4">
        <v>19</v>
      </c>
      <c r="D3380" s="5">
        <v>231</v>
      </c>
      <c r="E3380" s="4" t="s">
        <v>1523</v>
      </c>
      <c r="F3380" s="4" t="s">
        <v>1523</v>
      </c>
      <c r="G3380" s="4" t="s">
        <v>967</v>
      </c>
      <c r="H3380" s="4">
        <v>5.65</v>
      </c>
      <c r="I3380" s="4">
        <v>1.44</v>
      </c>
      <c r="J3380" s="4" t="s">
        <v>1104</v>
      </c>
      <c r="K3380" s="4" t="s">
        <v>881</v>
      </c>
      <c r="L3380" s="4">
        <v>3</v>
      </c>
      <c r="M3380" s="4" t="s">
        <v>1101</v>
      </c>
      <c r="N3380" s="4"/>
    </row>
    <row r="3381" spans="1:14" hidden="1" x14ac:dyDescent="0.3">
      <c r="A3381" s="4" t="s">
        <v>602</v>
      </c>
      <c r="B3381" s="4">
        <v>19</v>
      </c>
      <c r="C3381" s="4">
        <v>19</v>
      </c>
      <c r="D3381" s="5">
        <v>231</v>
      </c>
      <c r="E3381" s="4" t="s">
        <v>1523</v>
      </c>
      <c r="F3381" s="4" t="s">
        <v>1523</v>
      </c>
      <c r="G3381" s="4" t="s">
        <v>1759</v>
      </c>
      <c r="H3381" s="4">
        <v>3.79</v>
      </c>
      <c r="I3381" s="4">
        <v>1.35</v>
      </c>
      <c r="J3381" s="4" t="s">
        <v>1105</v>
      </c>
      <c r="K3381" s="4" t="s">
        <v>881</v>
      </c>
      <c r="L3381" s="4">
        <v>3</v>
      </c>
      <c r="M3381" s="4" t="s">
        <v>1101</v>
      </c>
      <c r="N3381" s="4"/>
    </row>
    <row r="3382" spans="1:14" hidden="1" x14ac:dyDescent="0.3">
      <c r="A3382" s="4" t="s">
        <v>602</v>
      </c>
      <c r="B3382" s="4">
        <v>19</v>
      </c>
      <c r="C3382" s="4">
        <v>19</v>
      </c>
      <c r="D3382" s="5">
        <v>231</v>
      </c>
      <c r="E3382" s="4" t="s">
        <v>1523</v>
      </c>
      <c r="F3382" s="4" t="s">
        <v>1523</v>
      </c>
      <c r="G3382" s="4" t="s">
        <v>2231</v>
      </c>
      <c r="H3382" s="4">
        <v>1.21</v>
      </c>
      <c r="I3382" s="4">
        <v>0.56000000000000005</v>
      </c>
      <c r="J3382" s="4" t="s">
        <v>1106</v>
      </c>
      <c r="K3382" s="4" t="s">
        <v>881</v>
      </c>
      <c r="L3382" s="4">
        <v>3</v>
      </c>
      <c r="M3382" s="4" t="s">
        <v>1101</v>
      </c>
      <c r="N3382" s="4"/>
    </row>
    <row r="3383" spans="1:14" hidden="1" x14ac:dyDescent="0.3">
      <c r="A3383" s="4" t="s">
        <v>602</v>
      </c>
      <c r="B3383" s="4">
        <v>19</v>
      </c>
      <c r="C3383" s="4">
        <v>19</v>
      </c>
      <c r="D3383" s="5">
        <v>232</v>
      </c>
      <c r="E3383" s="4" t="s">
        <v>1523</v>
      </c>
      <c r="F3383" s="4" t="s">
        <v>1523</v>
      </c>
      <c r="G3383" s="4" t="s">
        <v>1098</v>
      </c>
      <c r="H3383" s="4">
        <v>0.6</v>
      </c>
      <c r="I3383" s="4">
        <v>0.52</v>
      </c>
      <c r="J3383" s="4" t="s">
        <v>1099</v>
      </c>
      <c r="K3383" s="4" t="s">
        <v>881</v>
      </c>
      <c r="L3383" s="4"/>
      <c r="M3383" s="4"/>
      <c r="N3383" s="4"/>
    </row>
    <row r="3384" spans="1:14" hidden="1" x14ac:dyDescent="0.3">
      <c r="A3384" s="4" t="s">
        <v>602</v>
      </c>
      <c r="B3384" s="4">
        <v>19</v>
      </c>
      <c r="C3384" s="4">
        <v>19</v>
      </c>
      <c r="D3384" s="5">
        <v>232</v>
      </c>
      <c r="E3384" s="4" t="s">
        <v>1523</v>
      </c>
      <c r="F3384" s="4" t="s">
        <v>1523</v>
      </c>
      <c r="G3384" s="4" t="s">
        <v>1896</v>
      </c>
      <c r="H3384" s="4">
        <v>7.4999999999999997E-2</v>
      </c>
      <c r="I3384" s="4">
        <v>2.5999999999999999E-2</v>
      </c>
      <c r="J3384" s="4" t="s">
        <v>1099</v>
      </c>
      <c r="K3384" s="4" t="s">
        <v>881</v>
      </c>
      <c r="L3384" s="4">
        <v>3</v>
      </c>
      <c r="M3384" s="4" t="s">
        <v>1101</v>
      </c>
      <c r="N3384" s="4"/>
    </row>
    <row r="3385" spans="1:14" hidden="1" x14ac:dyDescent="0.3">
      <c r="A3385" s="4" t="s">
        <v>602</v>
      </c>
      <c r="B3385" s="4">
        <v>19</v>
      </c>
      <c r="C3385" s="4">
        <v>19</v>
      </c>
      <c r="D3385" s="5">
        <v>232</v>
      </c>
      <c r="E3385" s="4" t="s">
        <v>1523</v>
      </c>
      <c r="F3385" s="4" t="s">
        <v>1523</v>
      </c>
      <c r="G3385" s="4" t="s">
        <v>2229</v>
      </c>
      <c r="H3385" s="4">
        <v>0.34</v>
      </c>
      <c r="I3385" s="4">
        <v>0.11</v>
      </c>
      <c r="J3385" s="4" t="s">
        <v>1099</v>
      </c>
      <c r="K3385" s="4" t="s">
        <v>881</v>
      </c>
      <c r="L3385" s="4">
        <v>3</v>
      </c>
      <c r="M3385" s="4" t="s">
        <v>1101</v>
      </c>
      <c r="N3385" s="4"/>
    </row>
    <row r="3386" spans="1:14" hidden="1" x14ac:dyDescent="0.3">
      <c r="A3386" s="4" t="s">
        <v>602</v>
      </c>
      <c r="B3386" s="4">
        <v>19</v>
      </c>
      <c r="C3386" s="4">
        <v>19</v>
      </c>
      <c r="D3386" s="5">
        <v>232</v>
      </c>
      <c r="E3386" s="4" t="s">
        <v>1523</v>
      </c>
      <c r="F3386" s="4" t="s">
        <v>1523</v>
      </c>
      <c r="G3386" s="4" t="s">
        <v>2229</v>
      </c>
      <c r="H3386" s="4">
        <v>2.5499999999999998</v>
      </c>
      <c r="I3386" s="4">
        <v>0.3</v>
      </c>
      <c r="J3386" s="4" t="s">
        <v>1099</v>
      </c>
      <c r="K3386" s="4" t="s">
        <v>881</v>
      </c>
      <c r="L3386" s="4">
        <v>3</v>
      </c>
      <c r="M3386" s="4" t="s">
        <v>1101</v>
      </c>
      <c r="N3386" s="4"/>
    </row>
    <row r="3387" spans="1:14" hidden="1" x14ac:dyDescent="0.3">
      <c r="A3387" s="4" t="s">
        <v>602</v>
      </c>
      <c r="B3387" s="4">
        <v>19</v>
      </c>
      <c r="C3387" s="4">
        <v>19</v>
      </c>
      <c r="D3387" s="5">
        <v>232</v>
      </c>
      <c r="E3387" s="4" t="s">
        <v>1523</v>
      </c>
      <c r="F3387" s="4" t="s">
        <v>1523</v>
      </c>
      <c r="G3387" s="4" t="s">
        <v>1760</v>
      </c>
      <c r="H3387" s="4">
        <v>0.86403508771929827</v>
      </c>
      <c r="I3387" s="4">
        <f>SQRT((I3389/H3388)^2+(H3389/H3388^2*I3388)^2)</f>
        <v>12.940399489674576</v>
      </c>
      <c r="J3387" s="4" t="s">
        <v>856</v>
      </c>
      <c r="K3387" s="4" t="s">
        <v>881</v>
      </c>
      <c r="L3387" s="4">
        <v>3</v>
      </c>
      <c r="M3387" s="4" t="s">
        <v>1904</v>
      </c>
      <c r="N3387" s="4"/>
    </row>
    <row r="3388" spans="1:14" hidden="1" x14ac:dyDescent="0.3">
      <c r="A3388" s="4" t="s">
        <v>602</v>
      </c>
      <c r="B3388" s="4">
        <v>19</v>
      </c>
      <c r="C3388" s="4">
        <v>19</v>
      </c>
      <c r="D3388" s="5">
        <v>232</v>
      </c>
      <c r="E3388" s="4" t="s">
        <v>1523</v>
      </c>
      <c r="F3388" s="4" t="s">
        <v>1523</v>
      </c>
      <c r="G3388" s="4" t="s">
        <v>967</v>
      </c>
      <c r="H3388" s="4">
        <v>4.5599999999999996</v>
      </c>
      <c r="I3388" s="4">
        <v>1.1399999999999999</v>
      </c>
      <c r="J3388" s="4" t="s">
        <v>1104</v>
      </c>
      <c r="K3388" s="4" t="s">
        <v>881</v>
      </c>
      <c r="L3388" s="4">
        <v>3</v>
      </c>
      <c r="M3388" s="4" t="s">
        <v>1101</v>
      </c>
      <c r="N3388" s="4"/>
    </row>
    <row r="3389" spans="1:14" hidden="1" x14ac:dyDescent="0.3">
      <c r="A3389" s="4" t="s">
        <v>602</v>
      </c>
      <c r="B3389" s="4">
        <v>19</v>
      </c>
      <c r="C3389" s="4">
        <v>19</v>
      </c>
      <c r="D3389" s="5">
        <v>232</v>
      </c>
      <c r="E3389" s="4" t="s">
        <v>1523</v>
      </c>
      <c r="F3389" s="4" t="s">
        <v>1523</v>
      </c>
      <c r="G3389" s="4" t="s">
        <v>1759</v>
      </c>
      <c r="H3389" s="4">
        <v>3.94</v>
      </c>
      <c r="I3389" s="4">
        <v>59</v>
      </c>
      <c r="J3389" s="4" t="s">
        <v>1105</v>
      </c>
      <c r="K3389" s="4" t="s">
        <v>881</v>
      </c>
      <c r="L3389" s="4">
        <v>3</v>
      </c>
      <c r="M3389" s="4" t="s">
        <v>1101</v>
      </c>
      <c r="N3389" s="4"/>
    </row>
    <row r="3390" spans="1:14" hidden="1" x14ac:dyDescent="0.3">
      <c r="A3390" s="4" t="s">
        <v>602</v>
      </c>
      <c r="B3390" s="4">
        <v>19</v>
      </c>
      <c r="C3390" s="4">
        <v>19</v>
      </c>
      <c r="D3390" s="5">
        <v>232</v>
      </c>
      <c r="E3390" s="4" t="s">
        <v>1523</v>
      </c>
      <c r="F3390" s="4" t="s">
        <v>1523</v>
      </c>
      <c r="G3390" s="4" t="s">
        <v>2231</v>
      </c>
      <c r="H3390" s="4">
        <v>1.81</v>
      </c>
      <c r="I3390" s="4">
        <v>0.68</v>
      </c>
      <c r="J3390" s="4" t="s">
        <v>1106</v>
      </c>
      <c r="K3390" s="4" t="s">
        <v>881</v>
      </c>
      <c r="L3390" s="4">
        <v>3</v>
      </c>
      <c r="M3390" s="4" t="s">
        <v>1101</v>
      </c>
      <c r="N3390" s="4"/>
    </row>
    <row r="3391" spans="1:14" hidden="1" x14ac:dyDescent="0.3">
      <c r="A3391" s="4" t="s">
        <v>602</v>
      </c>
      <c r="B3391" s="4">
        <v>19</v>
      </c>
      <c r="C3391" s="4">
        <v>19</v>
      </c>
      <c r="D3391" s="5">
        <v>233</v>
      </c>
      <c r="E3391" s="4" t="s">
        <v>1523</v>
      </c>
      <c r="F3391" s="4" t="s">
        <v>1523</v>
      </c>
      <c r="G3391" s="4" t="s">
        <v>1098</v>
      </c>
      <c r="H3391" s="4">
        <v>0.82</v>
      </c>
      <c r="I3391" s="4">
        <v>0.79</v>
      </c>
      <c r="J3391" s="4" t="s">
        <v>1099</v>
      </c>
      <c r="K3391" s="4" t="s">
        <v>881</v>
      </c>
      <c r="L3391" s="4"/>
      <c r="M3391" s="4"/>
      <c r="N3391" s="4"/>
    </row>
    <row r="3392" spans="1:14" hidden="1" x14ac:dyDescent="0.3">
      <c r="A3392" s="4" t="s">
        <v>602</v>
      </c>
      <c r="B3392" s="4">
        <v>19</v>
      </c>
      <c r="C3392" s="4">
        <v>19</v>
      </c>
      <c r="D3392" s="5">
        <v>233</v>
      </c>
      <c r="E3392" s="4" t="s">
        <v>1523</v>
      </c>
      <c r="F3392" s="4" t="s">
        <v>1523</v>
      </c>
      <c r="G3392" s="4" t="s">
        <v>1896</v>
      </c>
      <c r="H3392" s="4">
        <v>0.1</v>
      </c>
      <c r="I3392" s="4">
        <v>1.9E-2</v>
      </c>
      <c r="J3392" s="4" t="s">
        <v>1099</v>
      </c>
      <c r="K3392" s="4" t="s">
        <v>881</v>
      </c>
      <c r="L3392" s="4">
        <v>3</v>
      </c>
      <c r="M3392" s="4" t="s">
        <v>1101</v>
      </c>
      <c r="N3392" s="4"/>
    </row>
    <row r="3393" spans="1:14" hidden="1" x14ac:dyDescent="0.3">
      <c r="A3393" s="4" t="s">
        <v>602</v>
      </c>
      <c r="B3393" s="4">
        <v>19</v>
      </c>
      <c r="C3393" s="4">
        <v>19</v>
      </c>
      <c r="D3393" s="5">
        <v>233</v>
      </c>
      <c r="E3393" s="4" t="s">
        <v>1523</v>
      </c>
      <c r="F3393" s="4" t="s">
        <v>1523</v>
      </c>
      <c r="G3393" s="4" t="s">
        <v>2229</v>
      </c>
      <c r="H3393" s="4">
        <v>0.59</v>
      </c>
      <c r="I3393" s="4">
        <v>0.18</v>
      </c>
      <c r="J3393" s="4" t="s">
        <v>1099</v>
      </c>
      <c r="K3393" s="4" t="s">
        <v>881</v>
      </c>
      <c r="L3393" s="4">
        <v>3</v>
      </c>
      <c r="M3393" s="4" t="s">
        <v>1101</v>
      </c>
      <c r="N3393" s="4"/>
    </row>
    <row r="3394" spans="1:14" hidden="1" x14ac:dyDescent="0.3">
      <c r="A3394" s="4" t="s">
        <v>602</v>
      </c>
      <c r="B3394" s="4">
        <v>19</v>
      </c>
      <c r="C3394" s="4">
        <v>19</v>
      </c>
      <c r="D3394" s="5">
        <v>233</v>
      </c>
      <c r="E3394" s="4" t="s">
        <v>1523</v>
      </c>
      <c r="F3394" s="4" t="s">
        <v>1523</v>
      </c>
      <c r="G3394" s="4" t="s">
        <v>2229</v>
      </c>
      <c r="H3394" s="4">
        <v>5.08</v>
      </c>
      <c r="I3394" s="4">
        <v>0.45</v>
      </c>
      <c r="J3394" s="4" t="s">
        <v>1099</v>
      </c>
      <c r="K3394" s="4" t="s">
        <v>881</v>
      </c>
      <c r="L3394" s="4">
        <v>3</v>
      </c>
      <c r="M3394" s="4" t="s">
        <v>1101</v>
      </c>
      <c r="N3394" s="4"/>
    </row>
    <row r="3395" spans="1:14" hidden="1" x14ac:dyDescent="0.3">
      <c r="A3395" s="4" t="s">
        <v>602</v>
      </c>
      <c r="B3395" s="4">
        <v>19</v>
      </c>
      <c r="C3395" s="4">
        <v>19</v>
      </c>
      <c r="D3395" s="5">
        <v>233</v>
      </c>
      <c r="E3395" s="4" t="s">
        <v>1523</v>
      </c>
      <c r="F3395" s="4" t="s">
        <v>1523</v>
      </c>
      <c r="G3395" s="4" t="s">
        <v>1760</v>
      </c>
      <c r="H3395" s="4">
        <v>0.40655105973025041</v>
      </c>
      <c r="I3395" s="4">
        <f>SQRT((I3397/H3396)^2+(H3397/H3396^2*I3396)^2)</f>
        <v>0.24567137679794704</v>
      </c>
      <c r="J3395" s="4" t="s">
        <v>856</v>
      </c>
      <c r="K3395" s="4" t="s">
        <v>881</v>
      </c>
      <c r="L3395" s="4">
        <v>3</v>
      </c>
      <c r="M3395" s="4" t="s">
        <v>1904</v>
      </c>
      <c r="N3395" s="4"/>
    </row>
    <row r="3396" spans="1:14" hidden="1" x14ac:dyDescent="0.3">
      <c r="A3396" s="4" t="s">
        <v>602</v>
      </c>
      <c r="B3396" s="4">
        <v>19</v>
      </c>
      <c r="C3396" s="4">
        <v>19</v>
      </c>
      <c r="D3396" s="5">
        <v>233</v>
      </c>
      <c r="E3396" s="4" t="s">
        <v>1523</v>
      </c>
      <c r="F3396" s="4" t="s">
        <v>1523</v>
      </c>
      <c r="G3396" s="4" t="s">
        <v>967</v>
      </c>
      <c r="H3396" s="4">
        <v>5.19</v>
      </c>
      <c r="I3396" s="4">
        <v>1.06</v>
      </c>
      <c r="J3396" s="4" t="s">
        <v>1104</v>
      </c>
      <c r="K3396" s="4" t="s">
        <v>881</v>
      </c>
      <c r="L3396" s="4">
        <v>3</v>
      </c>
      <c r="M3396" s="4" t="s">
        <v>1101</v>
      </c>
      <c r="N3396" s="4"/>
    </row>
    <row r="3397" spans="1:14" hidden="1" x14ac:dyDescent="0.3">
      <c r="A3397" s="4" t="s">
        <v>602</v>
      </c>
      <c r="B3397" s="4">
        <v>19</v>
      </c>
      <c r="C3397" s="4">
        <v>19</v>
      </c>
      <c r="D3397" s="5">
        <v>233</v>
      </c>
      <c r="E3397" s="4" t="s">
        <v>1523</v>
      </c>
      <c r="F3397" s="4" t="s">
        <v>1523</v>
      </c>
      <c r="G3397" s="4" t="s">
        <v>1759</v>
      </c>
      <c r="H3397" s="4">
        <v>2.11</v>
      </c>
      <c r="I3397" s="4">
        <v>1.2</v>
      </c>
      <c r="J3397" s="4" t="s">
        <v>1105</v>
      </c>
      <c r="K3397" s="4" t="s">
        <v>881</v>
      </c>
      <c r="L3397" s="4">
        <v>3</v>
      </c>
      <c r="M3397" s="4" t="s">
        <v>1101</v>
      </c>
      <c r="N3397" s="4"/>
    </row>
    <row r="3398" spans="1:14" hidden="1" x14ac:dyDescent="0.3">
      <c r="A3398" s="4" t="s">
        <v>602</v>
      </c>
      <c r="B3398" s="4">
        <v>19</v>
      </c>
      <c r="C3398" s="4">
        <v>19</v>
      </c>
      <c r="D3398" s="5">
        <v>233</v>
      </c>
      <c r="E3398" s="4" t="s">
        <v>1523</v>
      </c>
      <c r="F3398" s="4" t="s">
        <v>1523</v>
      </c>
      <c r="G3398" s="4" t="s">
        <v>2231</v>
      </c>
      <c r="H3398" s="4">
        <v>0.93</v>
      </c>
      <c r="I3398" s="4">
        <v>1.02</v>
      </c>
      <c r="J3398" s="4" t="s">
        <v>1106</v>
      </c>
      <c r="K3398" s="4" t="s">
        <v>881</v>
      </c>
      <c r="L3398" s="4">
        <v>3</v>
      </c>
      <c r="M3398" s="4" t="s">
        <v>1101</v>
      </c>
      <c r="N3398" s="4"/>
    </row>
    <row r="3399" spans="1:14" hidden="1" x14ac:dyDescent="0.3">
      <c r="A3399" s="4" t="s">
        <v>602</v>
      </c>
      <c r="B3399" s="4">
        <v>19</v>
      </c>
      <c r="C3399" s="4">
        <v>19</v>
      </c>
      <c r="D3399" s="5">
        <v>234</v>
      </c>
      <c r="E3399" s="4" t="s">
        <v>1523</v>
      </c>
      <c r="F3399" s="4" t="s">
        <v>1523</v>
      </c>
      <c r="G3399" s="4" t="s">
        <v>1098</v>
      </c>
      <c r="H3399" s="4">
        <v>0.56000000000000005</v>
      </c>
      <c r="I3399" s="4">
        <v>0.19</v>
      </c>
      <c r="J3399" s="4" t="s">
        <v>1099</v>
      </c>
      <c r="K3399" s="4" t="s">
        <v>881</v>
      </c>
      <c r="L3399" s="4"/>
      <c r="M3399" s="4"/>
      <c r="N3399" s="4"/>
    </row>
    <row r="3400" spans="1:14" hidden="1" x14ac:dyDescent="0.3">
      <c r="A3400" s="4" t="s">
        <v>602</v>
      </c>
      <c r="B3400" s="4">
        <v>19</v>
      </c>
      <c r="C3400" s="4">
        <v>19</v>
      </c>
      <c r="D3400" s="5">
        <v>234</v>
      </c>
      <c r="E3400" s="4" t="s">
        <v>1523</v>
      </c>
      <c r="F3400" s="4" t="s">
        <v>1523</v>
      </c>
      <c r="G3400" s="4" t="s">
        <v>1896</v>
      </c>
      <c r="H3400" s="4">
        <v>5.5E-2</v>
      </c>
      <c r="I3400" s="4">
        <v>2.4E-2</v>
      </c>
      <c r="J3400" s="4" t="s">
        <v>1099</v>
      </c>
      <c r="K3400" s="4" t="s">
        <v>881</v>
      </c>
      <c r="L3400" s="4">
        <v>3</v>
      </c>
      <c r="M3400" s="4" t="s">
        <v>1101</v>
      </c>
      <c r="N3400" s="4"/>
    </row>
    <row r="3401" spans="1:14" hidden="1" x14ac:dyDescent="0.3">
      <c r="A3401" s="4" t="s">
        <v>602</v>
      </c>
      <c r="B3401" s="4">
        <v>19</v>
      </c>
      <c r="C3401" s="4">
        <v>19</v>
      </c>
      <c r="D3401" s="5">
        <v>234</v>
      </c>
      <c r="E3401" s="4" t="s">
        <v>1523</v>
      </c>
      <c r="F3401" s="4" t="s">
        <v>1523</v>
      </c>
      <c r="G3401" s="4" t="s">
        <v>2229</v>
      </c>
      <c r="H3401" s="4">
        <v>0.56999999999999995</v>
      </c>
      <c r="I3401" s="4">
        <v>0.16</v>
      </c>
      <c r="J3401" s="4" t="s">
        <v>1099</v>
      </c>
      <c r="K3401" s="4" t="s">
        <v>881</v>
      </c>
      <c r="L3401" s="4">
        <v>3</v>
      </c>
      <c r="M3401" s="4" t="s">
        <v>1101</v>
      </c>
      <c r="N3401" s="4"/>
    </row>
    <row r="3402" spans="1:14" hidden="1" x14ac:dyDescent="0.3">
      <c r="A3402" s="4" t="s">
        <v>602</v>
      </c>
      <c r="B3402" s="4">
        <v>19</v>
      </c>
      <c r="C3402" s="4">
        <v>19</v>
      </c>
      <c r="D3402" s="5">
        <v>234</v>
      </c>
      <c r="E3402" s="4" t="s">
        <v>1523</v>
      </c>
      <c r="F3402" s="4" t="s">
        <v>1523</v>
      </c>
      <c r="G3402" s="4" t="s">
        <v>2229</v>
      </c>
      <c r="H3402" s="4">
        <v>2.4500000000000002</v>
      </c>
      <c r="I3402" s="4">
        <v>0.34</v>
      </c>
      <c r="J3402" s="4" t="s">
        <v>1099</v>
      </c>
      <c r="K3402" s="4" t="s">
        <v>881</v>
      </c>
      <c r="L3402" s="4">
        <v>3</v>
      </c>
      <c r="M3402" s="4" t="s">
        <v>1101</v>
      </c>
      <c r="N3402" s="4"/>
    </row>
    <row r="3403" spans="1:14" hidden="1" x14ac:dyDescent="0.3">
      <c r="A3403" s="4" t="s">
        <v>602</v>
      </c>
      <c r="B3403" s="4">
        <v>19</v>
      </c>
      <c r="C3403" s="4">
        <v>19</v>
      </c>
      <c r="D3403" s="5">
        <v>234</v>
      </c>
      <c r="E3403" s="4" t="s">
        <v>1523</v>
      </c>
      <c r="F3403" s="4" t="s">
        <v>1523</v>
      </c>
      <c r="G3403" s="4" t="s">
        <v>1760</v>
      </c>
      <c r="H3403" s="4">
        <v>0.67739273927392751</v>
      </c>
      <c r="I3403" s="4">
        <f>SQRT((I3405/H3404)^2+(H3405/H3404^2*I3404)^2)</f>
        <v>0.16034350327281022</v>
      </c>
      <c r="J3403" s="4" t="s">
        <v>856</v>
      </c>
      <c r="K3403" s="4" t="s">
        <v>881</v>
      </c>
      <c r="L3403" s="4">
        <v>3</v>
      </c>
      <c r="M3403" s="4" t="s">
        <v>1904</v>
      </c>
      <c r="N3403" s="4"/>
    </row>
    <row r="3404" spans="1:14" hidden="1" x14ac:dyDescent="0.3">
      <c r="A3404" s="4" t="s">
        <v>602</v>
      </c>
      <c r="B3404" s="4">
        <v>19</v>
      </c>
      <c r="C3404" s="4">
        <v>19</v>
      </c>
      <c r="D3404" s="5">
        <v>234</v>
      </c>
      <c r="E3404" s="4" t="s">
        <v>1523</v>
      </c>
      <c r="F3404" s="4" t="s">
        <v>1523</v>
      </c>
      <c r="G3404" s="4" t="s">
        <v>967</v>
      </c>
      <c r="H3404" s="4">
        <v>12.12</v>
      </c>
      <c r="I3404" s="4">
        <v>2.78</v>
      </c>
      <c r="J3404" s="4" t="s">
        <v>1104</v>
      </c>
      <c r="K3404" s="4" t="s">
        <v>881</v>
      </c>
      <c r="L3404" s="4">
        <v>3</v>
      </c>
      <c r="M3404" s="4" t="s">
        <v>1101</v>
      </c>
      <c r="N3404" s="4"/>
    </row>
    <row r="3405" spans="1:14" hidden="1" x14ac:dyDescent="0.3">
      <c r="A3405" s="4" t="s">
        <v>602</v>
      </c>
      <c r="B3405" s="4">
        <v>19</v>
      </c>
      <c r="C3405" s="4">
        <v>19</v>
      </c>
      <c r="D3405" s="5">
        <v>234</v>
      </c>
      <c r="E3405" s="4" t="s">
        <v>1523</v>
      </c>
      <c r="F3405" s="4" t="s">
        <v>1523</v>
      </c>
      <c r="G3405" s="4" t="s">
        <v>1759</v>
      </c>
      <c r="H3405" s="4">
        <v>8.2100000000000009</v>
      </c>
      <c r="I3405" s="4">
        <v>0.48</v>
      </c>
      <c r="J3405" s="4" t="s">
        <v>1105</v>
      </c>
      <c r="K3405" s="4" t="s">
        <v>881</v>
      </c>
      <c r="L3405" s="4">
        <v>3</v>
      </c>
      <c r="M3405" s="4" t="s">
        <v>1101</v>
      </c>
      <c r="N3405" s="4"/>
    </row>
    <row r="3406" spans="1:14" hidden="1" x14ac:dyDescent="0.3">
      <c r="A3406" s="4" t="s">
        <v>602</v>
      </c>
      <c r="B3406" s="4">
        <v>19</v>
      </c>
      <c r="C3406" s="4">
        <v>19</v>
      </c>
      <c r="D3406" s="5">
        <v>234</v>
      </c>
      <c r="E3406" s="4" t="s">
        <v>1523</v>
      </c>
      <c r="F3406" s="4" t="s">
        <v>1523</v>
      </c>
      <c r="G3406" s="4" t="s">
        <v>2231</v>
      </c>
      <c r="H3406" s="4">
        <v>4.78</v>
      </c>
      <c r="I3406" s="4">
        <v>1.45</v>
      </c>
      <c r="J3406" s="4" t="s">
        <v>1106</v>
      </c>
      <c r="K3406" s="4" t="s">
        <v>881</v>
      </c>
      <c r="L3406" s="4">
        <v>3</v>
      </c>
      <c r="M3406" s="4" t="s">
        <v>1101</v>
      </c>
      <c r="N3406" s="4"/>
    </row>
    <row r="3407" spans="1:14" hidden="1" x14ac:dyDescent="0.3">
      <c r="A3407" s="4" t="s">
        <v>602</v>
      </c>
      <c r="B3407" s="4">
        <v>19</v>
      </c>
      <c r="C3407" s="4">
        <v>19</v>
      </c>
      <c r="D3407" s="5">
        <v>235</v>
      </c>
      <c r="E3407" s="4" t="s">
        <v>1523</v>
      </c>
      <c r="F3407" s="4" t="s">
        <v>1523</v>
      </c>
      <c r="G3407" s="4" t="s">
        <v>1098</v>
      </c>
      <c r="H3407" s="4">
        <v>1.2</v>
      </c>
      <c r="I3407" s="4">
        <v>0.25</v>
      </c>
      <c r="J3407" s="4" t="s">
        <v>1099</v>
      </c>
      <c r="K3407" s="4" t="s">
        <v>881</v>
      </c>
      <c r="L3407" s="4"/>
      <c r="M3407" s="4"/>
      <c r="N3407" s="4"/>
    </row>
    <row r="3408" spans="1:14" hidden="1" x14ac:dyDescent="0.3">
      <c r="A3408" s="4" t="s">
        <v>602</v>
      </c>
      <c r="B3408" s="4">
        <v>19</v>
      </c>
      <c r="C3408" s="4">
        <v>19</v>
      </c>
      <c r="D3408" s="5">
        <v>235</v>
      </c>
      <c r="E3408" s="4" t="s">
        <v>1523</v>
      </c>
      <c r="F3408" s="4" t="s">
        <v>1523</v>
      </c>
      <c r="G3408" s="4" t="s">
        <v>1896</v>
      </c>
      <c r="H3408" s="4">
        <v>0.09</v>
      </c>
      <c r="I3408" s="4">
        <v>4.2000000000000003E-2</v>
      </c>
      <c r="J3408" s="4" t="s">
        <v>1099</v>
      </c>
      <c r="K3408" s="4" t="s">
        <v>881</v>
      </c>
      <c r="L3408" s="4">
        <v>3</v>
      </c>
      <c r="M3408" s="4" t="s">
        <v>1101</v>
      </c>
      <c r="N3408" s="4"/>
    </row>
    <row r="3409" spans="1:14" hidden="1" x14ac:dyDescent="0.3">
      <c r="A3409" s="4" t="s">
        <v>602</v>
      </c>
      <c r="B3409" s="4">
        <v>19</v>
      </c>
      <c r="C3409" s="4">
        <v>19</v>
      </c>
      <c r="D3409" s="5">
        <v>235</v>
      </c>
      <c r="E3409" s="4" t="s">
        <v>1523</v>
      </c>
      <c r="F3409" s="4" t="s">
        <v>1523</v>
      </c>
      <c r="G3409" s="4" t="s">
        <v>2229</v>
      </c>
      <c r="H3409" s="4">
        <v>1.28</v>
      </c>
      <c r="I3409" s="4">
        <v>0.19</v>
      </c>
      <c r="J3409" s="4" t="s">
        <v>1099</v>
      </c>
      <c r="K3409" s="4" t="s">
        <v>881</v>
      </c>
      <c r="L3409" s="4">
        <v>3</v>
      </c>
      <c r="M3409" s="4" t="s">
        <v>1101</v>
      </c>
      <c r="N3409" s="4"/>
    </row>
    <row r="3410" spans="1:14" hidden="1" x14ac:dyDescent="0.3">
      <c r="A3410" s="4" t="s">
        <v>602</v>
      </c>
      <c r="B3410" s="4">
        <v>19</v>
      </c>
      <c r="C3410" s="4">
        <v>19</v>
      </c>
      <c r="D3410" s="5">
        <v>235</v>
      </c>
      <c r="E3410" s="4" t="s">
        <v>1523</v>
      </c>
      <c r="F3410" s="4" t="s">
        <v>1523</v>
      </c>
      <c r="G3410" s="4" t="s">
        <v>2229</v>
      </c>
      <c r="H3410" s="4">
        <v>3.7</v>
      </c>
      <c r="I3410" s="4">
        <v>0.45</v>
      </c>
      <c r="J3410" s="4" t="s">
        <v>1099</v>
      </c>
      <c r="K3410" s="4" t="s">
        <v>881</v>
      </c>
      <c r="L3410" s="4">
        <v>3</v>
      </c>
      <c r="M3410" s="4" t="s">
        <v>1101</v>
      </c>
      <c r="N3410" s="4"/>
    </row>
    <row r="3411" spans="1:14" hidden="1" x14ac:dyDescent="0.3">
      <c r="A3411" s="4" t="s">
        <v>602</v>
      </c>
      <c r="B3411" s="4">
        <v>19</v>
      </c>
      <c r="C3411" s="4">
        <v>19</v>
      </c>
      <c r="D3411" s="5">
        <v>235</v>
      </c>
      <c r="E3411" s="4" t="s">
        <v>1523</v>
      </c>
      <c r="F3411" s="4" t="s">
        <v>1523</v>
      </c>
      <c r="G3411" s="4" t="s">
        <v>1760</v>
      </c>
      <c r="H3411" s="4">
        <v>0.71085409252669041</v>
      </c>
      <c r="I3411" s="4">
        <f>SQRT((I3413/H3412)^2+(H3413/H3412^2*I3412)^2)</f>
        <v>0.22563203957889882</v>
      </c>
      <c r="J3411" s="4" t="s">
        <v>856</v>
      </c>
      <c r="K3411" s="4" t="s">
        <v>881</v>
      </c>
      <c r="L3411" s="4">
        <v>3</v>
      </c>
      <c r="M3411" s="4" t="s">
        <v>1904</v>
      </c>
      <c r="N3411" s="4"/>
    </row>
    <row r="3412" spans="1:14" hidden="1" x14ac:dyDescent="0.3">
      <c r="A3412" s="4" t="s">
        <v>602</v>
      </c>
      <c r="B3412" s="4">
        <v>19</v>
      </c>
      <c r="C3412" s="4">
        <v>19</v>
      </c>
      <c r="D3412" s="5">
        <v>235</v>
      </c>
      <c r="E3412" s="4" t="s">
        <v>1523</v>
      </c>
      <c r="F3412" s="4" t="s">
        <v>1523</v>
      </c>
      <c r="G3412" s="4" t="s">
        <v>967</v>
      </c>
      <c r="H3412" s="4">
        <v>11.24</v>
      </c>
      <c r="I3412" s="4">
        <v>3.12</v>
      </c>
      <c r="J3412" s="4" t="s">
        <v>1104</v>
      </c>
      <c r="K3412" s="4" t="s">
        <v>881</v>
      </c>
      <c r="L3412" s="4">
        <v>3</v>
      </c>
      <c r="M3412" s="4" t="s">
        <v>1101</v>
      </c>
      <c r="N3412" s="4"/>
    </row>
    <row r="3413" spans="1:14" hidden="1" x14ac:dyDescent="0.3">
      <c r="A3413" s="4" t="s">
        <v>602</v>
      </c>
      <c r="B3413" s="4">
        <v>19</v>
      </c>
      <c r="C3413" s="4">
        <v>19</v>
      </c>
      <c r="D3413" s="5">
        <v>235</v>
      </c>
      <c r="E3413" s="4" t="s">
        <v>1523</v>
      </c>
      <c r="F3413" s="4" t="s">
        <v>1523</v>
      </c>
      <c r="G3413" s="4" t="s">
        <v>1759</v>
      </c>
      <c r="H3413" s="4">
        <v>7.99</v>
      </c>
      <c r="I3413" s="4">
        <v>1.23</v>
      </c>
      <c r="J3413" s="4" t="s">
        <v>1105</v>
      </c>
      <c r="K3413" s="4" t="s">
        <v>881</v>
      </c>
      <c r="L3413" s="4">
        <v>3</v>
      </c>
      <c r="M3413" s="4" t="s">
        <v>1101</v>
      </c>
      <c r="N3413" s="4"/>
    </row>
    <row r="3414" spans="1:14" hidden="1" x14ac:dyDescent="0.3">
      <c r="A3414" s="4" t="s">
        <v>602</v>
      </c>
      <c r="B3414" s="4">
        <v>19</v>
      </c>
      <c r="C3414" s="4">
        <v>19</v>
      </c>
      <c r="D3414" s="5">
        <v>235</v>
      </c>
      <c r="E3414" s="4" t="s">
        <v>1523</v>
      </c>
      <c r="F3414" s="4" t="s">
        <v>1523</v>
      </c>
      <c r="G3414" s="4" t="s">
        <v>2231</v>
      </c>
      <c r="H3414" s="4">
        <v>3.32</v>
      </c>
      <c r="I3414" s="4">
        <v>1.34</v>
      </c>
      <c r="J3414" s="4" t="s">
        <v>1106</v>
      </c>
      <c r="K3414" s="4" t="s">
        <v>881</v>
      </c>
      <c r="L3414" s="4">
        <v>3</v>
      </c>
      <c r="M3414" s="4" t="s">
        <v>1101</v>
      </c>
      <c r="N3414" s="4"/>
    </row>
    <row r="3415" spans="1:14" hidden="1" x14ac:dyDescent="0.3">
      <c r="A3415" s="4" t="s">
        <v>602</v>
      </c>
      <c r="B3415" s="4">
        <v>19</v>
      </c>
      <c r="C3415" s="4">
        <v>19</v>
      </c>
      <c r="D3415" s="5">
        <v>236</v>
      </c>
      <c r="E3415" s="4" t="s">
        <v>1523</v>
      </c>
      <c r="F3415" s="4" t="s">
        <v>1523</v>
      </c>
      <c r="G3415" s="4" t="s">
        <v>1098</v>
      </c>
      <c r="H3415" s="4">
        <v>0.78</v>
      </c>
      <c r="I3415" s="4">
        <v>0.31</v>
      </c>
      <c r="J3415" s="4" t="s">
        <v>1099</v>
      </c>
      <c r="K3415" s="4" t="s">
        <v>881</v>
      </c>
      <c r="L3415" s="4"/>
      <c r="M3415" s="4"/>
      <c r="N3415" s="4"/>
    </row>
    <row r="3416" spans="1:14" hidden="1" x14ac:dyDescent="0.3">
      <c r="A3416" s="4" t="s">
        <v>602</v>
      </c>
      <c r="B3416" s="4">
        <v>19</v>
      </c>
      <c r="C3416" s="4">
        <v>19</v>
      </c>
      <c r="D3416" s="5">
        <v>236</v>
      </c>
      <c r="E3416" s="4" t="s">
        <v>1523</v>
      </c>
      <c r="F3416" s="4" t="s">
        <v>1523</v>
      </c>
      <c r="G3416" s="4" t="s">
        <v>1896</v>
      </c>
      <c r="H3416" s="4">
        <v>0.105</v>
      </c>
      <c r="I3416" s="4">
        <v>5.0999999999999997E-2</v>
      </c>
      <c r="J3416" s="4" t="s">
        <v>1099</v>
      </c>
      <c r="K3416" s="4" t="s">
        <v>881</v>
      </c>
      <c r="L3416" s="4">
        <v>3</v>
      </c>
      <c r="M3416" s="4" t="s">
        <v>1101</v>
      </c>
      <c r="N3416" s="4"/>
    </row>
    <row r="3417" spans="1:14" hidden="1" x14ac:dyDescent="0.3">
      <c r="A3417" s="4" t="s">
        <v>602</v>
      </c>
      <c r="B3417" s="4">
        <v>19</v>
      </c>
      <c r="C3417" s="4">
        <v>19</v>
      </c>
      <c r="D3417" s="5">
        <v>236</v>
      </c>
      <c r="E3417" s="4" t="s">
        <v>1523</v>
      </c>
      <c r="F3417" s="4" t="s">
        <v>1523</v>
      </c>
      <c r="G3417" s="4" t="s">
        <v>2229</v>
      </c>
      <c r="H3417" s="4">
        <v>0.31</v>
      </c>
      <c r="I3417" s="4">
        <v>0.08</v>
      </c>
      <c r="J3417" s="4" t="s">
        <v>1099</v>
      </c>
      <c r="K3417" s="4" t="s">
        <v>881</v>
      </c>
      <c r="L3417" s="4">
        <v>3</v>
      </c>
      <c r="M3417" s="4" t="s">
        <v>1101</v>
      </c>
      <c r="N3417" s="4"/>
    </row>
    <row r="3418" spans="1:14" hidden="1" x14ac:dyDescent="0.3">
      <c r="A3418" s="4" t="s">
        <v>602</v>
      </c>
      <c r="B3418" s="4">
        <v>19</v>
      </c>
      <c r="C3418" s="4">
        <v>19</v>
      </c>
      <c r="D3418" s="5">
        <v>236</v>
      </c>
      <c r="E3418" s="4" t="s">
        <v>1523</v>
      </c>
      <c r="F3418" s="4" t="s">
        <v>1523</v>
      </c>
      <c r="G3418" s="4" t="s">
        <v>2229</v>
      </c>
      <c r="H3418" s="4">
        <v>3.51</v>
      </c>
      <c r="I3418" s="4">
        <v>0.47</v>
      </c>
      <c r="J3418" s="4" t="s">
        <v>1099</v>
      </c>
      <c r="K3418" s="4" t="s">
        <v>881</v>
      </c>
      <c r="L3418" s="4">
        <v>3</v>
      </c>
      <c r="M3418" s="4" t="s">
        <v>1101</v>
      </c>
      <c r="N3418" s="4"/>
    </row>
    <row r="3419" spans="1:14" hidden="1" x14ac:dyDescent="0.3">
      <c r="A3419" s="4" t="s">
        <v>602</v>
      </c>
      <c r="B3419" s="4">
        <v>19</v>
      </c>
      <c r="C3419" s="4">
        <v>19</v>
      </c>
      <c r="D3419" s="5">
        <v>236</v>
      </c>
      <c r="E3419" s="4" t="s">
        <v>1523</v>
      </c>
      <c r="F3419" s="4" t="s">
        <v>1523</v>
      </c>
      <c r="G3419" s="4" t="s">
        <v>1760</v>
      </c>
      <c r="H3419" s="4">
        <v>0.76487804878048782</v>
      </c>
      <c r="I3419" s="4">
        <f>SQRT((I3421/H3420)^2+(H3421/H3420^2*I3420)^2)</f>
        <v>0.1682676585252828</v>
      </c>
      <c r="J3419" s="4" t="s">
        <v>856</v>
      </c>
      <c r="K3419" s="4" t="s">
        <v>881</v>
      </c>
      <c r="L3419" s="4">
        <v>3</v>
      </c>
      <c r="M3419" s="4" t="s">
        <v>1904</v>
      </c>
      <c r="N3419" s="4"/>
    </row>
    <row r="3420" spans="1:14" hidden="1" x14ac:dyDescent="0.3">
      <c r="A3420" s="4" t="s">
        <v>602</v>
      </c>
      <c r="B3420" s="4">
        <v>19</v>
      </c>
      <c r="C3420" s="4">
        <v>19</v>
      </c>
      <c r="D3420" s="5">
        <v>236</v>
      </c>
      <c r="E3420" s="4" t="s">
        <v>1523</v>
      </c>
      <c r="F3420" s="4" t="s">
        <v>1523</v>
      </c>
      <c r="G3420" s="4" t="s">
        <v>967</v>
      </c>
      <c r="H3420" s="4">
        <v>10.25</v>
      </c>
      <c r="I3420" s="4">
        <v>2.15</v>
      </c>
      <c r="J3420" s="4" t="s">
        <v>1104</v>
      </c>
      <c r="K3420" s="4" t="s">
        <v>881</v>
      </c>
      <c r="L3420" s="4">
        <v>3</v>
      </c>
      <c r="M3420" s="4" t="s">
        <v>1101</v>
      </c>
      <c r="N3420" s="4"/>
    </row>
    <row r="3421" spans="1:14" hidden="1" x14ac:dyDescent="0.3">
      <c r="A3421" s="4" t="s">
        <v>602</v>
      </c>
      <c r="B3421" s="4">
        <v>19</v>
      </c>
      <c r="C3421" s="4">
        <v>19</v>
      </c>
      <c r="D3421" s="5">
        <v>236</v>
      </c>
      <c r="E3421" s="4" t="s">
        <v>1523</v>
      </c>
      <c r="F3421" s="4" t="s">
        <v>1523</v>
      </c>
      <c r="G3421" s="4" t="s">
        <v>1759</v>
      </c>
      <c r="H3421" s="4">
        <v>7.84</v>
      </c>
      <c r="I3421" s="4">
        <v>0.52</v>
      </c>
      <c r="J3421" s="4" t="s">
        <v>1105</v>
      </c>
      <c r="K3421" s="4" t="s">
        <v>881</v>
      </c>
      <c r="L3421" s="4">
        <v>3</v>
      </c>
      <c r="M3421" s="4" t="s">
        <v>1101</v>
      </c>
      <c r="N3421" s="4"/>
    </row>
    <row r="3422" spans="1:14" hidden="1" x14ac:dyDescent="0.3">
      <c r="A3422" s="4" t="s">
        <v>602</v>
      </c>
      <c r="B3422" s="4">
        <v>19</v>
      </c>
      <c r="C3422" s="4">
        <v>19</v>
      </c>
      <c r="D3422" s="5">
        <v>236</v>
      </c>
      <c r="E3422" s="4" t="s">
        <v>1523</v>
      </c>
      <c r="F3422" s="4" t="s">
        <v>1523</v>
      </c>
      <c r="G3422" s="4" t="s">
        <v>2231</v>
      </c>
      <c r="H3422" s="4">
        <v>3.81</v>
      </c>
      <c r="I3422" s="4">
        <v>0.94</v>
      </c>
      <c r="J3422" s="4" t="s">
        <v>1106</v>
      </c>
      <c r="K3422" s="4" t="s">
        <v>881</v>
      </c>
      <c r="L3422" s="4">
        <v>3</v>
      </c>
      <c r="M3422" s="4" t="s">
        <v>1101</v>
      </c>
      <c r="N3422" s="4"/>
    </row>
    <row r="3423" spans="1:14" hidden="1" x14ac:dyDescent="0.3">
      <c r="A3423" s="4" t="s">
        <v>602</v>
      </c>
      <c r="B3423" s="4">
        <v>19</v>
      </c>
      <c r="C3423" s="4">
        <v>19</v>
      </c>
      <c r="D3423" s="5">
        <v>237</v>
      </c>
      <c r="E3423" s="4" t="s">
        <v>1523</v>
      </c>
      <c r="F3423" s="4" t="s">
        <v>1523</v>
      </c>
      <c r="G3423" s="4" t="s">
        <v>1098</v>
      </c>
      <c r="H3423" s="4">
        <v>0.9</v>
      </c>
      <c r="I3423" s="4">
        <v>0.31</v>
      </c>
      <c r="J3423" s="4" t="s">
        <v>1099</v>
      </c>
      <c r="K3423" s="4" t="s">
        <v>881</v>
      </c>
      <c r="L3423" s="4"/>
      <c r="M3423" s="4"/>
      <c r="N3423" s="4"/>
    </row>
    <row r="3424" spans="1:14" hidden="1" x14ac:dyDescent="0.3">
      <c r="A3424" s="4" t="s">
        <v>602</v>
      </c>
      <c r="B3424" s="4">
        <v>19</v>
      </c>
      <c r="C3424" s="4">
        <v>19</v>
      </c>
      <c r="D3424" s="5">
        <v>237</v>
      </c>
      <c r="E3424" s="4" t="s">
        <v>1523</v>
      </c>
      <c r="F3424" s="4" t="s">
        <v>1523</v>
      </c>
      <c r="G3424" s="4" t="s">
        <v>1896</v>
      </c>
      <c r="H3424" s="4">
        <v>7.9000000000000001E-2</v>
      </c>
      <c r="I3424" s="4">
        <v>2.3E-2</v>
      </c>
      <c r="J3424" s="4" t="s">
        <v>1099</v>
      </c>
      <c r="K3424" s="4" t="s">
        <v>881</v>
      </c>
      <c r="L3424" s="4">
        <v>3</v>
      </c>
      <c r="M3424" s="4" t="s">
        <v>1101</v>
      </c>
      <c r="N3424" s="4"/>
    </row>
    <row r="3425" spans="1:14" hidden="1" x14ac:dyDescent="0.3">
      <c r="A3425" s="4" t="s">
        <v>602</v>
      </c>
      <c r="B3425" s="4">
        <v>19</v>
      </c>
      <c r="C3425" s="4">
        <v>19</v>
      </c>
      <c r="D3425" s="5">
        <v>237</v>
      </c>
      <c r="E3425" s="4" t="s">
        <v>1523</v>
      </c>
      <c r="F3425" s="4" t="s">
        <v>1523</v>
      </c>
      <c r="G3425" s="4" t="s">
        <v>2229</v>
      </c>
      <c r="H3425" s="4">
        <v>1.38</v>
      </c>
      <c r="I3425" s="4">
        <v>0.13</v>
      </c>
      <c r="J3425" s="4" t="s">
        <v>1099</v>
      </c>
      <c r="K3425" s="4" t="s">
        <v>881</v>
      </c>
      <c r="L3425" s="4">
        <v>3</v>
      </c>
      <c r="M3425" s="4" t="s">
        <v>1101</v>
      </c>
      <c r="N3425" s="4"/>
    </row>
    <row r="3426" spans="1:14" hidden="1" x14ac:dyDescent="0.3">
      <c r="A3426" s="4" t="s">
        <v>602</v>
      </c>
      <c r="B3426" s="4">
        <v>19</v>
      </c>
      <c r="C3426" s="4">
        <v>19</v>
      </c>
      <c r="D3426" s="5">
        <v>237</v>
      </c>
      <c r="E3426" s="4" t="s">
        <v>1523</v>
      </c>
      <c r="F3426" s="4" t="s">
        <v>1523</v>
      </c>
      <c r="G3426" s="4" t="s">
        <v>2229</v>
      </c>
      <c r="H3426" s="4">
        <v>4.66</v>
      </c>
      <c r="I3426" s="4">
        <v>0.32</v>
      </c>
      <c r="J3426" s="4" t="s">
        <v>1099</v>
      </c>
      <c r="K3426" s="4" t="s">
        <v>881</v>
      </c>
      <c r="L3426" s="4">
        <v>3</v>
      </c>
      <c r="M3426" s="4" t="s">
        <v>1101</v>
      </c>
      <c r="N3426" s="4"/>
    </row>
    <row r="3427" spans="1:14" hidden="1" x14ac:dyDescent="0.3">
      <c r="A3427" s="4" t="s">
        <v>602</v>
      </c>
      <c r="B3427" s="4">
        <v>19</v>
      </c>
      <c r="C3427" s="4">
        <v>19</v>
      </c>
      <c r="D3427" s="5">
        <v>237</v>
      </c>
      <c r="E3427" s="4" t="s">
        <v>1523</v>
      </c>
      <c r="F3427" s="4" t="s">
        <v>1523</v>
      </c>
      <c r="G3427" s="4" t="s">
        <v>1760</v>
      </c>
      <c r="H3427" s="4">
        <v>0.60584677419354838</v>
      </c>
      <c r="I3427" s="4">
        <f>SQRT((I3429/H3428)^2+(H3429/H3428^2*I3428)^2)</f>
        <v>0.18246868371732028</v>
      </c>
      <c r="J3427" s="4" t="s">
        <v>856</v>
      </c>
      <c r="K3427" s="4" t="s">
        <v>881</v>
      </c>
      <c r="L3427" s="4">
        <v>3</v>
      </c>
      <c r="M3427" s="4" t="s">
        <v>1904</v>
      </c>
      <c r="N3427" s="4"/>
    </row>
    <row r="3428" spans="1:14" hidden="1" x14ac:dyDescent="0.3">
      <c r="A3428" s="4" t="s">
        <v>602</v>
      </c>
      <c r="B3428" s="4">
        <v>19</v>
      </c>
      <c r="C3428" s="4">
        <v>19</v>
      </c>
      <c r="D3428" s="5">
        <v>237</v>
      </c>
      <c r="E3428" s="4" t="s">
        <v>1523</v>
      </c>
      <c r="F3428" s="4" t="s">
        <v>1523</v>
      </c>
      <c r="G3428" s="4" t="s">
        <v>967</v>
      </c>
      <c r="H3428" s="4">
        <v>9.92</v>
      </c>
      <c r="I3428" s="4">
        <v>2.36</v>
      </c>
      <c r="J3428" s="4" t="s">
        <v>1104</v>
      </c>
      <c r="K3428" s="4" t="s">
        <v>881</v>
      </c>
      <c r="L3428" s="4">
        <v>3</v>
      </c>
      <c r="M3428" s="4" t="s">
        <v>1101</v>
      </c>
      <c r="N3428" s="4"/>
    </row>
    <row r="3429" spans="1:14" hidden="1" x14ac:dyDescent="0.3">
      <c r="A3429" s="4" t="s">
        <v>602</v>
      </c>
      <c r="B3429" s="4">
        <v>19</v>
      </c>
      <c r="C3429" s="4">
        <v>19</v>
      </c>
      <c r="D3429" s="5">
        <v>237</v>
      </c>
      <c r="E3429" s="4" t="s">
        <v>1523</v>
      </c>
      <c r="F3429" s="4" t="s">
        <v>1523</v>
      </c>
      <c r="G3429" s="4" t="s">
        <v>1759</v>
      </c>
      <c r="H3429" s="4">
        <v>6.01</v>
      </c>
      <c r="I3429" s="4">
        <v>1.1100000000000001</v>
      </c>
      <c r="J3429" s="4" t="s">
        <v>1105</v>
      </c>
      <c r="K3429" s="4" t="s">
        <v>881</v>
      </c>
      <c r="L3429" s="4">
        <v>3</v>
      </c>
      <c r="M3429" s="4" t="s">
        <v>1101</v>
      </c>
      <c r="N3429" s="4"/>
    </row>
    <row r="3430" spans="1:14" hidden="1" x14ac:dyDescent="0.3">
      <c r="A3430" s="4" t="s">
        <v>602</v>
      </c>
      <c r="B3430" s="4">
        <v>19</v>
      </c>
      <c r="C3430" s="4">
        <v>19</v>
      </c>
      <c r="D3430" s="5">
        <v>237</v>
      </c>
      <c r="E3430" s="4" t="s">
        <v>1523</v>
      </c>
      <c r="F3430" s="4" t="s">
        <v>1523</v>
      </c>
      <c r="G3430" s="4" t="s">
        <v>2231</v>
      </c>
      <c r="H3430" s="4">
        <v>2.63</v>
      </c>
      <c r="I3430" s="4">
        <v>1.1299999999999999</v>
      </c>
      <c r="J3430" s="4" t="s">
        <v>1106</v>
      </c>
      <c r="K3430" s="4" t="s">
        <v>881</v>
      </c>
      <c r="L3430" s="4">
        <v>3</v>
      </c>
      <c r="M3430" s="4" t="s">
        <v>1101</v>
      </c>
      <c r="N3430" s="4"/>
    </row>
    <row r="3431" spans="1:14" hidden="1" x14ac:dyDescent="0.3">
      <c r="A3431" s="4" t="s">
        <v>602</v>
      </c>
      <c r="B3431" s="4">
        <v>19</v>
      </c>
      <c r="C3431" s="4">
        <v>19</v>
      </c>
      <c r="D3431" s="5">
        <v>238</v>
      </c>
      <c r="E3431" s="4" t="s">
        <v>1523</v>
      </c>
      <c r="F3431" s="4" t="s">
        <v>1523</v>
      </c>
      <c r="G3431" s="4" t="s">
        <v>1098</v>
      </c>
      <c r="H3431" s="4">
        <v>0.89</v>
      </c>
      <c r="I3431" s="4">
        <v>0.18</v>
      </c>
      <c r="J3431" s="4" t="s">
        <v>1099</v>
      </c>
      <c r="K3431" s="4" t="s">
        <v>881</v>
      </c>
      <c r="L3431" s="4"/>
      <c r="M3431" s="4"/>
      <c r="N3431" s="4"/>
    </row>
    <row r="3432" spans="1:14" hidden="1" x14ac:dyDescent="0.3">
      <c r="A3432" s="4" t="s">
        <v>602</v>
      </c>
      <c r="B3432" s="4">
        <v>19</v>
      </c>
      <c r="C3432" s="4">
        <v>19</v>
      </c>
      <c r="D3432" s="5">
        <v>238</v>
      </c>
      <c r="E3432" s="4" t="s">
        <v>1523</v>
      </c>
      <c r="F3432" s="4" t="s">
        <v>1523</v>
      </c>
      <c r="G3432" s="4" t="s">
        <v>1896</v>
      </c>
      <c r="H3432" s="4">
        <v>0.10299999999999999</v>
      </c>
      <c r="I3432" s="4">
        <v>5.1999999999999998E-2</v>
      </c>
      <c r="J3432" s="4" t="s">
        <v>1099</v>
      </c>
      <c r="K3432" s="4" t="s">
        <v>881</v>
      </c>
      <c r="L3432" s="4">
        <v>3</v>
      </c>
      <c r="M3432" s="4" t="s">
        <v>1101</v>
      </c>
      <c r="N3432" s="4"/>
    </row>
    <row r="3433" spans="1:14" hidden="1" x14ac:dyDescent="0.3">
      <c r="A3433" s="4" t="s">
        <v>602</v>
      </c>
      <c r="B3433" s="4">
        <v>19</v>
      </c>
      <c r="C3433" s="4">
        <v>19</v>
      </c>
      <c r="D3433" s="5">
        <v>238</v>
      </c>
      <c r="E3433" s="4" t="s">
        <v>1523</v>
      </c>
      <c r="F3433" s="4" t="s">
        <v>1523</v>
      </c>
      <c r="G3433" s="4" t="s">
        <v>2229</v>
      </c>
      <c r="H3433" s="4">
        <v>0.37</v>
      </c>
      <c r="I3433" s="4">
        <v>0.03</v>
      </c>
      <c r="J3433" s="4" t="s">
        <v>1099</v>
      </c>
      <c r="K3433" s="4" t="s">
        <v>881</v>
      </c>
      <c r="L3433" s="4">
        <v>3</v>
      </c>
      <c r="M3433" s="4" t="s">
        <v>1101</v>
      </c>
      <c r="N3433" s="4"/>
    </row>
    <row r="3434" spans="1:14" hidden="1" x14ac:dyDescent="0.3">
      <c r="A3434" s="4" t="s">
        <v>602</v>
      </c>
      <c r="B3434" s="4">
        <v>19</v>
      </c>
      <c r="C3434" s="4">
        <v>19</v>
      </c>
      <c r="D3434" s="5">
        <v>238</v>
      </c>
      <c r="E3434" s="4" t="s">
        <v>1523</v>
      </c>
      <c r="F3434" s="4" t="s">
        <v>1523</v>
      </c>
      <c r="G3434" s="4" t="s">
        <v>2229</v>
      </c>
      <c r="H3434" s="4">
        <v>2.15</v>
      </c>
      <c r="I3434" s="4">
        <v>0.31</v>
      </c>
      <c r="J3434" s="4" t="s">
        <v>1099</v>
      </c>
      <c r="K3434" s="4" t="s">
        <v>881</v>
      </c>
      <c r="L3434" s="4">
        <v>3</v>
      </c>
      <c r="M3434" s="4" t="s">
        <v>1101</v>
      </c>
      <c r="N3434" s="4"/>
    </row>
    <row r="3435" spans="1:14" hidden="1" x14ac:dyDescent="0.3">
      <c r="A3435" s="4" t="s">
        <v>602</v>
      </c>
      <c r="B3435" s="4">
        <v>19</v>
      </c>
      <c r="C3435" s="4">
        <v>19</v>
      </c>
      <c r="D3435" s="5">
        <v>238</v>
      </c>
      <c r="E3435" s="4" t="s">
        <v>1523</v>
      </c>
      <c r="F3435" s="4" t="s">
        <v>1523</v>
      </c>
      <c r="G3435" s="4" t="s">
        <v>1760</v>
      </c>
      <c r="H3435" s="4">
        <v>0.85372340425531923</v>
      </c>
      <c r="I3435" s="4">
        <f>SQRT((I3437/H3436)^2+(H3437/H3436^2*I3436)^2)</f>
        <v>0.25482951873574838</v>
      </c>
      <c r="J3435" s="4" t="s">
        <v>856</v>
      </c>
      <c r="K3435" s="4" t="s">
        <v>881</v>
      </c>
      <c r="L3435" s="4">
        <v>3</v>
      </c>
      <c r="M3435" s="4" t="s">
        <v>1904</v>
      </c>
      <c r="N3435" s="4"/>
    </row>
    <row r="3436" spans="1:14" hidden="1" x14ac:dyDescent="0.3">
      <c r="A3436" s="4" t="s">
        <v>602</v>
      </c>
      <c r="B3436" s="4">
        <v>19</v>
      </c>
      <c r="C3436" s="4">
        <v>19</v>
      </c>
      <c r="D3436" s="5">
        <v>238</v>
      </c>
      <c r="E3436" s="4" t="s">
        <v>1523</v>
      </c>
      <c r="F3436" s="4" t="s">
        <v>1523</v>
      </c>
      <c r="G3436" s="4" t="s">
        <v>967</v>
      </c>
      <c r="H3436" s="4">
        <v>7.52</v>
      </c>
      <c r="I3436" s="4">
        <v>2</v>
      </c>
      <c r="J3436" s="4" t="s">
        <v>1104</v>
      </c>
      <c r="K3436" s="4" t="s">
        <v>881</v>
      </c>
      <c r="L3436" s="4">
        <v>3</v>
      </c>
      <c r="M3436" s="4" t="s">
        <v>1101</v>
      </c>
      <c r="N3436" s="4"/>
    </row>
    <row r="3437" spans="1:14" hidden="1" x14ac:dyDescent="0.3">
      <c r="A3437" s="4" t="s">
        <v>602</v>
      </c>
      <c r="B3437" s="4">
        <v>19</v>
      </c>
      <c r="C3437" s="4">
        <v>19</v>
      </c>
      <c r="D3437" s="5">
        <v>238</v>
      </c>
      <c r="E3437" s="4" t="s">
        <v>1523</v>
      </c>
      <c r="F3437" s="4" t="s">
        <v>1523</v>
      </c>
      <c r="G3437" s="4" t="s">
        <v>1759</v>
      </c>
      <c r="H3437" s="4">
        <v>6.42</v>
      </c>
      <c r="I3437" s="4">
        <v>0.87</v>
      </c>
      <c r="J3437" s="4" t="s">
        <v>1105</v>
      </c>
      <c r="K3437" s="4" t="s">
        <v>881</v>
      </c>
      <c r="L3437" s="4">
        <v>3</v>
      </c>
      <c r="M3437" s="4" t="s">
        <v>1101</v>
      </c>
      <c r="N3437" s="4"/>
    </row>
    <row r="3438" spans="1:14" hidden="1" x14ac:dyDescent="0.3">
      <c r="A3438" s="4" t="s">
        <v>602</v>
      </c>
      <c r="B3438" s="4">
        <v>19</v>
      </c>
      <c r="C3438" s="4">
        <v>19</v>
      </c>
      <c r="D3438" s="5">
        <v>238</v>
      </c>
      <c r="E3438" s="4" t="s">
        <v>1523</v>
      </c>
      <c r="F3438" s="4" t="s">
        <v>1523</v>
      </c>
      <c r="G3438" s="4" t="s">
        <v>2231</v>
      </c>
      <c r="H3438" s="4">
        <v>2.74</v>
      </c>
      <c r="I3438" s="4">
        <v>1.43</v>
      </c>
      <c r="J3438" s="4" t="s">
        <v>1106</v>
      </c>
      <c r="K3438" s="4" t="s">
        <v>881</v>
      </c>
      <c r="L3438" s="4">
        <v>3</v>
      </c>
      <c r="M3438" s="4" t="s">
        <v>1101</v>
      </c>
      <c r="N3438" s="4"/>
    </row>
    <row r="3439" spans="1:14" hidden="1" x14ac:dyDescent="0.3">
      <c r="A3439" s="4" t="s">
        <v>602</v>
      </c>
      <c r="B3439" s="4">
        <v>19</v>
      </c>
      <c r="C3439" s="4">
        <v>19</v>
      </c>
      <c r="D3439" s="5">
        <v>239</v>
      </c>
      <c r="E3439" s="4" t="s">
        <v>1523</v>
      </c>
      <c r="F3439" s="4" t="s">
        <v>1523</v>
      </c>
      <c r="G3439" s="4" t="s">
        <v>1098</v>
      </c>
      <c r="H3439" s="4">
        <v>0.8</v>
      </c>
      <c r="I3439" s="4">
        <v>0.21</v>
      </c>
      <c r="J3439" s="4" t="s">
        <v>1099</v>
      </c>
      <c r="K3439" s="4" t="s">
        <v>881</v>
      </c>
      <c r="L3439" s="4"/>
      <c r="M3439" s="4"/>
      <c r="N3439" s="4"/>
    </row>
    <row r="3440" spans="1:14" hidden="1" x14ac:dyDescent="0.3">
      <c r="A3440" s="4" t="s">
        <v>602</v>
      </c>
      <c r="B3440" s="4">
        <v>19</v>
      </c>
      <c r="C3440" s="4">
        <v>19</v>
      </c>
      <c r="D3440" s="5">
        <v>239</v>
      </c>
      <c r="E3440" s="4" t="s">
        <v>1523</v>
      </c>
      <c r="F3440" s="4" t="s">
        <v>1523</v>
      </c>
      <c r="G3440" s="4" t="s">
        <v>1896</v>
      </c>
      <c r="H3440" s="4">
        <v>0.17299999999999999</v>
      </c>
      <c r="I3440" s="4">
        <v>4.1000000000000002E-2</v>
      </c>
      <c r="J3440" s="4" t="s">
        <v>1099</v>
      </c>
      <c r="K3440" s="4" t="s">
        <v>881</v>
      </c>
      <c r="L3440" s="4">
        <v>3</v>
      </c>
      <c r="M3440" s="4" t="s">
        <v>1101</v>
      </c>
      <c r="N3440" s="4"/>
    </row>
    <row r="3441" spans="1:14" hidden="1" x14ac:dyDescent="0.3">
      <c r="A3441" s="4" t="s">
        <v>602</v>
      </c>
      <c r="B3441" s="4">
        <v>19</v>
      </c>
      <c r="C3441" s="4">
        <v>19</v>
      </c>
      <c r="D3441" s="5">
        <v>239</v>
      </c>
      <c r="E3441" s="4" t="s">
        <v>1523</v>
      </c>
      <c r="F3441" s="4" t="s">
        <v>1523</v>
      </c>
      <c r="G3441" s="4" t="s">
        <v>2229</v>
      </c>
      <c r="H3441" s="4">
        <v>1.47</v>
      </c>
      <c r="I3441" s="4">
        <v>0.11</v>
      </c>
      <c r="J3441" s="4" t="s">
        <v>1099</v>
      </c>
      <c r="K3441" s="4" t="s">
        <v>881</v>
      </c>
      <c r="L3441" s="4">
        <v>3</v>
      </c>
      <c r="M3441" s="4" t="s">
        <v>1101</v>
      </c>
      <c r="N3441" s="4"/>
    </row>
    <row r="3442" spans="1:14" hidden="1" x14ac:dyDescent="0.3">
      <c r="A3442" s="4" t="s">
        <v>602</v>
      </c>
      <c r="B3442" s="4">
        <v>19</v>
      </c>
      <c r="C3442" s="4">
        <v>19</v>
      </c>
      <c r="D3442" s="5">
        <v>239</v>
      </c>
      <c r="E3442" s="4" t="s">
        <v>1523</v>
      </c>
      <c r="F3442" s="4" t="s">
        <v>1523</v>
      </c>
      <c r="G3442" s="4" t="s">
        <v>2229</v>
      </c>
      <c r="H3442" s="4">
        <v>3.18</v>
      </c>
      <c r="I3442" s="4">
        <v>0.28000000000000003</v>
      </c>
      <c r="J3442" s="4" t="s">
        <v>1099</v>
      </c>
      <c r="K3442" s="4" t="s">
        <v>881</v>
      </c>
      <c r="L3442" s="4">
        <v>3</v>
      </c>
      <c r="M3442" s="4" t="s">
        <v>1101</v>
      </c>
      <c r="N3442" s="4"/>
    </row>
    <row r="3443" spans="1:14" hidden="1" x14ac:dyDescent="0.3">
      <c r="A3443" s="4" t="s">
        <v>602</v>
      </c>
      <c r="B3443" s="4">
        <v>19</v>
      </c>
      <c r="C3443" s="4">
        <v>19</v>
      </c>
      <c r="D3443" s="5">
        <v>239</v>
      </c>
      <c r="E3443" s="4" t="s">
        <v>1523</v>
      </c>
      <c r="F3443" s="4" t="s">
        <v>1523</v>
      </c>
      <c r="G3443" s="4" t="s">
        <v>1760</v>
      </c>
      <c r="H3443" s="4">
        <v>0.78415300546448086</v>
      </c>
      <c r="I3443" s="4">
        <f>SQRT((I3445/H3444)^2+(H3445/H3444^2*I3444)^2)</f>
        <v>0.25924577187989989</v>
      </c>
      <c r="J3443" s="4" t="s">
        <v>856</v>
      </c>
      <c r="K3443" s="4" t="s">
        <v>881</v>
      </c>
      <c r="L3443" s="4">
        <v>3</v>
      </c>
      <c r="M3443" s="4" t="s">
        <v>1904</v>
      </c>
      <c r="N3443" s="4"/>
    </row>
    <row r="3444" spans="1:14" hidden="1" x14ac:dyDescent="0.3">
      <c r="A3444" s="4" t="s">
        <v>602</v>
      </c>
      <c r="B3444" s="4">
        <v>19</v>
      </c>
      <c r="C3444" s="4">
        <v>19</v>
      </c>
      <c r="D3444" s="5">
        <v>239</v>
      </c>
      <c r="E3444" s="4" t="s">
        <v>1523</v>
      </c>
      <c r="F3444" s="4" t="s">
        <v>1523</v>
      </c>
      <c r="G3444" s="4" t="s">
        <v>967</v>
      </c>
      <c r="H3444" s="4">
        <v>7.32</v>
      </c>
      <c r="I3444" s="4">
        <v>2.08</v>
      </c>
      <c r="J3444" s="4" t="s">
        <v>1104</v>
      </c>
      <c r="K3444" s="4" t="s">
        <v>881</v>
      </c>
      <c r="L3444" s="4">
        <v>3</v>
      </c>
      <c r="M3444" s="4" t="s">
        <v>1101</v>
      </c>
      <c r="N3444" s="4"/>
    </row>
    <row r="3445" spans="1:14" hidden="1" x14ac:dyDescent="0.3">
      <c r="A3445" s="4" t="s">
        <v>602</v>
      </c>
      <c r="B3445" s="4">
        <v>19</v>
      </c>
      <c r="C3445" s="4">
        <v>19</v>
      </c>
      <c r="D3445" s="5">
        <v>239</v>
      </c>
      <c r="E3445" s="4" t="s">
        <v>1523</v>
      </c>
      <c r="F3445" s="4" t="s">
        <v>1523</v>
      </c>
      <c r="G3445" s="4" t="s">
        <v>1759</v>
      </c>
      <c r="H3445" s="4">
        <v>5.74</v>
      </c>
      <c r="I3445" s="4">
        <v>0.97</v>
      </c>
      <c r="J3445" s="4" t="s">
        <v>1105</v>
      </c>
      <c r="K3445" s="4" t="s">
        <v>881</v>
      </c>
      <c r="L3445" s="4">
        <v>3</v>
      </c>
      <c r="M3445" s="4" t="s">
        <v>1101</v>
      </c>
      <c r="N3445" s="4"/>
    </row>
    <row r="3446" spans="1:14" hidden="1" x14ac:dyDescent="0.3">
      <c r="A3446" s="4" t="s">
        <v>602</v>
      </c>
      <c r="B3446" s="4">
        <v>19</v>
      </c>
      <c r="C3446" s="4">
        <v>19</v>
      </c>
      <c r="D3446" s="5">
        <v>239</v>
      </c>
      <c r="E3446" s="4" t="s">
        <v>1523</v>
      </c>
      <c r="F3446" s="4" t="s">
        <v>1523</v>
      </c>
      <c r="G3446" s="4" t="s">
        <v>2231</v>
      </c>
      <c r="H3446" s="4">
        <v>1.45</v>
      </c>
      <c r="I3446" s="4">
        <v>0.45</v>
      </c>
      <c r="J3446" s="4" t="s">
        <v>1106</v>
      </c>
      <c r="K3446" s="4" t="s">
        <v>881</v>
      </c>
      <c r="L3446" s="4">
        <v>3</v>
      </c>
      <c r="M3446" s="4" t="s">
        <v>1101</v>
      </c>
      <c r="N3446" s="4"/>
    </row>
    <row r="3447" spans="1:14" hidden="1" x14ac:dyDescent="0.3">
      <c r="A3447" s="4" t="s">
        <v>602</v>
      </c>
      <c r="B3447" s="4">
        <v>19</v>
      </c>
      <c r="C3447" s="4">
        <v>19</v>
      </c>
      <c r="D3447" s="5">
        <v>240</v>
      </c>
      <c r="E3447" s="4" t="s">
        <v>1523</v>
      </c>
      <c r="F3447" s="4" t="s">
        <v>1523</v>
      </c>
      <c r="G3447" s="4" t="s">
        <v>1098</v>
      </c>
      <c r="H3447" s="4">
        <v>0.75</v>
      </c>
      <c r="I3447" s="4">
        <v>0.11</v>
      </c>
      <c r="J3447" s="4" t="s">
        <v>1099</v>
      </c>
      <c r="K3447" s="4" t="s">
        <v>881</v>
      </c>
      <c r="L3447" s="4"/>
      <c r="M3447" s="4"/>
      <c r="N3447" s="4"/>
    </row>
    <row r="3448" spans="1:14" hidden="1" x14ac:dyDescent="0.3">
      <c r="A3448" s="4" t="s">
        <v>602</v>
      </c>
      <c r="B3448" s="4">
        <v>19</v>
      </c>
      <c r="C3448" s="4">
        <v>19</v>
      </c>
      <c r="D3448" s="5">
        <v>240</v>
      </c>
      <c r="E3448" s="4" t="s">
        <v>1523</v>
      </c>
      <c r="F3448" s="4" t="s">
        <v>1523</v>
      </c>
      <c r="G3448" s="4" t="s">
        <v>1896</v>
      </c>
      <c r="H3448" s="4">
        <v>4.8000000000000001E-2</v>
      </c>
      <c r="I3448" s="4">
        <v>8.0000000000000002E-3</v>
      </c>
      <c r="J3448" s="4" t="s">
        <v>1099</v>
      </c>
      <c r="K3448" s="4" t="s">
        <v>881</v>
      </c>
      <c r="L3448" s="4">
        <v>3</v>
      </c>
      <c r="M3448" s="4" t="s">
        <v>1101</v>
      </c>
      <c r="N3448" s="4"/>
    </row>
    <row r="3449" spans="1:14" hidden="1" x14ac:dyDescent="0.3">
      <c r="A3449" s="4" t="s">
        <v>602</v>
      </c>
      <c r="B3449" s="4">
        <v>19</v>
      </c>
      <c r="C3449" s="4">
        <v>19</v>
      </c>
      <c r="D3449" s="5">
        <v>240</v>
      </c>
      <c r="E3449" s="4" t="s">
        <v>1523</v>
      </c>
      <c r="F3449" s="4" t="s">
        <v>1523</v>
      </c>
      <c r="G3449" s="4" t="s">
        <v>2229</v>
      </c>
      <c r="H3449" s="4">
        <v>0.56000000000000005</v>
      </c>
      <c r="I3449" s="4">
        <v>0.08</v>
      </c>
      <c r="J3449" s="4" t="s">
        <v>1099</v>
      </c>
      <c r="K3449" s="4" t="s">
        <v>881</v>
      </c>
      <c r="L3449" s="4">
        <v>3</v>
      </c>
      <c r="M3449" s="4" t="s">
        <v>1101</v>
      </c>
      <c r="N3449" s="4"/>
    </row>
    <row r="3450" spans="1:14" hidden="1" x14ac:dyDescent="0.3">
      <c r="A3450" s="4" t="s">
        <v>602</v>
      </c>
      <c r="B3450" s="4">
        <v>19</v>
      </c>
      <c r="C3450" s="4">
        <v>19</v>
      </c>
      <c r="D3450" s="5">
        <v>240</v>
      </c>
      <c r="E3450" s="4" t="s">
        <v>1523</v>
      </c>
      <c r="F3450" s="4" t="s">
        <v>1523</v>
      </c>
      <c r="G3450" s="4" t="s">
        <v>2229</v>
      </c>
      <c r="H3450" s="4">
        <v>2.52</v>
      </c>
      <c r="I3450" s="4">
        <v>0.37</v>
      </c>
      <c r="J3450" s="4" t="s">
        <v>1099</v>
      </c>
      <c r="K3450" s="4" t="s">
        <v>881</v>
      </c>
      <c r="L3450" s="4">
        <v>3</v>
      </c>
      <c r="M3450" s="4" t="s">
        <v>1101</v>
      </c>
      <c r="N3450" s="4"/>
    </row>
    <row r="3451" spans="1:14" hidden="1" x14ac:dyDescent="0.3">
      <c r="A3451" s="4" t="s">
        <v>602</v>
      </c>
      <c r="B3451" s="4">
        <v>19</v>
      </c>
      <c r="C3451" s="4">
        <v>19</v>
      </c>
      <c r="D3451" s="5">
        <v>240</v>
      </c>
      <c r="E3451" s="4" t="s">
        <v>1523</v>
      </c>
      <c r="F3451" s="4" t="s">
        <v>1523</v>
      </c>
      <c r="G3451" s="4" t="s">
        <v>1760</v>
      </c>
      <c r="H3451" s="4">
        <v>1.2731006160164271</v>
      </c>
      <c r="I3451" s="4">
        <f>SQRT((I3453/H3452)^2+(H3453/H3452^2*I3452)^2)</f>
        <v>0.36222900822853143</v>
      </c>
      <c r="J3451" s="4" t="s">
        <v>856</v>
      </c>
      <c r="K3451" s="4" t="s">
        <v>881</v>
      </c>
      <c r="L3451" s="4">
        <v>3</v>
      </c>
      <c r="M3451" s="4" t="s">
        <v>1904</v>
      </c>
      <c r="N3451" s="4"/>
    </row>
    <row r="3452" spans="1:14" hidden="1" x14ac:dyDescent="0.3">
      <c r="A3452" s="4" t="s">
        <v>602</v>
      </c>
      <c r="B3452" s="4">
        <v>19</v>
      </c>
      <c r="C3452" s="4">
        <v>19</v>
      </c>
      <c r="D3452" s="5">
        <v>240</v>
      </c>
      <c r="E3452" s="4" t="s">
        <v>1523</v>
      </c>
      <c r="F3452" s="4" t="s">
        <v>1523</v>
      </c>
      <c r="G3452" s="4" t="s">
        <v>967</v>
      </c>
      <c r="H3452" s="4">
        <v>4.87</v>
      </c>
      <c r="I3452" s="4">
        <v>1.03</v>
      </c>
      <c r="J3452" s="4" t="s">
        <v>1104</v>
      </c>
      <c r="K3452" s="4" t="s">
        <v>881</v>
      </c>
      <c r="L3452" s="4">
        <v>3</v>
      </c>
      <c r="M3452" s="4" t="s">
        <v>1101</v>
      </c>
      <c r="N3452" s="4"/>
    </row>
    <row r="3453" spans="1:14" hidden="1" x14ac:dyDescent="0.3">
      <c r="A3453" s="4" t="s">
        <v>602</v>
      </c>
      <c r="B3453" s="4">
        <v>19</v>
      </c>
      <c r="C3453" s="4">
        <v>19</v>
      </c>
      <c r="D3453" s="5">
        <v>240</v>
      </c>
      <c r="E3453" s="4" t="s">
        <v>1523</v>
      </c>
      <c r="F3453" s="4" t="s">
        <v>1523</v>
      </c>
      <c r="G3453" s="4" t="s">
        <v>1759</v>
      </c>
      <c r="H3453" s="4">
        <v>6.2</v>
      </c>
      <c r="I3453" s="4">
        <v>1.18</v>
      </c>
      <c r="J3453" s="4" t="s">
        <v>1105</v>
      </c>
      <c r="K3453" s="4" t="s">
        <v>881</v>
      </c>
      <c r="L3453" s="4">
        <v>3</v>
      </c>
      <c r="M3453" s="4" t="s">
        <v>1101</v>
      </c>
      <c r="N3453" s="4"/>
    </row>
    <row r="3454" spans="1:14" hidden="1" x14ac:dyDescent="0.3">
      <c r="A3454" s="4" t="s">
        <v>602</v>
      </c>
      <c r="B3454" s="4">
        <v>19</v>
      </c>
      <c r="C3454" s="4">
        <v>19</v>
      </c>
      <c r="D3454" s="5">
        <v>240</v>
      </c>
      <c r="E3454" s="4" t="s">
        <v>1523</v>
      </c>
      <c r="F3454" s="4" t="s">
        <v>1523</v>
      </c>
      <c r="G3454" s="4" t="s">
        <v>2231</v>
      </c>
      <c r="H3454" s="4">
        <v>2.92</v>
      </c>
      <c r="I3454" s="4">
        <v>1.23</v>
      </c>
      <c r="J3454" s="4" t="s">
        <v>1106</v>
      </c>
      <c r="K3454" s="4" t="s">
        <v>881</v>
      </c>
      <c r="L3454" s="4">
        <v>3</v>
      </c>
      <c r="M3454" s="4" t="s">
        <v>1101</v>
      </c>
      <c r="N3454" s="4"/>
    </row>
    <row r="3455" spans="1:14" hidden="1" x14ac:dyDescent="0.3">
      <c r="A3455" s="4" t="s">
        <v>602</v>
      </c>
      <c r="B3455" s="4">
        <v>19</v>
      </c>
      <c r="C3455" s="4">
        <v>19</v>
      </c>
      <c r="D3455" s="5">
        <v>241</v>
      </c>
      <c r="E3455" s="4" t="s">
        <v>1523</v>
      </c>
      <c r="F3455" s="4" t="s">
        <v>1523</v>
      </c>
      <c r="G3455" s="4" t="s">
        <v>1098</v>
      </c>
      <c r="H3455" s="4">
        <v>1.0900000000000001</v>
      </c>
      <c r="I3455" s="4">
        <v>0.32</v>
      </c>
      <c r="J3455" s="4" t="s">
        <v>1099</v>
      </c>
      <c r="K3455" s="4" t="s">
        <v>881</v>
      </c>
      <c r="L3455" s="4"/>
      <c r="M3455" s="4"/>
      <c r="N3455" s="4"/>
    </row>
    <row r="3456" spans="1:14" hidden="1" x14ac:dyDescent="0.3">
      <c r="A3456" s="4" t="s">
        <v>602</v>
      </c>
      <c r="B3456" s="4">
        <v>19</v>
      </c>
      <c r="C3456" s="4">
        <v>19</v>
      </c>
      <c r="D3456" s="5">
        <v>241</v>
      </c>
      <c r="E3456" s="4" t="s">
        <v>1523</v>
      </c>
      <c r="F3456" s="4" t="s">
        <v>1523</v>
      </c>
      <c r="G3456" s="4" t="s">
        <v>1896</v>
      </c>
      <c r="H3456" s="4">
        <v>0.11600000000000001</v>
      </c>
      <c r="I3456" s="4">
        <v>0.02</v>
      </c>
      <c r="J3456" s="4" t="s">
        <v>1099</v>
      </c>
      <c r="K3456" s="4" t="s">
        <v>881</v>
      </c>
      <c r="L3456" s="4">
        <v>3</v>
      </c>
      <c r="M3456" s="4" t="s">
        <v>1101</v>
      </c>
      <c r="N3456" s="4"/>
    </row>
    <row r="3457" spans="1:14" hidden="1" x14ac:dyDescent="0.3">
      <c r="A3457" s="4" t="s">
        <v>602</v>
      </c>
      <c r="B3457" s="4">
        <v>19</v>
      </c>
      <c r="C3457" s="4">
        <v>19</v>
      </c>
      <c r="D3457" s="5">
        <v>241</v>
      </c>
      <c r="E3457" s="4" t="s">
        <v>1523</v>
      </c>
      <c r="F3457" s="4" t="s">
        <v>1523</v>
      </c>
      <c r="G3457" s="4" t="s">
        <v>2229</v>
      </c>
      <c r="H3457" s="4">
        <v>1.32</v>
      </c>
      <c r="I3457" s="4">
        <v>0.09</v>
      </c>
      <c r="J3457" s="4" t="s">
        <v>1099</v>
      </c>
      <c r="K3457" s="4" t="s">
        <v>881</v>
      </c>
      <c r="L3457" s="4">
        <v>3</v>
      </c>
      <c r="M3457" s="4" t="s">
        <v>1101</v>
      </c>
      <c r="N3457" s="4"/>
    </row>
    <row r="3458" spans="1:14" hidden="1" x14ac:dyDescent="0.3">
      <c r="A3458" s="4" t="s">
        <v>602</v>
      </c>
      <c r="B3458" s="4">
        <v>19</v>
      </c>
      <c r="C3458" s="4">
        <v>19</v>
      </c>
      <c r="D3458" s="5">
        <v>241</v>
      </c>
      <c r="E3458" s="4" t="s">
        <v>1523</v>
      </c>
      <c r="F3458" s="4" t="s">
        <v>1523</v>
      </c>
      <c r="G3458" s="4" t="s">
        <v>2229</v>
      </c>
      <c r="H3458" s="4">
        <v>3.01</v>
      </c>
      <c r="I3458" s="4">
        <v>0.33</v>
      </c>
      <c r="J3458" s="4" t="s">
        <v>1099</v>
      </c>
      <c r="K3458" s="4" t="s">
        <v>881</v>
      </c>
      <c r="L3458" s="4">
        <v>3</v>
      </c>
      <c r="M3458" s="4" t="s">
        <v>1101</v>
      </c>
      <c r="N3458" s="4"/>
    </row>
    <row r="3459" spans="1:14" hidden="1" x14ac:dyDescent="0.3">
      <c r="A3459" s="4" t="s">
        <v>602</v>
      </c>
      <c r="B3459" s="4">
        <v>19</v>
      </c>
      <c r="C3459" s="4">
        <v>19</v>
      </c>
      <c r="D3459" s="5">
        <v>241</v>
      </c>
      <c r="E3459" s="4" t="s">
        <v>1523</v>
      </c>
      <c r="F3459" s="4" t="s">
        <v>1523</v>
      </c>
      <c r="G3459" s="4" t="s">
        <v>1760</v>
      </c>
      <c r="H3459" s="4">
        <v>0.96107784431137733</v>
      </c>
      <c r="I3459" s="4">
        <f>SQRT((I3461/H3460)^2+(H3461/H3460^2*I3460)^2)</f>
        <v>0.31481958232401475</v>
      </c>
      <c r="J3459" s="4" t="s">
        <v>856</v>
      </c>
      <c r="K3459" s="4" t="s">
        <v>881</v>
      </c>
      <c r="L3459" s="4">
        <v>3</v>
      </c>
      <c r="M3459" s="4" t="s">
        <v>1904</v>
      </c>
      <c r="N3459" s="4"/>
    </row>
    <row r="3460" spans="1:14" hidden="1" x14ac:dyDescent="0.3">
      <c r="A3460" s="4" t="s">
        <v>602</v>
      </c>
      <c r="B3460" s="4">
        <v>19</v>
      </c>
      <c r="C3460" s="4">
        <v>19</v>
      </c>
      <c r="D3460" s="5">
        <v>241</v>
      </c>
      <c r="E3460" s="4" t="s">
        <v>1523</v>
      </c>
      <c r="F3460" s="4" t="s">
        <v>1523</v>
      </c>
      <c r="G3460" s="4" t="s">
        <v>967</v>
      </c>
      <c r="H3460" s="4">
        <v>3.34</v>
      </c>
      <c r="I3460" s="4">
        <v>0.86</v>
      </c>
      <c r="J3460" s="4" t="s">
        <v>1104</v>
      </c>
      <c r="K3460" s="4" t="s">
        <v>881</v>
      </c>
      <c r="L3460" s="4">
        <v>3</v>
      </c>
      <c r="M3460" s="4" t="s">
        <v>1101</v>
      </c>
      <c r="N3460" s="4"/>
    </row>
    <row r="3461" spans="1:14" hidden="1" x14ac:dyDescent="0.3">
      <c r="A3461" s="4" t="s">
        <v>602</v>
      </c>
      <c r="B3461" s="4">
        <v>19</v>
      </c>
      <c r="C3461" s="4">
        <v>19</v>
      </c>
      <c r="D3461" s="5">
        <v>241</v>
      </c>
      <c r="E3461" s="4" t="s">
        <v>1523</v>
      </c>
      <c r="F3461" s="4" t="s">
        <v>1523</v>
      </c>
      <c r="G3461" s="4" t="s">
        <v>1759</v>
      </c>
      <c r="H3461" s="4">
        <v>3.21</v>
      </c>
      <c r="I3461" s="4">
        <v>0.65</v>
      </c>
      <c r="J3461" s="4" t="s">
        <v>1105</v>
      </c>
      <c r="K3461" s="4" t="s">
        <v>881</v>
      </c>
      <c r="L3461" s="4">
        <v>3</v>
      </c>
      <c r="M3461" s="4" t="s">
        <v>1101</v>
      </c>
      <c r="N3461" s="4"/>
    </row>
    <row r="3462" spans="1:14" hidden="1" x14ac:dyDescent="0.3">
      <c r="A3462" s="4" t="s">
        <v>602</v>
      </c>
      <c r="B3462" s="4">
        <v>19</v>
      </c>
      <c r="C3462" s="4">
        <v>19</v>
      </c>
      <c r="D3462" s="5">
        <v>241</v>
      </c>
      <c r="E3462" s="4" t="s">
        <v>1523</v>
      </c>
      <c r="F3462" s="4" t="s">
        <v>1523</v>
      </c>
      <c r="G3462" s="4" t="s">
        <v>2231</v>
      </c>
      <c r="H3462" s="4">
        <v>1.28</v>
      </c>
      <c r="I3462" s="4">
        <v>0.44</v>
      </c>
      <c r="J3462" s="4" t="s">
        <v>1106</v>
      </c>
      <c r="K3462" s="4" t="s">
        <v>881</v>
      </c>
      <c r="L3462" s="4">
        <v>3</v>
      </c>
      <c r="M3462" s="4" t="s">
        <v>1101</v>
      </c>
      <c r="N3462" s="4"/>
    </row>
    <row r="3463" spans="1:14" hidden="1" x14ac:dyDescent="0.3">
      <c r="A3463" s="4" t="s">
        <v>602</v>
      </c>
      <c r="B3463" s="4">
        <v>19</v>
      </c>
      <c r="C3463" s="4">
        <v>19</v>
      </c>
      <c r="D3463" s="5">
        <v>242</v>
      </c>
      <c r="E3463" s="4" t="s">
        <v>1523</v>
      </c>
      <c r="F3463" s="4" t="s">
        <v>1523</v>
      </c>
      <c r="G3463" s="4" t="s">
        <v>1098</v>
      </c>
      <c r="H3463" s="4">
        <v>0.71</v>
      </c>
      <c r="I3463" s="4">
        <v>0.09</v>
      </c>
      <c r="J3463" s="4" t="s">
        <v>1099</v>
      </c>
      <c r="K3463" s="4" t="s">
        <v>881</v>
      </c>
      <c r="L3463" s="4"/>
      <c r="M3463" s="4"/>
      <c r="N3463" s="4"/>
    </row>
    <row r="3464" spans="1:14" hidden="1" x14ac:dyDescent="0.3">
      <c r="A3464" s="4" t="s">
        <v>602</v>
      </c>
      <c r="B3464" s="4">
        <v>19</v>
      </c>
      <c r="C3464" s="4">
        <v>19</v>
      </c>
      <c r="D3464" s="5">
        <v>242</v>
      </c>
      <c r="E3464" s="4" t="s">
        <v>1523</v>
      </c>
      <c r="F3464" s="4" t="s">
        <v>1523</v>
      </c>
      <c r="G3464" s="4" t="s">
        <v>1896</v>
      </c>
      <c r="H3464" s="4">
        <v>5.8000000000000003E-2</v>
      </c>
      <c r="I3464" s="4">
        <v>1.7000000000000001E-2</v>
      </c>
      <c r="J3464" s="4" t="s">
        <v>1099</v>
      </c>
      <c r="K3464" s="4" t="s">
        <v>881</v>
      </c>
      <c r="L3464" s="4">
        <v>3</v>
      </c>
      <c r="M3464" s="4" t="s">
        <v>1102</v>
      </c>
      <c r="N3464" s="4"/>
    </row>
    <row r="3465" spans="1:14" hidden="1" x14ac:dyDescent="0.3">
      <c r="A3465" s="4" t="s">
        <v>602</v>
      </c>
      <c r="B3465" s="4">
        <v>19</v>
      </c>
      <c r="C3465" s="4">
        <v>19</v>
      </c>
      <c r="D3465" s="5">
        <v>242</v>
      </c>
      <c r="E3465" s="4" t="s">
        <v>1523</v>
      </c>
      <c r="F3465" s="4" t="s">
        <v>1523</v>
      </c>
      <c r="G3465" s="4" t="s">
        <v>2229</v>
      </c>
      <c r="H3465" s="4">
        <v>0.51</v>
      </c>
      <c r="I3465" s="4">
        <v>0.17</v>
      </c>
      <c r="J3465" s="4" t="s">
        <v>1099</v>
      </c>
      <c r="K3465" s="4" t="s">
        <v>881</v>
      </c>
      <c r="L3465" s="4">
        <v>3</v>
      </c>
      <c r="M3465" s="4" t="s">
        <v>1102</v>
      </c>
      <c r="N3465" s="4"/>
    </row>
    <row r="3466" spans="1:14" hidden="1" x14ac:dyDescent="0.3">
      <c r="A3466" s="4" t="s">
        <v>602</v>
      </c>
      <c r="B3466" s="4">
        <v>19</v>
      </c>
      <c r="C3466" s="4">
        <v>19</v>
      </c>
      <c r="D3466" s="5">
        <v>242</v>
      </c>
      <c r="E3466" s="4" t="s">
        <v>1523</v>
      </c>
      <c r="F3466" s="4" t="s">
        <v>1523</v>
      </c>
      <c r="G3466" s="4" t="s">
        <v>2229</v>
      </c>
      <c r="H3466" s="4">
        <v>3.56</v>
      </c>
      <c r="I3466" s="4">
        <v>0.33</v>
      </c>
      <c r="J3466" s="4" t="s">
        <v>1099</v>
      </c>
      <c r="K3466" s="4" t="s">
        <v>881</v>
      </c>
      <c r="L3466" s="4">
        <v>3</v>
      </c>
      <c r="M3466" s="4" t="s">
        <v>1102</v>
      </c>
      <c r="N3466" s="4"/>
    </row>
    <row r="3467" spans="1:14" hidden="1" x14ac:dyDescent="0.3">
      <c r="A3467" s="4" t="s">
        <v>602</v>
      </c>
      <c r="B3467" s="4">
        <v>19</v>
      </c>
      <c r="C3467" s="4">
        <v>19</v>
      </c>
      <c r="D3467" s="5">
        <v>242</v>
      </c>
      <c r="E3467" s="4" t="s">
        <v>1523</v>
      </c>
      <c r="F3467" s="4" t="s">
        <v>1523</v>
      </c>
      <c r="G3467" s="4" t="s">
        <v>1760</v>
      </c>
      <c r="H3467" s="4">
        <v>0.40342781806196443</v>
      </c>
      <c r="I3467" s="4">
        <f>SQRT((I3469/H3468)^2+(H3469/H3468^2*I3468)^2)</f>
        <v>0.15909449151114391</v>
      </c>
      <c r="J3467" s="4" t="s">
        <v>856</v>
      </c>
      <c r="K3467" s="4" t="s">
        <v>881</v>
      </c>
      <c r="L3467" s="4">
        <v>3</v>
      </c>
      <c r="M3467" s="4" t="s">
        <v>1904</v>
      </c>
      <c r="N3467" s="4"/>
    </row>
    <row r="3468" spans="1:14" hidden="1" x14ac:dyDescent="0.3">
      <c r="A3468" s="4" t="s">
        <v>602</v>
      </c>
      <c r="B3468" s="4">
        <v>19</v>
      </c>
      <c r="C3468" s="4">
        <v>19</v>
      </c>
      <c r="D3468" s="5">
        <v>242</v>
      </c>
      <c r="E3468" s="4" t="s">
        <v>1523</v>
      </c>
      <c r="F3468" s="4" t="s">
        <v>1523</v>
      </c>
      <c r="G3468" s="4" t="s">
        <v>967</v>
      </c>
      <c r="H3468" s="4">
        <v>15.17</v>
      </c>
      <c r="I3468" s="4">
        <v>4.04</v>
      </c>
      <c r="J3468" s="4" t="s">
        <v>1104</v>
      </c>
      <c r="K3468" s="4" t="s">
        <v>881</v>
      </c>
      <c r="L3468" s="4">
        <v>3</v>
      </c>
      <c r="M3468" s="4" t="s">
        <v>1102</v>
      </c>
      <c r="N3468" s="4"/>
    </row>
    <row r="3469" spans="1:14" hidden="1" x14ac:dyDescent="0.3">
      <c r="A3469" s="4" t="s">
        <v>602</v>
      </c>
      <c r="B3469" s="4">
        <v>19</v>
      </c>
      <c r="C3469" s="4">
        <v>19</v>
      </c>
      <c r="D3469" s="5">
        <v>242</v>
      </c>
      <c r="E3469" s="4" t="s">
        <v>1523</v>
      </c>
      <c r="F3469" s="4" t="s">
        <v>1523</v>
      </c>
      <c r="G3469" s="4" t="s">
        <v>1759</v>
      </c>
      <c r="H3469" s="4">
        <v>6.12</v>
      </c>
      <c r="I3469" s="4">
        <v>1.78</v>
      </c>
      <c r="J3469" s="4" t="s">
        <v>1105</v>
      </c>
      <c r="K3469" s="4" t="s">
        <v>881</v>
      </c>
      <c r="L3469" s="4">
        <v>3</v>
      </c>
      <c r="M3469" s="4" t="s">
        <v>1102</v>
      </c>
      <c r="N3469" s="4"/>
    </row>
    <row r="3470" spans="1:14" hidden="1" x14ac:dyDescent="0.3">
      <c r="A3470" s="4" t="s">
        <v>602</v>
      </c>
      <c r="B3470" s="4">
        <v>19</v>
      </c>
      <c r="C3470" s="4">
        <v>19</v>
      </c>
      <c r="D3470" s="5">
        <v>242</v>
      </c>
      <c r="E3470" s="4" t="s">
        <v>1523</v>
      </c>
      <c r="F3470" s="4" t="s">
        <v>1523</v>
      </c>
      <c r="G3470" s="4" t="s">
        <v>2231</v>
      </c>
      <c r="H3470" s="4">
        <v>5.88</v>
      </c>
      <c r="I3470" s="4">
        <v>2.0499999999999998</v>
      </c>
      <c r="J3470" s="4" t="s">
        <v>1106</v>
      </c>
      <c r="K3470" s="4" t="s">
        <v>881</v>
      </c>
      <c r="L3470" s="4">
        <v>3</v>
      </c>
      <c r="M3470" s="4" t="s">
        <v>1102</v>
      </c>
      <c r="N3470" s="4"/>
    </row>
    <row r="3471" spans="1:14" hidden="1" x14ac:dyDescent="0.3">
      <c r="A3471" s="4" t="s">
        <v>602</v>
      </c>
      <c r="B3471" s="4">
        <v>19</v>
      </c>
      <c r="C3471" s="4">
        <v>19</v>
      </c>
      <c r="D3471" s="5">
        <v>243</v>
      </c>
      <c r="E3471" s="4" t="s">
        <v>1523</v>
      </c>
      <c r="F3471" s="4" t="s">
        <v>1523</v>
      </c>
      <c r="G3471" s="4" t="s">
        <v>1098</v>
      </c>
      <c r="H3471" s="4">
        <v>1.27</v>
      </c>
      <c r="I3471" s="4">
        <v>0.15</v>
      </c>
      <c r="J3471" s="4" t="s">
        <v>1099</v>
      </c>
      <c r="K3471" s="4" t="s">
        <v>881</v>
      </c>
      <c r="L3471" s="4"/>
      <c r="M3471" s="4"/>
      <c r="N3471" s="4"/>
    </row>
    <row r="3472" spans="1:14" hidden="1" x14ac:dyDescent="0.3">
      <c r="A3472" s="4" t="s">
        <v>602</v>
      </c>
      <c r="B3472" s="4">
        <v>19</v>
      </c>
      <c r="C3472" s="4">
        <v>19</v>
      </c>
      <c r="D3472" s="5">
        <v>243</v>
      </c>
      <c r="E3472" s="4" t="s">
        <v>1523</v>
      </c>
      <c r="F3472" s="4" t="s">
        <v>1523</v>
      </c>
      <c r="G3472" s="4" t="s">
        <v>1896</v>
      </c>
      <c r="H3472" s="4">
        <v>7.2999999999999995E-2</v>
      </c>
      <c r="I3472" s="4">
        <v>1.0999999999999999E-2</v>
      </c>
      <c r="J3472" s="4" t="s">
        <v>1099</v>
      </c>
      <c r="K3472" s="4" t="s">
        <v>881</v>
      </c>
      <c r="L3472" s="4">
        <v>3</v>
      </c>
      <c r="M3472" s="4" t="s">
        <v>1102</v>
      </c>
      <c r="N3472" s="4"/>
    </row>
    <row r="3473" spans="1:14" hidden="1" x14ac:dyDescent="0.3">
      <c r="A3473" s="4" t="s">
        <v>602</v>
      </c>
      <c r="B3473" s="4">
        <v>19</v>
      </c>
      <c r="C3473" s="4">
        <v>19</v>
      </c>
      <c r="D3473" s="5">
        <v>243</v>
      </c>
      <c r="E3473" s="4" t="s">
        <v>1523</v>
      </c>
      <c r="F3473" s="4" t="s">
        <v>1523</v>
      </c>
      <c r="G3473" s="4" t="s">
        <v>2229</v>
      </c>
      <c r="H3473" s="4">
        <v>1.58</v>
      </c>
      <c r="I3473" s="4">
        <v>0.14000000000000001</v>
      </c>
      <c r="J3473" s="4" t="s">
        <v>1099</v>
      </c>
      <c r="K3473" s="4" t="s">
        <v>881</v>
      </c>
      <c r="L3473" s="4">
        <v>3</v>
      </c>
      <c r="M3473" s="4" t="s">
        <v>1102</v>
      </c>
      <c r="N3473" s="4"/>
    </row>
    <row r="3474" spans="1:14" hidden="1" x14ac:dyDescent="0.3">
      <c r="A3474" s="4" t="s">
        <v>602</v>
      </c>
      <c r="B3474" s="4">
        <v>19</v>
      </c>
      <c r="C3474" s="4">
        <v>19</v>
      </c>
      <c r="D3474" s="5">
        <v>243</v>
      </c>
      <c r="E3474" s="4" t="s">
        <v>1523</v>
      </c>
      <c r="F3474" s="4" t="s">
        <v>1523</v>
      </c>
      <c r="G3474" s="4" t="s">
        <v>2229</v>
      </c>
      <c r="H3474" s="4">
        <v>4.7300000000000004</v>
      </c>
      <c r="I3474" s="4">
        <v>0.4</v>
      </c>
      <c r="J3474" s="4" t="s">
        <v>1099</v>
      </c>
      <c r="K3474" s="4" t="s">
        <v>881</v>
      </c>
      <c r="L3474" s="4">
        <v>3</v>
      </c>
      <c r="M3474" s="4" t="s">
        <v>1102</v>
      </c>
      <c r="N3474" s="4"/>
    </row>
    <row r="3475" spans="1:14" hidden="1" x14ac:dyDescent="0.3">
      <c r="A3475" s="4" t="s">
        <v>602</v>
      </c>
      <c r="B3475" s="4">
        <v>19</v>
      </c>
      <c r="C3475" s="4">
        <v>19</v>
      </c>
      <c r="D3475" s="5">
        <v>243</v>
      </c>
      <c r="E3475" s="4" t="s">
        <v>1523</v>
      </c>
      <c r="F3475" s="4" t="s">
        <v>1523</v>
      </c>
      <c r="G3475" s="4" t="s">
        <v>1760</v>
      </c>
      <c r="H3475" s="4">
        <v>0.31934032983508243</v>
      </c>
      <c r="I3475" s="4">
        <f>SQRT((I3477/H3476)^2+(H3477/H3476^2*I3476)^2)</f>
        <v>0.11556743799704086</v>
      </c>
      <c r="J3475" s="4" t="s">
        <v>856</v>
      </c>
      <c r="K3475" s="4" t="s">
        <v>881</v>
      </c>
      <c r="L3475" s="4">
        <v>3</v>
      </c>
      <c r="M3475" s="4" t="s">
        <v>1904</v>
      </c>
      <c r="N3475" s="4"/>
    </row>
    <row r="3476" spans="1:14" hidden="1" x14ac:dyDescent="0.3">
      <c r="A3476" s="4" t="s">
        <v>602</v>
      </c>
      <c r="B3476" s="4">
        <v>19</v>
      </c>
      <c r="C3476" s="4">
        <v>19</v>
      </c>
      <c r="D3476" s="5">
        <v>243</v>
      </c>
      <c r="E3476" s="4" t="s">
        <v>1523</v>
      </c>
      <c r="F3476" s="4" t="s">
        <v>1523</v>
      </c>
      <c r="G3476" s="4" t="s">
        <v>967</v>
      </c>
      <c r="H3476" s="4">
        <v>13.34</v>
      </c>
      <c r="I3476" s="4">
        <v>3.25</v>
      </c>
      <c r="J3476" s="4" t="s">
        <v>1104</v>
      </c>
      <c r="K3476" s="4" t="s">
        <v>881</v>
      </c>
      <c r="L3476" s="4">
        <v>3</v>
      </c>
      <c r="M3476" s="4" t="s">
        <v>1102</v>
      </c>
      <c r="N3476" s="4"/>
    </row>
    <row r="3477" spans="1:14" hidden="1" x14ac:dyDescent="0.3">
      <c r="A3477" s="4" t="s">
        <v>602</v>
      </c>
      <c r="B3477" s="4">
        <v>19</v>
      </c>
      <c r="C3477" s="4">
        <v>19</v>
      </c>
      <c r="D3477" s="5">
        <v>243</v>
      </c>
      <c r="E3477" s="4" t="s">
        <v>1523</v>
      </c>
      <c r="F3477" s="4" t="s">
        <v>1523</v>
      </c>
      <c r="G3477" s="4" t="s">
        <v>1759</v>
      </c>
      <c r="H3477" s="4">
        <v>4.26</v>
      </c>
      <c r="I3477" s="4">
        <v>1.1399999999999999</v>
      </c>
      <c r="J3477" s="4" t="s">
        <v>1105</v>
      </c>
      <c r="K3477" s="4" t="s">
        <v>881</v>
      </c>
      <c r="L3477" s="4">
        <v>3</v>
      </c>
      <c r="M3477" s="4" t="s">
        <v>1102</v>
      </c>
      <c r="N3477" s="4"/>
    </row>
    <row r="3478" spans="1:14" hidden="1" x14ac:dyDescent="0.3">
      <c r="A3478" s="4" t="s">
        <v>602</v>
      </c>
      <c r="B3478" s="4">
        <v>19</v>
      </c>
      <c r="C3478" s="4">
        <v>19</v>
      </c>
      <c r="D3478" s="5">
        <v>243</v>
      </c>
      <c r="E3478" s="4" t="s">
        <v>1523</v>
      </c>
      <c r="F3478" s="4" t="s">
        <v>1523</v>
      </c>
      <c r="G3478" s="4" t="s">
        <v>2231</v>
      </c>
      <c r="H3478" s="4">
        <v>4.6100000000000003</v>
      </c>
      <c r="I3478" s="4">
        <v>1.77</v>
      </c>
      <c r="J3478" s="4" t="s">
        <v>1106</v>
      </c>
      <c r="K3478" s="4" t="s">
        <v>881</v>
      </c>
      <c r="L3478" s="4">
        <v>3</v>
      </c>
      <c r="M3478" s="4" t="s">
        <v>1102</v>
      </c>
      <c r="N3478" s="4"/>
    </row>
    <row r="3479" spans="1:14" hidden="1" x14ac:dyDescent="0.3">
      <c r="A3479" s="4" t="s">
        <v>602</v>
      </c>
      <c r="B3479" s="4">
        <v>19</v>
      </c>
      <c r="C3479" s="4">
        <v>19</v>
      </c>
      <c r="D3479" s="5">
        <v>244</v>
      </c>
      <c r="E3479" s="4" t="s">
        <v>1523</v>
      </c>
      <c r="F3479" s="4" t="s">
        <v>1523</v>
      </c>
      <c r="G3479" s="4" t="s">
        <v>1098</v>
      </c>
      <c r="H3479" s="4">
        <v>0.7</v>
      </c>
      <c r="I3479" s="4">
        <v>0.05</v>
      </c>
      <c r="J3479" s="4" t="s">
        <v>1099</v>
      </c>
      <c r="K3479" s="4" t="s">
        <v>881</v>
      </c>
      <c r="L3479" s="4"/>
      <c r="M3479" s="4"/>
      <c r="N3479" s="4"/>
    </row>
    <row r="3480" spans="1:14" hidden="1" x14ac:dyDescent="0.3">
      <c r="A3480" s="4" t="s">
        <v>602</v>
      </c>
      <c r="B3480" s="4">
        <v>19</v>
      </c>
      <c r="C3480" s="4">
        <v>19</v>
      </c>
      <c r="D3480" s="5">
        <v>244</v>
      </c>
      <c r="E3480" s="4" t="s">
        <v>1523</v>
      </c>
      <c r="F3480" s="4" t="s">
        <v>1523</v>
      </c>
      <c r="G3480" s="4" t="s">
        <v>1896</v>
      </c>
      <c r="H3480" s="4">
        <v>3.3000000000000002E-2</v>
      </c>
      <c r="I3480" s="4">
        <v>5.0000000000000001E-3</v>
      </c>
      <c r="J3480" s="4" t="s">
        <v>1099</v>
      </c>
      <c r="K3480" s="4" t="s">
        <v>881</v>
      </c>
      <c r="L3480" s="4">
        <v>3</v>
      </c>
      <c r="M3480" s="4" t="s">
        <v>1102</v>
      </c>
      <c r="N3480" s="4"/>
    </row>
    <row r="3481" spans="1:14" hidden="1" x14ac:dyDescent="0.3">
      <c r="A3481" s="4" t="s">
        <v>602</v>
      </c>
      <c r="B3481" s="4">
        <v>19</v>
      </c>
      <c r="C3481" s="4">
        <v>19</v>
      </c>
      <c r="D3481" s="5">
        <v>244</v>
      </c>
      <c r="E3481" s="4" t="s">
        <v>1523</v>
      </c>
      <c r="F3481" s="4" t="s">
        <v>1523</v>
      </c>
      <c r="G3481" s="4" t="s">
        <v>2229</v>
      </c>
      <c r="H3481" s="4">
        <v>0.66</v>
      </c>
      <c r="I3481" s="4">
        <v>0.04</v>
      </c>
      <c r="J3481" s="4" t="s">
        <v>1099</v>
      </c>
      <c r="K3481" s="4" t="s">
        <v>881</v>
      </c>
      <c r="L3481" s="4">
        <v>3</v>
      </c>
      <c r="M3481" s="4" t="s">
        <v>1102</v>
      </c>
      <c r="N3481" s="4"/>
    </row>
    <row r="3482" spans="1:14" hidden="1" x14ac:dyDescent="0.3">
      <c r="A3482" s="4" t="s">
        <v>602</v>
      </c>
      <c r="B3482" s="4">
        <v>19</v>
      </c>
      <c r="C3482" s="4">
        <v>19</v>
      </c>
      <c r="D3482" s="5">
        <v>244</v>
      </c>
      <c r="E3482" s="4" t="s">
        <v>1523</v>
      </c>
      <c r="F3482" s="4" t="s">
        <v>1523</v>
      </c>
      <c r="G3482" s="4" t="s">
        <v>2229</v>
      </c>
      <c r="H3482" s="4">
        <v>3.08</v>
      </c>
      <c r="I3482" s="4">
        <v>0.15</v>
      </c>
      <c r="J3482" s="4" t="s">
        <v>1099</v>
      </c>
      <c r="K3482" s="4" t="s">
        <v>881</v>
      </c>
      <c r="L3482" s="4">
        <v>3</v>
      </c>
      <c r="M3482" s="4" t="s">
        <v>1102</v>
      </c>
      <c r="N3482" s="4"/>
    </row>
    <row r="3483" spans="1:14" hidden="1" x14ac:dyDescent="0.3">
      <c r="A3483" s="4" t="s">
        <v>602</v>
      </c>
      <c r="B3483" s="4">
        <v>19</v>
      </c>
      <c r="C3483" s="4">
        <v>19</v>
      </c>
      <c r="D3483" s="5">
        <v>244</v>
      </c>
      <c r="E3483" s="4" t="s">
        <v>1523</v>
      </c>
      <c r="F3483" s="4" t="s">
        <v>1523</v>
      </c>
      <c r="G3483" s="4" t="s">
        <v>1760</v>
      </c>
      <c r="H3483" s="4">
        <v>0.49897470950102524</v>
      </c>
      <c r="I3483" s="4">
        <f>SQRT((I3485/H3484)^2+(H3485/H3484^2*I3484)^2)</f>
        <v>0.15658394358720779</v>
      </c>
      <c r="J3483" s="4" t="s">
        <v>856</v>
      </c>
      <c r="K3483" s="4" t="s">
        <v>881</v>
      </c>
      <c r="L3483" s="4">
        <v>3</v>
      </c>
      <c r="M3483" s="4" t="s">
        <v>1904</v>
      </c>
      <c r="N3483" s="4"/>
    </row>
    <row r="3484" spans="1:14" hidden="1" x14ac:dyDescent="0.3">
      <c r="A3484" s="4" t="s">
        <v>602</v>
      </c>
      <c r="B3484" s="4">
        <v>19</v>
      </c>
      <c r="C3484" s="4">
        <v>19</v>
      </c>
      <c r="D3484" s="5">
        <v>244</v>
      </c>
      <c r="E3484" s="4" t="s">
        <v>1523</v>
      </c>
      <c r="F3484" s="4" t="s">
        <v>1523</v>
      </c>
      <c r="G3484" s="4" t="s">
        <v>967</v>
      </c>
      <c r="H3484" s="4">
        <v>14.63</v>
      </c>
      <c r="I3484" s="4">
        <v>2.89</v>
      </c>
      <c r="J3484" s="4" t="s">
        <v>1104</v>
      </c>
      <c r="K3484" s="4" t="s">
        <v>881</v>
      </c>
      <c r="L3484" s="4">
        <v>3</v>
      </c>
      <c r="M3484" s="4" t="s">
        <v>1102</v>
      </c>
      <c r="N3484" s="4"/>
    </row>
    <row r="3485" spans="1:14" hidden="1" x14ac:dyDescent="0.3">
      <c r="A3485" s="4" t="s">
        <v>602</v>
      </c>
      <c r="B3485" s="4">
        <v>19</v>
      </c>
      <c r="C3485" s="4">
        <v>19</v>
      </c>
      <c r="D3485" s="5">
        <v>244</v>
      </c>
      <c r="E3485" s="4" t="s">
        <v>1523</v>
      </c>
      <c r="F3485" s="4" t="s">
        <v>1523</v>
      </c>
      <c r="G3485" s="4" t="s">
        <v>1759</v>
      </c>
      <c r="H3485" s="4">
        <v>7.3</v>
      </c>
      <c r="I3485" s="4">
        <v>1.78</v>
      </c>
      <c r="J3485" s="4" t="s">
        <v>1105</v>
      </c>
      <c r="K3485" s="4" t="s">
        <v>881</v>
      </c>
      <c r="L3485" s="4">
        <v>3</v>
      </c>
      <c r="M3485" s="4" t="s">
        <v>1102</v>
      </c>
      <c r="N3485" s="4"/>
    </row>
    <row r="3486" spans="1:14" hidden="1" x14ac:dyDescent="0.3">
      <c r="A3486" s="4" t="s">
        <v>602</v>
      </c>
      <c r="B3486" s="4">
        <v>19</v>
      </c>
      <c r="C3486" s="4">
        <v>19</v>
      </c>
      <c r="D3486" s="5">
        <v>244</v>
      </c>
      <c r="E3486" s="4" t="s">
        <v>1523</v>
      </c>
      <c r="F3486" s="4" t="s">
        <v>1523</v>
      </c>
      <c r="G3486" s="4" t="s">
        <v>2231</v>
      </c>
      <c r="H3486" s="4">
        <v>4.12</v>
      </c>
      <c r="I3486" s="4">
        <v>1.56</v>
      </c>
      <c r="J3486" s="4" t="s">
        <v>1106</v>
      </c>
      <c r="K3486" s="4" t="s">
        <v>881</v>
      </c>
      <c r="L3486" s="4">
        <v>3</v>
      </c>
      <c r="M3486" s="4" t="s">
        <v>1102</v>
      </c>
      <c r="N3486" s="4"/>
    </row>
    <row r="3487" spans="1:14" hidden="1" x14ac:dyDescent="0.3">
      <c r="A3487" s="4" t="s">
        <v>602</v>
      </c>
      <c r="B3487" s="4">
        <v>19</v>
      </c>
      <c r="C3487" s="4">
        <v>19</v>
      </c>
      <c r="D3487" s="5">
        <v>245</v>
      </c>
      <c r="E3487" s="4" t="s">
        <v>1523</v>
      </c>
      <c r="F3487" s="4" t="s">
        <v>1523</v>
      </c>
      <c r="G3487" s="4" t="s">
        <v>1098</v>
      </c>
      <c r="H3487" s="4">
        <v>1.02</v>
      </c>
      <c r="I3487" s="4">
        <v>0.08</v>
      </c>
      <c r="J3487" s="4" t="s">
        <v>1099</v>
      </c>
      <c r="K3487" s="4" t="s">
        <v>881</v>
      </c>
      <c r="L3487" s="4"/>
      <c r="M3487" s="4"/>
      <c r="N3487" s="4"/>
    </row>
    <row r="3488" spans="1:14" hidden="1" x14ac:dyDescent="0.3">
      <c r="A3488" s="4" t="s">
        <v>602</v>
      </c>
      <c r="B3488" s="4">
        <v>19</v>
      </c>
      <c r="C3488" s="4">
        <v>19</v>
      </c>
      <c r="D3488" s="5">
        <v>245</v>
      </c>
      <c r="E3488" s="4" t="s">
        <v>1523</v>
      </c>
      <c r="F3488" s="4" t="s">
        <v>1523</v>
      </c>
      <c r="G3488" s="4" t="s">
        <v>1896</v>
      </c>
      <c r="H3488" s="4">
        <v>8.2000000000000003E-2</v>
      </c>
      <c r="I3488" s="4">
        <v>0.09</v>
      </c>
      <c r="J3488" s="4" t="s">
        <v>1099</v>
      </c>
      <c r="K3488" s="4" t="s">
        <v>881</v>
      </c>
      <c r="L3488" s="4">
        <v>3</v>
      </c>
      <c r="M3488" s="4" t="s">
        <v>1102</v>
      </c>
      <c r="N3488" s="4"/>
    </row>
    <row r="3489" spans="1:14" hidden="1" x14ac:dyDescent="0.3">
      <c r="A3489" s="4" t="s">
        <v>602</v>
      </c>
      <c r="B3489" s="4">
        <v>19</v>
      </c>
      <c r="C3489" s="4">
        <v>19</v>
      </c>
      <c r="D3489" s="5">
        <v>245</v>
      </c>
      <c r="E3489" s="4" t="s">
        <v>1523</v>
      </c>
      <c r="F3489" s="4" t="s">
        <v>1523</v>
      </c>
      <c r="G3489" s="4" t="s">
        <v>2229</v>
      </c>
      <c r="H3489" s="4">
        <v>0.96</v>
      </c>
      <c r="I3489" s="4">
        <v>0.11</v>
      </c>
      <c r="J3489" s="4" t="s">
        <v>1099</v>
      </c>
      <c r="K3489" s="4" t="s">
        <v>881</v>
      </c>
      <c r="L3489" s="4">
        <v>3</v>
      </c>
      <c r="M3489" s="4" t="s">
        <v>1102</v>
      </c>
      <c r="N3489" s="4"/>
    </row>
    <row r="3490" spans="1:14" hidden="1" x14ac:dyDescent="0.3">
      <c r="A3490" s="4" t="s">
        <v>602</v>
      </c>
      <c r="B3490" s="4">
        <v>19</v>
      </c>
      <c r="C3490" s="4">
        <v>19</v>
      </c>
      <c r="D3490" s="5">
        <v>245</v>
      </c>
      <c r="E3490" s="4" t="s">
        <v>1523</v>
      </c>
      <c r="F3490" s="4" t="s">
        <v>1523</v>
      </c>
      <c r="G3490" s="4" t="s">
        <v>2229</v>
      </c>
      <c r="H3490" s="4">
        <v>4.17</v>
      </c>
      <c r="I3490" s="4">
        <v>0.32</v>
      </c>
      <c r="J3490" s="4" t="s">
        <v>1099</v>
      </c>
      <c r="K3490" s="4" t="s">
        <v>881</v>
      </c>
      <c r="L3490" s="4">
        <v>3</v>
      </c>
      <c r="M3490" s="4" t="s">
        <v>1102</v>
      </c>
      <c r="N3490" s="4"/>
    </row>
    <row r="3491" spans="1:14" hidden="1" x14ac:dyDescent="0.3">
      <c r="A3491" s="4" t="s">
        <v>602</v>
      </c>
      <c r="B3491" s="4">
        <v>19</v>
      </c>
      <c r="C3491" s="4">
        <v>19</v>
      </c>
      <c r="D3491" s="5">
        <v>245</v>
      </c>
      <c r="E3491" s="4" t="s">
        <v>1523</v>
      </c>
      <c r="F3491" s="4" t="s">
        <v>1523</v>
      </c>
      <c r="G3491" s="4" t="s">
        <v>1760</v>
      </c>
      <c r="H3491" s="4">
        <v>0.44833625218914186</v>
      </c>
      <c r="I3491" s="4">
        <f>SQRT((I3493/H3492)^2+(H3493/H3492^2*I3492)^2)</f>
        <v>0.18737635524290719</v>
      </c>
      <c r="J3491" s="4" t="s">
        <v>856</v>
      </c>
      <c r="K3491" s="4" t="s">
        <v>881</v>
      </c>
      <c r="L3491" s="4">
        <v>3</v>
      </c>
      <c r="M3491" s="4" t="s">
        <v>1904</v>
      </c>
      <c r="N3491" s="4"/>
    </row>
    <row r="3492" spans="1:14" hidden="1" x14ac:dyDescent="0.3">
      <c r="A3492" s="4" t="s">
        <v>602</v>
      </c>
      <c r="B3492" s="4">
        <v>19</v>
      </c>
      <c r="C3492" s="4">
        <v>19</v>
      </c>
      <c r="D3492" s="5">
        <v>245</v>
      </c>
      <c r="E3492" s="4" t="s">
        <v>1523</v>
      </c>
      <c r="F3492" s="4" t="s">
        <v>1523</v>
      </c>
      <c r="G3492" s="4" t="s">
        <v>967</v>
      </c>
      <c r="H3492" s="4">
        <v>11.42</v>
      </c>
      <c r="I3492" s="4">
        <v>3.51</v>
      </c>
      <c r="J3492" s="4" t="s">
        <v>1104</v>
      </c>
      <c r="K3492" s="4" t="s">
        <v>881</v>
      </c>
      <c r="L3492" s="4">
        <v>3</v>
      </c>
      <c r="M3492" s="4" t="s">
        <v>1102</v>
      </c>
      <c r="N3492" s="4"/>
    </row>
    <row r="3493" spans="1:14" hidden="1" x14ac:dyDescent="0.3">
      <c r="A3493" s="4" t="s">
        <v>602</v>
      </c>
      <c r="B3493" s="4">
        <v>19</v>
      </c>
      <c r="C3493" s="4">
        <v>19</v>
      </c>
      <c r="D3493" s="5">
        <v>245</v>
      </c>
      <c r="E3493" s="4" t="s">
        <v>1523</v>
      </c>
      <c r="F3493" s="4" t="s">
        <v>1523</v>
      </c>
      <c r="G3493" s="4" t="s">
        <v>1759</v>
      </c>
      <c r="H3493" s="4">
        <v>5.12</v>
      </c>
      <c r="I3493" s="4">
        <v>1.45</v>
      </c>
      <c r="J3493" s="4" t="s">
        <v>1105</v>
      </c>
      <c r="K3493" s="4" t="s">
        <v>881</v>
      </c>
      <c r="L3493" s="4">
        <v>3</v>
      </c>
      <c r="M3493" s="4" t="s">
        <v>1102</v>
      </c>
      <c r="N3493" s="4"/>
    </row>
    <row r="3494" spans="1:14" hidden="1" x14ac:dyDescent="0.3">
      <c r="A3494" s="4" t="s">
        <v>602</v>
      </c>
      <c r="B3494" s="4">
        <v>19</v>
      </c>
      <c r="C3494" s="4">
        <v>19</v>
      </c>
      <c r="D3494" s="5">
        <v>245</v>
      </c>
      <c r="E3494" s="4" t="s">
        <v>1523</v>
      </c>
      <c r="F3494" s="4" t="s">
        <v>1523</v>
      </c>
      <c r="G3494" s="4" t="s">
        <v>2231</v>
      </c>
      <c r="H3494" s="4">
        <v>3.18</v>
      </c>
      <c r="I3494" s="4">
        <v>1.24</v>
      </c>
      <c r="J3494" s="4" t="s">
        <v>1106</v>
      </c>
      <c r="K3494" s="4" t="s">
        <v>881</v>
      </c>
      <c r="L3494" s="4">
        <v>3</v>
      </c>
      <c r="M3494" s="4" t="s">
        <v>1102</v>
      </c>
      <c r="N3494" s="4"/>
    </row>
    <row r="3495" spans="1:14" hidden="1" x14ac:dyDescent="0.3">
      <c r="A3495" s="4" t="s">
        <v>602</v>
      </c>
      <c r="B3495" s="4">
        <v>19</v>
      </c>
      <c r="C3495" s="4">
        <v>19</v>
      </c>
      <c r="D3495" s="5">
        <v>246</v>
      </c>
      <c r="E3495" s="4" t="s">
        <v>1523</v>
      </c>
      <c r="F3495" s="4" t="s">
        <v>1523</v>
      </c>
      <c r="G3495" s="4" t="s">
        <v>1098</v>
      </c>
      <c r="H3495" s="4">
        <v>0.73</v>
      </c>
      <c r="I3495" s="4">
        <v>0.05</v>
      </c>
      <c r="J3495" s="4" t="s">
        <v>1099</v>
      </c>
      <c r="K3495" s="4" t="s">
        <v>881</v>
      </c>
      <c r="L3495" s="4"/>
      <c r="M3495" s="4"/>
      <c r="N3495" s="4"/>
    </row>
    <row r="3496" spans="1:14" hidden="1" x14ac:dyDescent="0.3">
      <c r="A3496" s="4" t="s">
        <v>602</v>
      </c>
      <c r="B3496" s="4">
        <v>19</v>
      </c>
      <c r="C3496" s="4">
        <v>19</v>
      </c>
      <c r="D3496" s="5">
        <v>246</v>
      </c>
      <c r="E3496" s="4" t="s">
        <v>1523</v>
      </c>
      <c r="F3496" s="4" t="s">
        <v>1523</v>
      </c>
      <c r="G3496" s="4" t="s">
        <v>1896</v>
      </c>
      <c r="H3496" s="4">
        <v>6.8000000000000005E-2</v>
      </c>
      <c r="I3496" s="4">
        <v>1.9E-2</v>
      </c>
      <c r="J3496" s="4" t="s">
        <v>1099</v>
      </c>
      <c r="K3496" s="4" t="s">
        <v>881</v>
      </c>
      <c r="L3496" s="4">
        <v>3</v>
      </c>
      <c r="M3496" s="4" t="s">
        <v>1102</v>
      </c>
      <c r="N3496" s="4"/>
    </row>
    <row r="3497" spans="1:14" hidden="1" x14ac:dyDescent="0.3">
      <c r="A3497" s="4" t="s">
        <v>602</v>
      </c>
      <c r="B3497" s="4">
        <v>19</v>
      </c>
      <c r="C3497" s="4">
        <v>19</v>
      </c>
      <c r="D3497" s="5">
        <v>246</v>
      </c>
      <c r="E3497" s="4" t="s">
        <v>1523</v>
      </c>
      <c r="F3497" s="4" t="s">
        <v>1523</v>
      </c>
      <c r="G3497" s="4" t="s">
        <v>2229</v>
      </c>
      <c r="H3497" s="4">
        <v>0.59</v>
      </c>
      <c r="I3497" s="4">
        <v>0.05</v>
      </c>
      <c r="J3497" s="4" t="s">
        <v>1099</v>
      </c>
      <c r="K3497" s="4" t="s">
        <v>881</v>
      </c>
      <c r="L3497" s="4">
        <v>3</v>
      </c>
      <c r="M3497" s="4" t="s">
        <v>1102</v>
      </c>
      <c r="N3497" s="4"/>
    </row>
    <row r="3498" spans="1:14" hidden="1" x14ac:dyDescent="0.3">
      <c r="A3498" s="4" t="s">
        <v>602</v>
      </c>
      <c r="B3498" s="4">
        <v>19</v>
      </c>
      <c r="C3498" s="4">
        <v>19</v>
      </c>
      <c r="D3498" s="5">
        <v>246</v>
      </c>
      <c r="E3498" s="4" t="s">
        <v>1523</v>
      </c>
      <c r="F3498" s="4" t="s">
        <v>1523</v>
      </c>
      <c r="G3498" s="4" t="s">
        <v>2229</v>
      </c>
      <c r="H3498" s="4">
        <v>4.22</v>
      </c>
      <c r="I3498" s="4">
        <v>0.39</v>
      </c>
      <c r="J3498" s="4" t="s">
        <v>1099</v>
      </c>
      <c r="K3498" s="4" t="s">
        <v>881</v>
      </c>
      <c r="L3498" s="4">
        <v>3</v>
      </c>
      <c r="M3498" s="4" t="s">
        <v>1102</v>
      </c>
      <c r="N3498" s="4"/>
    </row>
    <row r="3499" spans="1:14" hidden="1" x14ac:dyDescent="0.3">
      <c r="A3499" s="4" t="s">
        <v>602</v>
      </c>
      <c r="B3499" s="4">
        <v>19</v>
      </c>
      <c r="C3499" s="4">
        <v>19</v>
      </c>
      <c r="D3499" s="5">
        <v>246</v>
      </c>
      <c r="E3499" s="4" t="s">
        <v>1523</v>
      </c>
      <c r="F3499" s="4" t="s">
        <v>1523</v>
      </c>
      <c r="G3499" s="4" t="s">
        <v>1760</v>
      </c>
      <c r="H3499" s="4">
        <v>0.55656482246077621</v>
      </c>
      <c r="I3499" s="4">
        <f>SQRT((I3501/H3500)^2+(H3501/H3500^2*I3500)^2)</f>
        <v>0.18714126589074709</v>
      </c>
      <c r="J3499" s="4" t="s">
        <v>856</v>
      </c>
      <c r="K3499" s="4" t="s">
        <v>881</v>
      </c>
      <c r="L3499" s="4">
        <v>3</v>
      </c>
      <c r="M3499" s="4" t="s">
        <v>1904</v>
      </c>
      <c r="N3499" s="4"/>
    </row>
    <row r="3500" spans="1:14" hidden="1" x14ac:dyDescent="0.3">
      <c r="A3500" s="4" t="s">
        <v>602</v>
      </c>
      <c r="B3500" s="4">
        <v>19</v>
      </c>
      <c r="C3500" s="4">
        <v>19</v>
      </c>
      <c r="D3500" s="5">
        <v>246</v>
      </c>
      <c r="E3500" s="4" t="s">
        <v>1523</v>
      </c>
      <c r="F3500" s="4" t="s">
        <v>1523</v>
      </c>
      <c r="G3500" s="4" t="s">
        <v>967</v>
      </c>
      <c r="H3500" s="4">
        <v>12.11</v>
      </c>
      <c r="I3500" s="4">
        <v>3.42</v>
      </c>
      <c r="J3500" s="4" t="s">
        <v>1104</v>
      </c>
      <c r="K3500" s="4" t="s">
        <v>881</v>
      </c>
      <c r="L3500" s="4">
        <v>3</v>
      </c>
      <c r="M3500" s="4" t="s">
        <v>1102</v>
      </c>
      <c r="N3500" s="4"/>
    </row>
    <row r="3501" spans="1:14" hidden="1" x14ac:dyDescent="0.3">
      <c r="A3501" s="4" t="s">
        <v>602</v>
      </c>
      <c r="B3501" s="4">
        <v>19</v>
      </c>
      <c r="C3501" s="4">
        <v>19</v>
      </c>
      <c r="D3501" s="5">
        <v>246</v>
      </c>
      <c r="E3501" s="4" t="s">
        <v>1523</v>
      </c>
      <c r="F3501" s="4" t="s">
        <v>1523</v>
      </c>
      <c r="G3501" s="4" t="s">
        <v>1759</v>
      </c>
      <c r="H3501" s="4">
        <v>6.74</v>
      </c>
      <c r="I3501" s="4">
        <v>1.23</v>
      </c>
      <c r="J3501" s="4" t="s">
        <v>1105</v>
      </c>
      <c r="K3501" s="4" t="s">
        <v>881</v>
      </c>
      <c r="L3501" s="4">
        <v>3</v>
      </c>
      <c r="M3501" s="4" t="s">
        <v>1102</v>
      </c>
      <c r="N3501" s="4"/>
    </row>
    <row r="3502" spans="1:14" hidden="1" x14ac:dyDescent="0.3">
      <c r="A3502" s="4" t="s">
        <v>602</v>
      </c>
      <c r="B3502" s="4">
        <v>19</v>
      </c>
      <c r="C3502" s="4">
        <v>19</v>
      </c>
      <c r="D3502" s="5">
        <v>246</v>
      </c>
      <c r="E3502" s="4" t="s">
        <v>1523</v>
      </c>
      <c r="F3502" s="4" t="s">
        <v>1523</v>
      </c>
      <c r="G3502" s="4" t="s">
        <v>2231</v>
      </c>
      <c r="H3502" s="4">
        <v>4.54</v>
      </c>
      <c r="I3502" s="4">
        <v>2.1800000000000002</v>
      </c>
      <c r="J3502" s="4" t="s">
        <v>1106</v>
      </c>
      <c r="K3502" s="4" t="s">
        <v>881</v>
      </c>
      <c r="L3502" s="4">
        <v>3</v>
      </c>
      <c r="M3502" s="4" t="s">
        <v>1102</v>
      </c>
      <c r="N3502" s="4"/>
    </row>
    <row r="3503" spans="1:14" hidden="1" x14ac:dyDescent="0.3">
      <c r="A3503" s="4" t="s">
        <v>602</v>
      </c>
      <c r="B3503" s="4">
        <v>19</v>
      </c>
      <c r="C3503" s="4">
        <v>19</v>
      </c>
      <c r="D3503" s="5">
        <v>247</v>
      </c>
      <c r="E3503" s="4" t="s">
        <v>1523</v>
      </c>
      <c r="F3503" s="4" t="s">
        <v>1523</v>
      </c>
      <c r="G3503" s="4" t="s">
        <v>1098</v>
      </c>
      <c r="H3503" s="4">
        <v>1.07</v>
      </c>
      <c r="I3503" s="4">
        <v>0.13</v>
      </c>
      <c r="J3503" s="4" t="s">
        <v>1099</v>
      </c>
      <c r="K3503" s="4" t="s">
        <v>881</v>
      </c>
      <c r="L3503" s="4"/>
      <c r="M3503" s="4"/>
      <c r="N3503" s="4"/>
    </row>
    <row r="3504" spans="1:14" hidden="1" x14ac:dyDescent="0.3">
      <c r="A3504" s="4" t="s">
        <v>602</v>
      </c>
      <c r="B3504" s="4">
        <v>19</v>
      </c>
      <c r="C3504" s="4">
        <v>19</v>
      </c>
      <c r="D3504" s="5">
        <v>247</v>
      </c>
      <c r="E3504" s="4" t="s">
        <v>1523</v>
      </c>
      <c r="F3504" s="4" t="s">
        <v>1523</v>
      </c>
      <c r="G3504" s="4" t="s">
        <v>1896</v>
      </c>
      <c r="H3504" s="4">
        <v>0.127</v>
      </c>
      <c r="I3504" s="4">
        <v>1.4E-2</v>
      </c>
      <c r="J3504" s="4" t="s">
        <v>1099</v>
      </c>
      <c r="K3504" s="4" t="s">
        <v>881</v>
      </c>
      <c r="L3504" s="4">
        <v>3</v>
      </c>
      <c r="M3504" s="4" t="s">
        <v>1102</v>
      </c>
      <c r="N3504" s="4"/>
    </row>
    <row r="3505" spans="1:14" hidden="1" x14ac:dyDescent="0.3">
      <c r="A3505" s="4" t="s">
        <v>602</v>
      </c>
      <c r="B3505" s="4">
        <v>19</v>
      </c>
      <c r="C3505" s="4">
        <v>19</v>
      </c>
      <c r="D3505" s="5">
        <v>247</v>
      </c>
      <c r="E3505" s="4" t="s">
        <v>1523</v>
      </c>
      <c r="F3505" s="4" t="s">
        <v>1523</v>
      </c>
      <c r="G3505" s="4" t="s">
        <v>2229</v>
      </c>
      <c r="H3505" s="4">
        <v>0.76</v>
      </c>
      <c r="I3505" s="4">
        <v>0.13</v>
      </c>
      <c r="J3505" s="4" t="s">
        <v>1099</v>
      </c>
      <c r="K3505" s="4" t="s">
        <v>881</v>
      </c>
      <c r="L3505" s="4">
        <v>3</v>
      </c>
      <c r="M3505" s="4" t="s">
        <v>1102</v>
      </c>
      <c r="N3505" s="4"/>
    </row>
    <row r="3506" spans="1:14" hidden="1" x14ac:dyDescent="0.3">
      <c r="A3506" s="4" t="s">
        <v>602</v>
      </c>
      <c r="B3506" s="4">
        <v>19</v>
      </c>
      <c r="C3506" s="4">
        <v>19</v>
      </c>
      <c r="D3506" s="5">
        <v>247</v>
      </c>
      <c r="E3506" s="4" t="s">
        <v>1523</v>
      </c>
      <c r="F3506" s="4" t="s">
        <v>1523</v>
      </c>
      <c r="G3506" s="4" t="s">
        <v>2229</v>
      </c>
      <c r="H3506" s="4">
        <v>4.6500000000000004</v>
      </c>
      <c r="I3506" s="4">
        <v>0.49</v>
      </c>
      <c r="J3506" s="4" t="s">
        <v>1099</v>
      </c>
      <c r="K3506" s="4" t="s">
        <v>881</v>
      </c>
      <c r="L3506" s="4">
        <v>3</v>
      </c>
      <c r="M3506" s="4" t="s">
        <v>1102</v>
      </c>
      <c r="N3506" s="4"/>
    </row>
    <row r="3507" spans="1:14" hidden="1" x14ac:dyDescent="0.3">
      <c r="A3507" s="4" t="s">
        <v>602</v>
      </c>
      <c r="B3507" s="4">
        <v>19</v>
      </c>
      <c r="C3507" s="4">
        <v>19</v>
      </c>
      <c r="D3507" s="5">
        <v>247</v>
      </c>
      <c r="E3507" s="4" t="s">
        <v>1523</v>
      </c>
      <c r="F3507" s="4" t="s">
        <v>1523</v>
      </c>
      <c r="G3507" s="4" t="s">
        <v>1760</v>
      </c>
      <c r="H3507" s="4">
        <v>0.51932367149758452</v>
      </c>
      <c r="I3507" s="4">
        <f>SQRT((I3509/H3508)^2+(H3509/H3508^2*I3508)^2)</f>
        <v>0.24346317598373626</v>
      </c>
      <c r="J3507" s="4" t="s">
        <v>856</v>
      </c>
      <c r="K3507" s="4" t="s">
        <v>881</v>
      </c>
      <c r="L3507" s="4">
        <v>3</v>
      </c>
      <c r="M3507" s="4" t="s">
        <v>1904</v>
      </c>
      <c r="N3507" s="4"/>
    </row>
    <row r="3508" spans="1:14" hidden="1" x14ac:dyDescent="0.3">
      <c r="A3508" s="4" t="s">
        <v>602</v>
      </c>
      <c r="B3508" s="4">
        <v>19</v>
      </c>
      <c r="C3508" s="4">
        <v>19</v>
      </c>
      <c r="D3508" s="5">
        <v>247</v>
      </c>
      <c r="E3508" s="4" t="s">
        <v>1523</v>
      </c>
      <c r="F3508" s="4" t="s">
        <v>1523</v>
      </c>
      <c r="G3508" s="4" t="s">
        <v>967</v>
      </c>
      <c r="H3508" s="4">
        <v>8.2799999999999994</v>
      </c>
      <c r="I3508" s="4">
        <v>2.9</v>
      </c>
      <c r="J3508" s="4" t="s">
        <v>1104</v>
      </c>
      <c r="K3508" s="4" t="s">
        <v>881</v>
      </c>
      <c r="L3508" s="4">
        <v>3</v>
      </c>
      <c r="M3508" s="4" t="s">
        <v>1102</v>
      </c>
      <c r="N3508" s="4"/>
    </row>
    <row r="3509" spans="1:14" hidden="1" x14ac:dyDescent="0.3">
      <c r="A3509" s="4" t="s">
        <v>602</v>
      </c>
      <c r="B3509" s="4">
        <v>19</v>
      </c>
      <c r="C3509" s="4">
        <v>19</v>
      </c>
      <c r="D3509" s="5">
        <v>247</v>
      </c>
      <c r="E3509" s="4" t="s">
        <v>1523</v>
      </c>
      <c r="F3509" s="4" t="s">
        <v>1523</v>
      </c>
      <c r="G3509" s="4" t="s">
        <v>1759</v>
      </c>
      <c r="H3509" s="4">
        <v>4.3</v>
      </c>
      <c r="I3509" s="4">
        <v>1.34</v>
      </c>
      <c r="J3509" s="4" t="s">
        <v>1105</v>
      </c>
      <c r="K3509" s="4" t="s">
        <v>881</v>
      </c>
      <c r="L3509" s="4">
        <v>3</v>
      </c>
      <c r="M3509" s="4" t="s">
        <v>1102</v>
      </c>
      <c r="N3509" s="4"/>
    </row>
    <row r="3510" spans="1:14" hidden="1" x14ac:dyDescent="0.3">
      <c r="A3510" s="4" t="s">
        <v>602</v>
      </c>
      <c r="B3510" s="4">
        <v>19</v>
      </c>
      <c r="C3510" s="4">
        <v>19</v>
      </c>
      <c r="D3510" s="5">
        <v>247</v>
      </c>
      <c r="E3510" s="4" t="s">
        <v>1523</v>
      </c>
      <c r="F3510" s="4" t="s">
        <v>1523</v>
      </c>
      <c r="G3510" s="4" t="s">
        <v>2231</v>
      </c>
      <c r="H3510" s="4">
        <v>2.96</v>
      </c>
      <c r="I3510" s="4">
        <v>1.04</v>
      </c>
      <c r="J3510" s="4" t="s">
        <v>1106</v>
      </c>
      <c r="K3510" s="4" t="s">
        <v>881</v>
      </c>
      <c r="L3510" s="4">
        <v>3</v>
      </c>
      <c r="M3510" s="4" t="s">
        <v>1102</v>
      </c>
      <c r="N3510" s="4"/>
    </row>
    <row r="3511" spans="1:14" hidden="1" x14ac:dyDescent="0.3">
      <c r="A3511" s="4" t="s">
        <v>602</v>
      </c>
      <c r="B3511" s="4">
        <v>19</v>
      </c>
      <c r="C3511" s="4">
        <v>19</v>
      </c>
      <c r="D3511" s="5">
        <v>248</v>
      </c>
      <c r="E3511" s="4" t="s">
        <v>1523</v>
      </c>
      <c r="F3511" s="4" t="s">
        <v>1523</v>
      </c>
      <c r="G3511" s="4" t="s">
        <v>1098</v>
      </c>
      <c r="H3511" s="4">
        <v>0.7</v>
      </c>
      <c r="I3511" s="4">
        <v>0.11</v>
      </c>
      <c r="J3511" s="4" t="s">
        <v>1099</v>
      </c>
      <c r="K3511" s="4" t="s">
        <v>881</v>
      </c>
      <c r="L3511" s="4"/>
      <c r="M3511" s="4"/>
      <c r="N3511" s="4"/>
    </row>
    <row r="3512" spans="1:14" hidden="1" x14ac:dyDescent="0.3">
      <c r="A3512" s="4" t="s">
        <v>602</v>
      </c>
      <c r="B3512" s="4">
        <v>19</v>
      </c>
      <c r="C3512" s="4">
        <v>19</v>
      </c>
      <c r="D3512" s="5">
        <v>248</v>
      </c>
      <c r="E3512" s="4" t="s">
        <v>1523</v>
      </c>
      <c r="F3512" s="4" t="s">
        <v>1523</v>
      </c>
      <c r="G3512" s="4" t="s">
        <v>1896</v>
      </c>
      <c r="H3512" s="4">
        <v>9.2999999999999999E-2</v>
      </c>
      <c r="I3512" s="4">
        <v>6.0000000000000001E-3</v>
      </c>
      <c r="J3512" s="4" t="s">
        <v>1099</v>
      </c>
      <c r="K3512" s="4" t="s">
        <v>881</v>
      </c>
      <c r="L3512" s="4">
        <v>3</v>
      </c>
      <c r="M3512" s="4" t="s">
        <v>1102</v>
      </c>
      <c r="N3512" s="4"/>
    </row>
    <row r="3513" spans="1:14" hidden="1" x14ac:dyDescent="0.3">
      <c r="A3513" s="4" t="s">
        <v>602</v>
      </c>
      <c r="B3513" s="4">
        <v>19</v>
      </c>
      <c r="C3513" s="4">
        <v>19</v>
      </c>
      <c r="D3513" s="5">
        <v>248</v>
      </c>
      <c r="E3513" s="4" t="s">
        <v>1523</v>
      </c>
      <c r="F3513" s="4" t="s">
        <v>1523</v>
      </c>
      <c r="G3513" s="4" t="s">
        <v>2229</v>
      </c>
      <c r="H3513" s="4">
        <v>0.67</v>
      </c>
      <c r="I3513" s="4">
        <v>0.09</v>
      </c>
      <c r="J3513" s="4" t="s">
        <v>1099</v>
      </c>
      <c r="K3513" s="4" t="s">
        <v>881</v>
      </c>
      <c r="L3513" s="4">
        <v>3</v>
      </c>
      <c r="M3513" s="4" t="s">
        <v>1102</v>
      </c>
      <c r="N3513" s="4"/>
    </row>
    <row r="3514" spans="1:14" hidden="1" x14ac:dyDescent="0.3">
      <c r="A3514" s="4" t="s">
        <v>602</v>
      </c>
      <c r="B3514" s="4">
        <v>19</v>
      </c>
      <c r="C3514" s="4">
        <v>19</v>
      </c>
      <c r="D3514" s="5">
        <v>248</v>
      </c>
      <c r="E3514" s="4" t="s">
        <v>1523</v>
      </c>
      <c r="F3514" s="4" t="s">
        <v>1523</v>
      </c>
      <c r="G3514" s="4" t="s">
        <v>2229</v>
      </c>
      <c r="H3514" s="4">
        <v>4.07</v>
      </c>
      <c r="I3514" s="4">
        <v>0.26</v>
      </c>
      <c r="J3514" s="4" t="s">
        <v>1099</v>
      </c>
      <c r="K3514" s="4" t="s">
        <v>881</v>
      </c>
      <c r="L3514" s="4">
        <v>3</v>
      </c>
      <c r="M3514" s="4" t="s">
        <v>1102</v>
      </c>
      <c r="N3514" s="4"/>
    </row>
    <row r="3515" spans="1:14" hidden="1" x14ac:dyDescent="0.3">
      <c r="A3515" s="4" t="s">
        <v>602</v>
      </c>
      <c r="B3515" s="4">
        <v>19</v>
      </c>
      <c r="C3515" s="4">
        <v>19</v>
      </c>
      <c r="D3515" s="5">
        <v>248</v>
      </c>
      <c r="E3515" s="4" t="s">
        <v>1523</v>
      </c>
      <c r="F3515" s="4" t="s">
        <v>1523</v>
      </c>
      <c r="G3515" s="4" t="s">
        <v>1760</v>
      </c>
      <c r="H3515" s="4">
        <v>0.75954198473282442</v>
      </c>
      <c r="I3515" s="4">
        <f>SQRT((I3517/H3516)^2+(H3517/H3516^2*I3516)^2)</f>
        <v>0.2214330034754724</v>
      </c>
      <c r="J3515" s="4" t="s">
        <v>856</v>
      </c>
      <c r="K3515" s="4" t="s">
        <v>881</v>
      </c>
      <c r="L3515" s="4">
        <v>3</v>
      </c>
      <c r="M3515" s="4" t="s">
        <v>1904</v>
      </c>
      <c r="N3515" s="4"/>
    </row>
    <row r="3516" spans="1:14" hidden="1" x14ac:dyDescent="0.3">
      <c r="A3516" s="4" t="s">
        <v>602</v>
      </c>
      <c r="B3516" s="4">
        <v>19</v>
      </c>
      <c r="C3516" s="4">
        <v>19</v>
      </c>
      <c r="D3516" s="5">
        <v>248</v>
      </c>
      <c r="E3516" s="4" t="s">
        <v>1523</v>
      </c>
      <c r="F3516" s="4" t="s">
        <v>1523</v>
      </c>
      <c r="G3516" s="4" t="s">
        <v>967</v>
      </c>
      <c r="H3516" s="4">
        <v>7.86</v>
      </c>
      <c r="I3516" s="4">
        <v>1.72</v>
      </c>
      <c r="J3516" s="4" t="s">
        <v>1104</v>
      </c>
      <c r="K3516" s="4" t="s">
        <v>881</v>
      </c>
      <c r="L3516" s="4">
        <v>3</v>
      </c>
      <c r="M3516" s="4" t="s">
        <v>1102</v>
      </c>
      <c r="N3516" s="4"/>
    </row>
    <row r="3517" spans="1:14" hidden="1" x14ac:dyDescent="0.3">
      <c r="A3517" s="4" t="s">
        <v>602</v>
      </c>
      <c r="B3517" s="4">
        <v>19</v>
      </c>
      <c r="C3517" s="4">
        <v>19</v>
      </c>
      <c r="D3517" s="5">
        <v>248</v>
      </c>
      <c r="E3517" s="4" t="s">
        <v>1523</v>
      </c>
      <c r="F3517" s="4" t="s">
        <v>1523</v>
      </c>
      <c r="G3517" s="4" t="s">
        <v>1759</v>
      </c>
      <c r="H3517" s="4">
        <v>5.97</v>
      </c>
      <c r="I3517" s="4">
        <v>1.1499999999999999</v>
      </c>
      <c r="J3517" s="4" t="s">
        <v>1105</v>
      </c>
      <c r="K3517" s="4" t="s">
        <v>881</v>
      </c>
      <c r="L3517" s="4">
        <v>3</v>
      </c>
      <c r="M3517" s="4" t="s">
        <v>1102</v>
      </c>
      <c r="N3517" s="4"/>
    </row>
    <row r="3518" spans="1:14" hidden="1" x14ac:dyDescent="0.3">
      <c r="A3518" s="4" t="s">
        <v>602</v>
      </c>
      <c r="B3518" s="4">
        <v>19</v>
      </c>
      <c r="C3518" s="4">
        <v>19</v>
      </c>
      <c r="D3518" s="5">
        <v>248</v>
      </c>
      <c r="E3518" s="4" t="s">
        <v>1523</v>
      </c>
      <c r="F3518" s="4" t="s">
        <v>1523</v>
      </c>
      <c r="G3518" s="4" t="s">
        <v>2231</v>
      </c>
      <c r="H3518" s="4">
        <v>1.79</v>
      </c>
      <c r="I3518" s="4">
        <v>1.25</v>
      </c>
      <c r="J3518" s="4" t="s">
        <v>1106</v>
      </c>
      <c r="K3518" s="4" t="s">
        <v>881</v>
      </c>
      <c r="L3518" s="4">
        <v>3</v>
      </c>
      <c r="M3518" s="4" t="s">
        <v>1102</v>
      </c>
      <c r="N3518" s="4"/>
    </row>
    <row r="3519" spans="1:14" hidden="1" x14ac:dyDescent="0.3">
      <c r="A3519" s="4" t="s">
        <v>602</v>
      </c>
      <c r="B3519" s="4">
        <v>19</v>
      </c>
      <c r="C3519" s="4">
        <v>19</v>
      </c>
      <c r="D3519" s="5">
        <v>249</v>
      </c>
      <c r="E3519" s="4" t="s">
        <v>1523</v>
      </c>
      <c r="F3519" s="4" t="s">
        <v>1523</v>
      </c>
      <c r="G3519" s="4" t="s">
        <v>1098</v>
      </c>
      <c r="H3519" s="4">
        <v>1.08</v>
      </c>
      <c r="I3519" s="4">
        <v>0.16</v>
      </c>
      <c r="J3519" s="4" t="s">
        <v>1099</v>
      </c>
      <c r="K3519" s="4" t="s">
        <v>881</v>
      </c>
      <c r="L3519" s="4"/>
      <c r="M3519" s="4"/>
      <c r="N3519" s="4"/>
    </row>
    <row r="3520" spans="1:14" hidden="1" x14ac:dyDescent="0.3">
      <c r="A3520" s="4" t="s">
        <v>602</v>
      </c>
      <c r="B3520" s="4">
        <v>19</v>
      </c>
      <c r="C3520" s="4">
        <v>19</v>
      </c>
      <c r="D3520" s="5">
        <v>249</v>
      </c>
      <c r="E3520" s="4" t="s">
        <v>1523</v>
      </c>
      <c r="F3520" s="4" t="s">
        <v>1523</v>
      </c>
      <c r="G3520" s="4" t="s">
        <v>1896</v>
      </c>
      <c r="H3520" s="4">
        <v>0.14699999999999999</v>
      </c>
      <c r="I3520" s="4">
        <v>0.02</v>
      </c>
      <c r="J3520" s="4" t="s">
        <v>1099</v>
      </c>
      <c r="K3520" s="4" t="s">
        <v>881</v>
      </c>
      <c r="L3520" s="4">
        <v>3</v>
      </c>
      <c r="M3520" s="4" t="s">
        <v>1102</v>
      </c>
      <c r="N3520" s="4"/>
    </row>
    <row r="3521" spans="1:14" hidden="1" x14ac:dyDescent="0.3">
      <c r="A3521" s="4" t="s">
        <v>602</v>
      </c>
      <c r="B3521" s="4">
        <v>19</v>
      </c>
      <c r="C3521" s="4">
        <v>19</v>
      </c>
      <c r="D3521" s="5">
        <v>249</v>
      </c>
      <c r="E3521" s="4" t="s">
        <v>1523</v>
      </c>
      <c r="F3521" s="4" t="s">
        <v>1523</v>
      </c>
      <c r="G3521" s="4" t="s">
        <v>2229</v>
      </c>
      <c r="H3521" s="4">
        <v>1.03</v>
      </c>
      <c r="I3521" s="4">
        <v>0.1</v>
      </c>
      <c r="J3521" s="4" t="s">
        <v>1099</v>
      </c>
      <c r="K3521" s="4" t="s">
        <v>881</v>
      </c>
      <c r="L3521" s="4">
        <v>3</v>
      </c>
      <c r="M3521" s="4" t="s">
        <v>1102</v>
      </c>
      <c r="N3521" s="4"/>
    </row>
    <row r="3522" spans="1:14" hidden="1" x14ac:dyDescent="0.3">
      <c r="A3522" s="4" t="s">
        <v>602</v>
      </c>
      <c r="B3522" s="4">
        <v>19</v>
      </c>
      <c r="C3522" s="4">
        <v>19</v>
      </c>
      <c r="D3522" s="5">
        <v>249</v>
      </c>
      <c r="E3522" s="4" t="s">
        <v>1523</v>
      </c>
      <c r="F3522" s="4" t="s">
        <v>1523</v>
      </c>
      <c r="G3522" s="4" t="s">
        <v>2229</v>
      </c>
      <c r="H3522" s="4">
        <v>5.61</v>
      </c>
      <c r="I3522" s="4">
        <v>0.34</v>
      </c>
      <c r="J3522" s="4" t="s">
        <v>1099</v>
      </c>
      <c r="K3522" s="4" t="s">
        <v>881</v>
      </c>
      <c r="L3522" s="4">
        <v>3</v>
      </c>
      <c r="M3522" s="4" t="s">
        <v>1102</v>
      </c>
      <c r="N3522" s="4"/>
    </row>
    <row r="3523" spans="1:14" hidden="1" x14ac:dyDescent="0.3">
      <c r="A3523" s="4" t="s">
        <v>602</v>
      </c>
      <c r="B3523" s="4">
        <v>19</v>
      </c>
      <c r="C3523" s="4">
        <v>19</v>
      </c>
      <c r="D3523" s="5">
        <v>249</v>
      </c>
      <c r="E3523" s="4" t="s">
        <v>1523</v>
      </c>
      <c r="F3523" s="4" t="s">
        <v>1523</v>
      </c>
      <c r="G3523" s="4" t="s">
        <v>1760</v>
      </c>
      <c r="H3523" s="4">
        <v>0.36377952755905513</v>
      </c>
      <c r="I3523" s="4">
        <f>SQRT((I3525/H3524)^2+(H3525/H3524^2*I3524)^2)</f>
        <v>0.1822378291999022</v>
      </c>
      <c r="J3523" s="4" t="s">
        <v>856</v>
      </c>
      <c r="K3523" s="4" t="s">
        <v>881</v>
      </c>
      <c r="L3523" s="4">
        <v>3</v>
      </c>
      <c r="M3523" s="4" t="s">
        <v>1904</v>
      </c>
      <c r="N3523" s="4"/>
    </row>
    <row r="3524" spans="1:14" hidden="1" x14ac:dyDescent="0.3">
      <c r="A3524" s="4" t="s">
        <v>602</v>
      </c>
      <c r="B3524" s="4">
        <v>19</v>
      </c>
      <c r="C3524" s="4">
        <v>19</v>
      </c>
      <c r="D3524" s="5">
        <v>249</v>
      </c>
      <c r="E3524" s="4" t="s">
        <v>1523</v>
      </c>
      <c r="F3524" s="4" t="s">
        <v>1523</v>
      </c>
      <c r="G3524" s="4" t="s">
        <v>967</v>
      </c>
      <c r="H3524" s="4">
        <v>6.35</v>
      </c>
      <c r="I3524" s="4">
        <v>1.45</v>
      </c>
      <c r="J3524" s="4" t="s">
        <v>1104</v>
      </c>
      <c r="K3524" s="4" t="s">
        <v>881</v>
      </c>
      <c r="L3524" s="4">
        <v>3</v>
      </c>
      <c r="M3524" s="4" t="s">
        <v>1102</v>
      </c>
      <c r="N3524" s="4"/>
    </row>
    <row r="3525" spans="1:14" hidden="1" x14ac:dyDescent="0.3">
      <c r="A3525" s="4" t="s">
        <v>602</v>
      </c>
      <c r="B3525" s="4">
        <v>19</v>
      </c>
      <c r="C3525" s="4">
        <v>19</v>
      </c>
      <c r="D3525" s="5">
        <v>249</v>
      </c>
      <c r="E3525" s="4" t="s">
        <v>1523</v>
      </c>
      <c r="F3525" s="4" t="s">
        <v>1523</v>
      </c>
      <c r="G3525" s="4" t="s">
        <v>1759</v>
      </c>
      <c r="H3525" s="4">
        <v>2.31</v>
      </c>
      <c r="I3525" s="4">
        <v>1.03</v>
      </c>
      <c r="J3525" s="4" t="s">
        <v>1105</v>
      </c>
      <c r="K3525" s="4" t="s">
        <v>881</v>
      </c>
      <c r="L3525" s="4">
        <v>3</v>
      </c>
      <c r="M3525" s="4" t="s">
        <v>1102</v>
      </c>
      <c r="N3525" s="4"/>
    </row>
    <row r="3526" spans="1:14" hidden="1" x14ac:dyDescent="0.3">
      <c r="A3526" s="4" t="s">
        <v>602</v>
      </c>
      <c r="B3526" s="4">
        <v>19</v>
      </c>
      <c r="C3526" s="4">
        <v>19</v>
      </c>
      <c r="D3526" s="5">
        <v>249</v>
      </c>
      <c r="E3526" s="4" t="s">
        <v>1523</v>
      </c>
      <c r="F3526" s="4" t="s">
        <v>1523</v>
      </c>
      <c r="G3526" s="4" t="s">
        <v>2231</v>
      </c>
      <c r="H3526" s="4">
        <v>0.99</v>
      </c>
      <c r="I3526" s="4">
        <v>1.54</v>
      </c>
      <c r="J3526" s="4" t="s">
        <v>1106</v>
      </c>
      <c r="K3526" s="4" t="s">
        <v>881</v>
      </c>
      <c r="L3526" s="4">
        <v>3</v>
      </c>
      <c r="M3526" s="4" t="s">
        <v>1102</v>
      </c>
      <c r="N3526" s="4"/>
    </row>
    <row r="3527" spans="1:14" hidden="1" x14ac:dyDescent="0.3">
      <c r="A3527" s="4" t="s">
        <v>602</v>
      </c>
      <c r="B3527" s="4">
        <v>19</v>
      </c>
      <c r="C3527" s="4">
        <v>19</v>
      </c>
      <c r="D3527" s="5">
        <v>250</v>
      </c>
      <c r="E3527" s="4" t="s">
        <v>1523</v>
      </c>
      <c r="F3527" s="4" t="s">
        <v>1523</v>
      </c>
      <c r="G3527" s="4" t="s">
        <v>1098</v>
      </c>
      <c r="H3527" s="4">
        <v>0.43</v>
      </c>
      <c r="I3527" s="4">
        <v>0.11</v>
      </c>
      <c r="J3527" s="4" t="s">
        <v>1099</v>
      </c>
      <c r="K3527" s="4" t="s">
        <v>881</v>
      </c>
      <c r="L3527" s="4"/>
      <c r="M3527" s="4"/>
      <c r="N3527" s="4"/>
    </row>
    <row r="3528" spans="1:14" hidden="1" x14ac:dyDescent="0.3">
      <c r="A3528" s="4" t="s">
        <v>602</v>
      </c>
      <c r="B3528" s="4">
        <v>19</v>
      </c>
      <c r="C3528" s="4">
        <v>19</v>
      </c>
      <c r="D3528" s="5">
        <v>250</v>
      </c>
      <c r="E3528" s="4" t="s">
        <v>1523</v>
      </c>
      <c r="F3528" s="4" t="s">
        <v>1523</v>
      </c>
      <c r="G3528" s="4" t="s">
        <v>1896</v>
      </c>
      <c r="H3528" s="4">
        <v>0.05</v>
      </c>
      <c r="I3528" s="4">
        <v>2.4E-2</v>
      </c>
      <c r="J3528" s="4" t="s">
        <v>1099</v>
      </c>
      <c r="K3528" s="4" t="s">
        <v>881</v>
      </c>
      <c r="L3528" s="4">
        <v>3</v>
      </c>
      <c r="M3528" s="4" t="s">
        <v>1102</v>
      </c>
      <c r="N3528" s="4"/>
    </row>
    <row r="3529" spans="1:14" hidden="1" x14ac:dyDescent="0.3">
      <c r="A3529" s="4" t="s">
        <v>602</v>
      </c>
      <c r="B3529" s="4">
        <v>19</v>
      </c>
      <c r="C3529" s="4">
        <v>19</v>
      </c>
      <c r="D3529" s="5">
        <v>250</v>
      </c>
      <c r="E3529" s="4" t="s">
        <v>1523</v>
      </c>
      <c r="F3529" s="4" t="s">
        <v>1523</v>
      </c>
      <c r="G3529" s="4" t="s">
        <v>2229</v>
      </c>
      <c r="H3529" s="4">
        <v>0.5</v>
      </c>
      <c r="I3529" s="4">
        <v>0.15</v>
      </c>
      <c r="J3529" s="4" t="s">
        <v>1099</v>
      </c>
      <c r="K3529" s="4" t="s">
        <v>881</v>
      </c>
      <c r="L3529" s="4">
        <v>3</v>
      </c>
      <c r="M3529" s="4" t="s">
        <v>1102</v>
      </c>
      <c r="N3529" s="4"/>
    </row>
    <row r="3530" spans="1:14" hidden="1" x14ac:dyDescent="0.3">
      <c r="A3530" s="4" t="s">
        <v>602</v>
      </c>
      <c r="B3530" s="4">
        <v>19</v>
      </c>
      <c r="C3530" s="4">
        <v>19</v>
      </c>
      <c r="D3530" s="5">
        <v>250</v>
      </c>
      <c r="E3530" s="4" t="s">
        <v>1523</v>
      </c>
      <c r="F3530" s="4" t="s">
        <v>1523</v>
      </c>
      <c r="G3530" s="4" t="s">
        <v>2229</v>
      </c>
      <c r="H3530" s="4">
        <v>3.72</v>
      </c>
      <c r="I3530" s="4">
        <v>0.74</v>
      </c>
      <c r="J3530" s="4" t="s">
        <v>1099</v>
      </c>
      <c r="K3530" s="4" t="s">
        <v>881</v>
      </c>
      <c r="L3530" s="4">
        <v>3</v>
      </c>
      <c r="M3530" s="4" t="s">
        <v>1102</v>
      </c>
      <c r="N3530" s="4"/>
    </row>
    <row r="3531" spans="1:14" hidden="1" x14ac:dyDescent="0.3">
      <c r="A3531" s="4" t="s">
        <v>602</v>
      </c>
      <c r="B3531" s="4">
        <v>19</v>
      </c>
      <c r="C3531" s="4">
        <v>19</v>
      </c>
      <c r="D3531" s="5">
        <v>250</v>
      </c>
      <c r="E3531" s="4" t="s">
        <v>1523</v>
      </c>
      <c r="F3531" s="4" t="s">
        <v>1523</v>
      </c>
      <c r="G3531" s="4" t="s">
        <v>1760</v>
      </c>
      <c r="H3531" s="4">
        <v>0.42254495159059474</v>
      </c>
      <c r="I3531" s="4">
        <f>SQRT((I3533/H3532)^2+(H3533/H3532^2*I3532)^2)</f>
        <v>0.18232791272904911</v>
      </c>
      <c r="J3531" s="4" t="s">
        <v>856</v>
      </c>
      <c r="K3531" s="4" t="s">
        <v>881</v>
      </c>
      <c r="L3531" s="4">
        <v>3</v>
      </c>
      <c r="M3531" s="4" t="s">
        <v>1904</v>
      </c>
      <c r="N3531" s="4"/>
    </row>
    <row r="3532" spans="1:14" hidden="1" x14ac:dyDescent="0.3">
      <c r="A3532" s="4" t="s">
        <v>602</v>
      </c>
      <c r="B3532" s="4">
        <v>19</v>
      </c>
      <c r="C3532" s="4">
        <v>19</v>
      </c>
      <c r="D3532" s="5">
        <v>250</v>
      </c>
      <c r="E3532" s="4" t="s">
        <v>1523</v>
      </c>
      <c r="F3532" s="4" t="s">
        <v>1523</v>
      </c>
      <c r="G3532" s="4" t="s">
        <v>967</v>
      </c>
      <c r="H3532" s="4">
        <v>14.46</v>
      </c>
      <c r="I3532" s="4">
        <v>5.03</v>
      </c>
      <c r="J3532" s="4" t="s">
        <v>1104</v>
      </c>
      <c r="K3532" s="4" t="s">
        <v>881</v>
      </c>
      <c r="L3532" s="4">
        <v>3</v>
      </c>
      <c r="M3532" s="4" t="s">
        <v>1102</v>
      </c>
      <c r="N3532" s="4"/>
    </row>
    <row r="3533" spans="1:14" hidden="1" x14ac:dyDescent="0.3">
      <c r="A3533" s="4" t="s">
        <v>602</v>
      </c>
      <c r="B3533" s="4">
        <v>19</v>
      </c>
      <c r="C3533" s="4">
        <v>19</v>
      </c>
      <c r="D3533" s="5">
        <v>250</v>
      </c>
      <c r="E3533" s="4" t="s">
        <v>1523</v>
      </c>
      <c r="F3533" s="4" t="s">
        <v>1523</v>
      </c>
      <c r="G3533" s="4" t="s">
        <v>1759</v>
      </c>
      <c r="H3533" s="4">
        <v>6.11</v>
      </c>
      <c r="I3533" s="4">
        <v>1.56</v>
      </c>
      <c r="J3533" s="4" t="s">
        <v>1105</v>
      </c>
      <c r="K3533" s="4" t="s">
        <v>881</v>
      </c>
      <c r="L3533" s="4">
        <v>3</v>
      </c>
      <c r="M3533" s="4" t="s">
        <v>1102</v>
      </c>
      <c r="N3533" s="4"/>
    </row>
    <row r="3534" spans="1:14" hidden="1" x14ac:dyDescent="0.3">
      <c r="A3534" s="4" t="s">
        <v>602</v>
      </c>
      <c r="B3534" s="4">
        <v>19</v>
      </c>
      <c r="C3534" s="4">
        <v>19</v>
      </c>
      <c r="D3534" s="5">
        <v>250</v>
      </c>
      <c r="E3534" s="4" t="s">
        <v>1523</v>
      </c>
      <c r="F3534" s="4" t="s">
        <v>1523</v>
      </c>
      <c r="G3534" s="4" t="s">
        <v>2231</v>
      </c>
      <c r="H3534" s="4">
        <v>3.26</v>
      </c>
      <c r="I3534" s="4">
        <v>1.98</v>
      </c>
      <c r="J3534" s="4" t="s">
        <v>1106</v>
      </c>
      <c r="K3534" s="4" t="s">
        <v>881</v>
      </c>
      <c r="L3534" s="4">
        <v>3</v>
      </c>
      <c r="M3534" s="4" t="s">
        <v>1102</v>
      </c>
      <c r="N3534" s="4"/>
    </row>
    <row r="3535" spans="1:14" hidden="1" x14ac:dyDescent="0.3">
      <c r="A3535" s="4" t="s">
        <v>602</v>
      </c>
      <c r="B3535" s="4">
        <v>19</v>
      </c>
      <c r="C3535" s="4">
        <v>19</v>
      </c>
      <c r="D3535" s="5">
        <v>251</v>
      </c>
      <c r="E3535" s="4" t="s">
        <v>1523</v>
      </c>
      <c r="F3535" s="4" t="s">
        <v>1523</v>
      </c>
      <c r="G3535" s="4" t="s">
        <v>1098</v>
      </c>
      <c r="H3535" s="4">
        <v>1.35</v>
      </c>
      <c r="I3535" s="4">
        <v>0.03</v>
      </c>
      <c r="J3535" s="4" t="s">
        <v>1099</v>
      </c>
      <c r="K3535" s="4" t="s">
        <v>881</v>
      </c>
      <c r="L3535" s="4"/>
      <c r="M3535" s="4"/>
      <c r="N3535" s="4"/>
    </row>
    <row r="3536" spans="1:14" hidden="1" x14ac:dyDescent="0.3">
      <c r="A3536" s="4" t="s">
        <v>602</v>
      </c>
      <c r="B3536" s="4">
        <v>19</v>
      </c>
      <c r="C3536" s="4">
        <v>19</v>
      </c>
      <c r="D3536" s="5">
        <v>251</v>
      </c>
      <c r="E3536" s="4" t="s">
        <v>1523</v>
      </c>
      <c r="F3536" s="4" t="s">
        <v>1523</v>
      </c>
      <c r="G3536" s="4" t="s">
        <v>1896</v>
      </c>
      <c r="H3536" s="4">
        <v>9.4E-2</v>
      </c>
      <c r="I3536" s="4">
        <v>3.1E-2</v>
      </c>
      <c r="J3536" s="4" t="s">
        <v>1099</v>
      </c>
      <c r="K3536" s="4" t="s">
        <v>881</v>
      </c>
      <c r="L3536" s="4">
        <v>3</v>
      </c>
      <c r="M3536" s="4" t="s">
        <v>1102</v>
      </c>
      <c r="N3536" s="4"/>
    </row>
    <row r="3537" spans="1:14" hidden="1" x14ac:dyDescent="0.3">
      <c r="A3537" s="4" t="s">
        <v>602</v>
      </c>
      <c r="B3537" s="4">
        <v>19</v>
      </c>
      <c r="C3537" s="4">
        <v>19</v>
      </c>
      <c r="D3537" s="5">
        <v>251</v>
      </c>
      <c r="E3537" s="4" t="s">
        <v>1523</v>
      </c>
      <c r="F3537" s="4" t="s">
        <v>1523</v>
      </c>
      <c r="G3537" s="4" t="s">
        <v>2229</v>
      </c>
      <c r="H3537" s="4">
        <v>1.08</v>
      </c>
      <c r="I3537" s="4">
        <v>0.18</v>
      </c>
      <c r="J3537" s="4" t="s">
        <v>1099</v>
      </c>
      <c r="K3537" s="4" t="s">
        <v>881</v>
      </c>
      <c r="L3537" s="4">
        <v>3</v>
      </c>
      <c r="M3537" s="4" t="s">
        <v>1102</v>
      </c>
      <c r="N3537" s="4"/>
    </row>
    <row r="3538" spans="1:14" hidden="1" x14ac:dyDescent="0.3">
      <c r="A3538" s="4" t="s">
        <v>602</v>
      </c>
      <c r="B3538" s="4">
        <v>19</v>
      </c>
      <c r="C3538" s="4">
        <v>19</v>
      </c>
      <c r="D3538" s="5">
        <v>251</v>
      </c>
      <c r="E3538" s="4" t="s">
        <v>1523</v>
      </c>
      <c r="F3538" s="4" t="s">
        <v>1523</v>
      </c>
      <c r="G3538" s="4" t="s">
        <v>2229</v>
      </c>
      <c r="H3538" s="4">
        <v>4.7300000000000004</v>
      </c>
      <c r="I3538" s="4">
        <v>0.64</v>
      </c>
      <c r="J3538" s="4" t="s">
        <v>1099</v>
      </c>
      <c r="K3538" s="4" t="s">
        <v>881</v>
      </c>
      <c r="L3538" s="4">
        <v>3</v>
      </c>
      <c r="M3538" s="4" t="s">
        <v>1102</v>
      </c>
      <c r="N3538" s="4"/>
    </row>
    <row r="3539" spans="1:14" hidden="1" x14ac:dyDescent="0.3">
      <c r="A3539" s="4" t="s">
        <v>602</v>
      </c>
      <c r="B3539" s="4">
        <v>19</v>
      </c>
      <c r="C3539" s="4">
        <v>19</v>
      </c>
      <c r="D3539" s="5">
        <v>251</v>
      </c>
      <c r="E3539" s="4" t="s">
        <v>1523</v>
      </c>
      <c r="F3539" s="4" t="s">
        <v>1523</v>
      </c>
      <c r="G3539" s="4" t="s">
        <v>1760</v>
      </c>
      <c r="H3539" s="4">
        <v>0.42467827403482211</v>
      </c>
      <c r="I3539" s="4">
        <f>SQRT((I3541/H3540)^2+(H3541/H3540^2*I3540)^2)</f>
        <v>0.15830540433351209</v>
      </c>
      <c r="J3539" s="4" t="s">
        <v>856</v>
      </c>
      <c r="K3539" s="4" t="s">
        <v>881</v>
      </c>
      <c r="L3539" s="4">
        <v>3</v>
      </c>
      <c r="M3539" s="4" t="s">
        <v>1904</v>
      </c>
      <c r="N3539" s="4"/>
    </row>
    <row r="3540" spans="1:14" hidden="1" x14ac:dyDescent="0.3">
      <c r="A3540" s="4" t="s">
        <v>602</v>
      </c>
      <c r="B3540" s="4">
        <v>19</v>
      </c>
      <c r="C3540" s="4">
        <v>19</v>
      </c>
      <c r="D3540" s="5">
        <v>251</v>
      </c>
      <c r="E3540" s="4" t="s">
        <v>1523</v>
      </c>
      <c r="F3540" s="4" t="s">
        <v>1523</v>
      </c>
      <c r="G3540" s="4" t="s">
        <v>967</v>
      </c>
      <c r="H3540" s="4">
        <v>13.21</v>
      </c>
      <c r="I3540" s="4">
        <v>3.8</v>
      </c>
      <c r="J3540" s="4" t="s">
        <v>1104</v>
      </c>
      <c r="K3540" s="4" t="s">
        <v>881</v>
      </c>
      <c r="L3540" s="4">
        <v>3</v>
      </c>
      <c r="M3540" s="4" t="s">
        <v>1102</v>
      </c>
      <c r="N3540" s="4"/>
    </row>
    <row r="3541" spans="1:14" hidden="1" x14ac:dyDescent="0.3">
      <c r="A3541" s="4" t="s">
        <v>602</v>
      </c>
      <c r="B3541" s="4">
        <v>19</v>
      </c>
      <c r="C3541" s="4">
        <v>19</v>
      </c>
      <c r="D3541" s="5">
        <v>251</v>
      </c>
      <c r="E3541" s="4" t="s">
        <v>1523</v>
      </c>
      <c r="F3541" s="4" t="s">
        <v>1523</v>
      </c>
      <c r="G3541" s="4" t="s">
        <v>1759</v>
      </c>
      <c r="H3541" s="4">
        <v>5.61</v>
      </c>
      <c r="I3541" s="4">
        <v>1.33</v>
      </c>
      <c r="J3541" s="4" t="s">
        <v>1105</v>
      </c>
      <c r="K3541" s="4" t="s">
        <v>881</v>
      </c>
      <c r="L3541" s="4">
        <v>3</v>
      </c>
      <c r="M3541" s="4" t="s">
        <v>1102</v>
      </c>
      <c r="N3541" s="4"/>
    </row>
    <row r="3542" spans="1:14" hidden="1" x14ac:dyDescent="0.3">
      <c r="A3542" s="4" t="s">
        <v>602</v>
      </c>
      <c r="B3542" s="4">
        <v>19</v>
      </c>
      <c r="C3542" s="4">
        <v>19</v>
      </c>
      <c r="D3542" s="5">
        <v>251</v>
      </c>
      <c r="E3542" s="4" t="s">
        <v>1523</v>
      </c>
      <c r="F3542" s="4" t="s">
        <v>1523</v>
      </c>
      <c r="G3542" s="4" t="s">
        <v>2231</v>
      </c>
      <c r="H3542" s="4">
        <v>5.66</v>
      </c>
      <c r="I3542" s="4">
        <v>1.34</v>
      </c>
      <c r="J3542" s="4" t="s">
        <v>1106</v>
      </c>
      <c r="K3542" s="4" t="s">
        <v>881</v>
      </c>
      <c r="L3542" s="4">
        <v>3</v>
      </c>
      <c r="M3542" s="4" t="s">
        <v>1102</v>
      </c>
      <c r="N3542" s="4"/>
    </row>
    <row r="3543" spans="1:14" hidden="1" x14ac:dyDescent="0.3">
      <c r="A3543" s="4" t="s">
        <v>602</v>
      </c>
      <c r="B3543" s="4">
        <v>19</v>
      </c>
      <c r="C3543" s="4">
        <v>19</v>
      </c>
      <c r="D3543" s="5">
        <v>252</v>
      </c>
      <c r="E3543" s="4" t="s">
        <v>1523</v>
      </c>
      <c r="F3543" s="4" t="s">
        <v>1523</v>
      </c>
      <c r="G3543" s="4" t="s">
        <v>1098</v>
      </c>
      <c r="H3543" s="4">
        <v>0.37</v>
      </c>
      <c r="I3543" s="4">
        <v>0.05</v>
      </c>
      <c r="J3543" s="4" t="s">
        <v>1099</v>
      </c>
      <c r="K3543" s="4" t="s">
        <v>881</v>
      </c>
      <c r="L3543" s="4"/>
      <c r="M3543" s="4"/>
      <c r="N3543" s="4"/>
    </row>
    <row r="3544" spans="1:14" hidden="1" x14ac:dyDescent="0.3">
      <c r="A3544" s="4" t="s">
        <v>602</v>
      </c>
      <c r="B3544" s="4">
        <v>19</v>
      </c>
      <c r="C3544" s="4">
        <v>19</v>
      </c>
      <c r="D3544" s="5">
        <v>252</v>
      </c>
      <c r="E3544" s="4" t="s">
        <v>1523</v>
      </c>
      <c r="F3544" s="4" t="s">
        <v>1523</v>
      </c>
      <c r="G3544" s="4" t="s">
        <v>1896</v>
      </c>
      <c r="H3544" s="4">
        <v>9.8000000000000004E-2</v>
      </c>
      <c r="I3544" s="4">
        <v>2.7E-2</v>
      </c>
      <c r="J3544" s="4" t="s">
        <v>1099</v>
      </c>
      <c r="K3544" s="4" t="s">
        <v>881</v>
      </c>
      <c r="L3544" s="4">
        <v>3</v>
      </c>
      <c r="M3544" s="4" t="s">
        <v>1102</v>
      </c>
      <c r="N3544" s="4"/>
    </row>
    <row r="3545" spans="1:14" hidden="1" x14ac:dyDescent="0.3">
      <c r="A3545" s="4" t="s">
        <v>602</v>
      </c>
      <c r="B3545" s="4">
        <v>19</v>
      </c>
      <c r="C3545" s="4">
        <v>19</v>
      </c>
      <c r="D3545" s="5">
        <v>252</v>
      </c>
      <c r="E3545" s="4" t="s">
        <v>1523</v>
      </c>
      <c r="F3545" s="4" t="s">
        <v>1523</v>
      </c>
      <c r="G3545" s="4" t="s">
        <v>2229</v>
      </c>
      <c r="H3545" s="4">
        <v>0.43</v>
      </c>
      <c r="I3545" s="4">
        <v>0.06</v>
      </c>
      <c r="J3545" s="4" t="s">
        <v>1099</v>
      </c>
      <c r="K3545" s="4" t="s">
        <v>881</v>
      </c>
      <c r="L3545" s="4">
        <v>3</v>
      </c>
      <c r="M3545" s="4" t="s">
        <v>1102</v>
      </c>
      <c r="N3545" s="4"/>
    </row>
    <row r="3546" spans="1:14" hidden="1" x14ac:dyDescent="0.3">
      <c r="A3546" s="4" t="s">
        <v>602</v>
      </c>
      <c r="B3546" s="4">
        <v>19</v>
      </c>
      <c r="C3546" s="4">
        <v>19</v>
      </c>
      <c r="D3546" s="5">
        <v>252</v>
      </c>
      <c r="E3546" s="4" t="s">
        <v>1523</v>
      </c>
      <c r="F3546" s="4" t="s">
        <v>1523</v>
      </c>
      <c r="G3546" s="4" t="s">
        <v>2229</v>
      </c>
      <c r="H3546" s="4">
        <v>2.21</v>
      </c>
      <c r="I3546" s="4">
        <v>0.21</v>
      </c>
      <c r="J3546" s="4" t="s">
        <v>1099</v>
      </c>
      <c r="K3546" s="4" t="s">
        <v>881</v>
      </c>
      <c r="L3546" s="4">
        <v>3</v>
      </c>
      <c r="M3546" s="4" t="s">
        <v>1102</v>
      </c>
      <c r="N3546" s="4"/>
    </row>
    <row r="3547" spans="1:14" hidden="1" x14ac:dyDescent="0.3">
      <c r="A3547" s="4" t="s">
        <v>602</v>
      </c>
      <c r="B3547" s="4">
        <v>19</v>
      </c>
      <c r="C3547" s="4">
        <v>19</v>
      </c>
      <c r="D3547" s="5">
        <v>252</v>
      </c>
      <c r="E3547" s="4" t="s">
        <v>1523</v>
      </c>
      <c r="F3547" s="4" t="s">
        <v>1523</v>
      </c>
      <c r="G3547" s="4" t="s">
        <v>1760</v>
      </c>
      <c r="H3547" s="4">
        <v>0.46476761619190404</v>
      </c>
      <c r="I3547" s="4">
        <f>SQRT((I3549/H3548)^2+(H3549/H3548^2*I3548)^2)</f>
        <v>0.159471398745376</v>
      </c>
      <c r="J3547" s="4" t="s">
        <v>856</v>
      </c>
      <c r="K3547" s="4" t="s">
        <v>881</v>
      </c>
      <c r="L3547" s="4">
        <v>3</v>
      </c>
      <c r="M3547" s="4" t="s">
        <v>1904</v>
      </c>
      <c r="N3547" s="4"/>
    </row>
    <row r="3548" spans="1:14" hidden="1" x14ac:dyDescent="0.3">
      <c r="A3548" s="4" t="s">
        <v>602</v>
      </c>
      <c r="B3548" s="4">
        <v>19</v>
      </c>
      <c r="C3548" s="4">
        <v>19</v>
      </c>
      <c r="D3548" s="5">
        <v>252</v>
      </c>
      <c r="E3548" s="4" t="s">
        <v>1523</v>
      </c>
      <c r="F3548" s="4" t="s">
        <v>1523</v>
      </c>
      <c r="G3548" s="4" t="s">
        <v>967</v>
      </c>
      <c r="H3548" s="4">
        <v>13.34</v>
      </c>
      <c r="I3548" s="4">
        <v>4.04</v>
      </c>
      <c r="J3548" s="4" t="s">
        <v>1104</v>
      </c>
      <c r="K3548" s="4" t="s">
        <v>881</v>
      </c>
      <c r="L3548" s="4">
        <v>3</v>
      </c>
      <c r="M3548" s="4" t="s">
        <v>1102</v>
      </c>
      <c r="N3548" s="4"/>
    </row>
    <row r="3549" spans="1:14" hidden="1" x14ac:dyDescent="0.3">
      <c r="A3549" s="4" t="s">
        <v>602</v>
      </c>
      <c r="B3549" s="4">
        <v>19</v>
      </c>
      <c r="C3549" s="4">
        <v>19</v>
      </c>
      <c r="D3549" s="5">
        <v>252</v>
      </c>
      <c r="E3549" s="4" t="s">
        <v>1523</v>
      </c>
      <c r="F3549" s="4" t="s">
        <v>1523</v>
      </c>
      <c r="G3549" s="4" t="s">
        <v>1759</v>
      </c>
      <c r="H3549" s="4">
        <v>6.2</v>
      </c>
      <c r="I3549" s="4">
        <v>1</v>
      </c>
      <c r="J3549" s="4" t="s">
        <v>1105</v>
      </c>
      <c r="K3549" s="4" t="s">
        <v>881</v>
      </c>
      <c r="L3549" s="4">
        <v>3</v>
      </c>
      <c r="M3549" s="4" t="s">
        <v>1102</v>
      </c>
      <c r="N3549" s="4"/>
    </row>
    <row r="3550" spans="1:14" hidden="1" x14ac:dyDescent="0.3">
      <c r="A3550" s="4" t="s">
        <v>602</v>
      </c>
      <c r="B3550" s="4">
        <v>19</v>
      </c>
      <c r="C3550" s="4">
        <v>19</v>
      </c>
      <c r="D3550" s="5">
        <v>252</v>
      </c>
      <c r="E3550" s="4" t="s">
        <v>1523</v>
      </c>
      <c r="F3550" s="4" t="s">
        <v>1523</v>
      </c>
      <c r="G3550" s="4" t="s">
        <v>2231</v>
      </c>
      <c r="H3550" s="4">
        <v>2.5499999999999998</v>
      </c>
      <c r="I3550" s="4">
        <v>1.54</v>
      </c>
      <c r="J3550" s="4" t="s">
        <v>1106</v>
      </c>
      <c r="K3550" s="4" t="s">
        <v>881</v>
      </c>
      <c r="L3550" s="4">
        <v>3</v>
      </c>
      <c r="M3550" s="4" t="s">
        <v>1102</v>
      </c>
      <c r="N3550" s="4"/>
    </row>
    <row r="3551" spans="1:14" hidden="1" x14ac:dyDescent="0.3">
      <c r="A3551" s="4" t="s">
        <v>602</v>
      </c>
      <c r="B3551" s="4">
        <v>19</v>
      </c>
      <c r="C3551" s="4">
        <v>19</v>
      </c>
      <c r="D3551" s="5">
        <v>253</v>
      </c>
      <c r="E3551" s="4" t="s">
        <v>1523</v>
      </c>
      <c r="F3551" s="4" t="s">
        <v>1523</v>
      </c>
      <c r="G3551" s="4" t="s">
        <v>1098</v>
      </c>
      <c r="H3551" s="4">
        <v>1.73</v>
      </c>
      <c r="I3551" s="4">
        <v>0.15</v>
      </c>
      <c r="J3551" s="4" t="s">
        <v>1099</v>
      </c>
      <c r="K3551" s="4" t="s">
        <v>881</v>
      </c>
      <c r="L3551" s="4"/>
      <c r="M3551" s="4"/>
      <c r="N3551" s="4"/>
    </row>
    <row r="3552" spans="1:14" hidden="1" x14ac:dyDescent="0.3">
      <c r="A3552" s="4" t="s">
        <v>602</v>
      </c>
      <c r="B3552" s="4">
        <v>19</v>
      </c>
      <c r="C3552" s="4">
        <v>19</v>
      </c>
      <c r="D3552" s="5">
        <v>253</v>
      </c>
      <c r="E3552" s="4" t="s">
        <v>1523</v>
      </c>
      <c r="F3552" s="4" t="s">
        <v>1523</v>
      </c>
      <c r="G3552" s="4" t="s">
        <v>1896</v>
      </c>
      <c r="H3552" s="4">
        <v>0.128</v>
      </c>
      <c r="I3552" s="4">
        <v>0.03</v>
      </c>
      <c r="J3552" s="4" t="s">
        <v>1099</v>
      </c>
      <c r="K3552" s="4" t="s">
        <v>881</v>
      </c>
      <c r="L3552" s="4">
        <v>3</v>
      </c>
      <c r="M3552" s="4" t="s">
        <v>1102</v>
      </c>
      <c r="N3552" s="4"/>
    </row>
    <row r="3553" spans="1:14" hidden="1" x14ac:dyDescent="0.3">
      <c r="A3553" s="4" t="s">
        <v>602</v>
      </c>
      <c r="B3553" s="4">
        <v>19</v>
      </c>
      <c r="C3553" s="4">
        <v>19</v>
      </c>
      <c r="D3553" s="5">
        <v>253</v>
      </c>
      <c r="E3553" s="4" t="s">
        <v>1523</v>
      </c>
      <c r="F3553" s="4" t="s">
        <v>1523</v>
      </c>
      <c r="G3553" s="4" t="s">
        <v>2229</v>
      </c>
      <c r="H3553" s="4">
        <v>0.66</v>
      </c>
      <c r="I3553" s="4">
        <v>0.04</v>
      </c>
      <c r="J3553" s="4" t="s">
        <v>1099</v>
      </c>
      <c r="K3553" s="4" t="s">
        <v>881</v>
      </c>
      <c r="L3553" s="4">
        <v>3</v>
      </c>
      <c r="M3553" s="4" t="s">
        <v>1102</v>
      </c>
      <c r="N3553" s="4"/>
    </row>
    <row r="3554" spans="1:14" hidden="1" x14ac:dyDescent="0.3">
      <c r="A3554" s="4" t="s">
        <v>602</v>
      </c>
      <c r="B3554" s="4">
        <v>19</v>
      </c>
      <c r="C3554" s="4">
        <v>19</v>
      </c>
      <c r="D3554" s="5">
        <v>253</v>
      </c>
      <c r="E3554" s="4" t="s">
        <v>1523</v>
      </c>
      <c r="F3554" s="4" t="s">
        <v>1523</v>
      </c>
      <c r="G3554" s="4" t="s">
        <v>2229</v>
      </c>
      <c r="H3554" s="4">
        <v>4.17</v>
      </c>
      <c r="I3554" s="4">
        <v>0.35</v>
      </c>
      <c r="J3554" s="4" t="s">
        <v>1099</v>
      </c>
      <c r="K3554" s="4" t="s">
        <v>881</v>
      </c>
      <c r="L3554" s="4">
        <v>3</v>
      </c>
      <c r="M3554" s="4" t="s">
        <v>1102</v>
      </c>
      <c r="N3554" s="4"/>
    </row>
    <row r="3555" spans="1:14" hidden="1" x14ac:dyDescent="0.3">
      <c r="A3555" s="4" t="s">
        <v>602</v>
      </c>
      <c r="B3555" s="4">
        <v>19</v>
      </c>
      <c r="C3555" s="4">
        <v>19</v>
      </c>
      <c r="D3555" s="5">
        <v>253</v>
      </c>
      <c r="E3555" s="4" t="s">
        <v>1523</v>
      </c>
      <c r="F3555" s="4" t="s">
        <v>1523</v>
      </c>
      <c r="G3555" s="4" t="s">
        <v>1760</v>
      </c>
      <c r="H3555" s="4">
        <v>0.35531739488870562</v>
      </c>
      <c r="I3555" s="4">
        <f>SQRT((I3557/H3556)^2+(H3557/H3556^2*I3556)^2)</f>
        <v>0.1550918882937011</v>
      </c>
      <c r="J3555" s="4" t="s">
        <v>856</v>
      </c>
      <c r="K3555" s="4" t="s">
        <v>881</v>
      </c>
      <c r="L3555" s="4">
        <v>3</v>
      </c>
      <c r="M3555" s="4" t="s">
        <v>1904</v>
      </c>
      <c r="N3555" s="4"/>
    </row>
    <row r="3556" spans="1:14" hidden="1" x14ac:dyDescent="0.3">
      <c r="A3556" s="4" t="s">
        <v>602</v>
      </c>
      <c r="B3556" s="4">
        <v>19</v>
      </c>
      <c r="C3556" s="4">
        <v>19</v>
      </c>
      <c r="D3556" s="5">
        <v>253</v>
      </c>
      <c r="E3556" s="4" t="s">
        <v>1523</v>
      </c>
      <c r="F3556" s="4" t="s">
        <v>1523</v>
      </c>
      <c r="G3556" s="4" t="s">
        <v>967</v>
      </c>
      <c r="H3556" s="4">
        <v>12.13</v>
      </c>
      <c r="I3556" s="4">
        <v>3.8</v>
      </c>
      <c r="J3556" s="4" t="s">
        <v>1104</v>
      </c>
      <c r="K3556" s="4" t="s">
        <v>881</v>
      </c>
      <c r="L3556" s="4">
        <v>3</v>
      </c>
      <c r="M3556" s="4" t="s">
        <v>1102</v>
      </c>
      <c r="N3556" s="4"/>
    </row>
    <row r="3557" spans="1:14" hidden="1" x14ac:dyDescent="0.3">
      <c r="A3557" s="4" t="s">
        <v>602</v>
      </c>
      <c r="B3557" s="4">
        <v>19</v>
      </c>
      <c r="C3557" s="4">
        <v>19</v>
      </c>
      <c r="D3557" s="5">
        <v>253</v>
      </c>
      <c r="E3557" s="4" t="s">
        <v>1523</v>
      </c>
      <c r="F3557" s="4" t="s">
        <v>1523</v>
      </c>
      <c r="G3557" s="4" t="s">
        <v>1759</v>
      </c>
      <c r="H3557" s="4">
        <v>4.3099999999999996</v>
      </c>
      <c r="I3557" s="4">
        <v>1.31</v>
      </c>
      <c r="J3557" s="4" t="s">
        <v>1105</v>
      </c>
      <c r="K3557" s="4" t="s">
        <v>881</v>
      </c>
      <c r="L3557" s="4">
        <v>3</v>
      </c>
      <c r="M3557" s="4" t="s">
        <v>1102</v>
      </c>
      <c r="N3557" s="4"/>
    </row>
    <row r="3558" spans="1:14" hidden="1" x14ac:dyDescent="0.3">
      <c r="A3558" s="4" t="s">
        <v>602</v>
      </c>
      <c r="B3558" s="4">
        <v>19</v>
      </c>
      <c r="C3558" s="4">
        <v>19</v>
      </c>
      <c r="D3558" s="5">
        <v>253</v>
      </c>
      <c r="E3558" s="4" t="s">
        <v>1523</v>
      </c>
      <c r="F3558" s="4" t="s">
        <v>1523</v>
      </c>
      <c r="G3558" s="4" t="s">
        <v>2231</v>
      </c>
      <c r="H3558" s="4">
        <v>4.25</v>
      </c>
      <c r="I3558" s="4">
        <v>2.0499999999999998</v>
      </c>
      <c r="J3558" s="4" t="s">
        <v>1106</v>
      </c>
      <c r="K3558" s="4" t="s">
        <v>881</v>
      </c>
      <c r="L3558" s="4">
        <v>3</v>
      </c>
      <c r="M3558" s="4" t="s">
        <v>1102</v>
      </c>
      <c r="N3558" s="4"/>
    </row>
    <row r="3559" spans="1:14" hidden="1" x14ac:dyDescent="0.3">
      <c r="A3559" s="4" t="s">
        <v>602</v>
      </c>
      <c r="B3559" s="4">
        <v>19</v>
      </c>
      <c r="C3559" s="4">
        <v>19</v>
      </c>
      <c r="D3559" s="5">
        <v>254</v>
      </c>
      <c r="E3559" s="4" t="s">
        <v>1523</v>
      </c>
      <c r="F3559" s="4" t="s">
        <v>1523</v>
      </c>
      <c r="G3559" s="4" t="s">
        <v>1098</v>
      </c>
      <c r="H3559" s="4">
        <v>0.96</v>
      </c>
      <c r="I3559" s="4">
        <v>0.12</v>
      </c>
      <c r="J3559" s="4" t="s">
        <v>1099</v>
      </c>
      <c r="K3559" s="4" t="s">
        <v>881</v>
      </c>
      <c r="L3559" s="4"/>
      <c r="M3559" s="4"/>
      <c r="N3559" s="4"/>
    </row>
    <row r="3560" spans="1:14" hidden="1" x14ac:dyDescent="0.3">
      <c r="A3560" s="4" t="s">
        <v>602</v>
      </c>
      <c r="B3560" s="4">
        <v>19</v>
      </c>
      <c r="C3560" s="4">
        <v>19</v>
      </c>
      <c r="D3560" s="5">
        <v>254</v>
      </c>
      <c r="E3560" s="4" t="s">
        <v>1523</v>
      </c>
      <c r="F3560" s="4" t="s">
        <v>1523</v>
      </c>
      <c r="G3560" s="4" t="s">
        <v>1896</v>
      </c>
      <c r="H3560" s="4">
        <v>0.11799999999999999</v>
      </c>
      <c r="I3560" s="4">
        <v>1.6E-2</v>
      </c>
      <c r="J3560" s="4" t="s">
        <v>1099</v>
      </c>
      <c r="K3560" s="4" t="s">
        <v>881</v>
      </c>
      <c r="L3560" s="4">
        <v>3</v>
      </c>
      <c r="M3560" s="4" t="s">
        <v>1102</v>
      </c>
      <c r="N3560" s="4"/>
    </row>
    <row r="3561" spans="1:14" hidden="1" x14ac:dyDescent="0.3">
      <c r="A3561" s="4" t="s">
        <v>602</v>
      </c>
      <c r="B3561" s="4">
        <v>19</v>
      </c>
      <c r="C3561" s="4">
        <v>19</v>
      </c>
      <c r="D3561" s="5">
        <v>254</v>
      </c>
      <c r="E3561" s="4" t="s">
        <v>1523</v>
      </c>
      <c r="F3561" s="4" t="s">
        <v>1523</v>
      </c>
      <c r="G3561" s="4" t="s">
        <v>2229</v>
      </c>
      <c r="H3561" s="4">
        <v>0.72</v>
      </c>
      <c r="I3561" s="4">
        <v>0.18</v>
      </c>
      <c r="J3561" s="4" t="s">
        <v>1099</v>
      </c>
      <c r="K3561" s="4" t="s">
        <v>881</v>
      </c>
      <c r="L3561" s="4">
        <v>3</v>
      </c>
      <c r="M3561" s="4" t="s">
        <v>1102</v>
      </c>
      <c r="N3561" s="4"/>
    </row>
    <row r="3562" spans="1:14" hidden="1" x14ac:dyDescent="0.3">
      <c r="A3562" s="4" t="s">
        <v>602</v>
      </c>
      <c r="B3562" s="4">
        <v>19</v>
      </c>
      <c r="C3562" s="4">
        <v>19</v>
      </c>
      <c r="D3562" s="5">
        <v>254</v>
      </c>
      <c r="E3562" s="4" t="s">
        <v>1523</v>
      </c>
      <c r="F3562" s="4" t="s">
        <v>1523</v>
      </c>
      <c r="G3562" s="4" t="s">
        <v>2229</v>
      </c>
      <c r="H3562" s="4">
        <v>4.5599999999999996</v>
      </c>
      <c r="I3562" s="4">
        <v>28</v>
      </c>
      <c r="J3562" s="4" t="s">
        <v>1099</v>
      </c>
      <c r="K3562" s="4" t="s">
        <v>881</v>
      </c>
      <c r="L3562" s="4">
        <v>3</v>
      </c>
      <c r="M3562" s="4" t="s">
        <v>1102</v>
      </c>
      <c r="N3562" s="4"/>
    </row>
    <row r="3563" spans="1:14" hidden="1" x14ac:dyDescent="0.3">
      <c r="A3563" s="4" t="s">
        <v>602</v>
      </c>
      <c r="B3563" s="4">
        <v>19</v>
      </c>
      <c r="C3563" s="4">
        <v>19</v>
      </c>
      <c r="D3563" s="5">
        <v>254</v>
      </c>
      <c r="E3563" s="4" t="s">
        <v>1523</v>
      </c>
      <c r="F3563" s="4" t="s">
        <v>1523</v>
      </c>
      <c r="G3563" s="4" t="s">
        <v>1760</v>
      </c>
      <c r="H3563" s="4">
        <v>0.6036131774707757</v>
      </c>
      <c r="I3563" s="4">
        <f>SQRT((I3565/H3564)^2+(H3565/H3564^2*I3564)^2)</f>
        <v>0.23865672924802231</v>
      </c>
      <c r="J3563" s="4" t="s">
        <v>856</v>
      </c>
      <c r="K3563" s="4" t="s">
        <v>881</v>
      </c>
      <c r="L3563" s="4">
        <v>3</v>
      </c>
      <c r="M3563" s="4" t="s">
        <v>1904</v>
      </c>
      <c r="N3563" s="4"/>
    </row>
    <row r="3564" spans="1:14" hidden="1" x14ac:dyDescent="0.3">
      <c r="A3564" s="4" t="s">
        <v>602</v>
      </c>
      <c r="B3564" s="4">
        <v>19</v>
      </c>
      <c r="C3564" s="4">
        <v>19</v>
      </c>
      <c r="D3564" s="5">
        <v>254</v>
      </c>
      <c r="E3564" s="4" t="s">
        <v>1523</v>
      </c>
      <c r="F3564" s="4" t="s">
        <v>1523</v>
      </c>
      <c r="G3564" s="4" t="s">
        <v>967</v>
      </c>
      <c r="H3564" s="4">
        <v>9.41</v>
      </c>
      <c r="I3564" s="4">
        <v>3.01</v>
      </c>
      <c r="J3564" s="4" t="s">
        <v>1104</v>
      </c>
      <c r="K3564" s="4" t="s">
        <v>881</v>
      </c>
      <c r="L3564" s="4">
        <v>3</v>
      </c>
      <c r="M3564" s="4" t="s">
        <v>1102</v>
      </c>
      <c r="N3564" s="4"/>
    </row>
    <row r="3565" spans="1:14" hidden="1" x14ac:dyDescent="0.3">
      <c r="A3565" s="4" t="s">
        <v>602</v>
      </c>
      <c r="B3565" s="4">
        <v>19</v>
      </c>
      <c r="C3565" s="4">
        <v>19</v>
      </c>
      <c r="D3565" s="5">
        <v>254</v>
      </c>
      <c r="E3565" s="4" t="s">
        <v>1523</v>
      </c>
      <c r="F3565" s="4" t="s">
        <v>1523</v>
      </c>
      <c r="G3565" s="4" t="s">
        <v>1759</v>
      </c>
      <c r="H3565" s="4">
        <v>5.68</v>
      </c>
      <c r="I3565" s="4">
        <v>1.32</v>
      </c>
      <c r="J3565" s="4" t="s">
        <v>1105</v>
      </c>
      <c r="K3565" s="4" t="s">
        <v>881</v>
      </c>
      <c r="L3565" s="4">
        <v>3</v>
      </c>
      <c r="M3565" s="4" t="s">
        <v>1102</v>
      </c>
      <c r="N3565" s="4"/>
    </row>
    <row r="3566" spans="1:14" hidden="1" x14ac:dyDescent="0.3">
      <c r="A3566" s="4" t="s">
        <v>602</v>
      </c>
      <c r="B3566" s="4">
        <v>19</v>
      </c>
      <c r="C3566" s="4">
        <v>19</v>
      </c>
      <c r="D3566" s="5">
        <v>254</v>
      </c>
      <c r="E3566" s="4" t="s">
        <v>1523</v>
      </c>
      <c r="F3566" s="4" t="s">
        <v>1523</v>
      </c>
      <c r="G3566" s="4" t="s">
        <v>2231</v>
      </c>
      <c r="H3566" s="4">
        <v>1.46</v>
      </c>
      <c r="I3566" s="4">
        <v>1.04</v>
      </c>
      <c r="J3566" s="4" t="s">
        <v>1106</v>
      </c>
      <c r="K3566" s="4" t="s">
        <v>881</v>
      </c>
      <c r="L3566" s="4">
        <v>3</v>
      </c>
      <c r="M3566" s="4" t="s">
        <v>1102</v>
      </c>
      <c r="N3566" s="4"/>
    </row>
    <row r="3567" spans="1:14" hidden="1" x14ac:dyDescent="0.3">
      <c r="A3567" s="4" t="s">
        <v>602</v>
      </c>
      <c r="B3567" s="4">
        <v>19</v>
      </c>
      <c r="C3567" s="4">
        <v>19</v>
      </c>
      <c r="D3567" s="5">
        <v>255</v>
      </c>
      <c r="E3567" s="4" t="s">
        <v>1523</v>
      </c>
      <c r="F3567" s="4" t="s">
        <v>1523</v>
      </c>
      <c r="G3567" s="4" t="s">
        <v>1098</v>
      </c>
      <c r="H3567" s="4">
        <v>1.48</v>
      </c>
      <c r="I3567" s="4">
        <v>0.2</v>
      </c>
      <c r="J3567" s="4" t="s">
        <v>1099</v>
      </c>
      <c r="K3567" s="4" t="s">
        <v>881</v>
      </c>
      <c r="L3567" s="4"/>
      <c r="M3567" s="4"/>
      <c r="N3567" s="4"/>
    </row>
    <row r="3568" spans="1:14" hidden="1" x14ac:dyDescent="0.3">
      <c r="A3568" s="4" t="s">
        <v>602</v>
      </c>
      <c r="B3568" s="4">
        <v>19</v>
      </c>
      <c r="C3568" s="4">
        <v>19</v>
      </c>
      <c r="D3568" s="5">
        <v>255</v>
      </c>
      <c r="E3568" s="4" t="s">
        <v>1523</v>
      </c>
      <c r="F3568" s="4" t="s">
        <v>1523</v>
      </c>
      <c r="G3568" s="4" t="s">
        <v>1896</v>
      </c>
      <c r="H3568" s="4">
        <v>0.17599999999999999</v>
      </c>
      <c r="I3568" s="4">
        <v>8.0000000000000002E-3</v>
      </c>
      <c r="J3568" s="4" t="s">
        <v>1099</v>
      </c>
      <c r="K3568" s="4" t="s">
        <v>881</v>
      </c>
      <c r="L3568" s="4">
        <v>3</v>
      </c>
      <c r="M3568" s="4" t="s">
        <v>1102</v>
      </c>
      <c r="N3568" s="4"/>
    </row>
    <row r="3569" spans="1:14" hidden="1" x14ac:dyDescent="0.3">
      <c r="A3569" s="4" t="s">
        <v>602</v>
      </c>
      <c r="B3569" s="4">
        <v>19</v>
      </c>
      <c r="C3569" s="4">
        <v>19</v>
      </c>
      <c r="D3569" s="5">
        <v>255</v>
      </c>
      <c r="E3569" s="4" t="s">
        <v>1523</v>
      </c>
      <c r="F3569" s="4" t="s">
        <v>1523</v>
      </c>
      <c r="G3569" s="4" t="s">
        <v>2229</v>
      </c>
      <c r="H3569" s="4">
        <v>0.98</v>
      </c>
      <c r="I3569" s="4">
        <v>0.1</v>
      </c>
      <c r="J3569" s="4" t="s">
        <v>1099</v>
      </c>
      <c r="K3569" s="4" t="s">
        <v>881</v>
      </c>
      <c r="L3569" s="4">
        <v>3</v>
      </c>
      <c r="M3569" s="4" t="s">
        <v>1102</v>
      </c>
      <c r="N3569" s="4"/>
    </row>
    <row r="3570" spans="1:14" hidden="1" x14ac:dyDescent="0.3">
      <c r="A3570" s="4" t="s">
        <v>602</v>
      </c>
      <c r="B3570" s="4">
        <v>19</v>
      </c>
      <c r="C3570" s="4">
        <v>19</v>
      </c>
      <c r="D3570" s="5">
        <v>255</v>
      </c>
      <c r="E3570" s="4" t="s">
        <v>1523</v>
      </c>
      <c r="F3570" s="4" t="s">
        <v>1523</v>
      </c>
      <c r="G3570" s="4" t="s">
        <v>2229</v>
      </c>
      <c r="H3570" s="4">
        <v>5.89</v>
      </c>
      <c r="I3570" s="4">
        <v>0.43</v>
      </c>
      <c r="J3570" s="4" t="s">
        <v>1099</v>
      </c>
      <c r="K3570" s="4" t="s">
        <v>881</v>
      </c>
      <c r="L3570" s="4">
        <v>3</v>
      </c>
      <c r="M3570" s="4" t="s">
        <v>1102</v>
      </c>
      <c r="N3570" s="4"/>
    </row>
    <row r="3571" spans="1:14" hidden="1" x14ac:dyDescent="0.3">
      <c r="A3571" s="4" t="s">
        <v>602</v>
      </c>
      <c r="B3571" s="4">
        <v>19</v>
      </c>
      <c r="C3571" s="4">
        <v>19</v>
      </c>
      <c r="D3571" s="5">
        <v>255</v>
      </c>
      <c r="E3571" s="4" t="s">
        <v>1523</v>
      </c>
      <c r="F3571" s="4" t="s">
        <v>1523</v>
      </c>
      <c r="G3571" s="4" t="s">
        <v>1760</v>
      </c>
      <c r="H3571" s="4">
        <v>0.41034897713598073</v>
      </c>
      <c r="I3571" s="4">
        <f>SQRT((I3573/H3572)^2+(H3573/H3572^2*I3572)^2)</f>
        <v>0.2142243702965381</v>
      </c>
      <c r="J3571" s="4" t="s">
        <v>856</v>
      </c>
      <c r="K3571" s="4" t="s">
        <v>881</v>
      </c>
      <c r="L3571" s="4">
        <v>3</v>
      </c>
      <c r="M3571" s="4" t="s">
        <v>1904</v>
      </c>
      <c r="N3571" s="4"/>
    </row>
    <row r="3572" spans="1:14" hidden="1" x14ac:dyDescent="0.3">
      <c r="A3572" s="4" t="s">
        <v>602</v>
      </c>
      <c r="B3572" s="4">
        <v>19</v>
      </c>
      <c r="C3572" s="4">
        <v>19</v>
      </c>
      <c r="D3572" s="5">
        <v>255</v>
      </c>
      <c r="E3572" s="4" t="s">
        <v>1523</v>
      </c>
      <c r="F3572" s="4" t="s">
        <v>1523</v>
      </c>
      <c r="G3572" s="4" t="s">
        <v>967</v>
      </c>
      <c r="H3572" s="4">
        <v>8.31</v>
      </c>
      <c r="I3572" s="4">
        <v>2.09</v>
      </c>
      <c r="J3572" s="4" t="s">
        <v>1104</v>
      </c>
      <c r="K3572" s="4" t="s">
        <v>881</v>
      </c>
      <c r="L3572" s="4">
        <v>3</v>
      </c>
      <c r="M3572" s="4" t="s">
        <v>1102</v>
      </c>
      <c r="N3572" s="4"/>
    </row>
    <row r="3573" spans="1:14" hidden="1" x14ac:dyDescent="0.3">
      <c r="A3573" s="4" t="s">
        <v>602</v>
      </c>
      <c r="B3573" s="4">
        <v>19</v>
      </c>
      <c r="C3573" s="4">
        <v>19</v>
      </c>
      <c r="D3573" s="5">
        <v>255</v>
      </c>
      <c r="E3573" s="4" t="s">
        <v>1523</v>
      </c>
      <c r="F3573" s="4" t="s">
        <v>1523</v>
      </c>
      <c r="G3573" s="4" t="s">
        <v>1759</v>
      </c>
      <c r="H3573" s="4">
        <v>3.41</v>
      </c>
      <c r="I3573" s="4">
        <v>1.56</v>
      </c>
      <c r="J3573" s="4" t="s">
        <v>1105</v>
      </c>
      <c r="K3573" s="4" t="s">
        <v>881</v>
      </c>
      <c r="L3573" s="4">
        <v>3</v>
      </c>
      <c r="M3573" s="4" t="s">
        <v>1102</v>
      </c>
      <c r="N3573" s="4"/>
    </row>
    <row r="3574" spans="1:14" hidden="1" x14ac:dyDescent="0.3">
      <c r="A3574" s="4" t="s">
        <v>602</v>
      </c>
      <c r="B3574" s="4">
        <v>19</v>
      </c>
      <c r="C3574" s="4">
        <v>19</v>
      </c>
      <c r="D3574" s="5">
        <v>255</v>
      </c>
      <c r="E3574" s="4" t="s">
        <v>1523</v>
      </c>
      <c r="F3574" s="4" t="s">
        <v>1523</v>
      </c>
      <c r="G3574" s="4" t="s">
        <v>2231</v>
      </c>
      <c r="H3574" s="4">
        <v>4.53</v>
      </c>
      <c r="I3574" s="4">
        <v>1.34</v>
      </c>
      <c r="J3574" s="4" t="s">
        <v>1106</v>
      </c>
      <c r="K3574" s="4" t="s">
        <v>881</v>
      </c>
      <c r="L3574" s="4">
        <v>3</v>
      </c>
      <c r="M3574" s="4" t="s">
        <v>1102</v>
      </c>
      <c r="N3574" s="4"/>
    </row>
    <row r="3575" spans="1:14" hidden="1" x14ac:dyDescent="0.3">
      <c r="A3575" s="4" t="s">
        <v>602</v>
      </c>
      <c r="B3575" s="4">
        <v>19</v>
      </c>
      <c r="C3575" s="4">
        <v>19</v>
      </c>
      <c r="D3575" s="5">
        <v>256</v>
      </c>
      <c r="E3575" s="4" t="s">
        <v>1523</v>
      </c>
      <c r="F3575" s="4" t="s">
        <v>1523</v>
      </c>
      <c r="G3575" s="4" t="s">
        <v>1098</v>
      </c>
      <c r="H3575" s="4">
        <v>0.77</v>
      </c>
      <c r="I3575" s="4">
        <v>0.16</v>
      </c>
      <c r="J3575" s="4" t="s">
        <v>1099</v>
      </c>
      <c r="K3575" s="4" t="s">
        <v>881</v>
      </c>
      <c r="L3575" s="4"/>
      <c r="M3575" s="4"/>
      <c r="N3575" s="4"/>
    </row>
    <row r="3576" spans="1:14" hidden="1" x14ac:dyDescent="0.3">
      <c r="A3576" s="4" t="s">
        <v>602</v>
      </c>
      <c r="B3576" s="4">
        <v>19</v>
      </c>
      <c r="C3576" s="4">
        <v>19</v>
      </c>
      <c r="D3576" s="5">
        <v>256</v>
      </c>
      <c r="E3576" s="4" t="s">
        <v>1523</v>
      </c>
      <c r="F3576" s="4" t="s">
        <v>1523</v>
      </c>
      <c r="G3576" s="4" t="s">
        <v>1896</v>
      </c>
      <c r="H3576" s="4">
        <v>5.8000000000000003E-2</v>
      </c>
      <c r="I3576" s="4">
        <v>1.6E-2</v>
      </c>
      <c r="J3576" s="4" t="s">
        <v>1099</v>
      </c>
      <c r="K3576" s="4" t="s">
        <v>881</v>
      </c>
      <c r="L3576" s="4">
        <v>3</v>
      </c>
      <c r="M3576" s="4" t="s">
        <v>1102</v>
      </c>
      <c r="N3576" s="4"/>
    </row>
    <row r="3577" spans="1:14" hidden="1" x14ac:dyDescent="0.3">
      <c r="A3577" s="4" t="s">
        <v>602</v>
      </c>
      <c r="B3577" s="4">
        <v>19</v>
      </c>
      <c r="C3577" s="4">
        <v>19</v>
      </c>
      <c r="D3577" s="5">
        <v>256</v>
      </c>
      <c r="E3577" s="4" t="s">
        <v>1523</v>
      </c>
      <c r="F3577" s="4" t="s">
        <v>1523</v>
      </c>
      <c r="G3577" s="4" t="s">
        <v>2229</v>
      </c>
      <c r="H3577" s="4">
        <v>0.56000000000000005</v>
      </c>
      <c r="I3577" s="4">
        <v>7.0000000000000007E-2</v>
      </c>
      <c r="J3577" s="4" t="s">
        <v>1099</v>
      </c>
      <c r="K3577" s="4" t="s">
        <v>881</v>
      </c>
      <c r="L3577" s="4">
        <v>3</v>
      </c>
      <c r="M3577" s="4" t="s">
        <v>1102</v>
      </c>
      <c r="N3577" s="4"/>
    </row>
    <row r="3578" spans="1:14" hidden="1" x14ac:dyDescent="0.3">
      <c r="A3578" s="4" t="s">
        <v>602</v>
      </c>
      <c r="B3578" s="4">
        <v>19</v>
      </c>
      <c r="C3578" s="4">
        <v>19</v>
      </c>
      <c r="D3578" s="5">
        <v>256</v>
      </c>
      <c r="E3578" s="4" t="s">
        <v>1523</v>
      </c>
      <c r="F3578" s="4" t="s">
        <v>1523</v>
      </c>
      <c r="G3578" s="4" t="s">
        <v>2229</v>
      </c>
      <c r="H3578" s="4">
        <v>4.01</v>
      </c>
      <c r="I3578" s="4">
        <v>0.18</v>
      </c>
      <c r="J3578" s="4" t="s">
        <v>1099</v>
      </c>
      <c r="K3578" s="4" t="s">
        <v>881</v>
      </c>
      <c r="L3578" s="4">
        <v>3</v>
      </c>
      <c r="M3578" s="4" t="s">
        <v>1102</v>
      </c>
      <c r="N3578" s="4"/>
    </row>
    <row r="3579" spans="1:14" hidden="1" x14ac:dyDescent="0.3">
      <c r="A3579" s="4" t="s">
        <v>602</v>
      </c>
      <c r="B3579" s="4">
        <v>19</v>
      </c>
      <c r="C3579" s="4">
        <v>19</v>
      </c>
      <c r="D3579" s="5">
        <v>256</v>
      </c>
      <c r="E3579" s="4" t="s">
        <v>1523</v>
      </c>
      <c r="F3579" s="4" t="s">
        <v>1523</v>
      </c>
      <c r="G3579" s="4" t="s">
        <v>1760</v>
      </c>
      <c r="H3579" s="4">
        <v>0.6504263093788063</v>
      </c>
      <c r="I3579" s="4">
        <f>SQRT((I3581/H3580)^2+(H3581/H3580^2*I3580)^2)</f>
        <v>0.27134753657084532</v>
      </c>
      <c r="J3579" s="4" t="s">
        <v>856</v>
      </c>
      <c r="K3579" s="4" t="s">
        <v>881</v>
      </c>
      <c r="L3579" s="4">
        <v>3</v>
      </c>
      <c r="M3579" s="4" t="s">
        <v>1904</v>
      </c>
      <c r="N3579" s="4"/>
    </row>
    <row r="3580" spans="1:14" hidden="1" x14ac:dyDescent="0.3">
      <c r="A3580" s="4" t="s">
        <v>602</v>
      </c>
      <c r="B3580" s="4">
        <v>19</v>
      </c>
      <c r="C3580" s="4">
        <v>19</v>
      </c>
      <c r="D3580" s="5">
        <v>256</v>
      </c>
      <c r="E3580" s="4" t="s">
        <v>1523</v>
      </c>
      <c r="F3580" s="4" t="s">
        <v>1523</v>
      </c>
      <c r="G3580" s="4" t="s">
        <v>967</v>
      </c>
      <c r="H3580" s="4">
        <v>8.2100000000000009</v>
      </c>
      <c r="I3580" s="4">
        <v>2.56</v>
      </c>
      <c r="J3580" s="4" t="s">
        <v>1104</v>
      </c>
      <c r="K3580" s="4" t="s">
        <v>881</v>
      </c>
      <c r="L3580" s="4">
        <v>3</v>
      </c>
      <c r="M3580" s="4" t="s">
        <v>1102</v>
      </c>
      <c r="N3580" s="4"/>
    </row>
    <row r="3581" spans="1:14" hidden="1" x14ac:dyDescent="0.3">
      <c r="A3581" s="4" t="s">
        <v>602</v>
      </c>
      <c r="B3581" s="4">
        <v>19</v>
      </c>
      <c r="C3581" s="4">
        <v>19</v>
      </c>
      <c r="D3581" s="5">
        <v>256</v>
      </c>
      <c r="E3581" s="4" t="s">
        <v>1523</v>
      </c>
      <c r="F3581" s="4" t="s">
        <v>1523</v>
      </c>
      <c r="G3581" s="4" t="s">
        <v>1759</v>
      </c>
      <c r="H3581" s="4">
        <v>5.34</v>
      </c>
      <c r="I3581" s="4">
        <v>1.48</v>
      </c>
      <c r="J3581" s="4" t="s">
        <v>1105</v>
      </c>
      <c r="K3581" s="4" t="s">
        <v>881</v>
      </c>
      <c r="L3581" s="4">
        <v>3</v>
      </c>
      <c r="M3581" s="4" t="s">
        <v>1102</v>
      </c>
      <c r="N3581" s="4"/>
    </row>
    <row r="3582" spans="1:14" hidden="1" x14ac:dyDescent="0.3">
      <c r="A3582" s="4" t="s">
        <v>602</v>
      </c>
      <c r="B3582" s="4">
        <v>19</v>
      </c>
      <c r="C3582" s="4">
        <v>19</v>
      </c>
      <c r="D3582" s="5">
        <v>256</v>
      </c>
      <c r="E3582" s="4" t="s">
        <v>1523</v>
      </c>
      <c r="F3582" s="4" t="s">
        <v>1523</v>
      </c>
      <c r="G3582" s="4" t="s">
        <v>2231</v>
      </c>
      <c r="H3582" s="4">
        <v>0.91</v>
      </c>
      <c r="I3582" s="4">
        <v>1.02</v>
      </c>
      <c r="J3582" s="4" t="s">
        <v>1106</v>
      </c>
      <c r="K3582" s="4" t="s">
        <v>881</v>
      </c>
      <c r="L3582" s="4">
        <v>3</v>
      </c>
      <c r="M3582" s="4" t="s">
        <v>1102</v>
      </c>
      <c r="N3582" s="4"/>
    </row>
    <row r="3583" spans="1:14" hidden="1" x14ac:dyDescent="0.3">
      <c r="A3583" s="4" t="s">
        <v>602</v>
      </c>
      <c r="B3583" s="4">
        <v>19</v>
      </c>
      <c r="C3583" s="4">
        <v>19</v>
      </c>
      <c r="D3583" s="5">
        <v>257</v>
      </c>
      <c r="E3583" s="4" t="s">
        <v>1523</v>
      </c>
      <c r="F3583" s="4" t="s">
        <v>1523</v>
      </c>
      <c r="G3583" s="4" t="s">
        <v>1098</v>
      </c>
      <c r="H3583" s="4">
        <v>1.19</v>
      </c>
      <c r="I3583" s="4">
        <v>0.11</v>
      </c>
      <c r="J3583" s="4" t="s">
        <v>1099</v>
      </c>
      <c r="K3583" s="4" t="s">
        <v>881</v>
      </c>
      <c r="L3583" s="4"/>
      <c r="M3583" s="4"/>
      <c r="N3583" s="4"/>
    </row>
    <row r="3584" spans="1:14" hidden="1" x14ac:dyDescent="0.3">
      <c r="A3584" s="4" t="s">
        <v>602</v>
      </c>
      <c r="B3584" s="4">
        <v>19</v>
      </c>
      <c r="C3584" s="4">
        <v>19</v>
      </c>
      <c r="D3584" s="5">
        <v>257</v>
      </c>
      <c r="E3584" s="4" t="s">
        <v>1523</v>
      </c>
      <c r="F3584" s="4" t="s">
        <v>1523</v>
      </c>
      <c r="G3584" s="4" t="s">
        <v>1896</v>
      </c>
      <c r="H3584" s="4">
        <v>7.3999999999999996E-2</v>
      </c>
      <c r="I3584" s="4">
        <v>1.2999999999999999E-2</v>
      </c>
      <c r="J3584" s="4" t="s">
        <v>1099</v>
      </c>
      <c r="K3584" s="4" t="s">
        <v>881</v>
      </c>
      <c r="L3584" s="4">
        <v>3</v>
      </c>
      <c r="M3584" s="4" t="s">
        <v>1102</v>
      </c>
      <c r="N3584" s="4"/>
    </row>
    <row r="3585" spans="1:14" hidden="1" x14ac:dyDescent="0.3">
      <c r="A3585" s="4" t="s">
        <v>602</v>
      </c>
      <c r="B3585" s="4">
        <v>19</v>
      </c>
      <c r="C3585" s="4">
        <v>19</v>
      </c>
      <c r="D3585" s="5">
        <v>257</v>
      </c>
      <c r="E3585" s="4" t="s">
        <v>1523</v>
      </c>
      <c r="F3585" s="4" t="s">
        <v>1523</v>
      </c>
      <c r="G3585" s="4" t="s">
        <v>2229</v>
      </c>
      <c r="H3585" s="4">
        <v>0.74</v>
      </c>
      <c r="I3585" s="4">
        <v>0.18</v>
      </c>
      <c r="J3585" s="4" t="s">
        <v>1099</v>
      </c>
      <c r="K3585" s="4" t="s">
        <v>881</v>
      </c>
      <c r="L3585" s="4">
        <v>3</v>
      </c>
      <c r="M3585" s="4" t="s">
        <v>1102</v>
      </c>
      <c r="N3585" s="4"/>
    </row>
    <row r="3586" spans="1:14" hidden="1" x14ac:dyDescent="0.3">
      <c r="A3586" s="4" t="s">
        <v>602</v>
      </c>
      <c r="B3586" s="4">
        <v>19</v>
      </c>
      <c r="C3586" s="4">
        <v>19</v>
      </c>
      <c r="D3586" s="5">
        <v>257</v>
      </c>
      <c r="E3586" s="4" t="s">
        <v>1523</v>
      </c>
      <c r="F3586" s="4" t="s">
        <v>1523</v>
      </c>
      <c r="G3586" s="4" t="s">
        <v>2229</v>
      </c>
      <c r="H3586" s="4">
        <v>5.64</v>
      </c>
      <c r="I3586" s="4">
        <v>0.49</v>
      </c>
      <c r="J3586" s="4" t="s">
        <v>1099</v>
      </c>
      <c r="K3586" s="4" t="s">
        <v>881</v>
      </c>
      <c r="L3586" s="4">
        <v>3</v>
      </c>
      <c r="M3586" s="4" t="s">
        <v>1102</v>
      </c>
      <c r="N3586" s="4"/>
    </row>
    <row r="3587" spans="1:14" hidden="1" x14ac:dyDescent="0.3">
      <c r="A3587" s="4" t="s">
        <v>602</v>
      </c>
      <c r="B3587" s="4">
        <v>19</v>
      </c>
      <c r="C3587" s="4">
        <v>19</v>
      </c>
      <c r="D3587" s="5">
        <v>257</v>
      </c>
      <c r="E3587" s="4" t="s">
        <v>1523</v>
      </c>
      <c r="F3587" s="4" t="s">
        <v>1523</v>
      </c>
      <c r="G3587" s="4" t="s">
        <v>1760</v>
      </c>
      <c r="H3587" s="4">
        <v>0.26785714285714285</v>
      </c>
      <c r="I3587" s="4">
        <f>SQRT((I3589/H3588)^2+(H3589/H3588^2*I3588)^2)</f>
        <v>0.18829627915979122</v>
      </c>
      <c r="J3587" s="4" t="s">
        <v>856</v>
      </c>
      <c r="K3587" s="4" t="s">
        <v>881</v>
      </c>
      <c r="L3587" s="4">
        <v>3</v>
      </c>
      <c r="M3587" s="4" t="s">
        <v>1904</v>
      </c>
      <c r="N3587" s="4"/>
    </row>
    <row r="3588" spans="1:14" hidden="1" x14ac:dyDescent="0.3">
      <c r="A3588" s="4" t="s">
        <v>602</v>
      </c>
      <c r="B3588" s="4">
        <v>19</v>
      </c>
      <c r="C3588" s="4">
        <v>19</v>
      </c>
      <c r="D3588" s="5">
        <v>257</v>
      </c>
      <c r="E3588" s="4" t="s">
        <v>1523</v>
      </c>
      <c r="F3588" s="4" t="s">
        <v>1523</v>
      </c>
      <c r="G3588" s="4" t="s">
        <v>967</v>
      </c>
      <c r="H3588" s="4">
        <v>7.84</v>
      </c>
      <c r="I3588" s="4">
        <v>3.21</v>
      </c>
      <c r="J3588" s="4" t="s">
        <v>1104</v>
      </c>
      <c r="K3588" s="4" t="s">
        <v>881</v>
      </c>
      <c r="L3588" s="4">
        <v>3</v>
      </c>
      <c r="M3588" s="4" t="s">
        <v>1102</v>
      </c>
      <c r="N3588" s="4"/>
    </row>
    <row r="3589" spans="1:14" hidden="1" x14ac:dyDescent="0.3">
      <c r="A3589" s="4" t="s">
        <v>602</v>
      </c>
      <c r="B3589" s="4">
        <v>19</v>
      </c>
      <c r="C3589" s="4">
        <v>19</v>
      </c>
      <c r="D3589" s="5">
        <v>257</v>
      </c>
      <c r="E3589" s="4" t="s">
        <v>1523</v>
      </c>
      <c r="F3589" s="4" t="s">
        <v>1523</v>
      </c>
      <c r="G3589" s="4" t="s">
        <v>1759</v>
      </c>
      <c r="H3589" s="4">
        <v>2.1</v>
      </c>
      <c r="I3589" s="4">
        <v>1.2</v>
      </c>
      <c r="J3589" s="4" t="s">
        <v>1105</v>
      </c>
      <c r="K3589" s="4" t="s">
        <v>881</v>
      </c>
      <c r="L3589" s="4">
        <v>3</v>
      </c>
      <c r="M3589" s="4" t="s">
        <v>1102</v>
      </c>
      <c r="N3589" s="4"/>
    </row>
    <row r="3590" spans="1:14" hidden="1" x14ac:dyDescent="0.3">
      <c r="A3590" s="4" t="s">
        <v>602</v>
      </c>
      <c r="B3590" s="4">
        <v>19</v>
      </c>
      <c r="C3590" s="4">
        <v>19</v>
      </c>
      <c r="D3590" s="5">
        <v>257</v>
      </c>
      <c r="E3590" s="4" t="s">
        <v>1523</v>
      </c>
      <c r="F3590" s="4" t="s">
        <v>1523</v>
      </c>
      <c r="G3590" s="4" t="s">
        <v>2231</v>
      </c>
      <c r="H3590" s="4">
        <v>3.56</v>
      </c>
      <c r="I3590" s="4">
        <v>1.29</v>
      </c>
      <c r="J3590" s="4" t="s">
        <v>1106</v>
      </c>
      <c r="K3590" s="4" t="s">
        <v>881</v>
      </c>
      <c r="L3590" s="4">
        <v>3</v>
      </c>
      <c r="M3590" s="4" t="s">
        <v>1102</v>
      </c>
      <c r="N3590" s="4"/>
    </row>
    <row r="3591" spans="1:14" hidden="1" x14ac:dyDescent="0.3">
      <c r="A3591" s="4" t="s">
        <v>602</v>
      </c>
      <c r="B3591" s="4">
        <v>19</v>
      </c>
      <c r="C3591" s="4">
        <v>19</v>
      </c>
      <c r="D3591" s="5">
        <v>258</v>
      </c>
      <c r="E3591" s="4" t="s">
        <v>1523</v>
      </c>
      <c r="F3591" s="4" t="s">
        <v>1523</v>
      </c>
      <c r="G3591" s="4" t="s">
        <v>1098</v>
      </c>
      <c r="H3591" s="4">
        <v>0.56000000000000005</v>
      </c>
      <c r="I3591" s="4">
        <v>0.09</v>
      </c>
      <c r="J3591" s="4" t="s">
        <v>1099</v>
      </c>
      <c r="K3591" s="4" t="s">
        <v>881</v>
      </c>
      <c r="L3591" s="4"/>
      <c r="M3591" s="4"/>
      <c r="N3591" s="4"/>
    </row>
    <row r="3592" spans="1:14" hidden="1" x14ac:dyDescent="0.3">
      <c r="A3592" s="4" t="s">
        <v>602</v>
      </c>
      <c r="B3592" s="4">
        <v>19</v>
      </c>
      <c r="C3592" s="4">
        <v>19</v>
      </c>
      <c r="D3592" s="5">
        <v>258</v>
      </c>
      <c r="E3592" s="4" t="s">
        <v>1523</v>
      </c>
      <c r="F3592" s="4" t="s">
        <v>1523</v>
      </c>
      <c r="G3592" s="4" t="s">
        <v>1896</v>
      </c>
      <c r="H3592" s="4">
        <v>2.3E-2</v>
      </c>
      <c r="I3592" s="4">
        <v>5.0000000000000001E-3</v>
      </c>
      <c r="J3592" s="4" t="s">
        <v>1099</v>
      </c>
      <c r="K3592" s="4" t="s">
        <v>881</v>
      </c>
      <c r="L3592" s="4">
        <v>3</v>
      </c>
      <c r="M3592" s="4" t="s">
        <v>1103</v>
      </c>
      <c r="N3592" s="4"/>
    </row>
    <row r="3593" spans="1:14" hidden="1" x14ac:dyDescent="0.3">
      <c r="A3593" s="4" t="s">
        <v>602</v>
      </c>
      <c r="B3593" s="4">
        <v>19</v>
      </c>
      <c r="C3593" s="4">
        <v>19</v>
      </c>
      <c r="D3593" s="5">
        <v>258</v>
      </c>
      <c r="E3593" s="4" t="s">
        <v>1523</v>
      </c>
      <c r="F3593" s="4" t="s">
        <v>1523</v>
      </c>
      <c r="G3593" s="4" t="s">
        <v>2229</v>
      </c>
      <c r="H3593" s="4">
        <v>0.44</v>
      </c>
      <c r="I3593" s="4">
        <v>0.22</v>
      </c>
      <c r="J3593" s="4" t="s">
        <v>1099</v>
      </c>
      <c r="K3593" s="4" t="s">
        <v>881</v>
      </c>
      <c r="L3593" s="4">
        <v>3</v>
      </c>
      <c r="M3593" s="4" t="s">
        <v>1103</v>
      </c>
      <c r="N3593" s="4"/>
    </row>
    <row r="3594" spans="1:14" hidden="1" x14ac:dyDescent="0.3">
      <c r="A3594" s="4" t="s">
        <v>602</v>
      </c>
      <c r="B3594" s="4">
        <v>19</v>
      </c>
      <c r="C3594" s="4">
        <v>19</v>
      </c>
      <c r="D3594" s="5">
        <v>258</v>
      </c>
      <c r="E3594" s="4" t="s">
        <v>1523</v>
      </c>
      <c r="F3594" s="4" t="s">
        <v>1523</v>
      </c>
      <c r="G3594" s="4" t="s">
        <v>2229</v>
      </c>
      <c r="H3594" s="4">
        <v>3.06</v>
      </c>
      <c r="I3594" s="4">
        <v>0.68</v>
      </c>
      <c r="J3594" s="4" t="s">
        <v>1099</v>
      </c>
      <c r="K3594" s="4" t="s">
        <v>881</v>
      </c>
      <c r="L3594" s="4">
        <v>3</v>
      </c>
      <c r="M3594" s="4" t="s">
        <v>1103</v>
      </c>
      <c r="N3594" s="4"/>
    </row>
    <row r="3595" spans="1:14" hidden="1" x14ac:dyDescent="0.3">
      <c r="A3595" s="4" t="s">
        <v>602</v>
      </c>
      <c r="B3595" s="4">
        <v>19</v>
      </c>
      <c r="C3595" s="4">
        <v>19</v>
      </c>
      <c r="D3595" s="5">
        <v>258</v>
      </c>
      <c r="E3595" s="4" t="s">
        <v>1523</v>
      </c>
      <c r="F3595" s="4" t="s">
        <v>1523</v>
      </c>
      <c r="G3595" s="4" t="s">
        <v>1760</v>
      </c>
      <c r="H3595" s="4">
        <v>1.0339195979899498</v>
      </c>
      <c r="I3595" s="4">
        <f>SQRT((I3597/H3596)^2+(H3597/H3596^2*I3596)^2)</f>
        <v>0.44098002198658909</v>
      </c>
      <c r="J3595" s="4" t="s">
        <v>856</v>
      </c>
      <c r="K3595" s="4" t="s">
        <v>881</v>
      </c>
      <c r="L3595" s="4">
        <v>3</v>
      </c>
      <c r="M3595" s="4" t="s">
        <v>1904</v>
      </c>
      <c r="N3595" s="4"/>
    </row>
    <row r="3596" spans="1:14" hidden="1" x14ac:dyDescent="0.3">
      <c r="A3596" s="4" t="s">
        <v>602</v>
      </c>
      <c r="B3596" s="4">
        <v>19</v>
      </c>
      <c r="C3596" s="4">
        <v>19</v>
      </c>
      <c r="D3596" s="5">
        <v>258</v>
      </c>
      <c r="E3596" s="4" t="s">
        <v>1523</v>
      </c>
      <c r="F3596" s="4" t="s">
        <v>1523</v>
      </c>
      <c r="G3596" s="4" t="s">
        <v>967</v>
      </c>
      <c r="H3596" s="4">
        <v>7.96</v>
      </c>
      <c r="I3596" s="4">
        <v>2.4500000000000002</v>
      </c>
      <c r="J3596" s="4" t="s">
        <v>1104</v>
      </c>
      <c r="K3596" s="4" t="s">
        <v>881</v>
      </c>
      <c r="L3596" s="4">
        <v>3</v>
      </c>
      <c r="M3596" s="4" t="s">
        <v>1103</v>
      </c>
      <c r="N3596" s="4"/>
    </row>
    <row r="3597" spans="1:14" hidden="1" x14ac:dyDescent="0.3">
      <c r="A3597" s="4" t="s">
        <v>602</v>
      </c>
      <c r="B3597" s="4">
        <v>19</v>
      </c>
      <c r="C3597" s="4">
        <v>19</v>
      </c>
      <c r="D3597" s="5">
        <v>258</v>
      </c>
      <c r="E3597" s="4" t="s">
        <v>1523</v>
      </c>
      <c r="F3597" s="4" t="s">
        <v>1523</v>
      </c>
      <c r="G3597" s="4" t="s">
        <v>1759</v>
      </c>
      <c r="H3597" s="4">
        <v>8.23</v>
      </c>
      <c r="I3597" s="4">
        <v>2.4300000000000002</v>
      </c>
      <c r="J3597" s="4" t="s">
        <v>1105</v>
      </c>
      <c r="K3597" s="4" t="s">
        <v>881</v>
      </c>
      <c r="L3597" s="4">
        <v>3</v>
      </c>
      <c r="M3597" s="4" t="s">
        <v>1103</v>
      </c>
      <c r="N3597" s="4"/>
    </row>
    <row r="3598" spans="1:14" hidden="1" x14ac:dyDescent="0.3">
      <c r="A3598" s="4" t="s">
        <v>602</v>
      </c>
      <c r="B3598" s="4">
        <v>19</v>
      </c>
      <c r="C3598" s="4">
        <v>19</v>
      </c>
      <c r="D3598" s="5">
        <v>258</v>
      </c>
      <c r="E3598" s="4" t="s">
        <v>1523</v>
      </c>
      <c r="F3598" s="4" t="s">
        <v>1523</v>
      </c>
      <c r="G3598" s="4" t="s">
        <v>2231</v>
      </c>
      <c r="H3598" s="4">
        <v>4.6900000000000004</v>
      </c>
      <c r="I3598" s="4">
        <v>1.34</v>
      </c>
      <c r="J3598" s="4" t="s">
        <v>1106</v>
      </c>
      <c r="K3598" s="4" t="s">
        <v>881</v>
      </c>
      <c r="L3598" s="4">
        <v>3</v>
      </c>
      <c r="M3598" s="4" t="s">
        <v>1103</v>
      </c>
      <c r="N3598" s="4"/>
    </row>
    <row r="3599" spans="1:14" hidden="1" x14ac:dyDescent="0.3">
      <c r="A3599" s="4" t="s">
        <v>602</v>
      </c>
      <c r="B3599" s="4">
        <v>19</v>
      </c>
      <c r="C3599" s="4">
        <v>19</v>
      </c>
      <c r="D3599" s="5">
        <v>259</v>
      </c>
      <c r="E3599" s="4" t="s">
        <v>1523</v>
      </c>
      <c r="F3599" s="4" t="s">
        <v>1523</v>
      </c>
      <c r="G3599" s="4" t="s">
        <v>1098</v>
      </c>
      <c r="H3599" s="4">
        <v>1.29</v>
      </c>
      <c r="I3599" s="4">
        <v>0.09</v>
      </c>
      <c r="J3599" s="4" t="s">
        <v>1099</v>
      </c>
      <c r="K3599" s="4" t="s">
        <v>881</v>
      </c>
      <c r="L3599" s="4"/>
      <c r="M3599" s="4"/>
      <c r="N3599" s="4"/>
    </row>
    <row r="3600" spans="1:14" hidden="1" x14ac:dyDescent="0.3">
      <c r="A3600" s="4" t="s">
        <v>602</v>
      </c>
      <c r="B3600" s="4">
        <v>19</v>
      </c>
      <c r="C3600" s="4">
        <v>19</v>
      </c>
      <c r="D3600" s="5">
        <v>259</v>
      </c>
      <c r="E3600" s="4" t="s">
        <v>1523</v>
      </c>
      <c r="F3600" s="4" t="s">
        <v>1523</v>
      </c>
      <c r="G3600" s="4" t="s">
        <v>1896</v>
      </c>
      <c r="H3600" s="4">
        <v>6.8000000000000005E-2</v>
      </c>
      <c r="I3600" s="4">
        <v>2.3E-2</v>
      </c>
      <c r="J3600" s="4" t="s">
        <v>1099</v>
      </c>
      <c r="K3600" s="4" t="s">
        <v>881</v>
      </c>
      <c r="L3600" s="4">
        <v>3</v>
      </c>
      <c r="M3600" s="4" t="s">
        <v>1103</v>
      </c>
      <c r="N3600" s="4"/>
    </row>
    <row r="3601" spans="1:14" hidden="1" x14ac:dyDescent="0.3">
      <c r="A3601" s="4" t="s">
        <v>602</v>
      </c>
      <c r="B3601" s="4">
        <v>19</v>
      </c>
      <c r="C3601" s="4">
        <v>19</v>
      </c>
      <c r="D3601" s="5">
        <v>259</v>
      </c>
      <c r="E3601" s="4" t="s">
        <v>1523</v>
      </c>
      <c r="F3601" s="4" t="s">
        <v>1523</v>
      </c>
      <c r="G3601" s="4" t="s">
        <v>2229</v>
      </c>
      <c r="H3601" s="4">
        <v>0.68</v>
      </c>
      <c r="I3601" s="4">
        <v>0.27</v>
      </c>
      <c r="J3601" s="4" t="s">
        <v>1099</v>
      </c>
      <c r="K3601" s="4" t="s">
        <v>881</v>
      </c>
      <c r="L3601" s="4">
        <v>3</v>
      </c>
      <c r="M3601" s="4" t="s">
        <v>1103</v>
      </c>
      <c r="N3601" s="4"/>
    </row>
    <row r="3602" spans="1:14" hidden="1" x14ac:dyDescent="0.3">
      <c r="A3602" s="4" t="s">
        <v>602</v>
      </c>
      <c r="B3602" s="4">
        <v>19</v>
      </c>
      <c r="C3602" s="4">
        <v>19</v>
      </c>
      <c r="D3602" s="5">
        <v>259</v>
      </c>
      <c r="E3602" s="4" t="s">
        <v>1523</v>
      </c>
      <c r="F3602" s="4" t="s">
        <v>1523</v>
      </c>
      <c r="G3602" s="4" t="s">
        <v>2229</v>
      </c>
      <c r="H3602" s="4">
        <v>4.7300000000000004</v>
      </c>
      <c r="I3602" s="4">
        <v>0.64</v>
      </c>
      <c r="J3602" s="4" t="s">
        <v>1099</v>
      </c>
      <c r="K3602" s="4" t="s">
        <v>881</v>
      </c>
      <c r="L3602" s="4">
        <v>3</v>
      </c>
      <c r="M3602" s="4" t="s">
        <v>1103</v>
      </c>
      <c r="N3602" s="4"/>
    </row>
    <row r="3603" spans="1:14" hidden="1" x14ac:dyDescent="0.3">
      <c r="A3603" s="4" t="s">
        <v>602</v>
      </c>
      <c r="B3603" s="4">
        <v>19</v>
      </c>
      <c r="C3603" s="4">
        <v>19</v>
      </c>
      <c r="D3603" s="5">
        <v>259</v>
      </c>
      <c r="E3603" s="4" t="s">
        <v>1523</v>
      </c>
      <c r="F3603" s="4" t="s">
        <v>1523</v>
      </c>
      <c r="G3603" s="4" t="s">
        <v>1760</v>
      </c>
      <c r="H3603" s="4">
        <v>1.0558659217877093</v>
      </c>
      <c r="I3603" s="4">
        <f>SQRT((I3605/H3604)^2+(H3605/H3604^2*I3604)^2)</f>
        <v>0.35570206458216985</v>
      </c>
      <c r="J3603" s="4" t="s">
        <v>856</v>
      </c>
      <c r="K3603" s="4" t="s">
        <v>881</v>
      </c>
      <c r="L3603" s="4">
        <v>3</v>
      </c>
      <c r="M3603" s="4" t="s">
        <v>1904</v>
      </c>
      <c r="N3603" s="4"/>
    </row>
    <row r="3604" spans="1:14" hidden="1" x14ac:dyDescent="0.3">
      <c r="A3604" s="4" t="s">
        <v>602</v>
      </c>
      <c r="B3604" s="4">
        <v>19</v>
      </c>
      <c r="C3604" s="4">
        <v>19</v>
      </c>
      <c r="D3604" s="5">
        <v>259</v>
      </c>
      <c r="E3604" s="4" t="s">
        <v>1523</v>
      </c>
      <c r="F3604" s="4" t="s">
        <v>1523</v>
      </c>
      <c r="G3604" s="4" t="s">
        <v>967</v>
      </c>
      <c r="H3604" s="4">
        <v>7.16</v>
      </c>
      <c r="I3604" s="4">
        <v>2.1800000000000002</v>
      </c>
      <c r="J3604" s="4" t="s">
        <v>1104</v>
      </c>
      <c r="K3604" s="4" t="s">
        <v>881</v>
      </c>
      <c r="L3604" s="4">
        <v>3</v>
      </c>
      <c r="M3604" s="4" t="s">
        <v>1103</v>
      </c>
      <c r="N3604" s="4"/>
    </row>
    <row r="3605" spans="1:14" hidden="1" x14ac:dyDescent="0.3">
      <c r="A3605" s="4" t="s">
        <v>602</v>
      </c>
      <c r="B3605" s="4">
        <v>19</v>
      </c>
      <c r="C3605" s="4">
        <v>19</v>
      </c>
      <c r="D3605" s="5">
        <v>259</v>
      </c>
      <c r="E3605" s="4" t="s">
        <v>1523</v>
      </c>
      <c r="F3605" s="4" t="s">
        <v>1523</v>
      </c>
      <c r="G3605" s="4" t="s">
        <v>1759</v>
      </c>
      <c r="H3605" s="4">
        <v>7.56</v>
      </c>
      <c r="I3605" s="4">
        <v>1.0900000000000001</v>
      </c>
      <c r="J3605" s="4" t="s">
        <v>1105</v>
      </c>
      <c r="K3605" s="4" t="s">
        <v>881</v>
      </c>
      <c r="L3605" s="4">
        <v>3</v>
      </c>
      <c r="M3605" s="4" t="s">
        <v>1103</v>
      </c>
      <c r="N3605" s="4"/>
    </row>
    <row r="3606" spans="1:14" hidden="1" x14ac:dyDescent="0.3">
      <c r="A3606" s="4" t="s">
        <v>602</v>
      </c>
      <c r="B3606" s="4">
        <v>19</v>
      </c>
      <c r="C3606" s="4">
        <v>19</v>
      </c>
      <c r="D3606" s="5">
        <v>259</v>
      </c>
      <c r="E3606" s="4" t="s">
        <v>1523</v>
      </c>
      <c r="F3606" s="4" t="s">
        <v>1523</v>
      </c>
      <c r="G3606" s="4" t="s">
        <v>2231</v>
      </c>
      <c r="H3606" s="4">
        <v>3.76</v>
      </c>
      <c r="I3606" s="4">
        <v>1.1299999999999999</v>
      </c>
      <c r="J3606" s="4" t="s">
        <v>1106</v>
      </c>
      <c r="K3606" s="4" t="s">
        <v>881</v>
      </c>
      <c r="L3606" s="4">
        <v>3</v>
      </c>
      <c r="M3606" s="4" t="s">
        <v>1103</v>
      </c>
      <c r="N3606" s="4"/>
    </row>
    <row r="3607" spans="1:14" hidden="1" x14ac:dyDescent="0.3">
      <c r="A3607" s="4" t="s">
        <v>602</v>
      </c>
      <c r="B3607" s="4">
        <v>19</v>
      </c>
      <c r="C3607" s="4">
        <v>19</v>
      </c>
      <c r="D3607" s="5">
        <v>260</v>
      </c>
      <c r="E3607" s="4" t="s">
        <v>1523</v>
      </c>
      <c r="F3607" s="4" t="s">
        <v>1523</v>
      </c>
      <c r="G3607" s="4" t="s">
        <v>1098</v>
      </c>
      <c r="H3607" s="4">
        <v>0.8</v>
      </c>
      <c r="I3607" s="4">
        <v>0.12</v>
      </c>
      <c r="J3607" s="4" t="s">
        <v>1099</v>
      </c>
      <c r="K3607" s="4" t="s">
        <v>881</v>
      </c>
      <c r="L3607" s="4"/>
      <c r="M3607" s="4"/>
      <c r="N3607" s="4"/>
    </row>
    <row r="3608" spans="1:14" hidden="1" x14ac:dyDescent="0.3">
      <c r="A3608" s="4" t="s">
        <v>602</v>
      </c>
      <c r="B3608" s="4">
        <v>19</v>
      </c>
      <c r="C3608" s="4">
        <v>19</v>
      </c>
      <c r="D3608" s="5">
        <v>260</v>
      </c>
      <c r="E3608" s="4" t="s">
        <v>1523</v>
      </c>
      <c r="F3608" s="4" t="s">
        <v>1523</v>
      </c>
      <c r="G3608" s="4" t="s">
        <v>1896</v>
      </c>
      <c r="H3608" s="4">
        <v>2.4E-2</v>
      </c>
      <c r="I3608" s="4">
        <v>8.9999999999999993E-3</v>
      </c>
      <c r="J3608" s="4" t="s">
        <v>1099</v>
      </c>
      <c r="K3608" s="4" t="s">
        <v>881</v>
      </c>
      <c r="L3608" s="4">
        <v>3</v>
      </c>
      <c r="M3608" s="4" t="s">
        <v>1103</v>
      </c>
      <c r="N3608" s="4"/>
    </row>
    <row r="3609" spans="1:14" hidden="1" x14ac:dyDescent="0.3">
      <c r="A3609" s="4" t="s">
        <v>602</v>
      </c>
      <c r="B3609" s="4">
        <v>19</v>
      </c>
      <c r="C3609" s="4">
        <v>19</v>
      </c>
      <c r="D3609" s="5">
        <v>260</v>
      </c>
      <c r="E3609" s="4" t="s">
        <v>1523</v>
      </c>
      <c r="F3609" s="4" t="s">
        <v>1523</v>
      </c>
      <c r="G3609" s="4" t="s">
        <v>2229</v>
      </c>
      <c r="H3609" s="4">
        <v>0.53</v>
      </c>
      <c r="I3609" s="4">
        <v>0.31</v>
      </c>
      <c r="J3609" s="4" t="s">
        <v>1099</v>
      </c>
      <c r="K3609" s="4" t="s">
        <v>881</v>
      </c>
      <c r="L3609" s="4">
        <v>3</v>
      </c>
      <c r="M3609" s="4" t="s">
        <v>1103</v>
      </c>
      <c r="N3609" s="4"/>
    </row>
    <row r="3610" spans="1:14" hidden="1" x14ac:dyDescent="0.3">
      <c r="A3610" s="4" t="s">
        <v>602</v>
      </c>
      <c r="B3610" s="4">
        <v>19</v>
      </c>
      <c r="C3610" s="4">
        <v>19</v>
      </c>
      <c r="D3610" s="5">
        <v>260</v>
      </c>
      <c r="E3610" s="4" t="s">
        <v>1523</v>
      </c>
      <c r="F3610" s="4" t="s">
        <v>1523</v>
      </c>
      <c r="G3610" s="4" t="s">
        <v>2229</v>
      </c>
      <c r="H3610" s="4">
        <v>3.07</v>
      </c>
      <c r="I3610" s="4">
        <v>0.56000000000000005</v>
      </c>
      <c r="J3610" s="4" t="s">
        <v>1099</v>
      </c>
      <c r="K3610" s="4" t="s">
        <v>881</v>
      </c>
      <c r="L3610" s="4">
        <v>3</v>
      </c>
      <c r="M3610" s="4" t="s">
        <v>1103</v>
      </c>
      <c r="N3610" s="4"/>
    </row>
    <row r="3611" spans="1:14" hidden="1" x14ac:dyDescent="0.3">
      <c r="A3611" s="4" t="s">
        <v>602</v>
      </c>
      <c r="B3611" s="4">
        <v>19</v>
      </c>
      <c r="C3611" s="4">
        <v>19</v>
      </c>
      <c r="D3611" s="5">
        <v>260</v>
      </c>
      <c r="E3611" s="4" t="s">
        <v>1523</v>
      </c>
      <c r="F3611" s="4" t="s">
        <v>1523</v>
      </c>
      <c r="G3611" s="4" t="s">
        <v>1760</v>
      </c>
      <c r="H3611" s="4">
        <v>1.493846153846154</v>
      </c>
      <c r="I3611" s="4">
        <f>SQRT((I3613/H3612)^2+(H3613/H3612^2*I3612)^2)</f>
        <v>0.81132785467925306</v>
      </c>
      <c r="J3611" s="4" t="s">
        <v>856</v>
      </c>
      <c r="K3611" s="4" t="s">
        <v>881</v>
      </c>
      <c r="L3611" s="4">
        <v>3</v>
      </c>
      <c r="M3611" s="4" t="s">
        <v>1904</v>
      </c>
      <c r="N3611" s="4"/>
    </row>
    <row r="3612" spans="1:14" hidden="1" x14ac:dyDescent="0.3">
      <c r="A3612" s="4" t="s">
        <v>602</v>
      </c>
      <c r="B3612" s="4">
        <v>19</v>
      </c>
      <c r="C3612" s="4">
        <v>19</v>
      </c>
      <c r="D3612" s="5">
        <v>260</v>
      </c>
      <c r="E3612" s="4" t="s">
        <v>1523</v>
      </c>
      <c r="F3612" s="4" t="s">
        <v>1523</v>
      </c>
      <c r="G3612" s="4" t="s">
        <v>967</v>
      </c>
      <c r="H3612" s="4">
        <v>6.5</v>
      </c>
      <c r="I3612" s="4">
        <v>2.67</v>
      </c>
      <c r="J3612" s="4" t="s">
        <v>1104</v>
      </c>
      <c r="K3612" s="4" t="s">
        <v>881</v>
      </c>
      <c r="L3612" s="4">
        <v>3</v>
      </c>
      <c r="M3612" s="4" t="s">
        <v>1103</v>
      </c>
      <c r="N3612" s="4"/>
    </row>
    <row r="3613" spans="1:14" hidden="1" x14ac:dyDescent="0.3">
      <c r="A3613" s="4" t="s">
        <v>602</v>
      </c>
      <c r="B3613" s="4">
        <v>19</v>
      </c>
      <c r="C3613" s="4">
        <v>19</v>
      </c>
      <c r="D3613" s="5">
        <v>260</v>
      </c>
      <c r="E3613" s="4" t="s">
        <v>1523</v>
      </c>
      <c r="F3613" s="4" t="s">
        <v>1523</v>
      </c>
      <c r="G3613" s="4" t="s">
        <v>1759</v>
      </c>
      <c r="H3613" s="4">
        <v>9.7100000000000009</v>
      </c>
      <c r="I3613" s="4">
        <v>3.45</v>
      </c>
      <c r="J3613" s="4" t="s">
        <v>1105</v>
      </c>
      <c r="K3613" s="4" t="s">
        <v>881</v>
      </c>
      <c r="L3613" s="4">
        <v>3</v>
      </c>
      <c r="M3613" s="4" t="s">
        <v>1103</v>
      </c>
      <c r="N3613" s="4"/>
    </row>
    <row r="3614" spans="1:14" hidden="1" x14ac:dyDescent="0.3">
      <c r="A3614" s="4" t="s">
        <v>602</v>
      </c>
      <c r="B3614" s="4">
        <v>19</v>
      </c>
      <c r="C3614" s="4">
        <v>19</v>
      </c>
      <c r="D3614" s="5">
        <v>260</v>
      </c>
      <c r="E3614" s="4" t="s">
        <v>1523</v>
      </c>
      <c r="F3614" s="4" t="s">
        <v>1523</v>
      </c>
      <c r="G3614" s="4" t="s">
        <v>2231</v>
      </c>
      <c r="H3614" s="4">
        <v>5.54</v>
      </c>
      <c r="I3614" s="4">
        <v>1.98</v>
      </c>
      <c r="J3614" s="4" t="s">
        <v>1106</v>
      </c>
      <c r="K3614" s="4" t="s">
        <v>881</v>
      </c>
      <c r="L3614" s="4">
        <v>3</v>
      </c>
      <c r="M3614" s="4" t="s">
        <v>1103</v>
      </c>
      <c r="N3614" s="4"/>
    </row>
    <row r="3615" spans="1:14" hidden="1" x14ac:dyDescent="0.3">
      <c r="A3615" s="4" t="s">
        <v>602</v>
      </c>
      <c r="B3615" s="4">
        <v>19</v>
      </c>
      <c r="C3615" s="4">
        <v>19</v>
      </c>
      <c r="D3615" s="5">
        <v>261</v>
      </c>
      <c r="E3615" s="4" t="s">
        <v>1523</v>
      </c>
      <c r="F3615" s="4" t="s">
        <v>1523</v>
      </c>
      <c r="G3615" s="4" t="s">
        <v>1098</v>
      </c>
      <c r="H3615" s="4">
        <v>0.91</v>
      </c>
      <c r="I3615" s="4">
        <v>0.1</v>
      </c>
      <c r="J3615" s="4" t="s">
        <v>1099</v>
      </c>
      <c r="K3615" s="4" t="s">
        <v>881</v>
      </c>
      <c r="L3615" s="4"/>
      <c r="M3615" s="4"/>
      <c r="N3615" s="4"/>
    </row>
    <row r="3616" spans="1:14" hidden="1" x14ac:dyDescent="0.3">
      <c r="A3616" s="4" t="s">
        <v>602</v>
      </c>
      <c r="B3616" s="4">
        <v>19</v>
      </c>
      <c r="C3616" s="4">
        <v>19</v>
      </c>
      <c r="D3616" s="5">
        <v>261</v>
      </c>
      <c r="E3616" s="4" t="s">
        <v>1523</v>
      </c>
      <c r="F3616" s="4" t="s">
        <v>1523</v>
      </c>
      <c r="G3616" s="4" t="s">
        <v>1896</v>
      </c>
      <c r="H3616" s="4">
        <v>7.5999999999999998E-2</v>
      </c>
      <c r="I3616" s="4">
        <v>2.1000000000000001E-2</v>
      </c>
      <c r="J3616" s="4" t="s">
        <v>1099</v>
      </c>
      <c r="K3616" s="4" t="s">
        <v>881</v>
      </c>
      <c r="L3616" s="4">
        <v>3</v>
      </c>
      <c r="M3616" s="4" t="s">
        <v>1103</v>
      </c>
      <c r="N3616" s="4"/>
    </row>
    <row r="3617" spans="1:14" hidden="1" x14ac:dyDescent="0.3">
      <c r="A3617" s="4" t="s">
        <v>602</v>
      </c>
      <c r="B3617" s="4">
        <v>19</v>
      </c>
      <c r="C3617" s="4">
        <v>19</v>
      </c>
      <c r="D3617" s="5">
        <v>261</v>
      </c>
      <c r="E3617" s="4" t="s">
        <v>1523</v>
      </c>
      <c r="F3617" s="4" t="s">
        <v>1523</v>
      </c>
      <c r="G3617" s="4" t="s">
        <v>2229</v>
      </c>
      <c r="H3617" s="4">
        <v>0.6</v>
      </c>
      <c r="I3617" s="4">
        <v>0.36</v>
      </c>
      <c r="J3617" s="4" t="s">
        <v>1099</v>
      </c>
      <c r="K3617" s="4" t="s">
        <v>881</v>
      </c>
      <c r="L3617" s="4">
        <v>3</v>
      </c>
      <c r="M3617" s="4" t="s">
        <v>1103</v>
      </c>
      <c r="N3617" s="4"/>
    </row>
    <row r="3618" spans="1:14" hidden="1" x14ac:dyDescent="0.3">
      <c r="A3618" s="4" t="s">
        <v>602</v>
      </c>
      <c r="B3618" s="4">
        <v>19</v>
      </c>
      <c r="C3618" s="4">
        <v>19</v>
      </c>
      <c r="D3618" s="5">
        <v>261</v>
      </c>
      <c r="E3618" s="4" t="s">
        <v>1523</v>
      </c>
      <c r="F3618" s="4" t="s">
        <v>1523</v>
      </c>
      <c r="G3618" s="4" t="s">
        <v>2229</v>
      </c>
      <c r="H3618" s="4">
        <v>5.26</v>
      </c>
      <c r="I3618" s="4">
        <v>0.5</v>
      </c>
      <c r="J3618" s="4" t="s">
        <v>1099</v>
      </c>
      <c r="K3618" s="4" t="s">
        <v>881</v>
      </c>
      <c r="L3618" s="4">
        <v>3</v>
      </c>
      <c r="M3618" s="4" t="s">
        <v>1103</v>
      </c>
      <c r="N3618" s="4"/>
    </row>
    <row r="3619" spans="1:14" hidden="1" x14ac:dyDescent="0.3">
      <c r="A3619" s="4" t="s">
        <v>602</v>
      </c>
      <c r="B3619" s="4">
        <v>19</v>
      </c>
      <c r="C3619" s="4">
        <v>19</v>
      </c>
      <c r="D3619" s="5">
        <v>261</v>
      </c>
      <c r="E3619" s="4" t="s">
        <v>1523</v>
      </c>
      <c r="F3619" s="4" t="s">
        <v>1523</v>
      </c>
      <c r="G3619" s="4" t="s">
        <v>1760</v>
      </c>
      <c r="H3619" s="4">
        <v>1.4095563139931739</v>
      </c>
      <c r="I3619" s="4">
        <f>SQRT((I3621/H3620)^2+(H3621/H3620^2*I3620)^2)</f>
        <v>0.86979279017134459</v>
      </c>
      <c r="J3619" s="4" t="s">
        <v>856</v>
      </c>
      <c r="K3619" s="4" t="s">
        <v>881</v>
      </c>
      <c r="L3619" s="4">
        <v>3</v>
      </c>
      <c r="M3619" s="4" t="s">
        <v>1904</v>
      </c>
      <c r="N3619" s="4"/>
    </row>
    <row r="3620" spans="1:14" hidden="1" x14ac:dyDescent="0.3">
      <c r="A3620" s="4" t="s">
        <v>602</v>
      </c>
      <c r="B3620" s="4">
        <v>19</v>
      </c>
      <c r="C3620" s="4">
        <v>19</v>
      </c>
      <c r="D3620" s="5">
        <v>261</v>
      </c>
      <c r="E3620" s="4" t="s">
        <v>1523</v>
      </c>
      <c r="F3620" s="4" t="s">
        <v>1523</v>
      </c>
      <c r="G3620" s="4" t="s">
        <v>967</v>
      </c>
      <c r="H3620" s="4">
        <v>5.86</v>
      </c>
      <c r="I3620" s="4">
        <v>3.04</v>
      </c>
      <c r="J3620" s="4" t="s">
        <v>1104</v>
      </c>
      <c r="K3620" s="4" t="s">
        <v>881</v>
      </c>
      <c r="L3620" s="4">
        <v>3</v>
      </c>
      <c r="M3620" s="4" t="s">
        <v>1103</v>
      </c>
      <c r="N3620" s="4"/>
    </row>
    <row r="3621" spans="1:14" hidden="1" x14ac:dyDescent="0.3">
      <c r="A3621" s="4" t="s">
        <v>602</v>
      </c>
      <c r="B3621" s="4">
        <v>19</v>
      </c>
      <c r="C3621" s="4">
        <v>19</v>
      </c>
      <c r="D3621" s="5">
        <v>261</v>
      </c>
      <c r="E3621" s="4" t="s">
        <v>1523</v>
      </c>
      <c r="F3621" s="4" t="s">
        <v>1523</v>
      </c>
      <c r="G3621" s="4" t="s">
        <v>1759</v>
      </c>
      <c r="H3621" s="4">
        <v>8.26</v>
      </c>
      <c r="I3621" s="4">
        <v>2.76</v>
      </c>
      <c r="J3621" s="4" t="s">
        <v>1105</v>
      </c>
      <c r="K3621" s="4" t="s">
        <v>881</v>
      </c>
      <c r="L3621" s="4">
        <v>3</v>
      </c>
      <c r="M3621" s="4" t="s">
        <v>1103</v>
      </c>
      <c r="N3621" s="4"/>
    </row>
    <row r="3622" spans="1:14" hidden="1" x14ac:dyDescent="0.3">
      <c r="A3622" s="4" t="s">
        <v>602</v>
      </c>
      <c r="B3622" s="4">
        <v>19</v>
      </c>
      <c r="C3622" s="4">
        <v>19</v>
      </c>
      <c r="D3622" s="5">
        <v>261</v>
      </c>
      <c r="E3622" s="4" t="s">
        <v>1523</v>
      </c>
      <c r="F3622" s="4" t="s">
        <v>1523</v>
      </c>
      <c r="G3622" s="4" t="s">
        <v>2231</v>
      </c>
      <c r="H3622" s="4">
        <v>2.96</v>
      </c>
      <c r="I3622" s="4">
        <v>0.89</v>
      </c>
      <c r="J3622" s="4" t="s">
        <v>1106</v>
      </c>
      <c r="K3622" s="4" t="s">
        <v>881</v>
      </c>
      <c r="L3622" s="4">
        <v>3</v>
      </c>
      <c r="M3622" s="4" t="s">
        <v>1103</v>
      </c>
      <c r="N3622" s="4"/>
    </row>
    <row r="3623" spans="1:14" hidden="1" x14ac:dyDescent="0.3">
      <c r="A3623" s="4" t="s">
        <v>602</v>
      </c>
      <c r="B3623" s="4">
        <v>19</v>
      </c>
      <c r="C3623" s="4">
        <v>19</v>
      </c>
      <c r="D3623" s="5">
        <v>262</v>
      </c>
      <c r="E3623" s="4" t="s">
        <v>1523</v>
      </c>
      <c r="F3623" s="4" t="s">
        <v>1523</v>
      </c>
      <c r="G3623" s="4" t="s">
        <v>1098</v>
      </c>
      <c r="H3623" s="4">
        <v>0.65</v>
      </c>
      <c r="I3623" s="4">
        <v>0.72</v>
      </c>
      <c r="J3623" s="4" t="s">
        <v>1099</v>
      </c>
      <c r="K3623" s="4" t="s">
        <v>881</v>
      </c>
      <c r="L3623" s="4"/>
      <c r="M3623" s="4"/>
      <c r="N3623" s="4"/>
    </row>
    <row r="3624" spans="1:14" hidden="1" x14ac:dyDescent="0.3">
      <c r="A3624" s="4" t="s">
        <v>602</v>
      </c>
      <c r="B3624" s="4">
        <v>19</v>
      </c>
      <c r="C3624" s="4">
        <v>19</v>
      </c>
      <c r="D3624" s="5">
        <v>262</v>
      </c>
      <c r="E3624" s="4" t="s">
        <v>1523</v>
      </c>
      <c r="F3624" s="4" t="s">
        <v>1523</v>
      </c>
      <c r="G3624" s="4" t="s">
        <v>1896</v>
      </c>
      <c r="H3624" s="4">
        <v>1.4999999999999999E-2</v>
      </c>
      <c r="I3624" s="4">
        <v>2.5000000000000001E-2</v>
      </c>
      <c r="J3624" s="4" t="s">
        <v>1099</v>
      </c>
      <c r="K3624" s="4" t="s">
        <v>881</v>
      </c>
      <c r="L3624" s="4">
        <v>3</v>
      </c>
      <c r="M3624" s="4" t="s">
        <v>1103</v>
      </c>
      <c r="N3624" s="4"/>
    </row>
    <row r="3625" spans="1:14" hidden="1" x14ac:dyDescent="0.3">
      <c r="A3625" s="4" t="s">
        <v>602</v>
      </c>
      <c r="B3625" s="4">
        <v>19</v>
      </c>
      <c r="C3625" s="4">
        <v>19</v>
      </c>
      <c r="D3625" s="5">
        <v>262</v>
      </c>
      <c r="E3625" s="4" t="s">
        <v>1523</v>
      </c>
      <c r="F3625" s="4" t="s">
        <v>1523</v>
      </c>
      <c r="G3625" s="4" t="s">
        <v>2229</v>
      </c>
      <c r="H3625" s="4">
        <v>0.37</v>
      </c>
      <c r="I3625" s="4">
        <v>0.25</v>
      </c>
      <c r="J3625" s="4" t="s">
        <v>1099</v>
      </c>
      <c r="K3625" s="4" t="s">
        <v>881</v>
      </c>
      <c r="L3625" s="4">
        <v>3</v>
      </c>
      <c r="M3625" s="4" t="s">
        <v>1103</v>
      </c>
      <c r="N3625" s="4"/>
    </row>
    <row r="3626" spans="1:14" hidden="1" x14ac:dyDescent="0.3">
      <c r="A3626" s="4" t="s">
        <v>602</v>
      </c>
      <c r="B3626" s="4">
        <v>19</v>
      </c>
      <c r="C3626" s="4">
        <v>19</v>
      </c>
      <c r="D3626" s="5">
        <v>262</v>
      </c>
      <c r="E3626" s="4" t="s">
        <v>1523</v>
      </c>
      <c r="F3626" s="4" t="s">
        <v>1523</v>
      </c>
      <c r="G3626" s="4" t="s">
        <v>2229</v>
      </c>
      <c r="H3626" s="4">
        <v>3.06</v>
      </c>
      <c r="I3626" s="4">
        <v>0.44</v>
      </c>
      <c r="J3626" s="4" t="s">
        <v>1099</v>
      </c>
      <c r="K3626" s="4" t="s">
        <v>881</v>
      </c>
      <c r="L3626" s="4">
        <v>3</v>
      </c>
      <c r="M3626" s="4" t="s">
        <v>1103</v>
      </c>
      <c r="N3626" s="4"/>
    </row>
    <row r="3627" spans="1:14" hidden="1" x14ac:dyDescent="0.3">
      <c r="A3627" s="4" t="s">
        <v>602</v>
      </c>
      <c r="B3627" s="4">
        <v>19</v>
      </c>
      <c r="C3627" s="4">
        <v>19</v>
      </c>
      <c r="D3627" s="5">
        <v>262</v>
      </c>
      <c r="E3627" s="4" t="s">
        <v>1523</v>
      </c>
      <c r="F3627" s="4" t="s">
        <v>1523</v>
      </c>
      <c r="G3627" s="4" t="s">
        <v>1760</v>
      </c>
      <c r="H3627" s="4">
        <v>1.2859922178988328</v>
      </c>
      <c r="I3627" s="4">
        <f>SQRT((I3629/H3628)^2+(H3629/H3628^2*I3628)^2)</f>
        <v>1.0516736229116928</v>
      </c>
      <c r="J3627" s="4" t="s">
        <v>856</v>
      </c>
      <c r="K3627" s="4" t="s">
        <v>881</v>
      </c>
      <c r="L3627" s="4">
        <v>3</v>
      </c>
      <c r="M3627" s="4" t="s">
        <v>1904</v>
      </c>
      <c r="N3627" s="4"/>
    </row>
    <row r="3628" spans="1:14" hidden="1" x14ac:dyDescent="0.3">
      <c r="A3628" s="4" t="s">
        <v>602</v>
      </c>
      <c r="B3628" s="4">
        <v>19</v>
      </c>
      <c r="C3628" s="4">
        <v>19</v>
      </c>
      <c r="D3628" s="5">
        <v>262</v>
      </c>
      <c r="E3628" s="4" t="s">
        <v>1523</v>
      </c>
      <c r="F3628" s="4" t="s">
        <v>1523</v>
      </c>
      <c r="G3628" s="4" t="s">
        <v>967</v>
      </c>
      <c r="H3628" s="4">
        <v>5.14</v>
      </c>
      <c r="I3628" s="4">
        <v>3.87</v>
      </c>
      <c r="J3628" s="4" t="s">
        <v>1104</v>
      </c>
      <c r="K3628" s="4" t="s">
        <v>881</v>
      </c>
      <c r="L3628" s="4">
        <v>3</v>
      </c>
      <c r="M3628" s="4" t="s">
        <v>1103</v>
      </c>
      <c r="N3628" s="4"/>
    </row>
    <row r="3629" spans="1:14" hidden="1" x14ac:dyDescent="0.3">
      <c r="A3629" s="4" t="s">
        <v>602</v>
      </c>
      <c r="B3629" s="4">
        <v>19</v>
      </c>
      <c r="C3629" s="4">
        <v>19</v>
      </c>
      <c r="D3629" s="5">
        <v>262</v>
      </c>
      <c r="E3629" s="4" t="s">
        <v>1523</v>
      </c>
      <c r="F3629" s="4" t="s">
        <v>1523</v>
      </c>
      <c r="G3629" s="4" t="s">
        <v>1759</v>
      </c>
      <c r="H3629" s="4">
        <v>6.61</v>
      </c>
      <c r="I3629" s="4">
        <v>2.11</v>
      </c>
      <c r="J3629" s="4" t="s">
        <v>1105</v>
      </c>
      <c r="K3629" s="4" t="s">
        <v>881</v>
      </c>
      <c r="L3629" s="4">
        <v>3</v>
      </c>
      <c r="M3629" s="4" t="s">
        <v>1103</v>
      </c>
      <c r="N3629" s="4"/>
    </row>
    <row r="3630" spans="1:14" hidden="1" x14ac:dyDescent="0.3">
      <c r="A3630" s="4" t="s">
        <v>602</v>
      </c>
      <c r="B3630" s="4">
        <v>19</v>
      </c>
      <c r="C3630" s="4">
        <v>19</v>
      </c>
      <c r="D3630" s="5">
        <v>262</v>
      </c>
      <c r="E3630" s="4" t="s">
        <v>1523</v>
      </c>
      <c r="F3630" s="4" t="s">
        <v>1523</v>
      </c>
      <c r="G3630" s="4" t="s">
        <v>2231</v>
      </c>
      <c r="H3630" s="4">
        <v>3.21</v>
      </c>
      <c r="I3630" s="4">
        <v>1.23</v>
      </c>
      <c r="J3630" s="4" t="s">
        <v>1106</v>
      </c>
      <c r="K3630" s="4" t="s">
        <v>881</v>
      </c>
      <c r="L3630" s="4">
        <v>3</v>
      </c>
      <c r="M3630" s="4" t="s">
        <v>1103</v>
      </c>
      <c r="N3630" s="4"/>
    </row>
    <row r="3631" spans="1:14" hidden="1" x14ac:dyDescent="0.3">
      <c r="A3631" s="4" t="s">
        <v>602</v>
      </c>
      <c r="B3631" s="4">
        <v>19</v>
      </c>
      <c r="C3631" s="4">
        <v>19</v>
      </c>
      <c r="D3631" s="5">
        <v>263</v>
      </c>
      <c r="E3631" s="4" t="s">
        <v>1523</v>
      </c>
      <c r="F3631" s="4" t="s">
        <v>1523</v>
      </c>
      <c r="G3631" s="4" t="s">
        <v>1098</v>
      </c>
      <c r="H3631" s="4">
        <v>0.85</v>
      </c>
      <c r="I3631" s="4">
        <v>0.16</v>
      </c>
      <c r="J3631" s="4" t="s">
        <v>1099</v>
      </c>
      <c r="K3631" s="4" t="s">
        <v>881</v>
      </c>
      <c r="L3631" s="4"/>
      <c r="M3631" s="4"/>
      <c r="N3631" s="4"/>
    </row>
    <row r="3632" spans="1:14" hidden="1" x14ac:dyDescent="0.3">
      <c r="A3632" s="4" t="s">
        <v>602</v>
      </c>
      <c r="B3632" s="4">
        <v>19</v>
      </c>
      <c r="C3632" s="4">
        <v>19</v>
      </c>
      <c r="D3632" s="5">
        <v>263</v>
      </c>
      <c r="E3632" s="4" t="s">
        <v>1523</v>
      </c>
      <c r="F3632" s="4" t="s">
        <v>1523</v>
      </c>
      <c r="G3632" s="4" t="s">
        <v>1896</v>
      </c>
      <c r="H3632" s="4">
        <v>7.2999999999999995E-2</v>
      </c>
      <c r="I3632" s="4">
        <v>3.4000000000000002E-2</v>
      </c>
      <c r="J3632" s="4" t="s">
        <v>1099</v>
      </c>
      <c r="K3632" s="4" t="s">
        <v>881</v>
      </c>
      <c r="L3632" s="4">
        <v>3</v>
      </c>
      <c r="M3632" s="4" t="s">
        <v>1103</v>
      </c>
      <c r="N3632" s="4"/>
    </row>
    <row r="3633" spans="1:14" hidden="1" x14ac:dyDescent="0.3">
      <c r="A3633" s="4" t="s">
        <v>602</v>
      </c>
      <c r="B3633" s="4">
        <v>19</v>
      </c>
      <c r="C3633" s="4">
        <v>19</v>
      </c>
      <c r="D3633" s="5">
        <v>263</v>
      </c>
      <c r="E3633" s="4" t="s">
        <v>1523</v>
      </c>
      <c r="F3633" s="4" t="s">
        <v>1523</v>
      </c>
      <c r="G3633" s="4" t="s">
        <v>2229</v>
      </c>
      <c r="H3633" s="4">
        <v>0.75</v>
      </c>
      <c r="I3633" s="4">
        <v>0.22</v>
      </c>
      <c r="J3633" s="4" t="s">
        <v>1099</v>
      </c>
      <c r="K3633" s="4" t="s">
        <v>881</v>
      </c>
      <c r="L3633" s="4">
        <v>3</v>
      </c>
      <c r="M3633" s="4" t="s">
        <v>1103</v>
      </c>
      <c r="N3633" s="4"/>
    </row>
    <row r="3634" spans="1:14" hidden="1" x14ac:dyDescent="0.3">
      <c r="A3634" s="4" t="s">
        <v>602</v>
      </c>
      <c r="B3634" s="4">
        <v>19</v>
      </c>
      <c r="C3634" s="4">
        <v>19</v>
      </c>
      <c r="D3634" s="5">
        <v>263</v>
      </c>
      <c r="E3634" s="4" t="s">
        <v>1523</v>
      </c>
      <c r="F3634" s="4" t="s">
        <v>1523</v>
      </c>
      <c r="G3634" s="4" t="s">
        <v>2229</v>
      </c>
      <c r="H3634" s="4">
        <v>5.54</v>
      </c>
      <c r="I3634" s="4">
        <v>0.51</v>
      </c>
      <c r="J3634" s="4" t="s">
        <v>1099</v>
      </c>
      <c r="K3634" s="4" t="s">
        <v>881</v>
      </c>
      <c r="L3634" s="4">
        <v>3</v>
      </c>
      <c r="M3634" s="4" t="s">
        <v>1103</v>
      </c>
      <c r="N3634" s="4"/>
    </row>
    <row r="3635" spans="1:14" hidden="1" x14ac:dyDescent="0.3">
      <c r="A3635" s="4" t="s">
        <v>602</v>
      </c>
      <c r="B3635" s="4">
        <v>19</v>
      </c>
      <c r="C3635" s="4">
        <v>19</v>
      </c>
      <c r="D3635" s="5">
        <v>263</v>
      </c>
      <c r="E3635" s="4" t="s">
        <v>1523</v>
      </c>
      <c r="F3635" s="4" t="s">
        <v>1523</v>
      </c>
      <c r="G3635" s="4" t="s">
        <v>1760</v>
      </c>
      <c r="H3635" s="4">
        <v>1.125</v>
      </c>
      <c r="I3635" s="4">
        <f>SQRT((I3637/H3636)^2+(H3637/H3636^2*I3636)^2)</f>
        <v>0.40204468876132204</v>
      </c>
      <c r="J3635" s="4" t="s">
        <v>856</v>
      </c>
      <c r="K3635" s="4" t="s">
        <v>881</v>
      </c>
      <c r="L3635" s="4">
        <v>3</v>
      </c>
      <c r="M3635" s="4" t="s">
        <v>1904</v>
      </c>
      <c r="N3635" s="4"/>
    </row>
    <row r="3636" spans="1:14" hidden="1" x14ac:dyDescent="0.3">
      <c r="A3636" s="4" t="s">
        <v>602</v>
      </c>
      <c r="B3636" s="4">
        <v>19</v>
      </c>
      <c r="C3636" s="4">
        <v>19</v>
      </c>
      <c r="D3636" s="5">
        <v>263</v>
      </c>
      <c r="E3636" s="4" t="s">
        <v>1523</v>
      </c>
      <c r="F3636" s="4" t="s">
        <v>1523</v>
      </c>
      <c r="G3636" s="4" t="s">
        <v>967</v>
      </c>
      <c r="H3636" s="4">
        <v>4.32</v>
      </c>
      <c r="I3636" s="4">
        <v>1.0900000000000001</v>
      </c>
      <c r="J3636" s="4" t="s">
        <v>1104</v>
      </c>
      <c r="K3636" s="4" t="s">
        <v>881</v>
      </c>
      <c r="L3636" s="4">
        <v>3</v>
      </c>
      <c r="M3636" s="4" t="s">
        <v>1103</v>
      </c>
      <c r="N3636" s="4"/>
    </row>
    <row r="3637" spans="1:14" hidden="1" x14ac:dyDescent="0.3">
      <c r="A3637" s="4" t="s">
        <v>602</v>
      </c>
      <c r="B3637" s="4">
        <v>19</v>
      </c>
      <c r="C3637" s="4">
        <v>19</v>
      </c>
      <c r="D3637" s="5">
        <v>263</v>
      </c>
      <c r="E3637" s="4" t="s">
        <v>1523</v>
      </c>
      <c r="F3637" s="4" t="s">
        <v>1523</v>
      </c>
      <c r="G3637" s="4" t="s">
        <v>1759</v>
      </c>
      <c r="H3637" s="4">
        <v>4.8600000000000003</v>
      </c>
      <c r="I3637" s="4">
        <v>1.23</v>
      </c>
      <c r="J3637" s="4" t="s">
        <v>1105</v>
      </c>
      <c r="K3637" s="4" t="s">
        <v>881</v>
      </c>
      <c r="L3637" s="4">
        <v>3</v>
      </c>
      <c r="M3637" s="4" t="s">
        <v>1103</v>
      </c>
      <c r="N3637" s="4"/>
    </row>
    <row r="3638" spans="1:14" hidden="1" x14ac:dyDescent="0.3">
      <c r="A3638" s="4" t="s">
        <v>602</v>
      </c>
      <c r="B3638" s="4">
        <v>19</v>
      </c>
      <c r="C3638" s="4">
        <v>19</v>
      </c>
      <c r="D3638" s="5">
        <v>263</v>
      </c>
      <c r="E3638" s="4" t="s">
        <v>1523</v>
      </c>
      <c r="F3638" s="4" t="s">
        <v>1523</v>
      </c>
      <c r="G3638" s="4" t="s">
        <v>2231</v>
      </c>
      <c r="H3638" s="4">
        <v>1.56</v>
      </c>
      <c r="I3638" s="4">
        <v>0.32</v>
      </c>
      <c r="J3638" s="4" t="s">
        <v>1106</v>
      </c>
      <c r="K3638" s="4" t="s">
        <v>881</v>
      </c>
      <c r="L3638" s="4">
        <v>3</v>
      </c>
      <c r="M3638" s="4" t="s">
        <v>1103</v>
      </c>
      <c r="N3638" s="4"/>
    </row>
    <row r="3639" spans="1:14" hidden="1" x14ac:dyDescent="0.3">
      <c r="A3639" s="4" t="s">
        <v>602</v>
      </c>
      <c r="B3639" s="4">
        <v>19</v>
      </c>
      <c r="C3639" s="4">
        <v>19</v>
      </c>
      <c r="D3639" s="5">
        <v>264</v>
      </c>
      <c r="E3639" s="4" t="s">
        <v>1523</v>
      </c>
      <c r="F3639" s="4" t="s">
        <v>1523</v>
      </c>
      <c r="G3639" s="4" t="s">
        <v>1098</v>
      </c>
      <c r="H3639" s="4">
        <v>0.65</v>
      </c>
      <c r="I3639" s="4">
        <v>7.0000000000000007E-2</v>
      </c>
      <c r="J3639" s="4" t="s">
        <v>1099</v>
      </c>
      <c r="K3639" s="4" t="s">
        <v>881</v>
      </c>
      <c r="L3639" s="4"/>
      <c r="M3639" s="4"/>
      <c r="N3639" s="4"/>
    </row>
    <row r="3640" spans="1:14" hidden="1" x14ac:dyDescent="0.3">
      <c r="A3640" s="4" t="s">
        <v>602</v>
      </c>
      <c r="B3640" s="4">
        <v>19</v>
      </c>
      <c r="C3640" s="4">
        <v>19</v>
      </c>
      <c r="D3640" s="5">
        <v>264</v>
      </c>
      <c r="E3640" s="4" t="s">
        <v>1523</v>
      </c>
      <c r="F3640" s="4" t="s">
        <v>1523</v>
      </c>
      <c r="G3640" s="4" t="s">
        <v>1896</v>
      </c>
      <c r="H3640" s="4">
        <v>1.4E-2</v>
      </c>
      <c r="I3640" s="4">
        <v>1.6E-2</v>
      </c>
      <c r="J3640" s="4" t="s">
        <v>1099</v>
      </c>
      <c r="K3640" s="4" t="s">
        <v>881</v>
      </c>
      <c r="L3640" s="4">
        <v>3</v>
      </c>
      <c r="M3640" s="4" t="s">
        <v>1103</v>
      </c>
      <c r="N3640" s="4"/>
    </row>
    <row r="3641" spans="1:14" hidden="1" x14ac:dyDescent="0.3">
      <c r="A3641" s="4" t="s">
        <v>602</v>
      </c>
      <c r="B3641" s="4">
        <v>19</v>
      </c>
      <c r="C3641" s="4">
        <v>19</v>
      </c>
      <c r="D3641" s="5">
        <v>264</v>
      </c>
      <c r="E3641" s="4" t="s">
        <v>1523</v>
      </c>
      <c r="F3641" s="4" t="s">
        <v>1523</v>
      </c>
      <c r="G3641" s="4" t="s">
        <v>2229</v>
      </c>
      <c r="H3641" s="4">
        <v>0.51</v>
      </c>
      <c r="I3641" s="4">
        <v>0.18</v>
      </c>
      <c r="J3641" s="4" t="s">
        <v>1099</v>
      </c>
      <c r="K3641" s="4" t="s">
        <v>881</v>
      </c>
      <c r="L3641" s="4">
        <v>3</v>
      </c>
      <c r="M3641" s="4" t="s">
        <v>1103</v>
      </c>
      <c r="N3641" s="4"/>
    </row>
    <row r="3642" spans="1:14" hidden="1" x14ac:dyDescent="0.3">
      <c r="A3642" s="4" t="s">
        <v>602</v>
      </c>
      <c r="B3642" s="4">
        <v>19</v>
      </c>
      <c r="C3642" s="4">
        <v>19</v>
      </c>
      <c r="D3642" s="5">
        <v>264</v>
      </c>
      <c r="E3642" s="4" t="s">
        <v>1523</v>
      </c>
      <c r="F3642" s="4" t="s">
        <v>1523</v>
      </c>
      <c r="G3642" s="4" t="s">
        <v>2229</v>
      </c>
      <c r="H3642" s="4">
        <v>3.21</v>
      </c>
      <c r="I3642" s="4">
        <v>0.49</v>
      </c>
      <c r="J3642" s="4" t="s">
        <v>1099</v>
      </c>
      <c r="K3642" s="4" t="s">
        <v>881</v>
      </c>
      <c r="L3642" s="4">
        <v>3</v>
      </c>
      <c r="M3642" s="4" t="s">
        <v>1103</v>
      </c>
      <c r="N3642" s="4"/>
    </row>
    <row r="3643" spans="1:14" hidden="1" x14ac:dyDescent="0.3">
      <c r="A3643" s="4" t="s">
        <v>602</v>
      </c>
      <c r="B3643" s="4">
        <v>19</v>
      </c>
      <c r="C3643" s="4">
        <v>19</v>
      </c>
      <c r="D3643" s="5">
        <v>264</v>
      </c>
      <c r="E3643" s="4" t="s">
        <v>1523</v>
      </c>
      <c r="F3643" s="4" t="s">
        <v>1523</v>
      </c>
      <c r="G3643" s="4" t="s">
        <v>1760</v>
      </c>
      <c r="H3643" s="4">
        <v>1.1904761904761905</v>
      </c>
      <c r="I3643" s="4">
        <f>SQRT((I3645/H3644)^2+(H3645/H3644^2*I3644)^2)</f>
        <v>0.40816337246932649</v>
      </c>
      <c r="J3643" s="4" t="s">
        <v>856</v>
      </c>
      <c r="K3643" s="4" t="s">
        <v>881</v>
      </c>
      <c r="L3643" s="4">
        <v>3</v>
      </c>
      <c r="M3643" s="4" t="s">
        <v>1904</v>
      </c>
      <c r="N3643" s="4"/>
    </row>
    <row r="3644" spans="1:14" hidden="1" x14ac:dyDescent="0.3">
      <c r="A3644" s="4" t="s">
        <v>602</v>
      </c>
      <c r="B3644" s="4">
        <v>19</v>
      </c>
      <c r="C3644" s="4">
        <v>19</v>
      </c>
      <c r="D3644" s="5">
        <v>264</v>
      </c>
      <c r="E3644" s="4" t="s">
        <v>1523</v>
      </c>
      <c r="F3644" s="4" t="s">
        <v>1523</v>
      </c>
      <c r="G3644" s="4" t="s">
        <v>967</v>
      </c>
      <c r="H3644" s="4">
        <v>4.83</v>
      </c>
      <c r="I3644" s="4">
        <v>1.23</v>
      </c>
      <c r="J3644" s="4" t="s">
        <v>1104</v>
      </c>
      <c r="K3644" s="4" t="s">
        <v>881</v>
      </c>
      <c r="L3644" s="4">
        <v>3</v>
      </c>
      <c r="M3644" s="4" t="s">
        <v>1103</v>
      </c>
      <c r="N3644" s="4"/>
    </row>
    <row r="3645" spans="1:14" hidden="1" x14ac:dyDescent="0.3">
      <c r="A3645" s="4" t="s">
        <v>602</v>
      </c>
      <c r="B3645" s="4">
        <v>19</v>
      </c>
      <c r="C3645" s="4">
        <v>19</v>
      </c>
      <c r="D3645" s="5">
        <v>264</v>
      </c>
      <c r="E3645" s="4" t="s">
        <v>1523</v>
      </c>
      <c r="F3645" s="4" t="s">
        <v>1523</v>
      </c>
      <c r="G3645" s="4" t="s">
        <v>1759</v>
      </c>
      <c r="H3645" s="4">
        <v>5.75</v>
      </c>
      <c r="I3645" s="4">
        <v>1.32</v>
      </c>
      <c r="J3645" s="4" t="s">
        <v>1105</v>
      </c>
      <c r="K3645" s="4" t="s">
        <v>881</v>
      </c>
      <c r="L3645" s="4">
        <v>3</v>
      </c>
      <c r="M3645" s="4" t="s">
        <v>1103</v>
      </c>
      <c r="N3645" s="4"/>
    </row>
    <row r="3646" spans="1:14" hidden="1" x14ac:dyDescent="0.3">
      <c r="A3646" s="4" t="s">
        <v>602</v>
      </c>
      <c r="B3646" s="4">
        <v>19</v>
      </c>
      <c r="C3646" s="4">
        <v>19</v>
      </c>
      <c r="D3646" s="5">
        <v>264</v>
      </c>
      <c r="E3646" s="4" t="s">
        <v>1523</v>
      </c>
      <c r="F3646" s="4" t="s">
        <v>1523</v>
      </c>
      <c r="G3646" s="4" t="s">
        <v>2231</v>
      </c>
      <c r="H3646" s="4">
        <v>1.88</v>
      </c>
      <c r="I3646" s="4">
        <v>0.34</v>
      </c>
      <c r="J3646" s="4" t="s">
        <v>1106</v>
      </c>
      <c r="K3646" s="4" t="s">
        <v>881</v>
      </c>
      <c r="L3646" s="4">
        <v>3</v>
      </c>
      <c r="M3646" s="4" t="s">
        <v>1103</v>
      </c>
      <c r="N3646" s="4"/>
    </row>
    <row r="3647" spans="1:14" hidden="1" x14ac:dyDescent="0.3">
      <c r="A3647" s="4" t="s">
        <v>602</v>
      </c>
      <c r="B3647" s="4">
        <v>19</v>
      </c>
      <c r="C3647" s="4">
        <v>19</v>
      </c>
      <c r="D3647" s="5">
        <v>265</v>
      </c>
      <c r="E3647" s="4" t="s">
        <v>1523</v>
      </c>
      <c r="F3647" s="4" t="s">
        <v>1523</v>
      </c>
      <c r="G3647" s="4" t="s">
        <v>1098</v>
      </c>
      <c r="H3647" s="4">
        <v>0.99</v>
      </c>
      <c r="I3647" s="4">
        <v>0.16</v>
      </c>
      <c r="J3647" s="4" t="s">
        <v>1099</v>
      </c>
      <c r="K3647" s="4" t="s">
        <v>881</v>
      </c>
      <c r="L3647" s="4"/>
      <c r="M3647" s="4"/>
      <c r="N3647" s="4"/>
    </row>
    <row r="3648" spans="1:14" hidden="1" x14ac:dyDescent="0.3">
      <c r="A3648" s="4" t="s">
        <v>602</v>
      </c>
      <c r="B3648" s="4">
        <v>19</v>
      </c>
      <c r="C3648" s="4">
        <v>19</v>
      </c>
      <c r="D3648" s="5">
        <v>265</v>
      </c>
      <c r="E3648" s="4" t="s">
        <v>1523</v>
      </c>
      <c r="F3648" s="4" t="s">
        <v>1523</v>
      </c>
      <c r="G3648" s="4" t="s">
        <v>1896</v>
      </c>
      <c r="H3648" s="4">
        <v>8.2000000000000003E-2</v>
      </c>
      <c r="I3648" s="4">
        <v>2.3E-2</v>
      </c>
      <c r="J3648" s="4" t="s">
        <v>1099</v>
      </c>
      <c r="K3648" s="4" t="s">
        <v>881</v>
      </c>
      <c r="L3648" s="4">
        <v>3</v>
      </c>
      <c r="M3648" s="4" t="s">
        <v>1103</v>
      </c>
      <c r="N3648" s="4"/>
    </row>
    <row r="3649" spans="1:14" hidden="1" x14ac:dyDescent="0.3">
      <c r="A3649" s="4" t="s">
        <v>602</v>
      </c>
      <c r="B3649" s="4">
        <v>19</v>
      </c>
      <c r="C3649" s="4">
        <v>19</v>
      </c>
      <c r="D3649" s="5">
        <v>265</v>
      </c>
      <c r="E3649" s="4" t="s">
        <v>1523</v>
      </c>
      <c r="F3649" s="4" t="s">
        <v>1523</v>
      </c>
      <c r="G3649" s="4" t="s">
        <v>2229</v>
      </c>
      <c r="H3649" s="4">
        <v>0.57999999999999996</v>
      </c>
      <c r="I3649" s="4">
        <v>0.28000000000000003</v>
      </c>
      <c r="J3649" s="4" t="s">
        <v>1099</v>
      </c>
      <c r="K3649" s="4" t="s">
        <v>881</v>
      </c>
      <c r="L3649" s="4">
        <v>3</v>
      </c>
      <c r="M3649" s="4" t="s">
        <v>1103</v>
      </c>
      <c r="N3649" s="4"/>
    </row>
    <row r="3650" spans="1:14" hidden="1" x14ac:dyDescent="0.3">
      <c r="A3650" s="4" t="s">
        <v>602</v>
      </c>
      <c r="B3650" s="4">
        <v>19</v>
      </c>
      <c r="C3650" s="4">
        <v>19</v>
      </c>
      <c r="D3650" s="5">
        <v>265</v>
      </c>
      <c r="E3650" s="4" t="s">
        <v>1523</v>
      </c>
      <c r="F3650" s="4" t="s">
        <v>1523</v>
      </c>
      <c r="G3650" s="4" t="s">
        <v>2229</v>
      </c>
      <c r="H3650" s="4">
        <v>4.4000000000000004</v>
      </c>
      <c r="I3650" s="4">
        <v>0.51</v>
      </c>
      <c r="J3650" s="4" t="s">
        <v>1099</v>
      </c>
      <c r="K3650" s="4" t="s">
        <v>881</v>
      </c>
      <c r="L3650" s="4">
        <v>3</v>
      </c>
      <c r="M3650" s="4" t="s">
        <v>1103</v>
      </c>
      <c r="N3650" s="4"/>
    </row>
    <row r="3651" spans="1:14" hidden="1" x14ac:dyDescent="0.3">
      <c r="A3651" s="4" t="s">
        <v>602</v>
      </c>
      <c r="B3651" s="4">
        <v>19</v>
      </c>
      <c r="C3651" s="4">
        <v>19</v>
      </c>
      <c r="D3651" s="5">
        <v>265</v>
      </c>
      <c r="E3651" s="4" t="s">
        <v>1523</v>
      </c>
      <c r="F3651" s="4" t="s">
        <v>1523</v>
      </c>
      <c r="G3651" s="4" t="s">
        <v>1760</v>
      </c>
      <c r="H3651" s="4">
        <v>1.302139037433155</v>
      </c>
      <c r="I3651" s="4">
        <f>SQRT((I3653/H3652)^2+(H3653/H3652^2*I3652)^2)</f>
        <v>0.68505336715449983</v>
      </c>
      <c r="J3651" s="4" t="s">
        <v>856</v>
      </c>
      <c r="K3651" s="4" t="s">
        <v>881</v>
      </c>
      <c r="L3651" s="4">
        <v>3</v>
      </c>
      <c r="M3651" s="4" t="s">
        <v>1904</v>
      </c>
      <c r="N3651" s="4"/>
    </row>
    <row r="3652" spans="1:14" hidden="1" x14ac:dyDescent="0.3">
      <c r="A3652" s="4" t="s">
        <v>602</v>
      </c>
      <c r="B3652" s="4">
        <v>19</v>
      </c>
      <c r="C3652" s="4">
        <v>19</v>
      </c>
      <c r="D3652" s="5">
        <v>265</v>
      </c>
      <c r="E3652" s="4" t="s">
        <v>1523</v>
      </c>
      <c r="F3652" s="4" t="s">
        <v>1523</v>
      </c>
      <c r="G3652" s="4" t="s">
        <v>967</v>
      </c>
      <c r="H3652" s="4">
        <v>3.74</v>
      </c>
      <c r="I3652" s="4">
        <v>1.32</v>
      </c>
      <c r="J3652" s="4" t="s">
        <v>1104</v>
      </c>
      <c r="K3652" s="4" t="s">
        <v>881</v>
      </c>
      <c r="L3652" s="4">
        <v>3</v>
      </c>
      <c r="M3652" s="4" t="s">
        <v>1103</v>
      </c>
      <c r="N3652" s="4"/>
    </row>
    <row r="3653" spans="1:14" hidden="1" x14ac:dyDescent="0.3">
      <c r="A3653" s="4" t="s">
        <v>602</v>
      </c>
      <c r="B3653" s="4">
        <v>19</v>
      </c>
      <c r="C3653" s="4">
        <v>19</v>
      </c>
      <c r="D3653" s="5">
        <v>265</v>
      </c>
      <c r="E3653" s="4" t="s">
        <v>1523</v>
      </c>
      <c r="F3653" s="4" t="s">
        <v>1523</v>
      </c>
      <c r="G3653" s="4" t="s">
        <v>1759</v>
      </c>
      <c r="H3653" s="4">
        <v>4.87</v>
      </c>
      <c r="I3653" s="4">
        <v>1.9</v>
      </c>
      <c r="J3653" s="4" t="s">
        <v>1105</v>
      </c>
      <c r="K3653" s="4" t="s">
        <v>881</v>
      </c>
      <c r="L3653" s="4">
        <v>3</v>
      </c>
      <c r="M3653" s="4" t="s">
        <v>1103</v>
      </c>
      <c r="N3653" s="4"/>
    </row>
    <row r="3654" spans="1:14" hidden="1" x14ac:dyDescent="0.3">
      <c r="A3654" s="4" t="s">
        <v>602</v>
      </c>
      <c r="B3654" s="4">
        <v>19</v>
      </c>
      <c r="C3654" s="4">
        <v>19</v>
      </c>
      <c r="D3654" s="5">
        <v>265</v>
      </c>
      <c r="E3654" s="4" t="s">
        <v>1523</v>
      </c>
      <c r="F3654" s="4" t="s">
        <v>1523</v>
      </c>
      <c r="G3654" s="4" t="s">
        <v>2231</v>
      </c>
      <c r="H3654" s="4">
        <v>0.94</v>
      </c>
      <c r="I3654" s="4">
        <v>0.11</v>
      </c>
      <c r="J3654" s="4" t="s">
        <v>1106</v>
      </c>
      <c r="K3654" s="4" t="s">
        <v>881</v>
      </c>
      <c r="L3654" s="4">
        <v>3</v>
      </c>
      <c r="M3654" s="4" t="s">
        <v>1103</v>
      </c>
      <c r="N3654" s="4"/>
    </row>
    <row r="3655" spans="1:14" hidden="1" x14ac:dyDescent="0.3">
      <c r="A3655" s="4" t="s">
        <v>602</v>
      </c>
      <c r="B3655" s="4">
        <v>19</v>
      </c>
      <c r="C3655" s="4">
        <v>19</v>
      </c>
      <c r="D3655" s="5">
        <v>266</v>
      </c>
      <c r="E3655" s="4" t="s">
        <v>1523</v>
      </c>
      <c r="F3655" s="4" t="s">
        <v>1523</v>
      </c>
      <c r="G3655" s="4" t="s">
        <v>1098</v>
      </c>
      <c r="H3655" s="4">
        <v>0.57999999999999996</v>
      </c>
      <c r="I3655" s="4">
        <v>0.11</v>
      </c>
      <c r="J3655" s="4" t="s">
        <v>1099</v>
      </c>
      <c r="K3655" s="4" t="s">
        <v>881</v>
      </c>
      <c r="L3655" s="4"/>
      <c r="M3655" s="4"/>
      <c r="N3655" s="4"/>
    </row>
    <row r="3656" spans="1:14" hidden="1" x14ac:dyDescent="0.3">
      <c r="A3656" s="4" t="s">
        <v>602</v>
      </c>
      <c r="B3656" s="4">
        <v>19</v>
      </c>
      <c r="C3656" s="4">
        <v>19</v>
      </c>
      <c r="D3656" s="5">
        <v>266</v>
      </c>
      <c r="E3656" s="4" t="s">
        <v>1523</v>
      </c>
      <c r="F3656" s="4" t="s">
        <v>1523</v>
      </c>
      <c r="G3656" s="4" t="s">
        <v>1896</v>
      </c>
      <c r="H3656" s="4">
        <v>5.5E-2</v>
      </c>
      <c r="I3656" s="4">
        <v>1.7999999999999999E-2</v>
      </c>
      <c r="J3656" s="4" t="s">
        <v>1099</v>
      </c>
      <c r="K3656" s="4" t="s">
        <v>881</v>
      </c>
      <c r="L3656" s="4">
        <v>3</v>
      </c>
      <c r="M3656" s="4" t="s">
        <v>1103</v>
      </c>
      <c r="N3656" s="4"/>
    </row>
    <row r="3657" spans="1:14" hidden="1" x14ac:dyDescent="0.3">
      <c r="A3657" s="4" t="s">
        <v>602</v>
      </c>
      <c r="B3657" s="4">
        <v>19</v>
      </c>
      <c r="C3657" s="4">
        <v>19</v>
      </c>
      <c r="D3657" s="5">
        <v>266</v>
      </c>
      <c r="E3657" s="4" t="s">
        <v>1523</v>
      </c>
      <c r="F3657" s="4" t="s">
        <v>1523</v>
      </c>
      <c r="G3657" s="4" t="s">
        <v>2229</v>
      </c>
      <c r="H3657" s="4">
        <v>0.42</v>
      </c>
      <c r="I3657" s="4">
        <v>0.34</v>
      </c>
      <c r="J3657" s="4" t="s">
        <v>1099</v>
      </c>
      <c r="K3657" s="4" t="s">
        <v>881</v>
      </c>
      <c r="L3657" s="4">
        <v>3</v>
      </c>
      <c r="M3657" s="4" t="s">
        <v>1103</v>
      </c>
      <c r="N3657" s="4"/>
    </row>
    <row r="3658" spans="1:14" hidden="1" x14ac:dyDescent="0.3">
      <c r="A3658" s="4" t="s">
        <v>602</v>
      </c>
      <c r="B3658" s="4">
        <v>19</v>
      </c>
      <c r="C3658" s="4">
        <v>19</v>
      </c>
      <c r="D3658" s="5">
        <v>266</v>
      </c>
      <c r="E3658" s="4" t="s">
        <v>1523</v>
      </c>
      <c r="F3658" s="4" t="s">
        <v>1523</v>
      </c>
      <c r="G3658" s="4" t="s">
        <v>2229</v>
      </c>
      <c r="H3658" s="4">
        <v>4.3499999999999996</v>
      </c>
      <c r="I3658" s="4">
        <v>0.34</v>
      </c>
      <c r="J3658" s="4" t="s">
        <v>1099</v>
      </c>
      <c r="K3658" s="4" t="s">
        <v>881</v>
      </c>
      <c r="L3658" s="4">
        <v>3</v>
      </c>
      <c r="M3658" s="4" t="s">
        <v>1103</v>
      </c>
      <c r="N3658" s="4"/>
    </row>
    <row r="3659" spans="1:14" hidden="1" x14ac:dyDescent="0.3">
      <c r="A3659" s="4" t="s">
        <v>602</v>
      </c>
      <c r="B3659" s="4">
        <v>19</v>
      </c>
      <c r="C3659" s="4">
        <v>19</v>
      </c>
      <c r="D3659" s="5">
        <v>266</v>
      </c>
      <c r="E3659" s="4" t="s">
        <v>1523</v>
      </c>
      <c r="F3659" s="4" t="s">
        <v>1523</v>
      </c>
      <c r="G3659" s="4" t="s">
        <v>1760</v>
      </c>
      <c r="H3659" s="4">
        <v>1.1946386946386947</v>
      </c>
      <c r="I3659" s="4">
        <f>SQRT((I3661/H3660)^2+(H3661/H3660^2*I3660)^2)</f>
        <v>0.79462121372983574</v>
      </c>
      <c r="J3659" s="4" t="s">
        <v>856</v>
      </c>
      <c r="K3659" s="4" t="s">
        <v>881</v>
      </c>
      <c r="L3659" s="4">
        <v>3</v>
      </c>
      <c r="M3659" s="4" t="s">
        <v>1904</v>
      </c>
      <c r="N3659" s="4"/>
    </row>
    <row r="3660" spans="1:14" hidden="1" x14ac:dyDescent="0.3">
      <c r="A3660" s="4" t="s">
        <v>602</v>
      </c>
      <c r="B3660" s="4">
        <v>19</v>
      </c>
      <c r="C3660" s="4">
        <v>19</v>
      </c>
      <c r="D3660" s="5">
        <v>266</v>
      </c>
      <c r="E3660" s="4" t="s">
        <v>1523</v>
      </c>
      <c r="F3660" s="4" t="s">
        <v>1523</v>
      </c>
      <c r="G3660" s="4" t="s">
        <v>967</v>
      </c>
      <c r="H3660" s="4">
        <v>8.58</v>
      </c>
      <c r="I3660" s="4">
        <v>4.9800000000000004</v>
      </c>
      <c r="J3660" s="4" t="s">
        <v>1104</v>
      </c>
      <c r="K3660" s="4" t="s">
        <v>881</v>
      </c>
      <c r="L3660" s="4">
        <v>3</v>
      </c>
      <c r="M3660" s="4" t="s">
        <v>1103</v>
      </c>
      <c r="N3660" s="4"/>
    </row>
    <row r="3661" spans="1:14" hidden="1" x14ac:dyDescent="0.3">
      <c r="A3661" s="4" t="s">
        <v>602</v>
      </c>
      <c r="B3661" s="4">
        <v>19</v>
      </c>
      <c r="C3661" s="4">
        <v>19</v>
      </c>
      <c r="D3661" s="5">
        <v>266</v>
      </c>
      <c r="E3661" s="4" t="s">
        <v>1523</v>
      </c>
      <c r="F3661" s="4" t="s">
        <v>1523</v>
      </c>
      <c r="G3661" s="4" t="s">
        <v>1759</v>
      </c>
      <c r="H3661" s="4">
        <v>10.25</v>
      </c>
      <c r="I3661" s="4">
        <v>3.33</v>
      </c>
      <c r="J3661" s="4" t="s">
        <v>1105</v>
      </c>
      <c r="K3661" s="4" t="s">
        <v>881</v>
      </c>
      <c r="L3661" s="4">
        <v>3</v>
      </c>
      <c r="M3661" s="4" t="s">
        <v>1103</v>
      </c>
      <c r="N3661" s="4"/>
    </row>
    <row r="3662" spans="1:14" hidden="1" x14ac:dyDescent="0.3">
      <c r="A3662" s="4" t="s">
        <v>602</v>
      </c>
      <c r="B3662" s="4">
        <v>19</v>
      </c>
      <c r="C3662" s="4">
        <v>19</v>
      </c>
      <c r="D3662" s="5">
        <v>266</v>
      </c>
      <c r="E3662" s="4" t="s">
        <v>1523</v>
      </c>
      <c r="F3662" s="4" t="s">
        <v>1523</v>
      </c>
      <c r="G3662" s="4" t="s">
        <v>2231</v>
      </c>
      <c r="H3662" s="4">
        <v>4.63</v>
      </c>
      <c r="I3662" s="4">
        <v>1.05</v>
      </c>
      <c r="J3662" s="4" t="s">
        <v>1106</v>
      </c>
      <c r="K3662" s="4" t="s">
        <v>881</v>
      </c>
      <c r="L3662" s="4">
        <v>3</v>
      </c>
      <c r="M3662" s="4" t="s">
        <v>1103</v>
      </c>
      <c r="N3662" s="4"/>
    </row>
    <row r="3663" spans="1:14" hidden="1" x14ac:dyDescent="0.3">
      <c r="A3663" s="4" t="s">
        <v>602</v>
      </c>
      <c r="B3663" s="4">
        <v>19</v>
      </c>
      <c r="C3663" s="4">
        <v>19</v>
      </c>
      <c r="D3663" s="5">
        <v>267</v>
      </c>
      <c r="E3663" s="4" t="s">
        <v>1523</v>
      </c>
      <c r="F3663" s="4" t="s">
        <v>1523</v>
      </c>
      <c r="G3663" s="4" t="s">
        <v>1098</v>
      </c>
      <c r="H3663" s="4">
        <v>1.36</v>
      </c>
      <c r="I3663" s="4">
        <v>0.18</v>
      </c>
      <c r="J3663" s="4" t="s">
        <v>1099</v>
      </c>
      <c r="K3663" s="4" t="s">
        <v>881</v>
      </c>
      <c r="L3663" s="4"/>
      <c r="M3663" s="4"/>
      <c r="N3663" s="4"/>
    </row>
    <row r="3664" spans="1:14" hidden="1" x14ac:dyDescent="0.3">
      <c r="A3664" s="4" t="s">
        <v>602</v>
      </c>
      <c r="B3664" s="4">
        <v>19</v>
      </c>
      <c r="C3664" s="4">
        <v>19</v>
      </c>
      <c r="D3664" s="5">
        <v>267</v>
      </c>
      <c r="E3664" s="4" t="s">
        <v>1523</v>
      </c>
      <c r="F3664" s="4" t="s">
        <v>1523</v>
      </c>
      <c r="G3664" s="4" t="s">
        <v>1896</v>
      </c>
      <c r="H3664" s="4">
        <v>9.1999999999999998E-2</v>
      </c>
      <c r="I3664" s="4">
        <v>1.2E-2</v>
      </c>
      <c r="J3664" s="4" t="s">
        <v>1099</v>
      </c>
      <c r="K3664" s="4" t="s">
        <v>881</v>
      </c>
      <c r="L3664" s="4">
        <v>3</v>
      </c>
      <c r="M3664" s="4" t="s">
        <v>1103</v>
      </c>
      <c r="N3664" s="4"/>
    </row>
    <row r="3665" spans="1:14" hidden="1" x14ac:dyDescent="0.3">
      <c r="A3665" s="4" t="s">
        <v>602</v>
      </c>
      <c r="B3665" s="4">
        <v>19</v>
      </c>
      <c r="C3665" s="4">
        <v>19</v>
      </c>
      <c r="D3665" s="5">
        <v>267</v>
      </c>
      <c r="E3665" s="4" t="s">
        <v>1523</v>
      </c>
      <c r="F3665" s="4" t="s">
        <v>1523</v>
      </c>
      <c r="G3665" s="4" t="s">
        <v>2229</v>
      </c>
      <c r="H3665" s="4">
        <v>0.8</v>
      </c>
      <c r="I3665" s="4">
        <v>0.33</v>
      </c>
      <c r="J3665" s="4" t="s">
        <v>1099</v>
      </c>
      <c r="K3665" s="4" t="s">
        <v>881</v>
      </c>
      <c r="L3665" s="4">
        <v>3</v>
      </c>
      <c r="M3665" s="4" t="s">
        <v>1103</v>
      </c>
      <c r="N3665" s="4"/>
    </row>
    <row r="3666" spans="1:14" hidden="1" x14ac:dyDescent="0.3">
      <c r="A3666" s="4" t="s">
        <v>602</v>
      </c>
      <c r="B3666" s="4">
        <v>19</v>
      </c>
      <c r="C3666" s="4">
        <v>19</v>
      </c>
      <c r="D3666" s="5">
        <v>267</v>
      </c>
      <c r="E3666" s="4" t="s">
        <v>1523</v>
      </c>
      <c r="F3666" s="4" t="s">
        <v>1523</v>
      </c>
      <c r="G3666" s="4" t="s">
        <v>2229</v>
      </c>
      <c r="H3666" s="4">
        <v>5.8</v>
      </c>
      <c r="I3666" s="4">
        <v>0.67</v>
      </c>
      <c r="J3666" s="4" t="s">
        <v>1099</v>
      </c>
      <c r="K3666" s="4" t="s">
        <v>881</v>
      </c>
      <c r="L3666" s="4">
        <v>3</v>
      </c>
      <c r="M3666" s="4" t="s">
        <v>1103</v>
      </c>
      <c r="N3666" s="4"/>
    </row>
    <row r="3667" spans="1:14" hidden="1" x14ac:dyDescent="0.3">
      <c r="A3667" s="4" t="s">
        <v>602</v>
      </c>
      <c r="B3667" s="4">
        <v>19</v>
      </c>
      <c r="C3667" s="4">
        <v>19</v>
      </c>
      <c r="D3667" s="5">
        <v>267</v>
      </c>
      <c r="E3667" s="4" t="s">
        <v>1523</v>
      </c>
      <c r="F3667" s="4" t="s">
        <v>1523</v>
      </c>
      <c r="G3667" s="4" t="s">
        <v>1760</v>
      </c>
      <c r="H3667" s="4">
        <v>1.2382310984308131</v>
      </c>
      <c r="I3667" s="4">
        <f>SQRT((I3669/H3668)^2+(H3669/H3668^2*I3668)^2)</f>
        <v>0.66825059970763168</v>
      </c>
      <c r="J3667" s="4" t="s">
        <v>856</v>
      </c>
      <c r="K3667" s="4" t="s">
        <v>881</v>
      </c>
      <c r="L3667" s="4">
        <v>3</v>
      </c>
      <c r="M3667" s="4" t="s">
        <v>1904</v>
      </c>
      <c r="N3667" s="4"/>
    </row>
    <row r="3668" spans="1:14" hidden="1" x14ac:dyDescent="0.3">
      <c r="A3668" s="4" t="s">
        <v>602</v>
      </c>
      <c r="B3668" s="4">
        <v>19</v>
      </c>
      <c r="C3668" s="4">
        <v>19</v>
      </c>
      <c r="D3668" s="5">
        <v>267</v>
      </c>
      <c r="E3668" s="4" t="s">
        <v>1523</v>
      </c>
      <c r="F3668" s="4" t="s">
        <v>1523</v>
      </c>
      <c r="G3668" s="4" t="s">
        <v>967</v>
      </c>
      <c r="H3668" s="4">
        <v>7.01</v>
      </c>
      <c r="I3668" s="4">
        <v>3.34</v>
      </c>
      <c r="J3668" s="4" t="s">
        <v>1104</v>
      </c>
      <c r="K3668" s="4" t="s">
        <v>881</v>
      </c>
      <c r="L3668" s="4">
        <v>3</v>
      </c>
      <c r="M3668" s="4" t="s">
        <v>1103</v>
      </c>
      <c r="N3668" s="4"/>
    </row>
    <row r="3669" spans="1:14" hidden="1" x14ac:dyDescent="0.3">
      <c r="A3669" s="4" t="s">
        <v>602</v>
      </c>
      <c r="B3669" s="4">
        <v>19</v>
      </c>
      <c r="C3669" s="4">
        <v>19</v>
      </c>
      <c r="D3669" s="5">
        <v>267</v>
      </c>
      <c r="E3669" s="4" t="s">
        <v>1523</v>
      </c>
      <c r="F3669" s="4" t="s">
        <v>1523</v>
      </c>
      <c r="G3669" s="4" t="s">
        <v>1759</v>
      </c>
      <c r="H3669" s="4">
        <v>8.68</v>
      </c>
      <c r="I3669" s="4">
        <v>2.2000000000000002</v>
      </c>
      <c r="J3669" s="4" t="s">
        <v>1105</v>
      </c>
      <c r="K3669" s="4" t="s">
        <v>881</v>
      </c>
      <c r="L3669" s="4">
        <v>3</v>
      </c>
      <c r="M3669" s="4" t="s">
        <v>1103</v>
      </c>
      <c r="N3669" s="4"/>
    </row>
    <row r="3670" spans="1:14" hidden="1" x14ac:dyDescent="0.3">
      <c r="A3670" s="4" t="s">
        <v>602</v>
      </c>
      <c r="B3670" s="4">
        <v>19</v>
      </c>
      <c r="C3670" s="4">
        <v>19</v>
      </c>
      <c r="D3670" s="5">
        <v>267</v>
      </c>
      <c r="E3670" s="4" t="s">
        <v>1523</v>
      </c>
      <c r="F3670" s="4" t="s">
        <v>1523</v>
      </c>
      <c r="G3670" s="4" t="s">
        <v>2231</v>
      </c>
      <c r="H3670" s="4">
        <v>3.26</v>
      </c>
      <c r="I3670" s="4">
        <v>0.9</v>
      </c>
      <c r="J3670" s="4" t="s">
        <v>1106</v>
      </c>
      <c r="K3670" s="4" t="s">
        <v>881</v>
      </c>
      <c r="L3670" s="4">
        <v>3</v>
      </c>
      <c r="M3670" s="4" t="s">
        <v>1103</v>
      </c>
      <c r="N3670" s="4"/>
    </row>
    <row r="3671" spans="1:14" hidden="1" x14ac:dyDescent="0.3">
      <c r="A3671" s="4" t="s">
        <v>602</v>
      </c>
      <c r="B3671" s="4">
        <v>19</v>
      </c>
      <c r="C3671" s="4">
        <v>19</v>
      </c>
      <c r="D3671" s="5">
        <v>268</v>
      </c>
      <c r="E3671" s="4" t="s">
        <v>1523</v>
      </c>
      <c r="F3671" s="4" t="s">
        <v>1523</v>
      </c>
      <c r="G3671" s="4" t="s">
        <v>1098</v>
      </c>
      <c r="H3671" s="4">
        <v>0.46</v>
      </c>
      <c r="I3671" s="4">
        <v>0.03</v>
      </c>
      <c r="J3671" s="4" t="s">
        <v>1099</v>
      </c>
      <c r="K3671" s="4" t="s">
        <v>881</v>
      </c>
      <c r="L3671" s="4"/>
      <c r="M3671" s="4"/>
      <c r="N3671" s="4"/>
    </row>
    <row r="3672" spans="1:14" hidden="1" x14ac:dyDescent="0.3">
      <c r="A3672" s="4" t="s">
        <v>602</v>
      </c>
      <c r="B3672" s="4">
        <v>19</v>
      </c>
      <c r="C3672" s="4">
        <v>19</v>
      </c>
      <c r="D3672" s="5">
        <v>268</v>
      </c>
      <c r="E3672" s="4" t="s">
        <v>1523</v>
      </c>
      <c r="F3672" s="4" t="s">
        <v>1523</v>
      </c>
      <c r="G3672" s="4" t="s">
        <v>1896</v>
      </c>
      <c r="H3672" s="4">
        <v>4.2000000000000003E-2</v>
      </c>
      <c r="I3672" s="4">
        <v>7.0000000000000001E-3</v>
      </c>
      <c r="J3672" s="4" t="s">
        <v>1099</v>
      </c>
      <c r="K3672" s="4" t="s">
        <v>881</v>
      </c>
      <c r="L3672" s="4">
        <v>3</v>
      </c>
      <c r="M3672" s="4" t="s">
        <v>1103</v>
      </c>
      <c r="N3672" s="4"/>
    </row>
    <row r="3673" spans="1:14" hidden="1" x14ac:dyDescent="0.3">
      <c r="A3673" s="4" t="s">
        <v>602</v>
      </c>
      <c r="B3673" s="4">
        <v>19</v>
      </c>
      <c r="C3673" s="4">
        <v>19</v>
      </c>
      <c r="D3673" s="5">
        <v>268</v>
      </c>
      <c r="E3673" s="4" t="s">
        <v>1523</v>
      </c>
      <c r="F3673" s="4" t="s">
        <v>1523</v>
      </c>
      <c r="G3673" s="4" t="s">
        <v>2229</v>
      </c>
      <c r="H3673" s="4">
        <v>0.73</v>
      </c>
      <c r="I3673" s="4">
        <v>0.25</v>
      </c>
      <c r="J3673" s="4" t="s">
        <v>1099</v>
      </c>
      <c r="K3673" s="4" t="s">
        <v>881</v>
      </c>
      <c r="L3673" s="4">
        <v>3</v>
      </c>
      <c r="M3673" s="4" t="s">
        <v>1103</v>
      </c>
      <c r="N3673" s="4"/>
    </row>
    <row r="3674" spans="1:14" hidden="1" x14ac:dyDescent="0.3">
      <c r="A3674" s="4" t="s">
        <v>602</v>
      </c>
      <c r="B3674" s="4">
        <v>19</v>
      </c>
      <c r="C3674" s="4">
        <v>19</v>
      </c>
      <c r="D3674" s="5">
        <v>268</v>
      </c>
      <c r="E3674" s="4" t="s">
        <v>1523</v>
      </c>
      <c r="F3674" s="4" t="s">
        <v>1523</v>
      </c>
      <c r="G3674" s="4" t="s">
        <v>2229</v>
      </c>
      <c r="H3674" s="4">
        <v>4.0999999999999996</v>
      </c>
      <c r="I3674" s="4">
        <v>0.54</v>
      </c>
      <c r="J3674" s="4" t="s">
        <v>1099</v>
      </c>
      <c r="K3674" s="4" t="s">
        <v>881</v>
      </c>
      <c r="L3674" s="4">
        <v>3</v>
      </c>
      <c r="M3674" s="4" t="s">
        <v>1103</v>
      </c>
      <c r="N3674" s="4"/>
    </row>
    <row r="3675" spans="1:14" hidden="1" x14ac:dyDescent="0.3">
      <c r="A3675" s="4" t="s">
        <v>602</v>
      </c>
      <c r="B3675" s="4">
        <v>19</v>
      </c>
      <c r="C3675" s="4">
        <v>19</v>
      </c>
      <c r="D3675" s="5">
        <v>268</v>
      </c>
      <c r="E3675" s="4" t="s">
        <v>1523</v>
      </c>
      <c r="F3675" s="4" t="s">
        <v>1523</v>
      </c>
      <c r="G3675" s="4" t="s">
        <v>1760</v>
      </c>
      <c r="H3675" s="4">
        <v>1.4181240063593004</v>
      </c>
      <c r="I3675" s="4">
        <f>SQRT((I3677/H3676)^2+(H3677/H3676^2*I3676)^2)</f>
        <v>0.61731818171000541</v>
      </c>
      <c r="J3675" s="4" t="s">
        <v>856</v>
      </c>
      <c r="K3675" s="4" t="s">
        <v>881</v>
      </c>
      <c r="L3675" s="4">
        <v>3</v>
      </c>
      <c r="M3675" s="4" t="s">
        <v>1904</v>
      </c>
      <c r="N3675" s="4"/>
    </row>
    <row r="3676" spans="1:14" hidden="1" x14ac:dyDescent="0.3">
      <c r="A3676" s="4" t="s">
        <v>602</v>
      </c>
      <c r="B3676" s="4">
        <v>19</v>
      </c>
      <c r="C3676" s="4">
        <v>19</v>
      </c>
      <c r="D3676" s="5">
        <v>268</v>
      </c>
      <c r="E3676" s="4" t="s">
        <v>1523</v>
      </c>
      <c r="F3676" s="4" t="s">
        <v>1523</v>
      </c>
      <c r="G3676" s="4" t="s">
        <v>967</v>
      </c>
      <c r="H3676" s="4">
        <v>6.29</v>
      </c>
      <c r="I3676" s="4">
        <v>2.54</v>
      </c>
      <c r="J3676" s="4" t="s">
        <v>1104</v>
      </c>
      <c r="K3676" s="4" t="s">
        <v>881</v>
      </c>
      <c r="L3676" s="4">
        <v>3</v>
      </c>
      <c r="M3676" s="4" t="s">
        <v>1103</v>
      </c>
      <c r="N3676" s="4"/>
    </row>
    <row r="3677" spans="1:14" hidden="1" x14ac:dyDescent="0.3">
      <c r="A3677" s="4" t="s">
        <v>602</v>
      </c>
      <c r="B3677" s="4">
        <v>19</v>
      </c>
      <c r="C3677" s="4">
        <v>19</v>
      </c>
      <c r="D3677" s="5">
        <v>268</v>
      </c>
      <c r="E3677" s="4" t="s">
        <v>1523</v>
      </c>
      <c r="F3677" s="4" t="s">
        <v>1523</v>
      </c>
      <c r="G3677" s="4" t="s">
        <v>1759</v>
      </c>
      <c r="H3677" s="4">
        <v>8.92</v>
      </c>
      <c r="I3677" s="4">
        <v>1.45</v>
      </c>
      <c r="J3677" s="4" t="s">
        <v>1105</v>
      </c>
      <c r="K3677" s="4" t="s">
        <v>881</v>
      </c>
      <c r="L3677" s="4">
        <v>3</v>
      </c>
      <c r="M3677" s="4" t="s">
        <v>1103</v>
      </c>
      <c r="N3677" s="4"/>
    </row>
    <row r="3678" spans="1:14" hidden="1" x14ac:dyDescent="0.3">
      <c r="A3678" s="4" t="s">
        <v>602</v>
      </c>
      <c r="B3678" s="4">
        <v>19</v>
      </c>
      <c r="C3678" s="4">
        <v>19</v>
      </c>
      <c r="D3678" s="5">
        <v>268</v>
      </c>
      <c r="E3678" s="4" t="s">
        <v>1523</v>
      </c>
      <c r="F3678" s="4" t="s">
        <v>1523</v>
      </c>
      <c r="G3678" s="4" t="s">
        <v>2231</v>
      </c>
      <c r="H3678" s="4">
        <v>3.84</v>
      </c>
      <c r="I3678" s="4">
        <v>1.34</v>
      </c>
      <c r="J3678" s="4" t="s">
        <v>1106</v>
      </c>
      <c r="K3678" s="4" t="s">
        <v>881</v>
      </c>
      <c r="L3678" s="4">
        <v>3</v>
      </c>
      <c r="M3678" s="4" t="s">
        <v>1103</v>
      </c>
      <c r="N3678" s="4"/>
    </row>
    <row r="3679" spans="1:14" hidden="1" x14ac:dyDescent="0.3">
      <c r="A3679" s="4" t="s">
        <v>602</v>
      </c>
      <c r="B3679" s="4">
        <v>19</v>
      </c>
      <c r="C3679" s="4">
        <v>19</v>
      </c>
      <c r="D3679" s="5">
        <v>269</v>
      </c>
      <c r="E3679" s="4" t="s">
        <v>1523</v>
      </c>
      <c r="F3679" s="4" t="s">
        <v>1523</v>
      </c>
      <c r="G3679" s="4" t="s">
        <v>1098</v>
      </c>
      <c r="H3679" s="4">
        <v>1.36</v>
      </c>
      <c r="I3679" s="4">
        <v>0.12</v>
      </c>
      <c r="J3679" s="4" t="s">
        <v>1099</v>
      </c>
      <c r="K3679" s="4" t="s">
        <v>881</v>
      </c>
      <c r="L3679" s="4"/>
      <c r="M3679" s="4"/>
      <c r="N3679" s="4"/>
    </row>
    <row r="3680" spans="1:14" hidden="1" x14ac:dyDescent="0.3">
      <c r="A3680" s="4" t="s">
        <v>602</v>
      </c>
      <c r="B3680" s="4">
        <v>19</v>
      </c>
      <c r="C3680" s="4">
        <v>19</v>
      </c>
      <c r="D3680" s="5">
        <v>269</v>
      </c>
      <c r="E3680" s="4" t="s">
        <v>1523</v>
      </c>
      <c r="F3680" s="4" t="s">
        <v>1523</v>
      </c>
      <c r="G3680" s="4" t="s">
        <v>1896</v>
      </c>
      <c r="H3680" s="4">
        <v>6.0999999999999999E-2</v>
      </c>
      <c r="I3680" s="4">
        <v>8.9999999999999993E-3</v>
      </c>
      <c r="J3680" s="4" t="s">
        <v>1099</v>
      </c>
      <c r="K3680" s="4" t="s">
        <v>881</v>
      </c>
      <c r="L3680" s="4">
        <v>3</v>
      </c>
      <c r="M3680" s="4" t="s">
        <v>1103</v>
      </c>
      <c r="N3680" s="4"/>
    </row>
    <row r="3681" spans="1:14" hidden="1" x14ac:dyDescent="0.3">
      <c r="A3681" s="4" t="s">
        <v>602</v>
      </c>
      <c r="B3681" s="4">
        <v>19</v>
      </c>
      <c r="C3681" s="4">
        <v>19</v>
      </c>
      <c r="D3681" s="5">
        <v>269</v>
      </c>
      <c r="E3681" s="4" t="s">
        <v>1523</v>
      </c>
      <c r="F3681" s="4" t="s">
        <v>1523</v>
      </c>
      <c r="G3681" s="4" t="s">
        <v>2229</v>
      </c>
      <c r="H3681" s="4">
        <v>1.26</v>
      </c>
      <c r="I3681" s="4">
        <v>0.16</v>
      </c>
      <c r="J3681" s="4" t="s">
        <v>1099</v>
      </c>
      <c r="K3681" s="4" t="s">
        <v>881</v>
      </c>
      <c r="L3681" s="4">
        <v>3</v>
      </c>
      <c r="M3681" s="4" t="s">
        <v>1103</v>
      </c>
      <c r="N3681" s="4"/>
    </row>
    <row r="3682" spans="1:14" hidden="1" x14ac:dyDescent="0.3">
      <c r="A3682" s="4" t="s">
        <v>602</v>
      </c>
      <c r="B3682" s="4">
        <v>19</v>
      </c>
      <c r="C3682" s="4">
        <v>19</v>
      </c>
      <c r="D3682" s="5">
        <v>269</v>
      </c>
      <c r="E3682" s="4" t="s">
        <v>1523</v>
      </c>
      <c r="F3682" s="4" t="s">
        <v>1523</v>
      </c>
      <c r="G3682" s="4" t="s">
        <v>2229</v>
      </c>
      <c r="H3682" s="4">
        <v>5.29</v>
      </c>
      <c r="I3682" s="4">
        <v>0.51</v>
      </c>
      <c r="J3682" s="4" t="s">
        <v>1099</v>
      </c>
      <c r="K3682" s="4" t="s">
        <v>881</v>
      </c>
      <c r="L3682" s="4">
        <v>3</v>
      </c>
      <c r="M3682" s="4" t="s">
        <v>1103</v>
      </c>
      <c r="N3682" s="4"/>
    </row>
    <row r="3683" spans="1:14" hidden="1" x14ac:dyDescent="0.3">
      <c r="A3683" s="4" t="s">
        <v>602</v>
      </c>
      <c r="B3683" s="4">
        <v>19</v>
      </c>
      <c r="C3683" s="4">
        <v>19</v>
      </c>
      <c r="D3683" s="5">
        <v>269</v>
      </c>
      <c r="E3683" s="4" t="s">
        <v>1523</v>
      </c>
      <c r="F3683" s="4" t="s">
        <v>1523</v>
      </c>
      <c r="G3683" s="4" t="s">
        <v>1760</v>
      </c>
      <c r="H3683" s="4">
        <v>1.1560402684563758</v>
      </c>
      <c r="I3683" s="4">
        <f>SQRT((I3685/H3684)^2+(H3685/H3684^2*I3684)^2)</f>
        <v>0.57314764138018581</v>
      </c>
      <c r="J3683" s="4" t="s">
        <v>856</v>
      </c>
      <c r="K3683" s="4" t="s">
        <v>881</v>
      </c>
      <c r="L3683" s="4">
        <v>3</v>
      </c>
      <c r="M3683" s="4" t="s">
        <v>1904</v>
      </c>
      <c r="N3683" s="4"/>
    </row>
    <row r="3684" spans="1:14" hidden="1" x14ac:dyDescent="0.3">
      <c r="A3684" s="4" t="s">
        <v>602</v>
      </c>
      <c r="B3684" s="4">
        <v>19</v>
      </c>
      <c r="C3684" s="4">
        <v>19</v>
      </c>
      <c r="D3684" s="5">
        <v>269</v>
      </c>
      <c r="E3684" s="4" t="s">
        <v>1523</v>
      </c>
      <c r="F3684" s="4" t="s">
        <v>1523</v>
      </c>
      <c r="G3684" s="4" t="s">
        <v>967</v>
      </c>
      <c r="H3684" s="4">
        <v>5.96</v>
      </c>
      <c r="I3684" s="4">
        <v>2.76</v>
      </c>
      <c r="J3684" s="4" t="s">
        <v>1104</v>
      </c>
      <c r="K3684" s="4" t="s">
        <v>881</v>
      </c>
      <c r="L3684" s="4">
        <v>3</v>
      </c>
      <c r="M3684" s="4" t="s">
        <v>1103</v>
      </c>
      <c r="N3684" s="4"/>
    </row>
    <row r="3685" spans="1:14" hidden="1" x14ac:dyDescent="0.3">
      <c r="A3685" s="4" t="s">
        <v>602</v>
      </c>
      <c r="B3685" s="4">
        <v>19</v>
      </c>
      <c r="C3685" s="4">
        <v>19</v>
      </c>
      <c r="D3685" s="5">
        <v>269</v>
      </c>
      <c r="E3685" s="4" t="s">
        <v>1523</v>
      </c>
      <c r="F3685" s="4" t="s">
        <v>1523</v>
      </c>
      <c r="G3685" s="4" t="s">
        <v>1759</v>
      </c>
      <c r="H3685" s="4">
        <v>6.89</v>
      </c>
      <c r="I3685" s="4">
        <v>1.22</v>
      </c>
      <c r="J3685" s="4" t="s">
        <v>1105</v>
      </c>
      <c r="K3685" s="4" t="s">
        <v>881</v>
      </c>
      <c r="L3685" s="4">
        <v>3</v>
      </c>
      <c r="M3685" s="4" t="s">
        <v>1103</v>
      </c>
      <c r="N3685" s="4"/>
    </row>
    <row r="3686" spans="1:14" hidden="1" x14ac:dyDescent="0.3">
      <c r="A3686" s="4" t="s">
        <v>602</v>
      </c>
      <c r="B3686" s="4">
        <v>19</v>
      </c>
      <c r="C3686" s="4">
        <v>19</v>
      </c>
      <c r="D3686" s="5">
        <v>269</v>
      </c>
      <c r="E3686" s="4" t="s">
        <v>1523</v>
      </c>
      <c r="F3686" s="4" t="s">
        <v>1523</v>
      </c>
      <c r="G3686" s="4" t="s">
        <v>2231</v>
      </c>
      <c r="H3686" s="4">
        <v>2.5499999999999998</v>
      </c>
      <c r="I3686" s="4">
        <v>0.89</v>
      </c>
      <c r="J3686" s="4" t="s">
        <v>1106</v>
      </c>
      <c r="K3686" s="4" t="s">
        <v>881</v>
      </c>
      <c r="L3686" s="4">
        <v>3</v>
      </c>
      <c r="M3686" s="4" t="s">
        <v>1103</v>
      </c>
      <c r="N3686" s="4"/>
    </row>
    <row r="3687" spans="1:14" hidden="1" x14ac:dyDescent="0.3">
      <c r="A3687" s="4" t="s">
        <v>602</v>
      </c>
      <c r="B3687" s="4">
        <v>19</v>
      </c>
      <c r="C3687" s="4">
        <v>19</v>
      </c>
      <c r="D3687" s="5">
        <v>270</v>
      </c>
      <c r="E3687" s="4" t="s">
        <v>1523</v>
      </c>
      <c r="F3687" s="4" t="s">
        <v>1523</v>
      </c>
      <c r="G3687" s="4" t="s">
        <v>1098</v>
      </c>
      <c r="H3687" s="4">
        <v>0.49</v>
      </c>
      <c r="I3687" s="4">
        <v>0.08</v>
      </c>
      <c r="J3687" s="4" t="s">
        <v>1099</v>
      </c>
      <c r="K3687" s="4" t="s">
        <v>881</v>
      </c>
      <c r="L3687" s="4"/>
      <c r="M3687" s="4"/>
      <c r="N3687" s="4"/>
    </row>
    <row r="3688" spans="1:14" hidden="1" x14ac:dyDescent="0.3">
      <c r="A3688" s="4" t="s">
        <v>602</v>
      </c>
      <c r="B3688" s="4">
        <v>19</v>
      </c>
      <c r="C3688" s="4">
        <v>19</v>
      </c>
      <c r="D3688" s="5">
        <v>270</v>
      </c>
      <c r="E3688" s="4" t="s">
        <v>1523</v>
      </c>
      <c r="F3688" s="4" t="s">
        <v>1523</v>
      </c>
      <c r="G3688" s="4" t="s">
        <v>1896</v>
      </c>
      <c r="H3688" s="4">
        <v>0.06</v>
      </c>
      <c r="I3688" s="4">
        <v>1.4999999999999999E-2</v>
      </c>
      <c r="J3688" s="4" t="s">
        <v>1099</v>
      </c>
      <c r="K3688" s="4" t="s">
        <v>881</v>
      </c>
      <c r="L3688" s="4">
        <v>3</v>
      </c>
      <c r="M3688" s="4" t="s">
        <v>1103</v>
      </c>
      <c r="N3688" s="4"/>
    </row>
    <row r="3689" spans="1:14" hidden="1" x14ac:dyDescent="0.3">
      <c r="A3689" s="4" t="s">
        <v>602</v>
      </c>
      <c r="B3689" s="4">
        <v>19</v>
      </c>
      <c r="C3689" s="4">
        <v>19</v>
      </c>
      <c r="D3689" s="5">
        <v>270</v>
      </c>
      <c r="E3689" s="4" t="s">
        <v>1523</v>
      </c>
      <c r="F3689" s="4" t="s">
        <v>1523</v>
      </c>
      <c r="G3689" s="4" t="s">
        <v>2229</v>
      </c>
      <c r="H3689" s="4">
        <v>0.32</v>
      </c>
      <c r="I3689" s="4">
        <v>0.28000000000000003</v>
      </c>
      <c r="J3689" s="4" t="s">
        <v>1099</v>
      </c>
      <c r="K3689" s="4" t="s">
        <v>881</v>
      </c>
      <c r="L3689" s="4">
        <v>3</v>
      </c>
      <c r="M3689" s="4" t="s">
        <v>1103</v>
      </c>
      <c r="N3689" s="4"/>
    </row>
    <row r="3690" spans="1:14" hidden="1" x14ac:dyDescent="0.3">
      <c r="A3690" s="4" t="s">
        <v>602</v>
      </c>
      <c r="B3690" s="4">
        <v>19</v>
      </c>
      <c r="C3690" s="4">
        <v>19</v>
      </c>
      <c r="D3690" s="5">
        <v>270</v>
      </c>
      <c r="E3690" s="4" t="s">
        <v>1523</v>
      </c>
      <c r="F3690" s="4" t="s">
        <v>1523</v>
      </c>
      <c r="G3690" s="4" t="s">
        <v>2229</v>
      </c>
      <c r="H3690" s="4">
        <v>3.01</v>
      </c>
      <c r="I3690" s="4">
        <v>0.39</v>
      </c>
      <c r="J3690" s="4" t="s">
        <v>1099</v>
      </c>
      <c r="K3690" s="4" t="s">
        <v>881</v>
      </c>
      <c r="L3690" s="4">
        <v>3</v>
      </c>
      <c r="M3690" s="4" t="s">
        <v>1103</v>
      </c>
      <c r="N3690" s="4"/>
    </row>
    <row r="3691" spans="1:14" hidden="1" x14ac:dyDescent="0.3">
      <c r="A3691" s="4" t="s">
        <v>602</v>
      </c>
      <c r="B3691" s="4">
        <v>19</v>
      </c>
      <c r="C3691" s="4">
        <v>19</v>
      </c>
      <c r="D3691" s="5">
        <v>270</v>
      </c>
      <c r="E3691" s="4" t="s">
        <v>1523</v>
      </c>
      <c r="F3691" s="4" t="s">
        <v>1523</v>
      </c>
      <c r="G3691" s="4" t="s">
        <v>1760</v>
      </c>
      <c r="H3691" s="4">
        <v>0.69902912621359237</v>
      </c>
      <c r="I3691" s="4">
        <f>SQRT((I3693/H3692)^2+(H3693/H3692^2*I3692)^2)</f>
        <v>0.49784703663194191</v>
      </c>
      <c r="J3691" s="4" t="s">
        <v>856</v>
      </c>
      <c r="K3691" s="4" t="s">
        <v>881</v>
      </c>
      <c r="L3691" s="4">
        <v>3</v>
      </c>
      <c r="M3691" s="4" t="s">
        <v>1904</v>
      </c>
      <c r="N3691" s="4"/>
    </row>
    <row r="3692" spans="1:14" hidden="1" x14ac:dyDescent="0.3">
      <c r="A3692" s="4" t="s">
        <v>602</v>
      </c>
      <c r="B3692" s="4">
        <v>19</v>
      </c>
      <c r="C3692" s="4">
        <v>19</v>
      </c>
      <c r="D3692" s="5">
        <v>270</v>
      </c>
      <c r="E3692" s="4" t="s">
        <v>1523</v>
      </c>
      <c r="F3692" s="4" t="s">
        <v>1523</v>
      </c>
      <c r="G3692" s="4" t="s">
        <v>967</v>
      </c>
      <c r="H3692" s="4">
        <v>6.18</v>
      </c>
      <c r="I3692" s="4">
        <v>3.23</v>
      </c>
      <c r="J3692" s="4" t="s">
        <v>1104</v>
      </c>
      <c r="K3692" s="4" t="s">
        <v>881</v>
      </c>
      <c r="L3692" s="4">
        <v>3</v>
      </c>
      <c r="M3692" s="4" t="s">
        <v>1103</v>
      </c>
      <c r="N3692" s="4"/>
    </row>
    <row r="3693" spans="1:14" hidden="1" x14ac:dyDescent="0.3">
      <c r="A3693" s="4" t="s">
        <v>602</v>
      </c>
      <c r="B3693" s="4">
        <v>19</v>
      </c>
      <c r="C3693" s="4">
        <v>19</v>
      </c>
      <c r="D3693" s="5">
        <v>270</v>
      </c>
      <c r="E3693" s="4" t="s">
        <v>1523</v>
      </c>
      <c r="F3693" s="4" t="s">
        <v>1523</v>
      </c>
      <c r="G3693" s="4" t="s">
        <v>1759</v>
      </c>
      <c r="H3693" s="4">
        <v>4.32</v>
      </c>
      <c r="I3693" s="4">
        <v>2.09</v>
      </c>
      <c r="J3693" s="4" t="s">
        <v>1105</v>
      </c>
      <c r="K3693" s="4" t="s">
        <v>881</v>
      </c>
      <c r="L3693" s="4">
        <v>3</v>
      </c>
      <c r="M3693" s="4" t="s">
        <v>1103</v>
      </c>
      <c r="N3693" s="4"/>
    </row>
    <row r="3694" spans="1:14" hidden="1" x14ac:dyDescent="0.3">
      <c r="A3694" s="4" t="s">
        <v>602</v>
      </c>
      <c r="B3694" s="4">
        <v>19</v>
      </c>
      <c r="C3694" s="4">
        <v>19</v>
      </c>
      <c r="D3694" s="5">
        <v>270</v>
      </c>
      <c r="E3694" s="4" t="s">
        <v>1523</v>
      </c>
      <c r="F3694" s="4" t="s">
        <v>1523</v>
      </c>
      <c r="G3694" s="4" t="s">
        <v>2231</v>
      </c>
      <c r="H3694" s="4">
        <v>2.5</v>
      </c>
      <c r="I3694" s="4">
        <v>0.98</v>
      </c>
      <c r="J3694" s="4" t="s">
        <v>1106</v>
      </c>
      <c r="K3694" s="4" t="s">
        <v>881</v>
      </c>
      <c r="L3694" s="4">
        <v>3</v>
      </c>
      <c r="M3694" s="4" t="s">
        <v>1103</v>
      </c>
      <c r="N3694" s="4"/>
    </row>
    <row r="3695" spans="1:14" hidden="1" x14ac:dyDescent="0.3">
      <c r="A3695" s="4" t="s">
        <v>602</v>
      </c>
      <c r="B3695" s="4">
        <v>19</v>
      </c>
      <c r="C3695" s="4">
        <v>19</v>
      </c>
      <c r="D3695" s="5">
        <v>271</v>
      </c>
      <c r="E3695" s="4" t="s">
        <v>1523</v>
      </c>
      <c r="F3695" s="4" t="s">
        <v>1523</v>
      </c>
      <c r="G3695" s="4" t="s">
        <v>1098</v>
      </c>
      <c r="H3695" s="4">
        <v>1.67</v>
      </c>
      <c r="I3695" s="4">
        <v>0.17</v>
      </c>
      <c r="J3695" s="4" t="s">
        <v>1099</v>
      </c>
      <c r="K3695" s="4" t="s">
        <v>881</v>
      </c>
      <c r="L3695" s="4"/>
      <c r="M3695" s="4"/>
      <c r="N3695" s="4"/>
    </row>
    <row r="3696" spans="1:14" hidden="1" x14ac:dyDescent="0.3">
      <c r="A3696" s="4" t="s">
        <v>602</v>
      </c>
      <c r="B3696" s="4">
        <v>19</v>
      </c>
      <c r="C3696" s="4">
        <v>19</v>
      </c>
      <c r="D3696" s="5">
        <v>271</v>
      </c>
      <c r="E3696" s="4" t="s">
        <v>1523</v>
      </c>
      <c r="F3696" s="4" t="s">
        <v>1523</v>
      </c>
      <c r="G3696" s="4" t="s">
        <v>1896</v>
      </c>
      <c r="H3696" s="4">
        <v>0.13200000000000001</v>
      </c>
      <c r="I3696" s="4">
        <v>1.0999999999999999E-2</v>
      </c>
      <c r="J3696" s="4" t="s">
        <v>1099</v>
      </c>
      <c r="K3696" s="4" t="s">
        <v>881</v>
      </c>
      <c r="L3696" s="4">
        <v>3</v>
      </c>
      <c r="M3696" s="4" t="s">
        <v>1103</v>
      </c>
      <c r="N3696" s="4"/>
    </row>
    <row r="3697" spans="1:14" hidden="1" x14ac:dyDescent="0.3">
      <c r="A3697" s="4" t="s">
        <v>602</v>
      </c>
      <c r="B3697" s="4">
        <v>19</v>
      </c>
      <c r="C3697" s="4">
        <v>19</v>
      </c>
      <c r="D3697" s="5">
        <v>271</v>
      </c>
      <c r="E3697" s="4" t="s">
        <v>1523</v>
      </c>
      <c r="F3697" s="4" t="s">
        <v>1523</v>
      </c>
      <c r="G3697" s="4" t="s">
        <v>2229</v>
      </c>
      <c r="H3697" s="4">
        <v>1.35</v>
      </c>
      <c r="I3697" s="4">
        <v>0.31</v>
      </c>
      <c r="J3697" s="4" t="s">
        <v>1099</v>
      </c>
      <c r="K3697" s="4" t="s">
        <v>881</v>
      </c>
      <c r="L3697" s="4">
        <v>3</v>
      </c>
      <c r="M3697" s="4" t="s">
        <v>1103</v>
      </c>
      <c r="N3697" s="4"/>
    </row>
    <row r="3698" spans="1:14" hidden="1" x14ac:dyDescent="0.3">
      <c r="A3698" s="4" t="s">
        <v>602</v>
      </c>
      <c r="B3698" s="4">
        <v>19</v>
      </c>
      <c r="C3698" s="4">
        <v>19</v>
      </c>
      <c r="D3698" s="5">
        <v>271</v>
      </c>
      <c r="E3698" s="4" t="s">
        <v>1523</v>
      </c>
      <c r="F3698" s="4" t="s">
        <v>1523</v>
      </c>
      <c r="G3698" s="4" t="s">
        <v>2229</v>
      </c>
      <c r="H3698" s="4">
        <v>4.93</v>
      </c>
      <c r="I3698" s="4">
        <v>0.37</v>
      </c>
      <c r="J3698" s="4" t="s">
        <v>1099</v>
      </c>
      <c r="K3698" s="4" t="s">
        <v>881</v>
      </c>
      <c r="L3698" s="4">
        <v>3</v>
      </c>
      <c r="M3698" s="4" t="s">
        <v>1103</v>
      </c>
      <c r="N3698" s="4"/>
    </row>
    <row r="3699" spans="1:14" hidden="1" x14ac:dyDescent="0.3">
      <c r="A3699" s="4" t="s">
        <v>602</v>
      </c>
      <c r="B3699" s="4">
        <v>19</v>
      </c>
      <c r="C3699" s="4">
        <v>19</v>
      </c>
      <c r="D3699" s="5">
        <v>271</v>
      </c>
      <c r="E3699" s="4" t="s">
        <v>1523</v>
      </c>
      <c r="F3699" s="4" t="s">
        <v>1523</v>
      </c>
      <c r="G3699" s="4" t="s">
        <v>1760</v>
      </c>
      <c r="H3699" s="4">
        <v>0.75428571428571423</v>
      </c>
      <c r="I3699" s="4">
        <f>SQRT((I3701/H3700)^2+(H3701/H3700^2*I3700)^2)</f>
        <v>0.50941871596123667</v>
      </c>
      <c r="J3699" s="4" t="s">
        <v>856</v>
      </c>
      <c r="K3699" s="4" t="s">
        <v>881</v>
      </c>
      <c r="L3699" s="4">
        <v>3</v>
      </c>
      <c r="M3699" s="4" t="s">
        <v>1904</v>
      </c>
      <c r="N3699" s="4"/>
    </row>
    <row r="3700" spans="1:14" hidden="1" x14ac:dyDescent="0.3">
      <c r="A3700" s="4" t="s">
        <v>602</v>
      </c>
      <c r="B3700" s="4">
        <v>19</v>
      </c>
      <c r="C3700" s="4">
        <v>19</v>
      </c>
      <c r="D3700" s="5">
        <v>271</v>
      </c>
      <c r="E3700" s="4" t="s">
        <v>1523</v>
      </c>
      <c r="F3700" s="4" t="s">
        <v>1523</v>
      </c>
      <c r="G3700" s="4" t="s">
        <v>967</v>
      </c>
      <c r="H3700" s="4">
        <v>5.25</v>
      </c>
      <c r="I3700" s="4">
        <v>2.88</v>
      </c>
      <c r="J3700" s="4" t="s">
        <v>1104</v>
      </c>
      <c r="K3700" s="4" t="s">
        <v>881</v>
      </c>
      <c r="L3700" s="4">
        <v>3</v>
      </c>
      <c r="M3700" s="4" t="s">
        <v>1103</v>
      </c>
      <c r="N3700" s="4"/>
    </row>
    <row r="3701" spans="1:14" hidden="1" x14ac:dyDescent="0.3">
      <c r="A3701" s="4" t="s">
        <v>602</v>
      </c>
      <c r="B3701" s="4">
        <v>19</v>
      </c>
      <c r="C3701" s="4">
        <v>19</v>
      </c>
      <c r="D3701" s="5">
        <v>271</v>
      </c>
      <c r="E3701" s="4" t="s">
        <v>1523</v>
      </c>
      <c r="F3701" s="4" t="s">
        <v>1523</v>
      </c>
      <c r="G3701" s="4" t="s">
        <v>1759</v>
      </c>
      <c r="H3701" s="4">
        <v>3.96</v>
      </c>
      <c r="I3701" s="4">
        <v>1.56</v>
      </c>
      <c r="J3701" s="4" t="s">
        <v>1105</v>
      </c>
      <c r="K3701" s="4" t="s">
        <v>881</v>
      </c>
      <c r="L3701" s="4">
        <v>3</v>
      </c>
      <c r="M3701" s="4" t="s">
        <v>1103</v>
      </c>
      <c r="N3701" s="4"/>
    </row>
    <row r="3702" spans="1:14" hidden="1" x14ac:dyDescent="0.3">
      <c r="A3702" s="4" t="s">
        <v>602</v>
      </c>
      <c r="B3702" s="4">
        <v>19</v>
      </c>
      <c r="C3702" s="4">
        <v>19</v>
      </c>
      <c r="D3702" s="5">
        <v>271</v>
      </c>
      <c r="E3702" s="4" t="s">
        <v>1523</v>
      </c>
      <c r="F3702" s="4" t="s">
        <v>1523</v>
      </c>
      <c r="G3702" s="4" t="s">
        <v>2231</v>
      </c>
      <c r="H3702" s="4">
        <v>1.46</v>
      </c>
      <c r="I3702" s="4">
        <v>0.55000000000000004</v>
      </c>
      <c r="J3702" s="4" t="s">
        <v>1106</v>
      </c>
      <c r="K3702" s="4" t="s">
        <v>881</v>
      </c>
      <c r="L3702" s="4">
        <v>3</v>
      </c>
      <c r="M3702" s="4" t="s">
        <v>1103</v>
      </c>
      <c r="N3702" s="4"/>
    </row>
    <row r="3703" spans="1:14" hidden="1" x14ac:dyDescent="0.3">
      <c r="A3703" s="4" t="s">
        <v>602</v>
      </c>
      <c r="B3703" s="4">
        <v>19</v>
      </c>
      <c r="C3703" s="4">
        <v>19</v>
      </c>
      <c r="D3703" s="5">
        <v>272</v>
      </c>
      <c r="E3703" s="4" t="s">
        <v>1523</v>
      </c>
      <c r="F3703" s="4" t="s">
        <v>1523</v>
      </c>
      <c r="G3703" s="4" t="s">
        <v>1098</v>
      </c>
      <c r="H3703" s="4">
        <v>0.68</v>
      </c>
      <c r="I3703" s="4">
        <v>0.14000000000000001</v>
      </c>
      <c r="J3703" s="4" t="s">
        <v>1099</v>
      </c>
      <c r="K3703" s="4" t="s">
        <v>881</v>
      </c>
      <c r="L3703" s="4"/>
      <c r="M3703" s="4"/>
      <c r="N3703" s="4"/>
    </row>
    <row r="3704" spans="1:14" hidden="1" x14ac:dyDescent="0.3">
      <c r="A3704" s="4" t="s">
        <v>602</v>
      </c>
      <c r="B3704" s="4">
        <v>19</v>
      </c>
      <c r="C3704" s="4">
        <v>19</v>
      </c>
      <c r="D3704" s="5">
        <v>272</v>
      </c>
      <c r="E3704" s="4" t="s">
        <v>1523</v>
      </c>
      <c r="F3704" s="4" t="s">
        <v>1523</v>
      </c>
      <c r="G3704" s="4" t="s">
        <v>1896</v>
      </c>
      <c r="H3704" s="4">
        <v>3.4000000000000002E-2</v>
      </c>
      <c r="I3704" s="4">
        <v>5.0000000000000001E-3</v>
      </c>
      <c r="J3704" s="4" t="s">
        <v>1099</v>
      </c>
      <c r="K3704" s="4" t="s">
        <v>881</v>
      </c>
      <c r="L3704" s="4">
        <v>3</v>
      </c>
      <c r="M3704" s="4" t="s">
        <v>1103</v>
      </c>
      <c r="N3704" s="4"/>
    </row>
    <row r="3705" spans="1:14" hidden="1" x14ac:dyDescent="0.3">
      <c r="A3705" s="4" t="s">
        <v>602</v>
      </c>
      <c r="B3705" s="4">
        <v>19</v>
      </c>
      <c r="C3705" s="4">
        <v>19</v>
      </c>
      <c r="D3705" s="5">
        <v>272</v>
      </c>
      <c r="E3705" s="4" t="s">
        <v>1523</v>
      </c>
      <c r="F3705" s="4" t="s">
        <v>1523</v>
      </c>
      <c r="G3705" s="4" t="s">
        <v>2229</v>
      </c>
      <c r="H3705" s="4">
        <v>0.44</v>
      </c>
      <c r="I3705" s="4">
        <v>0.34</v>
      </c>
      <c r="J3705" s="4" t="s">
        <v>1099</v>
      </c>
      <c r="K3705" s="4" t="s">
        <v>881</v>
      </c>
      <c r="L3705" s="4">
        <v>3</v>
      </c>
      <c r="M3705" s="4" t="s">
        <v>1103</v>
      </c>
      <c r="N3705" s="4"/>
    </row>
    <row r="3706" spans="1:14" hidden="1" x14ac:dyDescent="0.3">
      <c r="A3706" s="4" t="s">
        <v>602</v>
      </c>
      <c r="B3706" s="4">
        <v>19</v>
      </c>
      <c r="C3706" s="4">
        <v>19</v>
      </c>
      <c r="D3706" s="5">
        <v>272</v>
      </c>
      <c r="E3706" s="4" t="s">
        <v>1523</v>
      </c>
      <c r="F3706" s="4" t="s">
        <v>1523</v>
      </c>
      <c r="G3706" s="4" t="s">
        <v>2229</v>
      </c>
      <c r="H3706" s="4">
        <v>4.59</v>
      </c>
      <c r="I3706" s="4">
        <v>0.28999999999999998</v>
      </c>
      <c r="J3706" s="4" t="s">
        <v>1099</v>
      </c>
      <c r="K3706" s="4" t="s">
        <v>881</v>
      </c>
      <c r="L3706" s="4">
        <v>3</v>
      </c>
      <c r="M3706" s="4" t="s">
        <v>1103</v>
      </c>
      <c r="N3706" s="4"/>
    </row>
    <row r="3707" spans="1:14" hidden="1" x14ac:dyDescent="0.3">
      <c r="A3707" s="4" t="s">
        <v>602</v>
      </c>
      <c r="B3707" s="4">
        <v>19</v>
      </c>
      <c r="C3707" s="4">
        <v>19</v>
      </c>
      <c r="D3707" s="5">
        <v>272</v>
      </c>
      <c r="E3707" s="4" t="s">
        <v>1523</v>
      </c>
      <c r="F3707" s="4" t="s">
        <v>1523</v>
      </c>
      <c r="G3707" s="4" t="s">
        <v>1760</v>
      </c>
      <c r="H3707" s="4">
        <v>1.0130548302872062</v>
      </c>
      <c r="I3707" s="4">
        <f>SQRT((I3709/H3708)^2+(H3709/H3708^2*I3708)^2)</f>
        <v>0.70616236074609351</v>
      </c>
      <c r="J3707" s="4" t="s">
        <v>856</v>
      </c>
      <c r="K3707" s="4" t="s">
        <v>881</v>
      </c>
      <c r="L3707" s="4">
        <v>3</v>
      </c>
      <c r="M3707" s="4" t="s">
        <v>1904</v>
      </c>
      <c r="N3707" s="4"/>
    </row>
    <row r="3708" spans="1:14" hidden="1" x14ac:dyDescent="0.3">
      <c r="A3708" s="4" t="s">
        <v>602</v>
      </c>
      <c r="B3708" s="4">
        <v>19</v>
      </c>
      <c r="C3708" s="4">
        <v>19</v>
      </c>
      <c r="D3708" s="5">
        <v>272</v>
      </c>
      <c r="E3708" s="4" t="s">
        <v>1523</v>
      </c>
      <c r="F3708" s="4" t="s">
        <v>1523</v>
      </c>
      <c r="G3708" s="4" t="s">
        <v>967</v>
      </c>
      <c r="H3708" s="4">
        <v>3.83</v>
      </c>
      <c r="I3708" s="4">
        <v>1.9</v>
      </c>
      <c r="J3708" s="4" t="s">
        <v>1104</v>
      </c>
      <c r="K3708" s="4" t="s">
        <v>881</v>
      </c>
      <c r="L3708" s="4">
        <v>3</v>
      </c>
      <c r="M3708" s="4" t="s">
        <v>1103</v>
      </c>
      <c r="N3708" s="4"/>
    </row>
    <row r="3709" spans="1:14" hidden="1" x14ac:dyDescent="0.3">
      <c r="A3709" s="4" t="s">
        <v>602</v>
      </c>
      <c r="B3709" s="4">
        <v>19</v>
      </c>
      <c r="C3709" s="4">
        <v>19</v>
      </c>
      <c r="D3709" s="5">
        <v>272</v>
      </c>
      <c r="E3709" s="4" t="s">
        <v>1523</v>
      </c>
      <c r="F3709" s="4" t="s">
        <v>1523</v>
      </c>
      <c r="G3709" s="4" t="s">
        <v>1759</v>
      </c>
      <c r="H3709" s="4">
        <v>3.88</v>
      </c>
      <c r="I3709" s="4">
        <v>1.9</v>
      </c>
      <c r="J3709" s="4" t="s">
        <v>1105</v>
      </c>
      <c r="K3709" s="4" t="s">
        <v>881</v>
      </c>
      <c r="L3709" s="4">
        <v>3</v>
      </c>
      <c r="M3709" s="4" t="s">
        <v>1103</v>
      </c>
      <c r="N3709" s="4"/>
    </row>
    <row r="3710" spans="1:14" hidden="1" x14ac:dyDescent="0.3">
      <c r="A3710" s="4" t="s">
        <v>602</v>
      </c>
      <c r="B3710" s="4">
        <v>19</v>
      </c>
      <c r="C3710" s="4">
        <v>19</v>
      </c>
      <c r="D3710" s="5">
        <v>272</v>
      </c>
      <c r="E3710" s="4" t="s">
        <v>1523</v>
      </c>
      <c r="F3710" s="4" t="s">
        <v>1523</v>
      </c>
      <c r="G3710" s="4" t="s">
        <v>2231</v>
      </c>
      <c r="H3710" s="4">
        <v>2.1800000000000002</v>
      </c>
      <c r="I3710" s="4">
        <v>0.23</v>
      </c>
      <c r="J3710" s="4" t="s">
        <v>1106</v>
      </c>
      <c r="K3710" s="4" t="s">
        <v>881</v>
      </c>
      <c r="L3710" s="4">
        <v>3</v>
      </c>
      <c r="M3710" s="4" t="s">
        <v>1103</v>
      </c>
      <c r="N3710" s="4"/>
    </row>
    <row r="3711" spans="1:14" hidden="1" x14ac:dyDescent="0.3">
      <c r="A3711" s="4" t="s">
        <v>602</v>
      </c>
      <c r="B3711" s="4">
        <v>19</v>
      </c>
      <c r="C3711" s="4">
        <v>19</v>
      </c>
      <c r="D3711" s="5">
        <v>273</v>
      </c>
      <c r="E3711" s="4" t="s">
        <v>1523</v>
      </c>
      <c r="F3711" s="4" t="s">
        <v>1523</v>
      </c>
      <c r="G3711" s="4" t="s">
        <v>1098</v>
      </c>
      <c r="H3711" s="4">
        <v>1.25</v>
      </c>
      <c r="I3711" s="4">
        <v>0.15</v>
      </c>
      <c r="J3711" s="4" t="s">
        <v>1099</v>
      </c>
      <c r="K3711" s="4" t="s">
        <v>881</v>
      </c>
      <c r="L3711" s="4"/>
      <c r="M3711" s="4"/>
      <c r="N3711" s="4"/>
    </row>
    <row r="3712" spans="1:14" hidden="1" x14ac:dyDescent="0.3">
      <c r="A3712" s="4" t="s">
        <v>602</v>
      </c>
      <c r="B3712" s="4">
        <v>19</v>
      </c>
      <c r="C3712" s="4">
        <v>19</v>
      </c>
      <c r="D3712" s="5">
        <v>273</v>
      </c>
      <c r="E3712" s="4" t="s">
        <v>1523</v>
      </c>
      <c r="F3712" s="4" t="s">
        <v>1523</v>
      </c>
      <c r="G3712" s="4" t="s">
        <v>1896</v>
      </c>
      <c r="H3712" s="4">
        <v>9.6000000000000002E-2</v>
      </c>
      <c r="I3712" s="4">
        <v>0.01</v>
      </c>
      <c r="J3712" s="4" t="s">
        <v>1099</v>
      </c>
      <c r="K3712" s="4" t="s">
        <v>881</v>
      </c>
      <c r="L3712" s="4">
        <v>3</v>
      </c>
      <c r="M3712" s="4" t="s">
        <v>1103</v>
      </c>
      <c r="N3712" s="4"/>
    </row>
    <row r="3713" spans="1:14" hidden="1" x14ac:dyDescent="0.3">
      <c r="A3713" s="4" t="s">
        <v>602</v>
      </c>
      <c r="B3713" s="4">
        <v>19</v>
      </c>
      <c r="C3713" s="4">
        <v>19</v>
      </c>
      <c r="D3713" s="5">
        <v>273</v>
      </c>
      <c r="E3713" s="4" t="s">
        <v>1523</v>
      </c>
      <c r="F3713" s="4" t="s">
        <v>1523</v>
      </c>
      <c r="G3713" s="4" t="s">
        <v>2229</v>
      </c>
      <c r="H3713" s="4">
        <v>1.29</v>
      </c>
      <c r="I3713" s="4">
        <v>0.22</v>
      </c>
      <c r="J3713" s="4" t="s">
        <v>1099</v>
      </c>
      <c r="K3713" s="4" t="s">
        <v>881</v>
      </c>
      <c r="L3713" s="4">
        <v>3</v>
      </c>
      <c r="M3713" s="4" t="s">
        <v>1103</v>
      </c>
      <c r="N3713" s="4"/>
    </row>
    <row r="3714" spans="1:14" hidden="1" x14ac:dyDescent="0.3">
      <c r="A3714" s="4" t="s">
        <v>602</v>
      </c>
      <c r="B3714" s="4">
        <v>19</v>
      </c>
      <c r="C3714" s="4">
        <v>19</v>
      </c>
      <c r="D3714" s="5">
        <v>273</v>
      </c>
      <c r="E3714" s="4" t="s">
        <v>1523</v>
      </c>
      <c r="F3714" s="4" t="s">
        <v>1523</v>
      </c>
      <c r="G3714" s="4" t="s">
        <v>2229</v>
      </c>
      <c r="H3714" s="4">
        <v>5.49</v>
      </c>
      <c r="I3714" s="4">
        <v>0.42</v>
      </c>
      <c r="J3714" s="4" t="s">
        <v>1099</v>
      </c>
      <c r="K3714" s="4" t="s">
        <v>881</v>
      </c>
      <c r="L3714" s="4">
        <v>3</v>
      </c>
      <c r="M3714" s="4" t="s">
        <v>1103</v>
      </c>
      <c r="N3714" s="4"/>
    </row>
    <row r="3715" spans="1:14" hidden="1" x14ac:dyDescent="0.3">
      <c r="A3715" s="4" t="s">
        <v>602</v>
      </c>
      <c r="B3715" s="4">
        <v>19</v>
      </c>
      <c r="C3715" s="4">
        <v>19</v>
      </c>
      <c r="D3715" s="5">
        <v>273</v>
      </c>
      <c r="E3715" s="4" t="s">
        <v>1523</v>
      </c>
      <c r="F3715" s="4" t="s">
        <v>1523</v>
      </c>
      <c r="G3715" s="4" t="s">
        <v>1760</v>
      </c>
      <c r="H3715" s="4">
        <v>1.454183266932271</v>
      </c>
      <c r="I3715" s="4">
        <f>SQRT((I3717/H3716)^2+(H3717/H3716^2*I3716)^2)</f>
        <v>1.0537686487356199</v>
      </c>
      <c r="J3715" s="4" t="s">
        <v>856</v>
      </c>
      <c r="K3715" s="4" t="s">
        <v>881</v>
      </c>
      <c r="L3715" s="4">
        <v>3</v>
      </c>
      <c r="M3715" s="4" t="s">
        <v>1904</v>
      </c>
      <c r="N3715" s="4"/>
    </row>
    <row r="3716" spans="1:14" hidden="1" x14ac:dyDescent="0.3">
      <c r="A3716" s="4" t="s">
        <v>602</v>
      </c>
      <c r="B3716" s="4">
        <v>19</v>
      </c>
      <c r="C3716" s="4">
        <v>19</v>
      </c>
      <c r="D3716" s="5">
        <v>273</v>
      </c>
      <c r="E3716" s="4" t="s">
        <v>1523</v>
      </c>
      <c r="F3716" s="4" t="s">
        <v>1523</v>
      </c>
      <c r="G3716" s="4" t="s">
        <v>967</v>
      </c>
      <c r="H3716" s="4">
        <v>2.5099999999999998</v>
      </c>
      <c r="I3716" s="4">
        <v>1.56</v>
      </c>
      <c r="J3716" s="4" t="s">
        <v>1104</v>
      </c>
      <c r="K3716" s="4" t="s">
        <v>881</v>
      </c>
      <c r="L3716" s="4">
        <v>3</v>
      </c>
      <c r="M3716" s="4" t="s">
        <v>1103</v>
      </c>
      <c r="N3716" s="4"/>
    </row>
    <row r="3717" spans="1:14" hidden="1" x14ac:dyDescent="0.3">
      <c r="A3717" s="4" t="s">
        <v>602</v>
      </c>
      <c r="B3717" s="4">
        <v>19</v>
      </c>
      <c r="C3717" s="4">
        <v>19</v>
      </c>
      <c r="D3717" s="5">
        <v>273</v>
      </c>
      <c r="E3717" s="4" t="s">
        <v>1523</v>
      </c>
      <c r="F3717" s="4" t="s">
        <v>1523</v>
      </c>
      <c r="G3717" s="4" t="s">
        <v>1759</v>
      </c>
      <c r="H3717" s="4">
        <v>3.65</v>
      </c>
      <c r="I3717" s="4">
        <v>1.36</v>
      </c>
      <c r="J3717" s="4" t="s">
        <v>1105</v>
      </c>
      <c r="K3717" s="4" t="s">
        <v>881</v>
      </c>
      <c r="L3717" s="4">
        <v>3</v>
      </c>
      <c r="M3717" s="4" t="s">
        <v>1103</v>
      </c>
      <c r="N3717" s="4"/>
    </row>
    <row r="3718" spans="1:14" hidden="1" x14ac:dyDescent="0.3">
      <c r="A3718" s="4" t="s">
        <v>602</v>
      </c>
      <c r="B3718" s="4">
        <v>19</v>
      </c>
      <c r="C3718" s="4">
        <v>19</v>
      </c>
      <c r="D3718" s="5">
        <v>273</v>
      </c>
      <c r="E3718" s="4" t="s">
        <v>1523</v>
      </c>
      <c r="F3718" s="4" t="s">
        <v>1523</v>
      </c>
      <c r="G3718" s="4" t="s">
        <v>2231</v>
      </c>
      <c r="H3718" s="4">
        <v>0.91</v>
      </c>
      <c r="I3718" s="4">
        <v>1.34</v>
      </c>
      <c r="J3718" s="4" t="s">
        <v>1106</v>
      </c>
      <c r="K3718" s="4" t="s">
        <v>881</v>
      </c>
      <c r="L3718" s="4">
        <v>3</v>
      </c>
      <c r="M3718" s="4" t="s">
        <v>1103</v>
      </c>
      <c r="N3718" s="4"/>
    </row>
    <row r="3719" spans="1:14" hidden="1" x14ac:dyDescent="0.3">
      <c r="A3719" s="4" t="s">
        <v>606</v>
      </c>
      <c r="B3719" s="4">
        <v>20</v>
      </c>
      <c r="C3719" s="4">
        <v>20</v>
      </c>
      <c r="D3719" s="5">
        <v>274</v>
      </c>
      <c r="E3719" s="4" t="s">
        <v>861</v>
      </c>
      <c r="F3719" s="12" t="s">
        <v>1111</v>
      </c>
      <c r="G3719" s="4" t="s">
        <v>963</v>
      </c>
      <c r="H3719" s="4" t="s">
        <v>1112</v>
      </c>
      <c r="I3719" s="4" t="s">
        <v>1112</v>
      </c>
      <c r="J3719" s="4" t="s">
        <v>856</v>
      </c>
      <c r="K3719" s="4" t="s">
        <v>881</v>
      </c>
      <c r="L3719" s="4">
        <v>1</v>
      </c>
      <c r="M3719" s="4" t="s">
        <v>1100</v>
      </c>
      <c r="N3719" s="4"/>
    </row>
    <row r="3720" spans="1:14" hidden="1" x14ac:dyDescent="0.3">
      <c r="A3720" s="4" t="s">
        <v>606</v>
      </c>
      <c r="B3720" s="4">
        <v>20</v>
      </c>
      <c r="C3720" s="4">
        <v>20</v>
      </c>
      <c r="D3720" s="5">
        <v>274</v>
      </c>
      <c r="E3720" s="4" t="s">
        <v>861</v>
      </c>
      <c r="F3720" s="12" t="s">
        <v>1113</v>
      </c>
      <c r="G3720" s="4" t="s">
        <v>963</v>
      </c>
      <c r="H3720" s="4">
        <v>1.4</v>
      </c>
      <c r="I3720" s="4">
        <v>1.5</v>
      </c>
      <c r="J3720" s="4" t="s">
        <v>856</v>
      </c>
      <c r="K3720" s="4" t="s">
        <v>881</v>
      </c>
      <c r="L3720" s="4">
        <v>1</v>
      </c>
      <c r="M3720" s="4" t="s">
        <v>1100</v>
      </c>
      <c r="N3720" s="4"/>
    </row>
    <row r="3721" spans="1:14" hidden="1" x14ac:dyDescent="0.3">
      <c r="A3721" s="4" t="s">
        <v>606</v>
      </c>
      <c r="B3721" s="4">
        <v>20</v>
      </c>
      <c r="C3721" s="4">
        <v>20</v>
      </c>
      <c r="D3721" s="5">
        <v>274</v>
      </c>
      <c r="E3721" s="4" t="s">
        <v>861</v>
      </c>
      <c r="F3721" s="12" t="s">
        <v>1111</v>
      </c>
      <c r="G3721" s="4" t="s">
        <v>943</v>
      </c>
      <c r="H3721" s="4">
        <v>100</v>
      </c>
      <c r="I3721" s="4">
        <f>SQRT(SUMSQ(I3723,I3725))</f>
        <v>11.313708498984761</v>
      </c>
      <c r="J3721" s="4" t="s">
        <v>856</v>
      </c>
      <c r="K3721" s="4" t="s">
        <v>881</v>
      </c>
      <c r="L3721" s="4">
        <v>1</v>
      </c>
      <c r="M3721" s="4" t="s">
        <v>1902</v>
      </c>
      <c r="N3721" s="4"/>
    </row>
    <row r="3722" spans="1:14" hidden="1" x14ac:dyDescent="0.3">
      <c r="A3722" s="4" t="s">
        <v>606</v>
      </c>
      <c r="B3722" s="4">
        <v>20</v>
      </c>
      <c r="C3722" s="4">
        <v>20</v>
      </c>
      <c r="D3722" s="5">
        <v>274</v>
      </c>
      <c r="E3722" s="4" t="s">
        <v>861</v>
      </c>
      <c r="F3722" s="12" t="s">
        <v>1113</v>
      </c>
      <c r="G3722" s="4" t="s">
        <v>943</v>
      </c>
      <c r="H3722" s="4">
        <v>98.699999999999989</v>
      </c>
      <c r="I3722" s="4">
        <f>SQRT(SUMSQ(I3724,I3726))</f>
        <v>1.7029386365926402</v>
      </c>
      <c r="J3722" s="4" t="s">
        <v>856</v>
      </c>
      <c r="K3722" s="4" t="s">
        <v>881</v>
      </c>
      <c r="L3722" s="4">
        <v>1</v>
      </c>
      <c r="M3722" s="4" t="s">
        <v>1902</v>
      </c>
      <c r="N3722" s="4"/>
    </row>
    <row r="3723" spans="1:14" hidden="1" x14ac:dyDescent="0.3">
      <c r="A3723" s="4" t="s">
        <v>606</v>
      </c>
      <c r="B3723" s="4">
        <v>20</v>
      </c>
      <c r="C3723" s="4">
        <v>20</v>
      </c>
      <c r="D3723" s="5">
        <v>274</v>
      </c>
      <c r="E3723" s="4" t="s">
        <v>861</v>
      </c>
      <c r="F3723" s="12" t="s">
        <v>1111</v>
      </c>
      <c r="G3723" s="4" t="s">
        <v>2227</v>
      </c>
      <c r="H3723" s="4">
        <v>52</v>
      </c>
      <c r="I3723" s="4">
        <v>8</v>
      </c>
      <c r="J3723" s="4" t="s">
        <v>856</v>
      </c>
      <c r="K3723" s="4" t="s">
        <v>881</v>
      </c>
      <c r="L3723" s="4">
        <v>1</v>
      </c>
      <c r="M3723" s="4" t="s">
        <v>1100</v>
      </c>
      <c r="N3723" s="4"/>
    </row>
    <row r="3724" spans="1:14" hidden="1" x14ac:dyDescent="0.3">
      <c r="A3724" s="4" t="s">
        <v>606</v>
      </c>
      <c r="B3724" s="4">
        <v>20</v>
      </c>
      <c r="C3724" s="4">
        <v>20</v>
      </c>
      <c r="D3724" s="5">
        <v>274</v>
      </c>
      <c r="E3724" s="4" t="s">
        <v>861</v>
      </c>
      <c r="F3724" s="12" t="s">
        <v>1113</v>
      </c>
      <c r="G3724" s="4" t="s">
        <v>2227</v>
      </c>
      <c r="H3724" s="4">
        <v>41.4</v>
      </c>
      <c r="I3724" s="4">
        <v>1.1000000000000001</v>
      </c>
      <c r="J3724" s="4" t="s">
        <v>856</v>
      </c>
      <c r="K3724" s="4" t="s">
        <v>881</v>
      </c>
      <c r="L3724" s="4">
        <v>1</v>
      </c>
      <c r="M3724" s="4" t="s">
        <v>1100</v>
      </c>
      <c r="N3724" s="4"/>
    </row>
    <row r="3725" spans="1:14" hidden="1" x14ac:dyDescent="0.3">
      <c r="A3725" s="4" t="s">
        <v>606</v>
      </c>
      <c r="B3725" s="4">
        <v>20</v>
      </c>
      <c r="C3725" s="4">
        <v>20</v>
      </c>
      <c r="D3725" s="5">
        <v>274</v>
      </c>
      <c r="E3725" s="4" t="s">
        <v>861</v>
      </c>
      <c r="F3725" s="12" t="s">
        <v>1111</v>
      </c>
      <c r="G3725" s="4" t="s">
        <v>2230</v>
      </c>
      <c r="H3725" s="4">
        <v>48</v>
      </c>
      <c r="I3725" s="4">
        <v>8</v>
      </c>
      <c r="J3725" s="4" t="s">
        <v>856</v>
      </c>
      <c r="K3725" s="4" t="s">
        <v>881</v>
      </c>
      <c r="L3725" s="4">
        <v>1</v>
      </c>
      <c r="M3725" s="4" t="s">
        <v>1100</v>
      </c>
      <c r="N3725" s="4"/>
    </row>
    <row r="3726" spans="1:14" hidden="1" x14ac:dyDescent="0.3">
      <c r="A3726" s="4" t="s">
        <v>606</v>
      </c>
      <c r="B3726" s="4">
        <v>20</v>
      </c>
      <c r="C3726" s="4">
        <v>20</v>
      </c>
      <c r="D3726" s="5">
        <v>274</v>
      </c>
      <c r="E3726" s="4" t="s">
        <v>861</v>
      </c>
      <c r="F3726" s="12" t="s">
        <v>1113</v>
      </c>
      <c r="G3726" s="4" t="s">
        <v>2230</v>
      </c>
      <c r="H3726" s="4">
        <v>57.3</v>
      </c>
      <c r="I3726" s="4">
        <v>1.3</v>
      </c>
      <c r="J3726" s="4" t="s">
        <v>856</v>
      </c>
      <c r="K3726" s="4" t="s">
        <v>881</v>
      </c>
      <c r="L3726" s="4">
        <v>1</v>
      </c>
      <c r="M3726" s="4" t="s">
        <v>1100</v>
      </c>
      <c r="N3726" s="4"/>
    </row>
    <row r="3727" spans="1:14" hidden="1" x14ac:dyDescent="0.3">
      <c r="A3727" s="4" t="s">
        <v>606</v>
      </c>
      <c r="B3727" s="4">
        <v>20</v>
      </c>
      <c r="C3727" s="4">
        <v>20</v>
      </c>
      <c r="D3727" s="5">
        <v>274</v>
      </c>
      <c r="E3727" s="4" t="s">
        <v>861</v>
      </c>
      <c r="F3727" s="12" t="s">
        <v>1111</v>
      </c>
      <c r="G3727" s="4" t="s">
        <v>968</v>
      </c>
      <c r="H3727" s="4">
        <v>27.1</v>
      </c>
      <c r="I3727" s="4">
        <v>0.5</v>
      </c>
      <c r="J3727" s="4" t="s">
        <v>856</v>
      </c>
      <c r="K3727" s="4" t="s">
        <v>881</v>
      </c>
      <c r="L3727" s="4">
        <v>1</v>
      </c>
      <c r="M3727" s="4" t="s">
        <v>1100</v>
      </c>
      <c r="N3727" s="4"/>
    </row>
    <row r="3728" spans="1:14" hidden="1" x14ac:dyDescent="0.3">
      <c r="A3728" s="4" t="s">
        <v>606</v>
      </c>
      <c r="B3728" s="4">
        <v>20</v>
      </c>
      <c r="C3728" s="4">
        <v>20</v>
      </c>
      <c r="D3728" s="5">
        <v>274</v>
      </c>
      <c r="E3728" s="4" t="s">
        <v>861</v>
      </c>
      <c r="F3728" s="12" t="s">
        <v>1113</v>
      </c>
      <c r="G3728" s="4" t="s">
        <v>968</v>
      </c>
      <c r="H3728" s="4">
        <v>26.1</v>
      </c>
      <c r="I3728" s="4">
        <v>1.3</v>
      </c>
      <c r="J3728" s="4" t="s">
        <v>856</v>
      </c>
      <c r="K3728" s="4" t="s">
        <v>881</v>
      </c>
      <c r="L3728" s="4">
        <v>1</v>
      </c>
      <c r="M3728" s="4" t="s">
        <v>1100</v>
      </c>
      <c r="N3728" s="4"/>
    </row>
    <row r="3729" spans="1:14" hidden="1" x14ac:dyDescent="0.3">
      <c r="A3729" s="4" t="s">
        <v>606</v>
      </c>
      <c r="B3729" s="4">
        <v>20</v>
      </c>
      <c r="C3729" s="4">
        <v>20</v>
      </c>
      <c r="D3729" s="5">
        <v>274</v>
      </c>
      <c r="E3729" s="4" t="s">
        <v>861</v>
      </c>
      <c r="F3729" s="12" t="s">
        <v>1111</v>
      </c>
      <c r="G3729" s="4" t="s">
        <v>1759</v>
      </c>
      <c r="H3729" s="4">
        <v>0.79</v>
      </c>
      <c r="I3729" s="4">
        <v>0.02</v>
      </c>
      <c r="J3729" s="4" t="s">
        <v>856</v>
      </c>
      <c r="K3729" s="4" t="s">
        <v>881</v>
      </c>
      <c r="L3729" s="4">
        <v>1</v>
      </c>
      <c r="M3729" s="4" t="s">
        <v>1100</v>
      </c>
      <c r="N3729" s="4"/>
    </row>
    <row r="3730" spans="1:14" hidden="1" x14ac:dyDescent="0.3">
      <c r="A3730" s="4" t="s">
        <v>606</v>
      </c>
      <c r="B3730" s="4">
        <v>20</v>
      </c>
      <c r="C3730" s="4">
        <v>20</v>
      </c>
      <c r="D3730" s="5">
        <v>274</v>
      </c>
      <c r="E3730" s="4" t="s">
        <v>861</v>
      </c>
      <c r="F3730" s="12" t="s">
        <v>1113</v>
      </c>
      <c r="G3730" s="4" t="s">
        <v>1759</v>
      </c>
      <c r="H3730" s="4">
        <v>0.73</v>
      </c>
      <c r="I3730" s="4">
        <v>0.03</v>
      </c>
      <c r="J3730" s="4" t="s">
        <v>856</v>
      </c>
      <c r="K3730" s="4" t="s">
        <v>881</v>
      </c>
      <c r="L3730" s="4">
        <v>1</v>
      </c>
      <c r="M3730" s="4" t="s">
        <v>1100</v>
      </c>
      <c r="N3730" s="4"/>
    </row>
    <row r="3731" spans="1:14" hidden="1" x14ac:dyDescent="0.3">
      <c r="A3731" s="4" t="s">
        <v>606</v>
      </c>
      <c r="B3731" s="4">
        <v>20</v>
      </c>
      <c r="C3731" s="4">
        <v>20</v>
      </c>
      <c r="D3731" s="5">
        <v>274</v>
      </c>
      <c r="E3731" s="4" t="s">
        <v>861</v>
      </c>
      <c r="F3731" s="12" t="s">
        <v>1111</v>
      </c>
      <c r="G3731" s="4" t="s">
        <v>967</v>
      </c>
      <c r="H3731" s="4">
        <v>0.10100000000000001</v>
      </c>
      <c r="I3731" s="4">
        <v>2E-3</v>
      </c>
      <c r="J3731" s="4" t="s">
        <v>856</v>
      </c>
      <c r="K3731" s="4" t="s">
        <v>881</v>
      </c>
      <c r="L3731" s="4">
        <v>1</v>
      </c>
      <c r="M3731" s="4" t="s">
        <v>1100</v>
      </c>
      <c r="N3731" s="4"/>
    </row>
    <row r="3732" spans="1:14" hidden="1" x14ac:dyDescent="0.3">
      <c r="A3732" s="4" t="s">
        <v>606</v>
      </c>
      <c r="B3732" s="4">
        <v>20</v>
      </c>
      <c r="C3732" s="4">
        <v>20</v>
      </c>
      <c r="D3732" s="5">
        <v>274</v>
      </c>
      <c r="E3732" s="4" t="s">
        <v>861</v>
      </c>
      <c r="F3732" s="12" t="s">
        <v>1113</v>
      </c>
      <c r="G3732" s="4" t="s">
        <v>967</v>
      </c>
      <c r="H3732" s="4">
        <v>0.10299999999999999</v>
      </c>
      <c r="I3732" s="4">
        <v>7.0000000000000001E-3</v>
      </c>
      <c r="J3732" s="4" t="s">
        <v>856</v>
      </c>
      <c r="K3732" s="4" t="s">
        <v>881</v>
      </c>
      <c r="L3732" s="4">
        <v>1</v>
      </c>
      <c r="M3732" s="4" t="s">
        <v>1100</v>
      </c>
      <c r="N3732" s="4"/>
    </row>
    <row r="3733" spans="1:14" hidden="1" x14ac:dyDescent="0.3">
      <c r="A3733" s="4" t="s">
        <v>606</v>
      </c>
      <c r="B3733" s="4">
        <v>20</v>
      </c>
      <c r="C3733" s="4">
        <v>20</v>
      </c>
      <c r="D3733" s="5">
        <v>274</v>
      </c>
      <c r="E3733" s="4" t="s">
        <v>861</v>
      </c>
      <c r="F3733" s="12" t="s">
        <v>1111</v>
      </c>
      <c r="G3733" s="4" t="s">
        <v>1760</v>
      </c>
      <c r="H3733" s="4">
        <v>7.8</v>
      </c>
      <c r="I3733" s="4">
        <v>0.4</v>
      </c>
      <c r="J3733" s="4" t="s">
        <v>883</v>
      </c>
      <c r="K3733" s="4" t="s">
        <v>881</v>
      </c>
      <c r="L3733" s="4">
        <v>1</v>
      </c>
      <c r="M3733" s="4" t="s">
        <v>1100</v>
      </c>
      <c r="N3733" s="4"/>
    </row>
    <row r="3734" spans="1:14" hidden="1" x14ac:dyDescent="0.3">
      <c r="A3734" s="4" t="s">
        <v>606</v>
      </c>
      <c r="B3734" s="4">
        <v>20</v>
      </c>
      <c r="C3734" s="4">
        <v>20</v>
      </c>
      <c r="D3734" s="5">
        <v>274</v>
      </c>
      <c r="E3734" s="4" t="s">
        <v>861</v>
      </c>
      <c r="F3734" s="12" t="s">
        <v>1113</v>
      </c>
      <c r="G3734" s="4" t="s">
        <v>1760</v>
      </c>
      <c r="H3734" s="4">
        <v>7.1</v>
      </c>
      <c r="I3734" s="4">
        <v>0.4</v>
      </c>
      <c r="J3734" s="4" t="s">
        <v>883</v>
      </c>
      <c r="K3734" s="4" t="s">
        <v>881</v>
      </c>
      <c r="L3734" s="4">
        <v>1</v>
      </c>
      <c r="M3734" s="4" t="s">
        <v>1100</v>
      </c>
      <c r="N3734" s="4"/>
    </row>
    <row r="3735" spans="1:14" hidden="1" x14ac:dyDescent="0.3">
      <c r="A3735" s="4" t="s">
        <v>603</v>
      </c>
      <c r="B3735" s="4">
        <v>20</v>
      </c>
      <c r="C3735" s="4">
        <v>20</v>
      </c>
      <c r="D3735" s="5">
        <v>274</v>
      </c>
      <c r="E3735" s="4" t="s">
        <v>876</v>
      </c>
      <c r="F3735" s="4" t="s">
        <v>876</v>
      </c>
      <c r="G3735" s="4" t="s">
        <v>1778</v>
      </c>
      <c r="H3735" s="4" t="s">
        <v>1779</v>
      </c>
      <c r="I3735" s="4"/>
      <c r="J3735" s="4" t="s">
        <v>973</v>
      </c>
      <c r="K3735" s="4"/>
      <c r="L3735" s="4">
        <v>1</v>
      </c>
      <c r="M3735" s="4"/>
      <c r="N3735" s="4"/>
    </row>
    <row r="3736" spans="1:14" hidden="1" x14ac:dyDescent="0.3">
      <c r="A3736" s="4" t="s">
        <v>603</v>
      </c>
      <c r="B3736" s="4">
        <v>20</v>
      </c>
      <c r="C3736" s="4">
        <v>20</v>
      </c>
      <c r="D3736" s="5">
        <v>274</v>
      </c>
      <c r="E3736" s="4" t="s">
        <v>876</v>
      </c>
      <c r="F3736" s="4" t="s">
        <v>876</v>
      </c>
      <c r="G3736" s="4" t="s">
        <v>972</v>
      </c>
      <c r="H3736" s="4">
        <v>25</v>
      </c>
      <c r="I3736" s="4"/>
      <c r="J3736" s="4" t="s">
        <v>973</v>
      </c>
      <c r="K3736" s="4"/>
      <c r="L3736" s="4">
        <v>1</v>
      </c>
      <c r="M3736" s="4"/>
      <c r="N3736" s="4"/>
    </row>
    <row r="3737" spans="1:14" hidden="1" x14ac:dyDescent="0.3">
      <c r="A3737" s="4" t="s">
        <v>606</v>
      </c>
      <c r="B3737" s="4">
        <v>20</v>
      </c>
      <c r="C3737" s="4">
        <v>20</v>
      </c>
      <c r="D3737" s="5">
        <v>274</v>
      </c>
      <c r="E3737" s="4" t="s">
        <v>861</v>
      </c>
      <c r="F3737" s="12" t="s">
        <v>1111</v>
      </c>
      <c r="G3737" s="4" t="s">
        <v>970</v>
      </c>
      <c r="H3737" s="4">
        <v>1000</v>
      </c>
      <c r="I3737" s="4">
        <v>50</v>
      </c>
      <c r="J3737" s="4" t="s">
        <v>1118</v>
      </c>
      <c r="K3737" s="4" t="s">
        <v>881</v>
      </c>
      <c r="L3737" s="4">
        <v>1</v>
      </c>
      <c r="M3737" s="4" t="s">
        <v>1100</v>
      </c>
      <c r="N3737" s="4"/>
    </row>
    <row r="3738" spans="1:14" hidden="1" x14ac:dyDescent="0.3">
      <c r="A3738" s="4" t="s">
        <v>606</v>
      </c>
      <c r="B3738" s="4">
        <v>20</v>
      </c>
      <c r="C3738" s="4">
        <v>20</v>
      </c>
      <c r="D3738" s="5">
        <v>274</v>
      </c>
      <c r="E3738" s="4" t="s">
        <v>861</v>
      </c>
      <c r="F3738" s="12" t="s">
        <v>1111</v>
      </c>
      <c r="G3738" s="4" t="s">
        <v>969</v>
      </c>
      <c r="H3738" s="4">
        <v>340</v>
      </c>
      <c r="I3738" s="4">
        <v>30</v>
      </c>
      <c r="J3738" s="4" t="s">
        <v>1118</v>
      </c>
      <c r="K3738" s="4" t="s">
        <v>881</v>
      </c>
      <c r="L3738" s="4">
        <v>1</v>
      </c>
      <c r="M3738" s="4" t="s">
        <v>1100</v>
      </c>
      <c r="N3738" s="4"/>
    </row>
    <row r="3739" spans="1:14" hidden="1" x14ac:dyDescent="0.3">
      <c r="A3739" s="4" t="s">
        <v>606</v>
      </c>
      <c r="B3739" s="4">
        <v>20</v>
      </c>
      <c r="C3739" s="4">
        <v>20</v>
      </c>
      <c r="D3739" s="5">
        <v>274</v>
      </c>
      <c r="E3739" s="4" t="s">
        <v>861</v>
      </c>
      <c r="F3739" s="4" t="s">
        <v>922</v>
      </c>
      <c r="G3739" s="4" t="s">
        <v>1119</v>
      </c>
      <c r="H3739" s="9">
        <v>4.9524369344107688</v>
      </c>
      <c r="I3739" s="9">
        <v>0.35055093394170589</v>
      </c>
      <c r="J3739" s="4" t="s">
        <v>856</v>
      </c>
      <c r="K3739" s="4" t="s">
        <v>998</v>
      </c>
      <c r="L3739" s="4">
        <v>3</v>
      </c>
      <c r="M3739" s="4" t="s">
        <v>1120</v>
      </c>
      <c r="N3739" s="4"/>
    </row>
    <row r="3740" spans="1:14" hidden="1" x14ac:dyDescent="0.3">
      <c r="A3740" s="4" t="s">
        <v>606</v>
      </c>
      <c r="B3740" s="4">
        <v>20</v>
      </c>
      <c r="C3740" s="4">
        <v>20</v>
      </c>
      <c r="D3740" s="5">
        <v>274</v>
      </c>
      <c r="E3740" s="4" t="s">
        <v>861</v>
      </c>
      <c r="F3740" s="4" t="s">
        <v>1121</v>
      </c>
      <c r="G3740" s="4" t="s">
        <v>1119</v>
      </c>
      <c r="H3740" s="9">
        <v>2.7572084418121312</v>
      </c>
      <c r="I3740" s="9">
        <v>0.24803095560519983</v>
      </c>
      <c r="J3740" s="4" t="s">
        <v>856</v>
      </c>
      <c r="K3740" s="4" t="s">
        <v>998</v>
      </c>
      <c r="L3740" s="4">
        <v>3</v>
      </c>
      <c r="M3740" s="4" t="s">
        <v>1120</v>
      </c>
      <c r="N3740" s="4"/>
    </row>
    <row r="3741" spans="1:14" hidden="1" x14ac:dyDescent="0.3">
      <c r="A3741" s="4" t="s">
        <v>606</v>
      </c>
      <c r="B3741" s="4">
        <v>20</v>
      </c>
      <c r="C3741" s="4">
        <v>20</v>
      </c>
      <c r="D3741" s="5">
        <v>274</v>
      </c>
      <c r="E3741" s="4" t="s">
        <v>861</v>
      </c>
      <c r="F3741" s="4" t="s">
        <v>902</v>
      </c>
      <c r="G3741" s="4" t="s">
        <v>1119</v>
      </c>
      <c r="H3741" s="9">
        <v>1.5198805615147908</v>
      </c>
      <c r="I3741" s="9">
        <v>0.23032195324948748</v>
      </c>
      <c r="J3741" s="4" t="s">
        <v>856</v>
      </c>
      <c r="K3741" s="4" t="s">
        <v>998</v>
      </c>
      <c r="L3741" s="4">
        <v>3</v>
      </c>
      <c r="M3741" s="4" t="s">
        <v>1120</v>
      </c>
      <c r="N3741" s="4"/>
    </row>
    <row r="3742" spans="1:14" hidden="1" x14ac:dyDescent="0.3">
      <c r="A3742" s="4" t="s">
        <v>606</v>
      </c>
      <c r="B3742" s="4">
        <v>20</v>
      </c>
      <c r="C3742" s="4">
        <v>20</v>
      </c>
      <c r="D3742" s="5">
        <v>274</v>
      </c>
      <c r="E3742" s="4" t="s">
        <v>861</v>
      </c>
      <c r="F3742" s="4" t="s">
        <v>1122</v>
      </c>
      <c r="G3742" s="4" t="s">
        <v>1119</v>
      </c>
      <c r="H3742" s="9">
        <v>1.3685121888187459</v>
      </c>
      <c r="I3742" s="9">
        <v>0.10561097788325689</v>
      </c>
      <c r="J3742" s="4" t="s">
        <v>856</v>
      </c>
      <c r="K3742" s="4" t="s">
        <v>998</v>
      </c>
      <c r="L3742" s="4">
        <v>3</v>
      </c>
      <c r="M3742" s="4" t="s">
        <v>1120</v>
      </c>
      <c r="N3742" s="4"/>
    </row>
    <row r="3743" spans="1:14" hidden="1" x14ac:dyDescent="0.3">
      <c r="A3743" s="4" t="s">
        <v>606</v>
      </c>
      <c r="B3743" s="4">
        <v>20</v>
      </c>
      <c r="C3743" s="4">
        <v>20</v>
      </c>
      <c r="D3743" s="5">
        <v>274</v>
      </c>
      <c r="E3743" s="4" t="s">
        <v>861</v>
      </c>
      <c r="F3743" s="4" t="s">
        <v>1123</v>
      </c>
      <c r="G3743" s="4" t="s">
        <v>1119</v>
      </c>
      <c r="H3743" s="9">
        <v>1.3242953586038761</v>
      </c>
      <c r="I3743" s="9">
        <v>6.1032963001708275E-2</v>
      </c>
      <c r="J3743" s="4" t="s">
        <v>856</v>
      </c>
      <c r="K3743" s="4" t="s">
        <v>998</v>
      </c>
      <c r="L3743" s="4">
        <v>3</v>
      </c>
      <c r="M3743" s="4" t="s">
        <v>1120</v>
      </c>
      <c r="N3743" s="4"/>
    </row>
    <row r="3744" spans="1:14" hidden="1" x14ac:dyDescent="0.3">
      <c r="A3744" s="4" t="s">
        <v>603</v>
      </c>
      <c r="B3744" s="4">
        <v>20</v>
      </c>
      <c r="C3744" s="4">
        <v>20</v>
      </c>
      <c r="D3744" s="5">
        <v>274</v>
      </c>
      <c r="E3744" s="4" t="s">
        <v>861</v>
      </c>
      <c r="F3744" s="4" t="s">
        <v>922</v>
      </c>
      <c r="G3744" s="4" t="s">
        <v>1491</v>
      </c>
      <c r="H3744" s="72">
        <v>2.6188833009235621E-2</v>
      </c>
      <c r="I3744" s="72">
        <v>1.6304953358175494E-3</v>
      </c>
      <c r="J3744" s="4" t="s">
        <v>1773</v>
      </c>
      <c r="K3744" s="4" t="s">
        <v>998</v>
      </c>
      <c r="L3744" s="4">
        <v>3</v>
      </c>
      <c r="M3744" s="4" t="s">
        <v>1772</v>
      </c>
      <c r="N3744" s="4"/>
    </row>
    <row r="3745" spans="1:14" hidden="1" x14ac:dyDescent="0.3">
      <c r="A3745" s="4" t="s">
        <v>603</v>
      </c>
      <c r="B3745" s="4">
        <v>20</v>
      </c>
      <c r="C3745" s="4">
        <v>20</v>
      </c>
      <c r="D3745" s="5">
        <v>274</v>
      </c>
      <c r="E3745" s="4" t="s">
        <v>861</v>
      </c>
      <c r="F3745" s="4" t="s">
        <v>1121</v>
      </c>
      <c r="G3745" s="4" t="s">
        <v>1491</v>
      </c>
      <c r="H3745" s="72">
        <v>1.7313325552784486E-2</v>
      </c>
      <c r="I3745" s="72">
        <v>1.4468517366558774E-3</v>
      </c>
      <c r="J3745" s="4" t="s">
        <v>1773</v>
      </c>
      <c r="K3745" s="4" t="s">
        <v>998</v>
      </c>
      <c r="L3745" s="4">
        <v>3</v>
      </c>
      <c r="M3745" s="4" t="s">
        <v>1772</v>
      </c>
      <c r="N3745" s="4"/>
    </row>
    <row r="3746" spans="1:14" hidden="1" x14ac:dyDescent="0.3">
      <c r="A3746" s="4" t="s">
        <v>603</v>
      </c>
      <c r="B3746" s="4">
        <v>20</v>
      </c>
      <c r="C3746" s="4">
        <v>20</v>
      </c>
      <c r="D3746" s="5">
        <v>274</v>
      </c>
      <c r="E3746" s="4" t="s">
        <v>861</v>
      </c>
      <c r="F3746" s="4" t="s">
        <v>902</v>
      </c>
      <c r="G3746" s="4" t="s">
        <v>1491</v>
      </c>
      <c r="H3746" s="72">
        <v>2.0118094187007761E-3</v>
      </c>
      <c r="I3746" s="72">
        <v>7.2138278315223264E-4</v>
      </c>
      <c r="J3746" s="4" t="s">
        <v>1773</v>
      </c>
      <c r="K3746" s="4" t="s">
        <v>998</v>
      </c>
      <c r="L3746" s="4">
        <v>3</v>
      </c>
      <c r="M3746" s="4" t="s">
        <v>1772</v>
      </c>
      <c r="N3746" s="4"/>
    </row>
    <row r="3747" spans="1:14" hidden="1" x14ac:dyDescent="0.3">
      <c r="A3747" s="4" t="s">
        <v>603</v>
      </c>
      <c r="B3747" s="4">
        <v>20</v>
      </c>
      <c r="C3747" s="4">
        <v>20</v>
      </c>
      <c r="D3747" s="5">
        <v>274</v>
      </c>
      <c r="E3747" s="4" t="s">
        <v>861</v>
      </c>
      <c r="F3747" s="4" t="s">
        <v>1122</v>
      </c>
      <c r="G3747" s="4" t="s">
        <v>1491</v>
      </c>
      <c r="H3747" s="72">
        <v>2.9238015022591546E-3</v>
      </c>
      <c r="I3747" s="72">
        <v>6.9063608554705057E-4</v>
      </c>
      <c r="J3747" s="4" t="s">
        <v>1773</v>
      </c>
      <c r="K3747" s="4" t="s">
        <v>998</v>
      </c>
      <c r="L3747" s="4">
        <v>3</v>
      </c>
      <c r="M3747" s="4" t="s">
        <v>1772</v>
      </c>
      <c r="N3747" s="4"/>
    </row>
    <row r="3748" spans="1:14" hidden="1" x14ac:dyDescent="0.3">
      <c r="A3748" s="4" t="s">
        <v>603</v>
      </c>
      <c r="B3748" s="4">
        <v>20</v>
      </c>
      <c r="C3748" s="4">
        <v>20</v>
      </c>
      <c r="D3748" s="5">
        <v>274</v>
      </c>
      <c r="E3748" s="4" t="s">
        <v>861</v>
      </c>
      <c r="F3748" s="4" t="s">
        <v>1123</v>
      </c>
      <c r="G3748" s="4" t="s">
        <v>1491</v>
      </c>
      <c r="H3748" s="72">
        <v>2.0382488653224147E-3</v>
      </c>
      <c r="I3748" s="72">
        <v>4.876399124051362E-4</v>
      </c>
      <c r="J3748" s="4" t="s">
        <v>1773</v>
      </c>
      <c r="K3748" s="4" t="s">
        <v>998</v>
      </c>
      <c r="L3748" s="4">
        <v>3</v>
      </c>
      <c r="M3748" s="4" t="s">
        <v>1772</v>
      </c>
      <c r="N3748" s="4"/>
    </row>
    <row r="3749" spans="1:14" hidden="1" x14ac:dyDescent="0.3">
      <c r="A3749" s="4" t="s">
        <v>603</v>
      </c>
      <c r="B3749" s="4">
        <v>20</v>
      </c>
      <c r="C3749" s="4">
        <v>20</v>
      </c>
      <c r="D3749" s="5">
        <v>274</v>
      </c>
      <c r="E3749" s="4" t="s">
        <v>861</v>
      </c>
      <c r="F3749" s="4" t="s">
        <v>922</v>
      </c>
      <c r="G3749" s="4" t="s">
        <v>2236</v>
      </c>
      <c r="H3749" s="72">
        <v>2.6188833009235621E-2</v>
      </c>
      <c r="I3749" s="72">
        <v>1.6304953358175494E-3</v>
      </c>
      <c r="J3749" s="4" t="s">
        <v>1773</v>
      </c>
      <c r="K3749" s="4" t="s">
        <v>998</v>
      </c>
      <c r="L3749" s="4">
        <v>3</v>
      </c>
      <c r="M3749" s="4" t="s">
        <v>1772</v>
      </c>
      <c r="N3749" s="4"/>
    </row>
    <row r="3750" spans="1:14" hidden="1" x14ac:dyDescent="0.3">
      <c r="A3750" s="4" t="s">
        <v>603</v>
      </c>
      <c r="B3750" s="4">
        <v>20</v>
      </c>
      <c r="C3750" s="4">
        <v>20</v>
      </c>
      <c r="D3750" s="5">
        <v>274</v>
      </c>
      <c r="E3750" s="4" t="s">
        <v>861</v>
      </c>
      <c r="F3750" s="4" t="s">
        <v>1121</v>
      </c>
      <c r="G3750" s="4" t="s">
        <v>2236</v>
      </c>
      <c r="H3750" s="72">
        <v>1.7313325552784486E-2</v>
      </c>
      <c r="I3750" s="72">
        <v>1.4468517366558774E-3</v>
      </c>
      <c r="J3750" s="4" t="s">
        <v>1773</v>
      </c>
      <c r="K3750" s="4" t="s">
        <v>998</v>
      </c>
      <c r="L3750" s="4">
        <v>3</v>
      </c>
      <c r="M3750" s="4" t="s">
        <v>1772</v>
      </c>
      <c r="N3750" s="4"/>
    </row>
    <row r="3751" spans="1:14" hidden="1" x14ac:dyDescent="0.3">
      <c r="A3751" s="4" t="s">
        <v>603</v>
      </c>
      <c r="B3751" s="4">
        <v>20</v>
      </c>
      <c r="C3751" s="4">
        <v>20</v>
      </c>
      <c r="D3751" s="5">
        <v>274</v>
      </c>
      <c r="E3751" s="4" t="s">
        <v>861</v>
      </c>
      <c r="F3751" s="4" t="s">
        <v>902</v>
      </c>
      <c r="G3751" s="4" t="s">
        <v>2236</v>
      </c>
      <c r="H3751" s="72">
        <v>2.0118094187007761E-3</v>
      </c>
      <c r="I3751" s="72">
        <v>7.2138278315223264E-4</v>
      </c>
      <c r="J3751" s="4" t="s">
        <v>1773</v>
      </c>
      <c r="K3751" s="4" t="s">
        <v>998</v>
      </c>
      <c r="L3751" s="4">
        <v>3</v>
      </c>
      <c r="M3751" s="4" t="s">
        <v>1772</v>
      </c>
      <c r="N3751" s="4"/>
    </row>
    <row r="3752" spans="1:14" hidden="1" x14ac:dyDescent="0.3">
      <c r="A3752" s="4" t="s">
        <v>603</v>
      </c>
      <c r="B3752" s="4">
        <v>20</v>
      </c>
      <c r="C3752" s="4">
        <v>20</v>
      </c>
      <c r="D3752" s="5">
        <v>274</v>
      </c>
      <c r="E3752" s="4" t="s">
        <v>861</v>
      </c>
      <c r="F3752" s="4" t="s">
        <v>1122</v>
      </c>
      <c r="G3752" s="4" t="s">
        <v>2236</v>
      </c>
      <c r="H3752" s="72">
        <v>2.9238015022591546E-3</v>
      </c>
      <c r="I3752" s="72">
        <v>6.9063608554705057E-4</v>
      </c>
      <c r="J3752" s="4" t="s">
        <v>1773</v>
      </c>
      <c r="K3752" s="4" t="s">
        <v>998</v>
      </c>
      <c r="L3752" s="4">
        <v>3</v>
      </c>
      <c r="M3752" s="4" t="s">
        <v>1772</v>
      </c>
      <c r="N3752" s="4"/>
    </row>
    <row r="3753" spans="1:14" hidden="1" x14ac:dyDescent="0.3">
      <c r="A3753" s="4" t="s">
        <v>603</v>
      </c>
      <c r="B3753" s="4">
        <v>20</v>
      </c>
      <c r="C3753" s="4">
        <v>20</v>
      </c>
      <c r="D3753" s="5">
        <v>274</v>
      </c>
      <c r="E3753" s="4" t="s">
        <v>861</v>
      </c>
      <c r="F3753" s="4" t="s">
        <v>1123</v>
      </c>
      <c r="G3753" s="4" t="s">
        <v>2236</v>
      </c>
      <c r="H3753" s="72">
        <v>2.0382488653224147E-3</v>
      </c>
      <c r="I3753" s="72">
        <v>4.876399124051362E-4</v>
      </c>
      <c r="J3753" s="4" t="s">
        <v>1773</v>
      </c>
      <c r="K3753" s="4" t="s">
        <v>998</v>
      </c>
      <c r="L3753" s="4">
        <v>3</v>
      </c>
      <c r="M3753" s="4" t="s">
        <v>1772</v>
      </c>
      <c r="N3753" s="4"/>
    </row>
    <row r="3754" spans="1:14" hidden="1" x14ac:dyDescent="0.3">
      <c r="A3754" s="4" t="s">
        <v>603</v>
      </c>
      <c r="B3754" s="4">
        <v>20</v>
      </c>
      <c r="C3754" s="4">
        <v>20</v>
      </c>
      <c r="D3754" s="5">
        <v>274</v>
      </c>
      <c r="E3754" s="4" t="s">
        <v>861</v>
      </c>
      <c r="F3754" s="4" t="s">
        <v>922</v>
      </c>
      <c r="G3754" s="4" t="s">
        <v>1493</v>
      </c>
      <c r="H3754" s="4">
        <v>126.88135296814434</v>
      </c>
      <c r="I3754" s="4">
        <f>SQRT(SUMSQ(I3764,I3774,I3784))</f>
        <v>7.0637827486684994</v>
      </c>
      <c r="J3754" s="4" t="s">
        <v>1125</v>
      </c>
      <c r="K3754" s="4" t="s">
        <v>998</v>
      </c>
      <c r="L3754" s="4">
        <v>3</v>
      </c>
      <c r="M3754" s="4" t="s">
        <v>1126</v>
      </c>
      <c r="N3754" s="4"/>
    </row>
    <row r="3755" spans="1:14" hidden="1" x14ac:dyDescent="0.3">
      <c r="A3755" s="4" t="s">
        <v>603</v>
      </c>
      <c r="B3755" s="4">
        <v>20</v>
      </c>
      <c r="C3755" s="4">
        <v>20</v>
      </c>
      <c r="D3755" s="5">
        <v>274</v>
      </c>
      <c r="E3755" s="4" t="s">
        <v>861</v>
      </c>
      <c r="F3755" s="4" t="s">
        <v>1121</v>
      </c>
      <c r="G3755" s="4" t="s">
        <v>1493</v>
      </c>
      <c r="H3755" s="4">
        <v>57.312736520245814</v>
      </c>
      <c r="I3755" s="4">
        <f>SQRT(SUMSQ(I3765,I3775,I3785))</f>
        <v>6.1794547889853524</v>
      </c>
      <c r="J3755" s="4" t="s">
        <v>1125</v>
      </c>
      <c r="K3755" s="4" t="s">
        <v>998</v>
      </c>
      <c r="L3755" s="4">
        <v>3</v>
      </c>
      <c r="M3755" s="4" t="s">
        <v>1126</v>
      </c>
      <c r="N3755" s="4"/>
    </row>
    <row r="3756" spans="1:14" hidden="1" x14ac:dyDescent="0.3">
      <c r="A3756" s="4" t="s">
        <v>603</v>
      </c>
      <c r="B3756" s="4">
        <v>20</v>
      </c>
      <c r="C3756" s="4">
        <v>20</v>
      </c>
      <c r="D3756" s="5">
        <v>274</v>
      </c>
      <c r="E3756" s="4" t="s">
        <v>861</v>
      </c>
      <c r="F3756" s="4" t="s">
        <v>902</v>
      </c>
      <c r="G3756" s="4" t="s">
        <v>1493</v>
      </c>
      <c r="H3756" s="4">
        <v>40.416548254163914</v>
      </c>
      <c r="I3756" s="4">
        <f>SQRT(SUMSQ(I3766,I3776,I3786))</f>
        <v>5.0868043441355333</v>
      </c>
      <c r="J3756" s="4" t="s">
        <v>1125</v>
      </c>
      <c r="K3756" s="4" t="s">
        <v>998</v>
      </c>
      <c r="L3756" s="4">
        <v>3</v>
      </c>
      <c r="M3756" s="4" t="s">
        <v>1126</v>
      </c>
      <c r="N3756" s="4"/>
    </row>
    <row r="3757" spans="1:14" hidden="1" x14ac:dyDescent="0.3">
      <c r="A3757" s="4" t="s">
        <v>603</v>
      </c>
      <c r="B3757" s="4">
        <v>20</v>
      </c>
      <c r="C3757" s="4">
        <v>20</v>
      </c>
      <c r="D3757" s="5">
        <v>274</v>
      </c>
      <c r="E3757" s="4" t="s">
        <v>861</v>
      </c>
      <c r="F3757" s="4" t="s">
        <v>1122</v>
      </c>
      <c r="G3757" s="4" t="s">
        <v>1493</v>
      </c>
      <c r="H3757" s="4">
        <v>37.366465812981396</v>
      </c>
      <c r="I3757" s="4">
        <f>SQRT(SUMSQ(I3767,I3777,I3787))</f>
        <v>7.653946001783118</v>
      </c>
      <c r="J3757" s="4" t="s">
        <v>1125</v>
      </c>
      <c r="K3757" s="4" t="s">
        <v>998</v>
      </c>
      <c r="L3757" s="4">
        <v>3</v>
      </c>
      <c r="M3757" s="4" t="s">
        <v>1126</v>
      </c>
      <c r="N3757" s="4"/>
    </row>
    <row r="3758" spans="1:14" hidden="1" x14ac:dyDescent="0.3">
      <c r="A3758" s="4" t="s">
        <v>603</v>
      </c>
      <c r="B3758" s="4">
        <v>20</v>
      </c>
      <c r="C3758" s="4">
        <v>20</v>
      </c>
      <c r="D3758" s="5">
        <v>274</v>
      </c>
      <c r="E3758" s="4" t="s">
        <v>861</v>
      </c>
      <c r="F3758" s="4" t="s">
        <v>1123</v>
      </c>
      <c r="G3758" s="4" t="s">
        <v>1493</v>
      </c>
      <c r="H3758" s="4">
        <v>37.575728212388412</v>
      </c>
      <c r="I3758" s="4">
        <f>SQRT(SUMSQ(I3768,I3778,I3788))</f>
        <v>3.3412166936823646</v>
      </c>
      <c r="J3758" s="4" t="s">
        <v>1125</v>
      </c>
      <c r="K3758" s="4" t="s">
        <v>998</v>
      </c>
      <c r="L3758" s="4">
        <v>3</v>
      </c>
      <c r="M3758" s="4" t="s">
        <v>1126</v>
      </c>
      <c r="N3758" s="4"/>
    </row>
    <row r="3759" spans="1:14" hidden="1" x14ac:dyDescent="0.3">
      <c r="A3759" s="4" t="s">
        <v>606</v>
      </c>
      <c r="B3759" s="4">
        <v>20</v>
      </c>
      <c r="C3759" s="4">
        <v>20</v>
      </c>
      <c r="D3759" s="5">
        <v>274</v>
      </c>
      <c r="E3759" s="4" t="s">
        <v>861</v>
      </c>
      <c r="F3759" s="4" t="s">
        <v>922</v>
      </c>
      <c r="G3759" s="4" t="s">
        <v>1124</v>
      </c>
      <c r="H3759" s="4">
        <v>1.4578991915869255</v>
      </c>
      <c r="I3759" s="4">
        <v>5.6318462697119154E-2</v>
      </c>
      <c r="J3759" s="4" t="s">
        <v>1125</v>
      </c>
      <c r="K3759" s="4" t="s">
        <v>998</v>
      </c>
      <c r="L3759" s="4">
        <v>3</v>
      </c>
      <c r="M3759" s="4" t="s">
        <v>1126</v>
      </c>
      <c r="N3759" s="4"/>
    </row>
    <row r="3760" spans="1:14" hidden="1" x14ac:dyDescent="0.3">
      <c r="A3760" s="4" t="s">
        <v>606</v>
      </c>
      <c r="B3760" s="4">
        <v>20</v>
      </c>
      <c r="C3760" s="4">
        <v>20</v>
      </c>
      <c r="D3760" s="5">
        <v>274</v>
      </c>
      <c r="E3760" s="4" t="s">
        <v>861</v>
      </c>
      <c r="F3760" s="4" t="s">
        <v>1121</v>
      </c>
      <c r="G3760" s="4" t="s">
        <v>1124</v>
      </c>
      <c r="H3760" s="4">
        <v>1.2272144799083684</v>
      </c>
      <c r="I3760" s="4">
        <v>0.13837787234144791</v>
      </c>
      <c r="J3760" s="4" t="s">
        <v>1125</v>
      </c>
      <c r="K3760" s="4" t="s">
        <v>998</v>
      </c>
      <c r="L3760" s="4">
        <v>3</v>
      </c>
      <c r="M3760" s="4" t="s">
        <v>1126</v>
      </c>
      <c r="N3760" s="4"/>
    </row>
    <row r="3761" spans="1:14" hidden="1" x14ac:dyDescent="0.3">
      <c r="A3761" s="4" t="s">
        <v>606</v>
      </c>
      <c r="B3761" s="4">
        <v>20</v>
      </c>
      <c r="C3761" s="4">
        <v>20</v>
      </c>
      <c r="D3761" s="5">
        <v>274</v>
      </c>
      <c r="E3761" s="4" t="s">
        <v>861</v>
      </c>
      <c r="F3761" s="4" t="s">
        <v>902</v>
      </c>
      <c r="G3761" s="4" t="s">
        <v>1124</v>
      </c>
      <c r="H3761" s="4">
        <v>1.9553109457926159</v>
      </c>
      <c r="I3761" s="4">
        <v>0.46023154518041021</v>
      </c>
      <c r="J3761" s="4" t="s">
        <v>1125</v>
      </c>
      <c r="K3761" s="4" t="s">
        <v>998</v>
      </c>
      <c r="L3761" s="4">
        <v>3</v>
      </c>
      <c r="M3761" s="4" t="s">
        <v>1126</v>
      </c>
      <c r="N3761" s="4"/>
    </row>
    <row r="3762" spans="1:14" hidden="1" x14ac:dyDescent="0.3">
      <c r="A3762" s="4" t="s">
        <v>606</v>
      </c>
      <c r="B3762" s="4">
        <v>20</v>
      </c>
      <c r="C3762" s="4">
        <v>20</v>
      </c>
      <c r="D3762" s="5">
        <v>274</v>
      </c>
      <c r="E3762" s="4" t="s">
        <v>861</v>
      </c>
      <c r="F3762" s="4" t="s">
        <v>1122</v>
      </c>
      <c r="G3762" s="4" t="s">
        <v>1124</v>
      </c>
      <c r="H3762" s="4">
        <v>2.0028844438122619</v>
      </c>
      <c r="I3762" s="4">
        <v>5.7251709018758909E-2</v>
      </c>
      <c r="J3762" s="4" t="s">
        <v>1125</v>
      </c>
      <c r="K3762" s="4" t="s">
        <v>998</v>
      </c>
      <c r="L3762" s="4">
        <v>3</v>
      </c>
      <c r="M3762" s="4" t="s">
        <v>1126</v>
      </c>
      <c r="N3762" s="4"/>
    </row>
    <row r="3763" spans="1:14" hidden="1" x14ac:dyDescent="0.3">
      <c r="A3763" s="4" t="s">
        <v>606</v>
      </c>
      <c r="B3763" s="4">
        <v>20</v>
      </c>
      <c r="C3763" s="4">
        <v>20</v>
      </c>
      <c r="D3763" s="5">
        <v>274</v>
      </c>
      <c r="E3763" s="4" t="s">
        <v>861</v>
      </c>
      <c r="F3763" s="4" t="s">
        <v>1123</v>
      </c>
      <c r="G3763" s="4" t="s">
        <v>1124</v>
      </c>
      <c r="H3763" s="4">
        <v>2.2248953542780328</v>
      </c>
      <c r="I3763" s="4">
        <v>5.1470644416893488E-2</v>
      </c>
      <c r="J3763" s="4" t="s">
        <v>1125</v>
      </c>
      <c r="K3763" s="4" t="s">
        <v>998</v>
      </c>
      <c r="L3763" s="4">
        <v>3</v>
      </c>
      <c r="M3763" s="4" t="s">
        <v>1126</v>
      </c>
      <c r="N3763" s="4"/>
    </row>
    <row r="3764" spans="1:14" hidden="1" x14ac:dyDescent="0.3">
      <c r="A3764" s="4" t="s">
        <v>606</v>
      </c>
      <c r="B3764" s="4">
        <v>20</v>
      </c>
      <c r="C3764" s="4">
        <v>20</v>
      </c>
      <c r="D3764" s="5">
        <v>274</v>
      </c>
      <c r="E3764" s="4" t="s">
        <v>861</v>
      </c>
      <c r="F3764" s="4" t="s">
        <v>922</v>
      </c>
      <c r="G3764" s="4" t="s">
        <v>1127</v>
      </c>
      <c r="H3764" s="4">
        <v>0.6203084780816559</v>
      </c>
      <c r="I3764" s="4">
        <v>5.4837405035883177E-2</v>
      </c>
      <c r="J3764" s="4" t="s">
        <v>1125</v>
      </c>
      <c r="K3764" s="4" t="s">
        <v>998</v>
      </c>
      <c r="L3764" s="4">
        <v>3</v>
      </c>
      <c r="M3764" s="4" t="s">
        <v>1128</v>
      </c>
      <c r="N3764" s="4"/>
    </row>
    <row r="3765" spans="1:14" hidden="1" x14ac:dyDescent="0.3">
      <c r="A3765" s="4" t="s">
        <v>606</v>
      </c>
      <c r="B3765" s="4">
        <v>20</v>
      </c>
      <c r="C3765" s="4">
        <v>20</v>
      </c>
      <c r="D3765" s="5">
        <v>274</v>
      </c>
      <c r="E3765" s="4" t="s">
        <v>861</v>
      </c>
      <c r="F3765" s="4" t="s">
        <v>1121</v>
      </c>
      <c r="G3765" s="4" t="s">
        <v>1127</v>
      </c>
      <c r="H3765" s="4">
        <v>0.41703461521392643</v>
      </c>
      <c r="I3765" s="4">
        <v>5.311954499661236E-2</v>
      </c>
      <c r="J3765" s="4" t="s">
        <v>1125</v>
      </c>
      <c r="K3765" s="4" t="s">
        <v>998</v>
      </c>
      <c r="L3765" s="4">
        <v>3</v>
      </c>
      <c r="M3765" s="4" t="s">
        <v>1128</v>
      </c>
      <c r="N3765" s="4"/>
    </row>
    <row r="3766" spans="1:14" hidden="1" x14ac:dyDescent="0.3">
      <c r="A3766" s="4" t="s">
        <v>606</v>
      </c>
      <c r="B3766" s="4">
        <v>20</v>
      </c>
      <c r="C3766" s="4">
        <v>20</v>
      </c>
      <c r="D3766" s="5">
        <v>274</v>
      </c>
      <c r="E3766" s="4" t="s">
        <v>861</v>
      </c>
      <c r="F3766" s="4" t="s">
        <v>902</v>
      </c>
      <c r="G3766" s="4" t="s">
        <v>1127</v>
      </c>
      <c r="H3766" s="4">
        <v>0.22598727938368093</v>
      </c>
      <c r="I3766" s="4">
        <v>1.9230490026547375E-2</v>
      </c>
      <c r="J3766" s="4" t="s">
        <v>1125</v>
      </c>
      <c r="K3766" s="4" t="s">
        <v>998</v>
      </c>
      <c r="L3766" s="4">
        <v>3</v>
      </c>
      <c r="M3766" s="4" t="s">
        <v>1128</v>
      </c>
      <c r="N3766" s="4"/>
    </row>
    <row r="3767" spans="1:14" hidden="1" x14ac:dyDescent="0.3">
      <c r="A3767" s="4" t="s">
        <v>606</v>
      </c>
      <c r="B3767" s="4">
        <v>20</v>
      </c>
      <c r="C3767" s="4">
        <v>20</v>
      </c>
      <c r="D3767" s="5">
        <v>274</v>
      </c>
      <c r="E3767" s="4" t="s">
        <v>861</v>
      </c>
      <c r="F3767" s="4" t="s">
        <v>1122</v>
      </c>
      <c r="G3767" s="4" t="s">
        <v>1127</v>
      </c>
      <c r="H3767" s="4">
        <v>0.22384979834360452</v>
      </c>
      <c r="I3767" s="4">
        <v>4.2864296035507947E-2</v>
      </c>
      <c r="J3767" s="4" t="s">
        <v>1125</v>
      </c>
      <c r="K3767" s="4" t="s">
        <v>998</v>
      </c>
      <c r="L3767" s="4">
        <v>3</v>
      </c>
      <c r="M3767" s="4" t="s">
        <v>1128</v>
      </c>
      <c r="N3767" s="4"/>
    </row>
    <row r="3768" spans="1:14" hidden="1" x14ac:dyDescent="0.3">
      <c r="A3768" s="4" t="s">
        <v>606</v>
      </c>
      <c r="B3768" s="4">
        <v>20</v>
      </c>
      <c r="C3768" s="4">
        <v>20</v>
      </c>
      <c r="D3768" s="5">
        <v>274</v>
      </c>
      <c r="E3768" s="4" t="s">
        <v>861</v>
      </c>
      <c r="F3768" s="4" t="s">
        <v>1123</v>
      </c>
      <c r="G3768" s="4" t="s">
        <v>1127</v>
      </c>
      <c r="H3768" s="4">
        <v>0.16671716883040855</v>
      </c>
      <c r="I3768" s="4">
        <v>1.411064089103603E-2</v>
      </c>
      <c r="J3768" s="4" t="s">
        <v>1125</v>
      </c>
      <c r="K3768" s="4" t="s">
        <v>998</v>
      </c>
      <c r="L3768" s="4">
        <v>3</v>
      </c>
      <c r="M3768" s="4" t="s">
        <v>1128</v>
      </c>
      <c r="N3768" s="4"/>
    </row>
    <row r="3769" spans="1:14" hidden="1" x14ac:dyDescent="0.3">
      <c r="A3769" s="4" t="s">
        <v>606</v>
      </c>
      <c r="B3769" s="4">
        <v>20</v>
      </c>
      <c r="C3769" s="4">
        <v>20</v>
      </c>
      <c r="D3769" s="5">
        <v>274</v>
      </c>
      <c r="E3769" s="4" t="s">
        <v>861</v>
      </c>
      <c r="F3769" s="4" t="s">
        <v>922</v>
      </c>
      <c r="G3769" s="4" t="s">
        <v>1129</v>
      </c>
      <c r="H3769" s="4">
        <v>0.47413245737622517</v>
      </c>
      <c r="I3769" s="4">
        <v>3.1292362548116404E-2</v>
      </c>
      <c r="J3769" s="4" t="s">
        <v>1125</v>
      </c>
      <c r="K3769" s="4" t="s">
        <v>998</v>
      </c>
      <c r="L3769" s="4">
        <v>3</v>
      </c>
      <c r="M3769" s="4" t="s">
        <v>1130</v>
      </c>
      <c r="N3769" s="4"/>
    </row>
    <row r="3770" spans="1:14" hidden="1" x14ac:dyDescent="0.3">
      <c r="A3770" s="4" t="s">
        <v>606</v>
      </c>
      <c r="B3770" s="4">
        <v>20</v>
      </c>
      <c r="C3770" s="4">
        <v>20</v>
      </c>
      <c r="D3770" s="5">
        <v>274</v>
      </c>
      <c r="E3770" s="4" t="s">
        <v>861</v>
      </c>
      <c r="F3770" s="4" t="s">
        <v>1121</v>
      </c>
      <c r="G3770" s="4" t="s">
        <v>1129</v>
      </c>
      <c r="H3770" s="4">
        <v>0.3931263312571554</v>
      </c>
      <c r="I3770" s="4">
        <v>2.2239821264559586E-2</v>
      </c>
      <c r="J3770" s="4" t="s">
        <v>1125</v>
      </c>
      <c r="K3770" s="4" t="s">
        <v>998</v>
      </c>
      <c r="L3770" s="4">
        <v>3</v>
      </c>
      <c r="M3770" s="4" t="s">
        <v>1130</v>
      </c>
      <c r="N3770" s="4"/>
    </row>
    <row r="3771" spans="1:14" hidden="1" x14ac:dyDescent="0.3">
      <c r="A3771" s="4" t="s">
        <v>606</v>
      </c>
      <c r="B3771" s="4">
        <v>20</v>
      </c>
      <c r="C3771" s="4">
        <v>20</v>
      </c>
      <c r="D3771" s="5">
        <v>274</v>
      </c>
      <c r="E3771" s="4" t="s">
        <v>861</v>
      </c>
      <c r="F3771" s="4" t="s">
        <v>902</v>
      </c>
      <c r="G3771" s="4" t="s">
        <v>1129</v>
      </c>
      <c r="H3771" s="4">
        <v>0.41524540776769792</v>
      </c>
      <c r="I3771" s="4">
        <v>4.2677053177266458E-2</v>
      </c>
      <c r="J3771" s="4" t="s">
        <v>1125</v>
      </c>
      <c r="K3771" s="4" t="s">
        <v>998</v>
      </c>
      <c r="L3771" s="4">
        <v>3</v>
      </c>
      <c r="M3771" s="4" t="s">
        <v>1130</v>
      </c>
      <c r="N3771" s="4"/>
    </row>
    <row r="3772" spans="1:14" hidden="1" x14ac:dyDescent="0.3">
      <c r="A3772" s="4" t="s">
        <v>606</v>
      </c>
      <c r="B3772" s="4">
        <v>20</v>
      </c>
      <c r="C3772" s="4">
        <v>20</v>
      </c>
      <c r="D3772" s="5">
        <v>274</v>
      </c>
      <c r="E3772" s="4" t="s">
        <v>861</v>
      </c>
      <c r="F3772" s="4" t="s">
        <v>1122</v>
      </c>
      <c r="G3772" s="4" t="s">
        <v>1129</v>
      </c>
      <c r="H3772" s="4">
        <v>0.43487235649198563</v>
      </c>
      <c r="I3772" s="4">
        <v>2.3989372399352938E-2</v>
      </c>
      <c r="J3772" s="4" t="s">
        <v>1125</v>
      </c>
      <c r="K3772" s="4" t="s">
        <v>998</v>
      </c>
      <c r="L3772" s="4">
        <v>3</v>
      </c>
      <c r="M3772" s="4" t="s">
        <v>1130</v>
      </c>
      <c r="N3772" s="4"/>
    </row>
    <row r="3773" spans="1:14" hidden="1" x14ac:dyDescent="0.3">
      <c r="A3773" s="4" t="s">
        <v>606</v>
      </c>
      <c r="B3773" s="4">
        <v>20</v>
      </c>
      <c r="C3773" s="4">
        <v>20</v>
      </c>
      <c r="D3773" s="5">
        <v>274</v>
      </c>
      <c r="E3773" s="4" t="s">
        <v>861</v>
      </c>
      <c r="F3773" s="4" t="s">
        <v>1123</v>
      </c>
      <c r="G3773" s="4" t="s">
        <v>1129</v>
      </c>
      <c r="H3773" s="4">
        <v>0.3766546834780673</v>
      </c>
      <c r="I3773" s="4">
        <v>3.6247082931116427E-2</v>
      </c>
      <c r="J3773" s="4" t="s">
        <v>1125</v>
      </c>
      <c r="K3773" s="4" t="s">
        <v>998</v>
      </c>
      <c r="L3773" s="4">
        <v>3</v>
      </c>
      <c r="M3773" s="4" t="s">
        <v>1130</v>
      </c>
      <c r="N3773" s="4"/>
    </row>
    <row r="3774" spans="1:14" hidden="1" x14ac:dyDescent="0.3">
      <c r="A3774" s="4" t="s">
        <v>606</v>
      </c>
      <c r="B3774" s="4">
        <v>20</v>
      </c>
      <c r="C3774" s="4">
        <v>20</v>
      </c>
      <c r="D3774" s="5">
        <v>274</v>
      </c>
      <c r="E3774" s="4" t="s">
        <v>861</v>
      </c>
      <c r="F3774" s="4" t="s">
        <v>922</v>
      </c>
      <c r="G3774" s="4" t="s">
        <v>1131</v>
      </c>
      <c r="H3774" s="4">
        <v>125.54521420149361</v>
      </c>
      <c r="I3774" s="4">
        <v>7.0635646660820868</v>
      </c>
      <c r="J3774" s="4" t="s">
        <v>1771</v>
      </c>
      <c r="K3774" s="4" t="s">
        <v>998</v>
      </c>
      <c r="L3774" s="4">
        <v>3</v>
      </c>
      <c r="M3774" s="4" t="s">
        <v>1132</v>
      </c>
      <c r="N3774" s="4"/>
    </row>
    <row r="3775" spans="1:14" hidden="1" x14ac:dyDescent="0.3">
      <c r="A3775" s="4" t="s">
        <v>606</v>
      </c>
      <c r="B3775" s="4">
        <v>20</v>
      </c>
      <c r="C3775" s="4">
        <v>20</v>
      </c>
      <c r="D3775" s="5">
        <v>274</v>
      </c>
      <c r="E3775" s="4" t="s">
        <v>861</v>
      </c>
      <c r="F3775" s="4" t="s">
        <v>1121</v>
      </c>
      <c r="G3775" s="4" t="s">
        <v>1131</v>
      </c>
      <c r="H3775" s="4">
        <v>56.174687247540099</v>
      </c>
      <c r="I3775" s="4">
        <v>6.1792204154655082</v>
      </c>
      <c r="J3775" s="4" t="s">
        <v>1771</v>
      </c>
      <c r="K3775" s="4" t="s">
        <v>998</v>
      </c>
      <c r="L3775" s="4">
        <v>3</v>
      </c>
      <c r="M3775" s="4" t="s">
        <v>1132</v>
      </c>
      <c r="N3775" s="4"/>
    </row>
    <row r="3776" spans="1:14" hidden="1" x14ac:dyDescent="0.3">
      <c r="A3776" s="4" t="s">
        <v>606</v>
      </c>
      <c r="B3776" s="4">
        <v>20</v>
      </c>
      <c r="C3776" s="4">
        <v>20</v>
      </c>
      <c r="D3776" s="5">
        <v>274</v>
      </c>
      <c r="E3776" s="4" t="s">
        <v>861</v>
      </c>
      <c r="F3776" s="4" t="s">
        <v>902</v>
      </c>
      <c r="G3776" s="4" t="s">
        <v>1131</v>
      </c>
      <c r="H3776" s="4">
        <v>39.464361948365742</v>
      </c>
      <c r="I3776" s="4">
        <v>5.0867605293748328</v>
      </c>
      <c r="J3776" s="4" t="s">
        <v>1771</v>
      </c>
      <c r="K3776" s="4" t="s">
        <v>998</v>
      </c>
      <c r="L3776" s="4">
        <v>3</v>
      </c>
      <c r="M3776" s="4" t="s">
        <v>1132</v>
      </c>
      <c r="N3776" s="4"/>
    </row>
    <row r="3777" spans="1:14" hidden="1" x14ac:dyDescent="0.3">
      <c r="A3777" s="4" t="s">
        <v>606</v>
      </c>
      <c r="B3777" s="4">
        <v>20</v>
      </c>
      <c r="C3777" s="4">
        <v>20</v>
      </c>
      <c r="D3777" s="5">
        <v>274</v>
      </c>
      <c r="E3777" s="4" t="s">
        <v>861</v>
      </c>
      <c r="F3777" s="4" t="s">
        <v>1122</v>
      </c>
      <c r="G3777" s="4" t="s">
        <v>1131</v>
      </c>
      <c r="H3777" s="4">
        <v>36.424410720899893</v>
      </c>
      <c r="I3777" s="4">
        <v>7.6538211223168542</v>
      </c>
      <c r="J3777" s="4" t="s">
        <v>1771</v>
      </c>
      <c r="K3777" s="4" t="s">
        <v>998</v>
      </c>
      <c r="L3777" s="4">
        <v>3</v>
      </c>
      <c r="M3777" s="4" t="s">
        <v>1132</v>
      </c>
      <c r="N3777" s="4"/>
    </row>
    <row r="3778" spans="1:14" hidden="1" x14ac:dyDescent="0.3">
      <c r="A3778" s="4" t="s">
        <v>606</v>
      </c>
      <c r="B3778" s="4">
        <v>20</v>
      </c>
      <c r="C3778" s="4">
        <v>20</v>
      </c>
      <c r="D3778" s="5">
        <v>274</v>
      </c>
      <c r="E3778" s="4" t="s">
        <v>861</v>
      </c>
      <c r="F3778" s="4" t="s">
        <v>1123</v>
      </c>
      <c r="G3778" s="4" t="s">
        <v>1131</v>
      </c>
      <c r="H3778" s="4">
        <v>36.66003413057831</v>
      </c>
      <c r="I3778" s="4">
        <v>3.3411748090741118</v>
      </c>
      <c r="J3778" s="4" t="s">
        <v>1771</v>
      </c>
      <c r="K3778" s="4" t="s">
        <v>998</v>
      </c>
      <c r="L3778" s="4">
        <v>3</v>
      </c>
      <c r="M3778" s="4" t="s">
        <v>1132</v>
      </c>
      <c r="N3778" s="4"/>
    </row>
    <row r="3779" spans="1:14" hidden="1" x14ac:dyDescent="0.3">
      <c r="A3779" s="4" t="s">
        <v>606</v>
      </c>
      <c r="B3779" s="4">
        <v>20</v>
      </c>
      <c r="C3779" s="4">
        <v>20</v>
      </c>
      <c r="D3779" s="5">
        <v>274</v>
      </c>
      <c r="E3779" s="4" t="s">
        <v>861</v>
      </c>
      <c r="F3779" s="12" t="s">
        <v>922</v>
      </c>
      <c r="G3779" s="4" t="s">
        <v>1759</v>
      </c>
      <c r="H3779" s="4">
        <v>0.80289040545965473</v>
      </c>
      <c r="I3779" s="4">
        <v>9.6346848655158562E-3</v>
      </c>
      <c r="J3779" s="4" t="s">
        <v>856</v>
      </c>
      <c r="K3779" s="4" t="s">
        <v>998</v>
      </c>
      <c r="L3779" s="4">
        <v>3</v>
      </c>
      <c r="M3779" s="4" t="s">
        <v>1133</v>
      </c>
      <c r="N3779" s="4"/>
    </row>
    <row r="3780" spans="1:14" hidden="1" x14ac:dyDescent="0.3">
      <c r="A3780" s="4" t="s">
        <v>606</v>
      </c>
      <c r="B3780" s="4">
        <v>20</v>
      </c>
      <c r="C3780" s="4">
        <v>20</v>
      </c>
      <c r="D3780" s="5">
        <v>274</v>
      </c>
      <c r="E3780" s="4" t="s">
        <v>861</v>
      </c>
      <c r="F3780" s="12" t="s">
        <v>904</v>
      </c>
      <c r="G3780" s="4" t="s">
        <v>1759</v>
      </c>
      <c r="H3780" s="4">
        <v>0.76903977803318213</v>
      </c>
      <c r="I3780" s="4">
        <v>9.2284773363981859E-3</v>
      </c>
      <c r="J3780" s="4" t="s">
        <v>856</v>
      </c>
      <c r="K3780" s="4" t="s">
        <v>998</v>
      </c>
      <c r="L3780" s="4">
        <v>3</v>
      </c>
      <c r="M3780" s="4" t="s">
        <v>1133</v>
      </c>
      <c r="N3780" s="4"/>
    </row>
    <row r="3781" spans="1:14" hidden="1" x14ac:dyDescent="0.3">
      <c r="A3781" s="4" t="s">
        <v>606</v>
      </c>
      <c r="B3781" s="4">
        <v>20</v>
      </c>
      <c r="C3781" s="4">
        <v>20</v>
      </c>
      <c r="D3781" s="5">
        <v>274</v>
      </c>
      <c r="E3781" s="4" t="s">
        <v>861</v>
      </c>
      <c r="F3781" s="12" t="s">
        <v>905</v>
      </c>
      <c r="G3781" s="4" t="s">
        <v>1759</v>
      </c>
      <c r="H3781" s="4">
        <v>0.73518915060670942</v>
      </c>
      <c r="I3781" s="4">
        <v>8.8222698072805139E-3</v>
      </c>
      <c r="J3781" s="4" t="s">
        <v>856</v>
      </c>
      <c r="K3781" s="4" t="s">
        <v>998</v>
      </c>
      <c r="L3781" s="4">
        <v>3</v>
      </c>
      <c r="M3781" s="4" t="s">
        <v>1133</v>
      </c>
      <c r="N3781" s="4"/>
    </row>
    <row r="3782" spans="1:14" hidden="1" x14ac:dyDescent="0.3">
      <c r="A3782" s="4" t="s">
        <v>606</v>
      </c>
      <c r="B3782" s="4">
        <v>20</v>
      </c>
      <c r="C3782" s="4">
        <v>20</v>
      </c>
      <c r="D3782" s="5">
        <v>274</v>
      </c>
      <c r="E3782" s="4" t="s">
        <v>861</v>
      </c>
      <c r="F3782" s="12" t="s">
        <v>906</v>
      </c>
      <c r="G3782" s="4" t="s">
        <v>1759</v>
      </c>
      <c r="H3782" s="4">
        <v>0.72223184305449184</v>
      </c>
      <c r="I3782" s="4">
        <v>8.6667821166539014E-3</v>
      </c>
      <c r="J3782" s="4" t="s">
        <v>856</v>
      </c>
      <c r="K3782" s="4" t="s">
        <v>998</v>
      </c>
      <c r="L3782" s="4">
        <v>3</v>
      </c>
      <c r="M3782" s="4" t="s">
        <v>1133</v>
      </c>
      <c r="N3782" s="4"/>
    </row>
    <row r="3783" spans="1:14" hidden="1" x14ac:dyDescent="0.3">
      <c r="A3783" s="4" t="s">
        <v>606</v>
      </c>
      <c r="B3783" s="4">
        <v>20</v>
      </c>
      <c r="C3783" s="4">
        <v>20</v>
      </c>
      <c r="D3783" s="5">
        <v>274</v>
      </c>
      <c r="E3783" s="4" t="s">
        <v>861</v>
      </c>
      <c r="F3783" s="12" t="s">
        <v>903</v>
      </c>
      <c r="G3783" s="4" t="s">
        <v>1759</v>
      </c>
      <c r="H3783" s="4">
        <v>0.70927453550227426</v>
      </c>
      <c r="I3783" s="4">
        <v>8.5112944260272907E-3</v>
      </c>
      <c r="J3783" s="4" t="s">
        <v>856</v>
      </c>
      <c r="K3783" s="4" t="s">
        <v>998</v>
      </c>
      <c r="L3783" s="4">
        <v>3</v>
      </c>
      <c r="M3783" s="4" t="s">
        <v>1133</v>
      </c>
      <c r="N3783" s="4"/>
    </row>
    <row r="3784" spans="1:14" hidden="1" x14ac:dyDescent="0.3">
      <c r="A3784" s="4" t="s">
        <v>606</v>
      </c>
      <c r="B3784" s="4">
        <v>20</v>
      </c>
      <c r="C3784" s="4">
        <v>20</v>
      </c>
      <c r="D3784" s="5">
        <v>274</v>
      </c>
      <c r="E3784" s="4" t="s">
        <v>861</v>
      </c>
      <c r="F3784" s="12" t="s">
        <v>907</v>
      </c>
      <c r="G3784" s="4" t="s">
        <v>1759</v>
      </c>
      <c r="H3784" s="4">
        <v>0.71583028856908515</v>
      </c>
      <c r="I3784" s="4">
        <v>8.5899634628290224E-3</v>
      </c>
      <c r="J3784" s="4" t="s">
        <v>856</v>
      </c>
      <c r="K3784" s="4" t="s">
        <v>998</v>
      </c>
      <c r="L3784" s="4">
        <v>3</v>
      </c>
      <c r="M3784" s="4" t="s">
        <v>1133</v>
      </c>
      <c r="N3784" s="4"/>
    </row>
    <row r="3785" spans="1:14" hidden="1" x14ac:dyDescent="0.3">
      <c r="A3785" s="4" t="s">
        <v>606</v>
      </c>
      <c r="B3785" s="4">
        <v>20</v>
      </c>
      <c r="C3785" s="4">
        <v>20</v>
      </c>
      <c r="D3785" s="5">
        <v>274</v>
      </c>
      <c r="E3785" s="4" t="s">
        <v>861</v>
      </c>
      <c r="F3785" s="12" t="s">
        <v>908</v>
      </c>
      <c r="G3785" s="4" t="s">
        <v>1759</v>
      </c>
      <c r="H3785" s="4">
        <v>0.72101465749178861</v>
      </c>
      <c r="I3785" s="4">
        <v>8.6521758899014631E-3</v>
      </c>
      <c r="J3785" s="4" t="s">
        <v>856</v>
      </c>
      <c r="K3785" s="4" t="s">
        <v>998</v>
      </c>
      <c r="L3785" s="4">
        <v>3</v>
      </c>
      <c r="M3785" s="4" t="s">
        <v>1133</v>
      </c>
      <c r="N3785" s="4"/>
    </row>
    <row r="3786" spans="1:14" hidden="1" x14ac:dyDescent="0.3">
      <c r="A3786" s="4" t="s">
        <v>606</v>
      </c>
      <c r="B3786" s="4">
        <v>20</v>
      </c>
      <c r="C3786" s="4">
        <v>20</v>
      </c>
      <c r="D3786" s="5">
        <v>274</v>
      </c>
      <c r="E3786" s="4" t="s">
        <v>861</v>
      </c>
      <c r="F3786" s="12" t="s">
        <v>909</v>
      </c>
      <c r="G3786" s="4" t="s">
        <v>1759</v>
      </c>
      <c r="H3786" s="4">
        <v>0.72619902641449197</v>
      </c>
      <c r="I3786" s="4">
        <v>8.7143883169739037E-3</v>
      </c>
      <c r="J3786" s="4" t="s">
        <v>856</v>
      </c>
      <c r="K3786" s="4" t="s">
        <v>998</v>
      </c>
      <c r="L3786" s="4">
        <v>3</v>
      </c>
      <c r="M3786" s="4" t="s">
        <v>1133</v>
      </c>
      <c r="N3786" s="4"/>
    </row>
    <row r="3787" spans="1:14" hidden="1" x14ac:dyDescent="0.3">
      <c r="A3787" s="4" t="s">
        <v>606</v>
      </c>
      <c r="B3787" s="4">
        <v>20</v>
      </c>
      <c r="C3787" s="4">
        <v>20</v>
      </c>
      <c r="D3787" s="5">
        <v>274</v>
      </c>
      <c r="E3787" s="4" t="s">
        <v>861</v>
      </c>
      <c r="F3787" s="12" t="s">
        <v>910</v>
      </c>
      <c r="G3787" s="4" t="s">
        <v>1759</v>
      </c>
      <c r="H3787" s="4">
        <v>0.71820529373789543</v>
      </c>
      <c r="I3787" s="4">
        <v>8.6184635248547446E-3</v>
      </c>
      <c r="J3787" s="4" t="s">
        <v>856</v>
      </c>
      <c r="K3787" s="4" t="s">
        <v>998</v>
      </c>
      <c r="L3787" s="4">
        <v>3</v>
      </c>
      <c r="M3787" s="4" t="s">
        <v>1133</v>
      </c>
      <c r="N3787" s="4"/>
    </row>
    <row r="3788" spans="1:14" hidden="1" x14ac:dyDescent="0.3">
      <c r="A3788" s="4" t="s">
        <v>606</v>
      </c>
      <c r="B3788" s="4">
        <v>20</v>
      </c>
      <c r="C3788" s="4">
        <v>20</v>
      </c>
      <c r="D3788" s="5">
        <v>274</v>
      </c>
      <c r="E3788" s="4" t="s">
        <v>861</v>
      </c>
      <c r="F3788" s="12" t="s">
        <v>911</v>
      </c>
      <c r="G3788" s="4" t="s">
        <v>1759</v>
      </c>
      <c r="H3788" s="4">
        <v>0.74897691297969271</v>
      </c>
      <c r="I3788" s="4">
        <v>8.9877229557563127E-3</v>
      </c>
      <c r="J3788" s="4" t="s">
        <v>856</v>
      </c>
      <c r="K3788" s="4" t="s">
        <v>998</v>
      </c>
      <c r="L3788" s="4">
        <v>3</v>
      </c>
      <c r="M3788" s="4" t="s">
        <v>1133</v>
      </c>
      <c r="N3788" s="4"/>
    </row>
    <row r="3789" spans="1:14" hidden="1" x14ac:dyDescent="0.3">
      <c r="A3789" s="4" t="s">
        <v>606</v>
      </c>
      <c r="B3789" s="4">
        <v>20</v>
      </c>
      <c r="C3789" s="4">
        <v>20</v>
      </c>
      <c r="D3789" s="5">
        <v>274</v>
      </c>
      <c r="E3789" s="4" t="s">
        <v>861</v>
      </c>
      <c r="F3789" s="12" t="s">
        <v>912</v>
      </c>
      <c r="G3789" s="4" t="s">
        <v>1759</v>
      </c>
      <c r="H3789" s="4">
        <v>0.75833014170815782</v>
      </c>
      <c r="I3789" s="4">
        <v>9.0999617004978942E-3</v>
      </c>
      <c r="J3789" s="4" t="s">
        <v>856</v>
      </c>
      <c r="K3789" s="4" t="s">
        <v>998</v>
      </c>
      <c r="L3789" s="4">
        <v>3</v>
      </c>
      <c r="M3789" s="4" t="s">
        <v>1133</v>
      </c>
      <c r="N3789" s="4"/>
    </row>
    <row r="3790" spans="1:14" hidden="1" x14ac:dyDescent="0.3">
      <c r="A3790" s="4" t="s">
        <v>606</v>
      </c>
      <c r="B3790" s="4">
        <v>20</v>
      </c>
      <c r="C3790" s="4">
        <v>20</v>
      </c>
      <c r="D3790" s="5">
        <v>274</v>
      </c>
      <c r="E3790" s="4" t="s">
        <v>861</v>
      </c>
      <c r="F3790" s="12" t="s">
        <v>917</v>
      </c>
      <c r="G3790" s="4" t="s">
        <v>1759</v>
      </c>
      <c r="H3790" s="4">
        <v>0.78509119746233147</v>
      </c>
      <c r="I3790" s="4">
        <v>9.4210943695479787E-3</v>
      </c>
      <c r="J3790" s="4" t="s">
        <v>856</v>
      </c>
      <c r="K3790" s="4" t="s">
        <v>998</v>
      </c>
      <c r="L3790" s="4">
        <v>3</v>
      </c>
      <c r="M3790" s="4" t="s">
        <v>1133</v>
      </c>
      <c r="N3790" s="4"/>
    </row>
    <row r="3791" spans="1:14" hidden="1" x14ac:dyDescent="0.3">
      <c r="A3791" s="4" t="s">
        <v>606</v>
      </c>
      <c r="B3791" s="4">
        <v>20</v>
      </c>
      <c r="C3791" s="4">
        <v>20</v>
      </c>
      <c r="D3791" s="5">
        <v>274</v>
      </c>
      <c r="E3791" s="4" t="s">
        <v>861</v>
      </c>
      <c r="F3791" s="12" t="s">
        <v>1134</v>
      </c>
      <c r="G3791" s="4" t="s">
        <v>1759</v>
      </c>
      <c r="H3791" s="4">
        <v>0.75465886339134447</v>
      </c>
      <c r="I3791" s="4">
        <v>9.0559063606961334E-3</v>
      </c>
      <c r="J3791" s="4" t="s">
        <v>856</v>
      </c>
      <c r="K3791" s="4" t="s">
        <v>998</v>
      </c>
      <c r="L3791" s="4">
        <v>3</v>
      </c>
      <c r="M3791" s="4" t="s">
        <v>1133</v>
      </c>
      <c r="N3791" s="4"/>
    </row>
    <row r="3792" spans="1:14" hidden="1" x14ac:dyDescent="0.3">
      <c r="A3792" s="4" t="s">
        <v>606</v>
      </c>
      <c r="B3792" s="4">
        <v>20</v>
      </c>
      <c r="C3792" s="4">
        <v>20</v>
      </c>
      <c r="D3792" s="5">
        <v>274</v>
      </c>
      <c r="E3792" s="4" t="s">
        <v>861</v>
      </c>
      <c r="F3792" s="12" t="s">
        <v>1135</v>
      </c>
      <c r="G3792" s="4" t="s">
        <v>1759</v>
      </c>
      <c r="H3792" s="4">
        <v>0.76744743784475178</v>
      </c>
      <c r="I3792" s="4">
        <v>9.2093692541370207E-3</v>
      </c>
      <c r="J3792" s="4" t="s">
        <v>856</v>
      </c>
      <c r="K3792" s="4" t="s">
        <v>998</v>
      </c>
      <c r="L3792" s="4">
        <v>3</v>
      </c>
      <c r="M3792" s="4" t="s">
        <v>1133</v>
      </c>
      <c r="N3792" s="4"/>
    </row>
    <row r="3793" spans="1:14" hidden="1" x14ac:dyDescent="0.3">
      <c r="A3793" s="4" t="s">
        <v>606</v>
      </c>
      <c r="B3793" s="4">
        <v>20</v>
      </c>
      <c r="C3793" s="4">
        <v>20</v>
      </c>
      <c r="D3793" s="5">
        <v>274</v>
      </c>
      <c r="E3793" s="4" t="s">
        <v>861</v>
      </c>
      <c r="F3793" s="12" t="s">
        <v>1136</v>
      </c>
      <c r="G3793" s="4" t="s">
        <v>1759</v>
      </c>
      <c r="H3793" s="4">
        <v>0.74019847079876355</v>
      </c>
      <c r="I3793" s="4">
        <v>8.8823816495851634E-3</v>
      </c>
      <c r="J3793" s="4" t="s">
        <v>856</v>
      </c>
      <c r="K3793" s="4" t="s">
        <v>998</v>
      </c>
      <c r="L3793" s="4">
        <v>3</v>
      </c>
      <c r="M3793" s="4" t="s">
        <v>1133</v>
      </c>
      <c r="N3793" s="4"/>
    </row>
    <row r="3794" spans="1:14" hidden="1" x14ac:dyDescent="0.3">
      <c r="A3794" s="4" t="s">
        <v>606</v>
      </c>
      <c r="B3794" s="4">
        <v>20</v>
      </c>
      <c r="C3794" s="4">
        <v>20</v>
      </c>
      <c r="D3794" s="5">
        <v>274</v>
      </c>
      <c r="E3794" s="4" t="s">
        <v>861</v>
      </c>
      <c r="F3794" s="12" t="s">
        <v>1137</v>
      </c>
      <c r="G3794" s="4" t="s">
        <v>1759</v>
      </c>
      <c r="H3794" s="4">
        <v>0.66147859922178998</v>
      </c>
      <c r="I3794" s="4">
        <v>7.9377431906614802E-3</v>
      </c>
      <c r="J3794" s="4" t="s">
        <v>856</v>
      </c>
      <c r="K3794" s="4" t="s">
        <v>998</v>
      </c>
      <c r="L3794" s="4">
        <v>3</v>
      </c>
      <c r="M3794" s="4" t="s">
        <v>1133</v>
      </c>
      <c r="N3794" s="4"/>
    </row>
    <row r="3795" spans="1:14" hidden="1" x14ac:dyDescent="0.3">
      <c r="A3795" s="4" t="s">
        <v>606</v>
      </c>
      <c r="B3795" s="4">
        <v>20</v>
      </c>
      <c r="C3795" s="4">
        <v>20</v>
      </c>
      <c r="D3795" s="5">
        <v>274</v>
      </c>
      <c r="E3795" s="4" t="s">
        <v>861</v>
      </c>
      <c r="F3795" s="4" t="s">
        <v>922</v>
      </c>
      <c r="G3795" s="4" t="s">
        <v>967</v>
      </c>
      <c r="H3795" s="4">
        <v>9.9328432707142214E-2</v>
      </c>
      <c r="I3795" s="4">
        <v>1.8872402214357021E-3</v>
      </c>
      <c r="J3795" s="4" t="s">
        <v>856</v>
      </c>
      <c r="K3795" s="4" t="s">
        <v>998</v>
      </c>
      <c r="L3795" s="4">
        <v>3</v>
      </c>
      <c r="M3795" s="4" t="s">
        <v>1138</v>
      </c>
      <c r="N3795" s="4"/>
    </row>
    <row r="3796" spans="1:14" hidden="1" x14ac:dyDescent="0.3">
      <c r="A3796" s="4" t="s">
        <v>606</v>
      </c>
      <c r="B3796" s="4">
        <v>20</v>
      </c>
      <c r="C3796" s="4">
        <v>20</v>
      </c>
      <c r="D3796" s="5">
        <v>274</v>
      </c>
      <c r="E3796" s="4" t="s">
        <v>861</v>
      </c>
      <c r="F3796" s="4" t="s">
        <v>904</v>
      </c>
      <c r="G3796" s="4" t="s">
        <v>967</v>
      </c>
      <c r="H3796" s="4">
        <v>0.10281773399014779</v>
      </c>
      <c r="I3796" s="4">
        <v>1.9535369458128079E-3</v>
      </c>
      <c r="J3796" s="4" t="s">
        <v>856</v>
      </c>
      <c r="K3796" s="4" t="s">
        <v>998</v>
      </c>
      <c r="L3796" s="4">
        <v>3</v>
      </c>
      <c r="M3796" s="4" t="s">
        <v>1138</v>
      </c>
      <c r="N3796" s="4"/>
    </row>
    <row r="3797" spans="1:14" hidden="1" x14ac:dyDescent="0.3">
      <c r="A3797" s="4" t="s">
        <v>606</v>
      </c>
      <c r="B3797" s="4">
        <v>20</v>
      </c>
      <c r="C3797" s="4">
        <v>20</v>
      </c>
      <c r="D3797" s="5">
        <v>274</v>
      </c>
      <c r="E3797" s="4" t="s">
        <v>861</v>
      </c>
      <c r="F3797" s="4" t="s">
        <v>905</v>
      </c>
      <c r="G3797" s="4" t="s">
        <v>967</v>
      </c>
      <c r="H3797" s="4">
        <v>0.1102750190985485</v>
      </c>
      <c r="I3797" s="4">
        <v>2.0952253628724214E-3</v>
      </c>
      <c r="J3797" s="4" t="s">
        <v>856</v>
      </c>
      <c r="K3797" s="4" t="s">
        <v>998</v>
      </c>
      <c r="L3797" s="4">
        <v>3</v>
      </c>
      <c r="M3797" s="4" t="s">
        <v>1138</v>
      </c>
      <c r="N3797" s="4"/>
    </row>
    <row r="3798" spans="1:14" hidden="1" x14ac:dyDescent="0.3">
      <c r="A3798" s="4" t="s">
        <v>606</v>
      </c>
      <c r="B3798" s="4">
        <v>20</v>
      </c>
      <c r="C3798" s="4">
        <v>20</v>
      </c>
      <c r="D3798" s="5">
        <v>274</v>
      </c>
      <c r="E3798" s="4" t="s">
        <v>861</v>
      </c>
      <c r="F3798" s="4" t="s">
        <v>906</v>
      </c>
      <c r="G3798" s="4" t="s">
        <v>967</v>
      </c>
      <c r="H3798" s="4">
        <v>0.10071428571428573</v>
      </c>
      <c r="I3798" s="4">
        <v>1.9135714285714288E-3</v>
      </c>
      <c r="J3798" s="4" t="s">
        <v>856</v>
      </c>
      <c r="K3798" s="4" t="s">
        <v>998</v>
      </c>
      <c r="L3798" s="4">
        <v>3</v>
      </c>
      <c r="M3798" s="4" t="s">
        <v>1138</v>
      </c>
      <c r="N3798" s="4"/>
    </row>
    <row r="3799" spans="1:14" hidden="1" x14ac:dyDescent="0.3">
      <c r="A3799" s="4" t="s">
        <v>606</v>
      </c>
      <c r="B3799" s="4">
        <v>20</v>
      </c>
      <c r="C3799" s="4">
        <v>20</v>
      </c>
      <c r="D3799" s="5">
        <v>274</v>
      </c>
      <c r="E3799" s="4" t="s">
        <v>861</v>
      </c>
      <c r="F3799" s="4" t="s">
        <v>903</v>
      </c>
      <c r="G3799" s="4" t="s">
        <v>967</v>
      </c>
      <c r="H3799" s="4">
        <v>0.10833176780011271</v>
      </c>
      <c r="I3799" s="4">
        <v>2.0583035882021415E-3</v>
      </c>
      <c r="J3799" s="4" t="s">
        <v>856</v>
      </c>
      <c r="K3799" s="4" t="s">
        <v>998</v>
      </c>
      <c r="L3799" s="4">
        <v>3</v>
      </c>
      <c r="M3799" s="4" t="s">
        <v>1138</v>
      </c>
      <c r="N3799" s="4"/>
    </row>
    <row r="3800" spans="1:14" hidden="1" x14ac:dyDescent="0.3">
      <c r="A3800" s="4" t="s">
        <v>606</v>
      </c>
      <c r="B3800" s="4">
        <v>20</v>
      </c>
      <c r="C3800" s="4">
        <v>20</v>
      </c>
      <c r="D3800" s="5">
        <v>274</v>
      </c>
      <c r="E3800" s="4" t="s">
        <v>861</v>
      </c>
      <c r="F3800" s="4" t="s">
        <v>907</v>
      </c>
      <c r="G3800" s="4" t="s">
        <v>967</v>
      </c>
      <c r="H3800" s="4">
        <v>0.10528094634558512</v>
      </c>
      <c r="I3800" s="4">
        <v>2.0003379805661171E-3</v>
      </c>
      <c r="J3800" s="4" t="s">
        <v>856</v>
      </c>
      <c r="K3800" s="4" t="s">
        <v>998</v>
      </c>
      <c r="L3800" s="4">
        <v>3</v>
      </c>
      <c r="M3800" s="4" t="s">
        <v>1138</v>
      </c>
      <c r="N3800" s="4"/>
    </row>
    <row r="3801" spans="1:14" hidden="1" x14ac:dyDescent="0.3">
      <c r="A3801" s="4" t="s">
        <v>606</v>
      </c>
      <c r="B3801" s="4">
        <v>20</v>
      </c>
      <c r="C3801" s="4">
        <v>20</v>
      </c>
      <c r="D3801" s="5">
        <v>274</v>
      </c>
      <c r="E3801" s="4" t="s">
        <v>861</v>
      </c>
      <c r="F3801" s="4" t="s">
        <v>908</v>
      </c>
      <c r="G3801" s="4" t="s">
        <v>967</v>
      </c>
      <c r="H3801" s="4">
        <v>0.10271730098055508</v>
      </c>
      <c r="I3801" s="4">
        <v>1.9516287186305465E-3</v>
      </c>
      <c r="J3801" s="4" t="s">
        <v>856</v>
      </c>
      <c r="K3801" s="4" t="s">
        <v>998</v>
      </c>
      <c r="L3801" s="4">
        <v>3</v>
      </c>
      <c r="M3801" s="4" t="s">
        <v>1138</v>
      </c>
      <c r="N3801" s="4"/>
    </row>
    <row r="3802" spans="1:14" hidden="1" x14ac:dyDescent="0.3">
      <c r="A3802" s="4" t="s">
        <v>606</v>
      </c>
      <c r="B3802" s="4">
        <v>20</v>
      </c>
      <c r="C3802" s="4">
        <v>20</v>
      </c>
      <c r="D3802" s="5">
        <v>274</v>
      </c>
      <c r="E3802" s="4" t="s">
        <v>861</v>
      </c>
      <c r="F3802" s="4" t="s">
        <v>909</v>
      </c>
      <c r="G3802" s="4" t="s">
        <v>967</v>
      </c>
      <c r="H3802" s="4">
        <v>9.5097149082985305E-2</v>
      </c>
      <c r="I3802" s="4">
        <v>1.8068458325767207E-3</v>
      </c>
      <c r="J3802" s="4" t="s">
        <v>856</v>
      </c>
      <c r="K3802" s="4" t="s">
        <v>998</v>
      </c>
      <c r="L3802" s="4">
        <v>3</v>
      </c>
      <c r="M3802" s="4" t="s">
        <v>1138</v>
      </c>
      <c r="N3802" s="4"/>
    </row>
    <row r="3803" spans="1:14" hidden="1" x14ac:dyDescent="0.3">
      <c r="A3803" s="4" t="s">
        <v>606</v>
      </c>
      <c r="B3803" s="4">
        <v>20</v>
      </c>
      <c r="C3803" s="4">
        <v>20</v>
      </c>
      <c r="D3803" s="5">
        <v>274</v>
      </c>
      <c r="E3803" s="4" t="s">
        <v>861</v>
      </c>
      <c r="F3803" s="4" t="s">
        <v>910</v>
      </c>
      <c r="G3803" s="4" t="s">
        <v>967</v>
      </c>
      <c r="H3803" s="4">
        <v>9.5625792428907813E-2</v>
      </c>
      <c r="I3803" s="4">
        <v>1.8168900561492485E-3</v>
      </c>
      <c r="J3803" s="4" t="s">
        <v>856</v>
      </c>
      <c r="K3803" s="4" t="s">
        <v>998</v>
      </c>
      <c r="L3803" s="4">
        <v>3</v>
      </c>
      <c r="M3803" s="4" t="s">
        <v>1138</v>
      </c>
      <c r="N3803" s="4"/>
    </row>
    <row r="3804" spans="1:14" hidden="1" x14ac:dyDescent="0.3">
      <c r="A3804" s="4" t="s">
        <v>606</v>
      </c>
      <c r="B3804" s="4">
        <v>20</v>
      </c>
      <c r="C3804" s="4">
        <v>20</v>
      </c>
      <c r="D3804" s="5">
        <v>274</v>
      </c>
      <c r="E3804" s="4" t="s">
        <v>861</v>
      </c>
      <c r="F3804" s="4" t="s">
        <v>911</v>
      </c>
      <c r="G3804" s="4" t="s">
        <v>967</v>
      </c>
      <c r="H3804" s="4">
        <v>0.1003218279829431</v>
      </c>
      <c r="I3804" s="4">
        <v>1.9061147316759188E-3</v>
      </c>
      <c r="J3804" s="4" t="s">
        <v>856</v>
      </c>
      <c r="K3804" s="4" t="s">
        <v>998</v>
      </c>
      <c r="L3804" s="4">
        <v>3</v>
      </c>
      <c r="M3804" s="4" t="s">
        <v>1138</v>
      </c>
      <c r="N3804" s="4"/>
    </row>
    <row r="3805" spans="1:14" hidden="1" x14ac:dyDescent="0.3">
      <c r="A3805" s="4" t="s">
        <v>606</v>
      </c>
      <c r="B3805" s="4">
        <v>20</v>
      </c>
      <c r="C3805" s="4">
        <v>20</v>
      </c>
      <c r="D3805" s="5">
        <v>274</v>
      </c>
      <c r="E3805" s="4" t="s">
        <v>861</v>
      </c>
      <c r="F3805" s="4" t="s">
        <v>912</v>
      </c>
      <c r="G3805" s="4" t="s">
        <v>967</v>
      </c>
      <c r="H3805" s="4">
        <v>0.10409770063523308</v>
      </c>
      <c r="I3805" s="4">
        <v>1.9778563120694285E-3</v>
      </c>
      <c r="J3805" s="4" t="s">
        <v>856</v>
      </c>
      <c r="K3805" s="4" t="s">
        <v>998</v>
      </c>
      <c r="L3805" s="4">
        <v>3</v>
      </c>
      <c r="M3805" s="4" t="s">
        <v>1138</v>
      </c>
      <c r="N3805" s="4"/>
    </row>
    <row r="3806" spans="1:14" hidden="1" x14ac:dyDescent="0.3">
      <c r="A3806" s="4" t="s">
        <v>606</v>
      </c>
      <c r="B3806" s="4">
        <v>20</v>
      </c>
      <c r="C3806" s="4">
        <v>20</v>
      </c>
      <c r="D3806" s="5">
        <v>274</v>
      </c>
      <c r="E3806" s="4" t="s">
        <v>861</v>
      </c>
      <c r="F3806" s="4" t="s">
        <v>917</v>
      </c>
      <c r="G3806" s="4" t="s">
        <v>967</v>
      </c>
      <c r="H3806" s="4">
        <v>0.10138768430182134</v>
      </c>
      <c r="I3806" s="4">
        <v>1.9263660017346054E-3</v>
      </c>
      <c r="J3806" s="4" t="s">
        <v>856</v>
      </c>
      <c r="K3806" s="4" t="s">
        <v>998</v>
      </c>
      <c r="L3806" s="4">
        <v>3</v>
      </c>
      <c r="M3806" s="4" t="s">
        <v>1138</v>
      </c>
      <c r="N3806" s="4"/>
    </row>
    <row r="3807" spans="1:14" hidden="1" x14ac:dyDescent="0.3">
      <c r="A3807" s="4" t="s">
        <v>606</v>
      </c>
      <c r="B3807" s="4">
        <v>20</v>
      </c>
      <c r="C3807" s="4">
        <v>20</v>
      </c>
      <c r="D3807" s="5">
        <v>274</v>
      </c>
      <c r="E3807" s="4" t="s">
        <v>861</v>
      </c>
      <c r="F3807" s="4" t="s">
        <v>1134</v>
      </c>
      <c r="G3807" s="4" t="s">
        <v>967</v>
      </c>
      <c r="H3807" s="4">
        <v>0.10878383838383839</v>
      </c>
      <c r="I3807" s="4">
        <v>2.0668929292929294E-3</v>
      </c>
      <c r="J3807" s="4" t="s">
        <v>856</v>
      </c>
      <c r="K3807" s="4" t="s">
        <v>998</v>
      </c>
      <c r="L3807" s="4">
        <v>3</v>
      </c>
      <c r="M3807" s="4" t="s">
        <v>1138</v>
      </c>
      <c r="N3807" s="4"/>
    </row>
    <row r="3808" spans="1:14" hidden="1" x14ac:dyDescent="0.3">
      <c r="A3808" s="4" t="s">
        <v>606</v>
      </c>
      <c r="B3808" s="4">
        <v>20</v>
      </c>
      <c r="C3808" s="4">
        <v>20</v>
      </c>
      <c r="D3808" s="5">
        <v>274</v>
      </c>
      <c r="E3808" s="4" t="s">
        <v>861</v>
      </c>
      <c r="F3808" s="4" t="s">
        <v>1135</v>
      </c>
      <c r="G3808" s="4" t="s">
        <v>967</v>
      </c>
      <c r="H3808" s="4">
        <v>0.11070200832277907</v>
      </c>
      <c r="I3808" s="4">
        <v>2.1033381581328022E-3</v>
      </c>
      <c r="J3808" s="4" t="s">
        <v>856</v>
      </c>
      <c r="K3808" s="4" t="s">
        <v>998</v>
      </c>
      <c r="L3808" s="4">
        <v>3</v>
      </c>
      <c r="M3808" s="4" t="s">
        <v>1138</v>
      </c>
      <c r="N3808" s="4"/>
    </row>
    <row r="3809" spans="1:14" hidden="1" x14ac:dyDescent="0.3">
      <c r="A3809" s="4" t="s">
        <v>606</v>
      </c>
      <c r="B3809" s="4">
        <v>20</v>
      </c>
      <c r="C3809" s="4">
        <v>20</v>
      </c>
      <c r="D3809" s="5">
        <v>274</v>
      </c>
      <c r="E3809" s="4" t="s">
        <v>861</v>
      </c>
      <c r="F3809" s="4" t="s">
        <v>1136</v>
      </c>
      <c r="G3809" s="4" t="s">
        <v>967</v>
      </c>
      <c r="H3809" s="4">
        <v>0.11196904405944948</v>
      </c>
      <c r="I3809" s="4">
        <v>2.1274118371295398E-3</v>
      </c>
      <c r="J3809" s="4" t="s">
        <v>856</v>
      </c>
      <c r="K3809" s="4" t="s">
        <v>998</v>
      </c>
      <c r="L3809" s="4">
        <v>3</v>
      </c>
      <c r="M3809" s="4" t="s">
        <v>1138</v>
      </c>
      <c r="N3809" s="4"/>
    </row>
    <row r="3810" spans="1:14" hidden="1" x14ac:dyDescent="0.3">
      <c r="A3810" s="4" t="s">
        <v>606</v>
      </c>
      <c r="B3810" s="4">
        <v>20</v>
      </c>
      <c r="C3810" s="4">
        <v>20</v>
      </c>
      <c r="D3810" s="5">
        <v>274</v>
      </c>
      <c r="E3810" s="4" t="s">
        <v>861</v>
      </c>
      <c r="F3810" s="4" t="s">
        <v>1137</v>
      </c>
      <c r="G3810" s="4" t="s">
        <v>967</v>
      </c>
      <c r="H3810" s="4">
        <v>8.9050910316925136E-2</v>
      </c>
      <c r="I3810" s="4">
        <v>1.6919672960215776E-3</v>
      </c>
      <c r="J3810" s="4" t="s">
        <v>856</v>
      </c>
      <c r="K3810" s="4" t="s">
        <v>998</v>
      </c>
      <c r="L3810" s="4">
        <v>3</v>
      </c>
      <c r="M3810" s="4" t="s">
        <v>1138</v>
      </c>
      <c r="N3810" s="4"/>
    </row>
    <row r="3811" spans="1:14" hidden="1" x14ac:dyDescent="0.3">
      <c r="A3811" s="4" t="s">
        <v>606</v>
      </c>
      <c r="B3811" s="4">
        <v>20</v>
      </c>
      <c r="C3811" s="4">
        <v>20</v>
      </c>
      <c r="D3811" s="5">
        <v>274</v>
      </c>
      <c r="E3811" s="4" t="s">
        <v>861</v>
      </c>
      <c r="F3811" s="12" t="s">
        <v>922</v>
      </c>
      <c r="G3811" s="4" t="s">
        <v>1760</v>
      </c>
      <c r="H3811" s="4">
        <v>8.0831881021104941</v>
      </c>
      <c r="I3811" s="4">
        <v>0.22862708482434996</v>
      </c>
      <c r="J3811" s="4" t="s">
        <v>856</v>
      </c>
      <c r="K3811" s="4" t="s">
        <v>998</v>
      </c>
      <c r="L3811" s="4">
        <v>3</v>
      </c>
      <c r="M3811" s="4" t="s">
        <v>1139</v>
      </c>
      <c r="N3811" s="4"/>
    </row>
    <row r="3812" spans="1:14" hidden="1" x14ac:dyDescent="0.3">
      <c r="A3812" s="4" t="s">
        <v>606</v>
      </c>
      <c r="B3812" s="4">
        <v>20</v>
      </c>
      <c r="C3812" s="4">
        <v>20</v>
      </c>
      <c r="D3812" s="5">
        <v>274</v>
      </c>
      <c r="E3812" s="4" t="s">
        <v>861</v>
      </c>
      <c r="F3812" s="12" t="s">
        <v>904</v>
      </c>
      <c r="G3812" s="4" t="s">
        <v>1760</v>
      </c>
      <c r="H3812" s="4">
        <v>7.4796413827489436</v>
      </c>
      <c r="I3812" s="4">
        <v>0.21155620570341216</v>
      </c>
      <c r="J3812" s="4" t="s">
        <v>856</v>
      </c>
      <c r="K3812" s="4" t="s">
        <v>998</v>
      </c>
      <c r="L3812" s="4">
        <v>3</v>
      </c>
      <c r="M3812" s="4" t="s">
        <v>1139</v>
      </c>
      <c r="N3812" s="4"/>
    </row>
    <row r="3813" spans="1:14" hidden="1" x14ac:dyDescent="0.3">
      <c r="A3813" s="4" t="s">
        <v>606</v>
      </c>
      <c r="B3813" s="4">
        <v>20</v>
      </c>
      <c r="C3813" s="4">
        <v>20</v>
      </c>
      <c r="D3813" s="5">
        <v>274</v>
      </c>
      <c r="E3813" s="4" t="s">
        <v>861</v>
      </c>
      <c r="F3813" s="12" t="s">
        <v>905</v>
      </c>
      <c r="G3813" s="4" t="s">
        <v>1760</v>
      </c>
      <c r="H3813" s="4">
        <v>6.6668694017608772</v>
      </c>
      <c r="I3813" s="4">
        <v>0.18856754253080871</v>
      </c>
      <c r="J3813" s="4" t="s">
        <v>856</v>
      </c>
      <c r="K3813" s="4" t="s">
        <v>998</v>
      </c>
      <c r="L3813" s="4">
        <v>3</v>
      </c>
      <c r="M3813" s="4" t="s">
        <v>1139</v>
      </c>
      <c r="N3813" s="4"/>
    </row>
    <row r="3814" spans="1:14" hidden="1" x14ac:dyDescent="0.3">
      <c r="A3814" s="4" t="s">
        <v>606</v>
      </c>
      <c r="B3814" s="4">
        <v>20</v>
      </c>
      <c r="C3814" s="4">
        <v>20</v>
      </c>
      <c r="D3814" s="5">
        <v>274</v>
      </c>
      <c r="E3814" s="4" t="s">
        <v>861</v>
      </c>
      <c r="F3814" s="12" t="s">
        <v>906</v>
      </c>
      <c r="G3814" s="4" t="s">
        <v>1760</v>
      </c>
      <c r="H3814" s="4">
        <v>7.1710963140162303</v>
      </c>
      <c r="I3814" s="4">
        <v>0.20282923328730926</v>
      </c>
      <c r="J3814" s="4" t="s">
        <v>856</v>
      </c>
      <c r="K3814" s="4" t="s">
        <v>998</v>
      </c>
      <c r="L3814" s="4">
        <v>3</v>
      </c>
      <c r="M3814" s="4" t="s">
        <v>1139</v>
      </c>
      <c r="N3814" s="4"/>
    </row>
    <row r="3815" spans="1:14" hidden="1" x14ac:dyDescent="0.3">
      <c r="A3815" s="4" t="s">
        <v>606</v>
      </c>
      <c r="B3815" s="4">
        <v>20</v>
      </c>
      <c r="C3815" s="4">
        <v>20</v>
      </c>
      <c r="D3815" s="5">
        <v>274</v>
      </c>
      <c r="E3815" s="4" t="s">
        <v>861</v>
      </c>
      <c r="F3815" s="12" t="s">
        <v>903</v>
      </c>
      <c r="G3815" s="4" t="s">
        <v>1760</v>
      </c>
      <c r="H3815" s="4">
        <v>6.5472441732049012</v>
      </c>
      <c r="I3815" s="4">
        <v>0.18518403011829185</v>
      </c>
      <c r="J3815" s="4" t="s">
        <v>856</v>
      </c>
      <c r="K3815" s="4" t="s">
        <v>998</v>
      </c>
      <c r="L3815" s="4">
        <v>3</v>
      </c>
      <c r="M3815" s="4" t="s">
        <v>1139</v>
      </c>
      <c r="N3815" s="4"/>
    </row>
    <row r="3816" spans="1:14" hidden="1" x14ac:dyDescent="0.3">
      <c r="A3816" s="4" t="s">
        <v>606</v>
      </c>
      <c r="B3816" s="4">
        <v>20</v>
      </c>
      <c r="C3816" s="4">
        <v>20</v>
      </c>
      <c r="D3816" s="5">
        <v>274</v>
      </c>
      <c r="E3816" s="4" t="s">
        <v>861</v>
      </c>
      <c r="F3816" s="12" t="s">
        <v>907</v>
      </c>
      <c r="G3816" s="4" t="s">
        <v>1760</v>
      </c>
      <c r="H3816" s="4">
        <v>6.799238736127708</v>
      </c>
      <c r="I3816" s="4">
        <v>0.19231151268888616</v>
      </c>
      <c r="J3816" s="4" t="s">
        <v>856</v>
      </c>
      <c r="K3816" s="4" t="s">
        <v>998</v>
      </c>
      <c r="L3816" s="4">
        <v>3</v>
      </c>
      <c r="M3816" s="4" t="s">
        <v>1139</v>
      </c>
      <c r="N3816" s="4"/>
    </row>
    <row r="3817" spans="1:14" hidden="1" x14ac:dyDescent="0.3">
      <c r="A3817" s="4" t="s">
        <v>606</v>
      </c>
      <c r="B3817" s="4">
        <v>20</v>
      </c>
      <c r="C3817" s="4">
        <v>20</v>
      </c>
      <c r="D3817" s="5">
        <v>274</v>
      </c>
      <c r="E3817" s="4" t="s">
        <v>861</v>
      </c>
      <c r="F3817" s="12" t="s">
        <v>908</v>
      </c>
      <c r="G3817" s="4" t="s">
        <v>1760</v>
      </c>
      <c r="H3817" s="4">
        <v>7.0194081289994221</v>
      </c>
      <c r="I3817" s="4">
        <v>0.1985388435172587</v>
      </c>
      <c r="J3817" s="4" t="s">
        <v>856</v>
      </c>
      <c r="K3817" s="4" t="s">
        <v>998</v>
      </c>
      <c r="L3817" s="4">
        <v>3</v>
      </c>
      <c r="M3817" s="4" t="s">
        <v>1139</v>
      </c>
      <c r="N3817" s="4"/>
    </row>
    <row r="3818" spans="1:14" hidden="1" x14ac:dyDescent="0.3">
      <c r="A3818" s="4" t="s">
        <v>606</v>
      </c>
      <c r="B3818" s="4">
        <v>20</v>
      </c>
      <c r="C3818" s="4">
        <v>20</v>
      </c>
      <c r="D3818" s="5">
        <v>274</v>
      </c>
      <c r="E3818" s="4" t="s">
        <v>861</v>
      </c>
      <c r="F3818" s="12" t="s">
        <v>909</v>
      </c>
      <c r="G3818" s="4" t="s">
        <v>1760</v>
      </c>
      <c r="H3818" s="4">
        <v>7.6363911370338107</v>
      </c>
      <c r="I3818" s="4">
        <v>0.21598975827157832</v>
      </c>
      <c r="J3818" s="4" t="s">
        <v>856</v>
      </c>
      <c r="K3818" s="4" t="s">
        <v>998</v>
      </c>
      <c r="L3818" s="4">
        <v>3</v>
      </c>
      <c r="M3818" s="4" t="s">
        <v>1139</v>
      </c>
      <c r="N3818" s="4"/>
    </row>
    <row r="3819" spans="1:14" hidden="1" x14ac:dyDescent="0.3">
      <c r="A3819" s="4" t="s">
        <v>606</v>
      </c>
      <c r="B3819" s="4">
        <v>20</v>
      </c>
      <c r="C3819" s="4">
        <v>20</v>
      </c>
      <c r="D3819" s="5">
        <v>274</v>
      </c>
      <c r="E3819" s="4" t="s">
        <v>861</v>
      </c>
      <c r="F3819" s="12" t="s">
        <v>910</v>
      </c>
      <c r="G3819" s="4" t="s">
        <v>1760</v>
      </c>
      <c r="H3819" s="4">
        <v>7.5105813556717882</v>
      </c>
      <c r="I3819" s="4">
        <v>0.21243132028995096</v>
      </c>
      <c r="J3819" s="4" t="s">
        <v>856</v>
      </c>
      <c r="K3819" s="4" t="s">
        <v>998</v>
      </c>
      <c r="L3819" s="4">
        <v>3</v>
      </c>
      <c r="M3819" s="4" t="s">
        <v>1139</v>
      </c>
      <c r="N3819" s="4"/>
    </row>
    <row r="3820" spans="1:14" hidden="1" x14ac:dyDescent="0.3">
      <c r="A3820" s="4" t="s">
        <v>606</v>
      </c>
      <c r="B3820" s="4">
        <v>20</v>
      </c>
      <c r="C3820" s="4">
        <v>20</v>
      </c>
      <c r="D3820" s="5">
        <v>274</v>
      </c>
      <c r="E3820" s="4" t="s">
        <v>861</v>
      </c>
      <c r="F3820" s="12" t="s">
        <v>911</v>
      </c>
      <c r="G3820" s="4" t="s">
        <v>1760</v>
      </c>
      <c r="H3820" s="4">
        <v>7.4657422819990389</v>
      </c>
      <c r="I3820" s="4">
        <v>0.21116307976770604</v>
      </c>
      <c r="J3820" s="4" t="s">
        <v>856</v>
      </c>
      <c r="K3820" s="4" t="s">
        <v>998</v>
      </c>
      <c r="L3820" s="4">
        <v>3</v>
      </c>
      <c r="M3820" s="4" t="s">
        <v>1139</v>
      </c>
      <c r="N3820" s="4"/>
    </row>
    <row r="3821" spans="1:14" hidden="1" x14ac:dyDescent="0.3">
      <c r="A3821" s="4" t="s">
        <v>606</v>
      </c>
      <c r="B3821" s="4">
        <v>20</v>
      </c>
      <c r="C3821" s="4">
        <v>20</v>
      </c>
      <c r="D3821" s="5">
        <v>274</v>
      </c>
      <c r="E3821" s="4" t="s">
        <v>861</v>
      </c>
      <c r="F3821" s="12" t="s">
        <v>912</v>
      </c>
      <c r="G3821" s="4" t="s">
        <v>1760</v>
      </c>
      <c r="H3821" s="4">
        <v>7.284792431346867</v>
      </c>
      <c r="I3821" s="4">
        <v>0.20604504510967225</v>
      </c>
      <c r="J3821" s="4" t="s">
        <v>856</v>
      </c>
      <c r="K3821" s="4" t="s">
        <v>998</v>
      </c>
      <c r="L3821" s="4">
        <v>3</v>
      </c>
      <c r="M3821" s="4" t="s">
        <v>1139</v>
      </c>
      <c r="N3821" s="4"/>
    </row>
    <row r="3822" spans="1:14" hidden="1" x14ac:dyDescent="0.3">
      <c r="A3822" s="4" t="s">
        <v>606</v>
      </c>
      <c r="B3822" s="4">
        <v>20</v>
      </c>
      <c r="C3822" s="4">
        <v>20</v>
      </c>
      <c r="D3822" s="5">
        <v>274</v>
      </c>
      <c r="E3822" s="4" t="s">
        <v>861</v>
      </c>
      <c r="F3822" s="12" t="s">
        <v>917</v>
      </c>
      <c r="G3822" s="4" t="s">
        <v>1760</v>
      </c>
      <c r="H3822" s="4">
        <v>7.7434572341665371</v>
      </c>
      <c r="I3822" s="4">
        <v>0.21901804480428747</v>
      </c>
      <c r="J3822" s="4" t="s">
        <v>856</v>
      </c>
      <c r="K3822" s="4" t="s">
        <v>998</v>
      </c>
      <c r="L3822" s="4">
        <v>3</v>
      </c>
      <c r="M3822" s="4" t="s">
        <v>1139</v>
      </c>
      <c r="N3822" s="4"/>
    </row>
    <row r="3823" spans="1:14" hidden="1" x14ac:dyDescent="0.3">
      <c r="A3823" s="4" t="s">
        <v>606</v>
      </c>
      <c r="B3823" s="4">
        <v>20</v>
      </c>
      <c r="C3823" s="4">
        <v>20</v>
      </c>
      <c r="D3823" s="5">
        <v>274</v>
      </c>
      <c r="E3823" s="4" t="s">
        <v>861</v>
      </c>
      <c r="F3823" s="12" t="s">
        <v>1134</v>
      </c>
      <c r="G3823" s="4" t="s">
        <v>1760</v>
      </c>
      <c r="H3823" s="4">
        <v>6.9372332747495822</v>
      </c>
      <c r="I3823" s="4">
        <v>0.19621458764993557</v>
      </c>
      <c r="J3823" s="4" t="s">
        <v>856</v>
      </c>
      <c r="K3823" s="4" t="s">
        <v>998</v>
      </c>
      <c r="L3823" s="4">
        <v>3</v>
      </c>
      <c r="M3823" s="4" t="s">
        <v>1139</v>
      </c>
      <c r="N3823" s="4"/>
    </row>
    <row r="3824" spans="1:14" hidden="1" x14ac:dyDescent="0.3">
      <c r="A3824" s="4" t="s">
        <v>606</v>
      </c>
      <c r="B3824" s="4">
        <v>20</v>
      </c>
      <c r="C3824" s="4">
        <v>20</v>
      </c>
      <c r="D3824" s="5">
        <v>274</v>
      </c>
      <c r="E3824" s="4" t="s">
        <v>861</v>
      </c>
      <c r="F3824" s="12" t="s">
        <v>1135</v>
      </c>
      <c r="G3824" s="4" t="s">
        <v>1760</v>
      </c>
      <c r="H3824" s="4">
        <v>6.9325520780713301</v>
      </c>
      <c r="I3824" s="4">
        <v>0.1960821834133252</v>
      </c>
      <c r="J3824" s="4" t="s">
        <v>856</v>
      </c>
      <c r="K3824" s="4" t="s">
        <v>998</v>
      </c>
      <c r="L3824" s="4">
        <v>3</v>
      </c>
      <c r="M3824" s="4" t="s">
        <v>1139</v>
      </c>
      <c r="N3824" s="4"/>
    </row>
    <row r="3825" spans="1:14" hidden="1" x14ac:dyDescent="0.3">
      <c r="A3825" s="4" t="s">
        <v>606</v>
      </c>
      <c r="B3825" s="4">
        <v>20</v>
      </c>
      <c r="C3825" s="4">
        <v>20</v>
      </c>
      <c r="D3825" s="5">
        <v>274</v>
      </c>
      <c r="E3825" s="4" t="s">
        <v>861</v>
      </c>
      <c r="F3825" s="12" t="s">
        <v>1136</v>
      </c>
      <c r="G3825" s="4" t="s">
        <v>1760</v>
      </c>
      <c r="H3825" s="4">
        <v>6.6107420762274112</v>
      </c>
      <c r="I3825" s="4">
        <v>0.18698002203102557</v>
      </c>
      <c r="J3825" s="4" t="s">
        <v>856</v>
      </c>
      <c r="K3825" s="4" t="s">
        <v>998</v>
      </c>
      <c r="L3825" s="4">
        <v>3</v>
      </c>
      <c r="M3825" s="4" t="s">
        <v>1139</v>
      </c>
      <c r="N3825" s="4"/>
    </row>
    <row r="3826" spans="1:14" hidden="1" x14ac:dyDescent="0.3">
      <c r="A3826" s="4" t="s">
        <v>606</v>
      </c>
      <c r="B3826" s="4">
        <v>20</v>
      </c>
      <c r="C3826" s="4">
        <v>20</v>
      </c>
      <c r="D3826" s="5">
        <v>274</v>
      </c>
      <c r="E3826" s="4" t="s">
        <v>861</v>
      </c>
      <c r="F3826" s="12" t="s">
        <v>1137</v>
      </c>
      <c r="G3826" s="4" t="s">
        <v>1760</v>
      </c>
      <c r="H3826" s="4">
        <v>7.4280947479103814</v>
      </c>
      <c r="I3826" s="4">
        <v>0.21009824670174435</v>
      </c>
      <c r="J3826" s="4" t="s">
        <v>856</v>
      </c>
      <c r="K3826" s="4" t="s">
        <v>998</v>
      </c>
      <c r="L3826" s="4">
        <v>3</v>
      </c>
      <c r="M3826" s="4" t="s">
        <v>1139</v>
      </c>
      <c r="N3826" s="4"/>
    </row>
    <row r="3827" spans="1:14" hidden="1" x14ac:dyDescent="0.3">
      <c r="A3827" s="4" t="s">
        <v>606</v>
      </c>
      <c r="B3827" s="4">
        <v>20</v>
      </c>
      <c r="C3827" s="4">
        <v>20</v>
      </c>
      <c r="D3827" s="5">
        <v>274</v>
      </c>
      <c r="E3827" s="4" t="s">
        <v>861</v>
      </c>
      <c r="F3827" s="4" t="s">
        <v>922</v>
      </c>
      <c r="G3827" s="4" t="s">
        <v>958</v>
      </c>
      <c r="H3827" s="4">
        <v>0.38255406564550326</v>
      </c>
      <c r="I3827" s="4"/>
      <c r="J3827" s="4" t="s">
        <v>961</v>
      </c>
      <c r="K3827" s="4"/>
      <c r="L3827" s="4">
        <v>1</v>
      </c>
      <c r="M3827" s="4" t="s">
        <v>1140</v>
      </c>
      <c r="N3827" s="4"/>
    </row>
    <row r="3828" spans="1:14" hidden="1" x14ac:dyDescent="0.3">
      <c r="A3828" s="4" t="s">
        <v>606</v>
      </c>
      <c r="B3828" s="4">
        <v>20</v>
      </c>
      <c r="C3828" s="4">
        <v>20</v>
      </c>
      <c r="D3828" s="5">
        <v>274</v>
      </c>
      <c r="E3828" s="4" t="s">
        <v>861</v>
      </c>
      <c r="F3828" s="4" t="s">
        <v>904</v>
      </c>
      <c r="G3828" s="4" t="s">
        <v>958</v>
      </c>
      <c r="H3828" s="4">
        <v>0.55266382806440051</v>
      </c>
      <c r="I3828" s="4"/>
      <c r="J3828" s="4" t="s">
        <v>961</v>
      </c>
      <c r="K3828" s="4"/>
      <c r="L3828" s="4">
        <v>1</v>
      </c>
      <c r="M3828" s="4" t="s">
        <v>1140</v>
      </c>
      <c r="N3828" s="4"/>
    </row>
    <row r="3829" spans="1:14" hidden="1" x14ac:dyDescent="0.3">
      <c r="A3829" s="4" t="s">
        <v>606</v>
      </c>
      <c r="B3829" s="4">
        <v>20</v>
      </c>
      <c r="C3829" s="4">
        <v>20</v>
      </c>
      <c r="D3829" s="5">
        <v>274</v>
      </c>
      <c r="E3829" s="4" t="s">
        <v>861</v>
      </c>
      <c r="F3829" s="4" t="s">
        <v>905</v>
      </c>
      <c r="G3829" s="4" t="s">
        <v>958</v>
      </c>
      <c r="H3829" s="4">
        <v>0.63439495280761204</v>
      </c>
      <c r="I3829" s="4"/>
      <c r="J3829" s="4" t="s">
        <v>961</v>
      </c>
      <c r="K3829" s="4"/>
      <c r="L3829" s="4">
        <v>1</v>
      </c>
      <c r="M3829" s="4" t="s">
        <v>1140</v>
      </c>
      <c r="N3829" s="4"/>
    </row>
    <row r="3830" spans="1:14" hidden="1" x14ac:dyDescent="0.3">
      <c r="A3830" s="4" t="s">
        <v>606</v>
      </c>
      <c r="B3830" s="4">
        <v>20</v>
      </c>
      <c r="C3830" s="4">
        <v>20</v>
      </c>
      <c r="D3830" s="5">
        <v>274</v>
      </c>
      <c r="E3830" s="4" t="s">
        <v>861</v>
      </c>
      <c r="F3830" s="4" t="s">
        <v>906</v>
      </c>
      <c r="G3830" s="4" t="s">
        <v>958</v>
      </c>
      <c r="H3830" s="4">
        <v>0.65850214961814801</v>
      </c>
      <c r="I3830" s="4"/>
      <c r="J3830" s="4" t="s">
        <v>961</v>
      </c>
      <c r="K3830" s="4"/>
      <c r="L3830" s="4">
        <v>1</v>
      </c>
      <c r="M3830" s="4" t="s">
        <v>1140</v>
      </c>
      <c r="N3830" s="4"/>
    </row>
    <row r="3831" spans="1:14" hidden="1" x14ac:dyDescent="0.3">
      <c r="A3831" s="4" t="s">
        <v>606</v>
      </c>
      <c r="B3831" s="4">
        <v>20</v>
      </c>
      <c r="C3831" s="4">
        <v>20</v>
      </c>
      <c r="D3831" s="5">
        <v>274</v>
      </c>
      <c r="E3831" s="4" t="s">
        <v>861</v>
      </c>
      <c r="F3831" s="4" t="s">
        <v>903</v>
      </c>
      <c r="G3831" s="4" t="s">
        <v>958</v>
      </c>
      <c r="H3831" s="4">
        <v>0.67261950778034374</v>
      </c>
      <c r="I3831" s="4"/>
      <c r="J3831" s="4" t="s">
        <v>961</v>
      </c>
      <c r="K3831" s="4"/>
      <c r="L3831" s="4">
        <v>1</v>
      </c>
      <c r="M3831" s="4" t="s">
        <v>1140</v>
      </c>
      <c r="N3831" s="4"/>
    </row>
    <row r="3832" spans="1:14" hidden="1" x14ac:dyDescent="0.3">
      <c r="A3832" s="4" t="s">
        <v>606</v>
      </c>
      <c r="B3832" s="4">
        <v>20</v>
      </c>
      <c r="C3832" s="4">
        <v>20</v>
      </c>
      <c r="D3832" s="5">
        <v>274</v>
      </c>
      <c r="E3832" s="4" t="s">
        <v>861</v>
      </c>
      <c r="F3832" s="4" t="s">
        <v>907</v>
      </c>
      <c r="G3832" s="4" t="s">
        <v>958</v>
      </c>
      <c r="H3832" s="4">
        <v>0.68828438573146944</v>
      </c>
      <c r="I3832" s="4"/>
      <c r="J3832" s="4" t="s">
        <v>961</v>
      </c>
      <c r="K3832" s="4"/>
      <c r="L3832" s="4">
        <v>1</v>
      </c>
      <c r="M3832" s="4" t="s">
        <v>1140</v>
      </c>
      <c r="N3832" s="4"/>
    </row>
    <row r="3833" spans="1:14" hidden="1" x14ac:dyDescent="0.3">
      <c r="A3833" s="4" t="s">
        <v>606</v>
      </c>
      <c r="B3833" s="4">
        <v>20</v>
      </c>
      <c r="C3833" s="4">
        <v>20</v>
      </c>
      <c r="D3833" s="5">
        <v>274</v>
      </c>
      <c r="E3833" s="4" t="s">
        <v>861</v>
      </c>
      <c r="F3833" s="4" t="s">
        <v>908</v>
      </c>
      <c r="G3833" s="4" t="s">
        <v>958</v>
      </c>
      <c r="H3833" s="4">
        <v>0.6948578328895979</v>
      </c>
      <c r="I3833" s="4"/>
      <c r="J3833" s="4" t="s">
        <v>961</v>
      </c>
      <c r="K3833" s="4"/>
      <c r="L3833" s="4">
        <v>1</v>
      </c>
      <c r="M3833" s="4" t="s">
        <v>1140</v>
      </c>
      <c r="N3833" s="4"/>
    </row>
    <row r="3834" spans="1:14" hidden="1" x14ac:dyDescent="0.3">
      <c r="A3834" s="4" t="s">
        <v>606</v>
      </c>
      <c r="B3834" s="4">
        <v>20</v>
      </c>
      <c r="C3834" s="4">
        <v>20</v>
      </c>
      <c r="D3834" s="5">
        <v>274</v>
      </c>
      <c r="E3834" s="4" t="s">
        <v>861</v>
      </c>
      <c r="F3834" s="4" t="s">
        <v>909</v>
      </c>
      <c r="G3834" s="4" t="s">
        <v>958</v>
      </c>
      <c r="H3834" s="4">
        <v>0.69301848801009469</v>
      </c>
      <c r="I3834" s="4"/>
      <c r="J3834" s="4" t="s">
        <v>961</v>
      </c>
      <c r="K3834" s="4"/>
      <c r="L3834" s="4">
        <v>1</v>
      </c>
      <c r="M3834" s="4" t="s">
        <v>1140</v>
      </c>
      <c r="N3834" s="4"/>
    </row>
    <row r="3835" spans="1:14" hidden="1" x14ac:dyDescent="0.3">
      <c r="A3835" s="4" t="s">
        <v>606</v>
      </c>
      <c r="B3835" s="4">
        <v>20</v>
      </c>
      <c r="C3835" s="4">
        <v>20</v>
      </c>
      <c r="D3835" s="5">
        <v>274</v>
      </c>
      <c r="E3835" s="4" t="s">
        <v>861</v>
      </c>
      <c r="F3835" s="4" t="s">
        <v>910</v>
      </c>
      <c r="G3835" s="4" t="s">
        <v>958</v>
      </c>
      <c r="H3835" s="4">
        <v>0.70119138571180251</v>
      </c>
      <c r="I3835" s="4"/>
      <c r="J3835" s="4" t="s">
        <v>961</v>
      </c>
      <c r="K3835" s="4"/>
      <c r="L3835" s="4">
        <v>1</v>
      </c>
      <c r="M3835" s="4" t="s">
        <v>1140</v>
      </c>
      <c r="N3835" s="4"/>
    </row>
    <row r="3836" spans="1:14" hidden="1" x14ac:dyDescent="0.3">
      <c r="A3836" s="4" t="s">
        <v>606</v>
      </c>
      <c r="B3836" s="4">
        <v>20</v>
      </c>
      <c r="C3836" s="4">
        <v>20</v>
      </c>
      <c r="D3836" s="5">
        <v>274</v>
      </c>
      <c r="E3836" s="4" t="s">
        <v>861</v>
      </c>
      <c r="F3836" s="4" t="s">
        <v>911</v>
      </c>
      <c r="G3836" s="4" t="s">
        <v>958</v>
      </c>
      <c r="H3836" s="4">
        <v>0.71540824830792615</v>
      </c>
      <c r="I3836" s="4"/>
      <c r="J3836" s="4" t="s">
        <v>961</v>
      </c>
      <c r="K3836" s="4"/>
      <c r="L3836" s="4">
        <v>1</v>
      </c>
      <c r="M3836" s="4" t="s">
        <v>1140</v>
      </c>
      <c r="N3836" s="4"/>
    </row>
    <row r="3837" spans="1:14" hidden="1" x14ac:dyDescent="0.3">
      <c r="A3837" s="4" t="s">
        <v>606</v>
      </c>
      <c r="B3837" s="4">
        <v>20</v>
      </c>
      <c r="C3837" s="4">
        <v>20</v>
      </c>
      <c r="D3837" s="5">
        <v>274</v>
      </c>
      <c r="E3837" s="4" t="s">
        <v>861</v>
      </c>
      <c r="F3837" s="4" t="s">
        <v>912</v>
      </c>
      <c r="G3837" s="4" t="s">
        <v>958</v>
      </c>
      <c r="H3837" s="4">
        <v>0.72497342324575464</v>
      </c>
      <c r="I3837" s="4"/>
      <c r="J3837" s="4" t="s">
        <v>961</v>
      </c>
      <c r="K3837" s="4"/>
      <c r="L3837" s="4">
        <v>1</v>
      </c>
      <c r="M3837" s="4" t="s">
        <v>1140</v>
      </c>
      <c r="N3837" s="4"/>
    </row>
    <row r="3838" spans="1:14" hidden="1" x14ac:dyDescent="0.3">
      <c r="A3838" s="4" t="s">
        <v>606</v>
      </c>
      <c r="B3838" s="4">
        <v>20</v>
      </c>
      <c r="C3838" s="4">
        <v>20</v>
      </c>
      <c r="D3838" s="5">
        <v>274</v>
      </c>
      <c r="E3838" s="4" t="s">
        <v>861</v>
      </c>
      <c r="F3838" s="4" t="s">
        <v>913</v>
      </c>
      <c r="G3838" s="4" t="s">
        <v>958</v>
      </c>
      <c r="H3838" s="4">
        <v>0.73548991912993245</v>
      </c>
      <c r="I3838" s="4"/>
      <c r="J3838" s="4" t="s">
        <v>961</v>
      </c>
      <c r="K3838" s="4"/>
      <c r="L3838" s="4">
        <v>1</v>
      </c>
      <c r="M3838" s="4" t="s">
        <v>1140</v>
      </c>
      <c r="N3838" s="4"/>
    </row>
    <row r="3839" spans="1:14" hidden="1" x14ac:dyDescent="0.3">
      <c r="A3839" s="4" t="s">
        <v>606</v>
      </c>
      <c r="B3839" s="4">
        <v>20</v>
      </c>
      <c r="C3839" s="4">
        <v>20</v>
      </c>
      <c r="D3839" s="5">
        <v>274</v>
      </c>
      <c r="E3839" s="4" t="s">
        <v>861</v>
      </c>
      <c r="F3839" s="4" t="s">
        <v>914</v>
      </c>
      <c r="G3839" s="4" t="s">
        <v>958</v>
      </c>
      <c r="H3839" s="4">
        <v>0.75906517116418581</v>
      </c>
      <c r="I3839" s="4"/>
      <c r="J3839" s="4" t="s">
        <v>961</v>
      </c>
      <c r="K3839" s="4"/>
      <c r="L3839" s="4">
        <v>1</v>
      </c>
      <c r="M3839" s="4" t="s">
        <v>1140</v>
      </c>
      <c r="N3839" s="4"/>
    </row>
    <row r="3840" spans="1:14" hidden="1" x14ac:dyDescent="0.3">
      <c r="A3840" s="4" t="s">
        <v>606</v>
      </c>
      <c r="B3840" s="4">
        <v>20</v>
      </c>
      <c r="C3840" s="4">
        <v>20</v>
      </c>
      <c r="D3840" s="5">
        <v>274</v>
      </c>
      <c r="E3840" s="4" t="s">
        <v>861</v>
      </c>
      <c r="F3840" s="4" t="s">
        <v>915</v>
      </c>
      <c r="G3840" s="4" t="s">
        <v>958</v>
      </c>
      <c r="H3840" s="4">
        <v>0.77843524087669036</v>
      </c>
      <c r="I3840" s="4"/>
      <c r="J3840" s="4" t="s">
        <v>961</v>
      </c>
      <c r="K3840" s="4"/>
      <c r="L3840" s="4">
        <v>1</v>
      </c>
      <c r="M3840" s="4" t="s">
        <v>1140</v>
      </c>
      <c r="N3840" s="4"/>
    </row>
    <row r="3841" spans="1:14" hidden="1" x14ac:dyDescent="0.3">
      <c r="A3841" s="4" t="s">
        <v>606</v>
      </c>
      <c r="B3841" s="4">
        <v>20</v>
      </c>
      <c r="C3841" s="4">
        <v>20</v>
      </c>
      <c r="D3841" s="5">
        <v>274</v>
      </c>
      <c r="E3841" s="4" t="s">
        <v>861</v>
      </c>
      <c r="F3841" s="4" t="s">
        <v>916</v>
      </c>
      <c r="G3841" s="4" t="s">
        <v>958</v>
      </c>
      <c r="H3841" s="4">
        <v>0.77189152757367829</v>
      </c>
      <c r="I3841" s="4"/>
      <c r="J3841" s="4" t="s">
        <v>961</v>
      </c>
      <c r="K3841" s="4"/>
      <c r="L3841" s="4">
        <v>1</v>
      </c>
      <c r="M3841" s="4" t="s">
        <v>1140</v>
      </c>
      <c r="N3841" s="4"/>
    </row>
    <row r="3842" spans="1:14" hidden="1" x14ac:dyDescent="0.3">
      <c r="A3842" s="4" t="s">
        <v>606</v>
      </c>
      <c r="B3842" s="4">
        <v>20</v>
      </c>
      <c r="C3842" s="4">
        <v>20</v>
      </c>
      <c r="D3842" s="5">
        <v>274</v>
      </c>
      <c r="E3842" s="4" t="s">
        <v>861</v>
      </c>
      <c r="F3842" s="4" t="s">
        <v>917</v>
      </c>
      <c r="G3842" s="4" t="s">
        <v>958</v>
      </c>
      <c r="H3842" s="4">
        <v>0.77058697582194235</v>
      </c>
      <c r="I3842" s="4"/>
      <c r="J3842" s="4" t="s">
        <v>961</v>
      </c>
      <c r="K3842" s="4"/>
      <c r="L3842" s="4">
        <v>1</v>
      </c>
      <c r="M3842" s="4" t="s">
        <v>1140</v>
      </c>
      <c r="N3842" s="4"/>
    </row>
    <row r="3843" spans="1:14" hidden="1" x14ac:dyDescent="0.3">
      <c r="A3843" s="4" t="s">
        <v>606</v>
      </c>
      <c r="B3843" s="4">
        <v>20</v>
      </c>
      <c r="C3843" s="4">
        <v>20</v>
      </c>
      <c r="D3843" s="5">
        <v>274</v>
      </c>
      <c r="E3843" s="4" t="s">
        <v>861</v>
      </c>
      <c r="F3843" s="4" t="s">
        <v>918</v>
      </c>
      <c r="G3843" s="4" t="s">
        <v>958</v>
      </c>
      <c r="H3843" s="4">
        <v>0.777304009181641</v>
      </c>
      <c r="I3843" s="4"/>
      <c r="J3843" s="4" t="s">
        <v>961</v>
      </c>
      <c r="K3843" s="4"/>
      <c r="L3843" s="4">
        <v>1</v>
      </c>
      <c r="M3843" s="4" t="s">
        <v>1140</v>
      </c>
      <c r="N3843" s="4"/>
    </row>
    <row r="3844" spans="1:14" hidden="1" x14ac:dyDescent="0.3">
      <c r="A3844" s="4" t="s">
        <v>606</v>
      </c>
      <c r="B3844" s="4">
        <v>20</v>
      </c>
      <c r="C3844" s="4">
        <v>20</v>
      </c>
      <c r="D3844" s="5">
        <v>274</v>
      </c>
      <c r="E3844" s="4" t="s">
        <v>861</v>
      </c>
      <c r="F3844" s="4" t="s">
        <v>919</v>
      </c>
      <c r="G3844" s="4" t="s">
        <v>958</v>
      </c>
      <c r="H3844" s="4">
        <v>0.76621432076627294</v>
      </c>
      <c r="I3844" s="4"/>
      <c r="J3844" s="4" t="s">
        <v>961</v>
      </c>
      <c r="K3844" s="4"/>
      <c r="L3844" s="4">
        <v>1</v>
      </c>
      <c r="M3844" s="4" t="s">
        <v>1140</v>
      </c>
      <c r="N3844" s="4"/>
    </row>
    <row r="3845" spans="1:14" hidden="1" x14ac:dyDescent="0.3">
      <c r="A3845" s="4" t="s">
        <v>606</v>
      </c>
      <c r="B3845" s="4">
        <v>20</v>
      </c>
      <c r="C3845" s="4">
        <v>20</v>
      </c>
      <c r="D3845" s="5">
        <v>274</v>
      </c>
      <c r="E3845" s="4" t="s">
        <v>861</v>
      </c>
      <c r="F3845" s="4" t="s">
        <v>920</v>
      </c>
      <c r="G3845" s="4" t="s">
        <v>958</v>
      </c>
      <c r="H3845" s="4">
        <v>0.76276776437606653</v>
      </c>
      <c r="I3845" s="4"/>
      <c r="J3845" s="4" t="s">
        <v>961</v>
      </c>
      <c r="K3845" s="4"/>
      <c r="L3845" s="4">
        <v>1</v>
      </c>
      <c r="M3845" s="4" t="s">
        <v>1140</v>
      </c>
      <c r="N3845" s="4"/>
    </row>
    <row r="3846" spans="1:14" hidden="1" x14ac:dyDescent="0.3">
      <c r="A3846" s="4" t="s">
        <v>606</v>
      </c>
      <c r="B3846" s="4">
        <v>20</v>
      </c>
      <c r="C3846" s="4">
        <v>20</v>
      </c>
      <c r="D3846" s="5">
        <v>274</v>
      </c>
      <c r="E3846" s="4" t="s">
        <v>861</v>
      </c>
      <c r="F3846" s="4" t="s">
        <v>921</v>
      </c>
      <c r="G3846" s="4" t="s">
        <v>958</v>
      </c>
      <c r="H3846" s="4">
        <v>0.77021483991308559</v>
      </c>
      <c r="I3846" s="4"/>
      <c r="J3846" s="4" t="s">
        <v>961</v>
      </c>
      <c r="K3846" s="4"/>
      <c r="L3846" s="4">
        <v>1</v>
      </c>
      <c r="M3846" s="4" t="s">
        <v>1140</v>
      </c>
      <c r="N3846" s="4"/>
    </row>
    <row r="3847" spans="1:14" hidden="1" x14ac:dyDescent="0.3">
      <c r="A3847" s="4" t="s">
        <v>606</v>
      </c>
      <c r="B3847" s="4">
        <v>20</v>
      </c>
      <c r="C3847" s="4">
        <v>20</v>
      </c>
      <c r="D3847" s="5">
        <v>274</v>
      </c>
      <c r="E3847" s="4" t="s">
        <v>861</v>
      </c>
      <c r="F3847" s="4" t="s">
        <v>1134</v>
      </c>
      <c r="G3847" s="4" t="s">
        <v>958</v>
      </c>
      <c r="H3847" s="4">
        <v>0.76472006519379443</v>
      </c>
      <c r="I3847" s="4"/>
      <c r="J3847" s="4" t="s">
        <v>961</v>
      </c>
      <c r="K3847" s="4"/>
      <c r="L3847" s="4">
        <v>1</v>
      </c>
      <c r="M3847" s="4" t="s">
        <v>1140</v>
      </c>
      <c r="N3847" s="4"/>
    </row>
    <row r="3848" spans="1:14" hidden="1" x14ac:dyDescent="0.3">
      <c r="A3848" s="4" t="s">
        <v>606</v>
      </c>
      <c r="B3848" s="4">
        <v>20</v>
      </c>
      <c r="C3848" s="4">
        <v>20</v>
      </c>
      <c r="D3848" s="5">
        <v>274</v>
      </c>
      <c r="E3848" s="4" t="s">
        <v>861</v>
      </c>
      <c r="F3848" s="4" t="s">
        <v>1141</v>
      </c>
      <c r="G3848" s="4" t="s">
        <v>958</v>
      </c>
      <c r="H3848" s="4">
        <v>0.76594956553290106</v>
      </c>
      <c r="I3848" s="4"/>
      <c r="J3848" s="4" t="s">
        <v>961</v>
      </c>
      <c r="K3848" s="4"/>
      <c r="L3848" s="4">
        <v>1</v>
      </c>
      <c r="M3848" s="4" t="s">
        <v>1140</v>
      </c>
      <c r="N3848" s="4"/>
    </row>
    <row r="3849" spans="1:14" hidden="1" x14ac:dyDescent="0.3">
      <c r="A3849" s="4" t="s">
        <v>606</v>
      </c>
      <c r="B3849" s="4">
        <v>20</v>
      </c>
      <c r="C3849" s="4">
        <v>20</v>
      </c>
      <c r="D3849" s="5">
        <v>274</v>
      </c>
      <c r="E3849" s="4" t="s">
        <v>861</v>
      </c>
      <c r="F3849" s="4" t="s">
        <v>1142</v>
      </c>
      <c r="G3849" s="4" t="s">
        <v>958</v>
      </c>
      <c r="H3849" s="4">
        <v>0.77805263018587756</v>
      </c>
      <c r="I3849" s="4"/>
      <c r="J3849" s="4" t="s">
        <v>961</v>
      </c>
      <c r="K3849" s="4"/>
      <c r="L3849" s="4">
        <v>1</v>
      </c>
      <c r="M3849" s="4" t="s">
        <v>1140</v>
      </c>
      <c r="N3849" s="4"/>
    </row>
    <row r="3850" spans="1:14" hidden="1" x14ac:dyDescent="0.3">
      <c r="A3850" s="4" t="s">
        <v>606</v>
      </c>
      <c r="B3850" s="4">
        <v>20</v>
      </c>
      <c r="C3850" s="4">
        <v>20</v>
      </c>
      <c r="D3850" s="5">
        <v>274</v>
      </c>
      <c r="E3850" s="4" t="s">
        <v>861</v>
      </c>
      <c r="F3850" s="4" t="s">
        <v>1143</v>
      </c>
      <c r="G3850" s="4" t="s">
        <v>958</v>
      </c>
      <c r="H3850" s="4">
        <v>0.78072813938681285</v>
      </c>
      <c r="I3850" s="4"/>
      <c r="J3850" s="4" t="s">
        <v>961</v>
      </c>
      <c r="K3850" s="4"/>
      <c r="L3850" s="4">
        <v>1</v>
      </c>
      <c r="M3850" s="4" t="s">
        <v>1140</v>
      </c>
      <c r="N3850" s="4"/>
    </row>
    <row r="3851" spans="1:14" hidden="1" x14ac:dyDescent="0.3">
      <c r="A3851" s="4" t="s">
        <v>606</v>
      </c>
      <c r="B3851" s="4">
        <v>20</v>
      </c>
      <c r="C3851" s="4">
        <v>20</v>
      </c>
      <c r="D3851" s="5">
        <v>274</v>
      </c>
      <c r="E3851" s="4" t="s">
        <v>861</v>
      </c>
      <c r="F3851" s="4" t="s">
        <v>1144</v>
      </c>
      <c r="G3851" s="4" t="s">
        <v>958</v>
      </c>
      <c r="H3851" s="4">
        <v>0.79089992742384818</v>
      </c>
      <c r="I3851" s="4"/>
      <c r="J3851" s="4" t="s">
        <v>961</v>
      </c>
      <c r="K3851" s="4"/>
      <c r="L3851" s="4">
        <v>1</v>
      </c>
      <c r="M3851" s="4" t="s">
        <v>1140</v>
      </c>
      <c r="N3851" s="4"/>
    </row>
    <row r="3852" spans="1:14" hidden="1" x14ac:dyDescent="0.3">
      <c r="A3852" s="4" t="s">
        <v>606</v>
      </c>
      <c r="B3852" s="4">
        <v>20</v>
      </c>
      <c r="C3852" s="4">
        <v>20</v>
      </c>
      <c r="D3852" s="5">
        <v>274</v>
      </c>
      <c r="E3852" s="4" t="s">
        <v>861</v>
      </c>
      <c r="F3852" s="4" t="s">
        <v>1135</v>
      </c>
      <c r="G3852" s="4" t="s">
        <v>958</v>
      </c>
      <c r="H3852" s="4">
        <v>0.80987573057365259</v>
      </c>
      <c r="I3852" s="4"/>
      <c r="J3852" s="4" t="s">
        <v>961</v>
      </c>
      <c r="K3852" s="4"/>
      <c r="L3852" s="4">
        <v>1</v>
      </c>
      <c r="M3852" s="4" t="s">
        <v>1140</v>
      </c>
      <c r="N3852" s="4"/>
    </row>
    <row r="3853" spans="1:14" hidden="1" x14ac:dyDescent="0.3">
      <c r="A3853" s="4" t="s">
        <v>606</v>
      </c>
      <c r="B3853" s="4">
        <v>20</v>
      </c>
      <c r="C3853" s="4">
        <v>20</v>
      </c>
      <c r="D3853" s="5">
        <v>274</v>
      </c>
      <c r="E3853" s="4" t="s">
        <v>861</v>
      </c>
      <c r="F3853" s="4" t="s">
        <v>1145</v>
      </c>
      <c r="G3853" s="4" t="s">
        <v>958</v>
      </c>
      <c r="H3853" s="4">
        <v>0.80799694375680675</v>
      </c>
      <c r="I3853" s="4"/>
      <c r="J3853" s="4" t="s">
        <v>961</v>
      </c>
      <c r="K3853" s="4"/>
      <c r="L3853" s="4">
        <v>1</v>
      </c>
      <c r="M3853" s="4" t="s">
        <v>1140</v>
      </c>
      <c r="N3853" s="4"/>
    </row>
    <row r="3854" spans="1:14" hidden="1" x14ac:dyDescent="0.3">
      <c r="A3854" s="4" t="s">
        <v>606</v>
      </c>
      <c r="B3854" s="4">
        <v>20</v>
      </c>
      <c r="C3854" s="4">
        <v>20</v>
      </c>
      <c r="D3854" s="5">
        <v>274</v>
      </c>
      <c r="E3854" s="4" t="s">
        <v>861</v>
      </c>
      <c r="F3854" s="4" t="s">
        <v>1146</v>
      </c>
      <c r="G3854" s="4" t="s">
        <v>958</v>
      </c>
      <c r="H3854" s="4">
        <v>0.79180834031206082</v>
      </c>
      <c r="I3854" s="4"/>
      <c r="J3854" s="4" t="s">
        <v>961</v>
      </c>
      <c r="K3854" s="4"/>
      <c r="L3854" s="4">
        <v>1</v>
      </c>
      <c r="M3854" s="4" t="s">
        <v>1140</v>
      </c>
      <c r="N3854" s="4"/>
    </row>
    <row r="3855" spans="1:14" hidden="1" x14ac:dyDescent="0.3">
      <c r="A3855" s="4" t="s">
        <v>606</v>
      </c>
      <c r="B3855" s="4">
        <v>20</v>
      </c>
      <c r="C3855" s="4">
        <v>20</v>
      </c>
      <c r="D3855" s="5">
        <v>274</v>
      </c>
      <c r="E3855" s="4" t="s">
        <v>861</v>
      </c>
      <c r="F3855" s="4" t="s">
        <v>1147</v>
      </c>
      <c r="G3855" s="4" t="s">
        <v>958</v>
      </c>
      <c r="H3855" s="4">
        <v>0.78292158895364494</v>
      </c>
      <c r="I3855" s="4"/>
      <c r="J3855" s="4" t="s">
        <v>961</v>
      </c>
      <c r="K3855" s="4"/>
      <c r="L3855" s="4">
        <v>1</v>
      </c>
      <c r="M3855" s="4" t="s">
        <v>1140</v>
      </c>
      <c r="N3855" s="4"/>
    </row>
    <row r="3856" spans="1:14" hidden="1" x14ac:dyDescent="0.3">
      <c r="A3856" s="4" t="s">
        <v>606</v>
      </c>
      <c r="B3856" s="4">
        <v>20</v>
      </c>
      <c r="C3856" s="4">
        <v>20</v>
      </c>
      <c r="D3856" s="5">
        <v>274</v>
      </c>
      <c r="E3856" s="4" t="s">
        <v>861</v>
      </c>
      <c r="F3856" s="4" t="s">
        <v>1148</v>
      </c>
      <c r="G3856" s="4" t="s">
        <v>958</v>
      </c>
      <c r="H3856" s="4">
        <v>0.77922083750605586</v>
      </c>
      <c r="I3856" s="4"/>
      <c r="J3856" s="4" t="s">
        <v>961</v>
      </c>
      <c r="K3856" s="4"/>
      <c r="L3856" s="4">
        <v>1</v>
      </c>
      <c r="M3856" s="4" t="s">
        <v>1140</v>
      </c>
      <c r="N3856" s="4"/>
    </row>
    <row r="3857" spans="1:14" hidden="1" x14ac:dyDescent="0.3">
      <c r="A3857" s="4" t="s">
        <v>606</v>
      </c>
      <c r="B3857" s="4">
        <v>20</v>
      </c>
      <c r="C3857" s="4">
        <v>20</v>
      </c>
      <c r="D3857" s="5">
        <v>274</v>
      </c>
      <c r="E3857" s="4" t="s">
        <v>861</v>
      </c>
      <c r="F3857" s="4" t="s">
        <v>1136</v>
      </c>
      <c r="G3857" s="4" t="s">
        <v>958</v>
      </c>
      <c r="H3857" s="4">
        <v>0.7736035640845691</v>
      </c>
      <c r="I3857" s="4"/>
      <c r="J3857" s="4" t="s">
        <v>961</v>
      </c>
      <c r="K3857" s="4"/>
      <c r="L3857" s="4">
        <v>1</v>
      </c>
      <c r="M3857" s="4" t="s">
        <v>1140</v>
      </c>
      <c r="N3857" s="4"/>
    </row>
    <row r="3858" spans="1:14" hidden="1" x14ac:dyDescent="0.3">
      <c r="A3858" s="4" t="s">
        <v>606</v>
      </c>
      <c r="B3858" s="4">
        <v>20</v>
      </c>
      <c r="C3858" s="4">
        <v>20</v>
      </c>
      <c r="D3858" s="5">
        <v>274</v>
      </c>
      <c r="E3858" s="4" t="s">
        <v>861</v>
      </c>
      <c r="F3858" s="4" t="s">
        <v>1149</v>
      </c>
      <c r="G3858" s="4" t="s">
        <v>958</v>
      </c>
      <c r="H3858" s="4">
        <v>0.76943863524143918</v>
      </c>
      <c r="I3858" s="4"/>
      <c r="J3858" s="4" t="s">
        <v>961</v>
      </c>
      <c r="K3858" s="4"/>
      <c r="L3858" s="4">
        <v>1</v>
      </c>
      <c r="M3858" s="4" t="s">
        <v>1140</v>
      </c>
      <c r="N3858" s="4"/>
    </row>
    <row r="3859" spans="1:14" hidden="1" x14ac:dyDescent="0.3">
      <c r="A3859" s="4" t="s">
        <v>606</v>
      </c>
      <c r="B3859" s="4">
        <v>20</v>
      </c>
      <c r="C3859" s="4">
        <v>20</v>
      </c>
      <c r="D3859" s="5">
        <v>274</v>
      </c>
      <c r="E3859" s="4" t="s">
        <v>861</v>
      </c>
      <c r="F3859" s="4" t="s">
        <v>1150</v>
      </c>
      <c r="G3859" s="4" t="s">
        <v>958</v>
      </c>
      <c r="H3859" s="4">
        <v>0.76764265779735985</v>
      </c>
      <c r="I3859" s="4"/>
      <c r="J3859" s="4" t="s">
        <v>961</v>
      </c>
      <c r="K3859" s="4"/>
      <c r="L3859" s="4">
        <v>1</v>
      </c>
      <c r="M3859" s="4" t="s">
        <v>1140</v>
      </c>
      <c r="N3859" s="4"/>
    </row>
    <row r="3860" spans="1:14" hidden="1" x14ac:dyDescent="0.3">
      <c r="A3860" s="4" t="s">
        <v>606</v>
      </c>
      <c r="B3860" s="4">
        <v>20</v>
      </c>
      <c r="C3860" s="4">
        <v>20</v>
      </c>
      <c r="D3860" s="5">
        <v>274</v>
      </c>
      <c r="E3860" s="4" t="s">
        <v>861</v>
      </c>
      <c r="F3860" s="4" t="s">
        <v>1151</v>
      </c>
      <c r="G3860" s="4" t="s">
        <v>958</v>
      </c>
      <c r="H3860" s="4">
        <v>0.76487978687467084</v>
      </c>
      <c r="I3860" s="4"/>
      <c r="J3860" s="4" t="s">
        <v>961</v>
      </c>
      <c r="K3860" s="4"/>
      <c r="L3860" s="4">
        <v>1</v>
      </c>
      <c r="M3860" s="4" t="s">
        <v>1140</v>
      </c>
      <c r="N3860" s="4"/>
    </row>
    <row r="3861" spans="1:14" hidden="1" x14ac:dyDescent="0.3">
      <c r="A3861" s="4" t="s">
        <v>606</v>
      </c>
      <c r="B3861" s="4">
        <v>20</v>
      </c>
      <c r="C3861" s="4">
        <v>20</v>
      </c>
      <c r="D3861" s="5">
        <v>274</v>
      </c>
      <c r="E3861" s="4" t="s">
        <v>861</v>
      </c>
      <c r="F3861" s="4" t="s">
        <v>1152</v>
      </c>
      <c r="G3861" s="4" t="s">
        <v>958</v>
      </c>
      <c r="H3861" s="4">
        <v>0.75892813927731062</v>
      </c>
      <c r="I3861" s="4"/>
      <c r="J3861" s="4" t="s">
        <v>961</v>
      </c>
      <c r="K3861" s="4"/>
      <c r="L3861" s="4">
        <v>1</v>
      </c>
      <c r="M3861" s="4" t="s">
        <v>1140</v>
      </c>
      <c r="N3861" s="4"/>
    </row>
    <row r="3862" spans="1:14" hidden="1" x14ac:dyDescent="0.3">
      <c r="A3862" s="4" t="s">
        <v>606</v>
      </c>
      <c r="B3862" s="4">
        <v>20</v>
      </c>
      <c r="C3862" s="4">
        <v>20</v>
      </c>
      <c r="D3862" s="5">
        <v>274</v>
      </c>
      <c r="E3862" s="4" t="s">
        <v>861</v>
      </c>
      <c r="F3862" s="4" t="s">
        <v>1137</v>
      </c>
      <c r="G3862" s="4" t="s">
        <v>958</v>
      </c>
      <c r="H3862" s="4">
        <v>0.75491684519923496</v>
      </c>
      <c r="I3862" s="4"/>
      <c r="J3862" s="4" t="s">
        <v>961</v>
      </c>
      <c r="K3862" s="4"/>
      <c r="L3862" s="4">
        <v>1</v>
      </c>
      <c r="M3862" s="4" t="s">
        <v>1140</v>
      </c>
      <c r="N3862" s="4"/>
    </row>
    <row r="3863" spans="1:14" hidden="1" x14ac:dyDescent="0.3">
      <c r="A3863" s="4" t="s">
        <v>606</v>
      </c>
      <c r="B3863" s="4">
        <v>20</v>
      </c>
      <c r="C3863" s="4">
        <v>20</v>
      </c>
      <c r="D3863" s="5">
        <v>274</v>
      </c>
      <c r="E3863" s="4" t="s">
        <v>861</v>
      </c>
      <c r="F3863" s="4" t="s">
        <v>1153</v>
      </c>
      <c r="G3863" s="4" t="s">
        <v>958</v>
      </c>
      <c r="H3863" s="4">
        <v>0.76427548691531677</v>
      </c>
      <c r="I3863" s="4"/>
      <c r="J3863" s="4" t="s">
        <v>961</v>
      </c>
      <c r="K3863" s="4"/>
      <c r="L3863" s="4">
        <v>1</v>
      </c>
      <c r="M3863" s="4" t="s">
        <v>1140</v>
      </c>
      <c r="N3863" s="4"/>
    </row>
    <row r="3864" spans="1:14" hidden="1" x14ac:dyDescent="0.3">
      <c r="A3864" s="4" t="s">
        <v>606</v>
      </c>
      <c r="B3864" s="4">
        <v>20</v>
      </c>
      <c r="C3864" s="4">
        <v>20</v>
      </c>
      <c r="D3864" s="5">
        <v>274</v>
      </c>
      <c r="E3864" s="4" t="s">
        <v>861</v>
      </c>
      <c r="F3864" s="12" t="s">
        <v>922</v>
      </c>
      <c r="G3864" s="4" t="s">
        <v>963</v>
      </c>
      <c r="H3864" s="4">
        <v>1.02</v>
      </c>
      <c r="I3864" s="4"/>
      <c r="J3864" s="4" t="s">
        <v>856</v>
      </c>
      <c r="K3864" s="4"/>
      <c r="L3864" s="4">
        <v>1</v>
      </c>
      <c r="M3864" s="4" t="s">
        <v>1140</v>
      </c>
      <c r="N3864" s="4"/>
    </row>
    <row r="3865" spans="1:14" hidden="1" x14ac:dyDescent="0.3">
      <c r="A3865" s="4" t="s">
        <v>606</v>
      </c>
      <c r="B3865" s="4">
        <v>20</v>
      </c>
      <c r="C3865" s="4">
        <v>20</v>
      </c>
      <c r="D3865" s="5">
        <v>274</v>
      </c>
      <c r="E3865" s="4" t="s">
        <v>861</v>
      </c>
      <c r="F3865" s="12" t="s">
        <v>904</v>
      </c>
      <c r="G3865" s="4" t="s">
        <v>963</v>
      </c>
      <c r="H3865" s="4">
        <v>0.7</v>
      </c>
      <c r="I3865" s="4"/>
      <c r="J3865" s="4" t="s">
        <v>856</v>
      </c>
      <c r="K3865" s="4"/>
      <c r="L3865" s="4">
        <v>1</v>
      </c>
      <c r="M3865" s="4" t="s">
        <v>1140</v>
      </c>
      <c r="N3865" s="4"/>
    </row>
    <row r="3866" spans="1:14" hidden="1" x14ac:dyDescent="0.3">
      <c r="A3866" s="4" t="s">
        <v>606</v>
      </c>
      <c r="B3866" s="4">
        <v>20</v>
      </c>
      <c r="C3866" s="4">
        <v>20</v>
      </c>
      <c r="D3866" s="5">
        <v>274</v>
      </c>
      <c r="E3866" s="4" t="s">
        <v>861</v>
      </c>
      <c r="F3866" s="12" t="s">
        <v>905</v>
      </c>
      <c r="G3866" s="4" t="s">
        <v>963</v>
      </c>
      <c r="H3866" s="4">
        <v>0.46</v>
      </c>
      <c r="I3866" s="4"/>
      <c r="J3866" s="4" t="s">
        <v>856</v>
      </c>
      <c r="K3866" s="4"/>
      <c r="L3866" s="4">
        <v>1</v>
      </c>
      <c r="M3866" s="4" t="s">
        <v>1140</v>
      </c>
      <c r="N3866" s="4"/>
    </row>
    <row r="3867" spans="1:14" hidden="1" x14ac:dyDescent="0.3">
      <c r="A3867" s="4" t="s">
        <v>606</v>
      </c>
      <c r="B3867" s="4">
        <v>20</v>
      </c>
      <c r="C3867" s="4">
        <v>20</v>
      </c>
      <c r="D3867" s="5">
        <v>274</v>
      </c>
      <c r="E3867" s="4" t="s">
        <v>861</v>
      </c>
      <c r="F3867" s="12" t="s">
        <v>906</v>
      </c>
      <c r="G3867" s="4" t="s">
        <v>963</v>
      </c>
      <c r="H3867" s="4">
        <v>0</v>
      </c>
      <c r="I3867" s="4"/>
      <c r="J3867" s="4" t="s">
        <v>856</v>
      </c>
      <c r="K3867" s="4"/>
      <c r="L3867" s="4">
        <v>1</v>
      </c>
      <c r="M3867" s="4" t="s">
        <v>1140</v>
      </c>
      <c r="N3867" s="4"/>
    </row>
    <row r="3868" spans="1:14" hidden="1" x14ac:dyDescent="0.3">
      <c r="A3868" s="4" t="s">
        <v>606</v>
      </c>
      <c r="B3868" s="4">
        <v>20</v>
      </c>
      <c r="C3868" s="4">
        <v>20</v>
      </c>
      <c r="D3868" s="5">
        <v>274</v>
      </c>
      <c r="E3868" s="4" t="s">
        <v>861</v>
      </c>
      <c r="F3868" s="12" t="s">
        <v>903</v>
      </c>
      <c r="G3868" s="4" t="s">
        <v>963</v>
      </c>
      <c r="H3868" s="4">
        <v>0</v>
      </c>
      <c r="I3868" s="4"/>
      <c r="J3868" s="4" t="s">
        <v>856</v>
      </c>
      <c r="K3868" s="4"/>
      <c r="L3868" s="4">
        <v>1</v>
      </c>
      <c r="M3868" s="4" t="s">
        <v>1140</v>
      </c>
      <c r="N3868" s="4"/>
    </row>
    <row r="3869" spans="1:14" hidden="1" x14ac:dyDescent="0.3">
      <c r="A3869" s="4" t="s">
        <v>606</v>
      </c>
      <c r="B3869" s="4">
        <v>20</v>
      </c>
      <c r="C3869" s="4">
        <v>20</v>
      </c>
      <c r="D3869" s="5">
        <v>274</v>
      </c>
      <c r="E3869" s="4" t="s">
        <v>861</v>
      </c>
      <c r="F3869" s="12" t="s">
        <v>907</v>
      </c>
      <c r="G3869" s="4" t="s">
        <v>963</v>
      </c>
      <c r="H3869" s="4">
        <v>0.55000000000000004</v>
      </c>
      <c r="I3869" s="4"/>
      <c r="J3869" s="4" t="s">
        <v>856</v>
      </c>
      <c r="K3869" s="4"/>
      <c r="L3869" s="4">
        <v>1</v>
      </c>
      <c r="M3869" s="4" t="s">
        <v>1140</v>
      </c>
      <c r="N3869" s="4"/>
    </row>
    <row r="3870" spans="1:14" hidden="1" x14ac:dyDescent="0.3">
      <c r="A3870" s="4" t="s">
        <v>606</v>
      </c>
      <c r="B3870" s="4">
        <v>20</v>
      </c>
      <c r="C3870" s="4">
        <v>20</v>
      </c>
      <c r="D3870" s="5">
        <v>274</v>
      </c>
      <c r="E3870" s="4" t="s">
        <v>861</v>
      </c>
      <c r="F3870" s="12" t="s">
        <v>908</v>
      </c>
      <c r="G3870" s="4" t="s">
        <v>963</v>
      </c>
      <c r="H3870" s="4">
        <v>1.44</v>
      </c>
      <c r="I3870" s="4"/>
      <c r="J3870" s="4" t="s">
        <v>856</v>
      </c>
      <c r="K3870" s="4"/>
      <c r="L3870" s="4">
        <v>1</v>
      </c>
      <c r="M3870" s="4" t="s">
        <v>1140</v>
      </c>
      <c r="N3870" s="4"/>
    </row>
    <row r="3871" spans="1:14" hidden="1" x14ac:dyDescent="0.3">
      <c r="A3871" s="4" t="s">
        <v>606</v>
      </c>
      <c r="B3871" s="4">
        <v>20</v>
      </c>
      <c r="C3871" s="4">
        <v>20</v>
      </c>
      <c r="D3871" s="5">
        <v>274</v>
      </c>
      <c r="E3871" s="4" t="s">
        <v>861</v>
      </c>
      <c r="F3871" s="12" t="s">
        <v>909</v>
      </c>
      <c r="G3871" s="4" t="s">
        <v>963</v>
      </c>
      <c r="H3871" s="4">
        <v>0</v>
      </c>
      <c r="I3871" s="4"/>
      <c r="J3871" s="4" t="s">
        <v>856</v>
      </c>
      <c r="K3871" s="4"/>
      <c r="L3871" s="4">
        <v>1</v>
      </c>
      <c r="M3871" s="4" t="s">
        <v>1140</v>
      </c>
      <c r="N3871" s="4"/>
    </row>
    <row r="3872" spans="1:14" hidden="1" x14ac:dyDescent="0.3">
      <c r="A3872" s="4" t="s">
        <v>606</v>
      </c>
      <c r="B3872" s="4">
        <v>20</v>
      </c>
      <c r="C3872" s="4">
        <v>20</v>
      </c>
      <c r="D3872" s="5">
        <v>274</v>
      </c>
      <c r="E3872" s="4" t="s">
        <v>861</v>
      </c>
      <c r="F3872" s="12" t="s">
        <v>910</v>
      </c>
      <c r="G3872" s="4" t="s">
        <v>963</v>
      </c>
      <c r="H3872" s="4">
        <v>1.32</v>
      </c>
      <c r="I3872" s="4"/>
      <c r="J3872" s="4" t="s">
        <v>856</v>
      </c>
      <c r="K3872" s="4"/>
      <c r="L3872" s="4">
        <v>1</v>
      </c>
      <c r="M3872" s="4" t="s">
        <v>1140</v>
      </c>
      <c r="N3872" s="4"/>
    </row>
    <row r="3873" spans="1:14" hidden="1" x14ac:dyDescent="0.3">
      <c r="A3873" s="4" t="s">
        <v>606</v>
      </c>
      <c r="B3873" s="4">
        <v>20</v>
      </c>
      <c r="C3873" s="4">
        <v>20</v>
      </c>
      <c r="D3873" s="5">
        <v>274</v>
      </c>
      <c r="E3873" s="4" t="s">
        <v>861</v>
      </c>
      <c r="F3873" s="12" t="s">
        <v>911</v>
      </c>
      <c r="G3873" s="4" t="s">
        <v>963</v>
      </c>
      <c r="H3873" s="4">
        <v>0.81</v>
      </c>
      <c r="I3873" s="4"/>
      <c r="J3873" s="4" t="s">
        <v>856</v>
      </c>
      <c r="K3873" s="4"/>
      <c r="L3873" s="4">
        <v>1</v>
      </c>
      <c r="M3873" s="4" t="s">
        <v>1140</v>
      </c>
      <c r="N3873" s="4"/>
    </row>
    <row r="3874" spans="1:14" hidden="1" x14ac:dyDescent="0.3">
      <c r="A3874" s="4" t="s">
        <v>606</v>
      </c>
      <c r="B3874" s="4">
        <v>20</v>
      </c>
      <c r="C3874" s="4">
        <v>20</v>
      </c>
      <c r="D3874" s="5">
        <v>274</v>
      </c>
      <c r="E3874" s="4" t="s">
        <v>861</v>
      </c>
      <c r="F3874" s="12" t="s">
        <v>912</v>
      </c>
      <c r="G3874" s="4" t="s">
        <v>963</v>
      </c>
      <c r="H3874" s="4">
        <v>0.12</v>
      </c>
      <c r="I3874" s="4"/>
      <c r="J3874" s="4" t="s">
        <v>856</v>
      </c>
      <c r="K3874" s="4"/>
      <c r="L3874" s="4">
        <v>1</v>
      </c>
      <c r="M3874" s="4" t="s">
        <v>1140</v>
      </c>
      <c r="N3874" s="4"/>
    </row>
    <row r="3875" spans="1:14" hidden="1" x14ac:dyDescent="0.3">
      <c r="A3875" s="4" t="s">
        <v>606</v>
      </c>
      <c r="B3875" s="4">
        <v>20</v>
      </c>
      <c r="C3875" s="4">
        <v>20</v>
      </c>
      <c r="D3875" s="5">
        <v>274</v>
      </c>
      <c r="E3875" s="4" t="s">
        <v>861</v>
      </c>
      <c r="F3875" s="12" t="s">
        <v>913</v>
      </c>
      <c r="G3875" s="4" t="s">
        <v>963</v>
      </c>
      <c r="H3875" s="4">
        <v>0</v>
      </c>
      <c r="I3875" s="4"/>
      <c r="J3875" s="4" t="s">
        <v>856</v>
      </c>
      <c r="K3875" s="4"/>
      <c r="L3875" s="4">
        <v>1</v>
      </c>
      <c r="M3875" s="4" t="s">
        <v>1140</v>
      </c>
      <c r="N3875" s="4"/>
    </row>
    <row r="3876" spans="1:14" hidden="1" x14ac:dyDescent="0.3">
      <c r="A3876" s="4" t="s">
        <v>606</v>
      </c>
      <c r="B3876" s="4">
        <v>20</v>
      </c>
      <c r="C3876" s="4">
        <v>20</v>
      </c>
      <c r="D3876" s="5">
        <v>274</v>
      </c>
      <c r="E3876" s="4" t="s">
        <v>861</v>
      </c>
      <c r="F3876" s="12" t="s">
        <v>914</v>
      </c>
      <c r="G3876" s="4" t="s">
        <v>963</v>
      </c>
      <c r="H3876" s="4">
        <v>0.77</v>
      </c>
      <c r="I3876" s="4"/>
      <c r="J3876" s="4" t="s">
        <v>856</v>
      </c>
      <c r="K3876" s="4"/>
      <c r="L3876" s="4">
        <v>1</v>
      </c>
      <c r="M3876" s="4" t="s">
        <v>1140</v>
      </c>
      <c r="N3876" s="4"/>
    </row>
    <row r="3877" spans="1:14" hidden="1" x14ac:dyDescent="0.3">
      <c r="A3877" s="4" t="s">
        <v>606</v>
      </c>
      <c r="B3877" s="4">
        <v>20</v>
      </c>
      <c r="C3877" s="4">
        <v>20</v>
      </c>
      <c r="D3877" s="5">
        <v>274</v>
      </c>
      <c r="E3877" s="4" t="s">
        <v>861</v>
      </c>
      <c r="F3877" s="12" t="s">
        <v>915</v>
      </c>
      <c r="G3877" s="4" t="s">
        <v>963</v>
      </c>
      <c r="H3877" s="4">
        <v>0.59</v>
      </c>
      <c r="I3877" s="4"/>
      <c r="J3877" s="4" t="s">
        <v>856</v>
      </c>
      <c r="K3877" s="4"/>
      <c r="L3877" s="4">
        <v>1</v>
      </c>
      <c r="M3877" s="4" t="s">
        <v>1140</v>
      </c>
      <c r="N3877" s="4"/>
    </row>
    <row r="3878" spans="1:14" hidden="1" x14ac:dyDescent="0.3">
      <c r="A3878" s="4" t="s">
        <v>606</v>
      </c>
      <c r="B3878" s="4">
        <v>20</v>
      </c>
      <c r="C3878" s="4">
        <v>20</v>
      </c>
      <c r="D3878" s="5">
        <v>274</v>
      </c>
      <c r="E3878" s="4" t="s">
        <v>861</v>
      </c>
      <c r="F3878" s="12" t="s">
        <v>916</v>
      </c>
      <c r="G3878" s="4" t="s">
        <v>963</v>
      </c>
      <c r="H3878" s="4">
        <v>1.04</v>
      </c>
      <c r="I3878" s="4"/>
      <c r="J3878" s="4" t="s">
        <v>856</v>
      </c>
      <c r="K3878" s="4"/>
      <c r="L3878" s="4">
        <v>1</v>
      </c>
      <c r="M3878" s="4" t="s">
        <v>1140</v>
      </c>
      <c r="N3878" s="4"/>
    </row>
    <row r="3879" spans="1:14" hidden="1" x14ac:dyDescent="0.3">
      <c r="A3879" s="4" t="s">
        <v>606</v>
      </c>
      <c r="B3879" s="4">
        <v>20</v>
      </c>
      <c r="C3879" s="4">
        <v>20</v>
      </c>
      <c r="D3879" s="5">
        <v>274</v>
      </c>
      <c r="E3879" s="4" t="s">
        <v>861</v>
      </c>
      <c r="F3879" s="12" t="s">
        <v>917</v>
      </c>
      <c r="G3879" s="4" t="s">
        <v>963</v>
      </c>
      <c r="H3879" s="4">
        <v>0.74</v>
      </c>
      <c r="I3879" s="4"/>
      <c r="J3879" s="4" t="s">
        <v>856</v>
      </c>
      <c r="K3879" s="4"/>
      <c r="L3879" s="4">
        <v>1</v>
      </c>
      <c r="M3879" s="4" t="s">
        <v>1140</v>
      </c>
      <c r="N3879" s="4"/>
    </row>
    <row r="3880" spans="1:14" hidden="1" x14ac:dyDescent="0.3">
      <c r="A3880" s="4" t="s">
        <v>606</v>
      </c>
      <c r="B3880" s="4">
        <v>20</v>
      </c>
      <c r="C3880" s="4">
        <v>20</v>
      </c>
      <c r="D3880" s="5">
        <v>274</v>
      </c>
      <c r="E3880" s="4" t="s">
        <v>861</v>
      </c>
      <c r="F3880" s="12" t="s">
        <v>918</v>
      </c>
      <c r="G3880" s="4" t="s">
        <v>963</v>
      </c>
      <c r="H3880" s="4">
        <v>0.1</v>
      </c>
      <c r="I3880" s="4"/>
      <c r="J3880" s="4" t="s">
        <v>856</v>
      </c>
      <c r="K3880" s="4"/>
      <c r="L3880" s="4">
        <v>1</v>
      </c>
      <c r="M3880" s="4" t="s">
        <v>1140</v>
      </c>
      <c r="N3880" s="4"/>
    </row>
    <row r="3881" spans="1:14" hidden="1" x14ac:dyDescent="0.3">
      <c r="A3881" s="4" t="s">
        <v>606</v>
      </c>
      <c r="B3881" s="4">
        <v>20</v>
      </c>
      <c r="C3881" s="4">
        <v>20</v>
      </c>
      <c r="D3881" s="5">
        <v>274</v>
      </c>
      <c r="E3881" s="4" t="s">
        <v>861</v>
      </c>
      <c r="F3881" s="12" t="s">
        <v>919</v>
      </c>
      <c r="G3881" s="4" t="s">
        <v>963</v>
      </c>
      <c r="H3881" s="4">
        <v>1.54</v>
      </c>
      <c r="I3881" s="4"/>
      <c r="J3881" s="4" t="s">
        <v>856</v>
      </c>
      <c r="K3881" s="4"/>
      <c r="L3881" s="4">
        <v>1</v>
      </c>
      <c r="M3881" s="4" t="s">
        <v>1140</v>
      </c>
      <c r="N3881" s="4"/>
    </row>
    <row r="3882" spans="1:14" hidden="1" x14ac:dyDescent="0.3">
      <c r="A3882" s="4" t="s">
        <v>606</v>
      </c>
      <c r="B3882" s="4">
        <v>20</v>
      </c>
      <c r="C3882" s="4">
        <v>20</v>
      </c>
      <c r="D3882" s="5">
        <v>274</v>
      </c>
      <c r="E3882" s="4" t="s">
        <v>861</v>
      </c>
      <c r="F3882" s="12" t="s">
        <v>920</v>
      </c>
      <c r="G3882" s="4" t="s">
        <v>963</v>
      </c>
      <c r="H3882" s="4">
        <v>0.3</v>
      </c>
      <c r="I3882" s="4"/>
      <c r="J3882" s="4" t="s">
        <v>856</v>
      </c>
      <c r="K3882" s="4"/>
      <c r="L3882" s="4">
        <v>1</v>
      </c>
      <c r="M3882" s="4" t="s">
        <v>1140</v>
      </c>
      <c r="N3882" s="4"/>
    </row>
    <row r="3883" spans="1:14" hidden="1" x14ac:dyDescent="0.3">
      <c r="A3883" s="4" t="s">
        <v>606</v>
      </c>
      <c r="B3883" s="4">
        <v>20</v>
      </c>
      <c r="C3883" s="4">
        <v>20</v>
      </c>
      <c r="D3883" s="5">
        <v>274</v>
      </c>
      <c r="E3883" s="4" t="s">
        <v>861</v>
      </c>
      <c r="F3883" s="12" t="s">
        <v>921</v>
      </c>
      <c r="G3883" s="4" t="s">
        <v>963</v>
      </c>
      <c r="H3883" s="4">
        <v>0.97</v>
      </c>
      <c r="I3883" s="4"/>
      <c r="J3883" s="4" t="s">
        <v>856</v>
      </c>
      <c r="K3883" s="4"/>
      <c r="L3883" s="4">
        <v>1</v>
      </c>
      <c r="M3883" s="4" t="s">
        <v>1140</v>
      </c>
      <c r="N3883" s="4"/>
    </row>
    <row r="3884" spans="1:14" hidden="1" x14ac:dyDescent="0.3">
      <c r="A3884" s="4" t="s">
        <v>606</v>
      </c>
      <c r="B3884" s="4">
        <v>20</v>
      </c>
      <c r="C3884" s="4">
        <v>20</v>
      </c>
      <c r="D3884" s="5">
        <v>274</v>
      </c>
      <c r="E3884" s="4" t="s">
        <v>861</v>
      </c>
      <c r="F3884" s="12" t="s">
        <v>1134</v>
      </c>
      <c r="G3884" s="4" t="s">
        <v>963</v>
      </c>
      <c r="H3884" s="4">
        <v>0.94</v>
      </c>
      <c r="I3884" s="4"/>
      <c r="J3884" s="4" t="s">
        <v>856</v>
      </c>
      <c r="K3884" s="4"/>
      <c r="L3884" s="4">
        <v>1</v>
      </c>
      <c r="M3884" s="4" t="s">
        <v>1140</v>
      </c>
      <c r="N3884" s="4"/>
    </row>
    <row r="3885" spans="1:14" hidden="1" x14ac:dyDescent="0.3">
      <c r="A3885" s="4" t="s">
        <v>606</v>
      </c>
      <c r="B3885" s="4">
        <v>20</v>
      </c>
      <c r="C3885" s="4">
        <v>20</v>
      </c>
      <c r="D3885" s="5">
        <v>274</v>
      </c>
      <c r="E3885" s="4" t="s">
        <v>861</v>
      </c>
      <c r="F3885" s="12" t="s">
        <v>1141</v>
      </c>
      <c r="G3885" s="4" t="s">
        <v>963</v>
      </c>
      <c r="H3885" s="4">
        <v>1.1399999999999999</v>
      </c>
      <c r="I3885" s="4"/>
      <c r="J3885" s="4" t="s">
        <v>856</v>
      </c>
      <c r="K3885" s="4"/>
      <c r="L3885" s="4">
        <v>1</v>
      </c>
      <c r="M3885" s="4" t="s">
        <v>1140</v>
      </c>
      <c r="N3885" s="4"/>
    </row>
    <row r="3886" spans="1:14" hidden="1" x14ac:dyDescent="0.3">
      <c r="A3886" s="4" t="s">
        <v>606</v>
      </c>
      <c r="B3886" s="4">
        <v>20</v>
      </c>
      <c r="C3886" s="4">
        <v>20</v>
      </c>
      <c r="D3886" s="5">
        <v>274</v>
      </c>
      <c r="E3886" s="4" t="s">
        <v>861</v>
      </c>
      <c r="F3886" s="12" t="s">
        <v>1142</v>
      </c>
      <c r="G3886" s="4" t="s">
        <v>963</v>
      </c>
      <c r="H3886" s="4">
        <v>0</v>
      </c>
      <c r="I3886" s="4"/>
      <c r="J3886" s="4" t="s">
        <v>856</v>
      </c>
      <c r="K3886" s="4"/>
      <c r="L3886" s="4">
        <v>1</v>
      </c>
      <c r="M3886" s="4" t="s">
        <v>1140</v>
      </c>
      <c r="N3886" s="4"/>
    </row>
    <row r="3887" spans="1:14" hidden="1" x14ac:dyDescent="0.3">
      <c r="A3887" s="4" t="s">
        <v>606</v>
      </c>
      <c r="B3887" s="4">
        <v>20</v>
      </c>
      <c r="C3887" s="4">
        <v>20</v>
      </c>
      <c r="D3887" s="5">
        <v>274</v>
      </c>
      <c r="E3887" s="4" t="s">
        <v>861</v>
      </c>
      <c r="F3887" s="12" t="s">
        <v>1143</v>
      </c>
      <c r="G3887" s="4" t="s">
        <v>963</v>
      </c>
      <c r="H3887" s="4">
        <v>2.0499999999999998</v>
      </c>
      <c r="I3887" s="4"/>
      <c r="J3887" s="4" t="s">
        <v>856</v>
      </c>
      <c r="K3887" s="4"/>
      <c r="L3887" s="4">
        <v>1</v>
      </c>
      <c r="M3887" s="4" t="s">
        <v>1140</v>
      </c>
      <c r="N3887" s="4"/>
    </row>
    <row r="3888" spans="1:14" hidden="1" x14ac:dyDescent="0.3">
      <c r="A3888" s="4" t="s">
        <v>606</v>
      </c>
      <c r="B3888" s="4">
        <v>20</v>
      </c>
      <c r="C3888" s="4">
        <v>20</v>
      </c>
      <c r="D3888" s="5">
        <v>274</v>
      </c>
      <c r="E3888" s="4" t="s">
        <v>861</v>
      </c>
      <c r="F3888" s="12" t="s">
        <v>1144</v>
      </c>
      <c r="G3888" s="4" t="s">
        <v>963</v>
      </c>
      <c r="H3888" s="4">
        <v>5.24</v>
      </c>
      <c r="I3888" s="4"/>
      <c r="J3888" s="4" t="s">
        <v>856</v>
      </c>
      <c r="K3888" s="4"/>
      <c r="L3888" s="4">
        <v>1</v>
      </c>
      <c r="M3888" s="4" t="s">
        <v>1140</v>
      </c>
      <c r="N3888" s="4"/>
    </row>
    <row r="3889" spans="1:14" hidden="1" x14ac:dyDescent="0.3">
      <c r="A3889" s="4" t="s">
        <v>606</v>
      </c>
      <c r="B3889" s="4">
        <v>20</v>
      </c>
      <c r="C3889" s="4">
        <v>20</v>
      </c>
      <c r="D3889" s="5">
        <v>274</v>
      </c>
      <c r="E3889" s="4" t="s">
        <v>861</v>
      </c>
      <c r="F3889" s="12" t="s">
        <v>1135</v>
      </c>
      <c r="G3889" s="4" t="s">
        <v>963</v>
      </c>
      <c r="H3889" s="4">
        <v>2.77</v>
      </c>
      <c r="I3889" s="4"/>
      <c r="J3889" s="4" t="s">
        <v>856</v>
      </c>
      <c r="K3889" s="4"/>
      <c r="L3889" s="4">
        <v>1</v>
      </c>
      <c r="M3889" s="4" t="s">
        <v>1140</v>
      </c>
      <c r="N3889" s="4"/>
    </row>
    <row r="3890" spans="1:14" hidden="1" x14ac:dyDescent="0.3">
      <c r="A3890" s="4" t="s">
        <v>606</v>
      </c>
      <c r="B3890" s="4">
        <v>20</v>
      </c>
      <c r="C3890" s="4">
        <v>20</v>
      </c>
      <c r="D3890" s="5">
        <v>274</v>
      </c>
      <c r="E3890" s="4" t="s">
        <v>861</v>
      </c>
      <c r="F3890" s="12" t="s">
        <v>1145</v>
      </c>
      <c r="G3890" s="4" t="s">
        <v>963</v>
      </c>
      <c r="H3890" s="4">
        <v>5.28</v>
      </c>
      <c r="I3890" s="4"/>
      <c r="J3890" s="4" t="s">
        <v>856</v>
      </c>
      <c r="K3890" s="4"/>
      <c r="L3890" s="4">
        <v>1</v>
      </c>
      <c r="M3890" s="4" t="s">
        <v>1140</v>
      </c>
      <c r="N3890" s="4"/>
    </row>
    <row r="3891" spans="1:14" hidden="1" x14ac:dyDescent="0.3">
      <c r="A3891" s="4" t="s">
        <v>606</v>
      </c>
      <c r="B3891" s="4">
        <v>20</v>
      </c>
      <c r="C3891" s="4">
        <v>20</v>
      </c>
      <c r="D3891" s="5">
        <v>274</v>
      </c>
      <c r="E3891" s="4" t="s">
        <v>861</v>
      </c>
      <c r="F3891" s="12" t="s">
        <v>1146</v>
      </c>
      <c r="G3891" s="4" t="s">
        <v>963</v>
      </c>
      <c r="H3891" s="4">
        <v>3.43</v>
      </c>
      <c r="I3891" s="4"/>
      <c r="J3891" s="4" t="s">
        <v>856</v>
      </c>
      <c r="K3891" s="4"/>
      <c r="L3891" s="4">
        <v>1</v>
      </c>
      <c r="M3891" s="4" t="s">
        <v>1140</v>
      </c>
      <c r="N3891" s="4"/>
    </row>
    <row r="3892" spans="1:14" hidden="1" x14ac:dyDescent="0.3">
      <c r="A3892" s="4" t="s">
        <v>606</v>
      </c>
      <c r="B3892" s="4">
        <v>20</v>
      </c>
      <c r="C3892" s="4">
        <v>20</v>
      </c>
      <c r="D3892" s="5">
        <v>274</v>
      </c>
      <c r="E3892" s="4" t="s">
        <v>861</v>
      </c>
      <c r="F3892" s="12" t="s">
        <v>1147</v>
      </c>
      <c r="G3892" s="4" t="s">
        <v>963</v>
      </c>
      <c r="H3892" s="4">
        <v>4.1399999999999997</v>
      </c>
      <c r="I3892" s="4"/>
      <c r="J3892" s="4" t="s">
        <v>856</v>
      </c>
      <c r="K3892" s="4"/>
      <c r="L3892" s="4">
        <v>1</v>
      </c>
      <c r="M3892" s="4" t="s">
        <v>1140</v>
      </c>
      <c r="N3892" s="4"/>
    </row>
    <row r="3893" spans="1:14" hidden="1" x14ac:dyDescent="0.3">
      <c r="A3893" s="4" t="s">
        <v>606</v>
      </c>
      <c r="B3893" s="4">
        <v>20</v>
      </c>
      <c r="C3893" s="4">
        <v>20</v>
      </c>
      <c r="D3893" s="5">
        <v>274</v>
      </c>
      <c r="E3893" s="4" t="s">
        <v>861</v>
      </c>
      <c r="F3893" s="12" t="s">
        <v>1148</v>
      </c>
      <c r="G3893" s="4" t="s">
        <v>963</v>
      </c>
      <c r="H3893" s="4">
        <v>4.5199999999999996</v>
      </c>
      <c r="I3893" s="4"/>
      <c r="J3893" s="4" t="s">
        <v>856</v>
      </c>
      <c r="K3893" s="4"/>
      <c r="L3893" s="4">
        <v>1</v>
      </c>
      <c r="M3893" s="4" t="s">
        <v>1140</v>
      </c>
      <c r="N3893" s="4"/>
    </row>
    <row r="3894" spans="1:14" hidden="1" x14ac:dyDescent="0.3">
      <c r="A3894" s="4" t="s">
        <v>606</v>
      </c>
      <c r="B3894" s="4">
        <v>20</v>
      </c>
      <c r="C3894" s="4">
        <v>20</v>
      </c>
      <c r="D3894" s="5">
        <v>274</v>
      </c>
      <c r="E3894" s="4" t="s">
        <v>861</v>
      </c>
      <c r="F3894" s="12" t="s">
        <v>1136</v>
      </c>
      <c r="G3894" s="4" t="s">
        <v>963</v>
      </c>
      <c r="H3894" s="4">
        <v>2.54</v>
      </c>
      <c r="I3894" s="4"/>
      <c r="J3894" s="4" t="s">
        <v>856</v>
      </c>
      <c r="K3894" s="4"/>
      <c r="L3894" s="4">
        <v>1</v>
      </c>
      <c r="M3894" s="4" t="s">
        <v>1140</v>
      </c>
      <c r="N3894" s="4"/>
    </row>
    <row r="3895" spans="1:14" hidden="1" x14ac:dyDescent="0.3">
      <c r="A3895" s="4" t="s">
        <v>606</v>
      </c>
      <c r="B3895" s="4">
        <v>20</v>
      </c>
      <c r="C3895" s="4">
        <v>20</v>
      </c>
      <c r="D3895" s="5">
        <v>274</v>
      </c>
      <c r="E3895" s="4" t="s">
        <v>861</v>
      </c>
      <c r="F3895" s="12" t="s">
        <v>1149</v>
      </c>
      <c r="G3895" s="4" t="s">
        <v>963</v>
      </c>
      <c r="H3895" s="4">
        <v>1.35</v>
      </c>
      <c r="I3895" s="4"/>
      <c r="J3895" s="4" t="s">
        <v>856</v>
      </c>
      <c r="K3895" s="4"/>
      <c r="L3895" s="4">
        <v>1</v>
      </c>
      <c r="M3895" s="4" t="s">
        <v>1140</v>
      </c>
      <c r="N3895" s="4"/>
    </row>
    <row r="3896" spans="1:14" hidden="1" x14ac:dyDescent="0.3">
      <c r="A3896" s="4" t="s">
        <v>606</v>
      </c>
      <c r="B3896" s="4">
        <v>20</v>
      </c>
      <c r="C3896" s="4">
        <v>20</v>
      </c>
      <c r="D3896" s="5">
        <v>274</v>
      </c>
      <c r="E3896" s="4" t="s">
        <v>861</v>
      </c>
      <c r="F3896" s="12" t="s">
        <v>1150</v>
      </c>
      <c r="G3896" s="4" t="s">
        <v>963</v>
      </c>
      <c r="H3896" s="4">
        <v>0</v>
      </c>
      <c r="I3896" s="4"/>
      <c r="J3896" s="4" t="s">
        <v>856</v>
      </c>
      <c r="K3896" s="4"/>
      <c r="L3896" s="4">
        <v>1</v>
      </c>
      <c r="M3896" s="4" t="s">
        <v>1140</v>
      </c>
      <c r="N3896" s="4"/>
    </row>
    <row r="3897" spans="1:14" hidden="1" x14ac:dyDescent="0.3">
      <c r="A3897" s="4" t="s">
        <v>606</v>
      </c>
      <c r="B3897" s="4">
        <v>20</v>
      </c>
      <c r="C3897" s="4">
        <v>20</v>
      </c>
      <c r="D3897" s="5">
        <v>274</v>
      </c>
      <c r="E3897" s="4" t="s">
        <v>861</v>
      </c>
      <c r="F3897" s="12" t="s">
        <v>1151</v>
      </c>
      <c r="G3897" s="4" t="s">
        <v>963</v>
      </c>
      <c r="H3897" s="4">
        <v>0</v>
      </c>
      <c r="I3897" s="4"/>
      <c r="J3897" s="4" t="s">
        <v>856</v>
      </c>
      <c r="K3897" s="4"/>
      <c r="L3897" s="4">
        <v>1</v>
      </c>
      <c r="M3897" s="4" t="s">
        <v>1140</v>
      </c>
      <c r="N3897" s="4"/>
    </row>
    <row r="3898" spans="1:14" hidden="1" x14ac:dyDescent="0.3">
      <c r="A3898" s="4" t="s">
        <v>606</v>
      </c>
      <c r="B3898" s="4">
        <v>20</v>
      </c>
      <c r="C3898" s="4">
        <v>20</v>
      </c>
      <c r="D3898" s="5">
        <v>274</v>
      </c>
      <c r="E3898" s="4" t="s">
        <v>861</v>
      </c>
      <c r="F3898" s="12" t="s">
        <v>1152</v>
      </c>
      <c r="G3898" s="4" t="s">
        <v>963</v>
      </c>
      <c r="H3898" s="4">
        <v>1.69</v>
      </c>
      <c r="I3898" s="4"/>
      <c r="J3898" s="4" t="s">
        <v>856</v>
      </c>
      <c r="K3898" s="4"/>
      <c r="L3898" s="4">
        <v>1</v>
      </c>
      <c r="M3898" s="4" t="s">
        <v>1140</v>
      </c>
      <c r="N3898" s="4"/>
    </row>
    <row r="3899" spans="1:14" hidden="1" x14ac:dyDescent="0.3">
      <c r="A3899" s="4" t="s">
        <v>606</v>
      </c>
      <c r="B3899" s="4">
        <v>20</v>
      </c>
      <c r="C3899" s="4">
        <v>20</v>
      </c>
      <c r="D3899" s="5">
        <v>274</v>
      </c>
      <c r="E3899" s="4" t="s">
        <v>861</v>
      </c>
      <c r="F3899" s="12" t="s">
        <v>1137</v>
      </c>
      <c r="G3899" s="4" t="s">
        <v>963</v>
      </c>
      <c r="H3899" s="4">
        <v>0.46</v>
      </c>
      <c r="I3899" s="4"/>
      <c r="J3899" s="4" t="s">
        <v>856</v>
      </c>
      <c r="K3899" s="4"/>
      <c r="L3899" s="4">
        <v>1</v>
      </c>
      <c r="M3899" s="4" t="s">
        <v>1140</v>
      </c>
      <c r="N3899" s="4"/>
    </row>
    <row r="3900" spans="1:14" hidden="1" x14ac:dyDescent="0.3">
      <c r="A3900" s="4" t="s">
        <v>606</v>
      </c>
      <c r="B3900" s="4">
        <v>20</v>
      </c>
      <c r="C3900" s="4">
        <v>20</v>
      </c>
      <c r="D3900" s="5">
        <v>274</v>
      </c>
      <c r="E3900" s="4" t="s">
        <v>861</v>
      </c>
      <c r="F3900" s="12" t="s">
        <v>1153</v>
      </c>
      <c r="G3900" s="4" t="s">
        <v>963</v>
      </c>
      <c r="H3900" s="4">
        <v>0.95</v>
      </c>
      <c r="I3900" s="4"/>
      <c r="J3900" s="4" t="s">
        <v>856</v>
      </c>
      <c r="K3900" s="4"/>
      <c r="L3900" s="4">
        <v>1</v>
      </c>
      <c r="M3900" s="4" t="s">
        <v>1140</v>
      </c>
      <c r="N3900" s="4"/>
    </row>
    <row r="3901" spans="1:14" hidden="1" x14ac:dyDescent="0.3">
      <c r="A3901" s="4" t="s">
        <v>606</v>
      </c>
      <c r="B3901" s="4">
        <v>20</v>
      </c>
      <c r="C3901" s="4">
        <v>20</v>
      </c>
      <c r="D3901" s="5">
        <v>274</v>
      </c>
      <c r="E3901" s="4" t="s">
        <v>861</v>
      </c>
      <c r="F3901" s="12" t="s">
        <v>922</v>
      </c>
      <c r="G3901" s="4" t="s">
        <v>943</v>
      </c>
      <c r="H3901" s="4">
        <v>98.98</v>
      </c>
      <c r="I3901" s="4"/>
      <c r="J3901" s="4" t="s">
        <v>856</v>
      </c>
      <c r="K3901" s="4"/>
      <c r="L3901" s="4">
        <v>1</v>
      </c>
      <c r="M3901" s="4" t="s">
        <v>1902</v>
      </c>
      <c r="N3901" s="4"/>
    </row>
    <row r="3902" spans="1:14" hidden="1" x14ac:dyDescent="0.3">
      <c r="A3902" s="4" t="s">
        <v>606</v>
      </c>
      <c r="B3902" s="4">
        <v>20</v>
      </c>
      <c r="C3902" s="4">
        <v>20</v>
      </c>
      <c r="D3902" s="5">
        <v>274</v>
      </c>
      <c r="E3902" s="4" t="s">
        <v>861</v>
      </c>
      <c r="F3902" s="12" t="s">
        <v>904</v>
      </c>
      <c r="G3902" s="4" t="s">
        <v>943</v>
      </c>
      <c r="H3902" s="4">
        <v>99.300000000000011</v>
      </c>
      <c r="I3902" s="4"/>
      <c r="J3902" s="4" t="s">
        <v>856</v>
      </c>
      <c r="K3902" s="4"/>
      <c r="L3902" s="4">
        <v>1</v>
      </c>
      <c r="M3902" s="4" t="s">
        <v>1902</v>
      </c>
      <c r="N3902" s="4"/>
    </row>
    <row r="3903" spans="1:14" hidden="1" x14ac:dyDescent="0.3">
      <c r="A3903" s="4" t="s">
        <v>606</v>
      </c>
      <c r="B3903" s="4">
        <v>20</v>
      </c>
      <c r="C3903" s="4">
        <v>20</v>
      </c>
      <c r="D3903" s="5">
        <v>274</v>
      </c>
      <c r="E3903" s="4" t="s">
        <v>861</v>
      </c>
      <c r="F3903" s="12" t="s">
        <v>905</v>
      </c>
      <c r="G3903" s="4" t="s">
        <v>943</v>
      </c>
      <c r="H3903" s="4">
        <v>99.54</v>
      </c>
      <c r="I3903" s="4"/>
      <c r="J3903" s="4" t="s">
        <v>856</v>
      </c>
      <c r="K3903" s="4"/>
      <c r="L3903" s="4">
        <v>1</v>
      </c>
      <c r="M3903" s="4" t="s">
        <v>1902</v>
      </c>
      <c r="N3903" s="4"/>
    </row>
    <row r="3904" spans="1:14" hidden="1" x14ac:dyDescent="0.3">
      <c r="A3904" s="4" t="s">
        <v>606</v>
      </c>
      <c r="B3904" s="4">
        <v>20</v>
      </c>
      <c r="C3904" s="4">
        <v>20</v>
      </c>
      <c r="D3904" s="5">
        <v>274</v>
      </c>
      <c r="E3904" s="4" t="s">
        <v>861</v>
      </c>
      <c r="F3904" s="12" t="s">
        <v>906</v>
      </c>
      <c r="G3904" s="4" t="s">
        <v>943</v>
      </c>
      <c r="H3904" s="4">
        <v>100</v>
      </c>
      <c r="I3904" s="4"/>
      <c r="J3904" s="4" t="s">
        <v>856</v>
      </c>
      <c r="K3904" s="4"/>
      <c r="L3904" s="4">
        <v>1</v>
      </c>
      <c r="M3904" s="4" t="s">
        <v>1902</v>
      </c>
      <c r="N3904" s="4"/>
    </row>
    <row r="3905" spans="1:14" hidden="1" x14ac:dyDescent="0.3">
      <c r="A3905" s="4" t="s">
        <v>606</v>
      </c>
      <c r="B3905" s="4">
        <v>20</v>
      </c>
      <c r="C3905" s="4">
        <v>20</v>
      </c>
      <c r="D3905" s="5">
        <v>274</v>
      </c>
      <c r="E3905" s="4" t="s">
        <v>861</v>
      </c>
      <c r="F3905" s="12" t="s">
        <v>903</v>
      </c>
      <c r="G3905" s="4" t="s">
        <v>943</v>
      </c>
      <c r="H3905" s="4">
        <v>100</v>
      </c>
      <c r="I3905" s="4"/>
      <c r="J3905" s="4" t="s">
        <v>856</v>
      </c>
      <c r="K3905" s="4"/>
      <c r="L3905" s="4">
        <v>1</v>
      </c>
      <c r="M3905" s="4" t="s">
        <v>1902</v>
      </c>
      <c r="N3905" s="4"/>
    </row>
    <row r="3906" spans="1:14" hidden="1" x14ac:dyDescent="0.3">
      <c r="A3906" s="4" t="s">
        <v>606</v>
      </c>
      <c r="B3906" s="4">
        <v>20</v>
      </c>
      <c r="C3906" s="4">
        <v>20</v>
      </c>
      <c r="D3906" s="5">
        <v>274</v>
      </c>
      <c r="E3906" s="4" t="s">
        <v>861</v>
      </c>
      <c r="F3906" s="12" t="s">
        <v>907</v>
      </c>
      <c r="G3906" s="4" t="s">
        <v>943</v>
      </c>
      <c r="H3906" s="4">
        <v>99.45</v>
      </c>
      <c r="I3906" s="4"/>
      <c r="J3906" s="4" t="s">
        <v>856</v>
      </c>
      <c r="K3906" s="4"/>
      <c r="L3906" s="4">
        <v>1</v>
      </c>
      <c r="M3906" s="4" t="s">
        <v>1902</v>
      </c>
      <c r="N3906" s="4"/>
    </row>
    <row r="3907" spans="1:14" hidden="1" x14ac:dyDescent="0.3">
      <c r="A3907" s="4" t="s">
        <v>606</v>
      </c>
      <c r="B3907" s="4">
        <v>20</v>
      </c>
      <c r="C3907" s="4">
        <v>20</v>
      </c>
      <c r="D3907" s="5">
        <v>274</v>
      </c>
      <c r="E3907" s="4" t="s">
        <v>861</v>
      </c>
      <c r="F3907" s="12" t="s">
        <v>908</v>
      </c>
      <c r="G3907" s="4" t="s">
        <v>943</v>
      </c>
      <c r="H3907" s="4">
        <v>98.56</v>
      </c>
      <c r="I3907" s="4"/>
      <c r="J3907" s="4" t="s">
        <v>856</v>
      </c>
      <c r="K3907" s="4"/>
      <c r="L3907" s="4">
        <v>1</v>
      </c>
      <c r="M3907" s="4" t="s">
        <v>1902</v>
      </c>
      <c r="N3907" s="4"/>
    </row>
    <row r="3908" spans="1:14" hidden="1" x14ac:dyDescent="0.3">
      <c r="A3908" s="4" t="s">
        <v>606</v>
      </c>
      <c r="B3908" s="4">
        <v>20</v>
      </c>
      <c r="C3908" s="4">
        <v>20</v>
      </c>
      <c r="D3908" s="5">
        <v>274</v>
      </c>
      <c r="E3908" s="4" t="s">
        <v>861</v>
      </c>
      <c r="F3908" s="12" t="s">
        <v>909</v>
      </c>
      <c r="G3908" s="4" t="s">
        <v>943</v>
      </c>
      <c r="H3908" s="4">
        <v>100</v>
      </c>
      <c r="I3908" s="4"/>
      <c r="J3908" s="4" t="s">
        <v>856</v>
      </c>
      <c r="K3908" s="4"/>
      <c r="L3908" s="4">
        <v>1</v>
      </c>
      <c r="M3908" s="4" t="s">
        <v>1902</v>
      </c>
      <c r="N3908" s="4"/>
    </row>
    <row r="3909" spans="1:14" hidden="1" x14ac:dyDescent="0.3">
      <c r="A3909" s="4" t="s">
        <v>606</v>
      </c>
      <c r="B3909" s="4">
        <v>20</v>
      </c>
      <c r="C3909" s="4">
        <v>20</v>
      </c>
      <c r="D3909" s="5">
        <v>274</v>
      </c>
      <c r="E3909" s="4" t="s">
        <v>861</v>
      </c>
      <c r="F3909" s="12" t="s">
        <v>910</v>
      </c>
      <c r="G3909" s="4" t="s">
        <v>943</v>
      </c>
      <c r="H3909" s="4">
        <v>98.68</v>
      </c>
      <c r="I3909" s="4"/>
      <c r="J3909" s="4" t="s">
        <v>856</v>
      </c>
      <c r="K3909" s="4"/>
      <c r="L3909" s="4">
        <v>1</v>
      </c>
      <c r="M3909" s="4" t="s">
        <v>1902</v>
      </c>
      <c r="N3909" s="4"/>
    </row>
    <row r="3910" spans="1:14" hidden="1" x14ac:dyDescent="0.3">
      <c r="A3910" s="4" t="s">
        <v>606</v>
      </c>
      <c r="B3910" s="4">
        <v>20</v>
      </c>
      <c r="C3910" s="4">
        <v>20</v>
      </c>
      <c r="D3910" s="5">
        <v>274</v>
      </c>
      <c r="E3910" s="4" t="s">
        <v>861</v>
      </c>
      <c r="F3910" s="12" t="s">
        <v>911</v>
      </c>
      <c r="G3910" s="4" t="s">
        <v>943</v>
      </c>
      <c r="H3910" s="4">
        <v>99.19</v>
      </c>
      <c r="I3910" s="4"/>
      <c r="J3910" s="4" t="s">
        <v>856</v>
      </c>
      <c r="K3910" s="4"/>
      <c r="L3910" s="4">
        <v>1</v>
      </c>
      <c r="M3910" s="4" t="s">
        <v>1902</v>
      </c>
      <c r="N3910" s="4"/>
    </row>
    <row r="3911" spans="1:14" hidden="1" x14ac:dyDescent="0.3">
      <c r="A3911" s="4" t="s">
        <v>606</v>
      </c>
      <c r="B3911" s="4">
        <v>20</v>
      </c>
      <c r="C3911" s="4">
        <v>20</v>
      </c>
      <c r="D3911" s="5">
        <v>274</v>
      </c>
      <c r="E3911" s="4" t="s">
        <v>861</v>
      </c>
      <c r="F3911" s="12" t="s">
        <v>912</v>
      </c>
      <c r="G3911" s="4" t="s">
        <v>943</v>
      </c>
      <c r="H3911" s="4">
        <v>99.89</v>
      </c>
      <c r="I3911" s="4"/>
      <c r="J3911" s="4" t="s">
        <v>856</v>
      </c>
      <c r="K3911" s="4"/>
      <c r="L3911" s="4">
        <v>1</v>
      </c>
      <c r="M3911" s="4" t="s">
        <v>1902</v>
      </c>
      <c r="N3911" s="4"/>
    </row>
    <row r="3912" spans="1:14" hidden="1" x14ac:dyDescent="0.3">
      <c r="A3912" s="4" t="s">
        <v>606</v>
      </c>
      <c r="B3912" s="4">
        <v>20</v>
      </c>
      <c r="C3912" s="4">
        <v>20</v>
      </c>
      <c r="D3912" s="5">
        <v>274</v>
      </c>
      <c r="E3912" s="4" t="s">
        <v>861</v>
      </c>
      <c r="F3912" s="12" t="s">
        <v>913</v>
      </c>
      <c r="G3912" s="4" t="s">
        <v>943</v>
      </c>
      <c r="H3912" s="4">
        <v>100</v>
      </c>
      <c r="I3912" s="4"/>
      <c r="J3912" s="4" t="s">
        <v>856</v>
      </c>
      <c r="K3912" s="4"/>
      <c r="L3912" s="4">
        <v>1</v>
      </c>
      <c r="M3912" s="4" t="s">
        <v>1902</v>
      </c>
      <c r="N3912" s="4"/>
    </row>
    <row r="3913" spans="1:14" hidden="1" x14ac:dyDescent="0.3">
      <c r="A3913" s="4" t="s">
        <v>606</v>
      </c>
      <c r="B3913" s="4">
        <v>20</v>
      </c>
      <c r="C3913" s="4">
        <v>20</v>
      </c>
      <c r="D3913" s="5">
        <v>274</v>
      </c>
      <c r="E3913" s="4" t="s">
        <v>861</v>
      </c>
      <c r="F3913" s="12" t="s">
        <v>914</v>
      </c>
      <c r="G3913" s="4" t="s">
        <v>943</v>
      </c>
      <c r="H3913" s="4">
        <v>99.23</v>
      </c>
      <c r="I3913" s="4"/>
      <c r="J3913" s="4" t="s">
        <v>856</v>
      </c>
      <c r="K3913" s="4"/>
      <c r="L3913" s="4">
        <v>1</v>
      </c>
      <c r="M3913" s="4" t="s">
        <v>1902</v>
      </c>
      <c r="N3913" s="4"/>
    </row>
    <row r="3914" spans="1:14" hidden="1" x14ac:dyDescent="0.3">
      <c r="A3914" s="4" t="s">
        <v>606</v>
      </c>
      <c r="B3914" s="4">
        <v>20</v>
      </c>
      <c r="C3914" s="4">
        <v>20</v>
      </c>
      <c r="D3914" s="5">
        <v>274</v>
      </c>
      <c r="E3914" s="4" t="s">
        <v>861</v>
      </c>
      <c r="F3914" s="12" t="s">
        <v>915</v>
      </c>
      <c r="G3914" s="4" t="s">
        <v>943</v>
      </c>
      <c r="H3914" s="4">
        <v>99.41</v>
      </c>
      <c r="I3914" s="4"/>
      <c r="J3914" s="4" t="s">
        <v>856</v>
      </c>
      <c r="K3914" s="4"/>
      <c r="L3914" s="4">
        <v>1</v>
      </c>
      <c r="M3914" s="4" t="s">
        <v>1902</v>
      </c>
      <c r="N3914" s="4"/>
    </row>
    <row r="3915" spans="1:14" hidden="1" x14ac:dyDescent="0.3">
      <c r="A3915" s="4" t="s">
        <v>606</v>
      </c>
      <c r="B3915" s="4">
        <v>20</v>
      </c>
      <c r="C3915" s="4">
        <v>20</v>
      </c>
      <c r="D3915" s="5">
        <v>274</v>
      </c>
      <c r="E3915" s="4" t="s">
        <v>861</v>
      </c>
      <c r="F3915" s="12" t="s">
        <v>916</v>
      </c>
      <c r="G3915" s="4" t="s">
        <v>943</v>
      </c>
      <c r="H3915" s="4">
        <v>98.97</v>
      </c>
      <c r="I3915" s="4"/>
      <c r="J3915" s="4" t="s">
        <v>856</v>
      </c>
      <c r="K3915" s="4"/>
      <c r="L3915" s="4">
        <v>1</v>
      </c>
      <c r="M3915" s="4" t="s">
        <v>1902</v>
      </c>
      <c r="N3915" s="4"/>
    </row>
    <row r="3916" spans="1:14" hidden="1" x14ac:dyDescent="0.3">
      <c r="A3916" s="4" t="s">
        <v>606</v>
      </c>
      <c r="B3916" s="4">
        <v>20</v>
      </c>
      <c r="C3916" s="4">
        <v>20</v>
      </c>
      <c r="D3916" s="5">
        <v>274</v>
      </c>
      <c r="E3916" s="4" t="s">
        <v>861</v>
      </c>
      <c r="F3916" s="12" t="s">
        <v>917</v>
      </c>
      <c r="G3916" s="4" t="s">
        <v>943</v>
      </c>
      <c r="H3916" s="4">
        <v>99.25</v>
      </c>
      <c r="I3916" s="4"/>
      <c r="J3916" s="4" t="s">
        <v>856</v>
      </c>
      <c r="K3916" s="4"/>
      <c r="L3916" s="4">
        <v>1</v>
      </c>
      <c r="M3916" s="4" t="s">
        <v>1902</v>
      </c>
      <c r="N3916" s="4"/>
    </row>
    <row r="3917" spans="1:14" hidden="1" x14ac:dyDescent="0.3">
      <c r="A3917" s="4" t="s">
        <v>606</v>
      </c>
      <c r="B3917" s="4">
        <v>20</v>
      </c>
      <c r="C3917" s="4">
        <v>20</v>
      </c>
      <c r="D3917" s="5">
        <v>274</v>
      </c>
      <c r="E3917" s="4" t="s">
        <v>861</v>
      </c>
      <c r="F3917" s="12" t="s">
        <v>918</v>
      </c>
      <c r="G3917" s="4" t="s">
        <v>943</v>
      </c>
      <c r="H3917" s="4">
        <v>99.9</v>
      </c>
      <c r="I3917" s="4"/>
      <c r="J3917" s="4" t="s">
        <v>856</v>
      </c>
      <c r="K3917" s="4"/>
      <c r="L3917" s="4">
        <v>1</v>
      </c>
      <c r="M3917" s="4" t="s">
        <v>1902</v>
      </c>
      <c r="N3917" s="4"/>
    </row>
    <row r="3918" spans="1:14" hidden="1" x14ac:dyDescent="0.3">
      <c r="A3918" s="4" t="s">
        <v>606</v>
      </c>
      <c r="B3918" s="4">
        <v>20</v>
      </c>
      <c r="C3918" s="4">
        <v>20</v>
      </c>
      <c r="D3918" s="5">
        <v>274</v>
      </c>
      <c r="E3918" s="4" t="s">
        <v>861</v>
      </c>
      <c r="F3918" s="12" t="s">
        <v>919</v>
      </c>
      <c r="G3918" s="4" t="s">
        <v>943</v>
      </c>
      <c r="H3918" s="4">
        <v>98.460000000000008</v>
      </c>
      <c r="I3918" s="4"/>
      <c r="J3918" s="4" t="s">
        <v>856</v>
      </c>
      <c r="K3918" s="4"/>
      <c r="L3918" s="4">
        <v>1</v>
      </c>
      <c r="M3918" s="4" t="s">
        <v>1902</v>
      </c>
      <c r="N3918" s="4"/>
    </row>
    <row r="3919" spans="1:14" hidden="1" x14ac:dyDescent="0.3">
      <c r="A3919" s="4" t="s">
        <v>606</v>
      </c>
      <c r="B3919" s="4">
        <v>20</v>
      </c>
      <c r="C3919" s="4">
        <v>20</v>
      </c>
      <c r="D3919" s="5">
        <v>274</v>
      </c>
      <c r="E3919" s="4" t="s">
        <v>861</v>
      </c>
      <c r="F3919" s="12" t="s">
        <v>920</v>
      </c>
      <c r="G3919" s="4" t="s">
        <v>943</v>
      </c>
      <c r="H3919" s="4">
        <v>99.710000000000008</v>
      </c>
      <c r="I3919" s="4"/>
      <c r="J3919" s="4" t="s">
        <v>856</v>
      </c>
      <c r="K3919" s="4"/>
      <c r="L3919" s="4">
        <v>1</v>
      </c>
      <c r="M3919" s="4" t="s">
        <v>1902</v>
      </c>
      <c r="N3919" s="4"/>
    </row>
    <row r="3920" spans="1:14" hidden="1" x14ac:dyDescent="0.3">
      <c r="A3920" s="4" t="s">
        <v>606</v>
      </c>
      <c r="B3920" s="4">
        <v>20</v>
      </c>
      <c r="C3920" s="4">
        <v>20</v>
      </c>
      <c r="D3920" s="5">
        <v>274</v>
      </c>
      <c r="E3920" s="4" t="s">
        <v>861</v>
      </c>
      <c r="F3920" s="12" t="s">
        <v>921</v>
      </c>
      <c r="G3920" s="4" t="s">
        <v>943</v>
      </c>
      <c r="H3920" s="4">
        <v>99.03</v>
      </c>
      <c r="I3920" s="4"/>
      <c r="J3920" s="4" t="s">
        <v>856</v>
      </c>
      <c r="K3920" s="4"/>
      <c r="L3920" s="4">
        <v>1</v>
      </c>
      <c r="M3920" s="4" t="s">
        <v>1902</v>
      </c>
      <c r="N3920" s="4"/>
    </row>
    <row r="3921" spans="1:14" hidden="1" x14ac:dyDescent="0.3">
      <c r="A3921" s="4" t="s">
        <v>606</v>
      </c>
      <c r="B3921" s="4">
        <v>20</v>
      </c>
      <c r="C3921" s="4">
        <v>20</v>
      </c>
      <c r="D3921" s="5">
        <v>274</v>
      </c>
      <c r="E3921" s="4" t="s">
        <v>861</v>
      </c>
      <c r="F3921" s="12" t="s">
        <v>1134</v>
      </c>
      <c r="G3921" s="4" t="s">
        <v>943</v>
      </c>
      <c r="H3921" s="4">
        <v>99.05</v>
      </c>
      <c r="I3921" s="4"/>
      <c r="J3921" s="4" t="s">
        <v>856</v>
      </c>
      <c r="K3921" s="4"/>
      <c r="L3921" s="4">
        <v>1</v>
      </c>
      <c r="M3921" s="4" t="s">
        <v>1902</v>
      </c>
      <c r="N3921" s="4"/>
    </row>
    <row r="3922" spans="1:14" hidden="1" x14ac:dyDescent="0.3">
      <c r="A3922" s="4" t="s">
        <v>606</v>
      </c>
      <c r="B3922" s="4">
        <v>20</v>
      </c>
      <c r="C3922" s="4">
        <v>20</v>
      </c>
      <c r="D3922" s="5">
        <v>274</v>
      </c>
      <c r="E3922" s="4" t="s">
        <v>861</v>
      </c>
      <c r="F3922" s="12" t="s">
        <v>1141</v>
      </c>
      <c r="G3922" s="4" t="s">
        <v>943</v>
      </c>
      <c r="H3922" s="4">
        <v>98.860000000000014</v>
      </c>
      <c r="I3922" s="4"/>
      <c r="J3922" s="4" t="s">
        <v>856</v>
      </c>
      <c r="K3922" s="4"/>
      <c r="L3922" s="4">
        <v>1</v>
      </c>
      <c r="M3922" s="4" t="s">
        <v>1902</v>
      </c>
      <c r="N3922" s="4"/>
    </row>
    <row r="3923" spans="1:14" hidden="1" x14ac:dyDescent="0.3">
      <c r="A3923" s="4" t="s">
        <v>606</v>
      </c>
      <c r="B3923" s="4">
        <v>20</v>
      </c>
      <c r="C3923" s="4">
        <v>20</v>
      </c>
      <c r="D3923" s="5">
        <v>274</v>
      </c>
      <c r="E3923" s="4" t="s">
        <v>861</v>
      </c>
      <c r="F3923" s="12" t="s">
        <v>1142</v>
      </c>
      <c r="G3923" s="4" t="s">
        <v>943</v>
      </c>
      <c r="H3923" s="4">
        <v>100</v>
      </c>
      <c r="I3923" s="4"/>
      <c r="J3923" s="4" t="s">
        <v>856</v>
      </c>
      <c r="K3923" s="4"/>
      <c r="L3923" s="4">
        <v>1</v>
      </c>
      <c r="M3923" s="4" t="s">
        <v>1902</v>
      </c>
      <c r="N3923" s="4"/>
    </row>
    <row r="3924" spans="1:14" hidden="1" x14ac:dyDescent="0.3">
      <c r="A3924" s="4" t="s">
        <v>606</v>
      </c>
      <c r="B3924" s="4">
        <v>20</v>
      </c>
      <c r="C3924" s="4">
        <v>20</v>
      </c>
      <c r="D3924" s="5">
        <v>274</v>
      </c>
      <c r="E3924" s="4" t="s">
        <v>861</v>
      </c>
      <c r="F3924" s="12" t="s">
        <v>1143</v>
      </c>
      <c r="G3924" s="4" t="s">
        <v>943</v>
      </c>
      <c r="H3924" s="4">
        <v>97.95</v>
      </c>
      <c r="I3924" s="4"/>
      <c r="J3924" s="4" t="s">
        <v>856</v>
      </c>
      <c r="K3924" s="4"/>
      <c r="L3924" s="4">
        <v>1</v>
      </c>
      <c r="M3924" s="4" t="s">
        <v>1902</v>
      </c>
      <c r="N3924" s="4"/>
    </row>
    <row r="3925" spans="1:14" hidden="1" x14ac:dyDescent="0.3">
      <c r="A3925" s="4" t="s">
        <v>606</v>
      </c>
      <c r="B3925" s="4">
        <v>20</v>
      </c>
      <c r="C3925" s="4">
        <v>20</v>
      </c>
      <c r="D3925" s="5">
        <v>274</v>
      </c>
      <c r="E3925" s="4" t="s">
        <v>861</v>
      </c>
      <c r="F3925" s="12" t="s">
        <v>1144</v>
      </c>
      <c r="G3925" s="4" t="s">
        <v>943</v>
      </c>
      <c r="H3925" s="4">
        <v>94.75</v>
      </c>
      <c r="I3925" s="4"/>
      <c r="J3925" s="4" t="s">
        <v>856</v>
      </c>
      <c r="K3925" s="4"/>
      <c r="L3925" s="4">
        <v>1</v>
      </c>
      <c r="M3925" s="4" t="s">
        <v>1902</v>
      </c>
      <c r="N3925" s="4"/>
    </row>
    <row r="3926" spans="1:14" hidden="1" x14ac:dyDescent="0.3">
      <c r="A3926" s="4" t="s">
        <v>606</v>
      </c>
      <c r="B3926" s="4">
        <v>20</v>
      </c>
      <c r="C3926" s="4">
        <v>20</v>
      </c>
      <c r="D3926" s="5">
        <v>274</v>
      </c>
      <c r="E3926" s="4" t="s">
        <v>861</v>
      </c>
      <c r="F3926" s="12" t="s">
        <v>1135</v>
      </c>
      <c r="G3926" s="4" t="s">
        <v>943</v>
      </c>
      <c r="H3926" s="4">
        <v>97.22999999999999</v>
      </c>
      <c r="I3926" s="4"/>
      <c r="J3926" s="4" t="s">
        <v>856</v>
      </c>
      <c r="K3926" s="4"/>
      <c r="L3926" s="4">
        <v>1</v>
      </c>
      <c r="M3926" s="4" t="s">
        <v>1902</v>
      </c>
      <c r="N3926" s="4"/>
    </row>
    <row r="3927" spans="1:14" hidden="1" x14ac:dyDescent="0.3">
      <c r="A3927" s="4" t="s">
        <v>606</v>
      </c>
      <c r="B3927" s="4">
        <v>20</v>
      </c>
      <c r="C3927" s="4">
        <v>20</v>
      </c>
      <c r="D3927" s="5">
        <v>274</v>
      </c>
      <c r="E3927" s="4" t="s">
        <v>861</v>
      </c>
      <c r="F3927" s="12" t="s">
        <v>1145</v>
      </c>
      <c r="G3927" s="4" t="s">
        <v>943</v>
      </c>
      <c r="H3927" s="4">
        <v>94.72</v>
      </c>
      <c r="I3927" s="4"/>
      <c r="J3927" s="4" t="s">
        <v>856</v>
      </c>
      <c r="K3927" s="4"/>
      <c r="L3927" s="4">
        <v>1</v>
      </c>
      <c r="M3927" s="4" t="s">
        <v>1902</v>
      </c>
      <c r="N3927" s="4"/>
    </row>
    <row r="3928" spans="1:14" hidden="1" x14ac:dyDescent="0.3">
      <c r="A3928" s="4" t="s">
        <v>606</v>
      </c>
      <c r="B3928" s="4">
        <v>20</v>
      </c>
      <c r="C3928" s="4">
        <v>20</v>
      </c>
      <c r="D3928" s="5">
        <v>274</v>
      </c>
      <c r="E3928" s="4" t="s">
        <v>861</v>
      </c>
      <c r="F3928" s="12" t="s">
        <v>1146</v>
      </c>
      <c r="G3928" s="4" t="s">
        <v>943</v>
      </c>
      <c r="H3928" s="4">
        <v>96.57</v>
      </c>
      <c r="I3928" s="4"/>
      <c r="J3928" s="4" t="s">
        <v>856</v>
      </c>
      <c r="K3928" s="4"/>
      <c r="L3928" s="4">
        <v>1</v>
      </c>
      <c r="M3928" s="4" t="s">
        <v>1902</v>
      </c>
      <c r="N3928" s="4"/>
    </row>
    <row r="3929" spans="1:14" hidden="1" x14ac:dyDescent="0.3">
      <c r="A3929" s="4" t="s">
        <v>606</v>
      </c>
      <c r="B3929" s="4">
        <v>20</v>
      </c>
      <c r="C3929" s="4">
        <v>20</v>
      </c>
      <c r="D3929" s="5">
        <v>274</v>
      </c>
      <c r="E3929" s="4" t="s">
        <v>861</v>
      </c>
      <c r="F3929" s="12" t="s">
        <v>1147</v>
      </c>
      <c r="G3929" s="4" t="s">
        <v>943</v>
      </c>
      <c r="H3929" s="4">
        <v>95.860000000000014</v>
      </c>
      <c r="I3929" s="4"/>
      <c r="J3929" s="4" t="s">
        <v>856</v>
      </c>
      <c r="K3929" s="4"/>
      <c r="L3929" s="4">
        <v>1</v>
      </c>
      <c r="M3929" s="4" t="s">
        <v>1902</v>
      </c>
      <c r="N3929" s="4"/>
    </row>
    <row r="3930" spans="1:14" hidden="1" x14ac:dyDescent="0.3">
      <c r="A3930" s="4" t="s">
        <v>606</v>
      </c>
      <c r="B3930" s="4">
        <v>20</v>
      </c>
      <c r="C3930" s="4">
        <v>20</v>
      </c>
      <c r="D3930" s="5">
        <v>274</v>
      </c>
      <c r="E3930" s="4" t="s">
        <v>861</v>
      </c>
      <c r="F3930" s="12" t="s">
        <v>1148</v>
      </c>
      <c r="G3930" s="4" t="s">
        <v>943</v>
      </c>
      <c r="H3930" s="4">
        <v>95.48</v>
      </c>
      <c r="I3930" s="4"/>
      <c r="J3930" s="4" t="s">
        <v>856</v>
      </c>
      <c r="K3930" s="4"/>
      <c r="L3930" s="4">
        <v>1</v>
      </c>
      <c r="M3930" s="4" t="s">
        <v>1902</v>
      </c>
      <c r="N3930" s="4"/>
    </row>
    <row r="3931" spans="1:14" hidden="1" x14ac:dyDescent="0.3">
      <c r="A3931" s="4" t="s">
        <v>606</v>
      </c>
      <c r="B3931" s="4">
        <v>20</v>
      </c>
      <c r="C3931" s="4">
        <v>20</v>
      </c>
      <c r="D3931" s="5">
        <v>274</v>
      </c>
      <c r="E3931" s="4" t="s">
        <v>861</v>
      </c>
      <c r="F3931" s="12" t="s">
        <v>1136</v>
      </c>
      <c r="G3931" s="4" t="s">
        <v>943</v>
      </c>
      <c r="H3931" s="4">
        <v>97.460000000000008</v>
      </c>
      <c r="I3931" s="4"/>
      <c r="J3931" s="4" t="s">
        <v>856</v>
      </c>
      <c r="K3931" s="4"/>
      <c r="L3931" s="4">
        <v>1</v>
      </c>
      <c r="M3931" s="4" t="s">
        <v>1902</v>
      </c>
      <c r="N3931" s="4"/>
    </row>
    <row r="3932" spans="1:14" hidden="1" x14ac:dyDescent="0.3">
      <c r="A3932" s="4" t="s">
        <v>606</v>
      </c>
      <c r="B3932" s="4">
        <v>20</v>
      </c>
      <c r="C3932" s="4">
        <v>20</v>
      </c>
      <c r="D3932" s="5">
        <v>274</v>
      </c>
      <c r="E3932" s="4" t="s">
        <v>861</v>
      </c>
      <c r="F3932" s="12" t="s">
        <v>1149</v>
      </c>
      <c r="G3932" s="4" t="s">
        <v>943</v>
      </c>
      <c r="H3932" s="4">
        <v>98.65</v>
      </c>
      <c r="I3932" s="4"/>
      <c r="J3932" s="4" t="s">
        <v>856</v>
      </c>
      <c r="K3932" s="4"/>
      <c r="L3932" s="4">
        <v>1</v>
      </c>
      <c r="M3932" s="4" t="s">
        <v>1902</v>
      </c>
      <c r="N3932" s="4"/>
    </row>
    <row r="3933" spans="1:14" hidden="1" x14ac:dyDescent="0.3">
      <c r="A3933" s="4" t="s">
        <v>606</v>
      </c>
      <c r="B3933" s="4">
        <v>20</v>
      </c>
      <c r="C3933" s="4">
        <v>20</v>
      </c>
      <c r="D3933" s="5">
        <v>274</v>
      </c>
      <c r="E3933" s="4" t="s">
        <v>861</v>
      </c>
      <c r="F3933" s="12" t="s">
        <v>1150</v>
      </c>
      <c r="G3933" s="4" t="s">
        <v>943</v>
      </c>
      <c r="H3933" s="4">
        <v>100</v>
      </c>
      <c r="I3933" s="4"/>
      <c r="J3933" s="4" t="s">
        <v>856</v>
      </c>
      <c r="K3933" s="4"/>
      <c r="L3933" s="4">
        <v>1</v>
      </c>
      <c r="M3933" s="4" t="s">
        <v>1902</v>
      </c>
      <c r="N3933" s="4"/>
    </row>
    <row r="3934" spans="1:14" hidden="1" x14ac:dyDescent="0.3">
      <c r="A3934" s="4" t="s">
        <v>606</v>
      </c>
      <c r="B3934" s="4">
        <v>20</v>
      </c>
      <c r="C3934" s="4">
        <v>20</v>
      </c>
      <c r="D3934" s="5">
        <v>274</v>
      </c>
      <c r="E3934" s="4" t="s">
        <v>861</v>
      </c>
      <c r="F3934" s="12" t="s">
        <v>1151</v>
      </c>
      <c r="G3934" s="4" t="s">
        <v>943</v>
      </c>
      <c r="H3934" s="4">
        <v>100</v>
      </c>
      <c r="I3934" s="4"/>
      <c r="J3934" s="4" t="s">
        <v>856</v>
      </c>
      <c r="K3934" s="4"/>
      <c r="L3934" s="4">
        <v>1</v>
      </c>
      <c r="M3934" s="4" t="s">
        <v>1902</v>
      </c>
      <c r="N3934" s="4"/>
    </row>
    <row r="3935" spans="1:14" hidden="1" x14ac:dyDescent="0.3">
      <c r="A3935" s="4" t="s">
        <v>606</v>
      </c>
      <c r="B3935" s="4">
        <v>20</v>
      </c>
      <c r="C3935" s="4">
        <v>20</v>
      </c>
      <c r="D3935" s="5">
        <v>274</v>
      </c>
      <c r="E3935" s="4" t="s">
        <v>861</v>
      </c>
      <c r="F3935" s="12" t="s">
        <v>1152</v>
      </c>
      <c r="G3935" s="4" t="s">
        <v>943</v>
      </c>
      <c r="H3935" s="4">
        <v>98.31</v>
      </c>
      <c r="I3935" s="4"/>
      <c r="J3935" s="4" t="s">
        <v>856</v>
      </c>
      <c r="K3935" s="4"/>
      <c r="L3935" s="4">
        <v>1</v>
      </c>
      <c r="M3935" s="4" t="s">
        <v>1902</v>
      </c>
      <c r="N3935" s="4"/>
    </row>
    <row r="3936" spans="1:14" hidden="1" x14ac:dyDescent="0.3">
      <c r="A3936" s="4" t="s">
        <v>606</v>
      </c>
      <c r="B3936" s="4">
        <v>20</v>
      </c>
      <c r="C3936" s="4">
        <v>20</v>
      </c>
      <c r="D3936" s="5">
        <v>274</v>
      </c>
      <c r="E3936" s="4" t="s">
        <v>861</v>
      </c>
      <c r="F3936" s="12" t="s">
        <v>1137</v>
      </c>
      <c r="G3936" s="4" t="s">
        <v>943</v>
      </c>
      <c r="H3936" s="4">
        <v>99.53</v>
      </c>
      <c r="I3936" s="4"/>
      <c r="J3936" s="4" t="s">
        <v>856</v>
      </c>
      <c r="K3936" s="4"/>
      <c r="L3936" s="4">
        <v>1</v>
      </c>
      <c r="M3936" s="4" t="s">
        <v>1902</v>
      </c>
      <c r="N3936" s="4"/>
    </row>
    <row r="3937" spans="1:14" hidden="1" x14ac:dyDescent="0.3">
      <c r="A3937" s="4" t="s">
        <v>606</v>
      </c>
      <c r="B3937" s="4">
        <v>20</v>
      </c>
      <c r="C3937" s="4">
        <v>20</v>
      </c>
      <c r="D3937" s="5">
        <v>274</v>
      </c>
      <c r="E3937" s="4" t="s">
        <v>861</v>
      </c>
      <c r="F3937" s="12" t="s">
        <v>1153</v>
      </c>
      <c r="G3937" s="4" t="s">
        <v>943</v>
      </c>
      <c r="H3937" s="4">
        <v>99.05</v>
      </c>
      <c r="I3937" s="4"/>
      <c r="J3937" s="4" t="s">
        <v>856</v>
      </c>
      <c r="K3937" s="4"/>
      <c r="L3937" s="4">
        <v>1</v>
      </c>
      <c r="M3937" s="4" t="s">
        <v>1902</v>
      </c>
      <c r="N3937" s="4"/>
    </row>
    <row r="3938" spans="1:14" hidden="1" x14ac:dyDescent="0.3">
      <c r="A3938" s="4" t="s">
        <v>606</v>
      </c>
      <c r="B3938" s="4">
        <v>20</v>
      </c>
      <c r="C3938" s="4">
        <v>20</v>
      </c>
      <c r="D3938" s="5">
        <v>274</v>
      </c>
      <c r="E3938" s="4" t="s">
        <v>861</v>
      </c>
      <c r="F3938" s="12" t="s">
        <v>922</v>
      </c>
      <c r="G3938" s="4" t="s">
        <v>2227</v>
      </c>
      <c r="H3938" s="4">
        <v>56.92</v>
      </c>
      <c r="I3938" s="4"/>
      <c r="J3938" s="4" t="s">
        <v>856</v>
      </c>
      <c r="K3938" s="4"/>
      <c r="L3938" s="4">
        <v>1</v>
      </c>
      <c r="M3938" s="4" t="s">
        <v>1140</v>
      </c>
      <c r="N3938" s="4"/>
    </row>
    <row r="3939" spans="1:14" hidden="1" x14ac:dyDescent="0.3">
      <c r="A3939" s="4" t="s">
        <v>606</v>
      </c>
      <c r="B3939" s="4">
        <v>20</v>
      </c>
      <c r="C3939" s="4">
        <v>20</v>
      </c>
      <c r="D3939" s="5">
        <v>274</v>
      </c>
      <c r="E3939" s="4" t="s">
        <v>861</v>
      </c>
      <c r="F3939" s="12" t="s">
        <v>904</v>
      </c>
      <c r="G3939" s="4" t="s">
        <v>2227</v>
      </c>
      <c r="H3939" s="4">
        <v>46.06</v>
      </c>
      <c r="I3939" s="4"/>
      <c r="J3939" s="4" t="s">
        <v>856</v>
      </c>
      <c r="K3939" s="4"/>
      <c r="L3939" s="4">
        <v>1</v>
      </c>
      <c r="M3939" s="4" t="s">
        <v>1140</v>
      </c>
      <c r="N3939" s="4"/>
    </row>
    <row r="3940" spans="1:14" hidden="1" x14ac:dyDescent="0.3">
      <c r="A3940" s="4" t="s">
        <v>606</v>
      </c>
      <c r="B3940" s="4">
        <v>20</v>
      </c>
      <c r="C3940" s="4">
        <v>20</v>
      </c>
      <c r="D3940" s="5">
        <v>274</v>
      </c>
      <c r="E3940" s="4" t="s">
        <v>861</v>
      </c>
      <c r="F3940" s="12" t="s">
        <v>905</v>
      </c>
      <c r="G3940" s="4" t="s">
        <v>2227</v>
      </c>
      <c r="H3940" s="4">
        <v>41.09</v>
      </c>
      <c r="I3940" s="4"/>
      <c r="J3940" s="4" t="s">
        <v>856</v>
      </c>
      <c r="K3940" s="4"/>
      <c r="L3940" s="4">
        <v>1</v>
      </c>
      <c r="M3940" s="4" t="s">
        <v>1140</v>
      </c>
      <c r="N3940" s="4"/>
    </row>
    <row r="3941" spans="1:14" hidden="1" x14ac:dyDescent="0.3">
      <c r="A3941" s="4" t="s">
        <v>606</v>
      </c>
      <c r="B3941" s="4">
        <v>20</v>
      </c>
      <c r="C3941" s="4">
        <v>20</v>
      </c>
      <c r="D3941" s="5">
        <v>274</v>
      </c>
      <c r="E3941" s="4" t="s">
        <v>861</v>
      </c>
      <c r="F3941" s="12" t="s">
        <v>906</v>
      </c>
      <c r="G3941" s="4" t="s">
        <v>2227</v>
      </c>
      <c r="H3941" s="4">
        <v>42.02</v>
      </c>
      <c r="I3941" s="4"/>
      <c r="J3941" s="4" t="s">
        <v>856</v>
      </c>
      <c r="K3941" s="4"/>
      <c r="L3941" s="4">
        <v>1</v>
      </c>
      <c r="M3941" s="4" t="s">
        <v>1140</v>
      </c>
      <c r="N3941" s="4"/>
    </row>
    <row r="3942" spans="1:14" hidden="1" x14ac:dyDescent="0.3">
      <c r="A3942" s="4" t="s">
        <v>606</v>
      </c>
      <c r="B3942" s="4">
        <v>20</v>
      </c>
      <c r="C3942" s="4">
        <v>20</v>
      </c>
      <c r="D3942" s="5">
        <v>274</v>
      </c>
      <c r="E3942" s="4" t="s">
        <v>861</v>
      </c>
      <c r="F3942" s="12" t="s">
        <v>903</v>
      </c>
      <c r="G3942" s="4" t="s">
        <v>2227</v>
      </c>
      <c r="H3942" s="4">
        <v>41.61</v>
      </c>
      <c r="I3942" s="4"/>
      <c r="J3942" s="4" t="s">
        <v>856</v>
      </c>
      <c r="K3942" s="4"/>
      <c r="L3942" s="4">
        <v>1</v>
      </c>
      <c r="M3942" s="4" t="s">
        <v>1140</v>
      </c>
      <c r="N3942" s="4"/>
    </row>
    <row r="3943" spans="1:14" hidden="1" x14ac:dyDescent="0.3">
      <c r="A3943" s="4" t="s">
        <v>606</v>
      </c>
      <c r="B3943" s="4">
        <v>20</v>
      </c>
      <c r="C3943" s="4">
        <v>20</v>
      </c>
      <c r="D3943" s="5">
        <v>274</v>
      </c>
      <c r="E3943" s="4" t="s">
        <v>861</v>
      </c>
      <c r="F3943" s="12" t="s">
        <v>907</v>
      </c>
      <c r="G3943" s="4" t="s">
        <v>2227</v>
      </c>
      <c r="H3943" s="4">
        <v>42.34</v>
      </c>
      <c r="I3943" s="4"/>
      <c r="J3943" s="4" t="s">
        <v>856</v>
      </c>
      <c r="K3943" s="4"/>
      <c r="L3943" s="4">
        <v>1</v>
      </c>
      <c r="M3943" s="4" t="s">
        <v>1140</v>
      </c>
      <c r="N3943" s="4"/>
    </row>
    <row r="3944" spans="1:14" hidden="1" x14ac:dyDescent="0.3">
      <c r="A3944" s="4" t="s">
        <v>606</v>
      </c>
      <c r="B3944" s="4">
        <v>20</v>
      </c>
      <c r="C3944" s="4">
        <v>20</v>
      </c>
      <c r="D3944" s="5">
        <v>274</v>
      </c>
      <c r="E3944" s="4" t="s">
        <v>861</v>
      </c>
      <c r="F3944" s="12" t="s">
        <v>908</v>
      </c>
      <c r="G3944" s="4" t="s">
        <v>2227</v>
      </c>
      <c r="H3944" s="4">
        <v>41.42</v>
      </c>
      <c r="I3944" s="4"/>
      <c r="J3944" s="4" t="s">
        <v>856</v>
      </c>
      <c r="K3944" s="4"/>
      <c r="L3944" s="4">
        <v>1</v>
      </c>
      <c r="M3944" s="4" t="s">
        <v>1140</v>
      </c>
      <c r="N3944" s="4"/>
    </row>
    <row r="3945" spans="1:14" hidden="1" x14ac:dyDescent="0.3">
      <c r="A3945" s="4" t="s">
        <v>606</v>
      </c>
      <c r="B3945" s="4">
        <v>20</v>
      </c>
      <c r="C3945" s="4">
        <v>20</v>
      </c>
      <c r="D3945" s="5">
        <v>274</v>
      </c>
      <c r="E3945" s="4" t="s">
        <v>861</v>
      </c>
      <c r="F3945" s="12" t="s">
        <v>909</v>
      </c>
      <c r="G3945" s="4" t="s">
        <v>2227</v>
      </c>
      <c r="H3945" s="4">
        <v>42.47</v>
      </c>
      <c r="I3945" s="4"/>
      <c r="J3945" s="4" t="s">
        <v>856</v>
      </c>
      <c r="K3945" s="4"/>
      <c r="L3945" s="4">
        <v>1</v>
      </c>
      <c r="M3945" s="4" t="s">
        <v>1140</v>
      </c>
      <c r="N3945" s="4"/>
    </row>
    <row r="3946" spans="1:14" hidden="1" x14ac:dyDescent="0.3">
      <c r="A3946" s="4" t="s">
        <v>606</v>
      </c>
      <c r="B3946" s="4">
        <v>20</v>
      </c>
      <c r="C3946" s="4">
        <v>20</v>
      </c>
      <c r="D3946" s="5">
        <v>274</v>
      </c>
      <c r="E3946" s="4" t="s">
        <v>861</v>
      </c>
      <c r="F3946" s="12" t="s">
        <v>910</v>
      </c>
      <c r="G3946" s="4" t="s">
        <v>2227</v>
      </c>
      <c r="H3946" s="4">
        <v>42.45</v>
      </c>
      <c r="I3946" s="4"/>
      <c r="J3946" s="4" t="s">
        <v>856</v>
      </c>
      <c r="K3946" s="4"/>
      <c r="L3946" s="4">
        <v>1</v>
      </c>
      <c r="M3946" s="4" t="s">
        <v>1140</v>
      </c>
      <c r="N3946" s="4"/>
    </row>
    <row r="3947" spans="1:14" hidden="1" x14ac:dyDescent="0.3">
      <c r="A3947" s="4" t="s">
        <v>606</v>
      </c>
      <c r="B3947" s="4">
        <v>20</v>
      </c>
      <c r="C3947" s="4">
        <v>20</v>
      </c>
      <c r="D3947" s="5">
        <v>274</v>
      </c>
      <c r="E3947" s="4" t="s">
        <v>861</v>
      </c>
      <c r="F3947" s="12" t="s">
        <v>911</v>
      </c>
      <c r="G3947" s="4" t="s">
        <v>2227</v>
      </c>
      <c r="H3947" s="4">
        <v>42.35</v>
      </c>
      <c r="I3947" s="4"/>
      <c r="J3947" s="4" t="s">
        <v>856</v>
      </c>
      <c r="K3947" s="4"/>
      <c r="L3947" s="4">
        <v>1</v>
      </c>
      <c r="M3947" s="4" t="s">
        <v>1140</v>
      </c>
      <c r="N3947" s="4"/>
    </row>
    <row r="3948" spans="1:14" hidden="1" x14ac:dyDescent="0.3">
      <c r="A3948" s="4" t="s">
        <v>606</v>
      </c>
      <c r="B3948" s="4">
        <v>20</v>
      </c>
      <c r="C3948" s="4">
        <v>20</v>
      </c>
      <c r="D3948" s="5">
        <v>274</v>
      </c>
      <c r="E3948" s="4" t="s">
        <v>861</v>
      </c>
      <c r="F3948" s="12" t="s">
        <v>912</v>
      </c>
      <c r="G3948" s="4" t="s">
        <v>2227</v>
      </c>
      <c r="H3948" s="4">
        <v>42.28</v>
      </c>
      <c r="I3948" s="4"/>
      <c r="J3948" s="4" t="s">
        <v>856</v>
      </c>
      <c r="K3948" s="4"/>
      <c r="L3948" s="4">
        <v>1</v>
      </c>
      <c r="M3948" s="4" t="s">
        <v>1140</v>
      </c>
      <c r="N3948" s="4"/>
    </row>
    <row r="3949" spans="1:14" hidden="1" x14ac:dyDescent="0.3">
      <c r="A3949" s="4" t="s">
        <v>606</v>
      </c>
      <c r="B3949" s="4">
        <v>20</v>
      </c>
      <c r="C3949" s="4">
        <v>20</v>
      </c>
      <c r="D3949" s="5">
        <v>274</v>
      </c>
      <c r="E3949" s="4" t="s">
        <v>861</v>
      </c>
      <c r="F3949" s="12" t="s">
        <v>913</v>
      </c>
      <c r="G3949" s="4" t="s">
        <v>2227</v>
      </c>
      <c r="H3949" s="4">
        <v>40.72</v>
      </c>
      <c r="I3949" s="4"/>
      <c r="J3949" s="4" t="s">
        <v>856</v>
      </c>
      <c r="K3949" s="4"/>
      <c r="L3949" s="4">
        <v>1</v>
      </c>
      <c r="M3949" s="4" t="s">
        <v>1140</v>
      </c>
      <c r="N3949" s="4"/>
    </row>
    <row r="3950" spans="1:14" hidden="1" x14ac:dyDescent="0.3">
      <c r="A3950" s="4" t="s">
        <v>606</v>
      </c>
      <c r="B3950" s="4">
        <v>20</v>
      </c>
      <c r="C3950" s="4">
        <v>20</v>
      </c>
      <c r="D3950" s="5">
        <v>274</v>
      </c>
      <c r="E3950" s="4" t="s">
        <v>861</v>
      </c>
      <c r="F3950" s="12" t="s">
        <v>914</v>
      </c>
      <c r="G3950" s="4" t="s">
        <v>2227</v>
      </c>
      <c r="H3950" s="4">
        <v>40.78</v>
      </c>
      <c r="I3950" s="4"/>
      <c r="J3950" s="4" t="s">
        <v>856</v>
      </c>
      <c r="K3950" s="4"/>
      <c r="L3950" s="4">
        <v>1</v>
      </c>
      <c r="M3950" s="4" t="s">
        <v>1140</v>
      </c>
      <c r="N3950" s="4"/>
    </row>
    <row r="3951" spans="1:14" hidden="1" x14ac:dyDescent="0.3">
      <c r="A3951" s="4" t="s">
        <v>606</v>
      </c>
      <c r="B3951" s="4">
        <v>20</v>
      </c>
      <c r="C3951" s="4">
        <v>20</v>
      </c>
      <c r="D3951" s="5">
        <v>274</v>
      </c>
      <c r="E3951" s="4" t="s">
        <v>861</v>
      </c>
      <c r="F3951" s="12" t="s">
        <v>915</v>
      </c>
      <c r="G3951" s="4" t="s">
        <v>2227</v>
      </c>
      <c r="H3951" s="4">
        <v>42.55</v>
      </c>
      <c r="I3951" s="4"/>
      <c r="J3951" s="4" t="s">
        <v>856</v>
      </c>
      <c r="K3951" s="4"/>
      <c r="L3951" s="4">
        <v>1</v>
      </c>
      <c r="M3951" s="4" t="s">
        <v>1140</v>
      </c>
      <c r="N3951" s="4"/>
    </row>
    <row r="3952" spans="1:14" hidden="1" x14ac:dyDescent="0.3">
      <c r="A3952" s="4" t="s">
        <v>606</v>
      </c>
      <c r="B3952" s="4">
        <v>20</v>
      </c>
      <c r="C3952" s="4">
        <v>20</v>
      </c>
      <c r="D3952" s="5">
        <v>274</v>
      </c>
      <c r="E3952" s="4" t="s">
        <v>861</v>
      </c>
      <c r="F3952" s="12" t="s">
        <v>916</v>
      </c>
      <c r="G3952" s="4" t="s">
        <v>2227</v>
      </c>
      <c r="H3952" s="4">
        <v>41.83</v>
      </c>
      <c r="I3952" s="4"/>
      <c r="J3952" s="4" t="s">
        <v>856</v>
      </c>
      <c r="K3952" s="4"/>
      <c r="L3952" s="4">
        <v>1</v>
      </c>
      <c r="M3952" s="4" t="s">
        <v>1140</v>
      </c>
      <c r="N3952" s="4"/>
    </row>
    <row r="3953" spans="1:14" hidden="1" x14ac:dyDescent="0.3">
      <c r="A3953" s="4" t="s">
        <v>606</v>
      </c>
      <c r="B3953" s="4">
        <v>20</v>
      </c>
      <c r="C3953" s="4">
        <v>20</v>
      </c>
      <c r="D3953" s="5">
        <v>274</v>
      </c>
      <c r="E3953" s="4" t="s">
        <v>861</v>
      </c>
      <c r="F3953" s="12" t="s">
        <v>917</v>
      </c>
      <c r="G3953" s="4" t="s">
        <v>2227</v>
      </c>
      <c r="H3953" s="4">
        <v>42.1</v>
      </c>
      <c r="I3953" s="4"/>
      <c r="J3953" s="4" t="s">
        <v>856</v>
      </c>
      <c r="K3953" s="4"/>
      <c r="L3953" s="4">
        <v>1</v>
      </c>
      <c r="M3953" s="4" t="s">
        <v>1140</v>
      </c>
      <c r="N3953" s="4"/>
    </row>
    <row r="3954" spans="1:14" hidden="1" x14ac:dyDescent="0.3">
      <c r="A3954" s="4" t="s">
        <v>606</v>
      </c>
      <c r="B3954" s="4">
        <v>20</v>
      </c>
      <c r="C3954" s="4">
        <v>20</v>
      </c>
      <c r="D3954" s="5">
        <v>274</v>
      </c>
      <c r="E3954" s="4" t="s">
        <v>861</v>
      </c>
      <c r="F3954" s="12" t="s">
        <v>918</v>
      </c>
      <c r="G3954" s="4" t="s">
        <v>2227</v>
      </c>
      <c r="H3954" s="4">
        <v>41.97</v>
      </c>
      <c r="I3954" s="4"/>
      <c r="J3954" s="4" t="s">
        <v>856</v>
      </c>
      <c r="K3954" s="4"/>
      <c r="L3954" s="4">
        <v>1</v>
      </c>
      <c r="M3954" s="4" t="s">
        <v>1140</v>
      </c>
      <c r="N3954" s="4"/>
    </row>
    <row r="3955" spans="1:14" hidden="1" x14ac:dyDescent="0.3">
      <c r="A3955" s="4" t="s">
        <v>606</v>
      </c>
      <c r="B3955" s="4">
        <v>20</v>
      </c>
      <c r="C3955" s="4">
        <v>20</v>
      </c>
      <c r="D3955" s="5">
        <v>274</v>
      </c>
      <c r="E3955" s="4" t="s">
        <v>861</v>
      </c>
      <c r="F3955" s="12" t="s">
        <v>919</v>
      </c>
      <c r="G3955" s="4" t="s">
        <v>2227</v>
      </c>
      <c r="H3955" s="4">
        <v>42.02</v>
      </c>
      <c r="I3955" s="4"/>
      <c r="J3955" s="4" t="s">
        <v>856</v>
      </c>
      <c r="K3955" s="4"/>
      <c r="L3955" s="4">
        <v>1</v>
      </c>
      <c r="M3955" s="4" t="s">
        <v>1140</v>
      </c>
      <c r="N3955" s="4"/>
    </row>
    <row r="3956" spans="1:14" hidden="1" x14ac:dyDescent="0.3">
      <c r="A3956" s="4" t="s">
        <v>606</v>
      </c>
      <c r="B3956" s="4">
        <v>20</v>
      </c>
      <c r="C3956" s="4">
        <v>20</v>
      </c>
      <c r="D3956" s="5">
        <v>274</v>
      </c>
      <c r="E3956" s="4" t="s">
        <v>861</v>
      </c>
      <c r="F3956" s="12" t="s">
        <v>920</v>
      </c>
      <c r="G3956" s="4" t="s">
        <v>2227</v>
      </c>
      <c r="H3956" s="4">
        <v>43.17</v>
      </c>
      <c r="I3956" s="4"/>
      <c r="J3956" s="4" t="s">
        <v>856</v>
      </c>
      <c r="K3956" s="4"/>
      <c r="L3956" s="4">
        <v>1</v>
      </c>
      <c r="M3956" s="4" t="s">
        <v>1140</v>
      </c>
      <c r="N3956" s="4"/>
    </row>
    <row r="3957" spans="1:14" hidden="1" x14ac:dyDescent="0.3">
      <c r="A3957" s="4" t="s">
        <v>606</v>
      </c>
      <c r="B3957" s="4">
        <v>20</v>
      </c>
      <c r="C3957" s="4">
        <v>20</v>
      </c>
      <c r="D3957" s="5">
        <v>274</v>
      </c>
      <c r="E3957" s="4" t="s">
        <v>861</v>
      </c>
      <c r="F3957" s="12" t="s">
        <v>921</v>
      </c>
      <c r="G3957" s="4" t="s">
        <v>2227</v>
      </c>
      <c r="H3957" s="4">
        <v>40.090000000000003</v>
      </c>
      <c r="I3957" s="4"/>
      <c r="J3957" s="4" t="s">
        <v>856</v>
      </c>
      <c r="K3957" s="4"/>
      <c r="L3957" s="4">
        <v>1</v>
      </c>
      <c r="M3957" s="4" t="s">
        <v>1140</v>
      </c>
      <c r="N3957" s="4"/>
    </row>
    <row r="3958" spans="1:14" hidden="1" x14ac:dyDescent="0.3">
      <c r="A3958" s="4" t="s">
        <v>606</v>
      </c>
      <c r="B3958" s="4">
        <v>20</v>
      </c>
      <c r="C3958" s="4">
        <v>20</v>
      </c>
      <c r="D3958" s="5">
        <v>274</v>
      </c>
      <c r="E3958" s="4" t="s">
        <v>861</v>
      </c>
      <c r="F3958" s="12" t="s">
        <v>1134</v>
      </c>
      <c r="G3958" s="4" t="s">
        <v>2227</v>
      </c>
      <c r="H3958" s="4">
        <v>42.57</v>
      </c>
      <c r="I3958" s="4"/>
      <c r="J3958" s="4" t="s">
        <v>856</v>
      </c>
      <c r="K3958" s="4"/>
      <c r="L3958" s="4">
        <v>1</v>
      </c>
      <c r="M3958" s="4" t="s">
        <v>1140</v>
      </c>
      <c r="N3958" s="4"/>
    </row>
    <row r="3959" spans="1:14" hidden="1" x14ac:dyDescent="0.3">
      <c r="A3959" s="4" t="s">
        <v>606</v>
      </c>
      <c r="B3959" s="4">
        <v>20</v>
      </c>
      <c r="C3959" s="4">
        <v>20</v>
      </c>
      <c r="D3959" s="5">
        <v>274</v>
      </c>
      <c r="E3959" s="4" t="s">
        <v>861</v>
      </c>
      <c r="F3959" s="12" t="s">
        <v>1141</v>
      </c>
      <c r="G3959" s="4" t="s">
        <v>2227</v>
      </c>
      <c r="H3959" s="4">
        <v>41.02</v>
      </c>
      <c r="I3959" s="4"/>
      <c r="J3959" s="4" t="s">
        <v>856</v>
      </c>
      <c r="K3959" s="4"/>
      <c r="L3959" s="4">
        <v>1</v>
      </c>
      <c r="M3959" s="4" t="s">
        <v>1140</v>
      </c>
      <c r="N3959" s="4"/>
    </row>
    <row r="3960" spans="1:14" hidden="1" x14ac:dyDescent="0.3">
      <c r="A3960" s="4" t="s">
        <v>606</v>
      </c>
      <c r="B3960" s="4">
        <v>20</v>
      </c>
      <c r="C3960" s="4">
        <v>20</v>
      </c>
      <c r="D3960" s="5">
        <v>274</v>
      </c>
      <c r="E3960" s="4" t="s">
        <v>861</v>
      </c>
      <c r="F3960" s="12" t="s">
        <v>1142</v>
      </c>
      <c r="G3960" s="4" t="s">
        <v>2227</v>
      </c>
      <c r="H3960" s="4">
        <v>40.6</v>
      </c>
      <c r="I3960" s="4"/>
      <c r="J3960" s="4" t="s">
        <v>856</v>
      </c>
      <c r="K3960" s="4"/>
      <c r="L3960" s="4">
        <v>1</v>
      </c>
      <c r="M3960" s="4" t="s">
        <v>1140</v>
      </c>
      <c r="N3960" s="4"/>
    </row>
    <row r="3961" spans="1:14" hidden="1" x14ac:dyDescent="0.3">
      <c r="A3961" s="4" t="s">
        <v>606</v>
      </c>
      <c r="B3961" s="4">
        <v>20</v>
      </c>
      <c r="C3961" s="4">
        <v>20</v>
      </c>
      <c r="D3961" s="5">
        <v>274</v>
      </c>
      <c r="E3961" s="4" t="s">
        <v>861</v>
      </c>
      <c r="F3961" s="12" t="s">
        <v>1143</v>
      </c>
      <c r="G3961" s="4" t="s">
        <v>2227</v>
      </c>
      <c r="H3961" s="4">
        <v>40.28</v>
      </c>
      <c r="I3961" s="4"/>
      <c r="J3961" s="4" t="s">
        <v>856</v>
      </c>
      <c r="K3961" s="4"/>
      <c r="L3961" s="4">
        <v>1</v>
      </c>
      <c r="M3961" s="4" t="s">
        <v>1140</v>
      </c>
      <c r="N3961" s="4"/>
    </row>
    <row r="3962" spans="1:14" hidden="1" x14ac:dyDescent="0.3">
      <c r="A3962" s="4" t="s">
        <v>606</v>
      </c>
      <c r="B3962" s="4">
        <v>20</v>
      </c>
      <c r="C3962" s="4">
        <v>20</v>
      </c>
      <c r="D3962" s="5">
        <v>274</v>
      </c>
      <c r="E3962" s="4" t="s">
        <v>861</v>
      </c>
      <c r="F3962" s="12" t="s">
        <v>1144</v>
      </c>
      <c r="G3962" s="4" t="s">
        <v>2227</v>
      </c>
      <c r="H3962" s="4">
        <v>38.56</v>
      </c>
      <c r="I3962" s="4"/>
      <c r="J3962" s="4" t="s">
        <v>856</v>
      </c>
      <c r="K3962" s="4"/>
      <c r="L3962" s="4">
        <v>1</v>
      </c>
      <c r="M3962" s="4" t="s">
        <v>1140</v>
      </c>
      <c r="N3962" s="4"/>
    </row>
    <row r="3963" spans="1:14" hidden="1" x14ac:dyDescent="0.3">
      <c r="A3963" s="4" t="s">
        <v>606</v>
      </c>
      <c r="B3963" s="4">
        <v>20</v>
      </c>
      <c r="C3963" s="4">
        <v>20</v>
      </c>
      <c r="D3963" s="5">
        <v>274</v>
      </c>
      <c r="E3963" s="4" t="s">
        <v>861</v>
      </c>
      <c r="F3963" s="12" t="s">
        <v>1135</v>
      </c>
      <c r="G3963" s="4" t="s">
        <v>2227</v>
      </c>
      <c r="H3963" s="4">
        <v>41.55</v>
      </c>
      <c r="I3963" s="4"/>
      <c r="J3963" s="4" t="s">
        <v>856</v>
      </c>
      <c r="K3963" s="4"/>
      <c r="L3963" s="4">
        <v>1</v>
      </c>
      <c r="M3963" s="4" t="s">
        <v>1140</v>
      </c>
      <c r="N3963" s="4"/>
    </row>
    <row r="3964" spans="1:14" hidden="1" x14ac:dyDescent="0.3">
      <c r="A3964" s="4" t="s">
        <v>606</v>
      </c>
      <c r="B3964" s="4">
        <v>20</v>
      </c>
      <c r="C3964" s="4">
        <v>20</v>
      </c>
      <c r="D3964" s="5">
        <v>274</v>
      </c>
      <c r="E3964" s="4" t="s">
        <v>861</v>
      </c>
      <c r="F3964" s="12" t="s">
        <v>1145</v>
      </c>
      <c r="G3964" s="4" t="s">
        <v>2227</v>
      </c>
      <c r="H3964" s="4">
        <v>41.22</v>
      </c>
      <c r="I3964" s="4"/>
      <c r="J3964" s="4" t="s">
        <v>856</v>
      </c>
      <c r="K3964" s="4"/>
      <c r="L3964" s="4">
        <v>1</v>
      </c>
      <c r="M3964" s="4" t="s">
        <v>1140</v>
      </c>
      <c r="N3964" s="4"/>
    </row>
    <row r="3965" spans="1:14" hidden="1" x14ac:dyDescent="0.3">
      <c r="A3965" s="4" t="s">
        <v>606</v>
      </c>
      <c r="B3965" s="4">
        <v>20</v>
      </c>
      <c r="C3965" s="4">
        <v>20</v>
      </c>
      <c r="D3965" s="5">
        <v>274</v>
      </c>
      <c r="E3965" s="4" t="s">
        <v>861</v>
      </c>
      <c r="F3965" s="12" t="s">
        <v>1146</v>
      </c>
      <c r="G3965" s="4" t="s">
        <v>2227</v>
      </c>
      <c r="H3965" s="4">
        <v>41.86</v>
      </c>
      <c r="I3965" s="4"/>
      <c r="J3965" s="4" t="s">
        <v>856</v>
      </c>
      <c r="K3965" s="4"/>
      <c r="L3965" s="4">
        <v>1</v>
      </c>
      <c r="M3965" s="4" t="s">
        <v>1140</v>
      </c>
      <c r="N3965" s="4"/>
    </row>
    <row r="3966" spans="1:14" hidden="1" x14ac:dyDescent="0.3">
      <c r="A3966" s="4" t="s">
        <v>606</v>
      </c>
      <c r="B3966" s="4">
        <v>20</v>
      </c>
      <c r="C3966" s="4">
        <v>20</v>
      </c>
      <c r="D3966" s="5">
        <v>274</v>
      </c>
      <c r="E3966" s="4" t="s">
        <v>861</v>
      </c>
      <c r="F3966" s="12" t="s">
        <v>1147</v>
      </c>
      <c r="G3966" s="4" t="s">
        <v>2227</v>
      </c>
      <c r="H3966" s="4">
        <v>39.340000000000003</v>
      </c>
      <c r="I3966" s="4"/>
      <c r="J3966" s="4" t="s">
        <v>856</v>
      </c>
      <c r="K3966" s="4"/>
      <c r="L3966" s="4">
        <v>1</v>
      </c>
      <c r="M3966" s="4" t="s">
        <v>1140</v>
      </c>
      <c r="N3966" s="4"/>
    </row>
    <row r="3967" spans="1:14" hidden="1" x14ac:dyDescent="0.3">
      <c r="A3967" s="4" t="s">
        <v>606</v>
      </c>
      <c r="B3967" s="4">
        <v>20</v>
      </c>
      <c r="C3967" s="4">
        <v>20</v>
      </c>
      <c r="D3967" s="5">
        <v>274</v>
      </c>
      <c r="E3967" s="4" t="s">
        <v>861</v>
      </c>
      <c r="F3967" s="12" t="s">
        <v>1148</v>
      </c>
      <c r="G3967" s="4" t="s">
        <v>2227</v>
      </c>
      <c r="H3967" s="4">
        <v>40.6</v>
      </c>
      <c r="I3967" s="4"/>
      <c r="J3967" s="4" t="s">
        <v>856</v>
      </c>
      <c r="K3967" s="4"/>
      <c r="L3967" s="4">
        <v>1</v>
      </c>
      <c r="M3967" s="4" t="s">
        <v>1140</v>
      </c>
      <c r="N3967" s="4"/>
    </row>
    <row r="3968" spans="1:14" hidden="1" x14ac:dyDescent="0.3">
      <c r="A3968" s="4" t="s">
        <v>606</v>
      </c>
      <c r="B3968" s="4">
        <v>20</v>
      </c>
      <c r="C3968" s="4">
        <v>20</v>
      </c>
      <c r="D3968" s="5">
        <v>274</v>
      </c>
      <c r="E3968" s="4" t="s">
        <v>861</v>
      </c>
      <c r="F3968" s="12" t="s">
        <v>1136</v>
      </c>
      <c r="G3968" s="4" t="s">
        <v>2227</v>
      </c>
      <c r="H3968" s="4">
        <v>40.130000000000003</v>
      </c>
      <c r="I3968" s="4"/>
      <c r="J3968" s="4" t="s">
        <v>856</v>
      </c>
      <c r="K3968" s="4"/>
      <c r="L3968" s="4">
        <v>1</v>
      </c>
      <c r="M3968" s="4" t="s">
        <v>1140</v>
      </c>
      <c r="N3968" s="4"/>
    </row>
    <row r="3969" spans="1:14" hidden="1" x14ac:dyDescent="0.3">
      <c r="A3969" s="4" t="s">
        <v>606</v>
      </c>
      <c r="B3969" s="4">
        <v>20</v>
      </c>
      <c r="C3969" s="4">
        <v>20</v>
      </c>
      <c r="D3969" s="5">
        <v>274</v>
      </c>
      <c r="E3969" s="4" t="s">
        <v>861</v>
      </c>
      <c r="F3969" s="12" t="s">
        <v>1149</v>
      </c>
      <c r="G3969" s="4" t="s">
        <v>2227</v>
      </c>
      <c r="H3969" s="4">
        <v>40.97</v>
      </c>
      <c r="I3969" s="4"/>
      <c r="J3969" s="4" t="s">
        <v>856</v>
      </c>
      <c r="K3969" s="4"/>
      <c r="L3969" s="4">
        <v>1</v>
      </c>
      <c r="M3969" s="4" t="s">
        <v>1140</v>
      </c>
      <c r="N3969" s="4"/>
    </row>
    <row r="3970" spans="1:14" hidden="1" x14ac:dyDescent="0.3">
      <c r="A3970" s="4" t="s">
        <v>606</v>
      </c>
      <c r="B3970" s="4">
        <v>20</v>
      </c>
      <c r="C3970" s="4">
        <v>20</v>
      </c>
      <c r="D3970" s="5">
        <v>274</v>
      </c>
      <c r="E3970" s="4" t="s">
        <v>861</v>
      </c>
      <c r="F3970" s="12" t="s">
        <v>1150</v>
      </c>
      <c r="G3970" s="4" t="s">
        <v>2227</v>
      </c>
      <c r="H3970" s="4">
        <v>42.76</v>
      </c>
      <c r="I3970" s="4"/>
      <c r="J3970" s="4" t="s">
        <v>856</v>
      </c>
      <c r="K3970" s="4"/>
      <c r="L3970" s="4">
        <v>1</v>
      </c>
      <c r="M3970" s="4" t="s">
        <v>1140</v>
      </c>
      <c r="N3970" s="4"/>
    </row>
    <row r="3971" spans="1:14" hidden="1" x14ac:dyDescent="0.3">
      <c r="A3971" s="4" t="s">
        <v>606</v>
      </c>
      <c r="B3971" s="4">
        <v>20</v>
      </c>
      <c r="C3971" s="4">
        <v>20</v>
      </c>
      <c r="D3971" s="5">
        <v>274</v>
      </c>
      <c r="E3971" s="4" t="s">
        <v>861</v>
      </c>
      <c r="F3971" s="12" t="s">
        <v>1151</v>
      </c>
      <c r="G3971" s="4" t="s">
        <v>2227</v>
      </c>
      <c r="H3971" s="4">
        <v>42.32</v>
      </c>
      <c r="I3971" s="4"/>
      <c r="J3971" s="4" t="s">
        <v>856</v>
      </c>
      <c r="K3971" s="4"/>
      <c r="L3971" s="4">
        <v>1</v>
      </c>
      <c r="M3971" s="4" t="s">
        <v>1140</v>
      </c>
      <c r="N3971" s="4"/>
    </row>
    <row r="3972" spans="1:14" hidden="1" x14ac:dyDescent="0.3">
      <c r="A3972" s="4" t="s">
        <v>606</v>
      </c>
      <c r="B3972" s="4">
        <v>20</v>
      </c>
      <c r="C3972" s="4">
        <v>20</v>
      </c>
      <c r="D3972" s="5">
        <v>274</v>
      </c>
      <c r="E3972" s="4" t="s">
        <v>861</v>
      </c>
      <c r="F3972" s="12" t="s">
        <v>1152</v>
      </c>
      <c r="G3972" s="4" t="s">
        <v>2227</v>
      </c>
      <c r="H3972" s="4">
        <v>39.64</v>
      </c>
      <c r="I3972" s="4"/>
      <c r="J3972" s="4" t="s">
        <v>856</v>
      </c>
      <c r="K3972" s="4"/>
      <c r="L3972" s="4">
        <v>1</v>
      </c>
      <c r="M3972" s="4" t="s">
        <v>1140</v>
      </c>
      <c r="N3972" s="4"/>
    </row>
    <row r="3973" spans="1:14" hidden="1" x14ac:dyDescent="0.3">
      <c r="A3973" s="4" t="s">
        <v>606</v>
      </c>
      <c r="B3973" s="4">
        <v>20</v>
      </c>
      <c r="C3973" s="4">
        <v>20</v>
      </c>
      <c r="D3973" s="5">
        <v>274</v>
      </c>
      <c r="E3973" s="4" t="s">
        <v>861</v>
      </c>
      <c r="F3973" s="12" t="s">
        <v>1137</v>
      </c>
      <c r="G3973" s="4" t="s">
        <v>2227</v>
      </c>
      <c r="H3973" s="4">
        <v>40.28</v>
      </c>
      <c r="I3973" s="4"/>
      <c r="J3973" s="4" t="s">
        <v>856</v>
      </c>
      <c r="K3973" s="4"/>
      <c r="L3973" s="4">
        <v>1</v>
      </c>
      <c r="M3973" s="4" t="s">
        <v>1140</v>
      </c>
      <c r="N3973" s="4"/>
    </row>
    <row r="3974" spans="1:14" hidden="1" x14ac:dyDescent="0.3">
      <c r="A3974" s="4" t="s">
        <v>606</v>
      </c>
      <c r="B3974" s="4">
        <v>20</v>
      </c>
      <c r="C3974" s="4">
        <v>20</v>
      </c>
      <c r="D3974" s="5">
        <v>274</v>
      </c>
      <c r="E3974" s="4" t="s">
        <v>861</v>
      </c>
      <c r="F3974" s="12" t="s">
        <v>1153</v>
      </c>
      <c r="G3974" s="4" t="s">
        <v>2227</v>
      </c>
      <c r="H3974" s="4">
        <v>41.16</v>
      </c>
      <c r="I3974" s="4"/>
      <c r="J3974" s="4" t="s">
        <v>856</v>
      </c>
      <c r="K3974" s="4"/>
      <c r="L3974" s="4">
        <v>1</v>
      </c>
      <c r="M3974" s="4" t="s">
        <v>1140</v>
      </c>
      <c r="N3974" s="4"/>
    </row>
    <row r="3975" spans="1:14" hidden="1" x14ac:dyDescent="0.3">
      <c r="A3975" s="4" t="s">
        <v>606</v>
      </c>
      <c r="B3975" s="4">
        <v>20</v>
      </c>
      <c r="C3975" s="4">
        <v>20</v>
      </c>
      <c r="D3975" s="5">
        <v>274</v>
      </c>
      <c r="E3975" s="4" t="s">
        <v>861</v>
      </c>
      <c r="F3975" s="12" t="s">
        <v>922</v>
      </c>
      <c r="G3975" s="4" t="s">
        <v>2230</v>
      </c>
      <c r="H3975" s="4">
        <v>42.06</v>
      </c>
      <c r="I3975" s="4"/>
      <c r="J3975" s="4" t="s">
        <v>856</v>
      </c>
      <c r="K3975" s="4"/>
      <c r="L3975" s="4">
        <v>1</v>
      </c>
      <c r="M3975" s="4" t="s">
        <v>1140</v>
      </c>
      <c r="N3975" s="4"/>
    </row>
    <row r="3976" spans="1:14" hidden="1" x14ac:dyDescent="0.3">
      <c r="A3976" s="4" t="s">
        <v>606</v>
      </c>
      <c r="B3976" s="4">
        <v>20</v>
      </c>
      <c r="C3976" s="4">
        <v>20</v>
      </c>
      <c r="D3976" s="5">
        <v>274</v>
      </c>
      <c r="E3976" s="4" t="s">
        <v>861</v>
      </c>
      <c r="F3976" s="12" t="s">
        <v>904</v>
      </c>
      <c r="G3976" s="4" t="s">
        <v>2230</v>
      </c>
      <c r="H3976" s="4">
        <v>53.24</v>
      </c>
      <c r="I3976" s="4"/>
      <c r="J3976" s="4" t="s">
        <v>856</v>
      </c>
      <c r="K3976" s="4"/>
      <c r="L3976" s="4">
        <v>1</v>
      </c>
      <c r="M3976" s="4" t="s">
        <v>1140</v>
      </c>
      <c r="N3976" s="4"/>
    </row>
    <row r="3977" spans="1:14" hidden="1" x14ac:dyDescent="0.3">
      <c r="A3977" s="4" t="s">
        <v>606</v>
      </c>
      <c r="B3977" s="4">
        <v>20</v>
      </c>
      <c r="C3977" s="4">
        <v>20</v>
      </c>
      <c r="D3977" s="5">
        <v>274</v>
      </c>
      <c r="E3977" s="4" t="s">
        <v>861</v>
      </c>
      <c r="F3977" s="12" t="s">
        <v>905</v>
      </c>
      <c r="G3977" s="4" t="s">
        <v>2230</v>
      </c>
      <c r="H3977" s="4">
        <v>58.45</v>
      </c>
      <c r="I3977" s="4"/>
      <c r="J3977" s="4" t="s">
        <v>856</v>
      </c>
      <c r="K3977" s="4"/>
      <c r="L3977" s="4">
        <v>1</v>
      </c>
      <c r="M3977" s="4" t="s">
        <v>1140</v>
      </c>
      <c r="N3977" s="4"/>
    </row>
    <row r="3978" spans="1:14" hidden="1" x14ac:dyDescent="0.3">
      <c r="A3978" s="4" t="s">
        <v>606</v>
      </c>
      <c r="B3978" s="4">
        <v>20</v>
      </c>
      <c r="C3978" s="4">
        <v>20</v>
      </c>
      <c r="D3978" s="5">
        <v>274</v>
      </c>
      <c r="E3978" s="4" t="s">
        <v>861</v>
      </c>
      <c r="F3978" s="12" t="s">
        <v>906</v>
      </c>
      <c r="G3978" s="4" t="s">
        <v>2230</v>
      </c>
      <c r="H3978" s="4">
        <v>57.98</v>
      </c>
      <c r="I3978" s="4"/>
      <c r="J3978" s="4" t="s">
        <v>856</v>
      </c>
      <c r="K3978" s="4"/>
      <c r="L3978" s="4">
        <v>1</v>
      </c>
      <c r="M3978" s="4" t="s">
        <v>1140</v>
      </c>
      <c r="N3978" s="4"/>
    </row>
    <row r="3979" spans="1:14" hidden="1" x14ac:dyDescent="0.3">
      <c r="A3979" s="4" t="s">
        <v>606</v>
      </c>
      <c r="B3979" s="4">
        <v>20</v>
      </c>
      <c r="C3979" s="4">
        <v>20</v>
      </c>
      <c r="D3979" s="5">
        <v>274</v>
      </c>
      <c r="E3979" s="4" t="s">
        <v>861</v>
      </c>
      <c r="F3979" s="12" t="s">
        <v>903</v>
      </c>
      <c r="G3979" s="4" t="s">
        <v>2230</v>
      </c>
      <c r="H3979" s="4">
        <v>58.39</v>
      </c>
      <c r="I3979" s="4"/>
      <c r="J3979" s="4" t="s">
        <v>856</v>
      </c>
      <c r="K3979" s="4"/>
      <c r="L3979" s="4">
        <v>1</v>
      </c>
      <c r="M3979" s="4" t="s">
        <v>1140</v>
      </c>
      <c r="N3979" s="4"/>
    </row>
    <row r="3980" spans="1:14" hidden="1" x14ac:dyDescent="0.3">
      <c r="A3980" s="4" t="s">
        <v>606</v>
      </c>
      <c r="B3980" s="4">
        <v>20</v>
      </c>
      <c r="C3980" s="4">
        <v>20</v>
      </c>
      <c r="D3980" s="5">
        <v>274</v>
      </c>
      <c r="E3980" s="4" t="s">
        <v>861</v>
      </c>
      <c r="F3980" s="12" t="s">
        <v>907</v>
      </c>
      <c r="G3980" s="4" t="s">
        <v>2230</v>
      </c>
      <c r="H3980" s="4">
        <v>57.11</v>
      </c>
      <c r="I3980" s="4"/>
      <c r="J3980" s="4" t="s">
        <v>856</v>
      </c>
      <c r="K3980" s="4"/>
      <c r="L3980" s="4">
        <v>1</v>
      </c>
      <c r="M3980" s="4" t="s">
        <v>1140</v>
      </c>
      <c r="N3980" s="4"/>
    </row>
    <row r="3981" spans="1:14" hidden="1" x14ac:dyDescent="0.3">
      <c r="A3981" s="4" t="s">
        <v>606</v>
      </c>
      <c r="B3981" s="4">
        <v>20</v>
      </c>
      <c r="C3981" s="4">
        <v>20</v>
      </c>
      <c r="D3981" s="5">
        <v>274</v>
      </c>
      <c r="E3981" s="4" t="s">
        <v>861</v>
      </c>
      <c r="F3981" s="12" t="s">
        <v>908</v>
      </c>
      <c r="G3981" s="4" t="s">
        <v>2230</v>
      </c>
      <c r="H3981" s="4">
        <v>57.14</v>
      </c>
      <c r="I3981" s="4"/>
      <c r="J3981" s="4" t="s">
        <v>856</v>
      </c>
      <c r="K3981" s="4"/>
      <c r="L3981" s="4">
        <v>1</v>
      </c>
      <c r="M3981" s="4" t="s">
        <v>1140</v>
      </c>
      <c r="N3981" s="4"/>
    </row>
    <row r="3982" spans="1:14" hidden="1" x14ac:dyDescent="0.3">
      <c r="A3982" s="4" t="s">
        <v>606</v>
      </c>
      <c r="B3982" s="4">
        <v>20</v>
      </c>
      <c r="C3982" s="4">
        <v>20</v>
      </c>
      <c r="D3982" s="5">
        <v>274</v>
      </c>
      <c r="E3982" s="4" t="s">
        <v>861</v>
      </c>
      <c r="F3982" s="12" t="s">
        <v>909</v>
      </c>
      <c r="G3982" s="4" t="s">
        <v>2230</v>
      </c>
      <c r="H3982" s="4">
        <v>57.53</v>
      </c>
      <c r="I3982" s="4"/>
      <c r="J3982" s="4" t="s">
        <v>856</v>
      </c>
      <c r="K3982" s="4"/>
      <c r="L3982" s="4">
        <v>1</v>
      </c>
      <c r="M3982" s="4" t="s">
        <v>1140</v>
      </c>
      <c r="N3982" s="4"/>
    </row>
    <row r="3983" spans="1:14" hidden="1" x14ac:dyDescent="0.3">
      <c r="A3983" s="4" t="s">
        <v>606</v>
      </c>
      <c r="B3983" s="4">
        <v>20</v>
      </c>
      <c r="C3983" s="4">
        <v>20</v>
      </c>
      <c r="D3983" s="5">
        <v>274</v>
      </c>
      <c r="E3983" s="4" t="s">
        <v>861</v>
      </c>
      <c r="F3983" s="12" t="s">
        <v>910</v>
      </c>
      <c r="G3983" s="4" t="s">
        <v>2230</v>
      </c>
      <c r="H3983" s="4">
        <v>56.23</v>
      </c>
      <c r="I3983" s="4"/>
      <c r="J3983" s="4" t="s">
        <v>856</v>
      </c>
      <c r="K3983" s="4"/>
      <c r="L3983" s="4">
        <v>1</v>
      </c>
      <c r="M3983" s="4" t="s">
        <v>1140</v>
      </c>
      <c r="N3983" s="4"/>
    </row>
    <row r="3984" spans="1:14" hidden="1" x14ac:dyDescent="0.3">
      <c r="A3984" s="4" t="s">
        <v>606</v>
      </c>
      <c r="B3984" s="4">
        <v>20</v>
      </c>
      <c r="C3984" s="4">
        <v>20</v>
      </c>
      <c r="D3984" s="5">
        <v>274</v>
      </c>
      <c r="E3984" s="4" t="s">
        <v>861</v>
      </c>
      <c r="F3984" s="12" t="s">
        <v>911</v>
      </c>
      <c r="G3984" s="4" t="s">
        <v>2230</v>
      </c>
      <c r="H3984" s="4">
        <v>56.84</v>
      </c>
      <c r="I3984" s="4"/>
      <c r="J3984" s="4" t="s">
        <v>856</v>
      </c>
      <c r="K3984" s="4"/>
      <c r="L3984" s="4">
        <v>1</v>
      </c>
      <c r="M3984" s="4" t="s">
        <v>1140</v>
      </c>
      <c r="N3984" s="4"/>
    </row>
    <row r="3985" spans="1:14" hidden="1" x14ac:dyDescent="0.3">
      <c r="A3985" s="4" t="s">
        <v>606</v>
      </c>
      <c r="B3985" s="4">
        <v>20</v>
      </c>
      <c r="C3985" s="4">
        <v>20</v>
      </c>
      <c r="D3985" s="5">
        <v>274</v>
      </c>
      <c r="E3985" s="4" t="s">
        <v>861</v>
      </c>
      <c r="F3985" s="12" t="s">
        <v>912</v>
      </c>
      <c r="G3985" s="4" t="s">
        <v>2230</v>
      </c>
      <c r="H3985" s="4">
        <v>57.61</v>
      </c>
      <c r="I3985" s="4"/>
      <c r="J3985" s="4" t="s">
        <v>856</v>
      </c>
      <c r="K3985" s="4"/>
      <c r="L3985" s="4">
        <v>1</v>
      </c>
      <c r="M3985" s="4" t="s">
        <v>1140</v>
      </c>
      <c r="N3985" s="4"/>
    </row>
    <row r="3986" spans="1:14" hidden="1" x14ac:dyDescent="0.3">
      <c r="A3986" s="4" t="s">
        <v>606</v>
      </c>
      <c r="B3986" s="4">
        <v>20</v>
      </c>
      <c r="C3986" s="4">
        <v>20</v>
      </c>
      <c r="D3986" s="5">
        <v>274</v>
      </c>
      <c r="E3986" s="4" t="s">
        <v>861</v>
      </c>
      <c r="F3986" s="12" t="s">
        <v>913</v>
      </c>
      <c r="G3986" s="4" t="s">
        <v>2230</v>
      </c>
      <c r="H3986" s="4">
        <v>59.28</v>
      </c>
      <c r="I3986" s="4"/>
      <c r="J3986" s="4" t="s">
        <v>856</v>
      </c>
      <c r="K3986" s="4"/>
      <c r="L3986" s="4">
        <v>1</v>
      </c>
      <c r="M3986" s="4" t="s">
        <v>1140</v>
      </c>
      <c r="N3986" s="4"/>
    </row>
    <row r="3987" spans="1:14" hidden="1" x14ac:dyDescent="0.3">
      <c r="A3987" s="4" t="s">
        <v>606</v>
      </c>
      <c r="B3987" s="4">
        <v>20</v>
      </c>
      <c r="C3987" s="4">
        <v>20</v>
      </c>
      <c r="D3987" s="5">
        <v>274</v>
      </c>
      <c r="E3987" s="4" t="s">
        <v>861</v>
      </c>
      <c r="F3987" s="12" t="s">
        <v>914</v>
      </c>
      <c r="G3987" s="4" t="s">
        <v>2230</v>
      </c>
      <c r="H3987" s="4">
        <v>58.45</v>
      </c>
      <c r="I3987" s="4"/>
      <c r="J3987" s="4" t="s">
        <v>856</v>
      </c>
      <c r="K3987" s="4"/>
      <c r="L3987" s="4">
        <v>1</v>
      </c>
      <c r="M3987" s="4" t="s">
        <v>1140</v>
      </c>
      <c r="N3987" s="4"/>
    </row>
    <row r="3988" spans="1:14" hidden="1" x14ac:dyDescent="0.3">
      <c r="A3988" s="4" t="s">
        <v>606</v>
      </c>
      <c r="B3988" s="4">
        <v>20</v>
      </c>
      <c r="C3988" s="4">
        <v>20</v>
      </c>
      <c r="D3988" s="5">
        <v>274</v>
      </c>
      <c r="E3988" s="4" t="s">
        <v>861</v>
      </c>
      <c r="F3988" s="12" t="s">
        <v>915</v>
      </c>
      <c r="G3988" s="4" t="s">
        <v>2230</v>
      </c>
      <c r="H3988" s="4">
        <v>56.86</v>
      </c>
      <c r="I3988" s="4"/>
      <c r="J3988" s="4" t="s">
        <v>856</v>
      </c>
      <c r="K3988" s="4"/>
      <c r="L3988" s="4">
        <v>1</v>
      </c>
      <c r="M3988" s="4" t="s">
        <v>1140</v>
      </c>
      <c r="N3988" s="4"/>
    </row>
    <row r="3989" spans="1:14" hidden="1" x14ac:dyDescent="0.3">
      <c r="A3989" s="4" t="s">
        <v>606</v>
      </c>
      <c r="B3989" s="4">
        <v>20</v>
      </c>
      <c r="C3989" s="4">
        <v>20</v>
      </c>
      <c r="D3989" s="5">
        <v>274</v>
      </c>
      <c r="E3989" s="4" t="s">
        <v>861</v>
      </c>
      <c r="F3989" s="12" t="s">
        <v>916</v>
      </c>
      <c r="G3989" s="4" t="s">
        <v>2230</v>
      </c>
      <c r="H3989" s="4">
        <v>57.14</v>
      </c>
      <c r="I3989" s="4"/>
      <c r="J3989" s="4" t="s">
        <v>856</v>
      </c>
      <c r="K3989" s="4"/>
      <c r="L3989" s="4">
        <v>1</v>
      </c>
      <c r="M3989" s="4" t="s">
        <v>1140</v>
      </c>
      <c r="N3989" s="4"/>
    </row>
    <row r="3990" spans="1:14" hidden="1" x14ac:dyDescent="0.3">
      <c r="A3990" s="4" t="s">
        <v>606</v>
      </c>
      <c r="B3990" s="4">
        <v>20</v>
      </c>
      <c r="C3990" s="4">
        <v>20</v>
      </c>
      <c r="D3990" s="5">
        <v>274</v>
      </c>
      <c r="E3990" s="4" t="s">
        <v>861</v>
      </c>
      <c r="F3990" s="12" t="s">
        <v>917</v>
      </c>
      <c r="G3990" s="4" t="s">
        <v>2230</v>
      </c>
      <c r="H3990" s="4">
        <v>57.15</v>
      </c>
      <c r="I3990" s="4"/>
      <c r="J3990" s="4" t="s">
        <v>856</v>
      </c>
      <c r="K3990" s="4"/>
      <c r="L3990" s="4">
        <v>1</v>
      </c>
      <c r="M3990" s="4" t="s">
        <v>1140</v>
      </c>
      <c r="N3990" s="4"/>
    </row>
    <row r="3991" spans="1:14" hidden="1" x14ac:dyDescent="0.3">
      <c r="A3991" s="4" t="s">
        <v>606</v>
      </c>
      <c r="B3991" s="4">
        <v>20</v>
      </c>
      <c r="C3991" s="4">
        <v>20</v>
      </c>
      <c r="D3991" s="5">
        <v>274</v>
      </c>
      <c r="E3991" s="4" t="s">
        <v>861</v>
      </c>
      <c r="F3991" s="12" t="s">
        <v>918</v>
      </c>
      <c r="G3991" s="4" t="s">
        <v>2230</v>
      </c>
      <c r="H3991" s="4">
        <v>57.93</v>
      </c>
      <c r="I3991" s="4"/>
      <c r="J3991" s="4" t="s">
        <v>856</v>
      </c>
      <c r="K3991" s="4"/>
      <c r="L3991" s="4">
        <v>1</v>
      </c>
      <c r="M3991" s="4" t="s">
        <v>1140</v>
      </c>
      <c r="N3991" s="4"/>
    </row>
    <row r="3992" spans="1:14" hidden="1" x14ac:dyDescent="0.3">
      <c r="A3992" s="4" t="s">
        <v>606</v>
      </c>
      <c r="B3992" s="4">
        <v>20</v>
      </c>
      <c r="C3992" s="4">
        <v>20</v>
      </c>
      <c r="D3992" s="5">
        <v>274</v>
      </c>
      <c r="E3992" s="4" t="s">
        <v>861</v>
      </c>
      <c r="F3992" s="12" t="s">
        <v>919</v>
      </c>
      <c r="G3992" s="4" t="s">
        <v>2230</v>
      </c>
      <c r="H3992" s="4">
        <v>56.44</v>
      </c>
      <c r="I3992" s="4"/>
      <c r="J3992" s="4" t="s">
        <v>856</v>
      </c>
      <c r="K3992" s="4"/>
      <c r="L3992" s="4">
        <v>1</v>
      </c>
      <c r="M3992" s="4" t="s">
        <v>1140</v>
      </c>
      <c r="N3992" s="4"/>
    </row>
    <row r="3993" spans="1:14" hidden="1" x14ac:dyDescent="0.3">
      <c r="A3993" s="4" t="s">
        <v>606</v>
      </c>
      <c r="B3993" s="4">
        <v>20</v>
      </c>
      <c r="C3993" s="4">
        <v>20</v>
      </c>
      <c r="D3993" s="5">
        <v>274</v>
      </c>
      <c r="E3993" s="4" t="s">
        <v>861</v>
      </c>
      <c r="F3993" s="12" t="s">
        <v>920</v>
      </c>
      <c r="G3993" s="4" t="s">
        <v>2230</v>
      </c>
      <c r="H3993" s="4">
        <v>56.54</v>
      </c>
      <c r="I3993" s="4"/>
      <c r="J3993" s="4" t="s">
        <v>856</v>
      </c>
      <c r="K3993" s="4"/>
      <c r="L3993" s="4">
        <v>1</v>
      </c>
      <c r="M3993" s="4" t="s">
        <v>1140</v>
      </c>
      <c r="N3993" s="4"/>
    </row>
    <row r="3994" spans="1:14" hidden="1" x14ac:dyDescent="0.3">
      <c r="A3994" s="4" t="s">
        <v>606</v>
      </c>
      <c r="B3994" s="4">
        <v>20</v>
      </c>
      <c r="C3994" s="4">
        <v>20</v>
      </c>
      <c r="D3994" s="5">
        <v>274</v>
      </c>
      <c r="E3994" s="4" t="s">
        <v>861</v>
      </c>
      <c r="F3994" s="12" t="s">
        <v>921</v>
      </c>
      <c r="G3994" s="4" t="s">
        <v>2230</v>
      </c>
      <c r="H3994" s="4">
        <v>58.94</v>
      </c>
      <c r="I3994" s="4"/>
      <c r="J3994" s="4" t="s">
        <v>856</v>
      </c>
      <c r="K3994" s="4"/>
      <c r="L3994" s="4">
        <v>1</v>
      </c>
      <c r="M3994" s="4" t="s">
        <v>1140</v>
      </c>
      <c r="N3994" s="4"/>
    </row>
    <row r="3995" spans="1:14" hidden="1" x14ac:dyDescent="0.3">
      <c r="A3995" s="4" t="s">
        <v>606</v>
      </c>
      <c r="B3995" s="4">
        <v>20</v>
      </c>
      <c r="C3995" s="4">
        <v>20</v>
      </c>
      <c r="D3995" s="5">
        <v>274</v>
      </c>
      <c r="E3995" s="4" t="s">
        <v>861</v>
      </c>
      <c r="F3995" s="12" t="s">
        <v>1134</v>
      </c>
      <c r="G3995" s="4" t="s">
        <v>2230</v>
      </c>
      <c r="H3995" s="4">
        <v>56.48</v>
      </c>
      <c r="I3995" s="4"/>
      <c r="J3995" s="4" t="s">
        <v>856</v>
      </c>
      <c r="K3995" s="4"/>
      <c r="L3995" s="4">
        <v>1</v>
      </c>
      <c r="M3995" s="4" t="s">
        <v>1140</v>
      </c>
      <c r="N3995" s="4"/>
    </row>
    <row r="3996" spans="1:14" hidden="1" x14ac:dyDescent="0.3">
      <c r="A3996" s="4" t="s">
        <v>606</v>
      </c>
      <c r="B3996" s="4">
        <v>20</v>
      </c>
      <c r="C3996" s="4">
        <v>20</v>
      </c>
      <c r="D3996" s="5">
        <v>274</v>
      </c>
      <c r="E3996" s="4" t="s">
        <v>861</v>
      </c>
      <c r="F3996" s="12" t="s">
        <v>1141</v>
      </c>
      <c r="G3996" s="4" t="s">
        <v>2230</v>
      </c>
      <c r="H3996" s="4">
        <v>57.84</v>
      </c>
      <c r="I3996" s="4"/>
      <c r="J3996" s="4" t="s">
        <v>856</v>
      </c>
      <c r="K3996" s="4"/>
      <c r="L3996" s="4">
        <v>1</v>
      </c>
      <c r="M3996" s="4" t="s">
        <v>1140</v>
      </c>
      <c r="N3996" s="4"/>
    </row>
    <row r="3997" spans="1:14" hidden="1" x14ac:dyDescent="0.3">
      <c r="A3997" s="4" t="s">
        <v>606</v>
      </c>
      <c r="B3997" s="4">
        <v>20</v>
      </c>
      <c r="C3997" s="4">
        <v>20</v>
      </c>
      <c r="D3997" s="5">
        <v>274</v>
      </c>
      <c r="E3997" s="4" t="s">
        <v>861</v>
      </c>
      <c r="F3997" s="12" t="s">
        <v>1142</v>
      </c>
      <c r="G3997" s="4" t="s">
        <v>2230</v>
      </c>
      <c r="H3997" s="4">
        <v>59.4</v>
      </c>
      <c r="I3997" s="4"/>
      <c r="J3997" s="4" t="s">
        <v>856</v>
      </c>
      <c r="K3997" s="4"/>
      <c r="L3997" s="4">
        <v>1</v>
      </c>
      <c r="M3997" s="4" t="s">
        <v>1140</v>
      </c>
      <c r="N3997" s="4"/>
    </row>
    <row r="3998" spans="1:14" hidden="1" x14ac:dyDescent="0.3">
      <c r="A3998" s="4" t="s">
        <v>606</v>
      </c>
      <c r="B3998" s="4">
        <v>20</v>
      </c>
      <c r="C3998" s="4">
        <v>20</v>
      </c>
      <c r="D3998" s="5">
        <v>274</v>
      </c>
      <c r="E3998" s="4" t="s">
        <v>861</v>
      </c>
      <c r="F3998" s="12" t="s">
        <v>1143</v>
      </c>
      <c r="G3998" s="4" t="s">
        <v>2230</v>
      </c>
      <c r="H3998" s="4">
        <v>57.67</v>
      </c>
      <c r="I3998" s="4"/>
      <c r="J3998" s="4" t="s">
        <v>856</v>
      </c>
      <c r="K3998" s="4"/>
      <c r="L3998" s="4">
        <v>1</v>
      </c>
      <c r="M3998" s="4" t="s">
        <v>1140</v>
      </c>
      <c r="N3998" s="4"/>
    </row>
    <row r="3999" spans="1:14" hidden="1" x14ac:dyDescent="0.3">
      <c r="A3999" s="4" t="s">
        <v>606</v>
      </c>
      <c r="B3999" s="4">
        <v>20</v>
      </c>
      <c r="C3999" s="4">
        <v>20</v>
      </c>
      <c r="D3999" s="5">
        <v>274</v>
      </c>
      <c r="E3999" s="4" t="s">
        <v>861</v>
      </c>
      <c r="F3999" s="12" t="s">
        <v>1144</v>
      </c>
      <c r="G3999" s="4" t="s">
        <v>2230</v>
      </c>
      <c r="H3999" s="4">
        <v>56.19</v>
      </c>
      <c r="I3999" s="4"/>
      <c r="J3999" s="4" t="s">
        <v>856</v>
      </c>
      <c r="K3999" s="4"/>
      <c r="L3999" s="4">
        <v>1</v>
      </c>
      <c r="M3999" s="4" t="s">
        <v>1140</v>
      </c>
      <c r="N3999" s="4"/>
    </row>
    <row r="4000" spans="1:14" hidden="1" x14ac:dyDescent="0.3">
      <c r="A4000" s="4" t="s">
        <v>606</v>
      </c>
      <c r="B4000" s="4">
        <v>20</v>
      </c>
      <c r="C4000" s="4">
        <v>20</v>
      </c>
      <c r="D4000" s="5">
        <v>274</v>
      </c>
      <c r="E4000" s="4" t="s">
        <v>861</v>
      </c>
      <c r="F4000" s="12" t="s">
        <v>1135</v>
      </c>
      <c r="G4000" s="4" t="s">
        <v>2230</v>
      </c>
      <c r="H4000" s="4">
        <v>55.68</v>
      </c>
      <c r="I4000" s="4"/>
      <c r="J4000" s="4" t="s">
        <v>856</v>
      </c>
      <c r="K4000" s="4"/>
      <c r="L4000" s="4">
        <v>1</v>
      </c>
      <c r="M4000" s="4" t="s">
        <v>1140</v>
      </c>
      <c r="N4000" s="4"/>
    </row>
    <row r="4001" spans="1:14" hidden="1" x14ac:dyDescent="0.3">
      <c r="A4001" s="4" t="s">
        <v>606</v>
      </c>
      <c r="B4001" s="4">
        <v>20</v>
      </c>
      <c r="C4001" s="4">
        <v>20</v>
      </c>
      <c r="D4001" s="5">
        <v>274</v>
      </c>
      <c r="E4001" s="4" t="s">
        <v>861</v>
      </c>
      <c r="F4001" s="12" t="s">
        <v>1145</v>
      </c>
      <c r="G4001" s="4" t="s">
        <v>2230</v>
      </c>
      <c r="H4001" s="4">
        <v>53.5</v>
      </c>
      <c r="I4001" s="4"/>
      <c r="J4001" s="4" t="s">
        <v>856</v>
      </c>
      <c r="K4001" s="4"/>
      <c r="L4001" s="4">
        <v>1</v>
      </c>
      <c r="M4001" s="4" t="s">
        <v>1140</v>
      </c>
      <c r="N4001" s="4"/>
    </row>
    <row r="4002" spans="1:14" hidden="1" x14ac:dyDescent="0.3">
      <c r="A4002" s="4" t="s">
        <v>606</v>
      </c>
      <c r="B4002" s="4">
        <v>20</v>
      </c>
      <c r="C4002" s="4">
        <v>20</v>
      </c>
      <c r="D4002" s="5">
        <v>274</v>
      </c>
      <c r="E4002" s="4" t="s">
        <v>861</v>
      </c>
      <c r="F4002" s="12" t="s">
        <v>1146</v>
      </c>
      <c r="G4002" s="4" t="s">
        <v>2230</v>
      </c>
      <c r="H4002" s="4">
        <v>54.71</v>
      </c>
      <c r="I4002" s="4"/>
      <c r="J4002" s="4" t="s">
        <v>856</v>
      </c>
      <c r="K4002" s="4"/>
      <c r="L4002" s="4">
        <v>1</v>
      </c>
      <c r="M4002" s="4" t="s">
        <v>1140</v>
      </c>
      <c r="N4002" s="4"/>
    </row>
    <row r="4003" spans="1:14" hidden="1" x14ac:dyDescent="0.3">
      <c r="A4003" s="4" t="s">
        <v>606</v>
      </c>
      <c r="B4003" s="4">
        <v>20</v>
      </c>
      <c r="C4003" s="4">
        <v>20</v>
      </c>
      <c r="D4003" s="5">
        <v>274</v>
      </c>
      <c r="E4003" s="4" t="s">
        <v>861</v>
      </c>
      <c r="F4003" s="12" t="s">
        <v>1147</v>
      </c>
      <c r="G4003" s="4" t="s">
        <v>2230</v>
      </c>
      <c r="H4003" s="4">
        <v>56.52</v>
      </c>
      <c r="I4003" s="4"/>
      <c r="J4003" s="4" t="s">
        <v>856</v>
      </c>
      <c r="K4003" s="4"/>
      <c r="L4003" s="4">
        <v>1</v>
      </c>
      <c r="M4003" s="4" t="s">
        <v>1140</v>
      </c>
      <c r="N4003" s="4"/>
    </row>
    <row r="4004" spans="1:14" hidden="1" x14ac:dyDescent="0.3">
      <c r="A4004" s="4" t="s">
        <v>606</v>
      </c>
      <c r="B4004" s="4">
        <v>20</v>
      </c>
      <c r="C4004" s="4">
        <v>20</v>
      </c>
      <c r="D4004" s="5">
        <v>274</v>
      </c>
      <c r="E4004" s="4" t="s">
        <v>861</v>
      </c>
      <c r="F4004" s="12" t="s">
        <v>1148</v>
      </c>
      <c r="G4004" s="4" t="s">
        <v>2230</v>
      </c>
      <c r="H4004" s="4">
        <v>54.88</v>
      </c>
      <c r="I4004" s="4"/>
      <c r="J4004" s="4" t="s">
        <v>856</v>
      </c>
      <c r="K4004" s="4"/>
      <c r="L4004" s="4">
        <v>1</v>
      </c>
      <c r="M4004" s="4" t="s">
        <v>1140</v>
      </c>
      <c r="N4004" s="4"/>
    </row>
    <row r="4005" spans="1:14" hidden="1" x14ac:dyDescent="0.3">
      <c r="A4005" s="4" t="s">
        <v>606</v>
      </c>
      <c r="B4005" s="4">
        <v>20</v>
      </c>
      <c r="C4005" s="4">
        <v>20</v>
      </c>
      <c r="D4005" s="5">
        <v>274</v>
      </c>
      <c r="E4005" s="4" t="s">
        <v>861</v>
      </c>
      <c r="F4005" s="12" t="s">
        <v>1136</v>
      </c>
      <c r="G4005" s="4" t="s">
        <v>2230</v>
      </c>
      <c r="H4005" s="4">
        <v>57.33</v>
      </c>
      <c r="I4005" s="4"/>
      <c r="J4005" s="4" t="s">
        <v>856</v>
      </c>
      <c r="K4005" s="4"/>
      <c r="L4005" s="4">
        <v>1</v>
      </c>
      <c r="M4005" s="4" t="s">
        <v>1140</v>
      </c>
      <c r="N4005" s="4"/>
    </row>
    <row r="4006" spans="1:14" hidden="1" x14ac:dyDescent="0.3">
      <c r="A4006" s="4" t="s">
        <v>606</v>
      </c>
      <c r="B4006" s="4">
        <v>20</v>
      </c>
      <c r="C4006" s="4">
        <v>20</v>
      </c>
      <c r="D4006" s="5">
        <v>274</v>
      </c>
      <c r="E4006" s="4" t="s">
        <v>861</v>
      </c>
      <c r="F4006" s="12" t="s">
        <v>1149</v>
      </c>
      <c r="G4006" s="4" t="s">
        <v>2230</v>
      </c>
      <c r="H4006" s="4">
        <v>57.68</v>
      </c>
      <c r="I4006" s="4"/>
      <c r="J4006" s="4" t="s">
        <v>856</v>
      </c>
      <c r="K4006" s="4"/>
      <c r="L4006" s="4">
        <v>1</v>
      </c>
      <c r="M4006" s="4" t="s">
        <v>1140</v>
      </c>
      <c r="N4006" s="4"/>
    </row>
    <row r="4007" spans="1:14" hidden="1" x14ac:dyDescent="0.3">
      <c r="A4007" s="4" t="s">
        <v>606</v>
      </c>
      <c r="B4007" s="4">
        <v>20</v>
      </c>
      <c r="C4007" s="4">
        <v>20</v>
      </c>
      <c r="D4007" s="5">
        <v>274</v>
      </c>
      <c r="E4007" s="4" t="s">
        <v>861</v>
      </c>
      <c r="F4007" s="12" t="s">
        <v>1150</v>
      </c>
      <c r="G4007" s="4" t="s">
        <v>2230</v>
      </c>
      <c r="H4007" s="4">
        <v>57.24</v>
      </c>
      <c r="I4007" s="4"/>
      <c r="J4007" s="4" t="s">
        <v>856</v>
      </c>
      <c r="K4007" s="4"/>
      <c r="L4007" s="4">
        <v>1</v>
      </c>
      <c r="M4007" s="4" t="s">
        <v>1140</v>
      </c>
      <c r="N4007" s="4"/>
    </row>
    <row r="4008" spans="1:14" hidden="1" x14ac:dyDescent="0.3">
      <c r="A4008" s="4" t="s">
        <v>606</v>
      </c>
      <c r="B4008" s="4">
        <v>20</v>
      </c>
      <c r="C4008" s="4">
        <v>20</v>
      </c>
      <c r="D4008" s="5">
        <v>274</v>
      </c>
      <c r="E4008" s="4" t="s">
        <v>861</v>
      </c>
      <c r="F4008" s="12" t="s">
        <v>1151</v>
      </c>
      <c r="G4008" s="4" t="s">
        <v>2230</v>
      </c>
      <c r="H4008" s="4">
        <v>57.68</v>
      </c>
      <c r="I4008" s="4"/>
      <c r="J4008" s="4" t="s">
        <v>856</v>
      </c>
      <c r="K4008" s="4"/>
      <c r="L4008" s="4">
        <v>1</v>
      </c>
      <c r="M4008" s="4" t="s">
        <v>1140</v>
      </c>
      <c r="N4008" s="4"/>
    </row>
    <row r="4009" spans="1:14" hidden="1" x14ac:dyDescent="0.3">
      <c r="A4009" s="4" t="s">
        <v>606</v>
      </c>
      <c r="B4009" s="4">
        <v>20</v>
      </c>
      <c r="C4009" s="4">
        <v>20</v>
      </c>
      <c r="D4009" s="5">
        <v>274</v>
      </c>
      <c r="E4009" s="4" t="s">
        <v>861</v>
      </c>
      <c r="F4009" s="12" t="s">
        <v>1152</v>
      </c>
      <c r="G4009" s="4" t="s">
        <v>2230</v>
      </c>
      <c r="H4009" s="4">
        <v>58.67</v>
      </c>
      <c r="I4009" s="4"/>
      <c r="J4009" s="4" t="s">
        <v>856</v>
      </c>
      <c r="K4009" s="4"/>
      <c r="L4009" s="4">
        <v>1</v>
      </c>
      <c r="M4009" s="4" t="s">
        <v>1140</v>
      </c>
      <c r="N4009" s="4"/>
    </row>
    <row r="4010" spans="1:14" hidden="1" x14ac:dyDescent="0.3">
      <c r="A4010" s="4" t="s">
        <v>606</v>
      </c>
      <c r="B4010" s="4">
        <v>20</v>
      </c>
      <c r="C4010" s="4">
        <v>20</v>
      </c>
      <c r="D4010" s="5">
        <v>274</v>
      </c>
      <c r="E4010" s="4" t="s">
        <v>861</v>
      </c>
      <c r="F4010" s="12" t="s">
        <v>1137</v>
      </c>
      <c r="G4010" s="4" t="s">
        <v>2230</v>
      </c>
      <c r="H4010" s="4">
        <v>59.25</v>
      </c>
      <c r="I4010" s="4"/>
      <c r="J4010" s="4" t="s">
        <v>856</v>
      </c>
      <c r="K4010" s="4"/>
      <c r="L4010" s="4">
        <v>1</v>
      </c>
      <c r="M4010" s="4" t="s">
        <v>1140</v>
      </c>
      <c r="N4010" s="4"/>
    </row>
    <row r="4011" spans="1:14" hidden="1" x14ac:dyDescent="0.3">
      <c r="A4011" s="4" t="s">
        <v>606</v>
      </c>
      <c r="B4011" s="4">
        <v>20</v>
      </c>
      <c r="C4011" s="4">
        <v>20</v>
      </c>
      <c r="D4011" s="5">
        <v>274</v>
      </c>
      <c r="E4011" s="4" t="s">
        <v>861</v>
      </c>
      <c r="F4011" s="12" t="s">
        <v>1153</v>
      </c>
      <c r="G4011" s="4" t="s">
        <v>2230</v>
      </c>
      <c r="H4011" s="4">
        <v>57.89</v>
      </c>
      <c r="I4011" s="4"/>
      <c r="J4011" s="4" t="s">
        <v>856</v>
      </c>
      <c r="K4011" s="4"/>
      <c r="L4011" s="4">
        <v>1</v>
      </c>
      <c r="M4011" s="4" t="s">
        <v>1140</v>
      </c>
      <c r="N4011" s="4"/>
    </row>
    <row r="4012" spans="1:14" hidden="1" x14ac:dyDescent="0.3">
      <c r="A4012" s="4" t="s">
        <v>606</v>
      </c>
      <c r="B4012" s="4">
        <v>20</v>
      </c>
      <c r="C4012" s="4">
        <v>20</v>
      </c>
      <c r="D4012" s="5">
        <v>274</v>
      </c>
      <c r="E4012" s="4" t="s">
        <v>861</v>
      </c>
      <c r="F4012" s="4" t="s">
        <v>922</v>
      </c>
      <c r="G4012" s="4" t="s">
        <v>964</v>
      </c>
      <c r="H4012" s="4">
        <v>100.58611288897416</v>
      </c>
      <c r="I4012" s="4"/>
      <c r="J4012" s="4" t="s">
        <v>965</v>
      </c>
      <c r="K4012" s="4"/>
      <c r="L4012" s="4">
        <v>1</v>
      </c>
      <c r="M4012" s="4" t="s">
        <v>1140</v>
      </c>
      <c r="N4012" s="4"/>
    </row>
    <row r="4013" spans="1:14" hidden="1" x14ac:dyDescent="0.3">
      <c r="A4013" s="4" t="s">
        <v>606</v>
      </c>
      <c r="B4013" s="4">
        <v>20</v>
      </c>
      <c r="C4013" s="4">
        <v>20</v>
      </c>
      <c r="D4013" s="5">
        <v>274</v>
      </c>
      <c r="E4013" s="4" t="s">
        <v>861</v>
      </c>
      <c r="F4013" s="4" t="s">
        <v>904</v>
      </c>
      <c r="G4013" s="4" t="s">
        <v>964</v>
      </c>
      <c r="H4013" s="4">
        <v>28.488591624339815</v>
      </c>
      <c r="I4013" s="4"/>
      <c r="J4013" s="4" t="s">
        <v>965</v>
      </c>
      <c r="K4013" s="4"/>
      <c r="L4013" s="4">
        <v>1</v>
      </c>
      <c r="M4013" s="4" t="s">
        <v>1140</v>
      </c>
      <c r="N4013" s="4"/>
    </row>
    <row r="4014" spans="1:14" hidden="1" x14ac:dyDescent="0.3">
      <c r="A4014" s="4" t="s">
        <v>606</v>
      </c>
      <c r="B4014" s="4">
        <v>20</v>
      </c>
      <c r="C4014" s="4">
        <v>20</v>
      </c>
      <c r="D4014" s="5">
        <v>274</v>
      </c>
      <c r="E4014" s="4" t="s">
        <v>861</v>
      </c>
      <c r="F4014" s="4" t="s">
        <v>905</v>
      </c>
      <c r="G4014" s="4" t="s">
        <v>964</v>
      </c>
      <c r="H4014" s="4">
        <v>0</v>
      </c>
      <c r="I4014" s="4"/>
      <c r="J4014" s="4" t="s">
        <v>965</v>
      </c>
      <c r="K4014" s="4"/>
      <c r="L4014" s="4">
        <v>1</v>
      </c>
      <c r="M4014" s="4" t="s">
        <v>1140</v>
      </c>
      <c r="N4014" s="4"/>
    </row>
    <row r="4015" spans="1:14" hidden="1" x14ac:dyDescent="0.3">
      <c r="A4015" s="4" t="s">
        <v>606</v>
      </c>
      <c r="B4015" s="4">
        <v>20</v>
      </c>
      <c r="C4015" s="4">
        <v>20</v>
      </c>
      <c r="D4015" s="5">
        <v>274</v>
      </c>
      <c r="E4015" s="4" t="s">
        <v>861</v>
      </c>
      <c r="F4015" s="4" t="s">
        <v>906</v>
      </c>
      <c r="G4015" s="4" t="s">
        <v>964</v>
      </c>
      <c r="H4015" s="4">
        <v>0</v>
      </c>
      <c r="I4015" s="4"/>
      <c r="J4015" s="4" t="s">
        <v>965</v>
      </c>
      <c r="K4015" s="4"/>
      <c r="L4015" s="4">
        <v>1</v>
      </c>
      <c r="M4015" s="4" t="s">
        <v>1140</v>
      </c>
      <c r="N4015" s="4"/>
    </row>
    <row r="4016" spans="1:14" hidden="1" x14ac:dyDescent="0.3">
      <c r="A4016" s="4" t="s">
        <v>606</v>
      </c>
      <c r="B4016" s="4">
        <v>20</v>
      </c>
      <c r="C4016" s="4">
        <v>20</v>
      </c>
      <c r="D4016" s="5">
        <v>274</v>
      </c>
      <c r="E4016" s="4" t="s">
        <v>861</v>
      </c>
      <c r="F4016" s="4" t="s">
        <v>903</v>
      </c>
      <c r="G4016" s="4" t="s">
        <v>964</v>
      </c>
      <c r="H4016" s="4">
        <v>0</v>
      </c>
      <c r="I4016" s="4"/>
      <c r="J4016" s="4" t="s">
        <v>965</v>
      </c>
      <c r="K4016" s="4"/>
      <c r="L4016" s="4">
        <v>1</v>
      </c>
      <c r="M4016" s="4" t="s">
        <v>1140</v>
      </c>
      <c r="N4016" s="4"/>
    </row>
    <row r="4017" spans="1:14" hidden="1" x14ac:dyDescent="0.3">
      <c r="A4017" s="4" t="s">
        <v>606</v>
      </c>
      <c r="B4017" s="4">
        <v>20</v>
      </c>
      <c r="C4017" s="4">
        <v>20</v>
      </c>
      <c r="D4017" s="5">
        <v>274</v>
      </c>
      <c r="E4017" s="4" t="s">
        <v>861</v>
      </c>
      <c r="F4017" s="4" t="s">
        <v>907</v>
      </c>
      <c r="G4017" s="4" t="s">
        <v>964</v>
      </c>
      <c r="H4017" s="4">
        <v>0</v>
      </c>
      <c r="I4017" s="4"/>
      <c r="J4017" s="4" t="s">
        <v>965</v>
      </c>
      <c r="K4017" s="4"/>
      <c r="L4017" s="4">
        <v>1</v>
      </c>
      <c r="M4017" s="4" t="s">
        <v>1140</v>
      </c>
      <c r="N4017" s="4"/>
    </row>
    <row r="4018" spans="1:14" hidden="1" x14ac:dyDescent="0.3">
      <c r="A4018" s="4" t="s">
        <v>606</v>
      </c>
      <c r="B4018" s="4">
        <v>20</v>
      </c>
      <c r="C4018" s="4">
        <v>20</v>
      </c>
      <c r="D4018" s="5">
        <v>274</v>
      </c>
      <c r="E4018" s="4" t="s">
        <v>861</v>
      </c>
      <c r="F4018" s="4" t="s">
        <v>908</v>
      </c>
      <c r="G4018" s="4" t="s">
        <v>964</v>
      </c>
      <c r="H4018" s="4">
        <v>0</v>
      </c>
      <c r="I4018" s="4"/>
      <c r="J4018" s="4" t="s">
        <v>965</v>
      </c>
      <c r="K4018" s="4"/>
      <c r="L4018" s="4">
        <v>1</v>
      </c>
      <c r="M4018" s="4" t="s">
        <v>1140</v>
      </c>
      <c r="N4018" s="4"/>
    </row>
    <row r="4019" spans="1:14" hidden="1" x14ac:dyDescent="0.3">
      <c r="A4019" s="4" t="s">
        <v>606</v>
      </c>
      <c r="B4019" s="4">
        <v>20</v>
      </c>
      <c r="C4019" s="4">
        <v>20</v>
      </c>
      <c r="D4019" s="5">
        <v>274</v>
      </c>
      <c r="E4019" s="4" t="s">
        <v>861</v>
      </c>
      <c r="F4019" s="4" t="s">
        <v>909</v>
      </c>
      <c r="G4019" s="4" t="s">
        <v>964</v>
      </c>
      <c r="H4019" s="4">
        <v>0</v>
      </c>
      <c r="I4019" s="4"/>
      <c r="J4019" s="4" t="s">
        <v>965</v>
      </c>
      <c r="K4019" s="4"/>
      <c r="L4019" s="4">
        <v>1</v>
      </c>
      <c r="M4019" s="4" t="s">
        <v>1140</v>
      </c>
      <c r="N4019" s="4"/>
    </row>
    <row r="4020" spans="1:14" hidden="1" x14ac:dyDescent="0.3">
      <c r="A4020" s="4" t="s">
        <v>606</v>
      </c>
      <c r="B4020" s="4">
        <v>20</v>
      </c>
      <c r="C4020" s="4">
        <v>20</v>
      </c>
      <c r="D4020" s="5">
        <v>274</v>
      </c>
      <c r="E4020" s="4" t="s">
        <v>861</v>
      </c>
      <c r="F4020" s="4" t="s">
        <v>910</v>
      </c>
      <c r="G4020" s="4" t="s">
        <v>964</v>
      </c>
      <c r="H4020" s="4">
        <v>0</v>
      </c>
      <c r="I4020" s="4"/>
      <c r="J4020" s="4" t="s">
        <v>965</v>
      </c>
      <c r="K4020" s="4"/>
      <c r="L4020" s="4">
        <v>1</v>
      </c>
      <c r="M4020" s="4" t="s">
        <v>1140</v>
      </c>
      <c r="N4020" s="4"/>
    </row>
    <row r="4021" spans="1:14" hidden="1" x14ac:dyDescent="0.3">
      <c r="A4021" s="4" t="s">
        <v>606</v>
      </c>
      <c r="B4021" s="4">
        <v>20</v>
      </c>
      <c r="C4021" s="4">
        <v>20</v>
      </c>
      <c r="D4021" s="5">
        <v>274</v>
      </c>
      <c r="E4021" s="4" t="s">
        <v>861</v>
      </c>
      <c r="F4021" s="4" t="s">
        <v>911</v>
      </c>
      <c r="G4021" s="4" t="s">
        <v>964</v>
      </c>
      <c r="H4021" s="4">
        <v>0</v>
      </c>
      <c r="I4021" s="4"/>
      <c r="J4021" s="4" t="s">
        <v>965</v>
      </c>
      <c r="K4021" s="4"/>
      <c r="L4021" s="4">
        <v>1</v>
      </c>
      <c r="M4021" s="4" t="s">
        <v>1140</v>
      </c>
      <c r="N4021" s="4"/>
    </row>
    <row r="4022" spans="1:14" hidden="1" x14ac:dyDescent="0.3">
      <c r="A4022" s="4" t="s">
        <v>606</v>
      </c>
      <c r="B4022" s="4">
        <v>20</v>
      </c>
      <c r="C4022" s="4">
        <v>20</v>
      </c>
      <c r="D4022" s="5">
        <v>274</v>
      </c>
      <c r="E4022" s="4" t="s">
        <v>861</v>
      </c>
      <c r="F4022" s="4" t="s">
        <v>912</v>
      </c>
      <c r="G4022" s="4" t="s">
        <v>964</v>
      </c>
      <c r="H4022" s="4">
        <v>0</v>
      </c>
      <c r="I4022" s="4"/>
      <c r="J4022" s="4" t="s">
        <v>965</v>
      </c>
      <c r="K4022" s="4"/>
      <c r="L4022" s="4">
        <v>1</v>
      </c>
      <c r="M4022" s="4" t="s">
        <v>1140</v>
      </c>
      <c r="N4022" s="4"/>
    </row>
    <row r="4023" spans="1:14" hidden="1" x14ac:dyDescent="0.3">
      <c r="A4023" s="4" t="s">
        <v>606</v>
      </c>
      <c r="B4023" s="4">
        <v>20</v>
      </c>
      <c r="C4023" s="4">
        <v>20</v>
      </c>
      <c r="D4023" s="5">
        <v>274</v>
      </c>
      <c r="E4023" s="4" t="s">
        <v>861</v>
      </c>
      <c r="F4023" s="4" t="s">
        <v>913</v>
      </c>
      <c r="G4023" s="4" t="s">
        <v>964</v>
      </c>
      <c r="H4023" s="4">
        <v>0</v>
      </c>
      <c r="I4023" s="4"/>
      <c r="J4023" s="4" t="s">
        <v>965</v>
      </c>
      <c r="K4023" s="4"/>
      <c r="L4023" s="4">
        <v>1</v>
      </c>
      <c r="M4023" s="4" t="s">
        <v>1140</v>
      </c>
      <c r="N4023" s="4"/>
    </row>
    <row r="4024" spans="1:14" hidden="1" x14ac:dyDescent="0.3">
      <c r="A4024" s="4" t="s">
        <v>606</v>
      </c>
      <c r="B4024" s="4">
        <v>20</v>
      </c>
      <c r="C4024" s="4">
        <v>20</v>
      </c>
      <c r="D4024" s="5">
        <v>274</v>
      </c>
      <c r="E4024" s="4" t="s">
        <v>861</v>
      </c>
      <c r="F4024" s="4" t="s">
        <v>914</v>
      </c>
      <c r="G4024" s="4" t="s">
        <v>964</v>
      </c>
      <c r="H4024" s="4">
        <v>0</v>
      </c>
      <c r="I4024" s="4"/>
      <c r="J4024" s="4" t="s">
        <v>965</v>
      </c>
      <c r="K4024" s="4"/>
      <c r="L4024" s="4">
        <v>1</v>
      </c>
      <c r="M4024" s="4" t="s">
        <v>1140</v>
      </c>
      <c r="N4024" s="4"/>
    </row>
    <row r="4025" spans="1:14" hidden="1" x14ac:dyDescent="0.3">
      <c r="A4025" s="4" t="s">
        <v>606</v>
      </c>
      <c r="B4025" s="4">
        <v>20</v>
      </c>
      <c r="C4025" s="4">
        <v>20</v>
      </c>
      <c r="D4025" s="5">
        <v>274</v>
      </c>
      <c r="E4025" s="4" t="s">
        <v>861</v>
      </c>
      <c r="F4025" s="4" t="s">
        <v>915</v>
      </c>
      <c r="G4025" s="4" t="s">
        <v>964</v>
      </c>
      <c r="H4025" s="4">
        <v>0</v>
      </c>
      <c r="I4025" s="4"/>
      <c r="J4025" s="4" t="s">
        <v>965</v>
      </c>
      <c r="K4025" s="4"/>
      <c r="L4025" s="4">
        <v>1</v>
      </c>
      <c r="M4025" s="4" t="s">
        <v>1140</v>
      </c>
      <c r="N4025" s="4"/>
    </row>
    <row r="4026" spans="1:14" hidden="1" x14ac:dyDescent="0.3">
      <c r="A4026" s="4" t="s">
        <v>606</v>
      </c>
      <c r="B4026" s="4">
        <v>20</v>
      </c>
      <c r="C4026" s="4">
        <v>20</v>
      </c>
      <c r="D4026" s="5">
        <v>274</v>
      </c>
      <c r="E4026" s="4" t="s">
        <v>861</v>
      </c>
      <c r="F4026" s="4" t="s">
        <v>916</v>
      </c>
      <c r="G4026" s="4" t="s">
        <v>964</v>
      </c>
      <c r="H4026" s="4">
        <v>0</v>
      </c>
      <c r="I4026" s="4"/>
      <c r="J4026" s="4" t="s">
        <v>965</v>
      </c>
      <c r="K4026" s="4"/>
      <c r="L4026" s="4">
        <v>1</v>
      </c>
      <c r="M4026" s="4" t="s">
        <v>1140</v>
      </c>
      <c r="N4026" s="4"/>
    </row>
    <row r="4027" spans="1:14" hidden="1" x14ac:dyDescent="0.3">
      <c r="A4027" s="4" t="s">
        <v>606</v>
      </c>
      <c r="B4027" s="4">
        <v>20</v>
      </c>
      <c r="C4027" s="4">
        <v>20</v>
      </c>
      <c r="D4027" s="5">
        <v>274</v>
      </c>
      <c r="E4027" s="4" t="s">
        <v>861</v>
      </c>
      <c r="F4027" s="4" t="s">
        <v>917</v>
      </c>
      <c r="G4027" s="4" t="s">
        <v>964</v>
      </c>
      <c r="H4027" s="4">
        <v>0</v>
      </c>
      <c r="I4027" s="4"/>
      <c r="J4027" s="4" t="s">
        <v>965</v>
      </c>
      <c r="K4027" s="4"/>
      <c r="L4027" s="4">
        <v>1</v>
      </c>
      <c r="M4027" s="4" t="s">
        <v>1140</v>
      </c>
      <c r="N4027" s="4"/>
    </row>
    <row r="4028" spans="1:14" hidden="1" x14ac:dyDescent="0.3">
      <c r="A4028" s="4" t="s">
        <v>606</v>
      </c>
      <c r="B4028" s="4">
        <v>20</v>
      </c>
      <c r="C4028" s="4">
        <v>20</v>
      </c>
      <c r="D4028" s="5">
        <v>274</v>
      </c>
      <c r="E4028" s="4" t="s">
        <v>861</v>
      </c>
      <c r="F4028" s="4" t="s">
        <v>918</v>
      </c>
      <c r="G4028" s="4" t="s">
        <v>964</v>
      </c>
      <c r="H4028" s="4">
        <v>0</v>
      </c>
      <c r="I4028" s="4"/>
      <c r="J4028" s="4" t="s">
        <v>965</v>
      </c>
      <c r="K4028" s="4"/>
      <c r="L4028" s="4">
        <v>1</v>
      </c>
      <c r="M4028" s="4" t="s">
        <v>1140</v>
      </c>
      <c r="N4028" s="4"/>
    </row>
    <row r="4029" spans="1:14" hidden="1" x14ac:dyDescent="0.3">
      <c r="A4029" s="4" t="s">
        <v>606</v>
      </c>
      <c r="B4029" s="4">
        <v>20</v>
      </c>
      <c r="C4029" s="4">
        <v>20</v>
      </c>
      <c r="D4029" s="5">
        <v>274</v>
      </c>
      <c r="E4029" s="4" t="s">
        <v>861</v>
      </c>
      <c r="F4029" s="4" t="s">
        <v>919</v>
      </c>
      <c r="G4029" s="4" t="s">
        <v>964</v>
      </c>
      <c r="H4029" s="4">
        <v>0</v>
      </c>
      <c r="I4029" s="4"/>
      <c r="J4029" s="4" t="s">
        <v>965</v>
      </c>
      <c r="K4029" s="4"/>
      <c r="L4029" s="4">
        <v>1</v>
      </c>
      <c r="M4029" s="4" t="s">
        <v>1140</v>
      </c>
      <c r="N4029" s="4"/>
    </row>
    <row r="4030" spans="1:14" hidden="1" x14ac:dyDescent="0.3">
      <c r="A4030" s="4" t="s">
        <v>606</v>
      </c>
      <c r="B4030" s="4">
        <v>20</v>
      </c>
      <c r="C4030" s="4">
        <v>20</v>
      </c>
      <c r="D4030" s="5">
        <v>274</v>
      </c>
      <c r="E4030" s="4" t="s">
        <v>861</v>
      </c>
      <c r="F4030" s="4" t="s">
        <v>920</v>
      </c>
      <c r="G4030" s="4" t="s">
        <v>964</v>
      </c>
      <c r="H4030" s="4">
        <v>0</v>
      </c>
      <c r="I4030" s="4"/>
      <c r="J4030" s="4" t="s">
        <v>965</v>
      </c>
      <c r="K4030" s="4"/>
      <c r="L4030" s="4">
        <v>1</v>
      </c>
      <c r="M4030" s="4" t="s">
        <v>1140</v>
      </c>
      <c r="N4030" s="4"/>
    </row>
    <row r="4031" spans="1:14" hidden="1" x14ac:dyDescent="0.3">
      <c r="A4031" s="4" t="s">
        <v>606</v>
      </c>
      <c r="B4031" s="4">
        <v>20</v>
      </c>
      <c r="C4031" s="4">
        <v>20</v>
      </c>
      <c r="D4031" s="5">
        <v>274</v>
      </c>
      <c r="E4031" s="4" t="s">
        <v>861</v>
      </c>
      <c r="F4031" s="4" t="s">
        <v>921</v>
      </c>
      <c r="G4031" s="4" t="s">
        <v>964</v>
      </c>
      <c r="H4031" s="4">
        <v>0</v>
      </c>
      <c r="I4031" s="4"/>
      <c r="J4031" s="4" t="s">
        <v>965</v>
      </c>
      <c r="K4031" s="4"/>
      <c r="L4031" s="4">
        <v>1</v>
      </c>
      <c r="M4031" s="4" t="s">
        <v>1140</v>
      </c>
      <c r="N4031" s="4"/>
    </row>
    <row r="4032" spans="1:14" hidden="1" x14ac:dyDescent="0.3">
      <c r="A4032" s="4" t="s">
        <v>606</v>
      </c>
      <c r="B4032" s="4">
        <v>20</v>
      </c>
      <c r="C4032" s="4">
        <v>20</v>
      </c>
      <c r="D4032" s="5">
        <v>274</v>
      </c>
      <c r="E4032" s="4" t="s">
        <v>861</v>
      </c>
      <c r="F4032" s="4" t="s">
        <v>1134</v>
      </c>
      <c r="G4032" s="4" t="s">
        <v>964</v>
      </c>
      <c r="H4032" s="4">
        <v>0</v>
      </c>
      <c r="I4032" s="4"/>
      <c r="J4032" s="4" t="s">
        <v>965</v>
      </c>
      <c r="K4032" s="4"/>
      <c r="L4032" s="4">
        <v>1</v>
      </c>
      <c r="M4032" s="4" t="s">
        <v>1140</v>
      </c>
      <c r="N4032" s="4"/>
    </row>
    <row r="4033" spans="1:14" hidden="1" x14ac:dyDescent="0.3">
      <c r="A4033" s="4" t="s">
        <v>606</v>
      </c>
      <c r="B4033" s="4">
        <v>20</v>
      </c>
      <c r="C4033" s="4">
        <v>20</v>
      </c>
      <c r="D4033" s="5">
        <v>274</v>
      </c>
      <c r="E4033" s="4" t="s">
        <v>861</v>
      </c>
      <c r="F4033" s="4" t="s">
        <v>1141</v>
      </c>
      <c r="G4033" s="4" t="s">
        <v>964</v>
      </c>
      <c r="H4033" s="4">
        <v>0</v>
      </c>
      <c r="I4033" s="4"/>
      <c r="J4033" s="4" t="s">
        <v>965</v>
      </c>
      <c r="K4033" s="4"/>
      <c r="L4033" s="4">
        <v>1</v>
      </c>
      <c r="M4033" s="4" t="s">
        <v>1140</v>
      </c>
      <c r="N4033" s="4"/>
    </row>
    <row r="4034" spans="1:14" hidden="1" x14ac:dyDescent="0.3">
      <c r="A4034" s="4" t="s">
        <v>606</v>
      </c>
      <c r="B4034" s="4">
        <v>20</v>
      </c>
      <c r="C4034" s="4">
        <v>20</v>
      </c>
      <c r="D4034" s="5">
        <v>274</v>
      </c>
      <c r="E4034" s="4" t="s">
        <v>861</v>
      </c>
      <c r="F4034" s="4" t="s">
        <v>1142</v>
      </c>
      <c r="G4034" s="4" t="s">
        <v>964</v>
      </c>
      <c r="H4034" s="4">
        <v>0</v>
      </c>
      <c r="I4034" s="4"/>
      <c r="J4034" s="4" t="s">
        <v>965</v>
      </c>
      <c r="K4034" s="4"/>
      <c r="L4034" s="4">
        <v>1</v>
      </c>
      <c r="M4034" s="4" t="s">
        <v>1140</v>
      </c>
      <c r="N4034" s="4"/>
    </row>
    <row r="4035" spans="1:14" hidden="1" x14ac:dyDescent="0.3">
      <c r="A4035" s="4" t="s">
        <v>606</v>
      </c>
      <c r="B4035" s="4">
        <v>20</v>
      </c>
      <c r="C4035" s="4">
        <v>20</v>
      </c>
      <c r="D4035" s="5">
        <v>274</v>
      </c>
      <c r="E4035" s="4" t="s">
        <v>861</v>
      </c>
      <c r="F4035" s="4" t="s">
        <v>1143</v>
      </c>
      <c r="G4035" s="4" t="s">
        <v>964</v>
      </c>
      <c r="H4035" s="4">
        <v>0</v>
      </c>
      <c r="I4035" s="4"/>
      <c r="J4035" s="4" t="s">
        <v>965</v>
      </c>
      <c r="K4035" s="4"/>
      <c r="L4035" s="4">
        <v>1</v>
      </c>
      <c r="M4035" s="4" t="s">
        <v>1140</v>
      </c>
      <c r="N4035" s="4"/>
    </row>
    <row r="4036" spans="1:14" hidden="1" x14ac:dyDescent="0.3">
      <c r="A4036" s="4" t="s">
        <v>606</v>
      </c>
      <c r="B4036" s="4">
        <v>20</v>
      </c>
      <c r="C4036" s="4">
        <v>20</v>
      </c>
      <c r="D4036" s="5">
        <v>274</v>
      </c>
      <c r="E4036" s="4" t="s">
        <v>861</v>
      </c>
      <c r="F4036" s="4" t="s">
        <v>1144</v>
      </c>
      <c r="G4036" s="4" t="s">
        <v>964</v>
      </c>
      <c r="H4036" s="4">
        <v>0</v>
      </c>
      <c r="I4036" s="4"/>
      <c r="J4036" s="4" t="s">
        <v>965</v>
      </c>
      <c r="K4036" s="4"/>
      <c r="L4036" s="4">
        <v>1</v>
      </c>
      <c r="M4036" s="4" t="s">
        <v>1140</v>
      </c>
      <c r="N4036" s="4"/>
    </row>
    <row r="4037" spans="1:14" hidden="1" x14ac:dyDescent="0.3">
      <c r="A4037" s="4" t="s">
        <v>606</v>
      </c>
      <c r="B4037" s="4">
        <v>20</v>
      </c>
      <c r="C4037" s="4">
        <v>20</v>
      </c>
      <c r="D4037" s="5">
        <v>274</v>
      </c>
      <c r="E4037" s="4" t="s">
        <v>861</v>
      </c>
      <c r="F4037" s="4" t="s">
        <v>922</v>
      </c>
      <c r="G4037" s="4" t="s">
        <v>966</v>
      </c>
      <c r="H4037" s="4">
        <v>404.09752073686866</v>
      </c>
      <c r="I4037" s="4"/>
      <c r="J4037" s="4" t="s">
        <v>965</v>
      </c>
      <c r="K4037" s="4"/>
      <c r="L4037" s="4">
        <v>1</v>
      </c>
      <c r="M4037" s="4" t="s">
        <v>1140</v>
      </c>
      <c r="N4037" s="4"/>
    </row>
    <row r="4038" spans="1:14" hidden="1" x14ac:dyDescent="0.3">
      <c r="A4038" s="4" t="s">
        <v>606</v>
      </c>
      <c r="B4038" s="4">
        <v>20</v>
      </c>
      <c r="C4038" s="4">
        <v>20</v>
      </c>
      <c r="D4038" s="5">
        <v>274</v>
      </c>
      <c r="E4038" s="4" t="s">
        <v>861</v>
      </c>
      <c r="F4038" s="4" t="s">
        <v>904</v>
      </c>
      <c r="G4038" s="4" t="s">
        <v>966</v>
      </c>
      <c r="H4038" s="4">
        <v>58.986599532972306</v>
      </c>
      <c r="I4038" s="4"/>
      <c r="J4038" s="4" t="s">
        <v>965</v>
      </c>
      <c r="K4038" s="4"/>
      <c r="L4038" s="4">
        <v>1</v>
      </c>
      <c r="M4038" s="4" t="s">
        <v>1140</v>
      </c>
      <c r="N4038" s="4"/>
    </row>
    <row r="4039" spans="1:14" hidden="1" x14ac:dyDescent="0.3">
      <c r="A4039" s="4" t="s">
        <v>606</v>
      </c>
      <c r="B4039" s="4">
        <v>20</v>
      </c>
      <c r="C4039" s="4">
        <v>20</v>
      </c>
      <c r="D4039" s="5">
        <v>274</v>
      </c>
      <c r="E4039" s="4" t="s">
        <v>861</v>
      </c>
      <c r="F4039" s="4" t="s">
        <v>905</v>
      </c>
      <c r="G4039" s="4" t="s">
        <v>966</v>
      </c>
      <c r="H4039" s="4">
        <v>0</v>
      </c>
      <c r="I4039" s="4"/>
      <c r="J4039" s="4" t="s">
        <v>965</v>
      </c>
      <c r="K4039" s="4"/>
      <c r="L4039" s="4">
        <v>1</v>
      </c>
      <c r="M4039" s="4" t="s">
        <v>1140</v>
      </c>
      <c r="N4039" s="4"/>
    </row>
    <row r="4040" spans="1:14" hidden="1" x14ac:dyDescent="0.3">
      <c r="A4040" s="4" t="s">
        <v>606</v>
      </c>
      <c r="B4040" s="4">
        <v>20</v>
      </c>
      <c r="C4040" s="4">
        <v>20</v>
      </c>
      <c r="D4040" s="5">
        <v>274</v>
      </c>
      <c r="E4040" s="4" t="s">
        <v>861</v>
      </c>
      <c r="F4040" s="4" t="s">
        <v>906</v>
      </c>
      <c r="G4040" s="4" t="s">
        <v>966</v>
      </c>
      <c r="H4040" s="4">
        <v>0</v>
      </c>
      <c r="I4040" s="4"/>
      <c r="J4040" s="4" t="s">
        <v>965</v>
      </c>
      <c r="K4040" s="4"/>
      <c r="L4040" s="4">
        <v>1</v>
      </c>
      <c r="M4040" s="4" t="s">
        <v>1140</v>
      </c>
      <c r="N4040" s="4"/>
    </row>
    <row r="4041" spans="1:14" hidden="1" x14ac:dyDescent="0.3">
      <c r="A4041" s="4" t="s">
        <v>606</v>
      </c>
      <c r="B4041" s="4">
        <v>20</v>
      </c>
      <c r="C4041" s="4">
        <v>20</v>
      </c>
      <c r="D4041" s="5">
        <v>274</v>
      </c>
      <c r="E4041" s="4" t="s">
        <v>861</v>
      </c>
      <c r="F4041" s="4" t="s">
        <v>903</v>
      </c>
      <c r="G4041" s="4" t="s">
        <v>966</v>
      </c>
      <c r="H4041" s="4"/>
      <c r="I4041" s="4"/>
      <c r="J4041" s="4" t="s">
        <v>965</v>
      </c>
      <c r="K4041" s="4"/>
      <c r="L4041" s="4">
        <v>1</v>
      </c>
      <c r="M4041" s="4" t="s">
        <v>1140</v>
      </c>
      <c r="N4041" s="4"/>
    </row>
    <row r="4042" spans="1:14" hidden="1" x14ac:dyDescent="0.3">
      <c r="A4042" s="4" t="s">
        <v>606</v>
      </c>
      <c r="B4042" s="4">
        <v>20</v>
      </c>
      <c r="C4042" s="4">
        <v>20</v>
      </c>
      <c r="D4042" s="5">
        <v>274</v>
      </c>
      <c r="E4042" s="4" t="s">
        <v>861</v>
      </c>
      <c r="F4042" s="4" t="s">
        <v>907</v>
      </c>
      <c r="G4042" s="4" t="s">
        <v>966</v>
      </c>
      <c r="H4042" s="4"/>
      <c r="I4042" s="4"/>
      <c r="J4042" s="4" t="s">
        <v>965</v>
      </c>
      <c r="K4042" s="4"/>
      <c r="L4042" s="4">
        <v>1</v>
      </c>
      <c r="M4042" s="4" t="s">
        <v>1140</v>
      </c>
      <c r="N4042" s="4"/>
    </row>
    <row r="4043" spans="1:14" hidden="1" x14ac:dyDescent="0.3">
      <c r="A4043" s="4" t="s">
        <v>606</v>
      </c>
      <c r="B4043" s="4">
        <v>20</v>
      </c>
      <c r="C4043" s="4">
        <v>20</v>
      </c>
      <c r="D4043" s="5">
        <v>274</v>
      </c>
      <c r="E4043" s="4" t="s">
        <v>861</v>
      </c>
      <c r="F4043" s="4" t="s">
        <v>908</v>
      </c>
      <c r="G4043" s="4" t="s">
        <v>966</v>
      </c>
      <c r="H4043" s="4"/>
      <c r="I4043" s="4"/>
      <c r="J4043" s="4" t="s">
        <v>965</v>
      </c>
      <c r="K4043" s="4"/>
      <c r="L4043" s="4">
        <v>1</v>
      </c>
      <c r="M4043" s="4" t="s">
        <v>1140</v>
      </c>
      <c r="N4043" s="4"/>
    </row>
    <row r="4044" spans="1:14" hidden="1" x14ac:dyDescent="0.3">
      <c r="A4044" s="4" t="s">
        <v>606</v>
      </c>
      <c r="B4044" s="4">
        <v>20</v>
      </c>
      <c r="C4044" s="4">
        <v>20</v>
      </c>
      <c r="D4044" s="5">
        <v>274</v>
      </c>
      <c r="E4044" s="4" t="s">
        <v>861</v>
      </c>
      <c r="F4044" s="4" t="s">
        <v>909</v>
      </c>
      <c r="G4044" s="4" t="s">
        <v>966</v>
      </c>
      <c r="H4044" s="4"/>
      <c r="I4044" s="4"/>
      <c r="J4044" s="4" t="s">
        <v>965</v>
      </c>
      <c r="K4044" s="4"/>
      <c r="L4044" s="4">
        <v>1</v>
      </c>
      <c r="M4044" s="4" t="s">
        <v>1140</v>
      </c>
      <c r="N4044" s="4"/>
    </row>
    <row r="4045" spans="1:14" hidden="1" x14ac:dyDescent="0.3">
      <c r="A4045" s="4" t="s">
        <v>606</v>
      </c>
      <c r="B4045" s="4">
        <v>20</v>
      </c>
      <c r="C4045" s="4">
        <v>20</v>
      </c>
      <c r="D4045" s="5">
        <v>274</v>
      </c>
      <c r="E4045" s="4" t="s">
        <v>861</v>
      </c>
      <c r="F4045" s="4" t="s">
        <v>910</v>
      </c>
      <c r="G4045" s="4" t="s">
        <v>966</v>
      </c>
      <c r="H4045" s="4"/>
      <c r="I4045" s="4"/>
      <c r="J4045" s="4" t="s">
        <v>965</v>
      </c>
      <c r="K4045" s="4"/>
      <c r="L4045" s="4">
        <v>1</v>
      </c>
      <c r="M4045" s="4" t="s">
        <v>1140</v>
      </c>
      <c r="N4045" s="4"/>
    </row>
    <row r="4046" spans="1:14" hidden="1" x14ac:dyDescent="0.3">
      <c r="A4046" s="4" t="s">
        <v>606</v>
      </c>
      <c r="B4046" s="4">
        <v>20</v>
      </c>
      <c r="C4046" s="4">
        <v>20</v>
      </c>
      <c r="D4046" s="5">
        <v>274</v>
      </c>
      <c r="E4046" s="4" t="s">
        <v>861</v>
      </c>
      <c r="F4046" s="4" t="s">
        <v>911</v>
      </c>
      <c r="G4046" s="4" t="s">
        <v>966</v>
      </c>
      <c r="H4046" s="4"/>
      <c r="I4046" s="4"/>
      <c r="J4046" s="4" t="s">
        <v>965</v>
      </c>
      <c r="K4046" s="4"/>
      <c r="L4046" s="4">
        <v>1</v>
      </c>
      <c r="M4046" s="4" t="s">
        <v>1140</v>
      </c>
      <c r="N4046" s="4"/>
    </row>
    <row r="4047" spans="1:14" hidden="1" x14ac:dyDescent="0.3">
      <c r="A4047" s="4" t="s">
        <v>606</v>
      </c>
      <c r="B4047" s="4">
        <v>20</v>
      </c>
      <c r="C4047" s="4">
        <v>20</v>
      </c>
      <c r="D4047" s="5">
        <v>274</v>
      </c>
      <c r="E4047" s="4" t="s">
        <v>861</v>
      </c>
      <c r="F4047" s="4" t="s">
        <v>912</v>
      </c>
      <c r="G4047" s="4" t="s">
        <v>966</v>
      </c>
      <c r="H4047" s="4"/>
      <c r="I4047" s="4"/>
      <c r="J4047" s="4" t="s">
        <v>965</v>
      </c>
      <c r="K4047" s="4"/>
      <c r="L4047" s="4">
        <v>1</v>
      </c>
      <c r="M4047" s="4" t="s">
        <v>1140</v>
      </c>
      <c r="N4047" s="4"/>
    </row>
    <row r="4048" spans="1:14" hidden="1" x14ac:dyDescent="0.3">
      <c r="A4048" s="4" t="s">
        <v>606</v>
      </c>
      <c r="B4048" s="4">
        <v>20</v>
      </c>
      <c r="C4048" s="4">
        <v>20</v>
      </c>
      <c r="D4048" s="5">
        <v>274</v>
      </c>
      <c r="E4048" s="4" t="s">
        <v>861</v>
      </c>
      <c r="F4048" s="4" t="s">
        <v>913</v>
      </c>
      <c r="G4048" s="4" t="s">
        <v>966</v>
      </c>
      <c r="H4048" s="4"/>
      <c r="I4048" s="4"/>
      <c r="J4048" s="4" t="s">
        <v>965</v>
      </c>
      <c r="K4048" s="4"/>
      <c r="L4048" s="4">
        <v>1</v>
      </c>
      <c r="M4048" s="4" t="s">
        <v>1140</v>
      </c>
      <c r="N4048" s="4"/>
    </row>
    <row r="4049" spans="1:14" hidden="1" x14ac:dyDescent="0.3">
      <c r="A4049" s="4" t="s">
        <v>606</v>
      </c>
      <c r="B4049" s="4">
        <v>20</v>
      </c>
      <c r="C4049" s="4">
        <v>20</v>
      </c>
      <c r="D4049" s="5">
        <v>274</v>
      </c>
      <c r="E4049" s="4" t="s">
        <v>861</v>
      </c>
      <c r="F4049" s="4" t="s">
        <v>914</v>
      </c>
      <c r="G4049" s="4" t="s">
        <v>966</v>
      </c>
      <c r="H4049" s="4"/>
      <c r="I4049" s="4"/>
      <c r="J4049" s="4" t="s">
        <v>965</v>
      </c>
      <c r="K4049" s="4"/>
      <c r="L4049" s="4">
        <v>1</v>
      </c>
      <c r="M4049" s="4" t="s">
        <v>1140</v>
      </c>
      <c r="N4049" s="4"/>
    </row>
    <row r="4050" spans="1:14" hidden="1" x14ac:dyDescent="0.3">
      <c r="A4050" s="4" t="s">
        <v>606</v>
      </c>
      <c r="B4050" s="4">
        <v>20</v>
      </c>
      <c r="C4050" s="4">
        <v>20</v>
      </c>
      <c r="D4050" s="5">
        <v>274</v>
      </c>
      <c r="E4050" s="4" t="s">
        <v>861</v>
      </c>
      <c r="F4050" s="4" t="s">
        <v>915</v>
      </c>
      <c r="G4050" s="4" t="s">
        <v>966</v>
      </c>
      <c r="H4050" s="4"/>
      <c r="I4050" s="4"/>
      <c r="J4050" s="4" t="s">
        <v>965</v>
      </c>
      <c r="K4050" s="4"/>
      <c r="L4050" s="4">
        <v>1</v>
      </c>
      <c r="M4050" s="4" t="s">
        <v>1140</v>
      </c>
      <c r="N4050" s="4"/>
    </row>
    <row r="4051" spans="1:14" hidden="1" x14ac:dyDescent="0.3">
      <c r="A4051" s="4" t="s">
        <v>606</v>
      </c>
      <c r="B4051" s="4">
        <v>20</v>
      </c>
      <c r="C4051" s="4">
        <v>20</v>
      </c>
      <c r="D4051" s="5">
        <v>274</v>
      </c>
      <c r="E4051" s="4" t="s">
        <v>861</v>
      </c>
      <c r="F4051" s="4" t="s">
        <v>916</v>
      </c>
      <c r="G4051" s="4" t="s">
        <v>966</v>
      </c>
      <c r="H4051" s="4"/>
      <c r="I4051" s="4"/>
      <c r="J4051" s="4" t="s">
        <v>965</v>
      </c>
      <c r="K4051" s="4"/>
      <c r="L4051" s="4">
        <v>1</v>
      </c>
      <c r="M4051" s="4" t="s">
        <v>1140</v>
      </c>
      <c r="N4051" s="4"/>
    </row>
    <row r="4052" spans="1:14" hidden="1" x14ac:dyDescent="0.3">
      <c r="A4052" s="4" t="s">
        <v>606</v>
      </c>
      <c r="B4052" s="4">
        <v>20</v>
      </c>
      <c r="C4052" s="4">
        <v>20</v>
      </c>
      <c r="D4052" s="5">
        <v>274</v>
      </c>
      <c r="E4052" s="4" t="s">
        <v>861</v>
      </c>
      <c r="F4052" s="4" t="s">
        <v>917</v>
      </c>
      <c r="G4052" s="4" t="s">
        <v>966</v>
      </c>
      <c r="H4052" s="4"/>
      <c r="I4052" s="4"/>
      <c r="J4052" s="4" t="s">
        <v>965</v>
      </c>
      <c r="K4052" s="4"/>
      <c r="L4052" s="4">
        <v>1</v>
      </c>
      <c r="M4052" s="4" t="s">
        <v>1140</v>
      </c>
      <c r="N4052" s="4"/>
    </row>
    <row r="4053" spans="1:14" hidden="1" x14ac:dyDescent="0.3">
      <c r="A4053" s="4" t="s">
        <v>606</v>
      </c>
      <c r="B4053" s="4">
        <v>20</v>
      </c>
      <c r="C4053" s="4">
        <v>20</v>
      </c>
      <c r="D4053" s="5">
        <v>274</v>
      </c>
      <c r="E4053" s="4" t="s">
        <v>861</v>
      </c>
      <c r="F4053" s="4" t="s">
        <v>918</v>
      </c>
      <c r="G4053" s="4" t="s">
        <v>966</v>
      </c>
      <c r="H4053" s="4"/>
      <c r="I4053" s="4"/>
      <c r="J4053" s="4" t="s">
        <v>965</v>
      </c>
      <c r="K4053" s="4"/>
      <c r="L4053" s="4">
        <v>1</v>
      </c>
      <c r="M4053" s="4" t="s">
        <v>1140</v>
      </c>
      <c r="N4053" s="4"/>
    </row>
    <row r="4054" spans="1:14" hidden="1" x14ac:dyDescent="0.3">
      <c r="A4054" s="4" t="s">
        <v>606</v>
      </c>
      <c r="B4054" s="4">
        <v>20</v>
      </c>
      <c r="C4054" s="4">
        <v>20</v>
      </c>
      <c r="D4054" s="5">
        <v>274</v>
      </c>
      <c r="E4054" s="4" t="s">
        <v>861</v>
      </c>
      <c r="F4054" s="4" t="s">
        <v>919</v>
      </c>
      <c r="G4054" s="4" t="s">
        <v>966</v>
      </c>
      <c r="H4054" s="4"/>
      <c r="I4054" s="4"/>
      <c r="J4054" s="4" t="s">
        <v>965</v>
      </c>
      <c r="K4054" s="4"/>
      <c r="L4054" s="4">
        <v>1</v>
      </c>
      <c r="M4054" s="4" t="s">
        <v>1140</v>
      </c>
      <c r="N4054" s="4"/>
    </row>
    <row r="4055" spans="1:14" hidden="1" x14ac:dyDescent="0.3">
      <c r="A4055" s="4" t="s">
        <v>606</v>
      </c>
      <c r="B4055" s="4">
        <v>20</v>
      </c>
      <c r="C4055" s="4">
        <v>20</v>
      </c>
      <c r="D4055" s="5">
        <v>274</v>
      </c>
      <c r="E4055" s="4" t="s">
        <v>861</v>
      </c>
      <c r="F4055" s="4" t="s">
        <v>920</v>
      </c>
      <c r="G4055" s="4" t="s">
        <v>966</v>
      </c>
      <c r="H4055" s="4"/>
      <c r="I4055" s="4"/>
      <c r="J4055" s="4" t="s">
        <v>965</v>
      </c>
      <c r="K4055" s="4"/>
      <c r="L4055" s="4">
        <v>1</v>
      </c>
      <c r="M4055" s="4" t="s">
        <v>1140</v>
      </c>
      <c r="N4055" s="4"/>
    </row>
    <row r="4056" spans="1:14" hidden="1" x14ac:dyDescent="0.3">
      <c r="A4056" s="4" t="s">
        <v>606</v>
      </c>
      <c r="B4056" s="4">
        <v>20</v>
      </c>
      <c r="C4056" s="4">
        <v>20</v>
      </c>
      <c r="D4056" s="5">
        <v>274</v>
      </c>
      <c r="E4056" s="4" t="s">
        <v>861</v>
      </c>
      <c r="F4056" s="4" t="s">
        <v>921</v>
      </c>
      <c r="G4056" s="4" t="s">
        <v>966</v>
      </c>
      <c r="H4056" s="4"/>
      <c r="I4056" s="4"/>
      <c r="J4056" s="4" t="s">
        <v>965</v>
      </c>
      <c r="K4056" s="4"/>
      <c r="L4056" s="4">
        <v>1</v>
      </c>
      <c r="M4056" s="4" t="s">
        <v>1140</v>
      </c>
      <c r="N4056" s="4"/>
    </row>
    <row r="4057" spans="1:14" hidden="1" x14ac:dyDescent="0.3">
      <c r="A4057" s="4" t="s">
        <v>606</v>
      </c>
      <c r="B4057" s="4">
        <v>20</v>
      </c>
      <c r="C4057" s="4">
        <v>20</v>
      </c>
      <c r="D4057" s="5">
        <v>274</v>
      </c>
      <c r="E4057" s="4" t="s">
        <v>861</v>
      </c>
      <c r="F4057" s="4" t="s">
        <v>1134</v>
      </c>
      <c r="G4057" s="4" t="s">
        <v>966</v>
      </c>
      <c r="H4057" s="4"/>
      <c r="I4057" s="4"/>
      <c r="J4057" s="4" t="s">
        <v>965</v>
      </c>
      <c r="K4057" s="4"/>
      <c r="L4057" s="4">
        <v>1</v>
      </c>
      <c r="M4057" s="4" t="s">
        <v>1140</v>
      </c>
      <c r="N4057" s="4"/>
    </row>
    <row r="4058" spans="1:14" hidden="1" x14ac:dyDescent="0.3">
      <c r="A4058" s="4" t="s">
        <v>606</v>
      </c>
      <c r="B4058" s="4">
        <v>20</v>
      </c>
      <c r="C4058" s="4">
        <v>20</v>
      </c>
      <c r="D4058" s="5">
        <v>274</v>
      </c>
      <c r="E4058" s="4" t="s">
        <v>861</v>
      </c>
      <c r="F4058" s="4" t="s">
        <v>1141</v>
      </c>
      <c r="G4058" s="4" t="s">
        <v>966</v>
      </c>
      <c r="H4058" s="4"/>
      <c r="I4058" s="4"/>
      <c r="J4058" s="4" t="s">
        <v>965</v>
      </c>
      <c r="K4058" s="4"/>
      <c r="L4058" s="4">
        <v>1</v>
      </c>
      <c r="M4058" s="4" t="s">
        <v>1140</v>
      </c>
      <c r="N4058" s="4"/>
    </row>
    <row r="4059" spans="1:14" hidden="1" x14ac:dyDescent="0.3">
      <c r="A4059" s="4" t="s">
        <v>606</v>
      </c>
      <c r="B4059" s="4">
        <v>20</v>
      </c>
      <c r="C4059" s="4">
        <v>20</v>
      </c>
      <c r="D4059" s="5">
        <v>274</v>
      </c>
      <c r="E4059" s="4" t="s">
        <v>861</v>
      </c>
      <c r="F4059" s="4" t="s">
        <v>1142</v>
      </c>
      <c r="G4059" s="4" t="s">
        <v>966</v>
      </c>
      <c r="H4059" s="4"/>
      <c r="I4059" s="4"/>
      <c r="J4059" s="4" t="s">
        <v>965</v>
      </c>
      <c r="K4059" s="4"/>
      <c r="L4059" s="4">
        <v>1</v>
      </c>
      <c r="M4059" s="4" t="s">
        <v>1140</v>
      </c>
      <c r="N4059" s="4"/>
    </row>
    <row r="4060" spans="1:14" hidden="1" x14ac:dyDescent="0.3">
      <c r="A4060" s="4" t="s">
        <v>606</v>
      </c>
      <c r="B4060" s="4">
        <v>20</v>
      </c>
      <c r="C4060" s="4">
        <v>20</v>
      </c>
      <c r="D4060" s="5">
        <v>274</v>
      </c>
      <c r="E4060" s="4" t="s">
        <v>861</v>
      </c>
      <c r="F4060" s="4" t="s">
        <v>1143</v>
      </c>
      <c r="G4060" s="4" t="s">
        <v>966</v>
      </c>
      <c r="H4060" s="4"/>
      <c r="I4060" s="4"/>
      <c r="J4060" s="4" t="s">
        <v>965</v>
      </c>
      <c r="K4060" s="4"/>
      <c r="L4060" s="4">
        <v>1</v>
      </c>
      <c r="M4060" s="4" t="s">
        <v>1140</v>
      </c>
      <c r="N4060" s="4"/>
    </row>
    <row r="4061" spans="1:14" hidden="1" x14ac:dyDescent="0.3">
      <c r="A4061" s="4" t="s">
        <v>606</v>
      </c>
      <c r="B4061" s="4">
        <v>20</v>
      </c>
      <c r="C4061" s="4">
        <v>20</v>
      </c>
      <c r="D4061" s="5">
        <v>274</v>
      </c>
      <c r="E4061" s="4" t="s">
        <v>861</v>
      </c>
      <c r="F4061" s="4" t="s">
        <v>1144</v>
      </c>
      <c r="G4061" s="4" t="s">
        <v>966</v>
      </c>
      <c r="H4061" s="4"/>
      <c r="I4061" s="4"/>
      <c r="J4061" s="4" t="s">
        <v>965</v>
      </c>
      <c r="K4061" s="4"/>
      <c r="L4061" s="4">
        <v>1</v>
      </c>
      <c r="M4061" s="4" t="s">
        <v>1140</v>
      </c>
      <c r="N4061" s="4"/>
    </row>
    <row r="4062" spans="1:14" hidden="1" x14ac:dyDescent="0.3">
      <c r="A4062" s="4" t="s">
        <v>606</v>
      </c>
      <c r="B4062" s="4">
        <v>20</v>
      </c>
      <c r="C4062" s="4">
        <v>20</v>
      </c>
      <c r="D4062" s="5">
        <v>274</v>
      </c>
      <c r="E4062" s="4" t="s">
        <v>861</v>
      </c>
      <c r="F4062" s="4" t="s">
        <v>922</v>
      </c>
      <c r="G4062" s="4" t="s">
        <v>968</v>
      </c>
      <c r="H4062" s="4">
        <v>27.454112594905137</v>
      </c>
      <c r="I4062" s="4"/>
      <c r="J4062" s="4" t="s">
        <v>856</v>
      </c>
      <c r="K4062" s="4"/>
      <c r="L4062" s="4">
        <v>1</v>
      </c>
      <c r="M4062" s="4" t="s">
        <v>1140</v>
      </c>
      <c r="N4062" s="4"/>
    </row>
    <row r="4063" spans="1:14" hidden="1" x14ac:dyDescent="0.3">
      <c r="A4063" s="4" t="s">
        <v>606</v>
      </c>
      <c r="B4063" s="4">
        <v>20</v>
      </c>
      <c r="C4063" s="4">
        <v>20</v>
      </c>
      <c r="D4063" s="5">
        <v>274</v>
      </c>
      <c r="E4063" s="4" t="s">
        <v>861</v>
      </c>
      <c r="F4063" s="4" t="s">
        <v>904</v>
      </c>
      <c r="G4063" s="4" t="s">
        <v>968</v>
      </c>
      <c r="H4063" s="4">
        <v>26.705525545535316</v>
      </c>
      <c r="I4063" s="4"/>
      <c r="J4063" s="4" t="s">
        <v>856</v>
      </c>
      <c r="K4063" s="4"/>
      <c r="L4063" s="4">
        <v>1</v>
      </c>
      <c r="M4063" s="4" t="s">
        <v>1140</v>
      </c>
      <c r="N4063" s="4"/>
    </row>
    <row r="4064" spans="1:14" hidden="1" x14ac:dyDescent="0.3">
      <c r="A4064" s="4" t="s">
        <v>606</v>
      </c>
      <c r="B4064" s="4">
        <v>20</v>
      </c>
      <c r="C4064" s="4">
        <v>20</v>
      </c>
      <c r="D4064" s="5">
        <v>274</v>
      </c>
      <c r="E4064" s="4" t="s">
        <v>861</v>
      </c>
      <c r="F4064" s="4" t="s">
        <v>905</v>
      </c>
      <c r="G4064" s="4" t="s">
        <v>968</v>
      </c>
      <c r="H4064" s="4">
        <v>27.275260739082476</v>
      </c>
      <c r="I4064" s="4"/>
      <c r="J4064" s="4" t="s">
        <v>856</v>
      </c>
      <c r="K4064" s="4"/>
      <c r="L4064" s="4">
        <v>1</v>
      </c>
      <c r="M4064" s="4" t="s">
        <v>1140</v>
      </c>
      <c r="N4064" s="4"/>
    </row>
    <row r="4065" spans="1:14" hidden="1" x14ac:dyDescent="0.3">
      <c r="A4065" s="4" t="s">
        <v>606</v>
      </c>
      <c r="B4065" s="4">
        <v>20</v>
      </c>
      <c r="C4065" s="4">
        <v>20</v>
      </c>
      <c r="D4065" s="5">
        <v>274</v>
      </c>
      <c r="E4065" s="4" t="s">
        <v>861</v>
      </c>
      <c r="F4065" s="4" t="s">
        <v>906</v>
      </c>
      <c r="G4065" s="4" t="s">
        <v>968</v>
      </c>
      <c r="H4065" s="4">
        <v>25.62185914944013</v>
      </c>
      <c r="I4065" s="4"/>
      <c r="J4065" s="4" t="s">
        <v>856</v>
      </c>
      <c r="K4065" s="4"/>
      <c r="L4065" s="4">
        <v>1</v>
      </c>
      <c r="M4065" s="4" t="s">
        <v>1140</v>
      </c>
      <c r="N4065" s="4"/>
    </row>
    <row r="4066" spans="1:14" hidden="1" x14ac:dyDescent="0.3">
      <c r="A4066" s="4" t="s">
        <v>606</v>
      </c>
      <c r="B4066" s="4">
        <v>20</v>
      </c>
      <c r="C4066" s="4">
        <v>20</v>
      </c>
      <c r="D4066" s="5">
        <v>274</v>
      </c>
      <c r="E4066" s="4" t="s">
        <v>861</v>
      </c>
      <c r="F4066" s="4" t="s">
        <v>903</v>
      </c>
      <c r="G4066" s="4" t="s">
        <v>968</v>
      </c>
      <c r="H4066" s="4">
        <v>26.055926937282724</v>
      </c>
      <c r="I4066" s="4"/>
      <c r="J4066" s="4" t="s">
        <v>856</v>
      </c>
      <c r="K4066" s="4"/>
      <c r="L4066" s="4">
        <v>1</v>
      </c>
      <c r="M4066" s="4" t="s">
        <v>1140</v>
      </c>
      <c r="N4066" s="4"/>
    </row>
    <row r="4067" spans="1:14" hidden="1" x14ac:dyDescent="0.3">
      <c r="A4067" s="4" t="s">
        <v>606</v>
      </c>
      <c r="B4067" s="4">
        <v>20</v>
      </c>
      <c r="C4067" s="4">
        <v>20</v>
      </c>
      <c r="D4067" s="5">
        <v>274</v>
      </c>
      <c r="E4067" s="4" t="s">
        <v>861</v>
      </c>
      <c r="F4067" s="4" t="s">
        <v>907</v>
      </c>
      <c r="G4067" s="4" t="s">
        <v>968</v>
      </c>
      <c r="H4067" s="4">
        <v>26.507840784389106</v>
      </c>
      <c r="I4067" s="4"/>
      <c r="J4067" s="4" t="s">
        <v>856</v>
      </c>
      <c r="K4067" s="4"/>
      <c r="L4067" s="4">
        <v>1</v>
      </c>
      <c r="M4067" s="4" t="s">
        <v>1140</v>
      </c>
      <c r="N4067" s="4"/>
    </row>
    <row r="4068" spans="1:14" hidden="1" x14ac:dyDescent="0.3">
      <c r="A4068" s="4" t="s">
        <v>606</v>
      </c>
      <c r="B4068" s="4">
        <v>20</v>
      </c>
      <c r="C4068" s="4">
        <v>20</v>
      </c>
      <c r="D4068" s="5">
        <v>274</v>
      </c>
      <c r="E4068" s="4" t="s">
        <v>861</v>
      </c>
      <c r="F4068" s="4" t="s">
        <v>908</v>
      </c>
      <c r="G4068" s="4" t="s">
        <v>968</v>
      </c>
      <c r="H4068" s="4">
        <v>26.209366280020927</v>
      </c>
      <c r="I4068" s="4"/>
      <c r="J4068" s="4" t="s">
        <v>856</v>
      </c>
      <c r="K4068" s="4"/>
      <c r="L4068" s="4">
        <v>1</v>
      </c>
      <c r="M4068" s="4" t="s">
        <v>1140</v>
      </c>
      <c r="N4068" s="4"/>
    </row>
    <row r="4069" spans="1:14" hidden="1" x14ac:dyDescent="0.3">
      <c r="A4069" s="4" t="s">
        <v>606</v>
      </c>
      <c r="B4069" s="4">
        <v>20</v>
      </c>
      <c r="C4069" s="4">
        <v>20</v>
      </c>
      <c r="D4069" s="5">
        <v>274</v>
      </c>
      <c r="E4069" s="4" t="s">
        <v>861</v>
      </c>
      <c r="F4069" s="4" t="s">
        <v>909</v>
      </c>
      <c r="G4069" s="4" t="s">
        <v>968</v>
      </c>
      <c r="H4069" s="4">
        <v>27.340418274848343</v>
      </c>
      <c r="I4069" s="4"/>
      <c r="J4069" s="4" t="s">
        <v>856</v>
      </c>
      <c r="K4069" s="4"/>
      <c r="L4069" s="4">
        <v>1</v>
      </c>
      <c r="M4069" s="4" t="s">
        <v>1140</v>
      </c>
      <c r="N4069" s="4"/>
    </row>
    <row r="4070" spans="1:14" hidden="1" x14ac:dyDescent="0.3">
      <c r="A4070" s="4" t="s">
        <v>606</v>
      </c>
      <c r="B4070" s="4">
        <v>20</v>
      </c>
      <c r="C4070" s="4">
        <v>20</v>
      </c>
      <c r="D4070" s="5">
        <v>274</v>
      </c>
      <c r="E4070" s="4" t="s">
        <v>861</v>
      </c>
      <c r="F4070" s="4" t="s">
        <v>910</v>
      </c>
      <c r="G4070" s="4" t="s">
        <v>968</v>
      </c>
      <c r="H4070" s="4">
        <v>27.918604754029719</v>
      </c>
      <c r="I4070" s="4"/>
      <c r="J4070" s="4" t="s">
        <v>856</v>
      </c>
      <c r="K4070" s="4"/>
      <c r="L4070" s="4">
        <v>1</v>
      </c>
      <c r="M4070" s="4" t="s">
        <v>1140</v>
      </c>
      <c r="N4070" s="4"/>
    </row>
    <row r="4071" spans="1:14" hidden="1" x14ac:dyDescent="0.3">
      <c r="A4071" s="4" t="s">
        <v>606</v>
      </c>
      <c r="B4071" s="4">
        <v>20</v>
      </c>
      <c r="C4071" s="4">
        <v>20</v>
      </c>
      <c r="D4071" s="5">
        <v>274</v>
      </c>
      <c r="E4071" s="4" t="s">
        <v>861</v>
      </c>
      <c r="F4071" s="4" t="s">
        <v>911</v>
      </c>
      <c r="G4071" s="4" t="s">
        <v>968</v>
      </c>
      <c r="H4071" s="4">
        <v>27.256167837821952</v>
      </c>
      <c r="I4071" s="4"/>
      <c r="J4071" s="4" t="s">
        <v>856</v>
      </c>
      <c r="K4071" s="4"/>
      <c r="L4071" s="4">
        <v>1</v>
      </c>
      <c r="M4071" s="4" t="s">
        <v>1140</v>
      </c>
      <c r="N4071" s="4"/>
    </row>
    <row r="4072" spans="1:14" hidden="1" x14ac:dyDescent="0.3">
      <c r="A4072" s="4" t="s">
        <v>606</v>
      </c>
      <c r="B4072" s="4">
        <v>20</v>
      </c>
      <c r="C4072" s="4">
        <v>20</v>
      </c>
      <c r="D4072" s="5">
        <v>274</v>
      </c>
      <c r="E4072" s="4" t="s">
        <v>861</v>
      </c>
      <c r="F4072" s="4" t="s">
        <v>912</v>
      </c>
      <c r="G4072" s="4" t="s">
        <v>968</v>
      </c>
      <c r="H4072" s="4">
        <v>27.659925612511906</v>
      </c>
      <c r="I4072" s="4"/>
      <c r="J4072" s="4" t="s">
        <v>856</v>
      </c>
      <c r="K4072" s="4"/>
      <c r="L4072" s="4">
        <v>1</v>
      </c>
      <c r="M4072" s="4" t="s">
        <v>1140</v>
      </c>
      <c r="N4072" s="4"/>
    </row>
    <row r="4073" spans="1:14" hidden="1" x14ac:dyDescent="0.3">
      <c r="A4073" s="4" t="s">
        <v>606</v>
      </c>
      <c r="B4073" s="4">
        <v>20</v>
      </c>
      <c r="C4073" s="4">
        <v>20</v>
      </c>
      <c r="D4073" s="5">
        <v>274</v>
      </c>
      <c r="E4073" s="4" t="s">
        <v>861</v>
      </c>
      <c r="F4073" s="4" t="s">
        <v>917</v>
      </c>
      <c r="G4073" s="4" t="s">
        <v>968</v>
      </c>
      <c r="H4073" s="4">
        <v>24.108258920896876</v>
      </c>
      <c r="I4073" s="4"/>
      <c r="J4073" s="4" t="s">
        <v>856</v>
      </c>
      <c r="K4073" s="4"/>
      <c r="L4073" s="4">
        <v>1</v>
      </c>
      <c r="M4073" s="4" t="s">
        <v>1140</v>
      </c>
      <c r="N4073" s="4"/>
    </row>
    <row r="4074" spans="1:14" hidden="1" x14ac:dyDescent="0.3">
      <c r="A4074" s="4" t="s">
        <v>606</v>
      </c>
      <c r="B4074" s="4">
        <v>20</v>
      </c>
      <c r="C4074" s="4">
        <v>20</v>
      </c>
      <c r="D4074" s="5">
        <v>274</v>
      </c>
      <c r="E4074" s="4" t="s">
        <v>861</v>
      </c>
      <c r="F4074" s="4" t="s">
        <v>1134</v>
      </c>
      <c r="G4074" s="4" t="s">
        <v>968</v>
      </c>
      <c r="H4074" s="4">
        <v>25.44032253663697</v>
      </c>
      <c r="I4074" s="4"/>
      <c r="J4074" s="4" t="s">
        <v>856</v>
      </c>
      <c r="K4074" s="4"/>
      <c r="L4074" s="4">
        <v>1</v>
      </c>
      <c r="M4074" s="4" t="s">
        <v>1140</v>
      </c>
      <c r="N4074" s="4"/>
    </row>
    <row r="4075" spans="1:14" hidden="1" x14ac:dyDescent="0.3">
      <c r="A4075" s="4" t="s">
        <v>606</v>
      </c>
      <c r="B4075" s="4">
        <v>20</v>
      </c>
      <c r="C4075" s="4">
        <v>20</v>
      </c>
      <c r="D4075" s="5">
        <v>274</v>
      </c>
      <c r="E4075" s="4" t="s">
        <v>861</v>
      </c>
      <c r="F4075" s="4" t="s">
        <v>1135</v>
      </c>
      <c r="G4075" s="4" t="s">
        <v>968</v>
      </c>
      <c r="H4075" s="4">
        <v>25.776154881834092</v>
      </c>
      <c r="I4075" s="4"/>
      <c r="J4075" s="4" t="s">
        <v>856</v>
      </c>
      <c r="K4075" s="4"/>
      <c r="L4075" s="4">
        <v>1</v>
      </c>
      <c r="M4075" s="4" t="s">
        <v>1140</v>
      </c>
      <c r="N4075" s="4"/>
    </row>
    <row r="4076" spans="1:14" hidden="1" x14ac:dyDescent="0.3">
      <c r="A4076" s="4" t="s">
        <v>606</v>
      </c>
      <c r="B4076" s="4">
        <v>20</v>
      </c>
      <c r="C4076" s="4">
        <v>20</v>
      </c>
      <c r="D4076" s="5">
        <v>274</v>
      </c>
      <c r="E4076" s="4" t="s">
        <v>861</v>
      </c>
      <c r="F4076" s="4" t="s">
        <v>1136</v>
      </c>
      <c r="G4076" s="4" t="s">
        <v>968</v>
      </c>
      <c r="H4076" s="4">
        <v>24.347103030568871</v>
      </c>
      <c r="I4076" s="4"/>
      <c r="J4076" s="4" t="s">
        <v>856</v>
      </c>
      <c r="K4076" s="4"/>
      <c r="L4076" s="4">
        <v>1</v>
      </c>
      <c r="M4076" s="4" t="s">
        <v>1140</v>
      </c>
      <c r="N4076" s="4"/>
    </row>
    <row r="4077" spans="1:14" hidden="1" x14ac:dyDescent="0.3">
      <c r="A4077" s="4" t="s">
        <v>606</v>
      </c>
      <c r="B4077" s="4">
        <v>20</v>
      </c>
      <c r="C4077" s="4">
        <v>20</v>
      </c>
      <c r="D4077" s="5">
        <v>274</v>
      </c>
      <c r="E4077" s="4" t="s">
        <v>861</v>
      </c>
      <c r="F4077" s="4" t="s">
        <v>1137</v>
      </c>
      <c r="G4077" s="4" t="s">
        <v>968</v>
      </c>
      <c r="H4077" s="4">
        <v>23.958802941442709</v>
      </c>
      <c r="I4077" s="4"/>
      <c r="J4077" s="4" t="s">
        <v>856</v>
      </c>
      <c r="K4077" s="4"/>
      <c r="L4077" s="4">
        <v>1</v>
      </c>
      <c r="M4077" s="4" t="s">
        <v>1140</v>
      </c>
      <c r="N4077" s="4"/>
    </row>
    <row r="4078" spans="1:14" hidden="1" x14ac:dyDescent="0.3">
      <c r="A4078" s="4" t="s">
        <v>606</v>
      </c>
      <c r="B4078" s="4">
        <v>20</v>
      </c>
      <c r="C4078" s="4">
        <v>20</v>
      </c>
      <c r="D4078" s="5">
        <v>275</v>
      </c>
      <c r="E4078" s="4" t="s">
        <v>861</v>
      </c>
      <c r="F4078" s="12" t="s">
        <v>1114</v>
      </c>
      <c r="G4078" s="4" t="s">
        <v>963</v>
      </c>
      <c r="H4078" s="4" t="s">
        <v>1112</v>
      </c>
      <c r="I4078" s="4" t="s">
        <v>1112</v>
      </c>
      <c r="J4078" s="4" t="s">
        <v>856</v>
      </c>
      <c r="K4078" s="4" t="s">
        <v>881</v>
      </c>
      <c r="L4078" s="4">
        <v>1</v>
      </c>
      <c r="M4078" s="4" t="s">
        <v>1100</v>
      </c>
      <c r="N4078" s="4"/>
    </row>
    <row r="4079" spans="1:14" hidden="1" x14ac:dyDescent="0.3">
      <c r="A4079" s="4" t="s">
        <v>606</v>
      </c>
      <c r="B4079" s="4">
        <v>20</v>
      </c>
      <c r="C4079" s="4">
        <v>20</v>
      </c>
      <c r="D4079" s="5">
        <v>275</v>
      </c>
      <c r="E4079" s="4" t="s">
        <v>861</v>
      </c>
      <c r="F4079" s="12" t="s">
        <v>1115</v>
      </c>
      <c r="G4079" s="4" t="s">
        <v>963</v>
      </c>
      <c r="H4079" s="4">
        <v>1.5</v>
      </c>
      <c r="I4079" s="4">
        <v>0.4</v>
      </c>
      <c r="J4079" s="4" t="s">
        <v>856</v>
      </c>
      <c r="K4079" s="4" t="s">
        <v>881</v>
      </c>
      <c r="L4079" s="4">
        <v>1</v>
      </c>
      <c r="M4079" s="4" t="s">
        <v>1100</v>
      </c>
      <c r="N4079" s="4"/>
    </row>
    <row r="4080" spans="1:14" hidden="1" x14ac:dyDescent="0.3">
      <c r="A4080" s="4" t="s">
        <v>606</v>
      </c>
      <c r="B4080" s="4">
        <v>20</v>
      </c>
      <c r="C4080" s="4">
        <v>20</v>
      </c>
      <c r="D4080" s="5">
        <v>275</v>
      </c>
      <c r="E4080" s="4" t="s">
        <v>861</v>
      </c>
      <c r="F4080" s="12" t="s">
        <v>1116</v>
      </c>
      <c r="G4080" s="4" t="s">
        <v>963</v>
      </c>
      <c r="H4080" s="4">
        <v>3</v>
      </c>
      <c r="I4080" s="4">
        <v>2</v>
      </c>
      <c r="J4080" s="4" t="s">
        <v>856</v>
      </c>
      <c r="K4080" s="4" t="s">
        <v>881</v>
      </c>
      <c r="L4080" s="4">
        <v>1</v>
      </c>
      <c r="M4080" s="4" t="s">
        <v>1100</v>
      </c>
      <c r="N4080" s="4"/>
    </row>
    <row r="4081" spans="1:14" hidden="1" x14ac:dyDescent="0.3">
      <c r="A4081" s="4" t="s">
        <v>606</v>
      </c>
      <c r="B4081" s="4">
        <v>20</v>
      </c>
      <c r="C4081" s="4">
        <v>20</v>
      </c>
      <c r="D4081" s="5">
        <v>275</v>
      </c>
      <c r="E4081" s="4" t="s">
        <v>861</v>
      </c>
      <c r="F4081" s="12" t="s">
        <v>1114</v>
      </c>
      <c r="G4081" s="4" t="s">
        <v>2227</v>
      </c>
      <c r="H4081" s="4">
        <v>77</v>
      </c>
      <c r="I4081" s="4">
        <v>8</v>
      </c>
      <c r="J4081" s="4" t="s">
        <v>856</v>
      </c>
      <c r="K4081" s="4" t="s">
        <v>881</v>
      </c>
      <c r="L4081" s="4">
        <v>1</v>
      </c>
      <c r="M4081" s="4" t="s">
        <v>1100</v>
      </c>
      <c r="N4081" s="4"/>
    </row>
    <row r="4082" spans="1:14" hidden="1" x14ac:dyDescent="0.3">
      <c r="A4082" s="4" t="s">
        <v>606</v>
      </c>
      <c r="B4082" s="4">
        <v>20</v>
      </c>
      <c r="C4082" s="4">
        <v>20</v>
      </c>
      <c r="D4082" s="5">
        <v>275</v>
      </c>
      <c r="E4082" s="4" t="s">
        <v>861</v>
      </c>
      <c r="F4082" s="12" t="s">
        <v>1115</v>
      </c>
      <c r="G4082" s="4" t="s">
        <v>2227</v>
      </c>
      <c r="H4082" s="4">
        <v>44</v>
      </c>
      <c r="I4082" s="4">
        <v>5</v>
      </c>
      <c r="J4082" s="4" t="s">
        <v>856</v>
      </c>
      <c r="K4082" s="4" t="s">
        <v>881</v>
      </c>
      <c r="L4082" s="4">
        <v>1</v>
      </c>
      <c r="M4082" s="4" t="s">
        <v>1100</v>
      </c>
      <c r="N4082" s="4"/>
    </row>
    <row r="4083" spans="1:14" hidden="1" x14ac:dyDescent="0.3">
      <c r="A4083" s="4" t="s">
        <v>606</v>
      </c>
      <c r="B4083" s="4">
        <v>20</v>
      </c>
      <c r="C4083" s="4">
        <v>20</v>
      </c>
      <c r="D4083" s="5">
        <v>275</v>
      </c>
      <c r="E4083" s="4" t="s">
        <v>861</v>
      </c>
      <c r="F4083" s="12" t="s">
        <v>1116</v>
      </c>
      <c r="G4083" s="4" t="s">
        <v>2227</v>
      </c>
      <c r="H4083" s="4">
        <v>42</v>
      </c>
      <c r="I4083" s="4">
        <v>2</v>
      </c>
      <c r="J4083" s="4" t="s">
        <v>856</v>
      </c>
      <c r="K4083" s="4" t="s">
        <v>881</v>
      </c>
      <c r="L4083" s="4">
        <v>1</v>
      </c>
      <c r="M4083" s="4" t="s">
        <v>1100</v>
      </c>
      <c r="N4083" s="4"/>
    </row>
    <row r="4084" spans="1:14" hidden="1" x14ac:dyDescent="0.3">
      <c r="A4084" s="4" t="s">
        <v>606</v>
      </c>
      <c r="B4084" s="4">
        <v>20</v>
      </c>
      <c r="C4084" s="4">
        <v>20</v>
      </c>
      <c r="D4084" s="5">
        <v>275</v>
      </c>
      <c r="E4084" s="4" t="s">
        <v>861</v>
      </c>
      <c r="F4084" s="12" t="s">
        <v>1114</v>
      </c>
      <c r="G4084" s="4" t="s">
        <v>2230</v>
      </c>
      <c r="H4084" s="4">
        <v>22</v>
      </c>
      <c r="I4084" s="4">
        <v>8</v>
      </c>
      <c r="J4084" s="4" t="s">
        <v>856</v>
      </c>
      <c r="K4084" s="4" t="s">
        <v>881</v>
      </c>
      <c r="L4084" s="4">
        <v>1</v>
      </c>
      <c r="M4084" s="4" t="s">
        <v>1100</v>
      </c>
      <c r="N4084" s="4"/>
    </row>
    <row r="4085" spans="1:14" hidden="1" x14ac:dyDescent="0.3">
      <c r="A4085" s="4" t="s">
        <v>606</v>
      </c>
      <c r="B4085" s="4">
        <v>20</v>
      </c>
      <c r="C4085" s="4">
        <v>20</v>
      </c>
      <c r="D4085" s="5">
        <v>275</v>
      </c>
      <c r="E4085" s="4" t="s">
        <v>861</v>
      </c>
      <c r="F4085" s="12" t="s">
        <v>1115</v>
      </c>
      <c r="G4085" s="4" t="s">
        <v>2230</v>
      </c>
      <c r="H4085" s="4">
        <v>54</v>
      </c>
      <c r="I4085" s="4">
        <v>4</v>
      </c>
      <c r="J4085" s="4" t="s">
        <v>856</v>
      </c>
      <c r="K4085" s="4" t="s">
        <v>881</v>
      </c>
      <c r="L4085" s="4">
        <v>1</v>
      </c>
      <c r="M4085" s="4" t="s">
        <v>1100</v>
      </c>
      <c r="N4085" s="4"/>
    </row>
    <row r="4086" spans="1:14" hidden="1" x14ac:dyDescent="0.3">
      <c r="A4086" s="4" t="s">
        <v>606</v>
      </c>
      <c r="B4086" s="4">
        <v>20</v>
      </c>
      <c r="C4086" s="4">
        <v>20</v>
      </c>
      <c r="D4086" s="5">
        <v>275</v>
      </c>
      <c r="E4086" s="4" t="s">
        <v>861</v>
      </c>
      <c r="F4086" s="12" t="s">
        <v>1116</v>
      </c>
      <c r="G4086" s="4" t="s">
        <v>2230</v>
      </c>
      <c r="H4086" s="4">
        <v>55</v>
      </c>
      <c r="I4086" s="4">
        <v>2</v>
      </c>
      <c r="J4086" s="4" t="s">
        <v>856</v>
      </c>
      <c r="K4086" s="4" t="s">
        <v>881</v>
      </c>
      <c r="L4086" s="4">
        <v>1</v>
      </c>
      <c r="M4086" s="4" t="s">
        <v>1100</v>
      </c>
      <c r="N4086" s="4"/>
    </row>
    <row r="4087" spans="1:14" hidden="1" x14ac:dyDescent="0.3">
      <c r="A4087" s="4" t="s">
        <v>606</v>
      </c>
      <c r="B4087" s="4">
        <v>20</v>
      </c>
      <c r="C4087" s="4">
        <v>20</v>
      </c>
      <c r="D4087" s="5">
        <v>275</v>
      </c>
      <c r="E4087" s="4" t="s">
        <v>861</v>
      </c>
      <c r="F4087" s="12" t="s">
        <v>1114</v>
      </c>
      <c r="G4087" s="4" t="s">
        <v>968</v>
      </c>
      <c r="H4087" s="4">
        <v>18.399999999999999</v>
      </c>
      <c r="I4087" s="4">
        <v>0.3</v>
      </c>
      <c r="J4087" s="4" t="s">
        <v>856</v>
      </c>
      <c r="K4087" s="4" t="s">
        <v>881</v>
      </c>
      <c r="L4087" s="4">
        <v>1</v>
      </c>
      <c r="M4087" s="4" t="s">
        <v>1100</v>
      </c>
      <c r="N4087" s="4"/>
    </row>
    <row r="4088" spans="1:14" hidden="1" x14ac:dyDescent="0.3">
      <c r="A4088" s="4" t="s">
        <v>606</v>
      </c>
      <c r="B4088" s="4">
        <v>20</v>
      </c>
      <c r="C4088" s="4">
        <v>20</v>
      </c>
      <c r="D4088" s="5">
        <v>275</v>
      </c>
      <c r="E4088" s="4" t="s">
        <v>861</v>
      </c>
      <c r="F4088" s="12" t="s">
        <v>1115</v>
      </c>
      <c r="G4088" s="4" t="s">
        <v>968</v>
      </c>
      <c r="H4088" s="4">
        <v>17</v>
      </c>
      <c r="I4088" s="4">
        <v>2</v>
      </c>
      <c r="J4088" s="4" t="s">
        <v>856</v>
      </c>
      <c r="K4088" s="4" t="s">
        <v>881</v>
      </c>
      <c r="L4088" s="4">
        <v>1</v>
      </c>
      <c r="M4088" s="4" t="s">
        <v>1100</v>
      </c>
      <c r="N4088" s="4"/>
    </row>
    <row r="4089" spans="1:14" hidden="1" x14ac:dyDescent="0.3">
      <c r="A4089" s="4" t="s">
        <v>606</v>
      </c>
      <c r="B4089" s="4">
        <v>20</v>
      </c>
      <c r="C4089" s="4">
        <v>20</v>
      </c>
      <c r="D4089" s="5">
        <v>275</v>
      </c>
      <c r="E4089" s="4" t="s">
        <v>861</v>
      </c>
      <c r="F4089" s="12" t="s">
        <v>1116</v>
      </c>
      <c r="G4089" s="4" t="s">
        <v>968</v>
      </c>
      <c r="H4089" s="4">
        <v>20</v>
      </c>
      <c r="I4089" s="4">
        <v>2</v>
      </c>
      <c r="J4089" s="4" t="s">
        <v>856</v>
      </c>
      <c r="K4089" s="4" t="s">
        <v>881</v>
      </c>
      <c r="L4089" s="4">
        <v>1</v>
      </c>
      <c r="M4089" s="4" t="s">
        <v>1100</v>
      </c>
      <c r="N4089" s="4"/>
    </row>
    <row r="4090" spans="1:14" hidden="1" x14ac:dyDescent="0.3">
      <c r="A4090" s="4" t="s">
        <v>606</v>
      </c>
      <c r="B4090" s="4">
        <v>20</v>
      </c>
      <c r="C4090" s="4">
        <v>20</v>
      </c>
      <c r="D4090" s="5">
        <v>275</v>
      </c>
      <c r="E4090" s="4" t="s">
        <v>861</v>
      </c>
      <c r="F4090" s="12" t="s">
        <v>1114</v>
      </c>
      <c r="G4090" s="4" t="s">
        <v>1759</v>
      </c>
      <c r="H4090" s="4">
        <v>0.96</v>
      </c>
      <c r="I4090" s="4">
        <v>0.02</v>
      </c>
      <c r="J4090" s="4" t="s">
        <v>856</v>
      </c>
      <c r="K4090" s="4" t="s">
        <v>881</v>
      </c>
      <c r="L4090" s="4">
        <v>1</v>
      </c>
      <c r="M4090" s="4" t="s">
        <v>1100</v>
      </c>
      <c r="N4090" s="4"/>
    </row>
    <row r="4091" spans="1:14" hidden="1" x14ac:dyDescent="0.3">
      <c r="A4091" s="4" t="s">
        <v>606</v>
      </c>
      <c r="B4091" s="4">
        <v>20</v>
      </c>
      <c r="C4091" s="4">
        <v>20</v>
      </c>
      <c r="D4091" s="5">
        <v>275</v>
      </c>
      <c r="E4091" s="4" t="s">
        <v>861</v>
      </c>
      <c r="F4091" s="12" t="s">
        <v>1115</v>
      </c>
      <c r="G4091" s="4" t="s">
        <v>1759</v>
      </c>
      <c r="H4091" s="4">
        <v>0.93</v>
      </c>
      <c r="I4091" s="4">
        <v>0.03</v>
      </c>
      <c r="J4091" s="4" t="s">
        <v>856</v>
      </c>
      <c r="K4091" s="4" t="s">
        <v>881</v>
      </c>
      <c r="L4091" s="4">
        <v>1</v>
      </c>
      <c r="M4091" s="4" t="s">
        <v>1100</v>
      </c>
      <c r="N4091" s="4"/>
    </row>
    <row r="4092" spans="1:14" hidden="1" x14ac:dyDescent="0.3">
      <c r="A4092" s="4" t="s">
        <v>606</v>
      </c>
      <c r="B4092" s="4">
        <v>20</v>
      </c>
      <c r="C4092" s="4">
        <v>20</v>
      </c>
      <c r="D4092" s="5">
        <v>275</v>
      </c>
      <c r="E4092" s="4" t="s">
        <v>861</v>
      </c>
      <c r="F4092" s="12" t="s">
        <v>1116</v>
      </c>
      <c r="G4092" s="4" t="s">
        <v>1759</v>
      </c>
      <c r="H4092" s="4">
        <v>0.79</v>
      </c>
      <c r="I4092" s="4">
        <v>0.06</v>
      </c>
      <c r="J4092" s="4" t="s">
        <v>856</v>
      </c>
      <c r="K4092" s="4" t="s">
        <v>881</v>
      </c>
      <c r="L4092" s="4">
        <v>1</v>
      </c>
      <c r="M4092" s="4" t="s">
        <v>1100</v>
      </c>
      <c r="N4092" s="4"/>
    </row>
    <row r="4093" spans="1:14" hidden="1" x14ac:dyDescent="0.3">
      <c r="A4093" s="4" t="s">
        <v>606</v>
      </c>
      <c r="B4093" s="4">
        <v>20</v>
      </c>
      <c r="C4093" s="4">
        <v>20</v>
      </c>
      <c r="D4093" s="5">
        <v>275</v>
      </c>
      <c r="E4093" s="4" t="s">
        <v>861</v>
      </c>
      <c r="F4093" s="12" t="s">
        <v>1114</v>
      </c>
      <c r="G4093" s="4" t="s">
        <v>967</v>
      </c>
      <c r="H4093" s="4">
        <v>0.13300000000000001</v>
      </c>
      <c r="I4093" s="4">
        <v>2E-3</v>
      </c>
      <c r="J4093" s="4" t="s">
        <v>856</v>
      </c>
      <c r="K4093" s="4" t="s">
        <v>881</v>
      </c>
      <c r="L4093" s="4">
        <v>1</v>
      </c>
      <c r="M4093" s="4" t="s">
        <v>1100</v>
      </c>
      <c r="N4093" s="4"/>
    </row>
    <row r="4094" spans="1:14" hidden="1" x14ac:dyDescent="0.3">
      <c r="A4094" s="4" t="s">
        <v>606</v>
      </c>
      <c r="B4094" s="4">
        <v>20</v>
      </c>
      <c r="C4094" s="4">
        <v>20</v>
      </c>
      <c r="D4094" s="5">
        <v>275</v>
      </c>
      <c r="E4094" s="4" t="s">
        <v>861</v>
      </c>
      <c r="F4094" s="12" t="s">
        <v>1115</v>
      </c>
      <c r="G4094" s="4" t="s">
        <v>967</v>
      </c>
      <c r="H4094" s="4">
        <v>0.13200000000000001</v>
      </c>
      <c r="I4094" s="4">
        <v>4.0000000000000001E-3</v>
      </c>
      <c r="J4094" s="4" t="s">
        <v>856</v>
      </c>
      <c r="K4094" s="4" t="s">
        <v>881</v>
      </c>
      <c r="L4094" s="4">
        <v>1</v>
      </c>
      <c r="M4094" s="4" t="s">
        <v>1100</v>
      </c>
      <c r="N4094" s="4"/>
    </row>
    <row r="4095" spans="1:14" hidden="1" x14ac:dyDescent="0.3">
      <c r="A4095" s="4" t="s">
        <v>606</v>
      </c>
      <c r="B4095" s="4">
        <v>20</v>
      </c>
      <c r="C4095" s="4">
        <v>20</v>
      </c>
      <c r="D4095" s="5">
        <v>275</v>
      </c>
      <c r="E4095" s="4" t="s">
        <v>861</v>
      </c>
      <c r="F4095" s="12" t="s">
        <v>1116</v>
      </c>
      <c r="G4095" s="4" t="s">
        <v>967</v>
      </c>
      <c r="H4095" s="4">
        <v>0.11</v>
      </c>
      <c r="I4095" s="4">
        <v>0.01</v>
      </c>
      <c r="J4095" s="4" t="s">
        <v>856</v>
      </c>
      <c r="K4095" s="4" t="s">
        <v>881</v>
      </c>
      <c r="L4095" s="4">
        <v>1</v>
      </c>
      <c r="M4095" s="4" t="s">
        <v>1100</v>
      </c>
      <c r="N4095" s="4"/>
    </row>
    <row r="4096" spans="1:14" hidden="1" x14ac:dyDescent="0.3">
      <c r="A4096" s="4" t="s">
        <v>606</v>
      </c>
      <c r="B4096" s="4">
        <v>20</v>
      </c>
      <c r="C4096" s="4">
        <v>20</v>
      </c>
      <c r="D4096" s="5">
        <v>275</v>
      </c>
      <c r="E4096" s="4" t="s">
        <v>861</v>
      </c>
      <c r="F4096" s="12" t="s">
        <v>1114</v>
      </c>
      <c r="G4096" s="4" t="s">
        <v>1760</v>
      </c>
      <c r="H4096" s="4">
        <v>7.2</v>
      </c>
      <c r="I4096" s="4">
        <v>0.2</v>
      </c>
      <c r="J4096" s="4" t="s">
        <v>883</v>
      </c>
      <c r="K4096" s="4" t="s">
        <v>881</v>
      </c>
      <c r="L4096" s="4">
        <v>1</v>
      </c>
      <c r="M4096" s="4" t="s">
        <v>1100</v>
      </c>
      <c r="N4096" s="4"/>
    </row>
    <row r="4097" spans="1:14" hidden="1" x14ac:dyDescent="0.3">
      <c r="A4097" s="4" t="s">
        <v>606</v>
      </c>
      <c r="B4097" s="4">
        <v>20</v>
      </c>
      <c r="C4097" s="4">
        <v>20</v>
      </c>
      <c r="D4097" s="5">
        <v>275</v>
      </c>
      <c r="E4097" s="4" t="s">
        <v>861</v>
      </c>
      <c r="F4097" s="12" t="s">
        <v>1115</v>
      </c>
      <c r="G4097" s="4" t="s">
        <v>1760</v>
      </c>
      <c r="H4097" s="4">
        <v>7.1</v>
      </c>
      <c r="I4097" s="4">
        <v>0.2</v>
      </c>
      <c r="J4097" s="4" t="s">
        <v>883</v>
      </c>
      <c r="K4097" s="4" t="s">
        <v>881</v>
      </c>
      <c r="L4097" s="4">
        <v>1</v>
      </c>
      <c r="M4097" s="4" t="s">
        <v>1100</v>
      </c>
      <c r="N4097" s="4"/>
    </row>
    <row r="4098" spans="1:14" hidden="1" x14ac:dyDescent="0.3">
      <c r="A4098" s="4" t="s">
        <v>606</v>
      </c>
      <c r="B4098" s="4">
        <v>20</v>
      </c>
      <c r="C4098" s="4">
        <v>20</v>
      </c>
      <c r="D4098" s="5">
        <v>275</v>
      </c>
      <c r="E4098" s="4" t="s">
        <v>861</v>
      </c>
      <c r="F4098" s="12" t="s">
        <v>1116</v>
      </c>
      <c r="G4098" s="4" t="s">
        <v>1760</v>
      </c>
      <c r="H4098" s="4">
        <v>7.2</v>
      </c>
      <c r="I4098" s="4">
        <v>0.4</v>
      </c>
      <c r="J4098" s="4" t="s">
        <v>883</v>
      </c>
      <c r="K4098" s="4" t="s">
        <v>881</v>
      </c>
      <c r="L4098" s="4">
        <v>1</v>
      </c>
      <c r="M4098" s="4" t="s">
        <v>1100</v>
      </c>
      <c r="N4098" s="4"/>
    </row>
    <row r="4099" spans="1:14" hidden="1" x14ac:dyDescent="0.3">
      <c r="A4099" s="4" t="s">
        <v>603</v>
      </c>
      <c r="B4099" s="4">
        <v>20</v>
      </c>
      <c r="C4099" s="4">
        <v>20</v>
      </c>
      <c r="D4099" s="5">
        <v>275</v>
      </c>
      <c r="E4099" s="4" t="s">
        <v>876</v>
      </c>
      <c r="F4099" s="4" t="s">
        <v>876</v>
      </c>
      <c r="G4099" s="4" t="s">
        <v>1778</v>
      </c>
      <c r="H4099" s="4">
        <v>2</v>
      </c>
      <c r="I4099" s="4"/>
      <c r="J4099" s="4" t="s">
        <v>973</v>
      </c>
      <c r="K4099" s="4"/>
      <c r="L4099" s="4">
        <v>1</v>
      </c>
      <c r="M4099" s="4"/>
      <c r="N4099" s="4"/>
    </row>
    <row r="4100" spans="1:14" hidden="1" x14ac:dyDescent="0.3">
      <c r="A4100" s="4" t="s">
        <v>603</v>
      </c>
      <c r="B4100" s="4">
        <v>20</v>
      </c>
      <c r="C4100" s="4">
        <v>20</v>
      </c>
      <c r="D4100" s="5">
        <v>275</v>
      </c>
      <c r="E4100" s="4" t="s">
        <v>876</v>
      </c>
      <c r="F4100" s="4" t="s">
        <v>876</v>
      </c>
      <c r="G4100" s="4" t="s">
        <v>972</v>
      </c>
      <c r="H4100" s="4">
        <v>2</v>
      </c>
      <c r="I4100" s="4"/>
      <c r="J4100" s="4" t="s">
        <v>973</v>
      </c>
      <c r="K4100" s="4"/>
      <c r="L4100" s="4">
        <v>1</v>
      </c>
      <c r="M4100" s="4"/>
      <c r="N4100" s="4"/>
    </row>
    <row r="4101" spans="1:14" hidden="1" x14ac:dyDescent="0.3">
      <c r="A4101" s="4" t="s">
        <v>606</v>
      </c>
      <c r="B4101" s="4">
        <v>20</v>
      </c>
      <c r="C4101" s="4">
        <v>20</v>
      </c>
      <c r="D4101" s="5">
        <v>275</v>
      </c>
      <c r="E4101" s="4" t="s">
        <v>861</v>
      </c>
      <c r="F4101" s="12" t="s">
        <v>1114</v>
      </c>
      <c r="G4101" s="4" t="s">
        <v>970</v>
      </c>
      <c r="H4101" s="4" t="s">
        <v>1117</v>
      </c>
      <c r="I4101" s="4">
        <v>70</v>
      </c>
      <c r="J4101" s="4" t="s">
        <v>1118</v>
      </c>
      <c r="K4101" s="4" t="s">
        <v>881</v>
      </c>
      <c r="L4101" s="4">
        <v>1</v>
      </c>
      <c r="M4101" s="4" t="s">
        <v>1100</v>
      </c>
      <c r="N4101" s="4"/>
    </row>
    <row r="4102" spans="1:14" hidden="1" x14ac:dyDescent="0.3">
      <c r="A4102" s="4" t="s">
        <v>606</v>
      </c>
      <c r="B4102" s="4">
        <v>20</v>
      </c>
      <c r="C4102" s="4">
        <v>20</v>
      </c>
      <c r="D4102" s="5">
        <v>275</v>
      </c>
      <c r="E4102" s="4" t="s">
        <v>861</v>
      </c>
      <c r="F4102" s="12" t="s">
        <v>1114</v>
      </c>
      <c r="G4102" s="4" t="s">
        <v>969</v>
      </c>
      <c r="H4102" s="4">
        <v>7310</v>
      </c>
      <c r="I4102" s="4">
        <v>160</v>
      </c>
      <c r="J4102" s="4" t="s">
        <v>1118</v>
      </c>
      <c r="K4102" s="4" t="s">
        <v>881</v>
      </c>
      <c r="L4102" s="4">
        <v>1</v>
      </c>
      <c r="M4102" s="4" t="s">
        <v>1100</v>
      </c>
      <c r="N4102" s="4"/>
    </row>
    <row r="4103" spans="1:14" hidden="1" x14ac:dyDescent="0.3">
      <c r="A4103" s="4" t="s">
        <v>606</v>
      </c>
      <c r="B4103" s="4">
        <v>20</v>
      </c>
      <c r="C4103" s="4">
        <v>20</v>
      </c>
      <c r="D4103" s="5">
        <v>275</v>
      </c>
      <c r="E4103" s="4" t="s">
        <v>861</v>
      </c>
      <c r="F4103" s="12" t="s">
        <v>1115</v>
      </c>
      <c r="G4103" s="4" t="s">
        <v>969</v>
      </c>
      <c r="H4103" s="4">
        <v>10480</v>
      </c>
      <c r="I4103" s="4">
        <v>490</v>
      </c>
      <c r="J4103" s="4" t="s">
        <v>1118</v>
      </c>
      <c r="K4103" s="4" t="s">
        <v>881</v>
      </c>
      <c r="L4103" s="4">
        <v>1</v>
      </c>
      <c r="M4103" s="4" t="s">
        <v>1100</v>
      </c>
      <c r="N4103" s="4"/>
    </row>
    <row r="4104" spans="1:14" hidden="1" x14ac:dyDescent="0.3">
      <c r="A4104" s="4" t="s">
        <v>606</v>
      </c>
      <c r="B4104" s="4">
        <v>20</v>
      </c>
      <c r="C4104" s="4">
        <v>20</v>
      </c>
      <c r="D4104" s="5">
        <v>275</v>
      </c>
      <c r="E4104" s="4" t="s">
        <v>861</v>
      </c>
      <c r="F4104" s="4" t="s">
        <v>922</v>
      </c>
      <c r="G4104" s="4" t="s">
        <v>1119</v>
      </c>
      <c r="H4104" s="4">
        <v>5.4937535997442319</v>
      </c>
      <c r="I4104" s="4">
        <v>0.43345147575079634</v>
      </c>
      <c r="J4104" s="4" t="s">
        <v>856</v>
      </c>
      <c r="K4104" s="4" t="s">
        <v>998</v>
      </c>
      <c r="L4104" s="4">
        <v>3</v>
      </c>
      <c r="M4104" s="4" t="s">
        <v>1120</v>
      </c>
      <c r="N4104" s="4"/>
    </row>
    <row r="4105" spans="1:14" hidden="1" x14ac:dyDescent="0.3">
      <c r="A4105" s="4" t="s">
        <v>606</v>
      </c>
      <c r="B4105" s="4">
        <v>20</v>
      </c>
      <c r="C4105" s="4">
        <v>20</v>
      </c>
      <c r="D4105" s="5">
        <v>275</v>
      </c>
      <c r="E4105" s="4" t="s">
        <v>861</v>
      </c>
      <c r="F4105" s="4" t="s">
        <v>1121</v>
      </c>
      <c r="G4105" s="4" t="s">
        <v>1119</v>
      </c>
      <c r="H4105" s="4">
        <v>4.0238623346695697</v>
      </c>
      <c r="I4105" s="4">
        <v>0.32767775321036746</v>
      </c>
      <c r="J4105" s="4" t="s">
        <v>856</v>
      </c>
      <c r="K4105" s="4" t="s">
        <v>998</v>
      </c>
      <c r="L4105" s="4">
        <v>3</v>
      </c>
      <c r="M4105" s="4" t="s">
        <v>1120</v>
      </c>
      <c r="N4105" s="4"/>
    </row>
    <row r="4106" spans="1:14" hidden="1" x14ac:dyDescent="0.3">
      <c r="A4106" s="4" t="s">
        <v>606</v>
      </c>
      <c r="B4106" s="4">
        <v>20</v>
      </c>
      <c r="C4106" s="4">
        <v>20</v>
      </c>
      <c r="D4106" s="5">
        <v>275</v>
      </c>
      <c r="E4106" s="4" t="s">
        <v>861</v>
      </c>
      <c r="F4106" s="4" t="s">
        <v>902</v>
      </c>
      <c r="G4106" s="4" t="s">
        <v>1119</v>
      </c>
      <c r="H4106" s="4">
        <v>2.9435666902017141</v>
      </c>
      <c r="I4106" s="4">
        <v>0.18744683078293298</v>
      </c>
      <c r="J4106" s="4" t="s">
        <v>856</v>
      </c>
      <c r="K4106" s="4" t="s">
        <v>998</v>
      </c>
      <c r="L4106" s="4">
        <v>3</v>
      </c>
      <c r="M4106" s="4" t="s">
        <v>1120</v>
      </c>
      <c r="N4106" s="4"/>
    </row>
    <row r="4107" spans="1:14" hidden="1" x14ac:dyDescent="0.3">
      <c r="A4107" s="4" t="s">
        <v>606</v>
      </c>
      <c r="B4107" s="4">
        <v>20</v>
      </c>
      <c r="C4107" s="4">
        <v>20</v>
      </c>
      <c r="D4107" s="5">
        <v>275</v>
      </c>
      <c r="E4107" s="4" t="s">
        <v>861</v>
      </c>
      <c r="F4107" s="4" t="s">
        <v>1122</v>
      </c>
      <c r="G4107" s="4" t="s">
        <v>1119</v>
      </c>
      <c r="H4107" s="4">
        <v>2.0411357429521635</v>
      </c>
      <c r="I4107" s="4">
        <v>0.1933715244575519</v>
      </c>
      <c r="J4107" s="4" t="s">
        <v>856</v>
      </c>
      <c r="K4107" s="4" t="s">
        <v>998</v>
      </c>
      <c r="L4107" s="4">
        <v>3</v>
      </c>
      <c r="M4107" s="4" t="s">
        <v>1120</v>
      </c>
      <c r="N4107" s="4"/>
    </row>
    <row r="4108" spans="1:14" hidden="1" x14ac:dyDescent="0.3">
      <c r="A4108" s="4" t="s">
        <v>606</v>
      </c>
      <c r="B4108" s="4">
        <v>20</v>
      </c>
      <c r="C4108" s="4">
        <v>20</v>
      </c>
      <c r="D4108" s="5">
        <v>275</v>
      </c>
      <c r="E4108" s="4" t="s">
        <v>861</v>
      </c>
      <c r="F4108" s="4" t="s">
        <v>1123</v>
      </c>
      <c r="G4108" s="4" t="s">
        <v>1119</v>
      </c>
      <c r="H4108" s="4">
        <v>2.4598657405114932</v>
      </c>
      <c r="I4108" s="4">
        <v>0.15311322678481673</v>
      </c>
      <c r="J4108" s="4" t="s">
        <v>856</v>
      </c>
      <c r="K4108" s="4" t="s">
        <v>998</v>
      </c>
      <c r="L4108" s="4">
        <v>3</v>
      </c>
      <c r="M4108" s="4" t="s">
        <v>1120</v>
      </c>
      <c r="N4108" s="4"/>
    </row>
    <row r="4109" spans="1:14" hidden="1" x14ac:dyDescent="0.3">
      <c r="A4109" s="4" t="s">
        <v>603</v>
      </c>
      <c r="B4109" s="4">
        <v>20</v>
      </c>
      <c r="C4109" s="4">
        <v>20</v>
      </c>
      <c r="D4109" s="5">
        <v>275</v>
      </c>
      <c r="E4109" s="4" t="s">
        <v>861</v>
      </c>
      <c r="F4109" s="4" t="s">
        <v>922</v>
      </c>
      <c r="G4109" s="4" t="s">
        <v>1491</v>
      </c>
      <c r="H4109" s="4">
        <v>1.5387334321496469E-2</v>
      </c>
      <c r="I4109" s="4">
        <v>7.8220104777109562E-4</v>
      </c>
      <c r="J4109" s="4" t="s">
        <v>1773</v>
      </c>
      <c r="K4109" s="4" t="s">
        <v>998</v>
      </c>
      <c r="L4109" s="4">
        <v>3</v>
      </c>
      <c r="M4109" s="4" t="s">
        <v>1772</v>
      </c>
      <c r="N4109" s="4"/>
    </row>
    <row r="4110" spans="1:14" hidden="1" x14ac:dyDescent="0.3">
      <c r="A4110" s="4" t="s">
        <v>603</v>
      </c>
      <c r="B4110" s="4">
        <v>20</v>
      </c>
      <c r="C4110" s="4">
        <v>20</v>
      </c>
      <c r="D4110" s="5">
        <v>275</v>
      </c>
      <c r="E4110" s="4" t="s">
        <v>861</v>
      </c>
      <c r="F4110" s="4" t="s">
        <v>1121</v>
      </c>
      <c r="G4110" s="4" t="s">
        <v>1491</v>
      </c>
      <c r="H4110" s="4">
        <v>5.3401791124864928E-3</v>
      </c>
      <c r="I4110" s="4">
        <v>1.4356954795467735E-3</v>
      </c>
      <c r="J4110" s="4" t="s">
        <v>1773</v>
      </c>
      <c r="K4110" s="4" t="s">
        <v>998</v>
      </c>
      <c r="L4110" s="4">
        <v>3</v>
      </c>
      <c r="M4110" s="4" t="s">
        <v>1772</v>
      </c>
      <c r="N4110" s="4"/>
    </row>
    <row r="4111" spans="1:14" hidden="1" x14ac:dyDescent="0.3">
      <c r="A4111" s="4" t="s">
        <v>603</v>
      </c>
      <c r="B4111" s="4">
        <v>20</v>
      </c>
      <c r="C4111" s="4">
        <v>20</v>
      </c>
      <c r="D4111" s="5">
        <v>275</v>
      </c>
      <c r="E4111" s="4" t="s">
        <v>861</v>
      </c>
      <c r="F4111" s="4" t="s">
        <v>902</v>
      </c>
      <c r="G4111" s="4" t="s">
        <v>1491</v>
      </c>
      <c r="H4111" s="4">
        <v>5.4474433013308792E-3</v>
      </c>
      <c r="I4111" s="4">
        <v>4.0999593649714976E-4</v>
      </c>
      <c r="J4111" s="4" t="s">
        <v>1773</v>
      </c>
      <c r="K4111" s="4" t="s">
        <v>998</v>
      </c>
      <c r="L4111" s="4">
        <v>3</v>
      </c>
      <c r="M4111" s="4" t="s">
        <v>1772</v>
      </c>
      <c r="N4111" s="4"/>
    </row>
    <row r="4112" spans="1:14" hidden="1" x14ac:dyDescent="0.3">
      <c r="A4112" s="4" t="s">
        <v>603</v>
      </c>
      <c r="B4112" s="4">
        <v>20</v>
      </c>
      <c r="C4112" s="4">
        <v>20</v>
      </c>
      <c r="D4112" s="5">
        <v>275</v>
      </c>
      <c r="E4112" s="4" t="s">
        <v>861</v>
      </c>
      <c r="F4112" s="4" t="s">
        <v>1122</v>
      </c>
      <c r="G4112" s="4" t="s">
        <v>1491</v>
      </c>
      <c r="H4112" s="4">
        <v>4.2915440490247673E-3</v>
      </c>
      <c r="I4112" s="4">
        <v>1.5432013357127065E-3</v>
      </c>
      <c r="J4112" s="4" t="s">
        <v>1773</v>
      </c>
      <c r="K4112" s="4" t="s">
        <v>998</v>
      </c>
      <c r="L4112" s="4">
        <v>3</v>
      </c>
      <c r="M4112" s="4" t="s">
        <v>1772</v>
      </c>
      <c r="N4112" s="4"/>
    </row>
    <row r="4113" spans="1:14" hidden="1" x14ac:dyDescent="0.3">
      <c r="A4113" s="4" t="s">
        <v>603</v>
      </c>
      <c r="B4113" s="4">
        <v>20</v>
      </c>
      <c r="C4113" s="4">
        <v>20</v>
      </c>
      <c r="D4113" s="5">
        <v>275</v>
      </c>
      <c r="E4113" s="4" t="s">
        <v>861</v>
      </c>
      <c r="F4113" s="4" t="s">
        <v>1123</v>
      </c>
      <c r="G4113" s="4" t="s">
        <v>1491</v>
      </c>
      <c r="H4113" s="4">
        <v>3.6152228968971416E-3</v>
      </c>
      <c r="I4113" s="4">
        <v>7.3641441673278415E-4</v>
      </c>
      <c r="J4113" s="4" t="s">
        <v>1773</v>
      </c>
      <c r="K4113" s="4" t="s">
        <v>998</v>
      </c>
      <c r="L4113" s="4">
        <v>3</v>
      </c>
      <c r="M4113" s="4" t="s">
        <v>1772</v>
      </c>
      <c r="N4113" s="4"/>
    </row>
    <row r="4114" spans="1:14" hidden="1" x14ac:dyDescent="0.3">
      <c r="A4114" s="4" t="s">
        <v>603</v>
      </c>
      <c r="B4114" s="4">
        <v>20</v>
      </c>
      <c r="C4114" s="4">
        <v>20</v>
      </c>
      <c r="D4114" s="5">
        <v>275</v>
      </c>
      <c r="E4114" s="4" t="s">
        <v>861</v>
      </c>
      <c r="F4114" s="4" t="s">
        <v>922</v>
      </c>
      <c r="G4114" s="4" t="s">
        <v>2236</v>
      </c>
      <c r="H4114" s="4">
        <v>1.5387334321496469E-2</v>
      </c>
      <c r="I4114" s="4">
        <v>7.8220104777109562E-4</v>
      </c>
      <c r="J4114" s="4" t="s">
        <v>1773</v>
      </c>
      <c r="K4114" s="4" t="s">
        <v>998</v>
      </c>
      <c r="L4114" s="4">
        <v>3</v>
      </c>
      <c r="M4114" s="4" t="s">
        <v>1772</v>
      </c>
      <c r="N4114" s="4"/>
    </row>
    <row r="4115" spans="1:14" hidden="1" x14ac:dyDescent="0.3">
      <c r="A4115" s="4" t="s">
        <v>603</v>
      </c>
      <c r="B4115" s="4">
        <v>20</v>
      </c>
      <c r="C4115" s="4">
        <v>20</v>
      </c>
      <c r="D4115" s="5">
        <v>275</v>
      </c>
      <c r="E4115" s="4" t="s">
        <v>861</v>
      </c>
      <c r="F4115" s="4" t="s">
        <v>1121</v>
      </c>
      <c r="G4115" s="4" t="s">
        <v>2236</v>
      </c>
      <c r="H4115" s="4">
        <v>5.3401791124864928E-3</v>
      </c>
      <c r="I4115" s="4">
        <v>1.4356954795467735E-3</v>
      </c>
      <c r="J4115" s="4" t="s">
        <v>1773</v>
      </c>
      <c r="K4115" s="4" t="s">
        <v>998</v>
      </c>
      <c r="L4115" s="4">
        <v>3</v>
      </c>
      <c r="M4115" s="4" t="s">
        <v>1772</v>
      </c>
      <c r="N4115" s="4"/>
    </row>
    <row r="4116" spans="1:14" hidden="1" x14ac:dyDescent="0.3">
      <c r="A4116" s="4" t="s">
        <v>603</v>
      </c>
      <c r="B4116" s="4">
        <v>20</v>
      </c>
      <c r="C4116" s="4">
        <v>20</v>
      </c>
      <c r="D4116" s="5">
        <v>275</v>
      </c>
      <c r="E4116" s="4" t="s">
        <v>861</v>
      </c>
      <c r="F4116" s="4" t="s">
        <v>902</v>
      </c>
      <c r="G4116" s="4" t="s">
        <v>2236</v>
      </c>
      <c r="H4116" s="4">
        <v>5.4474433013308792E-3</v>
      </c>
      <c r="I4116" s="4">
        <v>4.0999593649714976E-4</v>
      </c>
      <c r="J4116" s="4" t="s">
        <v>1773</v>
      </c>
      <c r="K4116" s="4" t="s">
        <v>998</v>
      </c>
      <c r="L4116" s="4">
        <v>3</v>
      </c>
      <c r="M4116" s="4" t="s">
        <v>1772</v>
      </c>
      <c r="N4116" s="4"/>
    </row>
    <row r="4117" spans="1:14" hidden="1" x14ac:dyDescent="0.3">
      <c r="A4117" s="4" t="s">
        <v>603</v>
      </c>
      <c r="B4117" s="4">
        <v>20</v>
      </c>
      <c r="C4117" s="4">
        <v>20</v>
      </c>
      <c r="D4117" s="5">
        <v>275</v>
      </c>
      <c r="E4117" s="4" t="s">
        <v>861</v>
      </c>
      <c r="F4117" s="4" t="s">
        <v>1122</v>
      </c>
      <c r="G4117" s="4" t="s">
        <v>2236</v>
      </c>
      <c r="H4117" s="4">
        <v>4.2915440490247673E-3</v>
      </c>
      <c r="I4117" s="4">
        <v>1.5432013357127065E-3</v>
      </c>
      <c r="J4117" s="4" t="s">
        <v>1773</v>
      </c>
      <c r="K4117" s="4" t="s">
        <v>998</v>
      </c>
      <c r="L4117" s="4">
        <v>3</v>
      </c>
      <c r="M4117" s="4" t="s">
        <v>1772</v>
      </c>
      <c r="N4117" s="4"/>
    </row>
    <row r="4118" spans="1:14" hidden="1" x14ac:dyDescent="0.3">
      <c r="A4118" s="4" t="s">
        <v>603</v>
      </c>
      <c r="B4118" s="4">
        <v>20</v>
      </c>
      <c r="C4118" s="4">
        <v>20</v>
      </c>
      <c r="D4118" s="5">
        <v>275</v>
      </c>
      <c r="E4118" s="4" t="s">
        <v>861</v>
      </c>
      <c r="F4118" s="4" t="s">
        <v>1123</v>
      </c>
      <c r="G4118" s="4" t="s">
        <v>2236</v>
      </c>
      <c r="H4118" s="4">
        <v>3.6152228968971416E-3</v>
      </c>
      <c r="I4118" s="4">
        <v>7.3641441673278415E-4</v>
      </c>
      <c r="J4118" s="4" t="s">
        <v>1773</v>
      </c>
      <c r="K4118" s="4" t="s">
        <v>998</v>
      </c>
      <c r="L4118" s="4">
        <v>3</v>
      </c>
      <c r="M4118" s="4" t="s">
        <v>1772</v>
      </c>
      <c r="N4118" s="4"/>
    </row>
    <row r="4119" spans="1:14" hidden="1" x14ac:dyDescent="0.3">
      <c r="A4119" s="4" t="s">
        <v>603</v>
      </c>
      <c r="B4119" s="4">
        <v>20</v>
      </c>
      <c r="C4119" s="4">
        <v>20</v>
      </c>
      <c r="D4119" s="5">
        <v>275</v>
      </c>
      <c r="E4119" s="4" t="s">
        <v>861</v>
      </c>
      <c r="F4119" s="4" t="s">
        <v>922</v>
      </c>
      <c r="G4119" s="4" t="s">
        <v>1493</v>
      </c>
      <c r="H4119" s="4">
        <v>162.9358823881168</v>
      </c>
      <c r="I4119" s="4">
        <f>SQRT(SUMSQ(I4129,I4139,I4149))</f>
        <v>17.983906999983081</v>
      </c>
      <c r="J4119" s="4" t="s">
        <v>1125</v>
      </c>
      <c r="K4119" s="4" t="s">
        <v>998</v>
      </c>
      <c r="L4119" s="4">
        <v>3</v>
      </c>
      <c r="M4119" s="4" t="s">
        <v>1126</v>
      </c>
      <c r="N4119" s="4"/>
    </row>
    <row r="4120" spans="1:14" hidden="1" x14ac:dyDescent="0.3">
      <c r="A4120" s="4" t="s">
        <v>603</v>
      </c>
      <c r="B4120" s="4">
        <v>20</v>
      </c>
      <c r="C4120" s="4">
        <v>20</v>
      </c>
      <c r="D4120" s="5">
        <v>275</v>
      </c>
      <c r="E4120" s="4" t="s">
        <v>861</v>
      </c>
      <c r="F4120" s="4" t="s">
        <v>1121</v>
      </c>
      <c r="G4120" s="4" t="s">
        <v>1493</v>
      </c>
      <c r="H4120" s="4">
        <v>130.10411927369765</v>
      </c>
      <c r="I4120" s="4">
        <f>SQRT(SUMSQ(I4130,I4140,I4150))</f>
        <v>9.9690401358742484</v>
      </c>
      <c r="J4120" s="4" t="s">
        <v>1125</v>
      </c>
      <c r="K4120" s="4" t="s">
        <v>998</v>
      </c>
      <c r="L4120" s="4">
        <v>3</v>
      </c>
      <c r="M4120" s="4" t="s">
        <v>1126</v>
      </c>
      <c r="N4120" s="4"/>
    </row>
    <row r="4121" spans="1:14" hidden="1" x14ac:dyDescent="0.3">
      <c r="A4121" s="4" t="s">
        <v>603</v>
      </c>
      <c r="B4121" s="4">
        <v>20</v>
      </c>
      <c r="C4121" s="4">
        <v>20</v>
      </c>
      <c r="D4121" s="5">
        <v>275</v>
      </c>
      <c r="E4121" s="4" t="s">
        <v>861</v>
      </c>
      <c r="F4121" s="4" t="s">
        <v>902</v>
      </c>
      <c r="G4121" s="4" t="s">
        <v>1493</v>
      </c>
      <c r="H4121" s="4">
        <v>122.30458158793905</v>
      </c>
      <c r="I4121" s="4">
        <f>SQRT(SUMSQ(I4131,I4141,I4151))</f>
        <v>5.0168155148334916</v>
      </c>
      <c r="J4121" s="4" t="s">
        <v>1125</v>
      </c>
      <c r="K4121" s="4" t="s">
        <v>998</v>
      </c>
      <c r="L4121" s="4">
        <v>3</v>
      </c>
      <c r="M4121" s="4" t="s">
        <v>1126</v>
      </c>
      <c r="N4121" s="4"/>
    </row>
    <row r="4122" spans="1:14" hidden="1" x14ac:dyDescent="0.3">
      <c r="A4122" s="4" t="s">
        <v>603</v>
      </c>
      <c r="B4122" s="4">
        <v>20</v>
      </c>
      <c r="C4122" s="4">
        <v>20</v>
      </c>
      <c r="D4122" s="5">
        <v>275</v>
      </c>
      <c r="E4122" s="4" t="s">
        <v>861</v>
      </c>
      <c r="F4122" s="4" t="s">
        <v>1122</v>
      </c>
      <c r="G4122" s="4" t="s">
        <v>1493</v>
      </c>
      <c r="H4122" s="4">
        <v>85.92270014112519</v>
      </c>
      <c r="I4122" s="4">
        <f>SQRT(SUMSQ(I4132,I4142,I4152))</f>
        <v>7.247072534205425</v>
      </c>
      <c r="J4122" s="4" t="s">
        <v>1125</v>
      </c>
      <c r="K4122" s="4" t="s">
        <v>998</v>
      </c>
      <c r="L4122" s="4">
        <v>3</v>
      </c>
      <c r="M4122" s="4" t="s">
        <v>1126</v>
      </c>
      <c r="N4122" s="4"/>
    </row>
    <row r="4123" spans="1:14" hidden="1" x14ac:dyDescent="0.3">
      <c r="A4123" s="4" t="s">
        <v>603</v>
      </c>
      <c r="B4123" s="4">
        <v>20</v>
      </c>
      <c r="C4123" s="4">
        <v>20</v>
      </c>
      <c r="D4123" s="5">
        <v>275</v>
      </c>
      <c r="E4123" s="4" t="s">
        <v>861</v>
      </c>
      <c r="F4123" s="4" t="s">
        <v>1123</v>
      </c>
      <c r="G4123" s="4" t="s">
        <v>1493</v>
      </c>
      <c r="H4123" s="4">
        <v>78.631217376755913</v>
      </c>
      <c r="I4123" s="4">
        <f>SQRT(SUMSQ(I4133,I4143,I4153))</f>
        <v>12.148237102232807</v>
      </c>
      <c r="J4123" s="4" t="s">
        <v>1125</v>
      </c>
      <c r="K4123" s="4" t="s">
        <v>998</v>
      </c>
      <c r="L4123" s="4">
        <v>3</v>
      </c>
      <c r="M4123" s="4" t="s">
        <v>1126</v>
      </c>
      <c r="N4123" s="4"/>
    </row>
    <row r="4124" spans="1:14" hidden="1" x14ac:dyDescent="0.3">
      <c r="A4124" s="4" t="s">
        <v>606</v>
      </c>
      <c r="B4124" s="4">
        <v>20</v>
      </c>
      <c r="C4124" s="4">
        <v>20</v>
      </c>
      <c r="D4124" s="5">
        <v>275</v>
      </c>
      <c r="E4124" s="4" t="s">
        <v>861</v>
      </c>
      <c r="F4124" s="4" t="s">
        <v>922</v>
      </c>
      <c r="G4124" s="4" t="s">
        <v>1124</v>
      </c>
      <c r="H4124" s="9">
        <v>1.5365122526008841</v>
      </c>
      <c r="I4124" s="9">
        <v>0.14497452063492236</v>
      </c>
      <c r="J4124" s="4" t="s">
        <v>1125</v>
      </c>
      <c r="K4124" s="4" t="s">
        <v>998</v>
      </c>
      <c r="L4124" s="4">
        <v>3</v>
      </c>
      <c r="M4124" s="4" t="s">
        <v>1126</v>
      </c>
      <c r="N4124" s="4"/>
    </row>
    <row r="4125" spans="1:14" hidden="1" x14ac:dyDescent="0.3">
      <c r="A4125" s="4" t="s">
        <v>606</v>
      </c>
      <c r="B4125" s="4">
        <v>20</v>
      </c>
      <c r="C4125" s="4">
        <v>20</v>
      </c>
      <c r="D4125" s="5">
        <v>275</v>
      </c>
      <c r="E4125" s="4" t="s">
        <v>861</v>
      </c>
      <c r="F4125" s="4" t="s">
        <v>1121</v>
      </c>
      <c r="G4125" s="4" t="s">
        <v>1124</v>
      </c>
      <c r="H4125" s="9">
        <v>1.5975777126845288</v>
      </c>
      <c r="I4125" s="9">
        <v>0.26557455417527848</v>
      </c>
      <c r="J4125" s="4" t="s">
        <v>1125</v>
      </c>
      <c r="K4125" s="4" t="s">
        <v>998</v>
      </c>
      <c r="L4125" s="4">
        <v>3</v>
      </c>
      <c r="M4125" s="4" t="s">
        <v>1126</v>
      </c>
      <c r="N4125" s="4"/>
    </row>
    <row r="4126" spans="1:14" hidden="1" x14ac:dyDescent="0.3">
      <c r="A4126" s="4" t="s">
        <v>606</v>
      </c>
      <c r="B4126" s="4">
        <v>20</v>
      </c>
      <c r="C4126" s="4">
        <v>20</v>
      </c>
      <c r="D4126" s="5">
        <v>275</v>
      </c>
      <c r="E4126" s="4" t="s">
        <v>861</v>
      </c>
      <c r="F4126" s="4" t="s">
        <v>902</v>
      </c>
      <c r="G4126" s="4" t="s">
        <v>1124</v>
      </c>
      <c r="H4126" s="9">
        <v>3.0789213569456488</v>
      </c>
      <c r="I4126" s="9">
        <v>0.3835206389466595</v>
      </c>
      <c r="J4126" s="4" t="s">
        <v>1125</v>
      </c>
      <c r="K4126" s="4" t="s">
        <v>998</v>
      </c>
      <c r="L4126" s="4">
        <v>3</v>
      </c>
      <c r="M4126" s="4" t="s">
        <v>1126</v>
      </c>
      <c r="N4126" s="4"/>
    </row>
    <row r="4127" spans="1:14" hidden="1" x14ac:dyDescent="0.3">
      <c r="A4127" s="4" t="s">
        <v>606</v>
      </c>
      <c r="B4127" s="4">
        <v>20</v>
      </c>
      <c r="C4127" s="4">
        <v>20</v>
      </c>
      <c r="D4127" s="5">
        <v>275</v>
      </c>
      <c r="E4127" s="4" t="s">
        <v>861</v>
      </c>
      <c r="F4127" s="4" t="s">
        <v>1122</v>
      </c>
      <c r="G4127" s="4" t="s">
        <v>1124</v>
      </c>
      <c r="H4127" s="9">
        <v>3.2484472605576897</v>
      </c>
      <c r="I4127" s="9">
        <v>0.42174573205947374</v>
      </c>
      <c r="J4127" s="4" t="s">
        <v>1125</v>
      </c>
      <c r="K4127" s="4" t="s">
        <v>998</v>
      </c>
      <c r="L4127" s="4">
        <v>3</v>
      </c>
      <c r="M4127" s="4" t="s">
        <v>1126</v>
      </c>
      <c r="N4127" s="4"/>
    </row>
    <row r="4128" spans="1:14" hidden="1" x14ac:dyDescent="0.3">
      <c r="A4128" s="4" t="s">
        <v>606</v>
      </c>
      <c r="B4128" s="4">
        <v>20</v>
      </c>
      <c r="C4128" s="4">
        <v>20</v>
      </c>
      <c r="D4128" s="5">
        <v>275</v>
      </c>
      <c r="E4128" s="4" t="s">
        <v>861</v>
      </c>
      <c r="F4128" s="4" t="s">
        <v>1123</v>
      </c>
      <c r="G4128" s="4" t="s">
        <v>1124</v>
      </c>
      <c r="H4128" s="9">
        <v>2.3572999933346064</v>
      </c>
      <c r="I4128" s="9">
        <v>4.8951594194303935E-2</v>
      </c>
      <c r="J4128" s="4" t="s">
        <v>1125</v>
      </c>
      <c r="K4128" s="4" t="s">
        <v>998</v>
      </c>
      <c r="L4128" s="4">
        <v>3</v>
      </c>
      <c r="M4128" s="4" t="s">
        <v>1126</v>
      </c>
      <c r="N4128" s="4"/>
    </row>
    <row r="4129" spans="1:14" hidden="1" x14ac:dyDescent="0.3">
      <c r="A4129" s="4" t="s">
        <v>606</v>
      </c>
      <c r="B4129" s="4">
        <v>20</v>
      </c>
      <c r="C4129" s="4">
        <v>20</v>
      </c>
      <c r="D4129" s="5">
        <v>275</v>
      </c>
      <c r="E4129" s="4" t="s">
        <v>861</v>
      </c>
      <c r="F4129" s="4" t="s">
        <v>922</v>
      </c>
      <c r="G4129" s="4" t="s">
        <v>1127</v>
      </c>
      <c r="H4129" s="9">
        <v>0.67223116228430924</v>
      </c>
      <c r="I4129" s="9">
        <v>4.3796909066025423E-2</v>
      </c>
      <c r="J4129" s="4" t="s">
        <v>1125</v>
      </c>
      <c r="K4129" s="4" t="s">
        <v>998</v>
      </c>
      <c r="L4129" s="4">
        <v>3</v>
      </c>
      <c r="M4129" s="4" t="s">
        <v>1128</v>
      </c>
      <c r="N4129" s="4"/>
    </row>
    <row r="4130" spans="1:14" hidden="1" x14ac:dyDescent="0.3">
      <c r="A4130" s="4" t="s">
        <v>606</v>
      </c>
      <c r="B4130" s="4">
        <v>20</v>
      </c>
      <c r="C4130" s="4">
        <v>20</v>
      </c>
      <c r="D4130" s="5">
        <v>275</v>
      </c>
      <c r="E4130" s="4" t="s">
        <v>861</v>
      </c>
      <c r="F4130" s="4" t="s">
        <v>1121</v>
      </c>
      <c r="G4130" s="4" t="s">
        <v>1127</v>
      </c>
      <c r="H4130" s="9">
        <v>0.6561340914839755</v>
      </c>
      <c r="I4130" s="9">
        <v>3.2450013102161543E-2</v>
      </c>
      <c r="J4130" s="4" t="s">
        <v>1125</v>
      </c>
      <c r="K4130" s="4" t="s">
        <v>998</v>
      </c>
      <c r="L4130" s="4">
        <v>3</v>
      </c>
      <c r="M4130" s="4" t="s">
        <v>1128</v>
      </c>
      <c r="N4130" s="4"/>
    </row>
    <row r="4131" spans="1:14" hidden="1" x14ac:dyDescent="0.3">
      <c r="A4131" s="4" t="s">
        <v>606</v>
      </c>
      <c r="B4131" s="4">
        <v>20</v>
      </c>
      <c r="C4131" s="4">
        <v>20</v>
      </c>
      <c r="D4131" s="5">
        <v>275</v>
      </c>
      <c r="E4131" s="4" t="s">
        <v>861</v>
      </c>
      <c r="F4131" s="4" t="s">
        <v>902</v>
      </c>
      <c r="G4131" s="4" t="s">
        <v>1127</v>
      </c>
      <c r="H4131" s="9">
        <v>0.36167227251266737</v>
      </c>
      <c r="I4131" s="9">
        <v>0.12332945946505808</v>
      </c>
      <c r="J4131" s="4" t="s">
        <v>1125</v>
      </c>
      <c r="K4131" s="4" t="s">
        <v>998</v>
      </c>
      <c r="L4131" s="4">
        <v>3</v>
      </c>
      <c r="M4131" s="4" t="s">
        <v>1128</v>
      </c>
      <c r="N4131" s="4"/>
    </row>
    <row r="4132" spans="1:14" hidden="1" x14ac:dyDescent="0.3">
      <c r="A4132" s="4" t="s">
        <v>606</v>
      </c>
      <c r="B4132" s="4">
        <v>20</v>
      </c>
      <c r="C4132" s="4">
        <v>20</v>
      </c>
      <c r="D4132" s="5">
        <v>275</v>
      </c>
      <c r="E4132" s="4" t="s">
        <v>861</v>
      </c>
      <c r="F4132" s="4" t="s">
        <v>1122</v>
      </c>
      <c r="G4132" s="4" t="s">
        <v>1127</v>
      </c>
      <c r="H4132" s="9">
        <v>0.39588080938893661</v>
      </c>
      <c r="I4132" s="9">
        <v>4.2692303713886472E-2</v>
      </c>
      <c r="J4132" s="4" t="s">
        <v>1125</v>
      </c>
      <c r="K4132" s="4" t="s">
        <v>998</v>
      </c>
      <c r="L4132" s="4">
        <v>3</v>
      </c>
      <c r="M4132" s="4" t="s">
        <v>1128</v>
      </c>
      <c r="N4132" s="4"/>
    </row>
    <row r="4133" spans="1:14" hidden="1" x14ac:dyDescent="0.3">
      <c r="A4133" s="4" t="s">
        <v>606</v>
      </c>
      <c r="B4133" s="4">
        <v>20</v>
      </c>
      <c r="C4133" s="4">
        <v>20</v>
      </c>
      <c r="D4133" s="5">
        <v>275</v>
      </c>
      <c r="E4133" s="4" t="s">
        <v>861</v>
      </c>
      <c r="F4133" s="4" t="s">
        <v>1123</v>
      </c>
      <c r="G4133" s="4" t="s">
        <v>1127</v>
      </c>
      <c r="H4133" s="9">
        <v>0.34385023073347937</v>
      </c>
      <c r="I4133" s="9">
        <v>2.9557708245287185E-2</v>
      </c>
      <c r="J4133" s="4" t="s">
        <v>1125</v>
      </c>
      <c r="K4133" s="4" t="s">
        <v>998</v>
      </c>
      <c r="L4133" s="4">
        <v>3</v>
      </c>
      <c r="M4133" s="4" t="s">
        <v>1128</v>
      </c>
      <c r="N4133" s="4"/>
    </row>
    <row r="4134" spans="1:14" hidden="1" x14ac:dyDescent="0.3">
      <c r="A4134" s="4" t="s">
        <v>606</v>
      </c>
      <c r="B4134" s="4">
        <v>20</v>
      </c>
      <c r="C4134" s="4">
        <v>20</v>
      </c>
      <c r="D4134" s="5">
        <v>275</v>
      </c>
      <c r="E4134" s="4" t="s">
        <v>861</v>
      </c>
      <c r="F4134" s="4" t="s">
        <v>922</v>
      </c>
      <c r="G4134" s="4" t="s">
        <v>1129</v>
      </c>
      <c r="H4134" s="9">
        <v>0.72720357009747394</v>
      </c>
      <c r="I4134" s="9">
        <v>6.2715176985717214E-2</v>
      </c>
      <c r="J4134" s="4" t="s">
        <v>1125</v>
      </c>
      <c r="K4134" s="4" t="s">
        <v>998</v>
      </c>
      <c r="L4134" s="4">
        <v>3</v>
      </c>
      <c r="M4134" s="4" t="s">
        <v>1130</v>
      </c>
      <c r="N4134" s="4"/>
    </row>
    <row r="4135" spans="1:14" hidden="1" x14ac:dyDescent="0.3">
      <c r="A4135" s="4" t="s">
        <v>606</v>
      </c>
      <c r="B4135" s="4">
        <v>20</v>
      </c>
      <c r="C4135" s="4">
        <v>20</v>
      </c>
      <c r="D4135" s="5">
        <v>275</v>
      </c>
      <c r="E4135" s="4" t="s">
        <v>861</v>
      </c>
      <c r="F4135" s="4" t="s">
        <v>1121</v>
      </c>
      <c r="G4135" s="4" t="s">
        <v>1129</v>
      </c>
      <c r="H4135" s="9">
        <v>0.93929377032719918</v>
      </c>
      <c r="I4135" s="9">
        <v>5.376007472346539E-2</v>
      </c>
      <c r="J4135" s="4" t="s">
        <v>1125</v>
      </c>
      <c r="K4135" s="4" t="s">
        <v>998</v>
      </c>
      <c r="L4135" s="4">
        <v>3</v>
      </c>
      <c r="M4135" s="4" t="s">
        <v>1130</v>
      </c>
      <c r="N4135" s="4"/>
    </row>
    <row r="4136" spans="1:14" hidden="1" x14ac:dyDescent="0.3">
      <c r="A4136" s="4" t="s">
        <v>606</v>
      </c>
      <c r="B4136" s="4">
        <v>20</v>
      </c>
      <c r="C4136" s="4">
        <v>20</v>
      </c>
      <c r="D4136" s="5">
        <v>275</v>
      </c>
      <c r="E4136" s="4" t="s">
        <v>861</v>
      </c>
      <c r="F4136" s="4" t="s">
        <v>902</v>
      </c>
      <c r="G4136" s="4" t="s">
        <v>1129</v>
      </c>
      <c r="H4136" s="9">
        <v>0.66947400591149453</v>
      </c>
      <c r="I4136" s="9">
        <v>7.2745204319317344E-2</v>
      </c>
      <c r="J4136" s="4" t="s">
        <v>1125</v>
      </c>
      <c r="K4136" s="4" t="s">
        <v>998</v>
      </c>
      <c r="L4136" s="4">
        <v>3</v>
      </c>
      <c r="M4136" s="4" t="s">
        <v>1130</v>
      </c>
      <c r="N4136" s="4"/>
    </row>
    <row r="4137" spans="1:14" hidden="1" x14ac:dyDescent="0.3">
      <c r="A4137" s="4" t="s">
        <v>606</v>
      </c>
      <c r="B4137" s="4">
        <v>20</v>
      </c>
      <c r="C4137" s="4">
        <v>20</v>
      </c>
      <c r="D4137" s="5">
        <v>275</v>
      </c>
      <c r="E4137" s="4" t="s">
        <v>861</v>
      </c>
      <c r="F4137" s="4" t="s">
        <v>1122</v>
      </c>
      <c r="G4137" s="4" t="s">
        <v>1129</v>
      </c>
      <c r="H4137" s="9">
        <v>0.49978410035012777</v>
      </c>
      <c r="I4137" s="9">
        <v>9.3692774565214784E-2</v>
      </c>
      <c r="J4137" s="4" t="s">
        <v>1125</v>
      </c>
      <c r="K4137" s="4" t="s">
        <v>998</v>
      </c>
      <c r="L4137" s="4">
        <v>3</v>
      </c>
      <c r="M4137" s="4" t="s">
        <v>1130</v>
      </c>
      <c r="N4137" s="4"/>
    </row>
    <row r="4138" spans="1:14" hidden="1" x14ac:dyDescent="0.3">
      <c r="A4138" s="4" t="s">
        <v>606</v>
      </c>
      <c r="B4138" s="4">
        <v>20</v>
      </c>
      <c r="C4138" s="4">
        <v>20</v>
      </c>
      <c r="D4138" s="5">
        <v>275</v>
      </c>
      <c r="E4138" s="4" t="s">
        <v>861</v>
      </c>
      <c r="F4138" s="4" t="s">
        <v>1123</v>
      </c>
      <c r="G4138" s="4" t="s">
        <v>1129</v>
      </c>
      <c r="H4138" s="9">
        <v>0.44350807574033552</v>
      </c>
      <c r="I4138" s="9">
        <v>5.2428258814455807E-2</v>
      </c>
      <c r="J4138" s="4" t="s">
        <v>1125</v>
      </c>
      <c r="K4138" s="4" t="s">
        <v>998</v>
      </c>
      <c r="L4138" s="4">
        <v>3</v>
      </c>
      <c r="M4138" s="4" t="s">
        <v>1130</v>
      </c>
      <c r="N4138" s="4"/>
    </row>
    <row r="4139" spans="1:14" hidden="1" x14ac:dyDescent="0.3">
      <c r="A4139" s="4" t="s">
        <v>606</v>
      </c>
      <c r="B4139" s="4">
        <v>20</v>
      </c>
      <c r="C4139" s="4">
        <v>20</v>
      </c>
      <c r="D4139" s="5">
        <v>275</v>
      </c>
      <c r="E4139" s="4" t="s">
        <v>861</v>
      </c>
      <c r="F4139" s="4" t="s">
        <v>922</v>
      </c>
      <c r="G4139" s="4" t="s">
        <v>1131</v>
      </c>
      <c r="H4139" s="9">
        <v>161.29369317406756</v>
      </c>
      <c r="I4139" s="9">
        <v>17.983849903091247</v>
      </c>
      <c r="J4139" s="4" t="s">
        <v>1771</v>
      </c>
      <c r="K4139" s="4" t="s">
        <v>998</v>
      </c>
      <c r="L4139" s="4">
        <v>3</v>
      </c>
      <c r="M4139" s="4" t="s">
        <v>1132</v>
      </c>
      <c r="N4139" s="4"/>
    </row>
    <row r="4140" spans="1:14" hidden="1" x14ac:dyDescent="0.3">
      <c r="A4140" s="4" t="s">
        <v>606</v>
      </c>
      <c r="B4140" s="4">
        <v>20</v>
      </c>
      <c r="C4140" s="4">
        <v>20</v>
      </c>
      <c r="D4140" s="5">
        <v>275</v>
      </c>
      <c r="E4140" s="4" t="s">
        <v>861</v>
      </c>
      <c r="F4140" s="4" t="s">
        <v>1121</v>
      </c>
      <c r="G4140" s="4" t="s">
        <v>1131</v>
      </c>
      <c r="H4140" s="9">
        <v>128.48214865603231</v>
      </c>
      <c r="I4140" s="9">
        <v>9.9689805847104136</v>
      </c>
      <c r="J4140" s="4" t="s">
        <v>1771</v>
      </c>
      <c r="K4140" s="4" t="s">
        <v>998</v>
      </c>
      <c r="L4140" s="4">
        <v>3</v>
      </c>
      <c r="M4140" s="4" t="s">
        <v>1132</v>
      </c>
      <c r="N4140" s="4"/>
    </row>
    <row r="4141" spans="1:14" hidden="1" x14ac:dyDescent="0.3">
      <c r="A4141" s="4" t="s">
        <v>606</v>
      </c>
      <c r="B4141" s="4">
        <v>20</v>
      </c>
      <c r="C4141" s="4">
        <v>20</v>
      </c>
      <c r="D4141" s="5">
        <v>275</v>
      </c>
      <c r="E4141" s="4" t="s">
        <v>861</v>
      </c>
      <c r="F4141" s="4" t="s">
        <v>902</v>
      </c>
      <c r="G4141" s="4" t="s">
        <v>1131</v>
      </c>
      <c r="H4141" s="9">
        <v>120.98258185950699</v>
      </c>
      <c r="I4141" s="9">
        <v>5.015286128761911</v>
      </c>
      <c r="J4141" s="4" t="s">
        <v>1771</v>
      </c>
      <c r="K4141" s="4" t="s">
        <v>998</v>
      </c>
      <c r="L4141" s="4">
        <v>3</v>
      </c>
      <c r="M4141" s="4" t="s">
        <v>1132</v>
      </c>
      <c r="N4141" s="4"/>
    </row>
    <row r="4142" spans="1:14" hidden="1" x14ac:dyDescent="0.3">
      <c r="A4142" s="4" t="s">
        <v>606</v>
      </c>
      <c r="B4142" s="4">
        <v>20</v>
      </c>
      <c r="C4142" s="4">
        <v>20</v>
      </c>
      <c r="D4142" s="5">
        <v>275</v>
      </c>
      <c r="E4142" s="4" t="s">
        <v>861</v>
      </c>
      <c r="F4142" s="4" t="s">
        <v>1122</v>
      </c>
      <c r="G4142" s="4" t="s">
        <v>1131</v>
      </c>
      <c r="H4142" s="9">
        <v>84.586954735957676</v>
      </c>
      <c r="I4142" s="9">
        <v>7.246938007289164</v>
      </c>
      <c r="J4142" s="4" t="s">
        <v>1771</v>
      </c>
      <c r="K4142" s="4" t="s">
        <v>998</v>
      </c>
      <c r="L4142" s="4">
        <v>3</v>
      </c>
      <c r="M4142" s="4" t="s">
        <v>1132</v>
      </c>
      <c r="N4142" s="4"/>
    </row>
    <row r="4143" spans="1:14" hidden="1" x14ac:dyDescent="0.3">
      <c r="A4143" s="4" t="s">
        <v>606</v>
      </c>
      <c r="B4143" s="4">
        <v>20</v>
      </c>
      <c r="C4143" s="4">
        <v>20</v>
      </c>
      <c r="D4143" s="5">
        <v>275</v>
      </c>
      <c r="E4143" s="4" t="s">
        <v>861</v>
      </c>
      <c r="F4143" s="4" t="s">
        <v>1123</v>
      </c>
      <c r="G4143" s="4" t="s">
        <v>1131</v>
      </c>
      <c r="H4143" s="9">
        <v>77.354372173138529</v>
      </c>
      <c r="I4143" s="9">
        <v>12.148195984790656</v>
      </c>
      <c r="J4143" s="4" t="s">
        <v>1771</v>
      </c>
      <c r="K4143" s="4" t="s">
        <v>998</v>
      </c>
      <c r="L4143" s="4">
        <v>3</v>
      </c>
      <c r="M4143" s="4" t="s">
        <v>1132</v>
      </c>
      <c r="N4143" s="4"/>
    </row>
    <row r="4144" spans="1:14" hidden="1" x14ac:dyDescent="0.3">
      <c r="A4144" s="4" t="s">
        <v>606</v>
      </c>
      <c r="B4144" s="4">
        <v>20</v>
      </c>
      <c r="C4144" s="4">
        <v>20</v>
      </c>
      <c r="D4144" s="5">
        <v>275</v>
      </c>
      <c r="E4144" s="4" t="s">
        <v>861</v>
      </c>
      <c r="F4144" s="12" t="s">
        <v>922</v>
      </c>
      <c r="G4144" s="4" t="s">
        <v>1759</v>
      </c>
      <c r="H4144" s="4">
        <v>0.93634432292076486</v>
      </c>
      <c r="I4144" s="4">
        <v>1.1236131875049179E-2</v>
      </c>
      <c r="J4144" s="4" t="s">
        <v>856</v>
      </c>
      <c r="K4144" s="4" t="s">
        <v>998</v>
      </c>
      <c r="L4144" s="4">
        <v>3</v>
      </c>
      <c r="M4144" s="4" t="s">
        <v>1133</v>
      </c>
      <c r="N4144" s="4"/>
    </row>
    <row r="4145" spans="1:14" hidden="1" x14ac:dyDescent="0.3">
      <c r="A4145" s="4" t="s">
        <v>606</v>
      </c>
      <c r="B4145" s="4">
        <v>20</v>
      </c>
      <c r="C4145" s="4">
        <v>20</v>
      </c>
      <c r="D4145" s="5">
        <v>275</v>
      </c>
      <c r="E4145" s="4" t="s">
        <v>861</v>
      </c>
      <c r="F4145" s="12" t="s">
        <v>904</v>
      </c>
      <c r="G4145" s="4" t="s">
        <v>1759</v>
      </c>
      <c r="H4145" s="4">
        <v>0.94339622641509435</v>
      </c>
      <c r="I4145" s="4">
        <v>1.1320754716981133E-2</v>
      </c>
      <c r="J4145" s="4" t="s">
        <v>856</v>
      </c>
      <c r="K4145" s="4" t="s">
        <v>998</v>
      </c>
      <c r="L4145" s="4">
        <v>3</v>
      </c>
      <c r="M4145" s="4" t="s">
        <v>1133</v>
      </c>
      <c r="N4145" s="4"/>
    </row>
    <row r="4146" spans="1:14" hidden="1" x14ac:dyDescent="0.3">
      <c r="A4146" s="4" t="s">
        <v>606</v>
      </c>
      <c r="B4146" s="4">
        <v>20</v>
      </c>
      <c r="C4146" s="4">
        <v>20</v>
      </c>
      <c r="D4146" s="5">
        <v>275</v>
      </c>
      <c r="E4146" s="4" t="s">
        <v>861</v>
      </c>
      <c r="F4146" s="12" t="s">
        <v>905</v>
      </c>
      <c r="G4146" s="4" t="s">
        <v>1759</v>
      </c>
      <c r="H4146" s="4">
        <v>0.9596743780420256</v>
      </c>
      <c r="I4146" s="4">
        <v>1.1516092536504307E-2</v>
      </c>
      <c r="J4146" s="4" t="s">
        <v>856</v>
      </c>
      <c r="K4146" s="4" t="s">
        <v>998</v>
      </c>
      <c r="L4146" s="4">
        <v>3</v>
      </c>
      <c r="M4146" s="4" t="s">
        <v>1133</v>
      </c>
      <c r="N4146" s="4"/>
    </row>
    <row r="4147" spans="1:14" hidden="1" x14ac:dyDescent="0.3">
      <c r="A4147" s="4" t="s">
        <v>606</v>
      </c>
      <c r="B4147" s="4">
        <v>20</v>
      </c>
      <c r="C4147" s="4">
        <v>20</v>
      </c>
      <c r="D4147" s="5">
        <v>275</v>
      </c>
      <c r="E4147" s="4" t="s">
        <v>861</v>
      </c>
      <c r="F4147" s="12" t="s">
        <v>906</v>
      </c>
      <c r="G4147" s="4" t="s">
        <v>1759</v>
      </c>
      <c r="H4147" s="4">
        <v>0.97595252966895685</v>
      </c>
      <c r="I4147" s="4">
        <v>1.1711430356027482E-2</v>
      </c>
      <c r="J4147" s="4" t="s">
        <v>856</v>
      </c>
      <c r="K4147" s="4" t="s">
        <v>998</v>
      </c>
      <c r="L4147" s="4">
        <v>3</v>
      </c>
      <c r="M4147" s="4" t="s">
        <v>1133</v>
      </c>
      <c r="N4147" s="4"/>
    </row>
    <row r="4148" spans="1:14" hidden="1" x14ac:dyDescent="0.3">
      <c r="A4148" s="4" t="s">
        <v>606</v>
      </c>
      <c r="B4148" s="4">
        <v>20</v>
      </c>
      <c r="C4148" s="4">
        <v>20</v>
      </c>
      <c r="D4148" s="5">
        <v>275</v>
      </c>
      <c r="E4148" s="4" t="s">
        <v>861</v>
      </c>
      <c r="F4148" s="12" t="s">
        <v>903</v>
      </c>
      <c r="G4148" s="4" t="s">
        <v>1759</v>
      </c>
      <c r="H4148" s="4">
        <v>0.97407957734852224</v>
      </c>
      <c r="I4148" s="4">
        <v>1.1688954928182267E-2</v>
      </c>
      <c r="J4148" s="4" t="s">
        <v>856</v>
      </c>
      <c r="K4148" s="4" t="s">
        <v>998</v>
      </c>
      <c r="L4148" s="4">
        <v>3</v>
      </c>
      <c r="M4148" s="4" t="s">
        <v>1133</v>
      </c>
      <c r="N4148" s="4"/>
    </row>
    <row r="4149" spans="1:14" hidden="1" x14ac:dyDescent="0.3">
      <c r="A4149" s="4" t="s">
        <v>606</v>
      </c>
      <c r="B4149" s="4">
        <v>20</v>
      </c>
      <c r="C4149" s="4">
        <v>20</v>
      </c>
      <c r="D4149" s="5">
        <v>275</v>
      </c>
      <c r="E4149" s="4" t="s">
        <v>861</v>
      </c>
      <c r="F4149" s="12" t="s">
        <v>907</v>
      </c>
      <c r="G4149" s="4" t="s">
        <v>1759</v>
      </c>
      <c r="H4149" s="4">
        <v>0.96995805176493799</v>
      </c>
      <c r="I4149" s="4">
        <v>1.1639496621179257E-2</v>
      </c>
      <c r="J4149" s="4" t="s">
        <v>856</v>
      </c>
      <c r="K4149" s="4" t="s">
        <v>998</v>
      </c>
      <c r="L4149" s="4">
        <v>3</v>
      </c>
      <c r="M4149" s="4" t="s">
        <v>1133</v>
      </c>
      <c r="N4149" s="4"/>
    </row>
    <row r="4150" spans="1:14" hidden="1" x14ac:dyDescent="0.3">
      <c r="A4150" s="4" t="s">
        <v>606</v>
      </c>
      <c r="B4150" s="4">
        <v>20</v>
      </c>
      <c r="C4150" s="4">
        <v>20</v>
      </c>
      <c r="D4150" s="5">
        <v>275</v>
      </c>
      <c r="E4150" s="4" t="s">
        <v>861</v>
      </c>
      <c r="F4150" s="12" t="s">
        <v>908</v>
      </c>
      <c r="G4150" s="4" t="s">
        <v>1759</v>
      </c>
      <c r="H4150" s="4">
        <v>0.96583652618135363</v>
      </c>
      <c r="I4150" s="4">
        <v>1.1590038314176244E-2</v>
      </c>
      <c r="J4150" s="4" t="s">
        <v>856</v>
      </c>
      <c r="K4150" s="4" t="s">
        <v>998</v>
      </c>
      <c r="L4150" s="4">
        <v>3</v>
      </c>
      <c r="M4150" s="4" t="s">
        <v>1133</v>
      </c>
      <c r="N4150" s="4"/>
    </row>
    <row r="4151" spans="1:14" hidden="1" x14ac:dyDescent="0.3">
      <c r="A4151" s="4" t="s">
        <v>606</v>
      </c>
      <c r="B4151" s="4">
        <v>20</v>
      </c>
      <c r="C4151" s="4">
        <v>20</v>
      </c>
      <c r="D4151" s="5">
        <v>275</v>
      </c>
      <c r="E4151" s="4" t="s">
        <v>861</v>
      </c>
      <c r="F4151" s="12" t="s">
        <v>909</v>
      </c>
      <c r="G4151" s="4" t="s">
        <v>1759</v>
      </c>
      <c r="H4151" s="4">
        <v>0.96032745591939539</v>
      </c>
      <c r="I4151" s="4">
        <v>1.1523929471032745E-2</v>
      </c>
      <c r="J4151" s="4" t="s">
        <v>856</v>
      </c>
      <c r="K4151" s="4" t="s">
        <v>998</v>
      </c>
      <c r="L4151" s="4">
        <v>3</v>
      </c>
      <c r="M4151" s="4" t="s">
        <v>1133</v>
      </c>
      <c r="N4151" s="4"/>
    </row>
    <row r="4152" spans="1:14" hidden="1" x14ac:dyDescent="0.3">
      <c r="A4152" s="4" t="s">
        <v>606</v>
      </c>
      <c r="B4152" s="4">
        <v>20</v>
      </c>
      <c r="C4152" s="4">
        <v>20</v>
      </c>
      <c r="D4152" s="5">
        <v>275</v>
      </c>
      <c r="E4152" s="4" t="s">
        <v>861</v>
      </c>
      <c r="F4152" s="12" t="s">
        <v>910</v>
      </c>
      <c r="G4152" s="4" t="s">
        <v>1759</v>
      </c>
      <c r="H4152" s="4">
        <v>0.93986459577857417</v>
      </c>
      <c r="I4152" s="4">
        <v>1.1278375149342891E-2</v>
      </c>
      <c r="J4152" s="4" t="s">
        <v>856</v>
      </c>
      <c r="K4152" s="4" t="s">
        <v>998</v>
      </c>
      <c r="L4152" s="4">
        <v>3</v>
      </c>
      <c r="M4152" s="4" t="s">
        <v>1133</v>
      </c>
      <c r="N4152" s="4"/>
    </row>
    <row r="4153" spans="1:14" hidden="1" x14ac:dyDescent="0.3">
      <c r="A4153" s="4" t="s">
        <v>606</v>
      </c>
      <c r="B4153" s="4">
        <v>20</v>
      </c>
      <c r="C4153" s="4">
        <v>20</v>
      </c>
      <c r="D4153" s="5">
        <v>275</v>
      </c>
      <c r="E4153" s="4" t="s">
        <v>861</v>
      </c>
      <c r="F4153" s="12" t="s">
        <v>911</v>
      </c>
      <c r="G4153" s="4" t="s">
        <v>1759</v>
      </c>
      <c r="H4153" s="4">
        <v>0.93299497288390265</v>
      </c>
      <c r="I4153" s="4">
        <v>1.1195939674606832E-2</v>
      </c>
      <c r="J4153" s="4" t="s">
        <v>856</v>
      </c>
      <c r="K4153" s="4" t="s">
        <v>998</v>
      </c>
      <c r="L4153" s="4">
        <v>3</v>
      </c>
      <c r="M4153" s="4" t="s">
        <v>1133</v>
      </c>
      <c r="N4153" s="4"/>
    </row>
    <row r="4154" spans="1:14" hidden="1" x14ac:dyDescent="0.3">
      <c r="A4154" s="4" t="s">
        <v>606</v>
      </c>
      <c r="B4154" s="4">
        <v>20</v>
      </c>
      <c r="C4154" s="4">
        <v>20</v>
      </c>
      <c r="D4154" s="5">
        <v>275</v>
      </c>
      <c r="E4154" s="4" t="s">
        <v>861</v>
      </c>
      <c r="F4154" s="12" t="s">
        <v>912</v>
      </c>
      <c r="G4154" s="4" t="s">
        <v>1759</v>
      </c>
      <c r="H4154" s="4">
        <v>0.92612534998923102</v>
      </c>
      <c r="I4154" s="4">
        <v>1.1113504199870772E-2</v>
      </c>
      <c r="J4154" s="4" t="s">
        <v>856</v>
      </c>
      <c r="K4154" s="4" t="s">
        <v>998</v>
      </c>
      <c r="L4154" s="4">
        <v>3</v>
      </c>
      <c r="M4154" s="4" t="s">
        <v>1133</v>
      </c>
      <c r="N4154" s="4"/>
    </row>
    <row r="4155" spans="1:14" hidden="1" x14ac:dyDescent="0.3">
      <c r="A4155" s="4" t="s">
        <v>606</v>
      </c>
      <c r="B4155" s="4">
        <v>20</v>
      </c>
      <c r="C4155" s="4">
        <v>20</v>
      </c>
      <c r="D4155" s="5">
        <v>275</v>
      </c>
      <c r="E4155" s="4" t="s">
        <v>861</v>
      </c>
      <c r="F4155" s="12" t="s">
        <v>917</v>
      </c>
      <c r="G4155" s="4" t="s">
        <v>1759</v>
      </c>
      <c r="H4155" s="4">
        <v>0.88495575221238942</v>
      </c>
      <c r="I4155" s="4">
        <v>1.0619469026548674E-2</v>
      </c>
      <c r="J4155" s="4" t="s">
        <v>856</v>
      </c>
      <c r="K4155" s="4" t="s">
        <v>998</v>
      </c>
      <c r="L4155" s="4">
        <v>3</v>
      </c>
      <c r="M4155" s="4" t="s">
        <v>1133</v>
      </c>
      <c r="N4155" s="4"/>
    </row>
    <row r="4156" spans="1:14" hidden="1" x14ac:dyDescent="0.3">
      <c r="A4156" s="4" t="s">
        <v>606</v>
      </c>
      <c r="B4156" s="4">
        <v>20</v>
      </c>
      <c r="C4156" s="4">
        <v>20</v>
      </c>
      <c r="D4156" s="5">
        <v>275</v>
      </c>
      <c r="E4156" s="4" t="s">
        <v>861</v>
      </c>
      <c r="F4156" s="12" t="s">
        <v>1134</v>
      </c>
      <c r="G4156" s="4" t="s">
        <v>1759</v>
      </c>
      <c r="H4156" s="4">
        <v>0.92699884125144838</v>
      </c>
      <c r="I4156" s="4">
        <v>1.112398609501738E-2</v>
      </c>
      <c r="J4156" s="4" t="s">
        <v>856</v>
      </c>
      <c r="K4156" s="4" t="s">
        <v>998</v>
      </c>
      <c r="L4156" s="4">
        <v>3</v>
      </c>
      <c r="M4156" s="4" t="s">
        <v>1133</v>
      </c>
      <c r="N4156" s="4"/>
    </row>
    <row r="4157" spans="1:14" hidden="1" x14ac:dyDescent="0.3">
      <c r="A4157" s="4" t="s">
        <v>606</v>
      </c>
      <c r="B4157" s="4">
        <v>20</v>
      </c>
      <c r="C4157" s="4">
        <v>20</v>
      </c>
      <c r="D4157" s="5">
        <v>275</v>
      </c>
      <c r="E4157" s="4" t="s">
        <v>861</v>
      </c>
      <c r="F4157" s="12" t="s">
        <v>1135</v>
      </c>
      <c r="G4157" s="4" t="s">
        <v>1759</v>
      </c>
      <c r="H4157" s="4">
        <v>0.85630586644633055</v>
      </c>
      <c r="I4157" s="4">
        <v>1.0275670397355966E-2</v>
      </c>
      <c r="J4157" s="4" t="s">
        <v>856</v>
      </c>
      <c r="K4157" s="4" t="s">
        <v>998</v>
      </c>
      <c r="L4157" s="4">
        <v>3</v>
      </c>
      <c r="M4157" s="4" t="s">
        <v>1133</v>
      </c>
      <c r="N4157" s="4"/>
    </row>
    <row r="4158" spans="1:14" hidden="1" x14ac:dyDescent="0.3">
      <c r="A4158" s="4" t="s">
        <v>606</v>
      </c>
      <c r="B4158" s="4">
        <v>20</v>
      </c>
      <c r="C4158" s="4">
        <v>20</v>
      </c>
      <c r="D4158" s="5">
        <v>275</v>
      </c>
      <c r="E4158" s="4" t="s">
        <v>861</v>
      </c>
      <c r="F4158" s="12" t="s">
        <v>1136</v>
      </c>
      <c r="G4158" s="4" t="s">
        <v>1759</v>
      </c>
      <c r="H4158" s="4">
        <v>0.73052553112187857</v>
      </c>
      <c r="I4158" s="4">
        <v>8.7663063734625436E-3</v>
      </c>
      <c r="J4158" s="4" t="s">
        <v>856</v>
      </c>
      <c r="K4158" s="4" t="s">
        <v>998</v>
      </c>
      <c r="L4158" s="4">
        <v>3</v>
      </c>
      <c r="M4158" s="4" t="s">
        <v>1133</v>
      </c>
      <c r="N4158" s="4"/>
    </row>
    <row r="4159" spans="1:14" hidden="1" x14ac:dyDescent="0.3">
      <c r="A4159" s="4" t="s">
        <v>606</v>
      </c>
      <c r="B4159" s="4">
        <v>20</v>
      </c>
      <c r="C4159" s="4">
        <v>20</v>
      </c>
      <c r="D4159" s="5">
        <v>275</v>
      </c>
      <c r="E4159" s="4" t="s">
        <v>861</v>
      </c>
      <c r="F4159" s="12" t="s">
        <v>1137</v>
      </c>
      <c r="G4159" s="4" t="s">
        <v>1759</v>
      </c>
      <c r="H4159" s="4">
        <v>0.77870068229012157</v>
      </c>
      <c r="I4159" s="4">
        <v>9.3444081874814594E-3</v>
      </c>
      <c r="J4159" s="4" t="s">
        <v>856</v>
      </c>
      <c r="K4159" s="4" t="s">
        <v>998</v>
      </c>
      <c r="L4159" s="4">
        <v>3</v>
      </c>
      <c r="M4159" s="4" t="s">
        <v>1133</v>
      </c>
      <c r="N4159" s="4"/>
    </row>
    <row r="4160" spans="1:14" hidden="1" x14ac:dyDescent="0.3">
      <c r="A4160" s="4" t="s">
        <v>606</v>
      </c>
      <c r="B4160" s="4">
        <v>20</v>
      </c>
      <c r="C4160" s="4">
        <v>20</v>
      </c>
      <c r="D4160" s="5">
        <v>275</v>
      </c>
      <c r="E4160" s="4" t="s">
        <v>861</v>
      </c>
      <c r="F4160" s="4" t="s">
        <v>922</v>
      </c>
      <c r="G4160" s="4" t="s">
        <v>967</v>
      </c>
      <c r="H4160" s="4">
        <v>0.13197323862228463</v>
      </c>
      <c r="I4160" s="4">
        <v>2.5074915338234079E-3</v>
      </c>
      <c r="J4160" s="4" t="s">
        <v>856</v>
      </c>
      <c r="K4160" s="4" t="s">
        <v>998</v>
      </c>
      <c r="L4160" s="4">
        <v>3</v>
      </c>
      <c r="M4160" s="4" t="s">
        <v>1138</v>
      </c>
      <c r="N4160" s="4"/>
    </row>
    <row r="4161" spans="1:14" hidden="1" x14ac:dyDescent="0.3">
      <c r="A4161" s="4" t="s">
        <v>606</v>
      </c>
      <c r="B4161" s="4">
        <v>20</v>
      </c>
      <c r="C4161" s="4">
        <v>20</v>
      </c>
      <c r="D4161" s="5">
        <v>275</v>
      </c>
      <c r="E4161" s="4" t="s">
        <v>861</v>
      </c>
      <c r="F4161" s="4" t="s">
        <v>904</v>
      </c>
      <c r="G4161" s="4" t="s">
        <v>967</v>
      </c>
      <c r="H4161" s="4">
        <v>0.1322211808809747</v>
      </c>
      <c r="I4161" s="4">
        <v>2.5122024367385193E-3</v>
      </c>
      <c r="J4161" s="4" t="s">
        <v>856</v>
      </c>
      <c r="K4161" s="4" t="s">
        <v>998</v>
      </c>
      <c r="L4161" s="4">
        <v>3</v>
      </c>
      <c r="M4161" s="4" t="s">
        <v>1138</v>
      </c>
      <c r="N4161" s="4"/>
    </row>
    <row r="4162" spans="1:14" hidden="1" x14ac:dyDescent="0.3">
      <c r="A4162" s="4" t="s">
        <v>606</v>
      </c>
      <c r="B4162" s="4">
        <v>20</v>
      </c>
      <c r="C4162" s="4">
        <v>20</v>
      </c>
      <c r="D4162" s="5">
        <v>275</v>
      </c>
      <c r="E4162" s="4" t="s">
        <v>861</v>
      </c>
      <c r="F4162" s="4" t="s">
        <v>905</v>
      </c>
      <c r="G4162" s="4" t="s">
        <v>967</v>
      </c>
      <c r="H4162" s="4">
        <v>0.13557676881116637</v>
      </c>
      <c r="I4162" s="4">
        <v>2.5759586074121611E-3</v>
      </c>
      <c r="J4162" s="4" t="s">
        <v>856</v>
      </c>
      <c r="K4162" s="4" t="s">
        <v>998</v>
      </c>
      <c r="L4162" s="4">
        <v>3</v>
      </c>
      <c r="M4162" s="4" t="s">
        <v>1138</v>
      </c>
      <c r="N4162" s="4"/>
    </row>
    <row r="4163" spans="1:14" hidden="1" x14ac:dyDescent="0.3">
      <c r="A4163" s="4" t="s">
        <v>606</v>
      </c>
      <c r="B4163" s="4">
        <v>20</v>
      </c>
      <c r="C4163" s="4">
        <v>20</v>
      </c>
      <c r="D4163" s="5">
        <v>275</v>
      </c>
      <c r="E4163" s="4" t="s">
        <v>861</v>
      </c>
      <c r="F4163" s="4" t="s">
        <v>906</v>
      </c>
      <c r="G4163" s="4" t="s">
        <v>967</v>
      </c>
      <c r="H4163" s="4">
        <v>0.13445628612716762</v>
      </c>
      <c r="I4163" s="4">
        <v>2.5546694364161847E-3</v>
      </c>
      <c r="J4163" s="4" t="s">
        <v>856</v>
      </c>
      <c r="K4163" s="4" t="s">
        <v>998</v>
      </c>
      <c r="L4163" s="4">
        <v>3</v>
      </c>
      <c r="M4163" s="4" t="s">
        <v>1138</v>
      </c>
      <c r="N4163" s="4"/>
    </row>
    <row r="4164" spans="1:14" hidden="1" x14ac:dyDescent="0.3">
      <c r="A4164" s="4" t="s">
        <v>606</v>
      </c>
      <c r="B4164" s="4">
        <v>20</v>
      </c>
      <c r="C4164" s="4">
        <v>20</v>
      </c>
      <c r="D4164" s="5">
        <v>275</v>
      </c>
      <c r="E4164" s="4" t="s">
        <v>861</v>
      </c>
      <c r="F4164" s="4" t="s">
        <v>903</v>
      </c>
      <c r="G4164" s="4" t="s">
        <v>967</v>
      </c>
      <c r="H4164" s="4">
        <v>0.13249161458822839</v>
      </c>
      <c r="I4164" s="4">
        <v>2.5173406771763392E-3</v>
      </c>
      <c r="J4164" s="4" t="s">
        <v>856</v>
      </c>
      <c r="K4164" s="4" t="s">
        <v>998</v>
      </c>
      <c r="L4164" s="4">
        <v>3</v>
      </c>
      <c r="M4164" s="4" t="s">
        <v>1138</v>
      </c>
      <c r="N4164" s="4"/>
    </row>
    <row r="4165" spans="1:14" hidden="1" x14ac:dyDescent="0.3">
      <c r="A4165" s="4" t="s">
        <v>606</v>
      </c>
      <c r="B4165" s="4">
        <v>20</v>
      </c>
      <c r="C4165" s="4">
        <v>20</v>
      </c>
      <c r="D4165" s="5">
        <v>275</v>
      </c>
      <c r="E4165" s="4" t="s">
        <v>861</v>
      </c>
      <c r="F4165" s="4" t="s">
        <v>907</v>
      </c>
      <c r="G4165" s="4" t="s">
        <v>967</v>
      </c>
      <c r="H4165" s="4">
        <v>0.13052694304928916</v>
      </c>
      <c r="I4165" s="4">
        <v>2.480011917936494E-3</v>
      </c>
      <c r="J4165" s="4" t="s">
        <v>856</v>
      </c>
      <c r="K4165" s="4" t="s">
        <v>998</v>
      </c>
      <c r="L4165" s="4">
        <v>3</v>
      </c>
      <c r="M4165" s="4" t="s">
        <v>1138</v>
      </c>
      <c r="N4165" s="4"/>
    </row>
    <row r="4166" spans="1:14" hidden="1" x14ac:dyDescent="0.3">
      <c r="A4166" s="4" t="s">
        <v>606</v>
      </c>
      <c r="B4166" s="4">
        <v>20</v>
      </c>
      <c r="C4166" s="4">
        <v>20</v>
      </c>
      <c r="D4166" s="5">
        <v>275</v>
      </c>
      <c r="E4166" s="4" t="s">
        <v>861</v>
      </c>
      <c r="F4166" s="4" t="s">
        <v>908</v>
      </c>
      <c r="G4166" s="4" t="s">
        <v>967</v>
      </c>
      <c r="H4166" s="4">
        <v>0.13084038883662588</v>
      </c>
      <c r="I4166" s="4">
        <v>2.4859673878958916E-3</v>
      </c>
      <c r="J4166" s="4" t="s">
        <v>856</v>
      </c>
      <c r="K4166" s="4" t="s">
        <v>998</v>
      </c>
      <c r="L4166" s="4">
        <v>3</v>
      </c>
      <c r="M4166" s="4" t="s">
        <v>1138</v>
      </c>
      <c r="N4166" s="4"/>
    </row>
    <row r="4167" spans="1:14" hidden="1" x14ac:dyDescent="0.3">
      <c r="A4167" s="4" t="s">
        <v>606</v>
      </c>
      <c r="B4167" s="4">
        <v>20</v>
      </c>
      <c r="C4167" s="4">
        <v>20</v>
      </c>
      <c r="D4167" s="5">
        <v>275</v>
      </c>
      <c r="E4167" s="4" t="s">
        <v>861</v>
      </c>
      <c r="F4167" s="4" t="s">
        <v>909</v>
      </c>
      <c r="G4167" s="4" t="s">
        <v>967</v>
      </c>
      <c r="H4167" s="4">
        <v>0.13582102370319477</v>
      </c>
      <c r="I4167" s="4">
        <v>2.5805994503607004E-3</v>
      </c>
      <c r="J4167" s="4" t="s">
        <v>856</v>
      </c>
      <c r="K4167" s="4" t="s">
        <v>998</v>
      </c>
      <c r="L4167" s="4">
        <v>3</v>
      </c>
      <c r="M4167" s="4" t="s">
        <v>1138</v>
      </c>
      <c r="N4167" s="4"/>
    </row>
    <row r="4168" spans="1:14" hidden="1" x14ac:dyDescent="0.3">
      <c r="A4168" s="4" t="s">
        <v>606</v>
      </c>
      <c r="B4168" s="4">
        <v>20</v>
      </c>
      <c r="C4168" s="4">
        <v>20</v>
      </c>
      <c r="D4168" s="5">
        <v>275</v>
      </c>
      <c r="E4168" s="4" t="s">
        <v>861</v>
      </c>
      <c r="F4168" s="4" t="s">
        <v>910</v>
      </c>
      <c r="G4168" s="4" t="s">
        <v>967</v>
      </c>
      <c r="H4168" s="4">
        <v>0.13589615159863094</v>
      </c>
      <c r="I4168" s="4">
        <v>2.582026880373988E-3</v>
      </c>
      <c r="J4168" s="4" t="s">
        <v>856</v>
      </c>
      <c r="K4168" s="4" t="s">
        <v>998</v>
      </c>
      <c r="L4168" s="4">
        <v>3</v>
      </c>
      <c r="M4168" s="4" t="s">
        <v>1138</v>
      </c>
      <c r="N4168" s="4"/>
    </row>
    <row r="4169" spans="1:14" hidden="1" x14ac:dyDescent="0.3">
      <c r="A4169" s="4" t="s">
        <v>606</v>
      </c>
      <c r="B4169" s="4">
        <v>20</v>
      </c>
      <c r="C4169" s="4">
        <v>20</v>
      </c>
      <c r="D4169" s="5">
        <v>275</v>
      </c>
      <c r="E4169" s="4" t="s">
        <v>861</v>
      </c>
      <c r="F4169" s="4" t="s">
        <v>911</v>
      </c>
      <c r="G4169" s="4" t="s">
        <v>967</v>
      </c>
      <c r="H4169" s="4">
        <v>0.13597311034595835</v>
      </c>
      <c r="I4169" s="4">
        <v>2.5834890965732086E-3</v>
      </c>
      <c r="J4169" s="4" t="s">
        <v>856</v>
      </c>
      <c r="K4169" s="4" t="s">
        <v>998</v>
      </c>
      <c r="L4169" s="4">
        <v>3</v>
      </c>
      <c r="M4169" s="4" t="s">
        <v>1138</v>
      </c>
      <c r="N4169" s="4"/>
    </row>
    <row r="4170" spans="1:14" hidden="1" x14ac:dyDescent="0.3">
      <c r="A4170" s="4" t="s">
        <v>606</v>
      </c>
      <c r="B4170" s="4">
        <v>20</v>
      </c>
      <c r="C4170" s="4">
        <v>20</v>
      </c>
      <c r="D4170" s="5">
        <v>275</v>
      </c>
      <c r="E4170" s="4" t="s">
        <v>861</v>
      </c>
      <c r="F4170" s="4" t="s">
        <v>912</v>
      </c>
      <c r="G4170" s="4" t="s">
        <v>967</v>
      </c>
      <c r="H4170" s="4">
        <v>0.1298563447725459</v>
      </c>
      <c r="I4170" s="4">
        <v>2.467270550678372E-3</v>
      </c>
      <c r="J4170" s="4" t="s">
        <v>856</v>
      </c>
      <c r="K4170" s="4" t="s">
        <v>998</v>
      </c>
      <c r="L4170" s="4">
        <v>3</v>
      </c>
      <c r="M4170" s="4" t="s">
        <v>1138</v>
      </c>
      <c r="N4170" s="4"/>
    </row>
    <row r="4171" spans="1:14" hidden="1" x14ac:dyDescent="0.3">
      <c r="A4171" s="4" t="s">
        <v>606</v>
      </c>
      <c r="B4171" s="4">
        <v>20</v>
      </c>
      <c r="C4171" s="4">
        <v>20</v>
      </c>
      <c r="D4171" s="5">
        <v>275</v>
      </c>
      <c r="E4171" s="4" t="s">
        <v>861</v>
      </c>
      <c r="F4171" s="4" t="s">
        <v>917</v>
      </c>
      <c r="G4171" s="4" t="s">
        <v>967</v>
      </c>
      <c r="H4171" s="4">
        <v>0.12428753383219232</v>
      </c>
      <c r="I4171" s="4">
        <v>2.3614631428116538E-3</v>
      </c>
      <c r="J4171" s="4" t="s">
        <v>856</v>
      </c>
      <c r="K4171" s="4" t="s">
        <v>998</v>
      </c>
      <c r="L4171" s="4">
        <v>3</v>
      </c>
      <c r="M4171" s="4" t="s">
        <v>1138</v>
      </c>
      <c r="N4171" s="4"/>
    </row>
    <row r="4172" spans="1:14" hidden="1" x14ac:dyDescent="0.3">
      <c r="A4172" s="4" t="s">
        <v>606</v>
      </c>
      <c r="B4172" s="4">
        <v>20</v>
      </c>
      <c r="C4172" s="4">
        <v>20</v>
      </c>
      <c r="D4172" s="5">
        <v>275</v>
      </c>
      <c r="E4172" s="4" t="s">
        <v>861</v>
      </c>
      <c r="F4172" s="4" t="s">
        <v>1134</v>
      </c>
      <c r="G4172" s="4" t="s">
        <v>967</v>
      </c>
      <c r="H4172" s="4">
        <v>0.12931646350871778</v>
      </c>
      <c r="I4172" s="4">
        <v>2.4570128066656377E-3</v>
      </c>
      <c r="J4172" s="4" t="s">
        <v>856</v>
      </c>
      <c r="K4172" s="4" t="s">
        <v>998</v>
      </c>
      <c r="L4172" s="4">
        <v>3</v>
      </c>
      <c r="M4172" s="4" t="s">
        <v>1138</v>
      </c>
      <c r="N4172" s="4"/>
    </row>
    <row r="4173" spans="1:14" hidden="1" x14ac:dyDescent="0.3">
      <c r="A4173" s="4" t="s">
        <v>606</v>
      </c>
      <c r="B4173" s="4">
        <v>20</v>
      </c>
      <c r="C4173" s="4">
        <v>20</v>
      </c>
      <c r="D4173" s="5">
        <v>275</v>
      </c>
      <c r="E4173" s="4" t="s">
        <v>861</v>
      </c>
      <c r="F4173" s="4" t="s">
        <v>1135</v>
      </c>
      <c r="G4173" s="4" t="s">
        <v>967</v>
      </c>
      <c r="H4173" s="4">
        <v>0.12073582780628207</v>
      </c>
      <c r="I4173" s="4">
        <v>2.2939807283193594E-3</v>
      </c>
      <c r="J4173" s="4" t="s">
        <v>856</v>
      </c>
      <c r="K4173" s="4" t="s">
        <v>998</v>
      </c>
      <c r="L4173" s="4">
        <v>3</v>
      </c>
      <c r="M4173" s="4" t="s">
        <v>1138</v>
      </c>
      <c r="N4173" s="4"/>
    </row>
    <row r="4174" spans="1:14" hidden="1" x14ac:dyDescent="0.3">
      <c r="A4174" s="4" t="s">
        <v>606</v>
      </c>
      <c r="B4174" s="4">
        <v>20</v>
      </c>
      <c r="C4174" s="4">
        <v>20</v>
      </c>
      <c r="D4174" s="5">
        <v>275</v>
      </c>
      <c r="E4174" s="4" t="s">
        <v>861</v>
      </c>
      <c r="F4174" s="4" t="s">
        <v>1136</v>
      </c>
      <c r="G4174" s="4" t="s">
        <v>967</v>
      </c>
      <c r="H4174" s="4">
        <v>0.10663329161451815</v>
      </c>
      <c r="I4174" s="4">
        <v>2.0260325406758449E-3</v>
      </c>
      <c r="J4174" s="4" t="s">
        <v>856</v>
      </c>
      <c r="K4174" s="4" t="s">
        <v>998</v>
      </c>
      <c r="L4174" s="4">
        <v>3</v>
      </c>
      <c r="M4174" s="4" t="s">
        <v>1138</v>
      </c>
      <c r="N4174" s="4"/>
    </row>
    <row r="4175" spans="1:14" hidden="1" x14ac:dyDescent="0.3">
      <c r="A4175" s="4" t="s">
        <v>606</v>
      </c>
      <c r="B4175" s="4">
        <v>20</v>
      </c>
      <c r="C4175" s="4">
        <v>20</v>
      </c>
      <c r="D4175" s="5">
        <v>275</v>
      </c>
      <c r="E4175" s="4" t="s">
        <v>861</v>
      </c>
      <c r="F4175" s="4" t="s">
        <v>1137</v>
      </c>
      <c r="G4175" s="4" t="s">
        <v>967</v>
      </c>
      <c r="H4175" s="4">
        <v>0.10224827752931222</v>
      </c>
      <c r="I4175" s="4">
        <v>1.9427172730569322E-3</v>
      </c>
      <c r="J4175" s="4" t="s">
        <v>856</v>
      </c>
      <c r="K4175" s="4" t="s">
        <v>998</v>
      </c>
      <c r="L4175" s="4">
        <v>3</v>
      </c>
      <c r="M4175" s="4" t="s">
        <v>1138</v>
      </c>
      <c r="N4175" s="4"/>
    </row>
    <row r="4176" spans="1:14" hidden="1" x14ac:dyDescent="0.3">
      <c r="A4176" s="4" t="s">
        <v>606</v>
      </c>
      <c r="B4176" s="4">
        <v>20</v>
      </c>
      <c r="C4176" s="4">
        <v>20</v>
      </c>
      <c r="D4176" s="5">
        <v>275</v>
      </c>
      <c r="E4176" s="4" t="s">
        <v>861</v>
      </c>
      <c r="F4176" s="12" t="s">
        <v>922</v>
      </c>
      <c r="G4176" s="4" t="s">
        <v>1760</v>
      </c>
      <c r="H4176" s="4">
        <v>7.0949560130189635</v>
      </c>
      <c r="I4176" s="4">
        <v>0.15943930637540527</v>
      </c>
      <c r="J4176" s="4" t="s">
        <v>856</v>
      </c>
      <c r="K4176" s="4" t="s">
        <v>998</v>
      </c>
      <c r="L4176" s="4">
        <v>3</v>
      </c>
      <c r="M4176" s="4" t="s">
        <v>1139</v>
      </c>
      <c r="N4176" s="4"/>
    </row>
    <row r="4177" spans="1:14" hidden="1" x14ac:dyDescent="0.3">
      <c r="A4177" s="4" t="s">
        <v>606</v>
      </c>
      <c r="B4177" s="4">
        <v>20</v>
      </c>
      <c r="C4177" s="4">
        <v>20</v>
      </c>
      <c r="D4177" s="5">
        <v>275</v>
      </c>
      <c r="E4177" s="4" t="s">
        <v>861</v>
      </c>
      <c r="F4177" s="12" t="s">
        <v>904</v>
      </c>
      <c r="G4177" s="4" t="s">
        <v>1760</v>
      </c>
      <c r="H4177" s="4">
        <v>7.1349856364112956</v>
      </c>
      <c r="I4177" s="4">
        <v>0.16033886028052191</v>
      </c>
      <c r="J4177" s="4" t="s">
        <v>856</v>
      </c>
      <c r="K4177" s="4" t="s">
        <v>998</v>
      </c>
      <c r="L4177" s="4">
        <v>3</v>
      </c>
      <c r="M4177" s="4" t="s">
        <v>1139</v>
      </c>
      <c r="N4177" s="4"/>
    </row>
    <row r="4178" spans="1:14" hidden="1" x14ac:dyDescent="0.3">
      <c r="A4178" s="4" t="s">
        <v>606</v>
      </c>
      <c r="B4178" s="4">
        <v>20</v>
      </c>
      <c r="C4178" s="4">
        <v>20</v>
      </c>
      <c r="D4178" s="5">
        <v>275</v>
      </c>
      <c r="E4178" s="4" t="s">
        <v>861</v>
      </c>
      <c r="F4178" s="12" t="s">
        <v>905</v>
      </c>
      <c r="G4178" s="4" t="s">
        <v>1760</v>
      </c>
      <c r="H4178" s="4">
        <v>7.078457367417248</v>
      </c>
      <c r="I4178" s="4">
        <v>0.15906854542832621</v>
      </c>
      <c r="J4178" s="4" t="s">
        <v>856</v>
      </c>
      <c r="K4178" s="4" t="s">
        <v>998</v>
      </c>
      <c r="L4178" s="4">
        <v>3</v>
      </c>
      <c r="M4178" s="4" t="s">
        <v>1139</v>
      </c>
      <c r="N4178" s="4"/>
    </row>
    <row r="4179" spans="1:14" hidden="1" x14ac:dyDescent="0.3">
      <c r="A4179" s="4" t="s">
        <v>606</v>
      </c>
      <c r="B4179" s="4">
        <v>20</v>
      </c>
      <c r="C4179" s="4">
        <v>20</v>
      </c>
      <c r="D4179" s="5">
        <v>275</v>
      </c>
      <c r="E4179" s="4" t="s">
        <v>861</v>
      </c>
      <c r="F4179" s="12" t="s">
        <v>906</v>
      </c>
      <c r="G4179" s="4" t="s">
        <v>1760</v>
      </c>
      <c r="H4179" s="4">
        <v>7.2585117273424409</v>
      </c>
      <c r="I4179" s="4">
        <v>0.16311476392547583</v>
      </c>
      <c r="J4179" s="4" t="s">
        <v>856</v>
      </c>
      <c r="K4179" s="4" t="s">
        <v>998</v>
      </c>
      <c r="L4179" s="4">
        <v>3</v>
      </c>
      <c r="M4179" s="4" t="s">
        <v>1139</v>
      </c>
      <c r="N4179" s="4"/>
    </row>
    <row r="4180" spans="1:14" hidden="1" x14ac:dyDescent="0.3">
      <c r="A4180" s="4" t="s">
        <v>606</v>
      </c>
      <c r="B4180" s="4">
        <v>20</v>
      </c>
      <c r="C4180" s="4">
        <v>20</v>
      </c>
      <c r="D4180" s="5">
        <v>275</v>
      </c>
      <c r="E4180" s="4" t="s">
        <v>861</v>
      </c>
      <c r="F4180" s="12" t="s">
        <v>903</v>
      </c>
      <c r="G4180" s="4" t="s">
        <v>1760</v>
      </c>
      <c r="H4180" s="4">
        <v>7.3520092601774909</v>
      </c>
      <c r="I4180" s="4">
        <v>0.16521585965541102</v>
      </c>
      <c r="J4180" s="4" t="s">
        <v>856</v>
      </c>
      <c r="K4180" s="4" t="s">
        <v>998</v>
      </c>
      <c r="L4180" s="4">
        <v>3</v>
      </c>
      <c r="M4180" s="4" t="s">
        <v>1139</v>
      </c>
      <c r="N4180" s="4"/>
    </row>
    <row r="4181" spans="1:14" hidden="1" x14ac:dyDescent="0.3">
      <c r="A4181" s="4" t="s">
        <v>606</v>
      </c>
      <c r="B4181" s="4">
        <v>20</v>
      </c>
      <c r="C4181" s="4">
        <v>20</v>
      </c>
      <c r="D4181" s="5">
        <v>275</v>
      </c>
      <c r="E4181" s="4" t="s">
        <v>861</v>
      </c>
      <c r="F4181" s="12" t="s">
        <v>907</v>
      </c>
      <c r="G4181" s="4" t="s">
        <v>1760</v>
      </c>
      <c r="H4181" s="4">
        <v>7.4310945242827415</v>
      </c>
      <c r="I4181" s="4">
        <v>0.16699307992715326</v>
      </c>
      <c r="J4181" s="4" t="s">
        <v>856</v>
      </c>
      <c r="K4181" s="4" t="s">
        <v>998</v>
      </c>
      <c r="L4181" s="4">
        <v>3</v>
      </c>
      <c r="M4181" s="4" t="s">
        <v>1139</v>
      </c>
      <c r="N4181" s="4"/>
    </row>
    <row r="4182" spans="1:14" hidden="1" x14ac:dyDescent="0.3">
      <c r="A4182" s="4" t="s">
        <v>606</v>
      </c>
      <c r="B4182" s="4">
        <v>20</v>
      </c>
      <c r="C4182" s="4">
        <v>20</v>
      </c>
      <c r="D4182" s="5">
        <v>275</v>
      </c>
      <c r="E4182" s="4" t="s">
        <v>861</v>
      </c>
      <c r="F4182" s="12" t="s">
        <v>908</v>
      </c>
      <c r="G4182" s="4" t="s">
        <v>1760</v>
      </c>
      <c r="H4182" s="4">
        <v>7.3817919280822943</v>
      </c>
      <c r="I4182" s="4">
        <v>0.16588514187563022</v>
      </c>
      <c r="J4182" s="4" t="s">
        <v>856</v>
      </c>
      <c r="K4182" s="4" t="s">
        <v>998</v>
      </c>
      <c r="L4182" s="4">
        <v>3</v>
      </c>
      <c r="M4182" s="4" t="s">
        <v>1139</v>
      </c>
      <c r="N4182" s="4"/>
    </row>
    <row r="4183" spans="1:14" hidden="1" x14ac:dyDescent="0.3">
      <c r="A4183" s="4" t="s">
        <v>606</v>
      </c>
      <c r="B4183" s="4">
        <v>20</v>
      </c>
      <c r="C4183" s="4">
        <v>20</v>
      </c>
      <c r="D4183" s="5">
        <v>275</v>
      </c>
      <c r="E4183" s="4" t="s">
        <v>861</v>
      </c>
      <c r="F4183" s="12" t="s">
        <v>909</v>
      </c>
      <c r="G4183" s="4" t="s">
        <v>1760</v>
      </c>
      <c r="H4183" s="4">
        <v>7.0705361345086573</v>
      </c>
      <c r="I4183" s="4">
        <v>0.15889053785812193</v>
      </c>
      <c r="J4183" s="4" t="s">
        <v>856</v>
      </c>
      <c r="K4183" s="4" t="s">
        <v>998</v>
      </c>
      <c r="L4183" s="4">
        <v>3</v>
      </c>
      <c r="M4183" s="4" t="s">
        <v>1139</v>
      </c>
      <c r="N4183" s="4"/>
    </row>
    <row r="4184" spans="1:14" hidden="1" x14ac:dyDescent="0.3">
      <c r="A4184" s="4" t="s">
        <v>606</v>
      </c>
      <c r="B4184" s="4">
        <v>20</v>
      </c>
      <c r="C4184" s="4">
        <v>20</v>
      </c>
      <c r="D4184" s="5">
        <v>275</v>
      </c>
      <c r="E4184" s="4" t="s">
        <v>861</v>
      </c>
      <c r="F4184" s="12" t="s">
        <v>910</v>
      </c>
      <c r="G4184" s="4" t="s">
        <v>1760</v>
      </c>
      <c r="H4184" s="4">
        <v>6.9160501215256094</v>
      </c>
      <c r="I4184" s="4">
        <v>0.15541889649635424</v>
      </c>
      <c r="J4184" s="4" t="s">
        <v>856</v>
      </c>
      <c r="K4184" s="4" t="s">
        <v>998</v>
      </c>
      <c r="L4184" s="4">
        <v>3</v>
      </c>
      <c r="M4184" s="4" t="s">
        <v>1139</v>
      </c>
      <c r="N4184" s="4"/>
    </row>
    <row r="4185" spans="1:14" hidden="1" x14ac:dyDescent="0.3">
      <c r="A4185" s="4" t="s">
        <v>606</v>
      </c>
      <c r="B4185" s="4">
        <v>20</v>
      </c>
      <c r="C4185" s="4">
        <v>20</v>
      </c>
      <c r="D4185" s="5">
        <v>275</v>
      </c>
      <c r="E4185" s="4" t="s">
        <v>861</v>
      </c>
      <c r="F4185" s="12" t="s">
        <v>911</v>
      </c>
      <c r="G4185" s="4" t="s">
        <v>1760</v>
      </c>
      <c r="H4185" s="4">
        <v>6.8616138184238782</v>
      </c>
      <c r="I4185" s="4">
        <v>0.15419559273065714</v>
      </c>
      <c r="J4185" s="4" t="s">
        <v>856</v>
      </c>
      <c r="K4185" s="4" t="s">
        <v>998</v>
      </c>
      <c r="L4185" s="4">
        <v>3</v>
      </c>
      <c r="M4185" s="4" t="s">
        <v>1139</v>
      </c>
      <c r="N4185" s="4"/>
    </row>
    <row r="4186" spans="1:14" hidden="1" x14ac:dyDescent="0.3">
      <c r="A4186" s="4" t="s">
        <v>606</v>
      </c>
      <c r="B4186" s="4">
        <v>20</v>
      </c>
      <c r="C4186" s="4">
        <v>20</v>
      </c>
      <c r="D4186" s="5">
        <v>275</v>
      </c>
      <c r="E4186" s="4" t="s">
        <v>861</v>
      </c>
      <c r="F4186" s="12" t="s">
        <v>912</v>
      </c>
      <c r="G4186" s="4" t="s">
        <v>1760</v>
      </c>
      <c r="H4186" s="4">
        <v>7.1319222145934873</v>
      </c>
      <c r="I4186" s="4">
        <v>0.16027001843726449</v>
      </c>
      <c r="J4186" s="4" t="s">
        <v>856</v>
      </c>
      <c r="K4186" s="4" t="s">
        <v>998</v>
      </c>
      <c r="L4186" s="4">
        <v>3</v>
      </c>
      <c r="M4186" s="4" t="s">
        <v>1139</v>
      </c>
      <c r="N4186" s="4"/>
    </row>
    <row r="4187" spans="1:14" hidden="1" x14ac:dyDescent="0.3">
      <c r="A4187" s="4" t="s">
        <v>606</v>
      </c>
      <c r="B4187" s="4">
        <v>20</v>
      </c>
      <c r="C4187" s="4">
        <v>20</v>
      </c>
      <c r="D4187" s="5">
        <v>275</v>
      </c>
      <c r="E4187" s="4" t="s">
        <v>861</v>
      </c>
      <c r="F4187" s="12" t="s">
        <v>917</v>
      </c>
      <c r="G4187" s="4" t="s">
        <v>1760</v>
      </c>
      <c r="H4187" s="4">
        <v>7.1202293981246632</v>
      </c>
      <c r="I4187" s="4">
        <v>0.16000725506791544</v>
      </c>
      <c r="J4187" s="4" t="s">
        <v>856</v>
      </c>
      <c r="K4187" s="4" t="s">
        <v>998</v>
      </c>
      <c r="L4187" s="4">
        <v>3</v>
      </c>
      <c r="M4187" s="4" t="s">
        <v>1139</v>
      </c>
      <c r="N4187" s="4"/>
    </row>
    <row r="4188" spans="1:14" hidden="1" x14ac:dyDescent="0.3">
      <c r="A4188" s="4" t="s">
        <v>606</v>
      </c>
      <c r="B4188" s="4">
        <v>20</v>
      </c>
      <c r="C4188" s="4">
        <v>20</v>
      </c>
      <c r="D4188" s="5">
        <v>275</v>
      </c>
      <c r="E4188" s="4" t="s">
        <v>861</v>
      </c>
      <c r="F4188" s="12" t="s">
        <v>1134</v>
      </c>
      <c r="G4188" s="4" t="s">
        <v>1760</v>
      </c>
      <c r="H4188" s="4">
        <v>7.1684518436351716</v>
      </c>
      <c r="I4188" s="4">
        <v>0.16109091975164469</v>
      </c>
      <c r="J4188" s="4" t="s">
        <v>856</v>
      </c>
      <c r="K4188" s="4" t="s">
        <v>998</v>
      </c>
      <c r="L4188" s="4">
        <v>3</v>
      </c>
      <c r="M4188" s="4" t="s">
        <v>1139</v>
      </c>
      <c r="N4188" s="4"/>
    </row>
    <row r="4189" spans="1:14" hidden="1" x14ac:dyDescent="0.3">
      <c r="A4189" s="4" t="s">
        <v>606</v>
      </c>
      <c r="B4189" s="4">
        <v>20</v>
      </c>
      <c r="C4189" s="4">
        <v>20</v>
      </c>
      <c r="D4189" s="5">
        <v>275</v>
      </c>
      <c r="E4189" s="4" t="s">
        <v>861</v>
      </c>
      <c r="F4189" s="12" t="s">
        <v>1135</v>
      </c>
      <c r="G4189" s="4" t="s">
        <v>1760</v>
      </c>
      <c r="H4189" s="4">
        <v>7.0923923909334858</v>
      </c>
      <c r="I4189" s="4">
        <v>0.15938169613421882</v>
      </c>
      <c r="J4189" s="4" t="s">
        <v>856</v>
      </c>
      <c r="K4189" s="4" t="s">
        <v>998</v>
      </c>
      <c r="L4189" s="4">
        <v>3</v>
      </c>
      <c r="M4189" s="4" t="s">
        <v>1139</v>
      </c>
      <c r="N4189" s="4"/>
    </row>
    <row r="4190" spans="1:14" hidden="1" x14ac:dyDescent="0.3">
      <c r="A4190" s="4" t="s">
        <v>606</v>
      </c>
      <c r="B4190" s="4">
        <v>20</v>
      </c>
      <c r="C4190" s="4">
        <v>20</v>
      </c>
      <c r="D4190" s="5">
        <v>275</v>
      </c>
      <c r="E4190" s="4" t="s">
        <v>861</v>
      </c>
      <c r="F4190" s="12" t="s">
        <v>1136</v>
      </c>
      <c r="G4190" s="4" t="s">
        <v>1760</v>
      </c>
      <c r="H4190" s="4">
        <v>6.8508204150983678</v>
      </c>
      <c r="I4190" s="4">
        <v>0.1539530411578931</v>
      </c>
      <c r="J4190" s="4" t="s">
        <v>856</v>
      </c>
      <c r="K4190" s="4" t="s">
        <v>998</v>
      </c>
      <c r="L4190" s="4">
        <v>3</v>
      </c>
      <c r="M4190" s="4" t="s">
        <v>1139</v>
      </c>
      <c r="N4190" s="4"/>
    </row>
    <row r="4191" spans="1:14" hidden="1" x14ac:dyDescent="0.3">
      <c r="A4191" s="4" t="s">
        <v>606</v>
      </c>
      <c r="B4191" s="4">
        <v>20</v>
      </c>
      <c r="C4191" s="4">
        <v>20</v>
      </c>
      <c r="D4191" s="5">
        <v>275</v>
      </c>
      <c r="E4191" s="4" t="s">
        <v>861</v>
      </c>
      <c r="F4191" s="12" t="s">
        <v>1137</v>
      </c>
      <c r="G4191" s="4" t="s">
        <v>1760</v>
      </c>
      <c r="H4191" s="4">
        <v>7.6157828875590212</v>
      </c>
      <c r="I4191" s="4">
        <v>0.17114343469783058</v>
      </c>
      <c r="J4191" s="4" t="s">
        <v>856</v>
      </c>
      <c r="K4191" s="4" t="s">
        <v>998</v>
      </c>
      <c r="L4191" s="4">
        <v>3</v>
      </c>
      <c r="M4191" s="4" t="s">
        <v>1139</v>
      </c>
      <c r="N4191" s="4"/>
    </row>
    <row r="4192" spans="1:14" hidden="1" x14ac:dyDescent="0.3">
      <c r="A4192" s="4" t="s">
        <v>606</v>
      </c>
      <c r="B4192" s="4">
        <v>20</v>
      </c>
      <c r="C4192" s="4">
        <v>20</v>
      </c>
      <c r="D4192" s="5">
        <v>275</v>
      </c>
      <c r="E4192" s="4" t="s">
        <v>861</v>
      </c>
      <c r="F4192" s="4" t="s">
        <v>922</v>
      </c>
      <c r="G4192" s="4" t="s">
        <v>958</v>
      </c>
      <c r="H4192" s="4">
        <v>0.4574604518772617</v>
      </c>
      <c r="I4192" s="4"/>
      <c r="J4192" s="4" t="s">
        <v>961</v>
      </c>
      <c r="K4192" s="4"/>
      <c r="L4192" s="4">
        <v>1</v>
      </c>
      <c r="M4192" s="4" t="s">
        <v>1154</v>
      </c>
      <c r="N4192" s="4"/>
    </row>
    <row r="4193" spans="1:14" hidden="1" x14ac:dyDescent="0.3">
      <c r="A4193" s="4" t="s">
        <v>606</v>
      </c>
      <c r="B4193" s="4">
        <v>20</v>
      </c>
      <c r="C4193" s="4">
        <v>20</v>
      </c>
      <c r="D4193" s="5">
        <v>275</v>
      </c>
      <c r="E4193" s="4" t="s">
        <v>861</v>
      </c>
      <c r="F4193" s="4" t="s">
        <v>904</v>
      </c>
      <c r="G4193" s="4" t="s">
        <v>958</v>
      </c>
      <c r="H4193" s="4">
        <v>0.47673533586646044</v>
      </c>
      <c r="I4193" s="4"/>
      <c r="J4193" s="4" t="s">
        <v>961</v>
      </c>
      <c r="K4193" s="4"/>
      <c r="L4193" s="4">
        <v>1</v>
      </c>
      <c r="M4193" s="4" t="s">
        <v>1154</v>
      </c>
      <c r="N4193" s="4"/>
    </row>
    <row r="4194" spans="1:14" hidden="1" x14ac:dyDescent="0.3">
      <c r="A4194" s="4" t="s">
        <v>606</v>
      </c>
      <c r="B4194" s="4">
        <v>20</v>
      </c>
      <c r="C4194" s="4">
        <v>20</v>
      </c>
      <c r="D4194" s="5">
        <v>275</v>
      </c>
      <c r="E4194" s="4" t="s">
        <v>861</v>
      </c>
      <c r="F4194" s="4" t="s">
        <v>905</v>
      </c>
      <c r="G4194" s="4" t="s">
        <v>958</v>
      </c>
      <c r="H4194" s="4">
        <v>0.47063566118673517</v>
      </c>
      <c r="I4194" s="4"/>
      <c r="J4194" s="4" t="s">
        <v>961</v>
      </c>
      <c r="K4194" s="4"/>
      <c r="L4194" s="4">
        <v>1</v>
      </c>
      <c r="M4194" s="4" t="s">
        <v>1154</v>
      </c>
      <c r="N4194" s="4"/>
    </row>
    <row r="4195" spans="1:14" hidden="1" x14ac:dyDescent="0.3">
      <c r="A4195" s="4" t="s">
        <v>606</v>
      </c>
      <c r="B4195" s="4">
        <v>20</v>
      </c>
      <c r="C4195" s="4">
        <v>20</v>
      </c>
      <c r="D4195" s="5">
        <v>275</v>
      </c>
      <c r="E4195" s="4" t="s">
        <v>861</v>
      </c>
      <c r="F4195" s="4" t="s">
        <v>906</v>
      </c>
      <c r="G4195" s="4" t="s">
        <v>958</v>
      </c>
      <c r="H4195" s="4">
        <v>0.45929969043429036</v>
      </c>
      <c r="I4195" s="4"/>
      <c r="J4195" s="4" t="s">
        <v>961</v>
      </c>
      <c r="K4195" s="4"/>
      <c r="L4195" s="4">
        <v>1</v>
      </c>
      <c r="M4195" s="4" t="s">
        <v>1154</v>
      </c>
      <c r="N4195" s="4"/>
    </row>
    <row r="4196" spans="1:14" hidden="1" x14ac:dyDescent="0.3">
      <c r="A4196" s="4" t="s">
        <v>606</v>
      </c>
      <c r="B4196" s="4">
        <v>20</v>
      </c>
      <c r="C4196" s="4">
        <v>20</v>
      </c>
      <c r="D4196" s="5">
        <v>275</v>
      </c>
      <c r="E4196" s="4" t="s">
        <v>861</v>
      </c>
      <c r="F4196" s="4" t="s">
        <v>903</v>
      </c>
      <c r="G4196" s="4" t="s">
        <v>958</v>
      </c>
      <c r="H4196" s="4">
        <v>0.47242416849917296</v>
      </c>
      <c r="I4196" s="4"/>
      <c r="J4196" s="4" t="s">
        <v>961</v>
      </c>
      <c r="K4196" s="4"/>
      <c r="L4196" s="4">
        <v>1</v>
      </c>
      <c r="M4196" s="4" t="s">
        <v>1154</v>
      </c>
      <c r="N4196" s="4"/>
    </row>
    <row r="4197" spans="1:14" hidden="1" x14ac:dyDescent="0.3">
      <c r="A4197" s="4" t="s">
        <v>606</v>
      </c>
      <c r="B4197" s="4">
        <v>20</v>
      </c>
      <c r="C4197" s="4">
        <v>20</v>
      </c>
      <c r="D4197" s="5">
        <v>275</v>
      </c>
      <c r="E4197" s="4" t="s">
        <v>861</v>
      </c>
      <c r="F4197" s="4" t="s">
        <v>907</v>
      </c>
      <c r="G4197" s="4" t="s">
        <v>958</v>
      </c>
      <c r="H4197" s="4">
        <v>0.47192116692916325</v>
      </c>
      <c r="I4197" s="4"/>
      <c r="J4197" s="4" t="s">
        <v>961</v>
      </c>
      <c r="K4197" s="4"/>
      <c r="L4197" s="4">
        <v>1</v>
      </c>
      <c r="M4197" s="4" t="s">
        <v>1154</v>
      </c>
      <c r="N4197" s="4"/>
    </row>
    <row r="4198" spans="1:14" hidden="1" x14ac:dyDescent="0.3">
      <c r="A4198" s="4" t="s">
        <v>606</v>
      </c>
      <c r="B4198" s="4">
        <v>20</v>
      </c>
      <c r="C4198" s="4">
        <v>20</v>
      </c>
      <c r="D4198" s="5">
        <v>275</v>
      </c>
      <c r="E4198" s="4" t="s">
        <v>861</v>
      </c>
      <c r="F4198" s="4" t="s">
        <v>908</v>
      </c>
      <c r="G4198" s="4" t="s">
        <v>958</v>
      </c>
      <c r="H4198" s="4">
        <v>0.46648566263016694</v>
      </c>
      <c r="I4198" s="4"/>
      <c r="J4198" s="4" t="s">
        <v>961</v>
      </c>
      <c r="K4198" s="4"/>
      <c r="L4198" s="4">
        <v>1</v>
      </c>
      <c r="M4198" s="4" t="s">
        <v>1154</v>
      </c>
      <c r="N4198" s="4"/>
    </row>
    <row r="4199" spans="1:14" hidden="1" x14ac:dyDescent="0.3">
      <c r="A4199" s="4" t="s">
        <v>606</v>
      </c>
      <c r="B4199" s="4">
        <v>20</v>
      </c>
      <c r="C4199" s="4">
        <v>20</v>
      </c>
      <c r="D4199" s="5">
        <v>275</v>
      </c>
      <c r="E4199" s="4" t="s">
        <v>861</v>
      </c>
      <c r="F4199" s="4" t="s">
        <v>909</v>
      </c>
      <c r="G4199" s="4" t="s">
        <v>958</v>
      </c>
      <c r="H4199" s="4">
        <v>0.48819837558148338</v>
      </c>
      <c r="I4199" s="4"/>
      <c r="J4199" s="4" t="s">
        <v>961</v>
      </c>
      <c r="K4199" s="4"/>
      <c r="L4199" s="4">
        <v>1</v>
      </c>
      <c r="M4199" s="4" t="s">
        <v>1154</v>
      </c>
      <c r="N4199" s="4"/>
    </row>
    <row r="4200" spans="1:14" hidden="1" x14ac:dyDescent="0.3">
      <c r="A4200" s="4" t="s">
        <v>606</v>
      </c>
      <c r="B4200" s="4">
        <v>20</v>
      </c>
      <c r="C4200" s="4">
        <v>20</v>
      </c>
      <c r="D4200" s="5">
        <v>275</v>
      </c>
      <c r="E4200" s="4" t="s">
        <v>861</v>
      </c>
      <c r="F4200" s="4" t="s">
        <v>910</v>
      </c>
      <c r="G4200" s="4" t="s">
        <v>958</v>
      </c>
      <c r="H4200" s="4">
        <v>0.52045957289387323</v>
      </c>
      <c r="I4200" s="4"/>
      <c r="J4200" s="4" t="s">
        <v>961</v>
      </c>
      <c r="K4200" s="4"/>
      <c r="L4200" s="4">
        <v>1</v>
      </c>
      <c r="M4200" s="4" t="s">
        <v>1154</v>
      </c>
      <c r="N4200" s="4"/>
    </row>
    <row r="4201" spans="1:14" hidden="1" x14ac:dyDescent="0.3">
      <c r="A4201" s="4" t="s">
        <v>606</v>
      </c>
      <c r="B4201" s="4">
        <v>20</v>
      </c>
      <c r="C4201" s="4">
        <v>20</v>
      </c>
      <c r="D4201" s="5">
        <v>275</v>
      </c>
      <c r="E4201" s="4" t="s">
        <v>861</v>
      </c>
      <c r="F4201" s="4" t="s">
        <v>911</v>
      </c>
      <c r="G4201" s="4" t="s">
        <v>958</v>
      </c>
      <c r="H4201" s="4">
        <v>0.55729566855819446</v>
      </c>
      <c r="I4201" s="4"/>
      <c r="J4201" s="4" t="s">
        <v>961</v>
      </c>
      <c r="K4201" s="4"/>
      <c r="L4201" s="4">
        <v>1</v>
      </c>
      <c r="M4201" s="4" t="s">
        <v>1154</v>
      </c>
      <c r="N4201" s="4"/>
    </row>
    <row r="4202" spans="1:14" hidden="1" x14ac:dyDescent="0.3">
      <c r="A4202" s="4" t="s">
        <v>606</v>
      </c>
      <c r="B4202" s="4">
        <v>20</v>
      </c>
      <c r="C4202" s="4">
        <v>20</v>
      </c>
      <c r="D4202" s="5">
        <v>275</v>
      </c>
      <c r="E4202" s="4" t="s">
        <v>861</v>
      </c>
      <c r="F4202" s="4" t="s">
        <v>912</v>
      </c>
      <c r="G4202" s="4" t="s">
        <v>958</v>
      </c>
      <c r="H4202" s="4">
        <v>0.59243294637675037</v>
      </c>
      <c r="I4202" s="4"/>
      <c r="J4202" s="4" t="s">
        <v>961</v>
      </c>
      <c r="K4202" s="4"/>
      <c r="L4202" s="4">
        <v>1</v>
      </c>
      <c r="M4202" s="4" t="s">
        <v>1154</v>
      </c>
      <c r="N4202" s="4"/>
    </row>
    <row r="4203" spans="1:14" hidden="1" x14ac:dyDescent="0.3">
      <c r="A4203" s="4" t="s">
        <v>606</v>
      </c>
      <c r="B4203" s="4">
        <v>20</v>
      </c>
      <c r="C4203" s="4">
        <v>20</v>
      </c>
      <c r="D4203" s="5">
        <v>275</v>
      </c>
      <c r="E4203" s="4" t="s">
        <v>861</v>
      </c>
      <c r="F4203" s="4" t="s">
        <v>913</v>
      </c>
      <c r="G4203" s="4" t="s">
        <v>958</v>
      </c>
      <c r="H4203" s="4">
        <v>0.61537823259947144</v>
      </c>
      <c r="I4203" s="4"/>
      <c r="J4203" s="4" t="s">
        <v>961</v>
      </c>
      <c r="K4203" s="4"/>
      <c r="L4203" s="4">
        <v>1</v>
      </c>
      <c r="M4203" s="4" t="s">
        <v>1154</v>
      </c>
      <c r="N4203" s="4"/>
    </row>
    <row r="4204" spans="1:14" hidden="1" x14ac:dyDescent="0.3">
      <c r="A4204" s="4" t="s">
        <v>606</v>
      </c>
      <c r="B4204" s="4">
        <v>20</v>
      </c>
      <c r="C4204" s="4">
        <v>20</v>
      </c>
      <c r="D4204" s="5">
        <v>275</v>
      </c>
      <c r="E4204" s="4" t="s">
        <v>861</v>
      </c>
      <c r="F4204" s="4" t="s">
        <v>914</v>
      </c>
      <c r="G4204" s="4" t="s">
        <v>958</v>
      </c>
      <c r="H4204" s="4">
        <v>0.64068794154382269</v>
      </c>
      <c r="I4204" s="4"/>
      <c r="J4204" s="4" t="s">
        <v>961</v>
      </c>
      <c r="K4204" s="4"/>
      <c r="L4204" s="4">
        <v>1</v>
      </c>
      <c r="M4204" s="4" t="s">
        <v>1154</v>
      </c>
      <c r="N4204" s="4"/>
    </row>
    <row r="4205" spans="1:14" hidden="1" x14ac:dyDescent="0.3">
      <c r="A4205" s="4" t="s">
        <v>606</v>
      </c>
      <c r="B4205" s="4">
        <v>20</v>
      </c>
      <c r="C4205" s="4">
        <v>20</v>
      </c>
      <c r="D4205" s="5">
        <v>275</v>
      </c>
      <c r="E4205" s="4" t="s">
        <v>861</v>
      </c>
      <c r="F4205" s="4" t="s">
        <v>915</v>
      </c>
      <c r="G4205" s="4" t="s">
        <v>958</v>
      </c>
      <c r="H4205" s="4">
        <v>0.67096277552950034</v>
      </c>
      <c r="I4205" s="4"/>
      <c r="J4205" s="4" t="s">
        <v>961</v>
      </c>
      <c r="K4205" s="4"/>
      <c r="L4205" s="4">
        <v>1</v>
      </c>
      <c r="M4205" s="4" t="s">
        <v>1154</v>
      </c>
      <c r="N4205" s="4"/>
    </row>
    <row r="4206" spans="1:14" hidden="1" x14ac:dyDescent="0.3">
      <c r="A4206" s="4" t="s">
        <v>606</v>
      </c>
      <c r="B4206" s="4">
        <v>20</v>
      </c>
      <c r="C4206" s="4">
        <v>20</v>
      </c>
      <c r="D4206" s="5">
        <v>275</v>
      </c>
      <c r="E4206" s="4" t="s">
        <v>861</v>
      </c>
      <c r="F4206" s="4" t="s">
        <v>916</v>
      </c>
      <c r="G4206" s="4" t="s">
        <v>958</v>
      </c>
      <c r="H4206" s="4">
        <v>0.68641222906095745</v>
      </c>
      <c r="I4206" s="4"/>
      <c r="J4206" s="4" t="s">
        <v>961</v>
      </c>
      <c r="K4206" s="4"/>
      <c r="L4206" s="4">
        <v>1</v>
      </c>
      <c r="M4206" s="4" t="s">
        <v>1154</v>
      </c>
      <c r="N4206" s="4"/>
    </row>
    <row r="4207" spans="1:14" hidden="1" x14ac:dyDescent="0.3">
      <c r="A4207" s="4" t="s">
        <v>606</v>
      </c>
      <c r="B4207" s="4">
        <v>20</v>
      </c>
      <c r="C4207" s="4">
        <v>20</v>
      </c>
      <c r="D4207" s="5">
        <v>275</v>
      </c>
      <c r="E4207" s="4" t="s">
        <v>861</v>
      </c>
      <c r="F4207" s="4" t="s">
        <v>917</v>
      </c>
      <c r="G4207" s="4" t="s">
        <v>958</v>
      </c>
      <c r="H4207" s="4">
        <v>0.69143924600490403</v>
      </c>
      <c r="I4207" s="4"/>
      <c r="J4207" s="4" t="s">
        <v>961</v>
      </c>
      <c r="K4207" s="4"/>
      <c r="L4207" s="4">
        <v>1</v>
      </c>
      <c r="M4207" s="4" t="s">
        <v>1154</v>
      </c>
      <c r="N4207" s="4"/>
    </row>
    <row r="4208" spans="1:14" hidden="1" x14ac:dyDescent="0.3">
      <c r="A4208" s="4" t="s">
        <v>606</v>
      </c>
      <c r="B4208" s="4">
        <v>20</v>
      </c>
      <c r="C4208" s="4">
        <v>20</v>
      </c>
      <c r="D4208" s="5">
        <v>275</v>
      </c>
      <c r="E4208" s="4" t="s">
        <v>861</v>
      </c>
      <c r="F4208" s="4" t="s">
        <v>918</v>
      </c>
      <c r="G4208" s="4" t="s">
        <v>958</v>
      </c>
      <c r="H4208" s="4">
        <v>0.70446187455839926</v>
      </c>
      <c r="I4208" s="4"/>
      <c r="J4208" s="4" t="s">
        <v>961</v>
      </c>
      <c r="K4208" s="4"/>
      <c r="L4208" s="4">
        <v>1</v>
      </c>
      <c r="M4208" s="4" t="s">
        <v>1154</v>
      </c>
      <c r="N4208" s="4"/>
    </row>
    <row r="4209" spans="1:14" hidden="1" x14ac:dyDescent="0.3">
      <c r="A4209" s="4" t="s">
        <v>606</v>
      </c>
      <c r="B4209" s="4">
        <v>20</v>
      </c>
      <c r="C4209" s="4">
        <v>20</v>
      </c>
      <c r="D4209" s="5">
        <v>275</v>
      </c>
      <c r="E4209" s="4" t="s">
        <v>861</v>
      </c>
      <c r="F4209" s="4" t="s">
        <v>919</v>
      </c>
      <c r="G4209" s="4" t="s">
        <v>958</v>
      </c>
      <c r="H4209" s="4">
        <v>0.71108730062781889</v>
      </c>
      <c r="I4209" s="4"/>
      <c r="J4209" s="4" t="s">
        <v>961</v>
      </c>
      <c r="K4209" s="4"/>
      <c r="L4209" s="4">
        <v>1</v>
      </c>
      <c r="M4209" s="4" t="s">
        <v>1154</v>
      </c>
      <c r="N4209" s="4"/>
    </row>
    <row r="4210" spans="1:14" hidden="1" x14ac:dyDescent="0.3">
      <c r="A4210" s="4" t="s">
        <v>606</v>
      </c>
      <c r="B4210" s="4">
        <v>20</v>
      </c>
      <c r="C4210" s="4">
        <v>20</v>
      </c>
      <c r="D4210" s="5">
        <v>275</v>
      </c>
      <c r="E4210" s="4" t="s">
        <v>861</v>
      </c>
      <c r="F4210" s="4" t="s">
        <v>920</v>
      </c>
      <c r="G4210" s="4" t="s">
        <v>958</v>
      </c>
      <c r="H4210" s="4">
        <v>0.69127623446892705</v>
      </c>
      <c r="I4210" s="4"/>
      <c r="J4210" s="4" t="s">
        <v>961</v>
      </c>
      <c r="K4210" s="4"/>
      <c r="L4210" s="4">
        <v>1</v>
      </c>
      <c r="M4210" s="4" t="s">
        <v>1154</v>
      </c>
      <c r="N4210" s="4"/>
    </row>
    <row r="4211" spans="1:14" hidden="1" x14ac:dyDescent="0.3">
      <c r="A4211" s="4" t="s">
        <v>606</v>
      </c>
      <c r="B4211" s="4">
        <v>20</v>
      </c>
      <c r="C4211" s="4">
        <v>20</v>
      </c>
      <c r="D4211" s="5">
        <v>275</v>
      </c>
      <c r="E4211" s="4" t="s">
        <v>861</v>
      </c>
      <c r="F4211" s="4" t="s">
        <v>921</v>
      </c>
      <c r="G4211" s="4" t="s">
        <v>958</v>
      </c>
      <c r="H4211" s="4">
        <v>0.66381291687706168</v>
      </c>
      <c r="I4211" s="4"/>
      <c r="J4211" s="4" t="s">
        <v>961</v>
      </c>
      <c r="K4211" s="4"/>
      <c r="L4211" s="4">
        <v>1</v>
      </c>
      <c r="M4211" s="4" t="s">
        <v>1154</v>
      </c>
      <c r="N4211" s="4"/>
    </row>
    <row r="4212" spans="1:14" hidden="1" x14ac:dyDescent="0.3">
      <c r="A4212" s="4" t="s">
        <v>606</v>
      </c>
      <c r="B4212" s="4">
        <v>20</v>
      </c>
      <c r="C4212" s="4">
        <v>20</v>
      </c>
      <c r="D4212" s="5">
        <v>275</v>
      </c>
      <c r="E4212" s="4" t="s">
        <v>861</v>
      </c>
      <c r="F4212" s="4" t="s">
        <v>1134</v>
      </c>
      <c r="G4212" s="4" t="s">
        <v>958</v>
      </c>
      <c r="H4212" s="4">
        <v>0.65390834627078565</v>
      </c>
      <c r="I4212" s="4"/>
      <c r="J4212" s="4" t="s">
        <v>961</v>
      </c>
      <c r="K4212" s="4"/>
      <c r="L4212" s="4">
        <v>1</v>
      </c>
      <c r="M4212" s="4" t="s">
        <v>1154</v>
      </c>
      <c r="N4212" s="4"/>
    </row>
    <row r="4213" spans="1:14" hidden="1" x14ac:dyDescent="0.3">
      <c r="A4213" s="4" t="s">
        <v>606</v>
      </c>
      <c r="B4213" s="4">
        <v>20</v>
      </c>
      <c r="C4213" s="4">
        <v>20</v>
      </c>
      <c r="D4213" s="5">
        <v>275</v>
      </c>
      <c r="E4213" s="4" t="s">
        <v>861</v>
      </c>
      <c r="F4213" s="4" t="s">
        <v>1141</v>
      </c>
      <c r="G4213" s="4" t="s">
        <v>958</v>
      </c>
      <c r="H4213" s="4">
        <v>0.66058046485285205</v>
      </c>
      <c r="I4213" s="4"/>
      <c r="J4213" s="4" t="s">
        <v>961</v>
      </c>
      <c r="K4213" s="4"/>
      <c r="L4213" s="4">
        <v>1</v>
      </c>
      <c r="M4213" s="4" t="s">
        <v>1154</v>
      </c>
      <c r="N4213" s="4"/>
    </row>
    <row r="4214" spans="1:14" hidden="1" x14ac:dyDescent="0.3">
      <c r="A4214" s="4" t="s">
        <v>606</v>
      </c>
      <c r="B4214" s="4">
        <v>20</v>
      </c>
      <c r="C4214" s="4">
        <v>20</v>
      </c>
      <c r="D4214" s="5">
        <v>275</v>
      </c>
      <c r="E4214" s="4" t="s">
        <v>861</v>
      </c>
      <c r="F4214" s="4" t="s">
        <v>1142</v>
      </c>
      <c r="G4214" s="4" t="s">
        <v>958</v>
      </c>
      <c r="H4214" s="4">
        <v>0.67085253659801203</v>
      </c>
      <c r="I4214" s="4"/>
      <c r="J4214" s="4" t="s">
        <v>961</v>
      </c>
      <c r="K4214" s="4"/>
      <c r="L4214" s="4">
        <v>1</v>
      </c>
      <c r="M4214" s="4" t="s">
        <v>1154</v>
      </c>
      <c r="N4214" s="4"/>
    </row>
    <row r="4215" spans="1:14" hidden="1" x14ac:dyDescent="0.3">
      <c r="A4215" s="4" t="s">
        <v>606</v>
      </c>
      <c r="B4215" s="4">
        <v>20</v>
      </c>
      <c r="C4215" s="4">
        <v>20</v>
      </c>
      <c r="D4215" s="5">
        <v>275</v>
      </c>
      <c r="E4215" s="4" t="s">
        <v>861</v>
      </c>
      <c r="F4215" s="4" t="s">
        <v>1143</v>
      </c>
      <c r="G4215" s="4" t="s">
        <v>958</v>
      </c>
      <c r="H4215" s="4">
        <v>0.67567689903083961</v>
      </c>
      <c r="I4215" s="4"/>
      <c r="J4215" s="4" t="s">
        <v>961</v>
      </c>
      <c r="K4215" s="4"/>
      <c r="L4215" s="4">
        <v>1</v>
      </c>
      <c r="M4215" s="4" t="s">
        <v>1154</v>
      </c>
      <c r="N4215" s="4"/>
    </row>
    <row r="4216" spans="1:14" hidden="1" x14ac:dyDescent="0.3">
      <c r="A4216" s="4" t="s">
        <v>606</v>
      </c>
      <c r="B4216" s="4">
        <v>20</v>
      </c>
      <c r="C4216" s="4">
        <v>20</v>
      </c>
      <c r="D4216" s="5">
        <v>275</v>
      </c>
      <c r="E4216" s="4" t="s">
        <v>861</v>
      </c>
      <c r="F4216" s="4" t="s">
        <v>1144</v>
      </c>
      <c r="G4216" s="4" t="s">
        <v>958</v>
      </c>
      <c r="H4216" s="4">
        <v>0.68078482099590776</v>
      </c>
      <c r="I4216" s="4"/>
      <c r="J4216" s="4" t="s">
        <v>961</v>
      </c>
      <c r="K4216" s="4"/>
      <c r="L4216" s="4">
        <v>1</v>
      </c>
      <c r="M4216" s="4" t="s">
        <v>1154</v>
      </c>
      <c r="N4216" s="4"/>
    </row>
    <row r="4217" spans="1:14" hidden="1" x14ac:dyDescent="0.3">
      <c r="A4217" s="4" t="s">
        <v>606</v>
      </c>
      <c r="B4217" s="4">
        <v>20</v>
      </c>
      <c r="C4217" s="4">
        <v>20</v>
      </c>
      <c r="D4217" s="5">
        <v>275</v>
      </c>
      <c r="E4217" s="4" t="s">
        <v>861</v>
      </c>
      <c r="F4217" s="4" t="s">
        <v>1135</v>
      </c>
      <c r="G4217" s="4" t="s">
        <v>958</v>
      </c>
      <c r="H4217" s="4">
        <v>0.68710791314594655</v>
      </c>
      <c r="I4217" s="4"/>
      <c r="J4217" s="4" t="s">
        <v>961</v>
      </c>
      <c r="K4217" s="4"/>
      <c r="L4217" s="4">
        <v>1</v>
      </c>
      <c r="M4217" s="4" t="s">
        <v>1154</v>
      </c>
      <c r="N4217" s="4"/>
    </row>
    <row r="4218" spans="1:14" hidden="1" x14ac:dyDescent="0.3">
      <c r="A4218" s="4" t="s">
        <v>606</v>
      </c>
      <c r="B4218" s="4">
        <v>20</v>
      </c>
      <c r="C4218" s="4">
        <v>20</v>
      </c>
      <c r="D4218" s="5">
        <v>275</v>
      </c>
      <c r="E4218" s="4" t="s">
        <v>861</v>
      </c>
      <c r="F4218" s="4" t="s">
        <v>1145</v>
      </c>
      <c r="G4218" s="4" t="s">
        <v>958</v>
      </c>
      <c r="H4218" s="4">
        <v>0.6758371767639344</v>
      </c>
      <c r="I4218" s="4"/>
      <c r="J4218" s="4" t="s">
        <v>961</v>
      </c>
      <c r="K4218" s="4"/>
      <c r="L4218" s="4">
        <v>1</v>
      </c>
      <c r="M4218" s="4" t="s">
        <v>1154</v>
      </c>
      <c r="N4218" s="4"/>
    </row>
    <row r="4219" spans="1:14" hidden="1" x14ac:dyDescent="0.3">
      <c r="A4219" s="4" t="s">
        <v>606</v>
      </c>
      <c r="B4219" s="4">
        <v>20</v>
      </c>
      <c r="C4219" s="4">
        <v>20</v>
      </c>
      <c r="D4219" s="5">
        <v>275</v>
      </c>
      <c r="E4219" s="4" t="s">
        <v>861</v>
      </c>
      <c r="F4219" s="4" t="s">
        <v>1146</v>
      </c>
      <c r="G4219" s="4" t="s">
        <v>958</v>
      </c>
      <c r="H4219" s="4">
        <v>0.6638207698346501</v>
      </c>
      <c r="I4219" s="4"/>
      <c r="J4219" s="4" t="s">
        <v>961</v>
      </c>
      <c r="K4219" s="4"/>
      <c r="L4219" s="4">
        <v>1</v>
      </c>
      <c r="M4219" s="4" t="s">
        <v>1154</v>
      </c>
      <c r="N4219" s="4"/>
    </row>
    <row r="4220" spans="1:14" hidden="1" x14ac:dyDescent="0.3">
      <c r="A4220" s="4" t="s">
        <v>606</v>
      </c>
      <c r="B4220" s="4">
        <v>20</v>
      </c>
      <c r="C4220" s="4">
        <v>20</v>
      </c>
      <c r="D4220" s="5">
        <v>275</v>
      </c>
      <c r="E4220" s="4" t="s">
        <v>861</v>
      </c>
      <c r="F4220" s="4" t="s">
        <v>1147</v>
      </c>
      <c r="G4220" s="4" t="s">
        <v>958</v>
      </c>
      <c r="H4220" s="4">
        <v>0.66870687969616205</v>
      </c>
      <c r="I4220" s="4"/>
      <c r="J4220" s="4" t="s">
        <v>961</v>
      </c>
      <c r="K4220" s="4"/>
      <c r="L4220" s="4">
        <v>1</v>
      </c>
      <c r="M4220" s="4" t="s">
        <v>1154</v>
      </c>
      <c r="N4220" s="4"/>
    </row>
    <row r="4221" spans="1:14" hidden="1" x14ac:dyDescent="0.3">
      <c r="A4221" s="4" t="s">
        <v>606</v>
      </c>
      <c r="B4221" s="4">
        <v>20</v>
      </c>
      <c r="C4221" s="4">
        <v>20</v>
      </c>
      <c r="D4221" s="5">
        <v>275</v>
      </c>
      <c r="E4221" s="4" t="s">
        <v>861</v>
      </c>
      <c r="F4221" s="4" t="s">
        <v>1148</v>
      </c>
      <c r="G4221" s="4" t="s">
        <v>958</v>
      </c>
      <c r="H4221" s="4">
        <v>0.66256520911647243</v>
      </c>
      <c r="I4221" s="4"/>
      <c r="J4221" s="4" t="s">
        <v>961</v>
      </c>
      <c r="K4221" s="4"/>
      <c r="L4221" s="4">
        <v>1</v>
      </c>
      <c r="M4221" s="4" t="s">
        <v>1154</v>
      </c>
      <c r="N4221" s="4"/>
    </row>
    <row r="4222" spans="1:14" hidden="1" x14ac:dyDescent="0.3">
      <c r="A4222" s="4" t="s">
        <v>606</v>
      </c>
      <c r="B4222" s="4">
        <v>20</v>
      </c>
      <c r="C4222" s="4">
        <v>20</v>
      </c>
      <c r="D4222" s="5">
        <v>275</v>
      </c>
      <c r="E4222" s="4" t="s">
        <v>861</v>
      </c>
      <c r="F4222" s="4" t="s">
        <v>1136</v>
      </c>
      <c r="G4222" s="4" t="s">
        <v>958</v>
      </c>
      <c r="H4222" s="4">
        <v>0.65564359207675627</v>
      </c>
      <c r="I4222" s="4"/>
      <c r="J4222" s="4" t="s">
        <v>961</v>
      </c>
      <c r="K4222" s="4"/>
      <c r="L4222" s="4">
        <v>1</v>
      </c>
      <c r="M4222" s="4" t="s">
        <v>1154</v>
      </c>
      <c r="N4222" s="4"/>
    </row>
    <row r="4223" spans="1:14" hidden="1" x14ac:dyDescent="0.3">
      <c r="A4223" s="4" t="s">
        <v>606</v>
      </c>
      <c r="B4223" s="4">
        <v>20</v>
      </c>
      <c r="C4223" s="4">
        <v>20</v>
      </c>
      <c r="D4223" s="5">
        <v>275</v>
      </c>
      <c r="E4223" s="4" t="s">
        <v>861</v>
      </c>
      <c r="F4223" s="4" t="s">
        <v>1149</v>
      </c>
      <c r="G4223" s="4" t="s">
        <v>958</v>
      </c>
      <c r="H4223" s="4">
        <v>0.6930831854200572</v>
      </c>
      <c r="I4223" s="4"/>
      <c r="J4223" s="4" t="s">
        <v>961</v>
      </c>
      <c r="K4223" s="4"/>
      <c r="L4223" s="4">
        <v>1</v>
      </c>
      <c r="M4223" s="4" t="s">
        <v>1154</v>
      </c>
      <c r="N4223" s="4"/>
    </row>
    <row r="4224" spans="1:14" hidden="1" x14ac:dyDescent="0.3">
      <c r="A4224" s="4" t="s">
        <v>606</v>
      </c>
      <c r="B4224" s="4">
        <v>20</v>
      </c>
      <c r="C4224" s="4">
        <v>20</v>
      </c>
      <c r="D4224" s="5">
        <v>275</v>
      </c>
      <c r="E4224" s="4" t="s">
        <v>861</v>
      </c>
      <c r="F4224" s="4" t="s">
        <v>1150</v>
      </c>
      <c r="G4224" s="4" t="s">
        <v>958</v>
      </c>
      <c r="H4224" s="4">
        <v>0.73263964619027111</v>
      </c>
      <c r="I4224" s="4"/>
      <c r="J4224" s="4" t="s">
        <v>961</v>
      </c>
      <c r="K4224" s="4"/>
      <c r="L4224" s="4">
        <v>1</v>
      </c>
      <c r="M4224" s="4" t="s">
        <v>1154</v>
      </c>
      <c r="N4224" s="4"/>
    </row>
    <row r="4225" spans="1:14" hidden="1" x14ac:dyDescent="0.3">
      <c r="A4225" s="4" t="s">
        <v>606</v>
      </c>
      <c r="B4225" s="4">
        <v>20</v>
      </c>
      <c r="C4225" s="4">
        <v>20</v>
      </c>
      <c r="D4225" s="5">
        <v>275</v>
      </c>
      <c r="E4225" s="4" t="s">
        <v>861</v>
      </c>
      <c r="F4225" s="4" t="s">
        <v>1151</v>
      </c>
      <c r="G4225" s="4" t="s">
        <v>958</v>
      </c>
      <c r="H4225" s="4">
        <v>0.72515007802883358</v>
      </c>
      <c r="I4225" s="4"/>
      <c r="J4225" s="4" t="s">
        <v>961</v>
      </c>
      <c r="K4225" s="4"/>
      <c r="L4225" s="4">
        <v>1</v>
      </c>
      <c r="M4225" s="4" t="s">
        <v>1154</v>
      </c>
      <c r="N4225" s="4"/>
    </row>
    <row r="4226" spans="1:14" hidden="1" x14ac:dyDescent="0.3">
      <c r="A4226" s="4" t="s">
        <v>606</v>
      </c>
      <c r="B4226" s="4">
        <v>20</v>
      </c>
      <c r="C4226" s="4">
        <v>20</v>
      </c>
      <c r="D4226" s="5">
        <v>275</v>
      </c>
      <c r="E4226" s="4" t="s">
        <v>861</v>
      </c>
      <c r="F4226" s="4" t="s">
        <v>1152</v>
      </c>
      <c r="G4226" s="4" t="s">
        <v>958</v>
      </c>
      <c r="H4226" s="4">
        <v>0.71186358954053675</v>
      </c>
      <c r="I4226" s="4"/>
      <c r="J4226" s="4" t="s">
        <v>961</v>
      </c>
      <c r="K4226" s="4"/>
      <c r="L4226" s="4">
        <v>1</v>
      </c>
      <c r="M4226" s="4" t="s">
        <v>1154</v>
      </c>
      <c r="N4226" s="4"/>
    </row>
    <row r="4227" spans="1:14" hidden="1" x14ac:dyDescent="0.3">
      <c r="A4227" s="4" t="s">
        <v>606</v>
      </c>
      <c r="B4227" s="4">
        <v>20</v>
      </c>
      <c r="C4227" s="4">
        <v>20</v>
      </c>
      <c r="D4227" s="5">
        <v>275</v>
      </c>
      <c r="E4227" s="4" t="s">
        <v>861</v>
      </c>
      <c r="F4227" s="4" t="s">
        <v>1137</v>
      </c>
      <c r="G4227" s="4" t="s">
        <v>958</v>
      </c>
      <c r="H4227" s="4">
        <v>0.70205807102561091</v>
      </c>
      <c r="I4227" s="4"/>
      <c r="J4227" s="4" t="s">
        <v>961</v>
      </c>
      <c r="K4227" s="4"/>
      <c r="L4227" s="4">
        <v>1</v>
      </c>
      <c r="M4227" s="4" t="s">
        <v>1154</v>
      </c>
      <c r="N4227" s="4"/>
    </row>
    <row r="4228" spans="1:14" hidden="1" x14ac:dyDescent="0.3">
      <c r="A4228" s="4" t="s">
        <v>606</v>
      </c>
      <c r="B4228" s="4">
        <v>20</v>
      </c>
      <c r="C4228" s="4">
        <v>20</v>
      </c>
      <c r="D4228" s="5">
        <v>275</v>
      </c>
      <c r="E4228" s="4" t="s">
        <v>861</v>
      </c>
      <c r="F4228" s="4" t="s">
        <v>1153</v>
      </c>
      <c r="G4228" s="4" t="s">
        <v>958</v>
      </c>
      <c r="H4228" s="4">
        <v>0.69326062301580327</v>
      </c>
      <c r="I4228" s="4"/>
      <c r="J4228" s="4" t="s">
        <v>961</v>
      </c>
      <c r="K4228" s="4"/>
      <c r="L4228" s="4">
        <v>1</v>
      </c>
      <c r="M4228" s="4" t="s">
        <v>1154</v>
      </c>
      <c r="N4228" s="4"/>
    </row>
    <row r="4229" spans="1:14" hidden="1" x14ac:dyDescent="0.3">
      <c r="A4229" s="4" t="s">
        <v>606</v>
      </c>
      <c r="B4229" s="4">
        <v>20</v>
      </c>
      <c r="C4229" s="4">
        <v>20</v>
      </c>
      <c r="D4229" s="5">
        <v>275</v>
      </c>
      <c r="E4229" s="4" t="s">
        <v>861</v>
      </c>
      <c r="F4229" s="4" t="s">
        <v>1155</v>
      </c>
      <c r="G4229" s="4" t="s">
        <v>958</v>
      </c>
      <c r="H4229" s="4">
        <v>0.69826372119735236</v>
      </c>
      <c r="I4229" s="4"/>
      <c r="J4229" s="4" t="s">
        <v>961</v>
      </c>
      <c r="K4229" s="4"/>
      <c r="L4229" s="4">
        <v>1</v>
      </c>
      <c r="M4229" s="4" t="s">
        <v>1154</v>
      </c>
      <c r="N4229" s="4"/>
    </row>
    <row r="4230" spans="1:14" hidden="1" x14ac:dyDescent="0.3">
      <c r="A4230" s="4" t="s">
        <v>606</v>
      </c>
      <c r="B4230" s="4">
        <v>20</v>
      </c>
      <c r="C4230" s="4">
        <v>20</v>
      </c>
      <c r="D4230" s="5">
        <v>275</v>
      </c>
      <c r="E4230" s="4" t="s">
        <v>861</v>
      </c>
      <c r="F4230" s="4" t="s">
        <v>1156</v>
      </c>
      <c r="G4230" s="4" t="s">
        <v>958</v>
      </c>
      <c r="H4230" s="4">
        <v>0.70152221595849096</v>
      </c>
      <c r="I4230" s="4"/>
      <c r="J4230" s="4" t="s">
        <v>961</v>
      </c>
      <c r="K4230" s="4"/>
      <c r="L4230" s="4">
        <v>1</v>
      </c>
      <c r="M4230" s="4" t="s">
        <v>1154</v>
      </c>
      <c r="N4230" s="4"/>
    </row>
    <row r="4231" spans="1:14" hidden="1" x14ac:dyDescent="0.3">
      <c r="A4231" s="4" t="s">
        <v>606</v>
      </c>
      <c r="B4231" s="4">
        <v>20</v>
      </c>
      <c r="C4231" s="4">
        <v>20</v>
      </c>
      <c r="D4231" s="5">
        <v>275</v>
      </c>
      <c r="E4231" s="4" t="s">
        <v>861</v>
      </c>
      <c r="F4231" s="4" t="s">
        <v>1157</v>
      </c>
      <c r="G4231" s="4" t="s">
        <v>958</v>
      </c>
      <c r="H4231" s="4">
        <v>0.70122924837678524</v>
      </c>
      <c r="I4231" s="4"/>
      <c r="J4231" s="4" t="s">
        <v>961</v>
      </c>
      <c r="K4231" s="4"/>
      <c r="L4231" s="4">
        <v>1</v>
      </c>
      <c r="M4231" s="4" t="s">
        <v>1154</v>
      </c>
      <c r="N4231" s="4"/>
    </row>
    <row r="4232" spans="1:14" hidden="1" x14ac:dyDescent="0.3">
      <c r="A4232" s="4" t="s">
        <v>606</v>
      </c>
      <c r="B4232" s="4">
        <v>20</v>
      </c>
      <c r="C4232" s="4">
        <v>20</v>
      </c>
      <c r="D4232" s="5">
        <v>275</v>
      </c>
      <c r="E4232" s="4" t="s">
        <v>861</v>
      </c>
      <c r="F4232" s="4" t="s">
        <v>1158</v>
      </c>
      <c r="G4232" s="4" t="s">
        <v>958</v>
      </c>
      <c r="H4232" s="4">
        <v>0.70273281068040161</v>
      </c>
      <c r="I4232" s="4"/>
      <c r="J4232" s="4" t="s">
        <v>961</v>
      </c>
      <c r="K4232" s="4"/>
      <c r="L4232" s="4">
        <v>1</v>
      </c>
      <c r="M4232" s="4" t="s">
        <v>1154</v>
      </c>
      <c r="N4232" s="4"/>
    </row>
    <row r="4233" spans="1:14" hidden="1" x14ac:dyDescent="0.3">
      <c r="A4233" s="4" t="s">
        <v>606</v>
      </c>
      <c r="B4233" s="4">
        <v>20</v>
      </c>
      <c r="C4233" s="4">
        <v>20</v>
      </c>
      <c r="D4233" s="5">
        <v>275</v>
      </c>
      <c r="E4233" s="4" t="s">
        <v>861</v>
      </c>
      <c r="F4233" s="4" t="s">
        <v>1159</v>
      </c>
      <c r="G4233" s="4" t="s">
        <v>958</v>
      </c>
      <c r="H4233" s="4">
        <v>0.70126921959575839</v>
      </c>
      <c r="I4233" s="4"/>
      <c r="J4233" s="4" t="s">
        <v>961</v>
      </c>
      <c r="K4233" s="4"/>
      <c r="L4233" s="4">
        <v>1</v>
      </c>
      <c r="M4233" s="4" t="s">
        <v>1154</v>
      </c>
      <c r="N4233" s="4"/>
    </row>
    <row r="4234" spans="1:14" hidden="1" x14ac:dyDescent="0.3">
      <c r="A4234" s="4" t="s">
        <v>606</v>
      </c>
      <c r="B4234" s="4">
        <v>20</v>
      </c>
      <c r="C4234" s="4">
        <v>20</v>
      </c>
      <c r="D4234" s="5">
        <v>275</v>
      </c>
      <c r="E4234" s="4" t="s">
        <v>861</v>
      </c>
      <c r="F4234" s="4" t="s">
        <v>1160</v>
      </c>
      <c r="G4234" s="4" t="s">
        <v>958</v>
      </c>
      <c r="H4234" s="4">
        <v>0.69466179014425256</v>
      </c>
      <c r="I4234" s="4"/>
      <c r="J4234" s="4" t="s">
        <v>961</v>
      </c>
      <c r="K4234" s="4"/>
      <c r="L4234" s="4">
        <v>1</v>
      </c>
      <c r="M4234" s="4" t="s">
        <v>1154</v>
      </c>
      <c r="N4234" s="4"/>
    </row>
    <row r="4235" spans="1:14" hidden="1" x14ac:dyDescent="0.3">
      <c r="A4235" s="4" t="s">
        <v>606</v>
      </c>
      <c r="B4235" s="4">
        <v>20</v>
      </c>
      <c r="C4235" s="4">
        <v>20</v>
      </c>
      <c r="D4235" s="5">
        <v>275</v>
      </c>
      <c r="E4235" s="4" t="s">
        <v>861</v>
      </c>
      <c r="F4235" s="4" t="s">
        <v>1161</v>
      </c>
      <c r="G4235" s="4" t="s">
        <v>958</v>
      </c>
      <c r="H4235" s="4">
        <v>0.6924279788270582</v>
      </c>
      <c r="I4235" s="4"/>
      <c r="J4235" s="4" t="s">
        <v>961</v>
      </c>
      <c r="K4235" s="4"/>
      <c r="L4235" s="4">
        <v>1</v>
      </c>
      <c r="M4235" s="4" t="s">
        <v>1154</v>
      </c>
      <c r="N4235" s="4"/>
    </row>
    <row r="4236" spans="1:14" hidden="1" x14ac:dyDescent="0.3">
      <c r="A4236" s="4" t="s">
        <v>606</v>
      </c>
      <c r="B4236" s="4">
        <v>20</v>
      </c>
      <c r="C4236" s="4">
        <v>20</v>
      </c>
      <c r="D4236" s="5">
        <v>275</v>
      </c>
      <c r="E4236" s="4" t="s">
        <v>861</v>
      </c>
      <c r="F4236" s="4" t="s">
        <v>1162</v>
      </c>
      <c r="G4236" s="4" t="s">
        <v>958</v>
      </c>
      <c r="H4236" s="4">
        <v>0.69498654490337841</v>
      </c>
      <c r="I4236" s="4"/>
      <c r="J4236" s="4" t="s">
        <v>961</v>
      </c>
      <c r="K4236" s="4"/>
      <c r="L4236" s="4">
        <v>1</v>
      </c>
      <c r="M4236" s="4" t="s">
        <v>1154</v>
      </c>
      <c r="N4236" s="4"/>
    </row>
    <row r="4237" spans="1:14" hidden="1" x14ac:dyDescent="0.3">
      <c r="A4237" s="4" t="s">
        <v>606</v>
      </c>
      <c r="B4237" s="4">
        <v>20</v>
      </c>
      <c r="C4237" s="4">
        <v>20</v>
      </c>
      <c r="D4237" s="5">
        <v>275</v>
      </c>
      <c r="E4237" s="4" t="s">
        <v>861</v>
      </c>
      <c r="F4237" s="4" t="s">
        <v>1163</v>
      </c>
      <c r="G4237" s="4" t="s">
        <v>958</v>
      </c>
      <c r="H4237" s="4">
        <v>0.69755100769736633</v>
      </c>
      <c r="I4237" s="4"/>
      <c r="J4237" s="4" t="s">
        <v>961</v>
      </c>
      <c r="K4237" s="4"/>
      <c r="L4237" s="4">
        <v>1</v>
      </c>
      <c r="M4237" s="4" t="s">
        <v>1154</v>
      </c>
      <c r="N4237" s="4"/>
    </row>
    <row r="4238" spans="1:14" hidden="1" x14ac:dyDescent="0.3">
      <c r="A4238" s="4" t="s">
        <v>606</v>
      </c>
      <c r="B4238" s="4">
        <v>20</v>
      </c>
      <c r="C4238" s="4">
        <v>20</v>
      </c>
      <c r="D4238" s="5">
        <v>275</v>
      </c>
      <c r="E4238" s="4" t="s">
        <v>861</v>
      </c>
      <c r="F4238" s="4" t="s">
        <v>1164</v>
      </c>
      <c r="G4238" s="4" t="s">
        <v>958</v>
      </c>
      <c r="H4238" s="4">
        <v>0.70408129875834224</v>
      </c>
      <c r="I4238" s="4"/>
      <c r="J4238" s="4" t="s">
        <v>961</v>
      </c>
      <c r="K4238" s="4"/>
      <c r="L4238" s="4">
        <v>1</v>
      </c>
      <c r="M4238" s="4" t="s">
        <v>1154</v>
      </c>
      <c r="N4238" s="4"/>
    </row>
    <row r="4239" spans="1:14" hidden="1" x14ac:dyDescent="0.3">
      <c r="A4239" s="4" t="s">
        <v>606</v>
      </c>
      <c r="B4239" s="4">
        <v>20</v>
      </c>
      <c r="C4239" s="4">
        <v>20</v>
      </c>
      <c r="D4239" s="5">
        <v>275</v>
      </c>
      <c r="E4239" s="4" t="s">
        <v>861</v>
      </c>
      <c r="F4239" s="4" t="s">
        <v>1165</v>
      </c>
      <c r="G4239" s="4" t="s">
        <v>958</v>
      </c>
      <c r="H4239" s="4">
        <v>0.70576143328130292</v>
      </c>
      <c r="I4239" s="4"/>
      <c r="J4239" s="4" t="s">
        <v>961</v>
      </c>
      <c r="K4239" s="4"/>
      <c r="L4239" s="4">
        <v>1</v>
      </c>
      <c r="M4239" s="4" t="s">
        <v>1154</v>
      </c>
      <c r="N4239" s="4"/>
    </row>
    <row r="4240" spans="1:14" hidden="1" x14ac:dyDescent="0.3">
      <c r="A4240" s="4" t="s">
        <v>606</v>
      </c>
      <c r="B4240" s="4">
        <v>20</v>
      </c>
      <c r="C4240" s="4">
        <v>20</v>
      </c>
      <c r="D4240" s="5">
        <v>275</v>
      </c>
      <c r="E4240" s="4" t="s">
        <v>861</v>
      </c>
      <c r="F4240" s="4" t="s">
        <v>1166</v>
      </c>
      <c r="G4240" s="4" t="s">
        <v>958</v>
      </c>
      <c r="H4240" s="4">
        <v>0.70385982250105683</v>
      </c>
      <c r="I4240" s="4"/>
      <c r="J4240" s="4" t="s">
        <v>961</v>
      </c>
      <c r="K4240" s="4"/>
      <c r="L4240" s="4">
        <v>1</v>
      </c>
      <c r="M4240" s="4" t="s">
        <v>1154</v>
      </c>
      <c r="N4240" s="4"/>
    </row>
    <row r="4241" spans="1:14" hidden="1" x14ac:dyDescent="0.3">
      <c r="A4241" s="4" t="s">
        <v>606</v>
      </c>
      <c r="B4241" s="4">
        <v>20</v>
      </c>
      <c r="C4241" s="4">
        <v>20</v>
      </c>
      <c r="D4241" s="5">
        <v>275</v>
      </c>
      <c r="E4241" s="4" t="s">
        <v>861</v>
      </c>
      <c r="F4241" s="4" t="s">
        <v>1167</v>
      </c>
      <c r="G4241" s="4" t="s">
        <v>958</v>
      </c>
      <c r="H4241" s="4">
        <v>0.71259583228771883</v>
      </c>
      <c r="I4241" s="4"/>
      <c r="J4241" s="4" t="s">
        <v>961</v>
      </c>
      <c r="K4241" s="4"/>
      <c r="L4241" s="4">
        <v>1</v>
      </c>
      <c r="M4241" s="4" t="s">
        <v>1154</v>
      </c>
      <c r="N4241" s="4"/>
    </row>
    <row r="4242" spans="1:14" hidden="1" x14ac:dyDescent="0.3">
      <c r="A4242" s="4" t="s">
        <v>606</v>
      </c>
      <c r="B4242" s="4">
        <v>20</v>
      </c>
      <c r="C4242" s="4">
        <v>20</v>
      </c>
      <c r="D4242" s="5">
        <v>275</v>
      </c>
      <c r="E4242" s="4" t="s">
        <v>861</v>
      </c>
      <c r="F4242" s="4" t="s">
        <v>1168</v>
      </c>
      <c r="G4242" s="4" t="s">
        <v>958</v>
      </c>
      <c r="H4242" s="4">
        <v>0.73150541973249006</v>
      </c>
      <c r="I4242" s="4"/>
      <c r="J4242" s="4" t="s">
        <v>961</v>
      </c>
      <c r="K4242" s="4"/>
      <c r="L4242" s="4">
        <v>1</v>
      </c>
      <c r="M4242" s="4" t="s">
        <v>1154</v>
      </c>
      <c r="N4242" s="4"/>
    </row>
    <row r="4243" spans="1:14" hidden="1" x14ac:dyDescent="0.3">
      <c r="A4243" s="4" t="s">
        <v>606</v>
      </c>
      <c r="B4243" s="4">
        <v>20</v>
      </c>
      <c r="C4243" s="4">
        <v>20</v>
      </c>
      <c r="D4243" s="5">
        <v>275</v>
      </c>
      <c r="E4243" s="4" t="s">
        <v>861</v>
      </c>
      <c r="F4243" s="12" t="s">
        <v>922</v>
      </c>
      <c r="G4243" s="4" t="s">
        <v>963</v>
      </c>
      <c r="H4243" s="4">
        <v>0</v>
      </c>
      <c r="I4243" s="4"/>
      <c r="J4243" s="4" t="s">
        <v>856</v>
      </c>
      <c r="K4243" s="4"/>
      <c r="L4243" s="4">
        <v>1</v>
      </c>
      <c r="M4243" s="4" t="s">
        <v>1154</v>
      </c>
      <c r="N4243" s="4"/>
    </row>
    <row r="4244" spans="1:14" hidden="1" x14ac:dyDescent="0.3">
      <c r="A4244" s="4" t="s">
        <v>606</v>
      </c>
      <c r="B4244" s="4">
        <v>20</v>
      </c>
      <c r="C4244" s="4">
        <v>20</v>
      </c>
      <c r="D4244" s="5">
        <v>275</v>
      </c>
      <c r="E4244" s="4" t="s">
        <v>861</v>
      </c>
      <c r="F4244" s="12" t="s">
        <v>904</v>
      </c>
      <c r="G4244" s="4" t="s">
        <v>963</v>
      </c>
      <c r="H4244" s="4">
        <v>0</v>
      </c>
      <c r="I4244" s="4"/>
      <c r="J4244" s="4" t="s">
        <v>856</v>
      </c>
      <c r="K4244" s="4"/>
      <c r="L4244" s="4">
        <v>1</v>
      </c>
      <c r="M4244" s="4" t="s">
        <v>1154</v>
      </c>
      <c r="N4244" s="4"/>
    </row>
    <row r="4245" spans="1:14" hidden="1" x14ac:dyDescent="0.3">
      <c r="A4245" s="4" t="s">
        <v>606</v>
      </c>
      <c r="B4245" s="4">
        <v>20</v>
      </c>
      <c r="C4245" s="4">
        <v>20</v>
      </c>
      <c r="D4245" s="5">
        <v>275</v>
      </c>
      <c r="E4245" s="4" t="s">
        <v>861</v>
      </c>
      <c r="F4245" s="12" t="s">
        <v>905</v>
      </c>
      <c r="G4245" s="4" t="s">
        <v>963</v>
      </c>
      <c r="H4245" s="4">
        <v>0</v>
      </c>
      <c r="I4245" s="4"/>
      <c r="J4245" s="4" t="s">
        <v>856</v>
      </c>
      <c r="K4245" s="4"/>
      <c r="L4245" s="4">
        <v>1</v>
      </c>
      <c r="M4245" s="4" t="s">
        <v>1154</v>
      </c>
      <c r="N4245" s="4"/>
    </row>
    <row r="4246" spans="1:14" hidden="1" x14ac:dyDescent="0.3">
      <c r="A4246" s="4" t="s">
        <v>606</v>
      </c>
      <c r="B4246" s="4">
        <v>20</v>
      </c>
      <c r="C4246" s="4">
        <v>20</v>
      </c>
      <c r="D4246" s="5">
        <v>275</v>
      </c>
      <c r="E4246" s="4" t="s">
        <v>861</v>
      </c>
      <c r="F4246" s="12" t="s">
        <v>906</v>
      </c>
      <c r="G4246" s="4" t="s">
        <v>963</v>
      </c>
      <c r="H4246" s="4">
        <v>0</v>
      </c>
      <c r="I4246" s="4"/>
      <c r="J4246" s="4" t="s">
        <v>856</v>
      </c>
      <c r="K4246" s="4"/>
      <c r="L4246" s="4">
        <v>1</v>
      </c>
      <c r="M4246" s="4" t="s">
        <v>1154</v>
      </c>
      <c r="N4246" s="4"/>
    </row>
    <row r="4247" spans="1:14" hidden="1" x14ac:dyDescent="0.3">
      <c r="A4247" s="4" t="s">
        <v>606</v>
      </c>
      <c r="B4247" s="4">
        <v>20</v>
      </c>
      <c r="C4247" s="4">
        <v>20</v>
      </c>
      <c r="D4247" s="5">
        <v>275</v>
      </c>
      <c r="E4247" s="4" t="s">
        <v>861</v>
      </c>
      <c r="F4247" s="12" t="s">
        <v>903</v>
      </c>
      <c r="G4247" s="4" t="s">
        <v>963</v>
      </c>
      <c r="H4247" s="4">
        <v>0.82</v>
      </c>
      <c r="I4247" s="4"/>
      <c r="J4247" s="4" t="s">
        <v>856</v>
      </c>
      <c r="K4247" s="4"/>
      <c r="L4247" s="4">
        <v>1</v>
      </c>
      <c r="M4247" s="4" t="s">
        <v>1154</v>
      </c>
      <c r="N4247" s="4"/>
    </row>
    <row r="4248" spans="1:14" hidden="1" x14ac:dyDescent="0.3">
      <c r="A4248" s="4" t="s">
        <v>606</v>
      </c>
      <c r="B4248" s="4">
        <v>20</v>
      </c>
      <c r="C4248" s="4">
        <v>20</v>
      </c>
      <c r="D4248" s="5">
        <v>275</v>
      </c>
      <c r="E4248" s="4" t="s">
        <v>861</v>
      </c>
      <c r="F4248" s="12" t="s">
        <v>907</v>
      </c>
      <c r="G4248" s="4" t="s">
        <v>963</v>
      </c>
      <c r="H4248" s="4">
        <v>1.89</v>
      </c>
      <c r="I4248" s="4"/>
      <c r="J4248" s="4" t="s">
        <v>856</v>
      </c>
      <c r="K4248" s="4"/>
      <c r="L4248" s="4">
        <v>1</v>
      </c>
      <c r="M4248" s="4" t="s">
        <v>1154</v>
      </c>
      <c r="N4248" s="4"/>
    </row>
    <row r="4249" spans="1:14" hidden="1" x14ac:dyDescent="0.3">
      <c r="A4249" s="4" t="s">
        <v>606</v>
      </c>
      <c r="B4249" s="4">
        <v>20</v>
      </c>
      <c r="C4249" s="4">
        <v>20</v>
      </c>
      <c r="D4249" s="5">
        <v>275</v>
      </c>
      <c r="E4249" s="4" t="s">
        <v>861</v>
      </c>
      <c r="F4249" s="12" t="s">
        <v>908</v>
      </c>
      <c r="G4249" s="4" t="s">
        <v>963</v>
      </c>
      <c r="H4249" s="4">
        <v>0</v>
      </c>
      <c r="I4249" s="4"/>
      <c r="J4249" s="4" t="s">
        <v>856</v>
      </c>
      <c r="K4249" s="4"/>
      <c r="L4249" s="4">
        <v>1</v>
      </c>
      <c r="M4249" s="4" t="s">
        <v>1154</v>
      </c>
      <c r="N4249" s="4"/>
    </row>
    <row r="4250" spans="1:14" hidden="1" x14ac:dyDescent="0.3">
      <c r="A4250" s="4" t="s">
        <v>606</v>
      </c>
      <c r="B4250" s="4">
        <v>20</v>
      </c>
      <c r="C4250" s="4">
        <v>20</v>
      </c>
      <c r="D4250" s="5">
        <v>275</v>
      </c>
      <c r="E4250" s="4" t="s">
        <v>861</v>
      </c>
      <c r="F4250" s="12" t="s">
        <v>909</v>
      </c>
      <c r="G4250" s="4" t="s">
        <v>963</v>
      </c>
      <c r="H4250" s="4">
        <v>0</v>
      </c>
      <c r="I4250" s="4"/>
      <c r="J4250" s="4" t="s">
        <v>856</v>
      </c>
      <c r="K4250" s="4"/>
      <c r="L4250" s="4">
        <v>1</v>
      </c>
      <c r="M4250" s="4" t="s">
        <v>1154</v>
      </c>
      <c r="N4250" s="4"/>
    </row>
    <row r="4251" spans="1:14" hidden="1" x14ac:dyDescent="0.3">
      <c r="A4251" s="4" t="s">
        <v>606</v>
      </c>
      <c r="B4251" s="4">
        <v>20</v>
      </c>
      <c r="C4251" s="4">
        <v>20</v>
      </c>
      <c r="D4251" s="5">
        <v>275</v>
      </c>
      <c r="E4251" s="4" t="s">
        <v>861</v>
      </c>
      <c r="F4251" s="12" t="s">
        <v>910</v>
      </c>
      <c r="G4251" s="4" t="s">
        <v>963</v>
      </c>
      <c r="H4251" s="4">
        <v>1.01</v>
      </c>
      <c r="I4251" s="4"/>
      <c r="J4251" s="4" t="s">
        <v>856</v>
      </c>
      <c r="K4251" s="4"/>
      <c r="L4251" s="4">
        <v>1</v>
      </c>
      <c r="M4251" s="4" t="s">
        <v>1154</v>
      </c>
      <c r="N4251" s="4"/>
    </row>
    <row r="4252" spans="1:14" hidden="1" x14ac:dyDescent="0.3">
      <c r="A4252" s="4" t="s">
        <v>606</v>
      </c>
      <c r="B4252" s="4">
        <v>20</v>
      </c>
      <c r="C4252" s="4">
        <v>20</v>
      </c>
      <c r="D4252" s="5">
        <v>275</v>
      </c>
      <c r="E4252" s="4" t="s">
        <v>861</v>
      </c>
      <c r="F4252" s="12" t="s">
        <v>911</v>
      </c>
      <c r="G4252" s="4" t="s">
        <v>963</v>
      </c>
      <c r="H4252" s="4">
        <v>0</v>
      </c>
      <c r="I4252" s="4"/>
      <c r="J4252" s="4" t="s">
        <v>856</v>
      </c>
      <c r="K4252" s="4"/>
      <c r="L4252" s="4">
        <v>1</v>
      </c>
      <c r="M4252" s="4" t="s">
        <v>1154</v>
      </c>
      <c r="N4252" s="4"/>
    </row>
    <row r="4253" spans="1:14" hidden="1" x14ac:dyDescent="0.3">
      <c r="A4253" s="4" t="s">
        <v>606</v>
      </c>
      <c r="B4253" s="4">
        <v>20</v>
      </c>
      <c r="C4253" s="4">
        <v>20</v>
      </c>
      <c r="D4253" s="5">
        <v>275</v>
      </c>
      <c r="E4253" s="4" t="s">
        <v>861</v>
      </c>
      <c r="F4253" s="12" t="s">
        <v>912</v>
      </c>
      <c r="G4253" s="4" t="s">
        <v>963</v>
      </c>
      <c r="H4253" s="4">
        <v>0</v>
      </c>
      <c r="I4253" s="4"/>
      <c r="J4253" s="4" t="s">
        <v>856</v>
      </c>
      <c r="K4253" s="4"/>
      <c r="L4253" s="4">
        <v>1</v>
      </c>
      <c r="M4253" s="4" t="s">
        <v>1154</v>
      </c>
      <c r="N4253" s="4"/>
    </row>
    <row r="4254" spans="1:14" hidden="1" x14ac:dyDescent="0.3">
      <c r="A4254" s="4" t="s">
        <v>606</v>
      </c>
      <c r="B4254" s="4">
        <v>20</v>
      </c>
      <c r="C4254" s="4">
        <v>20</v>
      </c>
      <c r="D4254" s="5">
        <v>275</v>
      </c>
      <c r="E4254" s="4" t="s">
        <v>861</v>
      </c>
      <c r="F4254" s="12" t="s">
        <v>913</v>
      </c>
      <c r="G4254" s="4" t="s">
        <v>963</v>
      </c>
      <c r="H4254" s="4">
        <v>0.39</v>
      </c>
      <c r="I4254" s="4"/>
      <c r="J4254" s="4" t="s">
        <v>856</v>
      </c>
      <c r="K4254" s="4"/>
      <c r="L4254" s="4">
        <v>1</v>
      </c>
      <c r="M4254" s="4" t="s">
        <v>1154</v>
      </c>
      <c r="N4254" s="4"/>
    </row>
    <row r="4255" spans="1:14" hidden="1" x14ac:dyDescent="0.3">
      <c r="A4255" s="4" t="s">
        <v>606</v>
      </c>
      <c r="B4255" s="4">
        <v>20</v>
      </c>
      <c r="C4255" s="4">
        <v>20</v>
      </c>
      <c r="D4255" s="5">
        <v>275</v>
      </c>
      <c r="E4255" s="4" t="s">
        <v>861</v>
      </c>
      <c r="F4255" s="12" t="s">
        <v>914</v>
      </c>
      <c r="G4255" s="4" t="s">
        <v>963</v>
      </c>
      <c r="H4255" s="4">
        <v>0.57999999999999996</v>
      </c>
      <c r="I4255" s="4"/>
      <c r="J4255" s="4" t="s">
        <v>856</v>
      </c>
      <c r="K4255" s="4"/>
      <c r="L4255" s="4">
        <v>1</v>
      </c>
      <c r="M4255" s="4" t="s">
        <v>1154</v>
      </c>
      <c r="N4255" s="4"/>
    </row>
    <row r="4256" spans="1:14" hidden="1" x14ac:dyDescent="0.3">
      <c r="A4256" s="4" t="s">
        <v>606</v>
      </c>
      <c r="B4256" s="4">
        <v>20</v>
      </c>
      <c r="C4256" s="4">
        <v>20</v>
      </c>
      <c r="D4256" s="5">
        <v>275</v>
      </c>
      <c r="E4256" s="4" t="s">
        <v>861</v>
      </c>
      <c r="F4256" s="12" t="s">
        <v>915</v>
      </c>
      <c r="G4256" s="4" t="s">
        <v>963</v>
      </c>
      <c r="H4256" s="4">
        <v>0.89</v>
      </c>
      <c r="I4256" s="4"/>
      <c r="J4256" s="4" t="s">
        <v>856</v>
      </c>
      <c r="K4256" s="4"/>
      <c r="L4256" s="4">
        <v>1</v>
      </c>
      <c r="M4256" s="4" t="s">
        <v>1154</v>
      </c>
      <c r="N4256" s="4"/>
    </row>
    <row r="4257" spans="1:14" hidden="1" x14ac:dyDescent="0.3">
      <c r="A4257" s="4" t="s">
        <v>606</v>
      </c>
      <c r="B4257" s="4">
        <v>20</v>
      </c>
      <c r="C4257" s="4">
        <v>20</v>
      </c>
      <c r="D4257" s="5">
        <v>275</v>
      </c>
      <c r="E4257" s="4" t="s">
        <v>861</v>
      </c>
      <c r="F4257" s="12" t="s">
        <v>916</v>
      </c>
      <c r="G4257" s="4" t="s">
        <v>963</v>
      </c>
      <c r="H4257" s="4">
        <v>0</v>
      </c>
      <c r="I4257" s="4"/>
      <c r="J4257" s="4" t="s">
        <v>856</v>
      </c>
      <c r="K4257" s="4"/>
      <c r="L4257" s="4">
        <v>1</v>
      </c>
      <c r="M4257" s="4" t="s">
        <v>1154</v>
      </c>
      <c r="N4257" s="4"/>
    </row>
    <row r="4258" spans="1:14" hidden="1" x14ac:dyDescent="0.3">
      <c r="A4258" s="4" t="s">
        <v>606</v>
      </c>
      <c r="B4258" s="4">
        <v>20</v>
      </c>
      <c r="C4258" s="4">
        <v>20</v>
      </c>
      <c r="D4258" s="5">
        <v>275</v>
      </c>
      <c r="E4258" s="4" t="s">
        <v>861</v>
      </c>
      <c r="F4258" s="12" t="s">
        <v>917</v>
      </c>
      <c r="G4258" s="4" t="s">
        <v>963</v>
      </c>
      <c r="H4258" s="4">
        <v>1.62</v>
      </c>
      <c r="I4258" s="4"/>
      <c r="J4258" s="4" t="s">
        <v>856</v>
      </c>
      <c r="K4258" s="4"/>
      <c r="L4258" s="4">
        <v>1</v>
      </c>
      <c r="M4258" s="4" t="s">
        <v>1154</v>
      </c>
      <c r="N4258" s="4"/>
    </row>
    <row r="4259" spans="1:14" hidden="1" x14ac:dyDescent="0.3">
      <c r="A4259" s="4" t="s">
        <v>606</v>
      </c>
      <c r="B4259" s="4">
        <v>20</v>
      </c>
      <c r="C4259" s="4">
        <v>20</v>
      </c>
      <c r="D4259" s="5">
        <v>275</v>
      </c>
      <c r="E4259" s="4" t="s">
        <v>861</v>
      </c>
      <c r="F4259" s="12" t="s">
        <v>918</v>
      </c>
      <c r="G4259" s="4" t="s">
        <v>963</v>
      </c>
      <c r="H4259" s="4">
        <v>1.86</v>
      </c>
      <c r="I4259" s="4"/>
      <c r="J4259" s="4" t="s">
        <v>856</v>
      </c>
      <c r="K4259" s="4"/>
      <c r="L4259" s="4">
        <v>1</v>
      </c>
      <c r="M4259" s="4" t="s">
        <v>1154</v>
      </c>
      <c r="N4259" s="4"/>
    </row>
    <row r="4260" spans="1:14" hidden="1" x14ac:dyDescent="0.3">
      <c r="A4260" s="4" t="s">
        <v>606</v>
      </c>
      <c r="B4260" s="4">
        <v>20</v>
      </c>
      <c r="C4260" s="4">
        <v>20</v>
      </c>
      <c r="D4260" s="5">
        <v>275</v>
      </c>
      <c r="E4260" s="4" t="s">
        <v>861</v>
      </c>
      <c r="F4260" s="12" t="s">
        <v>919</v>
      </c>
      <c r="G4260" s="4" t="s">
        <v>963</v>
      </c>
      <c r="H4260" s="4">
        <v>0</v>
      </c>
      <c r="I4260" s="4"/>
      <c r="J4260" s="4" t="s">
        <v>856</v>
      </c>
      <c r="K4260" s="4"/>
      <c r="L4260" s="4">
        <v>1</v>
      </c>
      <c r="M4260" s="4" t="s">
        <v>1154</v>
      </c>
      <c r="N4260" s="4"/>
    </row>
    <row r="4261" spans="1:14" hidden="1" x14ac:dyDescent="0.3">
      <c r="A4261" s="4" t="s">
        <v>606</v>
      </c>
      <c r="B4261" s="4">
        <v>20</v>
      </c>
      <c r="C4261" s="4">
        <v>20</v>
      </c>
      <c r="D4261" s="5">
        <v>275</v>
      </c>
      <c r="E4261" s="4" t="s">
        <v>861</v>
      </c>
      <c r="F4261" s="12" t="s">
        <v>920</v>
      </c>
      <c r="G4261" s="4" t="s">
        <v>963</v>
      </c>
      <c r="H4261" s="4">
        <v>2.37</v>
      </c>
      <c r="I4261" s="4"/>
      <c r="J4261" s="4" t="s">
        <v>856</v>
      </c>
      <c r="K4261" s="4"/>
      <c r="L4261" s="4">
        <v>1</v>
      </c>
      <c r="M4261" s="4" t="s">
        <v>1154</v>
      </c>
      <c r="N4261" s="4"/>
    </row>
    <row r="4262" spans="1:14" hidden="1" x14ac:dyDescent="0.3">
      <c r="A4262" s="4" t="s">
        <v>606</v>
      </c>
      <c r="B4262" s="4">
        <v>20</v>
      </c>
      <c r="C4262" s="4">
        <v>20</v>
      </c>
      <c r="D4262" s="5">
        <v>275</v>
      </c>
      <c r="E4262" s="4" t="s">
        <v>861</v>
      </c>
      <c r="F4262" s="12" t="s">
        <v>921</v>
      </c>
      <c r="G4262" s="4" t="s">
        <v>963</v>
      </c>
      <c r="H4262" s="4">
        <v>1.37</v>
      </c>
      <c r="I4262" s="4"/>
      <c r="J4262" s="4" t="s">
        <v>856</v>
      </c>
      <c r="K4262" s="4"/>
      <c r="L4262" s="4">
        <v>1</v>
      </c>
      <c r="M4262" s="4" t="s">
        <v>1154</v>
      </c>
      <c r="N4262" s="4"/>
    </row>
    <row r="4263" spans="1:14" hidden="1" x14ac:dyDescent="0.3">
      <c r="A4263" s="4" t="s">
        <v>606</v>
      </c>
      <c r="B4263" s="4">
        <v>20</v>
      </c>
      <c r="C4263" s="4">
        <v>20</v>
      </c>
      <c r="D4263" s="5">
        <v>275</v>
      </c>
      <c r="E4263" s="4" t="s">
        <v>861</v>
      </c>
      <c r="F4263" s="12" t="s">
        <v>1134</v>
      </c>
      <c r="G4263" s="4" t="s">
        <v>963</v>
      </c>
      <c r="H4263" s="4">
        <v>0.27</v>
      </c>
      <c r="I4263" s="4"/>
      <c r="J4263" s="4" t="s">
        <v>856</v>
      </c>
      <c r="K4263" s="4"/>
      <c r="L4263" s="4">
        <v>1</v>
      </c>
      <c r="M4263" s="4" t="s">
        <v>1154</v>
      </c>
      <c r="N4263" s="4"/>
    </row>
    <row r="4264" spans="1:14" hidden="1" x14ac:dyDescent="0.3">
      <c r="A4264" s="4" t="s">
        <v>606</v>
      </c>
      <c r="B4264" s="4">
        <v>20</v>
      </c>
      <c r="C4264" s="4">
        <v>20</v>
      </c>
      <c r="D4264" s="5">
        <v>275</v>
      </c>
      <c r="E4264" s="4" t="s">
        <v>861</v>
      </c>
      <c r="F4264" s="12" t="s">
        <v>1141</v>
      </c>
      <c r="G4264" s="4" t="s">
        <v>963</v>
      </c>
      <c r="H4264" s="4">
        <v>2.39</v>
      </c>
      <c r="I4264" s="4"/>
      <c r="J4264" s="4" t="s">
        <v>856</v>
      </c>
      <c r="K4264" s="4"/>
      <c r="L4264" s="4">
        <v>1</v>
      </c>
      <c r="M4264" s="4" t="s">
        <v>1154</v>
      </c>
      <c r="N4264" s="4"/>
    </row>
    <row r="4265" spans="1:14" hidden="1" x14ac:dyDescent="0.3">
      <c r="A4265" s="4" t="s">
        <v>606</v>
      </c>
      <c r="B4265" s="4">
        <v>20</v>
      </c>
      <c r="C4265" s="4">
        <v>20</v>
      </c>
      <c r="D4265" s="5">
        <v>275</v>
      </c>
      <c r="E4265" s="4" t="s">
        <v>861</v>
      </c>
      <c r="F4265" s="12" t="s">
        <v>1142</v>
      </c>
      <c r="G4265" s="4" t="s">
        <v>963</v>
      </c>
      <c r="H4265" s="4">
        <v>3.03</v>
      </c>
      <c r="I4265" s="4"/>
      <c r="J4265" s="4" t="s">
        <v>856</v>
      </c>
      <c r="K4265" s="4"/>
      <c r="L4265" s="4">
        <v>1</v>
      </c>
      <c r="M4265" s="4" t="s">
        <v>1154</v>
      </c>
      <c r="N4265" s="4"/>
    </row>
    <row r="4266" spans="1:14" hidden="1" x14ac:dyDescent="0.3">
      <c r="A4266" s="4" t="s">
        <v>606</v>
      </c>
      <c r="B4266" s="4">
        <v>20</v>
      </c>
      <c r="C4266" s="4">
        <v>20</v>
      </c>
      <c r="D4266" s="5">
        <v>275</v>
      </c>
      <c r="E4266" s="4" t="s">
        <v>861</v>
      </c>
      <c r="F4266" s="12" t="s">
        <v>1143</v>
      </c>
      <c r="G4266" s="4" t="s">
        <v>963</v>
      </c>
      <c r="H4266" s="4">
        <v>5.69</v>
      </c>
      <c r="I4266" s="4"/>
      <c r="J4266" s="4" t="s">
        <v>856</v>
      </c>
      <c r="K4266" s="4"/>
      <c r="L4266" s="4">
        <v>1</v>
      </c>
      <c r="M4266" s="4" t="s">
        <v>1154</v>
      </c>
      <c r="N4266" s="4"/>
    </row>
    <row r="4267" spans="1:14" hidden="1" x14ac:dyDescent="0.3">
      <c r="A4267" s="4" t="s">
        <v>606</v>
      </c>
      <c r="B4267" s="4">
        <v>20</v>
      </c>
      <c r="C4267" s="4">
        <v>20</v>
      </c>
      <c r="D4267" s="5">
        <v>275</v>
      </c>
      <c r="E4267" s="4" t="s">
        <v>861</v>
      </c>
      <c r="F4267" s="12" t="s">
        <v>1144</v>
      </c>
      <c r="G4267" s="4" t="s">
        <v>963</v>
      </c>
      <c r="H4267" s="4">
        <v>6.2</v>
      </c>
      <c r="I4267" s="4"/>
      <c r="J4267" s="4" t="s">
        <v>856</v>
      </c>
      <c r="K4267" s="4"/>
      <c r="L4267" s="4">
        <v>1</v>
      </c>
      <c r="M4267" s="4" t="s">
        <v>1154</v>
      </c>
      <c r="N4267" s="4"/>
    </row>
    <row r="4268" spans="1:14" hidden="1" x14ac:dyDescent="0.3">
      <c r="A4268" s="4" t="s">
        <v>606</v>
      </c>
      <c r="B4268" s="4">
        <v>20</v>
      </c>
      <c r="C4268" s="4">
        <v>20</v>
      </c>
      <c r="D4268" s="5">
        <v>275</v>
      </c>
      <c r="E4268" s="4" t="s">
        <v>861</v>
      </c>
      <c r="F4268" s="12" t="s">
        <v>1135</v>
      </c>
      <c r="G4268" s="4" t="s">
        <v>963</v>
      </c>
      <c r="H4268" s="4">
        <v>1.1599999999999999</v>
      </c>
      <c r="I4268" s="4"/>
      <c r="J4268" s="4" t="s">
        <v>856</v>
      </c>
      <c r="K4268" s="4"/>
      <c r="L4268" s="4">
        <v>1</v>
      </c>
      <c r="M4268" s="4" t="s">
        <v>1154</v>
      </c>
      <c r="N4268" s="4"/>
    </row>
    <row r="4269" spans="1:14" hidden="1" x14ac:dyDescent="0.3">
      <c r="A4269" s="4" t="s">
        <v>606</v>
      </c>
      <c r="B4269" s="4">
        <v>20</v>
      </c>
      <c r="C4269" s="4">
        <v>20</v>
      </c>
      <c r="D4269" s="5">
        <v>275</v>
      </c>
      <c r="E4269" s="4" t="s">
        <v>861</v>
      </c>
      <c r="F4269" s="12" t="s">
        <v>1145</v>
      </c>
      <c r="G4269" s="4" t="s">
        <v>963</v>
      </c>
      <c r="H4269" s="4">
        <v>1.0900000000000001</v>
      </c>
      <c r="I4269" s="4"/>
      <c r="J4269" s="4" t="s">
        <v>856</v>
      </c>
      <c r="K4269" s="4"/>
      <c r="L4269" s="4">
        <v>1</v>
      </c>
      <c r="M4269" s="4" t="s">
        <v>1154</v>
      </c>
      <c r="N4269" s="4"/>
    </row>
    <row r="4270" spans="1:14" hidden="1" x14ac:dyDescent="0.3">
      <c r="A4270" s="4" t="s">
        <v>606</v>
      </c>
      <c r="B4270" s="4">
        <v>20</v>
      </c>
      <c r="C4270" s="4">
        <v>20</v>
      </c>
      <c r="D4270" s="5">
        <v>275</v>
      </c>
      <c r="E4270" s="4" t="s">
        <v>861</v>
      </c>
      <c r="F4270" s="12" t="s">
        <v>1146</v>
      </c>
      <c r="G4270" s="4" t="s">
        <v>963</v>
      </c>
      <c r="H4270" s="4">
        <v>1.72</v>
      </c>
      <c r="I4270" s="4"/>
      <c r="J4270" s="4" t="s">
        <v>856</v>
      </c>
      <c r="K4270" s="4"/>
      <c r="L4270" s="4">
        <v>1</v>
      </c>
      <c r="M4270" s="4" t="s">
        <v>1154</v>
      </c>
      <c r="N4270" s="4"/>
    </row>
    <row r="4271" spans="1:14" hidden="1" x14ac:dyDescent="0.3">
      <c r="A4271" s="4" t="s">
        <v>606</v>
      </c>
      <c r="B4271" s="4">
        <v>20</v>
      </c>
      <c r="C4271" s="4">
        <v>20</v>
      </c>
      <c r="D4271" s="5">
        <v>275</v>
      </c>
      <c r="E4271" s="4" t="s">
        <v>861</v>
      </c>
      <c r="F4271" s="12" t="s">
        <v>1147</v>
      </c>
      <c r="G4271" s="4" t="s">
        <v>963</v>
      </c>
      <c r="H4271" s="4">
        <v>2.12</v>
      </c>
      <c r="I4271" s="4"/>
      <c r="J4271" s="4" t="s">
        <v>856</v>
      </c>
      <c r="K4271" s="4"/>
      <c r="L4271" s="4">
        <v>1</v>
      </c>
      <c r="M4271" s="4" t="s">
        <v>1154</v>
      </c>
      <c r="N4271" s="4"/>
    </row>
    <row r="4272" spans="1:14" hidden="1" x14ac:dyDescent="0.3">
      <c r="A4272" s="4" t="s">
        <v>606</v>
      </c>
      <c r="B4272" s="4">
        <v>20</v>
      </c>
      <c r="C4272" s="4">
        <v>20</v>
      </c>
      <c r="D4272" s="5">
        <v>275</v>
      </c>
      <c r="E4272" s="4" t="s">
        <v>861</v>
      </c>
      <c r="F4272" s="12" t="s">
        <v>1148</v>
      </c>
      <c r="G4272" s="4" t="s">
        <v>963</v>
      </c>
      <c r="H4272" s="4">
        <v>1.42</v>
      </c>
      <c r="I4272" s="4"/>
      <c r="J4272" s="4" t="s">
        <v>856</v>
      </c>
      <c r="K4272" s="4"/>
      <c r="L4272" s="4">
        <v>1</v>
      </c>
      <c r="M4272" s="4" t="s">
        <v>1154</v>
      </c>
      <c r="N4272" s="4"/>
    </row>
    <row r="4273" spans="1:14" hidden="1" x14ac:dyDescent="0.3">
      <c r="A4273" s="4" t="s">
        <v>606</v>
      </c>
      <c r="B4273" s="4">
        <v>20</v>
      </c>
      <c r="C4273" s="4">
        <v>20</v>
      </c>
      <c r="D4273" s="5">
        <v>275</v>
      </c>
      <c r="E4273" s="4" t="s">
        <v>861</v>
      </c>
      <c r="F4273" s="12" t="s">
        <v>1136</v>
      </c>
      <c r="G4273" s="4" t="s">
        <v>963</v>
      </c>
      <c r="H4273" s="4">
        <v>7.21</v>
      </c>
      <c r="I4273" s="4"/>
      <c r="J4273" s="4" t="s">
        <v>856</v>
      </c>
      <c r="K4273" s="4"/>
      <c r="L4273" s="4">
        <v>1</v>
      </c>
      <c r="M4273" s="4" t="s">
        <v>1154</v>
      </c>
      <c r="N4273" s="4"/>
    </row>
    <row r="4274" spans="1:14" hidden="1" x14ac:dyDescent="0.3">
      <c r="A4274" s="4" t="s">
        <v>606</v>
      </c>
      <c r="B4274" s="4">
        <v>20</v>
      </c>
      <c r="C4274" s="4">
        <v>20</v>
      </c>
      <c r="D4274" s="5">
        <v>275</v>
      </c>
      <c r="E4274" s="4" t="s">
        <v>861</v>
      </c>
      <c r="F4274" s="12" t="s">
        <v>1149</v>
      </c>
      <c r="G4274" s="4" t="s">
        <v>963</v>
      </c>
      <c r="H4274" s="4">
        <v>5.32</v>
      </c>
      <c r="I4274" s="4"/>
      <c r="J4274" s="4" t="s">
        <v>856</v>
      </c>
      <c r="K4274" s="4"/>
      <c r="L4274" s="4">
        <v>1</v>
      </c>
      <c r="M4274" s="4" t="s">
        <v>1154</v>
      </c>
      <c r="N4274" s="4"/>
    </row>
    <row r="4275" spans="1:14" hidden="1" x14ac:dyDescent="0.3">
      <c r="A4275" s="4" t="s">
        <v>606</v>
      </c>
      <c r="B4275" s="4">
        <v>20</v>
      </c>
      <c r="C4275" s="4">
        <v>20</v>
      </c>
      <c r="D4275" s="5">
        <v>275</v>
      </c>
      <c r="E4275" s="4" t="s">
        <v>861</v>
      </c>
      <c r="F4275" s="12" t="s">
        <v>1150</v>
      </c>
      <c r="G4275" s="4" t="s">
        <v>963</v>
      </c>
      <c r="H4275" s="4">
        <v>2.79</v>
      </c>
      <c r="I4275" s="4"/>
      <c r="J4275" s="4" t="s">
        <v>856</v>
      </c>
      <c r="K4275" s="4"/>
      <c r="L4275" s="4">
        <v>1</v>
      </c>
      <c r="M4275" s="4" t="s">
        <v>1154</v>
      </c>
      <c r="N4275" s="4"/>
    </row>
    <row r="4276" spans="1:14" hidden="1" x14ac:dyDescent="0.3">
      <c r="A4276" s="4" t="s">
        <v>606</v>
      </c>
      <c r="B4276" s="4">
        <v>20</v>
      </c>
      <c r="C4276" s="4">
        <v>20</v>
      </c>
      <c r="D4276" s="5">
        <v>275</v>
      </c>
      <c r="E4276" s="4" t="s">
        <v>861</v>
      </c>
      <c r="F4276" s="12" t="s">
        <v>1151</v>
      </c>
      <c r="G4276" s="4" t="s">
        <v>963</v>
      </c>
      <c r="H4276" s="4">
        <v>0.5</v>
      </c>
      <c r="I4276" s="4"/>
      <c r="J4276" s="4" t="s">
        <v>856</v>
      </c>
      <c r="K4276" s="4"/>
      <c r="L4276" s="4">
        <v>1</v>
      </c>
      <c r="M4276" s="4" t="s">
        <v>1154</v>
      </c>
      <c r="N4276" s="4"/>
    </row>
    <row r="4277" spans="1:14" hidden="1" x14ac:dyDescent="0.3">
      <c r="A4277" s="4" t="s">
        <v>606</v>
      </c>
      <c r="B4277" s="4">
        <v>20</v>
      </c>
      <c r="C4277" s="4">
        <v>20</v>
      </c>
      <c r="D4277" s="5">
        <v>275</v>
      </c>
      <c r="E4277" s="4" t="s">
        <v>861</v>
      </c>
      <c r="F4277" s="12" t="s">
        <v>1152</v>
      </c>
      <c r="G4277" s="4" t="s">
        <v>963</v>
      </c>
      <c r="H4277" s="4">
        <v>5.95</v>
      </c>
      <c r="I4277" s="4"/>
      <c r="J4277" s="4" t="s">
        <v>856</v>
      </c>
      <c r="K4277" s="4"/>
      <c r="L4277" s="4">
        <v>1</v>
      </c>
      <c r="M4277" s="4" t="s">
        <v>1154</v>
      </c>
      <c r="N4277" s="4"/>
    </row>
    <row r="4278" spans="1:14" hidden="1" x14ac:dyDescent="0.3">
      <c r="A4278" s="4" t="s">
        <v>606</v>
      </c>
      <c r="B4278" s="4">
        <v>20</v>
      </c>
      <c r="C4278" s="4">
        <v>20</v>
      </c>
      <c r="D4278" s="5">
        <v>275</v>
      </c>
      <c r="E4278" s="4" t="s">
        <v>861</v>
      </c>
      <c r="F4278" s="12" t="s">
        <v>1137</v>
      </c>
      <c r="G4278" s="4" t="s">
        <v>963</v>
      </c>
      <c r="H4278" s="4">
        <v>3.01</v>
      </c>
      <c r="I4278" s="4"/>
      <c r="J4278" s="4" t="s">
        <v>856</v>
      </c>
      <c r="K4278" s="4"/>
      <c r="L4278" s="4">
        <v>1</v>
      </c>
      <c r="M4278" s="4" t="s">
        <v>1154</v>
      </c>
      <c r="N4278" s="4"/>
    </row>
    <row r="4279" spans="1:14" hidden="1" x14ac:dyDescent="0.3">
      <c r="A4279" s="4" t="s">
        <v>606</v>
      </c>
      <c r="B4279" s="4">
        <v>20</v>
      </c>
      <c r="C4279" s="4">
        <v>20</v>
      </c>
      <c r="D4279" s="5">
        <v>275</v>
      </c>
      <c r="E4279" s="4" t="s">
        <v>861</v>
      </c>
      <c r="F4279" s="12" t="s">
        <v>1153</v>
      </c>
      <c r="G4279" s="4" t="s">
        <v>963</v>
      </c>
      <c r="H4279" s="4">
        <v>2.81</v>
      </c>
      <c r="I4279" s="4"/>
      <c r="J4279" s="4" t="s">
        <v>856</v>
      </c>
      <c r="K4279" s="4"/>
      <c r="L4279" s="4">
        <v>1</v>
      </c>
      <c r="M4279" s="4" t="s">
        <v>1154</v>
      </c>
      <c r="N4279" s="4"/>
    </row>
    <row r="4280" spans="1:14" hidden="1" x14ac:dyDescent="0.3">
      <c r="A4280" s="4" t="s">
        <v>606</v>
      </c>
      <c r="B4280" s="4">
        <v>20</v>
      </c>
      <c r="C4280" s="4">
        <v>20</v>
      </c>
      <c r="D4280" s="5">
        <v>275</v>
      </c>
      <c r="E4280" s="4" t="s">
        <v>861</v>
      </c>
      <c r="F4280" s="12" t="s">
        <v>1155</v>
      </c>
      <c r="G4280" s="4" t="s">
        <v>963</v>
      </c>
      <c r="H4280" s="4">
        <v>3.1</v>
      </c>
      <c r="I4280" s="4"/>
      <c r="J4280" s="4" t="s">
        <v>856</v>
      </c>
      <c r="K4280" s="4"/>
      <c r="L4280" s="4">
        <v>1</v>
      </c>
      <c r="M4280" s="4" t="s">
        <v>1154</v>
      </c>
      <c r="N4280" s="4"/>
    </row>
    <row r="4281" spans="1:14" hidden="1" x14ac:dyDescent="0.3">
      <c r="A4281" s="4" t="s">
        <v>606</v>
      </c>
      <c r="B4281" s="4">
        <v>20</v>
      </c>
      <c r="C4281" s="4">
        <v>20</v>
      </c>
      <c r="D4281" s="5">
        <v>275</v>
      </c>
      <c r="E4281" s="4" t="s">
        <v>861</v>
      </c>
      <c r="F4281" s="12" t="s">
        <v>1156</v>
      </c>
      <c r="G4281" s="4" t="s">
        <v>963</v>
      </c>
      <c r="H4281" s="4">
        <v>1.19</v>
      </c>
      <c r="I4281" s="4"/>
      <c r="J4281" s="4" t="s">
        <v>856</v>
      </c>
      <c r="K4281" s="4"/>
      <c r="L4281" s="4">
        <v>1</v>
      </c>
      <c r="M4281" s="4" t="s">
        <v>1154</v>
      </c>
      <c r="N4281" s="4"/>
    </row>
    <row r="4282" spans="1:14" hidden="1" x14ac:dyDescent="0.3">
      <c r="A4282" s="4" t="s">
        <v>606</v>
      </c>
      <c r="B4282" s="4">
        <v>20</v>
      </c>
      <c r="C4282" s="4">
        <v>20</v>
      </c>
      <c r="D4282" s="5">
        <v>275</v>
      </c>
      <c r="E4282" s="4" t="s">
        <v>861</v>
      </c>
      <c r="F4282" s="12" t="s">
        <v>1157</v>
      </c>
      <c r="G4282" s="4" t="s">
        <v>963</v>
      </c>
      <c r="H4282" s="4">
        <v>3.55</v>
      </c>
      <c r="I4282" s="4"/>
      <c r="J4282" s="4" t="s">
        <v>856</v>
      </c>
      <c r="K4282" s="4"/>
      <c r="L4282" s="4">
        <v>1</v>
      </c>
      <c r="M4282" s="4" t="s">
        <v>1154</v>
      </c>
      <c r="N4282" s="4"/>
    </row>
    <row r="4283" spans="1:14" hidden="1" x14ac:dyDescent="0.3">
      <c r="A4283" s="4" t="s">
        <v>606</v>
      </c>
      <c r="B4283" s="4">
        <v>20</v>
      </c>
      <c r="C4283" s="4">
        <v>20</v>
      </c>
      <c r="D4283" s="5">
        <v>275</v>
      </c>
      <c r="E4283" s="4" t="s">
        <v>861</v>
      </c>
      <c r="F4283" s="12" t="s">
        <v>1158</v>
      </c>
      <c r="G4283" s="4" t="s">
        <v>963</v>
      </c>
      <c r="H4283" s="4">
        <v>5.21</v>
      </c>
      <c r="I4283" s="4"/>
      <c r="J4283" s="4" t="s">
        <v>856</v>
      </c>
      <c r="K4283" s="4"/>
      <c r="L4283" s="4">
        <v>1</v>
      </c>
      <c r="M4283" s="4" t="s">
        <v>1154</v>
      </c>
      <c r="N4283" s="4"/>
    </row>
    <row r="4284" spans="1:14" hidden="1" x14ac:dyDescent="0.3">
      <c r="A4284" s="4" t="s">
        <v>606</v>
      </c>
      <c r="B4284" s="4">
        <v>20</v>
      </c>
      <c r="C4284" s="4">
        <v>20</v>
      </c>
      <c r="D4284" s="5">
        <v>275</v>
      </c>
      <c r="E4284" s="4" t="s">
        <v>861</v>
      </c>
      <c r="F4284" s="12" t="s">
        <v>1159</v>
      </c>
      <c r="G4284" s="4" t="s">
        <v>963</v>
      </c>
      <c r="H4284" s="4">
        <v>4.05</v>
      </c>
      <c r="I4284" s="4"/>
      <c r="J4284" s="4" t="s">
        <v>856</v>
      </c>
      <c r="K4284" s="4"/>
      <c r="L4284" s="4">
        <v>1</v>
      </c>
      <c r="M4284" s="4" t="s">
        <v>1154</v>
      </c>
      <c r="N4284" s="4"/>
    </row>
    <row r="4285" spans="1:14" hidden="1" x14ac:dyDescent="0.3">
      <c r="A4285" s="4" t="s">
        <v>606</v>
      </c>
      <c r="B4285" s="4">
        <v>20</v>
      </c>
      <c r="C4285" s="4">
        <v>20</v>
      </c>
      <c r="D4285" s="5">
        <v>275</v>
      </c>
      <c r="E4285" s="4" t="s">
        <v>861</v>
      </c>
      <c r="F4285" s="12" t="s">
        <v>1160</v>
      </c>
      <c r="G4285" s="4" t="s">
        <v>963</v>
      </c>
      <c r="H4285" s="4">
        <v>7.01</v>
      </c>
      <c r="I4285" s="4"/>
      <c r="J4285" s="4" t="s">
        <v>856</v>
      </c>
      <c r="K4285" s="4"/>
      <c r="L4285" s="4">
        <v>1</v>
      </c>
      <c r="M4285" s="4" t="s">
        <v>1154</v>
      </c>
      <c r="N4285" s="4"/>
    </row>
    <row r="4286" spans="1:14" hidden="1" x14ac:dyDescent="0.3">
      <c r="A4286" s="4" t="s">
        <v>606</v>
      </c>
      <c r="B4286" s="4">
        <v>20</v>
      </c>
      <c r="C4286" s="4">
        <v>20</v>
      </c>
      <c r="D4286" s="5">
        <v>275</v>
      </c>
      <c r="E4286" s="4" t="s">
        <v>861</v>
      </c>
      <c r="F4286" s="12" t="s">
        <v>1161</v>
      </c>
      <c r="G4286" s="4" t="s">
        <v>963</v>
      </c>
      <c r="H4286" s="4">
        <v>12.65</v>
      </c>
      <c r="I4286" s="4"/>
      <c r="J4286" s="4" t="s">
        <v>856</v>
      </c>
      <c r="K4286" s="4"/>
      <c r="L4286" s="4">
        <v>1</v>
      </c>
      <c r="M4286" s="4" t="s">
        <v>1154</v>
      </c>
      <c r="N4286" s="4"/>
    </row>
    <row r="4287" spans="1:14" hidden="1" x14ac:dyDescent="0.3">
      <c r="A4287" s="4" t="s">
        <v>606</v>
      </c>
      <c r="B4287" s="4">
        <v>20</v>
      </c>
      <c r="C4287" s="4">
        <v>20</v>
      </c>
      <c r="D4287" s="5">
        <v>275</v>
      </c>
      <c r="E4287" s="4" t="s">
        <v>861</v>
      </c>
      <c r="F4287" s="12" t="s">
        <v>1162</v>
      </c>
      <c r="G4287" s="4" t="s">
        <v>963</v>
      </c>
      <c r="H4287" s="4">
        <v>0.78</v>
      </c>
      <c r="I4287" s="4"/>
      <c r="J4287" s="4" t="s">
        <v>856</v>
      </c>
      <c r="K4287" s="4"/>
      <c r="L4287" s="4">
        <v>1</v>
      </c>
      <c r="M4287" s="4" t="s">
        <v>1154</v>
      </c>
      <c r="N4287" s="4"/>
    </row>
    <row r="4288" spans="1:14" hidden="1" x14ac:dyDescent="0.3">
      <c r="A4288" s="4" t="s">
        <v>606</v>
      </c>
      <c r="B4288" s="4">
        <v>20</v>
      </c>
      <c r="C4288" s="4">
        <v>20</v>
      </c>
      <c r="D4288" s="5">
        <v>275</v>
      </c>
      <c r="E4288" s="4" t="s">
        <v>861</v>
      </c>
      <c r="F4288" s="12" t="s">
        <v>1163</v>
      </c>
      <c r="G4288" s="4" t="s">
        <v>963</v>
      </c>
      <c r="H4288" s="4">
        <v>0.08</v>
      </c>
      <c r="I4288" s="4"/>
      <c r="J4288" s="4" t="s">
        <v>856</v>
      </c>
      <c r="K4288" s="4"/>
      <c r="L4288" s="4">
        <v>1</v>
      </c>
      <c r="M4288" s="4" t="s">
        <v>1154</v>
      </c>
      <c r="N4288" s="4"/>
    </row>
    <row r="4289" spans="1:14" hidden="1" x14ac:dyDescent="0.3">
      <c r="A4289" s="4" t="s">
        <v>606</v>
      </c>
      <c r="B4289" s="4">
        <v>20</v>
      </c>
      <c r="C4289" s="4">
        <v>20</v>
      </c>
      <c r="D4289" s="5">
        <v>275</v>
      </c>
      <c r="E4289" s="4" t="s">
        <v>861</v>
      </c>
      <c r="F4289" s="12" t="s">
        <v>1164</v>
      </c>
      <c r="G4289" s="4" t="s">
        <v>963</v>
      </c>
      <c r="H4289" s="4">
        <v>1.52</v>
      </c>
      <c r="I4289" s="4"/>
      <c r="J4289" s="4" t="s">
        <v>856</v>
      </c>
      <c r="K4289" s="4"/>
      <c r="L4289" s="4">
        <v>1</v>
      </c>
      <c r="M4289" s="4" t="s">
        <v>1154</v>
      </c>
      <c r="N4289" s="4"/>
    </row>
    <row r="4290" spans="1:14" hidden="1" x14ac:dyDescent="0.3">
      <c r="A4290" s="4" t="s">
        <v>606</v>
      </c>
      <c r="B4290" s="4">
        <v>20</v>
      </c>
      <c r="C4290" s="4">
        <v>20</v>
      </c>
      <c r="D4290" s="5">
        <v>275</v>
      </c>
      <c r="E4290" s="4" t="s">
        <v>861</v>
      </c>
      <c r="F4290" s="12" t="s">
        <v>1165</v>
      </c>
      <c r="G4290" s="4" t="s">
        <v>963</v>
      </c>
      <c r="H4290" s="4">
        <v>0.57999999999999996</v>
      </c>
      <c r="I4290" s="4"/>
      <c r="J4290" s="4" t="s">
        <v>856</v>
      </c>
      <c r="K4290" s="4"/>
      <c r="L4290" s="4">
        <v>1</v>
      </c>
      <c r="M4290" s="4" t="s">
        <v>1154</v>
      </c>
      <c r="N4290" s="4"/>
    </row>
    <row r="4291" spans="1:14" hidden="1" x14ac:dyDescent="0.3">
      <c r="A4291" s="4" t="s">
        <v>606</v>
      </c>
      <c r="B4291" s="4">
        <v>20</v>
      </c>
      <c r="C4291" s="4">
        <v>20</v>
      </c>
      <c r="D4291" s="5">
        <v>275</v>
      </c>
      <c r="E4291" s="4" t="s">
        <v>861</v>
      </c>
      <c r="F4291" s="12" t="s">
        <v>1166</v>
      </c>
      <c r="G4291" s="4" t="s">
        <v>963</v>
      </c>
      <c r="H4291" s="4">
        <v>2.1</v>
      </c>
      <c r="I4291" s="4"/>
      <c r="J4291" s="4" t="s">
        <v>856</v>
      </c>
      <c r="K4291" s="4"/>
      <c r="L4291" s="4">
        <v>1</v>
      </c>
      <c r="M4291" s="4" t="s">
        <v>1154</v>
      </c>
      <c r="N4291" s="4"/>
    </row>
    <row r="4292" spans="1:14" hidden="1" x14ac:dyDescent="0.3">
      <c r="A4292" s="4" t="s">
        <v>606</v>
      </c>
      <c r="B4292" s="4">
        <v>20</v>
      </c>
      <c r="C4292" s="4">
        <v>20</v>
      </c>
      <c r="D4292" s="5">
        <v>275</v>
      </c>
      <c r="E4292" s="4" t="s">
        <v>861</v>
      </c>
      <c r="F4292" s="12" t="s">
        <v>1167</v>
      </c>
      <c r="G4292" s="4" t="s">
        <v>963</v>
      </c>
      <c r="H4292" s="4">
        <v>1.29</v>
      </c>
      <c r="I4292" s="4"/>
      <c r="J4292" s="4" t="s">
        <v>856</v>
      </c>
      <c r="K4292" s="4"/>
      <c r="L4292" s="4">
        <v>1</v>
      </c>
      <c r="M4292" s="4" t="s">
        <v>1154</v>
      </c>
      <c r="N4292" s="4"/>
    </row>
    <row r="4293" spans="1:14" hidden="1" x14ac:dyDescent="0.3">
      <c r="A4293" s="4" t="s">
        <v>606</v>
      </c>
      <c r="B4293" s="4">
        <v>20</v>
      </c>
      <c r="C4293" s="4">
        <v>20</v>
      </c>
      <c r="D4293" s="5">
        <v>275</v>
      </c>
      <c r="E4293" s="4" t="s">
        <v>861</v>
      </c>
      <c r="F4293" s="12" t="s">
        <v>1168</v>
      </c>
      <c r="G4293" s="4" t="s">
        <v>963</v>
      </c>
      <c r="H4293" s="4">
        <v>3.32</v>
      </c>
      <c r="I4293" s="4"/>
      <c r="J4293" s="4" t="s">
        <v>856</v>
      </c>
      <c r="K4293" s="4"/>
      <c r="L4293" s="4">
        <v>1</v>
      </c>
      <c r="M4293" s="4" t="s">
        <v>1154</v>
      </c>
      <c r="N4293" s="4"/>
    </row>
    <row r="4294" spans="1:14" hidden="1" x14ac:dyDescent="0.3">
      <c r="A4294" s="4" t="s">
        <v>606</v>
      </c>
      <c r="B4294" s="4">
        <v>20</v>
      </c>
      <c r="C4294" s="4">
        <v>20</v>
      </c>
      <c r="D4294" s="5">
        <v>275</v>
      </c>
      <c r="E4294" s="4" t="s">
        <v>861</v>
      </c>
      <c r="F4294" s="12" t="s">
        <v>922</v>
      </c>
      <c r="G4294" s="4" t="s">
        <v>943</v>
      </c>
      <c r="H4294" s="4">
        <v>100</v>
      </c>
      <c r="I4294" s="4"/>
      <c r="J4294" s="4"/>
      <c r="K4294" s="4"/>
      <c r="L4294" s="4">
        <v>1</v>
      </c>
      <c r="M4294" s="4" t="s">
        <v>1902</v>
      </c>
      <c r="N4294" s="4"/>
    </row>
    <row r="4295" spans="1:14" hidden="1" x14ac:dyDescent="0.3">
      <c r="A4295" s="4" t="s">
        <v>606</v>
      </c>
      <c r="B4295" s="4">
        <v>20</v>
      </c>
      <c r="C4295" s="4">
        <v>20</v>
      </c>
      <c r="D4295" s="5">
        <v>275</v>
      </c>
      <c r="E4295" s="4" t="s">
        <v>861</v>
      </c>
      <c r="F4295" s="12" t="s">
        <v>904</v>
      </c>
      <c r="G4295" s="4" t="s">
        <v>943</v>
      </c>
      <c r="H4295" s="4">
        <v>100</v>
      </c>
      <c r="I4295" s="4"/>
      <c r="J4295" s="4"/>
      <c r="K4295" s="4"/>
      <c r="L4295" s="4">
        <v>1</v>
      </c>
      <c r="M4295" s="4" t="s">
        <v>1902</v>
      </c>
      <c r="N4295" s="4"/>
    </row>
    <row r="4296" spans="1:14" hidden="1" x14ac:dyDescent="0.3">
      <c r="A4296" s="4" t="s">
        <v>606</v>
      </c>
      <c r="B4296" s="4">
        <v>20</v>
      </c>
      <c r="C4296" s="4">
        <v>20</v>
      </c>
      <c r="D4296" s="5">
        <v>275</v>
      </c>
      <c r="E4296" s="4" t="s">
        <v>861</v>
      </c>
      <c r="F4296" s="12" t="s">
        <v>905</v>
      </c>
      <c r="G4296" s="4" t="s">
        <v>943</v>
      </c>
      <c r="H4296" s="4">
        <v>100</v>
      </c>
      <c r="I4296" s="4"/>
      <c r="J4296" s="4"/>
      <c r="K4296" s="4"/>
      <c r="L4296" s="4">
        <v>1</v>
      </c>
      <c r="M4296" s="4" t="s">
        <v>1902</v>
      </c>
      <c r="N4296" s="4"/>
    </row>
    <row r="4297" spans="1:14" hidden="1" x14ac:dyDescent="0.3">
      <c r="A4297" s="4" t="s">
        <v>606</v>
      </c>
      <c r="B4297" s="4">
        <v>20</v>
      </c>
      <c r="C4297" s="4">
        <v>20</v>
      </c>
      <c r="D4297" s="5">
        <v>275</v>
      </c>
      <c r="E4297" s="4" t="s">
        <v>861</v>
      </c>
      <c r="F4297" s="12" t="s">
        <v>906</v>
      </c>
      <c r="G4297" s="4" t="s">
        <v>943</v>
      </c>
      <c r="H4297" s="4">
        <v>100</v>
      </c>
      <c r="I4297" s="4"/>
      <c r="J4297" s="4"/>
      <c r="K4297" s="4"/>
      <c r="L4297" s="4">
        <v>1</v>
      </c>
      <c r="M4297" s="4" t="s">
        <v>1902</v>
      </c>
      <c r="N4297" s="4"/>
    </row>
    <row r="4298" spans="1:14" hidden="1" x14ac:dyDescent="0.3">
      <c r="A4298" s="4" t="s">
        <v>606</v>
      </c>
      <c r="B4298" s="4">
        <v>20</v>
      </c>
      <c r="C4298" s="4">
        <v>20</v>
      </c>
      <c r="D4298" s="5">
        <v>275</v>
      </c>
      <c r="E4298" s="4" t="s">
        <v>861</v>
      </c>
      <c r="F4298" s="12" t="s">
        <v>903</v>
      </c>
      <c r="G4298" s="4" t="s">
        <v>943</v>
      </c>
      <c r="H4298" s="4">
        <v>99.17</v>
      </c>
      <c r="I4298" s="4"/>
      <c r="J4298" s="4"/>
      <c r="K4298" s="4"/>
      <c r="L4298" s="4">
        <v>1</v>
      </c>
      <c r="M4298" s="4" t="s">
        <v>1902</v>
      </c>
      <c r="N4298" s="4"/>
    </row>
    <row r="4299" spans="1:14" hidden="1" x14ac:dyDescent="0.3">
      <c r="A4299" s="4" t="s">
        <v>606</v>
      </c>
      <c r="B4299" s="4">
        <v>20</v>
      </c>
      <c r="C4299" s="4">
        <v>20</v>
      </c>
      <c r="D4299" s="5">
        <v>275</v>
      </c>
      <c r="E4299" s="4" t="s">
        <v>861</v>
      </c>
      <c r="F4299" s="12" t="s">
        <v>907</v>
      </c>
      <c r="G4299" s="4" t="s">
        <v>943</v>
      </c>
      <c r="H4299" s="4">
        <v>98.11</v>
      </c>
      <c r="I4299" s="4"/>
      <c r="J4299" s="4"/>
      <c r="K4299" s="4"/>
      <c r="L4299" s="4">
        <v>1</v>
      </c>
      <c r="M4299" s="4" t="s">
        <v>1902</v>
      </c>
      <c r="N4299" s="4"/>
    </row>
    <row r="4300" spans="1:14" hidden="1" x14ac:dyDescent="0.3">
      <c r="A4300" s="4" t="s">
        <v>606</v>
      </c>
      <c r="B4300" s="4">
        <v>20</v>
      </c>
      <c r="C4300" s="4">
        <v>20</v>
      </c>
      <c r="D4300" s="5">
        <v>275</v>
      </c>
      <c r="E4300" s="4" t="s">
        <v>861</v>
      </c>
      <c r="F4300" s="12" t="s">
        <v>908</v>
      </c>
      <c r="G4300" s="4" t="s">
        <v>943</v>
      </c>
      <c r="H4300" s="4">
        <v>100</v>
      </c>
      <c r="I4300" s="4"/>
      <c r="J4300" s="4"/>
      <c r="K4300" s="4"/>
      <c r="L4300" s="4">
        <v>1</v>
      </c>
      <c r="M4300" s="4" t="s">
        <v>1902</v>
      </c>
      <c r="N4300" s="4"/>
    </row>
    <row r="4301" spans="1:14" hidden="1" x14ac:dyDescent="0.3">
      <c r="A4301" s="4" t="s">
        <v>606</v>
      </c>
      <c r="B4301" s="4">
        <v>20</v>
      </c>
      <c r="C4301" s="4">
        <v>20</v>
      </c>
      <c r="D4301" s="5">
        <v>275</v>
      </c>
      <c r="E4301" s="4" t="s">
        <v>861</v>
      </c>
      <c r="F4301" s="12" t="s">
        <v>909</v>
      </c>
      <c r="G4301" s="4" t="s">
        <v>943</v>
      </c>
      <c r="H4301" s="4">
        <v>100</v>
      </c>
      <c r="I4301" s="4"/>
      <c r="J4301" s="4"/>
      <c r="K4301" s="4"/>
      <c r="L4301" s="4">
        <v>1</v>
      </c>
      <c r="M4301" s="4" t="s">
        <v>1902</v>
      </c>
      <c r="N4301" s="4"/>
    </row>
    <row r="4302" spans="1:14" hidden="1" x14ac:dyDescent="0.3">
      <c r="A4302" s="4" t="s">
        <v>606</v>
      </c>
      <c r="B4302" s="4">
        <v>20</v>
      </c>
      <c r="C4302" s="4">
        <v>20</v>
      </c>
      <c r="D4302" s="5">
        <v>275</v>
      </c>
      <c r="E4302" s="4" t="s">
        <v>861</v>
      </c>
      <c r="F4302" s="12" t="s">
        <v>910</v>
      </c>
      <c r="G4302" s="4" t="s">
        <v>943</v>
      </c>
      <c r="H4302" s="4">
        <v>98.990000000000009</v>
      </c>
      <c r="I4302" s="4"/>
      <c r="J4302" s="4"/>
      <c r="K4302" s="4"/>
      <c r="L4302" s="4">
        <v>1</v>
      </c>
      <c r="M4302" s="4" t="s">
        <v>1902</v>
      </c>
      <c r="N4302" s="4"/>
    </row>
    <row r="4303" spans="1:14" hidden="1" x14ac:dyDescent="0.3">
      <c r="A4303" s="4" t="s">
        <v>606</v>
      </c>
      <c r="B4303" s="4">
        <v>20</v>
      </c>
      <c r="C4303" s="4">
        <v>20</v>
      </c>
      <c r="D4303" s="5">
        <v>275</v>
      </c>
      <c r="E4303" s="4" t="s">
        <v>861</v>
      </c>
      <c r="F4303" s="12" t="s">
        <v>911</v>
      </c>
      <c r="G4303" s="4" t="s">
        <v>943</v>
      </c>
      <c r="H4303" s="4">
        <v>100</v>
      </c>
      <c r="I4303" s="4"/>
      <c r="J4303" s="4"/>
      <c r="K4303" s="4"/>
      <c r="L4303" s="4">
        <v>1</v>
      </c>
      <c r="M4303" s="4" t="s">
        <v>1902</v>
      </c>
      <c r="N4303" s="4"/>
    </row>
    <row r="4304" spans="1:14" hidden="1" x14ac:dyDescent="0.3">
      <c r="A4304" s="4" t="s">
        <v>606</v>
      </c>
      <c r="B4304" s="4">
        <v>20</v>
      </c>
      <c r="C4304" s="4">
        <v>20</v>
      </c>
      <c r="D4304" s="5">
        <v>275</v>
      </c>
      <c r="E4304" s="4" t="s">
        <v>861</v>
      </c>
      <c r="F4304" s="12" t="s">
        <v>912</v>
      </c>
      <c r="G4304" s="4" t="s">
        <v>943</v>
      </c>
      <c r="H4304" s="4">
        <v>100</v>
      </c>
      <c r="I4304" s="4"/>
      <c r="J4304" s="4"/>
      <c r="K4304" s="4"/>
      <c r="L4304" s="4">
        <v>1</v>
      </c>
      <c r="M4304" s="4" t="s">
        <v>1902</v>
      </c>
      <c r="N4304" s="4"/>
    </row>
    <row r="4305" spans="1:14" hidden="1" x14ac:dyDescent="0.3">
      <c r="A4305" s="4" t="s">
        <v>606</v>
      </c>
      <c r="B4305" s="4">
        <v>20</v>
      </c>
      <c r="C4305" s="4">
        <v>20</v>
      </c>
      <c r="D4305" s="5">
        <v>275</v>
      </c>
      <c r="E4305" s="4" t="s">
        <v>861</v>
      </c>
      <c r="F4305" s="12" t="s">
        <v>913</v>
      </c>
      <c r="G4305" s="4" t="s">
        <v>943</v>
      </c>
      <c r="H4305" s="4">
        <v>99.61</v>
      </c>
      <c r="I4305" s="4"/>
      <c r="J4305" s="4"/>
      <c r="K4305" s="4"/>
      <c r="L4305" s="4">
        <v>1</v>
      </c>
      <c r="M4305" s="4" t="s">
        <v>1902</v>
      </c>
      <c r="N4305" s="4"/>
    </row>
    <row r="4306" spans="1:14" hidden="1" x14ac:dyDescent="0.3">
      <c r="A4306" s="4" t="s">
        <v>606</v>
      </c>
      <c r="B4306" s="4">
        <v>20</v>
      </c>
      <c r="C4306" s="4">
        <v>20</v>
      </c>
      <c r="D4306" s="5">
        <v>275</v>
      </c>
      <c r="E4306" s="4" t="s">
        <v>861</v>
      </c>
      <c r="F4306" s="12" t="s">
        <v>914</v>
      </c>
      <c r="G4306" s="4" t="s">
        <v>943</v>
      </c>
      <c r="H4306" s="4">
        <v>99.42</v>
      </c>
      <c r="I4306" s="4"/>
      <c r="J4306" s="4"/>
      <c r="K4306" s="4"/>
      <c r="L4306" s="4">
        <v>1</v>
      </c>
      <c r="M4306" s="4" t="s">
        <v>1902</v>
      </c>
      <c r="N4306" s="4"/>
    </row>
    <row r="4307" spans="1:14" hidden="1" x14ac:dyDescent="0.3">
      <c r="A4307" s="4" t="s">
        <v>606</v>
      </c>
      <c r="B4307" s="4">
        <v>20</v>
      </c>
      <c r="C4307" s="4">
        <v>20</v>
      </c>
      <c r="D4307" s="5">
        <v>275</v>
      </c>
      <c r="E4307" s="4" t="s">
        <v>861</v>
      </c>
      <c r="F4307" s="12" t="s">
        <v>915</v>
      </c>
      <c r="G4307" s="4" t="s">
        <v>943</v>
      </c>
      <c r="H4307" s="4">
        <v>99.11</v>
      </c>
      <c r="I4307" s="4"/>
      <c r="J4307" s="4"/>
      <c r="K4307" s="4"/>
      <c r="L4307" s="4">
        <v>1</v>
      </c>
      <c r="M4307" s="4" t="s">
        <v>1902</v>
      </c>
      <c r="N4307" s="4"/>
    </row>
    <row r="4308" spans="1:14" hidden="1" x14ac:dyDescent="0.3">
      <c r="A4308" s="4" t="s">
        <v>606</v>
      </c>
      <c r="B4308" s="4">
        <v>20</v>
      </c>
      <c r="C4308" s="4">
        <v>20</v>
      </c>
      <c r="D4308" s="5">
        <v>275</v>
      </c>
      <c r="E4308" s="4" t="s">
        <v>861</v>
      </c>
      <c r="F4308" s="12" t="s">
        <v>916</v>
      </c>
      <c r="G4308" s="4" t="s">
        <v>943</v>
      </c>
      <c r="H4308" s="4">
        <v>100</v>
      </c>
      <c r="I4308" s="4"/>
      <c r="J4308" s="4"/>
      <c r="K4308" s="4"/>
      <c r="L4308" s="4">
        <v>1</v>
      </c>
      <c r="M4308" s="4" t="s">
        <v>1902</v>
      </c>
      <c r="N4308" s="4"/>
    </row>
    <row r="4309" spans="1:14" hidden="1" x14ac:dyDescent="0.3">
      <c r="A4309" s="4" t="s">
        <v>606</v>
      </c>
      <c r="B4309" s="4">
        <v>20</v>
      </c>
      <c r="C4309" s="4">
        <v>20</v>
      </c>
      <c r="D4309" s="5">
        <v>275</v>
      </c>
      <c r="E4309" s="4" t="s">
        <v>861</v>
      </c>
      <c r="F4309" s="12" t="s">
        <v>917</v>
      </c>
      <c r="G4309" s="4" t="s">
        <v>943</v>
      </c>
      <c r="H4309" s="4">
        <v>98.38</v>
      </c>
      <c r="I4309" s="4"/>
      <c r="J4309" s="4"/>
      <c r="K4309" s="4"/>
      <c r="L4309" s="4">
        <v>1</v>
      </c>
      <c r="M4309" s="4" t="s">
        <v>1902</v>
      </c>
      <c r="N4309" s="4"/>
    </row>
    <row r="4310" spans="1:14" hidden="1" x14ac:dyDescent="0.3">
      <c r="A4310" s="4" t="s">
        <v>606</v>
      </c>
      <c r="B4310" s="4">
        <v>20</v>
      </c>
      <c r="C4310" s="4">
        <v>20</v>
      </c>
      <c r="D4310" s="5">
        <v>275</v>
      </c>
      <c r="E4310" s="4" t="s">
        <v>861</v>
      </c>
      <c r="F4310" s="12" t="s">
        <v>918</v>
      </c>
      <c r="G4310" s="4" t="s">
        <v>943</v>
      </c>
      <c r="H4310" s="4">
        <v>98.14</v>
      </c>
      <c r="I4310" s="4"/>
      <c r="J4310" s="4"/>
      <c r="K4310" s="4"/>
      <c r="L4310" s="4">
        <v>1</v>
      </c>
      <c r="M4310" s="4" t="s">
        <v>1902</v>
      </c>
      <c r="N4310" s="4"/>
    </row>
    <row r="4311" spans="1:14" hidden="1" x14ac:dyDescent="0.3">
      <c r="A4311" s="4" t="s">
        <v>606</v>
      </c>
      <c r="B4311" s="4">
        <v>20</v>
      </c>
      <c r="C4311" s="4">
        <v>20</v>
      </c>
      <c r="D4311" s="5">
        <v>275</v>
      </c>
      <c r="E4311" s="4" t="s">
        <v>861</v>
      </c>
      <c r="F4311" s="12" t="s">
        <v>919</v>
      </c>
      <c r="G4311" s="4" t="s">
        <v>943</v>
      </c>
      <c r="H4311" s="4">
        <v>100</v>
      </c>
      <c r="I4311" s="4"/>
      <c r="J4311" s="4"/>
      <c r="K4311" s="4"/>
      <c r="L4311" s="4">
        <v>1</v>
      </c>
      <c r="M4311" s="4" t="s">
        <v>1902</v>
      </c>
      <c r="N4311" s="4"/>
    </row>
    <row r="4312" spans="1:14" hidden="1" x14ac:dyDescent="0.3">
      <c r="A4312" s="4" t="s">
        <v>606</v>
      </c>
      <c r="B4312" s="4">
        <v>20</v>
      </c>
      <c r="C4312" s="4">
        <v>20</v>
      </c>
      <c r="D4312" s="5">
        <v>275</v>
      </c>
      <c r="E4312" s="4" t="s">
        <v>861</v>
      </c>
      <c r="F4312" s="12" t="s">
        <v>920</v>
      </c>
      <c r="G4312" s="4" t="s">
        <v>943</v>
      </c>
      <c r="H4312" s="4">
        <v>97.63</v>
      </c>
      <c r="I4312" s="4"/>
      <c r="J4312" s="4"/>
      <c r="K4312" s="4"/>
      <c r="L4312" s="4">
        <v>1</v>
      </c>
      <c r="M4312" s="4" t="s">
        <v>1902</v>
      </c>
      <c r="N4312" s="4"/>
    </row>
    <row r="4313" spans="1:14" hidden="1" x14ac:dyDescent="0.3">
      <c r="A4313" s="4" t="s">
        <v>606</v>
      </c>
      <c r="B4313" s="4">
        <v>20</v>
      </c>
      <c r="C4313" s="4">
        <v>20</v>
      </c>
      <c r="D4313" s="5">
        <v>275</v>
      </c>
      <c r="E4313" s="4" t="s">
        <v>861</v>
      </c>
      <c r="F4313" s="12" t="s">
        <v>921</v>
      </c>
      <c r="G4313" s="4" t="s">
        <v>943</v>
      </c>
      <c r="H4313" s="4">
        <v>98.63</v>
      </c>
      <c r="I4313" s="4"/>
      <c r="J4313" s="4"/>
      <c r="K4313" s="4"/>
      <c r="L4313" s="4">
        <v>1</v>
      </c>
      <c r="M4313" s="4" t="s">
        <v>1902</v>
      </c>
      <c r="N4313" s="4"/>
    </row>
    <row r="4314" spans="1:14" hidden="1" x14ac:dyDescent="0.3">
      <c r="A4314" s="4" t="s">
        <v>606</v>
      </c>
      <c r="B4314" s="4">
        <v>20</v>
      </c>
      <c r="C4314" s="4">
        <v>20</v>
      </c>
      <c r="D4314" s="5">
        <v>275</v>
      </c>
      <c r="E4314" s="4" t="s">
        <v>861</v>
      </c>
      <c r="F4314" s="12" t="s">
        <v>1134</v>
      </c>
      <c r="G4314" s="4" t="s">
        <v>943</v>
      </c>
      <c r="H4314" s="4">
        <v>99.72999999999999</v>
      </c>
      <c r="I4314" s="4"/>
      <c r="J4314" s="4"/>
      <c r="K4314" s="4"/>
      <c r="L4314" s="4">
        <v>1</v>
      </c>
      <c r="M4314" s="4" t="s">
        <v>1902</v>
      </c>
      <c r="N4314" s="4"/>
    </row>
    <row r="4315" spans="1:14" hidden="1" x14ac:dyDescent="0.3">
      <c r="A4315" s="4" t="s">
        <v>606</v>
      </c>
      <c r="B4315" s="4">
        <v>20</v>
      </c>
      <c r="C4315" s="4">
        <v>20</v>
      </c>
      <c r="D4315" s="5">
        <v>275</v>
      </c>
      <c r="E4315" s="4" t="s">
        <v>861</v>
      </c>
      <c r="F4315" s="12" t="s">
        <v>1141</v>
      </c>
      <c r="G4315" s="4" t="s">
        <v>943</v>
      </c>
      <c r="H4315" s="4">
        <v>97.61</v>
      </c>
      <c r="I4315" s="4"/>
      <c r="J4315" s="4"/>
      <c r="K4315" s="4"/>
      <c r="L4315" s="4">
        <v>1</v>
      </c>
      <c r="M4315" s="4" t="s">
        <v>1902</v>
      </c>
      <c r="N4315" s="4"/>
    </row>
    <row r="4316" spans="1:14" hidden="1" x14ac:dyDescent="0.3">
      <c r="A4316" s="4" t="s">
        <v>606</v>
      </c>
      <c r="B4316" s="4">
        <v>20</v>
      </c>
      <c r="C4316" s="4">
        <v>20</v>
      </c>
      <c r="D4316" s="5">
        <v>275</v>
      </c>
      <c r="E4316" s="4" t="s">
        <v>861</v>
      </c>
      <c r="F4316" s="12" t="s">
        <v>1142</v>
      </c>
      <c r="G4316" s="4" t="s">
        <v>943</v>
      </c>
      <c r="H4316" s="4">
        <v>96.97999999999999</v>
      </c>
      <c r="I4316" s="4"/>
      <c r="J4316" s="4"/>
      <c r="K4316" s="4"/>
      <c r="L4316" s="4">
        <v>1</v>
      </c>
      <c r="M4316" s="4" t="s">
        <v>1902</v>
      </c>
      <c r="N4316" s="4"/>
    </row>
    <row r="4317" spans="1:14" hidden="1" x14ac:dyDescent="0.3">
      <c r="A4317" s="4" t="s">
        <v>606</v>
      </c>
      <c r="B4317" s="4">
        <v>20</v>
      </c>
      <c r="C4317" s="4">
        <v>20</v>
      </c>
      <c r="D4317" s="5">
        <v>275</v>
      </c>
      <c r="E4317" s="4" t="s">
        <v>861</v>
      </c>
      <c r="F4317" s="12" t="s">
        <v>1143</v>
      </c>
      <c r="G4317" s="4" t="s">
        <v>943</v>
      </c>
      <c r="H4317" s="4">
        <v>94.31</v>
      </c>
      <c r="I4317" s="4"/>
      <c r="J4317" s="4"/>
      <c r="K4317" s="4"/>
      <c r="L4317" s="4">
        <v>1</v>
      </c>
      <c r="M4317" s="4" t="s">
        <v>1902</v>
      </c>
      <c r="N4317" s="4"/>
    </row>
    <row r="4318" spans="1:14" hidden="1" x14ac:dyDescent="0.3">
      <c r="A4318" s="4" t="s">
        <v>606</v>
      </c>
      <c r="B4318" s="4">
        <v>20</v>
      </c>
      <c r="C4318" s="4">
        <v>20</v>
      </c>
      <c r="D4318" s="5">
        <v>275</v>
      </c>
      <c r="E4318" s="4" t="s">
        <v>861</v>
      </c>
      <c r="F4318" s="12" t="s">
        <v>1144</v>
      </c>
      <c r="G4318" s="4" t="s">
        <v>943</v>
      </c>
      <c r="H4318" s="4">
        <v>93.800000000000011</v>
      </c>
      <c r="I4318" s="4"/>
      <c r="J4318" s="4"/>
      <c r="K4318" s="4"/>
      <c r="L4318" s="4">
        <v>1</v>
      </c>
      <c r="M4318" s="4" t="s">
        <v>1902</v>
      </c>
      <c r="N4318" s="4"/>
    </row>
    <row r="4319" spans="1:14" hidden="1" x14ac:dyDescent="0.3">
      <c r="A4319" s="4" t="s">
        <v>606</v>
      </c>
      <c r="B4319" s="4">
        <v>20</v>
      </c>
      <c r="C4319" s="4">
        <v>20</v>
      </c>
      <c r="D4319" s="5">
        <v>275</v>
      </c>
      <c r="E4319" s="4" t="s">
        <v>861</v>
      </c>
      <c r="F4319" s="12" t="s">
        <v>1135</v>
      </c>
      <c r="G4319" s="4" t="s">
        <v>943</v>
      </c>
      <c r="H4319" s="4">
        <v>98.83</v>
      </c>
      <c r="I4319" s="4"/>
      <c r="J4319" s="4"/>
      <c r="K4319" s="4"/>
      <c r="L4319" s="4">
        <v>1</v>
      </c>
      <c r="M4319" s="4" t="s">
        <v>1902</v>
      </c>
      <c r="N4319" s="4"/>
    </row>
    <row r="4320" spans="1:14" hidden="1" x14ac:dyDescent="0.3">
      <c r="A4320" s="4" t="s">
        <v>606</v>
      </c>
      <c r="B4320" s="4">
        <v>20</v>
      </c>
      <c r="C4320" s="4">
        <v>20</v>
      </c>
      <c r="D4320" s="5">
        <v>275</v>
      </c>
      <c r="E4320" s="4" t="s">
        <v>861</v>
      </c>
      <c r="F4320" s="12" t="s">
        <v>1145</v>
      </c>
      <c r="G4320" s="4" t="s">
        <v>943</v>
      </c>
      <c r="H4320" s="4">
        <v>98.92</v>
      </c>
      <c r="I4320" s="4"/>
      <c r="J4320" s="4"/>
      <c r="K4320" s="4"/>
      <c r="L4320" s="4">
        <v>1</v>
      </c>
      <c r="M4320" s="4" t="s">
        <v>1902</v>
      </c>
      <c r="N4320" s="4"/>
    </row>
    <row r="4321" spans="1:14" hidden="1" x14ac:dyDescent="0.3">
      <c r="A4321" s="4" t="s">
        <v>606</v>
      </c>
      <c r="B4321" s="4">
        <v>20</v>
      </c>
      <c r="C4321" s="4">
        <v>20</v>
      </c>
      <c r="D4321" s="5">
        <v>275</v>
      </c>
      <c r="E4321" s="4" t="s">
        <v>861</v>
      </c>
      <c r="F4321" s="12" t="s">
        <v>1146</v>
      </c>
      <c r="G4321" s="4" t="s">
        <v>943</v>
      </c>
      <c r="H4321" s="4">
        <v>98.28</v>
      </c>
      <c r="I4321" s="4"/>
      <c r="J4321" s="4"/>
      <c r="K4321" s="4"/>
      <c r="L4321" s="4">
        <v>1</v>
      </c>
      <c r="M4321" s="4" t="s">
        <v>1902</v>
      </c>
      <c r="N4321" s="4"/>
    </row>
    <row r="4322" spans="1:14" hidden="1" x14ac:dyDescent="0.3">
      <c r="A4322" s="4" t="s">
        <v>606</v>
      </c>
      <c r="B4322" s="4">
        <v>20</v>
      </c>
      <c r="C4322" s="4">
        <v>20</v>
      </c>
      <c r="D4322" s="5">
        <v>275</v>
      </c>
      <c r="E4322" s="4" t="s">
        <v>861</v>
      </c>
      <c r="F4322" s="12" t="s">
        <v>1147</v>
      </c>
      <c r="G4322" s="4" t="s">
        <v>943</v>
      </c>
      <c r="H4322" s="4">
        <v>97.87</v>
      </c>
      <c r="I4322" s="4"/>
      <c r="J4322" s="4"/>
      <c r="K4322" s="4"/>
      <c r="L4322" s="4">
        <v>1</v>
      </c>
      <c r="M4322" s="4" t="s">
        <v>1902</v>
      </c>
      <c r="N4322" s="4"/>
    </row>
    <row r="4323" spans="1:14" hidden="1" x14ac:dyDescent="0.3">
      <c r="A4323" s="4" t="s">
        <v>606</v>
      </c>
      <c r="B4323" s="4">
        <v>20</v>
      </c>
      <c r="C4323" s="4">
        <v>20</v>
      </c>
      <c r="D4323" s="5">
        <v>275</v>
      </c>
      <c r="E4323" s="4" t="s">
        <v>861</v>
      </c>
      <c r="F4323" s="12" t="s">
        <v>1148</v>
      </c>
      <c r="G4323" s="4" t="s">
        <v>943</v>
      </c>
      <c r="H4323" s="4">
        <v>98.580000000000013</v>
      </c>
      <c r="I4323" s="4"/>
      <c r="J4323" s="4"/>
      <c r="K4323" s="4"/>
      <c r="L4323" s="4">
        <v>1</v>
      </c>
      <c r="M4323" s="4" t="s">
        <v>1902</v>
      </c>
      <c r="N4323" s="4"/>
    </row>
    <row r="4324" spans="1:14" hidden="1" x14ac:dyDescent="0.3">
      <c r="A4324" s="4" t="s">
        <v>606</v>
      </c>
      <c r="B4324" s="4">
        <v>20</v>
      </c>
      <c r="C4324" s="4">
        <v>20</v>
      </c>
      <c r="D4324" s="5">
        <v>275</v>
      </c>
      <c r="E4324" s="4" t="s">
        <v>861</v>
      </c>
      <c r="F4324" s="12" t="s">
        <v>1136</v>
      </c>
      <c r="G4324" s="4" t="s">
        <v>943</v>
      </c>
      <c r="H4324" s="4">
        <v>92.800000000000011</v>
      </c>
      <c r="I4324" s="4"/>
      <c r="J4324" s="4"/>
      <c r="K4324" s="4"/>
      <c r="L4324" s="4">
        <v>1</v>
      </c>
      <c r="M4324" s="4" t="s">
        <v>1902</v>
      </c>
      <c r="N4324" s="4"/>
    </row>
    <row r="4325" spans="1:14" hidden="1" x14ac:dyDescent="0.3">
      <c r="A4325" s="4" t="s">
        <v>606</v>
      </c>
      <c r="B4325" s="4">
        <v>20</v>
      </c>
      <c r="C4325" s="4">
        <v>20</v>
      </c>
      <c r="D4325" s="5">
        <v>275</v>
      </c>
      <c r="E4325" s="4" t="s">
        <v>861</v>
      </c>
      <c r="F4325" s="12" t="s">
        <v>1149</v>
      </c>
      <c r="G4325" s="4" t="s">
        <v>943</v>
      </c>
      <c r="H4325" s="4">
        <v>94.69</v>
      </c>
      <c r="I4325" s="4"/>
      <c r="J4325" s="4"/>
      <c r="K4325" s="4"/>
      <c r="L4325" s="4">
        <v>1</v>
      </c>
      <c r="M4325" s="4" t="s">
        <v>1902</v>
      </c>
      <c r="N4325" s="4"/>
    </row>
    <row r="4326" spans="1:14" hidden="1" x14ac:dyDescent="0.3">
      <c r="A4326" s="4" t="s">
        <v>606</v>
      </c>
      <c r="B4326" s="4">
        <v>20</v>
      </c>
      <c r="C4326" s="4">
        <v>20</v>
      </c>
      <c r="D4326" s="5">
        <v>275</v>
      </c>
      <c r="E4326" s="4" t="s">
        <v>861</v>
      </c>
      <c r="F4326" s="12" t="s">
        <v>1150</v>
      </c>
      <c r="G4326" s="4" t="s">
        <v>943</v>
      </c>
      <c r="H4326" s="4">
        <v>97.210000000000008</v>
      </c>
      <c r="I4326" s="4"/>
      <c r="J4326" s="4"/>
      <c r="K4326" s="4"/>
      <c r="L4326" s="4">
        <v>1</v>
      </c>
      <c r="M4326" s="4" t="s">
        <v>1902</v>
      </c>
      <c r="N4326" s="4"/>
    </row>
    <row r="4327" spans="1:14" hidden="1" x14ac:dyDescent="0.3">
      <c r="A4327" s="4" t="s">
        <v>606</v>
      </c>
      <c r="B4327" s="4">
        <v>20</v>
      </c>
      <c r="C4327" s="4">
        <v>20</v>
      </c>
      <c r="D4327" s="5">
        <v>275</v>
      </c>
      <c r="E4327" s="4" t="s">
        <v>861</v>
      </c>
      <c r="F4327" s="12" t="s">
        <v>1151</v>
      </c>
      <c r="G4327" s="4" t="s">
        <v>943</v>
      </c>
      <c r="H4327" s="4">
        <v>99.5</v>
      </c>
      <c r="I4327" s="4"/>
      <c r="J4327" s="4"/>
      <c r="K4327" s="4"/>
      <c r="L4327" s="4">
        <v>1</v>
      </c>
      <c r="M4327" s="4" t="s">
        <v>1902</v>
      </c>
      <c r="N4327" s="4"/>
    </row>
    <row r="4328" spans="1:14" hidden="1" x14ac:dyDescent="0.3">
      <c r="A4328" s="4" t="s">
        <v>606</v>
      </c>
      <c r="B4328" s="4">
        <v>20</v>
      </c>
      <c r="C4328" s="4">
        <v>20</v>
      </c>
      <c r="D4328" s="5">
        <v>275</v>
      </c>
      <c r="E4328" s="4" t="s">
        <v>861</v>
      </c>
      <c r="F4328" s="12" t="s">
        <v>1152</v>
      </c>
      <c r="G4328" s="4" t="s">
        <v>943</v>
      </c>
      <c r="H4328" s="4">
        <v>94.05</v>
      </c>
      <c r="I4328" s="4"/>
      <c r="J4328" s="4"/>
      <c r="K4328" s="4"/>
      <c r="L4328" s="4">
        <v>1</v>
      </c>
      <c r="M4328" s="4" t="s">
        <v>1902</v>
      </c>
      <c r="N4328" s="4"/>
    </row>
    <row r="4329" spans="1:14" hidden="1" x14ac:dyDescent="0.3">
      <c r="A4329" s="4" t="s">
        <v>606</v>
      </c>
      <c r="B4329" s="4">
        <v>20</v>
      </c>
      <c r="C4329" s="4">
        <v>20</v>
      </c>
      <c r="D4329" s="5">
        <v>275</v>
      </c>
      <c r="E4329" s="4" t="s">
        <v>861</v>
      </c>
      <c r="F4329" s="12" t="s">
        <v>1137</v>
      </c>
      <c r="G4329" s="4" t="s">
        <v>943</v>
      </c>
      <c r="H4329" s="4">
        <v>97</v>
      </c>
      <c r="I4329" s="4"/>
      <c r="J4329" s="4"/>
      <c r="K4329" s="4"/>
      <c r="L4329" s="4">
        <v>1</v>
      </c>
      <c r="M4329" s="4" t="s">
        <v>1902</v>
      </c>
      <c r="N4329" s="4"/>
    </row>
    <row r="4330" spans="1:14" hidden="1" x14ac:dyDescent="0.3">
      <c r="A4330" s="4" t="s">
        <v>606</v>
      </c>
      <c r="B4330" s="4">
        <v>20</v>
      </c>
      <c r="C4330" s="4">
        <v>20</v>
      </c>
      <c r="D4330" s="5">
        <v>275</v>
      </c>
      <c r="E4330" s="4" t="s">
        <v>861</v>
      </c>
      <c r="F4330" s="12" t="s">
        <v>1153</v>
      </c>
      <c r="G4330" s="4" t="s">
        <v>943</v>
      </c>
      <c r="H4330" s="4">
        <v>97.19</v>
      </c>
      <c r="I4330" s="4"/>
      <c r="J4330" s="4"/>
      <c r="K4330" s="4"/>
      <c r="L4330" s="4">
        <v>1</v>
      </c>
      <c r="M4330" s="4" t="s">
        <v>1902</v>
      </c>
      <c r="N4330" s="4"/>
    </row>
    <row r="4331" spans="1:14" hidden="1" x14ac:dyDescent="0.3">
      <c r="A4331" s="4" t="s">
        <v>606</v>
      </c>
      <c r="B4331" s="4">
        <v>20</v>
      </c>
      <c r="C4331" s="4">
        <v>20</v>
      </c>
      <c r="D4331" s="5">
        <v>275</v>
      </c>
      <c r="E4331" s="4" t="s">
        <v>861</v>
      </c>
      <c r="F4331" s="12" t="s">
        <v>1155</v>
      </c>
      <c r="G4331" s="4" t="s">
        <v>943</v>
      </c>
      <c r="H4331" s="4">
        <v>96.9</v>
      </c>
      <c r="I4331" s="4"/>
      <c r="J4331" s="4"/>
      <c r="K4331" s="4"/>
      <c r="L4331" s="4">
        <v>1</v>
      </c>
      <c r="M4331" s="4" t="s">
        <v>1902</v>
      </c>
      <c r="N4331" s="4"/>
    </row>
    <row r="4332" spans="1:14" hidden="1" x14ac:dyDescent="0.3">
      <c r="A4332" s="4" t="s">
        <v>606</v>
      </c>
      <c r="B4332" s="4">
        <v>20</v>
      </c>
      <c r="C4332" s="4">
        <v>20</v>
      </c>
      <c r="D4332" s="5">
        <v>275</v>
      </c>
      <c r="E4332" s="4" t="s">
        <v>861</v>
      </c>
      <c r="F4332" s="12" t="s">
        <v>1156</v>
      </c>
      <c r="G4332" s="4" t="s">
        <v>943</v>
      </c>
      <c r="H4332" s="4">
        <v>98.81</v>
      </c>
      <c r="I4332" s="4"/>
      <c r="J4332" s="4"/>
      <c r="K4332" s="4"/>
      <c r="L4332" s="4">
        <v>1</v>
      </c>
      <c r="M4332" s="4" t="s">
        <v>1902</v>
      </c>
      <c r="N4332" s="4"/>
    </row>
    <row r="4333" spans="1:14" hidden="1" x14ac:dyDescent="0.3">
      <c r="A4333" s="4" t="s">
        <v>606</v>
      </c>
      <c r="B4333" s="4">
        <v>20</v>
      </c>
      <c r="C4333" s="4">
        <v>20</v>
      </c>
      <c r="D4333" s="5">
        <v>275</v>
      </c>
      <c r="E4333" s="4" t="s">
        <v>861</v>
      </c>
      <c r="F4333" s="12" t="s">
        <v>1157</v>
      </c>
      <c r="G4333" s="4" t="s">
        <v>943</v>
      </c>
      <c r="H4333" s="4">
        <v>96.449999999999989</v>
      </c>
      <c r="I4333" s="4"/>
      <c r="J4333" s="4"/>
      <c r="K4333" s="4"/>
      <c r="L4333" s="4">
        <v>1</v>
      </c>
      <c r="M4333" s="4" t="s">
        <v>1902</v>
      </c>
      <c r="N4333" s="4"/>
    </row>
    <row r="4334" spans="1:14" hidden="1" x14ac:dyDescent="0.3">
      <c r="A4334" s="4" t="s">
        <v>606</v>
      </c>
      <c r="B4334" s="4">
        <v>20</v>
      </c>
      <c r="C4334" s="4">
        <v>20</v>
      </c>
      <c r="D4334" s="5">
        <v>275</v>
      </c>
      <c r="E4334" s="4" t="s">
        <v>861</v>
      </c>
      <c r="F4334" s="12" t="s">
        <v>1158</v>
      </c>
      <c r="G4334" s="4" t="s">
        <v>943</v>
      </c>
      <c r="H4334" s="4">
        <v>94.78</v>
      </c>
      <c r="I4334" s="4"/>
      <c r="J4334" s="4"/>
      <c r="K4334" s="4"/>
      <c r="L4334" s="4">
        <v>1</v>
      </c>
      <c r="M4334" s="4" t="s">
        <v>1902</v>
      </c>
      <c r="N4334" s="4"/>
    </row>
    <row r="4335" spans="1:14" hidden="1" x14ac:dyDescent="0.3">
      <c r="A4335" s="4" t="s">
        <v>606</v>
      </c>
      <c r="B4335" s="4">
        <v>20</v>
      </c>
      <c r="C4335" s="4">
        <v>20</v>
      </c>
      <c r="D4335" s="5">
        <v>275</v>
      </c>
      <c r="E4335" s="4" t="s">
        <v>861</v>
      </c>
      <c r="F4335" s="12" t="s">
        <v>1159</v>
      </c>
      <c r="G4335" s="4" t="s">
        <v>943</v>
      </c>
      <c r="H4335" s="4">
        <v>95.95</v>
      </c>
      <c r="I4335" s="4"/>
      <c r="J4335" s="4"/>
      <c r="K4335" s="4"/>
      <c r="L4335" s="4">
        <v>1</v>
      </c>
      <c r="M4335" s="4" t="s">
        <v>1902</v>
      </c>
      <c r="N4335" s="4"/>
    </row>
    <row r="4336" spans="1:14" hidden="1" x14ac:dyDescent="0.3">
      <c r="A4336" s="4" t="s">
        <v>606</v>
      </c>
      <c r="B4336" s="4">
        <v>20</v>
      </c>
      <c r="C4336" s="4">
        <v>20</v>
      </c>
      <c r="D4336" s="5">
        <v>275</v>
      </c>
      <c r="E4336" s="4" t="s">
        <v>861</v>
      </c>
      <c r="F4336" s="12" t="s">
        <v>1160</v>
      </c>
      <c r="G4336" s="4" t="s">
        <v>943</v>
      </c>
      <c r="H4336" s="4">
        <v>92.97999999999999</v>
      </c>
      <c r="I4336" s="4"/>
      <c r="J4336" s="4"/>
      <c r="K4336" s="4"/>
      <c r="L4336" s="4">
        <v>1</v>
      </c>
      <c r="M4336" s="4" t="s">
        <v>1902</v>
      </c>
      <c r="N4336" s="4"/>
    </row>
    <row r="4337" spans="1:14" hidden="1" x14ac:dyDescent="0.3">
      <c r="A4337" s="4" t="s">
        <v>606</v>
      </c>
      <c r="B4337" s="4">
        <v>20</v>
      </c>
      <c r="C4337" s="4">
        <v>20</v>
      </c>
      <c r="D4337" s="5">
        <v>275</v>
      </c>
      <c r="E4337" s="4" t="s">
        <v>861</v>
      </c>
      <c r="F4337" s="12" t="s">
        <v>1161</v>
      </c>
      <c r="G4337" s="4" t="s">
        <v>943</v>
      </c>
      <c r="H4337" s="4">
        <v>87.35</v>
      </c>
      <c r="I4337" s="4"/>
      <c r="J4337" s="4"/>
      <c r="K4337" s="4"/>
      <c r="L4337" s="4">
        <v>1</v>
      </c>
      <c r="M4337" s="4" t="s">
        <v>1902</v>
      </c>
      <c r="N4337" s="4"/>
    </row>
    <row r="4338" spans="1:14" hidden="1" x14ac:dyDescent="0.3">
      <c r="A4338" s="4" t="s">
        <v>606</v>
      </c>
      <c r="B4338" s="4">
        <v>20</v>
      </c>
      <c r="C4338" s="4">
        <v>20</v>
      </c>
      <c r="D4338" s="5">
        <v>275</v>
      </c>
      <c r="E4338" s="4" t="s">
        <v>861</v>
      </c>
      <c r="F4338" s="12" t="s">
        <v>1162</v>
      </c>
      <c r="G4338" s="4" t="s">
        <v>943</v>
      </c>
      <c r="H4338" s="4">
        <v>99.22</v>
      </c>
      <c r="I4338" s="4"/>
      <c r="J4338" s="4"/>
      <c r="K4338" s="4"/>
      <c r="L4338" s="4">
        <v>1</v>
      </c>
      <c r="M4338" s="4" t="s">
        <v>1902</v>
      </c>
      <c r="N4338" s="4"/>
    </row>
    <row r="4339" spans="1:14" hidden="1" x14ac:dyDescent="0.3">
      <c r="A4339" s="4" t="s">
        <v>606</v>
      </c>
      <c r="B4339" s="4">
        <v>20</v>
      </c>
      <c r="C4339" s="4">
        <v>20</v>
      </c>
      <c r="D4339" s="5">
        <v>275</v>
      </c>
      <c r="E4339" s="4" t="s">
        <v>861</v>
      </c>
      <c r="F4339" s="12" t="s">
        <v>1163</v>
      </c>
      <c r="G4339" s="4" t="s">
        <v>943</v>
      </c>
      <c r="H4339" s="4">
        <v>99.91</v>
      </c>
      <c r="I4339" s="4"/>
      <c r="J4339" s="4"/>
      <c r="K4339" s="4"/>
      <c r="L4339" s="4">
        <v>1</v>
      </c>
      <c r="M4339" s="4" t="s">
        <v>1902</v>
      </c>
      <c r="N4339" s="4"/>
    </row>
    <row r="4340" spans="1:14" hidden="1" x14ac:dyDescent="0.3">
      <c r="A4340" s="4" t="s">
        <v>606</v>
      </c>
      <c r="B4340" s="4">
        <v>20</v>
      </c>
      <c r="C4340" s="4">
        <v>20</v>
      </c>
      <c r="D4340" s="5">
        <v>275</v>
      </c>
      <c r="E4340" s="4" t="s">
        <v>861</v>
      </c>
      <c r="F4340" s="12" t="s">
        <v>1164</v>
      </c>
      <c r="G4340" s="4" t="s">
        <v>943</v>
      </c>
      <c r="H4340" s="4">
        <v>98.48</v>
      </c>
      <c r="I4340" s="4"/>
      <c r="J4340" s="4"/>
      <c r="K4340" s="4"/>
      <c r="L4340" s="4">
        <v>1</v>
      </c>
      <c r="M4340" s="4" t="s">
        <v>1902</v>
      </c>
      <c r="N4340" s="4"/>
    </row>
    <row r="4341" spans="1:14" hidden="1" x14ac:dyDescent="0.3">
      <c r="A4341" s="4" t="s">
        <v>606</v>
      </c>
      <c r="B4341" s="4">
        <v>20</v>
      </c>
      <c r="C4341" s="4">
        <v>20</v>
      </c>
      <c r="D4341" s="5">
        <v>275</v>
      </c>
      <c r="E4341" s="4" t="s">
        <v>861</v>
      </c>
      <c r="F4341" s="12" t="s">
        <v>1165</v>
      </c>
      <c r="G4341" s="4" t="s">
        <v>943</v>
      </c>
      <c r="H4341" s="4">
        <v>99.42</v>
      </c>
      <c r="I4341" s="4"/>
      <c r="J4341" s="4"/>
      <c r="K4341" s="4"/>
      <c r="L4341" s="4">
        <v>1</v>
      </c>
      <c r="M4341" s="4" t="s">
        <v>1902</v>
      </c>
      <c r="N4341" s="4"/>
    </row>
    <row r="4342" spans="1:14" hidden="1" x14ac:dyDescent="0.3">
      <c r="A4342" s="4" t="s">
        <v>606</v>
      </c>
      <c r="B4342" s="4">
        <v>20</v>
      </c>
      <c r="C4342" s="4">
        <v>20</v>
      </c>
      <c r="D4342" s="5">
        <v>275</v>
      </c>
      <c r="E4342" s="4" t="s">
        <v>861</v>
      </c>
      <c r="F4342" s="12" t="s">
        <v>1166</v>
      </c>
      <c r="G4342" s="4" t="s">
        <v>943</v>
      </c>
      <c r="H4342" s="4">
        <v>97.9</v>
      </c>
      <c r="I4342" s="4"/>
      <c r="J4342" s="4"/>
      <c r="K4342" s="4"/>
      <c r="L4342" s="4">
        <v>1</v>
      </c>
      <c r="M4342" s="4" t="s">
        <v>1902</v>
      </c>
      <c r="N4342" s="4"/>
    </row>
    <row r="4343" spans="1:14" hidden="1" x14ac:dyDescent="0.3">
      <c r="A4343" s="4" t="s">
        <v>606</v>
      </c>
      <c r="B4343" s="4">
        <v>20</v>
      </c>
      <c r="C4343" s="4">
        <v>20</v>
      </c>
      <c r="D4343" s="5">
        <v>275</v>
      </c>
      <c r="E4343" s="4" t="s">
        <v>861</v>
      </c>
      <c r="F4343" s="12" t="s">
        <v>1167</v>
      </c>
      <c r="G4343" s="4" t="s">
        <v>943</v>
      </c>
      <c r="H4343" s="4">
        <v>98.710000000000008</v>
      </c>
      <c r="I4343" s="4"/>
      <c r="J4343" s="4"/>
      <c r="K4343" s="4"/>
      <c r="L4343" s="4">
        <v>1</v>
      </c>
      <c r="M4343" s="4" t="s">
        <v>1902</v>
      </c>
      <c r="N4343" s="4"/>
    </row>
    <row r="4344" spans="1:14" hidden="1" x14ac:dyDescent="0.3">
      <c r="A4344" s="4" t="s">
        <v>606</v>
      </c>
      <c r="B4344" s="4">
        <v>20</v>
      </c>
      <c r="C4344" s="4">
        <v>20</v>
      </c>
      <c r="D4344" s="5">
        <v>275</v>
      </c>
      <c r="E4344" s="4" t="s">
        <v>861</v>
      </c>
      <c r="F4344" s="12" t="s">
        <v>1168</v>
      </c>
      <c r="G4344" s="4" t="s">
        <v>943</v>
      </c>
      <c r="H4344" s="4">
        <v>96.68</v>
      </c>
      <c r="I4344" s="4"/>
      <c r="J4344" s="4"/>
      <c r="K4344" s="4"/>
      <c r="L4344" s="4">
        <v>1</v>
      </c>
      <c r="M4344" s="4" t="s">
        <v>1902</v>
      </c>
      <c r="N4344" s="4"/>
    </row>
    <row r="4345" spans="1:14" hidden="1" x14ac:dyDescent="0.3">
      <c r="A4345" s="4" t="s">
        <v>606</v>
      </c>
      <c r="B4345" s="4">
        <v>20</v>
      </c>
      <c r="C4345" s="4">
        <v>20</v>
      </c>
      <c r="D4345" s="5">
        <v>275</v>
      </c>
      <c r="E4345" s="4" t="s">
        <v>861</v>
      </c>
      <c r="F4345" s="12" t="s">
        <v>922</v>
      </c>
      <c r="G4345" s="4" t="s">
        <v>2227</v>
      </c>
      <c r="H4345" s="4">
        <v>69.44</v>
      </c>
      <c r="I4345" s="4"/>
      <c r="J4345" s="4" t="s">
        <v>856</v>
      </c>
      <c r="K4345" s="4"/>
      <c r="L4345" s="4">
        <v>1</v>
      </c>
      <c r="M4345" s="4" t="s">
        <v>1154</v>
      </c>
      <c r="N4345" s="4"/>
    </row>
    <row r="4346" spans="1:14" hidden="1" x14ac:dyDescent="0.3">
      <c r="A4346" s="4" t="s">
        <v>606</v>
      </c>
      <c r="B4346" s="4">
        <v>20</v>
      </c>
      <c r="C4346" s="4">
        <v>20</v>
      </c>
      <c r="D4346" s="5">
        <v>275</v>
      </c>
      <c r="E4346" s="4" t="s">
        <v>861</v>
      </c>
      <c r="F4346" s="12" t="s">
        <v>904</v>
      </c>
      <c r="G4346" s="4" t="s">
        <v>2227</v>
      </c>
      <c r="H4346" s="4">
        <v>70.930000000000007</v>
      </c>
      <c r="I4346" s="4"/>
      <c r="J4346" s="4" t="s">
        <v>856</v>
      </c>
      <c r="K4346" s="4"/>
      <c r="L4346" s="4">
        <v>1</v>
      </c>
      <c r="M4346" s="4" t="s">
        <v>1154</v>
      </c>
      <c r="N4346" s="4"/>
    </row>
    <row r="4347" spans="1:14" hidden="1" x14ac:dyDescent="0.3">
      <c r="A4347" s="4" t="s">
        <v>606</v>
      </c>
      <c r="B4347" s="4">
        <v>20</v>
      </c>
      <c r="C4347" s="4">
        <v>20</v>
      </c>
      <c r="D4347" s="5">
        <v>275</v>
      </c>
      <c r="E4347" s="4" t="s">
        <v>861</v>
      </c>
      <c r="F4347" s="12" t="s">
        <v>905</v>
      </c>
      <c r="G4347" s="4" t="s">
        <v>2227</v>
      </c>
      <c r="H4347" s="4">
        <v>72.47</v>
      </c>
      <c r="I4347" s="4"/>
      <c r="J4347" s="4" t="s">
        <v>856</v>
      </c>
      <c r="K4347" s="4"/>
      <c r="L4347" s="4">
        <v>1</v>
      </c>
      <c r="M4347" s="4" t="s">
        <v>1154</v>
      </c>
      <c r="N4347" s="4"/>
    </row>
    <row r="4348" spans="1:14" hidden="1" x14ac:dyDescent="0.3">
      <c r="A4348" s="4" t="s">
        <v>606</v>
      </c>
      <c r="B4348" s="4">
        <v>20</v>
      </c>
      <c r="C4348" s="4">
        <v>20</v>
      </c>
      <c r="D4348" s="5">
        <v>275</v>
      </c>
      <c r="E4348" s="4" t="s">
        <v>861</v>
      </c>
      <c r="F4348" s="12" t="s">
        <v>906</v>
      </c>
      <c r="G4348" s="4" t="s">
        <v>2227</v>
      </c>
      <c r="H4348" s="4">
        <v>76.75</v>
      </c>
      <c r="I4348" s="4"/>
      <c r="J4348" s="4" t="s">
        <v>856</v>
      </c>
      <c r="K4348" s="4"/>
      <c r="L4348" s="4">
        <v>1</v>
      </c>
      <c r="M4348" s="4" t="s">
        <v>1154</v>
      </c>
      <c r="N4348" s="4"/>
    </row>
    <row r="4349" spans="1:14" hidden="1" x14ac:dyDescent="0.3">
      <c r="A4349" s="4" t="s">
        <v>606</v>
      </c>
      <c r="B4349" s="4">
        <v>20</v>
      </c>
      <c r="C4349" s="4">
        <v>20</v>
      </c>
      <c r="D4349" s="5">
        <v>275</v>
      </c>
      <c r="E4349" s="4" t="s">
        <v>861</v>
      </c>
      <c r="F4349" s="12" t="s">
        <v>903</v>
      </c>
      <c r="G4349" s="4" t="s">
        <v>2227</v>
      </c>
      <c r="H4349" s="4">
        <v>86.44</v>
      </c>
      <c r="I4349" s="4"/>
      <c r="J4349" s="4" t="s">
        <v>856</v>
      </c>
      <c r="K4349" s="4"/>
      <c r="L4349" s="4">
        <v>1</v>
      </c>
      <c r="M4349" s="4" t="s">
        <v>1154</v>
      </c>
      <c r="N4349" s="4"/>
    </row>
    <row r="4350" spans="1:14" hidden="1" x14ac:dyDescent="0.3">
      <c r="A4350" s="4" t="s">
        <v>606</v>
      </c>
      <c r="B4350" s="4">
        <v>20</v>
      </c>
      <c r="C4350" s="4">
        <v>20</v>
      </c>
      <c r="D4350" s="5">
        <v>275</v>
      </c>
      <c r="E4350" s="4" t="s">
        <v>861</v>
      </c>
      <c r="F4350" s="12" t="s">
        <v>907</v>
      </c>
      <c r="G4350" s="4" t="s">
        <v>2227</v>
      </c>
      <c r="H4350" s="4">
        <v>86.05</v>
      </c>
      <c r="I4350" s="4"/>
      <c r="J4350" s="4" t="s">
        <v>856</v>
      </c>
      <c r="K4350" s="4"/>
      <c r="L4350" s="4">
        <v>1</v>
      </c>
      <c r="M4350" s="4" t="s">
        <v>1154</v>
      </c>
      <c r="N4350" s="4"/>
    </row>
    <row r="4351" spans="1:14" hidden="1" x14ac:dyDescent="0.3">
      <c r="A4351" s="4" t="s">
        <v>606</v>
      </c>
      <c r="B4351" s="4">
        <v>20</v>
      </c>
      <c r="C4351" s="4">
        <v>20</v>
      </c>
      <c r="D4351" s="5">
        <v>275</v>
      </c>
      <c r="E4351" s="4" t="s">
        <v>861</v>
      </c>
      <c r="F4351" s="12" t="s">
        <v>908</v>
      </c>
      <c r="G4351" s="4" t="s">
        <v>2227</v>
      </c>
      <c r="H4351" s="4">
        <v>58.69</v>
      </c>
      <c r="I4351" s="4"/>
      <c r="J4351" s="4" t="s">
        <v>856</v>
      </c>
      <c r="K4351" s="4"/>
      <c r="L4351" s="4">
        <v>1</v>
      </c>
      <c r="M4351" s="4" t="s">
        <v>1154</v>
      </c>
      <c r="N4351" s="4"/>
    </row>
    <row r="4352" spans="1:14" hidden="1" x14ac:dyDescent="0.3">
      <c r="A4352" s="4" t="s">
        <v>606</v>
      </c>
      <c r="B4352" s="4">
        <v>20</v>
      </c>
      <c r="C4352" s="4">
        <v>20</v>
      </c>
      <c r="D4352" s="5">
        <v>275</v>
      </c>
      <c r="E4352" s="4" t="s">
        <v>861</v>
      </c>
      <c r="F4352" s="12" t="s">
        <v>909</v>
      </c>
      <c r="G4352" s="4" t="s">
        <v>2227</v>
      </c>
      <c r="H4352" s="4">
        <v>50.17</v>
      </c>
      <c r="I4352" s="4"/>
      <c r="J4352" s="4" t="s">
        <v>856</v>
      </c>
      <c r="K4352" s="4"/>
      <c r="L4352" s="4">
        <v>1</v>
      </c>
      <c r="M4352" s="4" t="s">
        <v>1154</v>
      </c>
      <c r="N4352" s="4"/>
    </row>
    <row r="4353" spans="1:14" hidden="1" x14ac:dyDescent="0.3">
      <c r="A4353" s="4" t="s">
        <v>606</v>
      </c>
      <c r="B4353" s="4">
        <v>20</v>
      </c>
      <c r="C4353" s="4">
        <v>20</v>
      </c>
      <c r="D4353" s="5">
        <v>275</v>
      </c>
      <c r="E4353" s="4" t="s">
        <v>861</v>
      </c>
      <c r="F4353" s="12" t="s">
        <v>910</v>
      </c>
      <c r="G4353" s="4" t="s">
        <v>2227</v>
      </c>
      <c r="H4353" s="4">
        <v>48.71</v>
      </c>
      <c r="I4353" s="4"/>
      <c r="J4353" s="4" t="s">
        <v>856</v>
      </c>
      <c r="K4353" s="4"/>
      <c r="L4353" s="4">
        <v>1</v>
      </c>
      <c r="M4353" s="4" t="s">
        <v>1154</v>
      </c>
      <c r="N4353" s="4"/>
    </row>
    <row r="4354" spans="1:14" hidden="1" x14ac:dyDescent="0.3">
      <c r="A4354" s="4" t="s">
        <v>606</v>
      </c>
      <c r="B4354" s="4">
        <v>20</v>
      </c>
      <c r="C4354" s="4">
        <v>20</v>
      </c>
      <c r="D4354" s="5">
        <v>275</v>
      </c>
      <c r="E4354" s="4" t="s">
        <v>861</v>
      </c>
      <c r="F4354" s="12" t="s">
        <v>911</v>
      </c>
      <c r="G4354" s="4" t="s">
        <v>2227</v>
      </c>
      <c r="H4354" s="4">
        <v>47.19</v>
      </c>
      <c r="I4354" s="4"/>
      <c r="J4354" s="4" t="s">
        <v>856</v>
      </c>
      <c r="K4354" s="4"/>
      <c r="L4354" s="4">
        <v>1</v>
      </c>
      <c r="M4354" s="4" t="s">
        <v>1154</v>
      </c>
      <c r="N4354" s="4"/>
    </row>
    <row r="4355" spans="1:14" hidden="1" x14ac:dyDescent="0.3">
      <c r="A4355" s="4" t="s">
        <v>606</v>
      </c>
      <c r="B4355" s="4">
        <v>20</v>
      </c>
      <c r="C4355" s="4">
        <v>20</v>
      </c>
      <c r="D4355" s="5">
        <v>275</v>
      </c>
      <c r="E4355" s="4" t="s">
        <v>861</v>
      </c>
      <c r="F4355" s="12" t="s">
        <v>912</v>
      </c>
      <c r="G4355" s="4" t="s">
        <v>2227</v>
      </c>
      <c r="H4355" s="4">
        <v>45.43</v>
      </c>
      <c r="I4355" s="4"/>
      <c r="J4355" s="4" t="s">
        <v>856</v>
      </c>
      <c r="K4355" s="4"/>
      <c r="L4355" s="4">
        <v>1</v>
      </c>
      <c r="M4355" s="4" t="s">
        <v>1154</v>
      </c>
      <c r="N4355" s="4"/>
    </row>
    <row r="4356" spans="1:14" hidden="1" x14ac:dyDescent="0.3">
      <c r="A4356" s="4" t="s">
        <v>606</v>
      </c>
      <c r="B4356" s="4">
        <v>20</v>
      </c>
      <c r="C4356" s="4">
        <v>20</v>
      </c>
      <c r="D4356" s="5">
        <v>275</v>
      </c>
      <c r="E4356" s="4" t="s">
        <v>861</v>
      </c>
      <c r="F4356" s="12" t="s">
        <v>913</v>
      </c>
      <c r="G4356" s="4" t="s">
        <v>2227</v>
      </c>
      <c r="H4356" s="4">
        <v>43.11</v>
      </c>
      <c r="I4356" s="4"/>
      <c r="J4356" s="4" t="s">
        <v>856</v>
      </c>
      <c r="K4356" s="4"/>
      <c r="L4356" s="4">
        <v>1</v>
      </c>
      <c r="M4356" s="4" t="s">
        <v>1154</v>
      </c>
      <c r="N4356" s="4"/>
    </row>
    <row r="4357" spans="1:14" hidden="1" x14ac:dyDescent="0.3">
      <c r="A4357" s="4" t="s">
        <v>606</v>
      </c>
      <c r="B4357" s="4">
        <v>20</v>
      </c>
      <c r="C4357" s="4">
        <v>20</v>
      </c>
      <c r="D4357" s="5">
        <v>275</v>
      </c>
      <c r="E4357" s="4" t="s">
        <v>861</v>
      </c>
      <c r="F4357" s="12" t="s">
        <v>914</v>
      </c>
      <c r="G4357" s="4" t="s">
        <v>2227</v>
      </c>
      <c r="H4357" s="4">
        <v>42.27</v>
      </c>
      <c r="I4357" s="4"/>
      <c r="J4357" s="4" t="s">
        <v>856</v>
      </c>
      <c r="K4357" s="4"/>
      <c r="L4357" s="4">
        <v>1</v>
      </c>
      <c r="M4357" s="4" t="s">
        <v>1154</v>
      </c>
      <c r="N4357" s="4"/>
    </row>
    <row r="4358" spans="1:14" hidden="1" x14ac:dyDescent="0.3">
      <c r="A4358" s="4" t="s">
        <v>606</v>
      </c>
      <c r="B4358" s="4">
        <v>20</v>
      </c>
      <c r="C4358" s="4">
        <v>20</v>
      </c>
      <c r="D4358" s="5">
        <v>275</v>
      </c>
      <c r="E4358" s="4" t="s">
        <v>861</v>
      </c>
      <c r="F4358" s="12" t="s">
        <v>915</v>
      </c>
      <c r="G4358" s="4" t="s">
        <v>2227</v>
      </c>
      <c r="H4358" s="4">
        <v>42.81</v>
      </c>
      <c r="I4358" s="4"/>
      <c r="J4358" s="4" t="s">
        <v>856</v>
      </c>
      <c r="K4358" s="4"/>
      <c r="L4358" s="4">
        <v>1</v>
      </c>
      <c r="M4358" s="4" t="s">
        <v>1154</v>
      </c>
      <c r="N4358" s="4"/>
    </row>
    <row r="4359" spans="1:14" hidden="1" x14ac:dyDescent="0.3">
      <c r="A4359" s="4" t="s">
        <v>606</v>
      </c>
      <c r="B4359" s="4">
        <v>20</v>
      </c>
      <c r="C4359" s="4">
        <v>20</v>
      </c>
      <c r="D4359" s="5">
        <v>275</v>
      </c>
      <c r="E4359" s="4" t="s">
        <v>861</v>
      </c>
      <c r="F4359" s="12" t="s">
        <v>916</v>
      </c>
      <c r="G4359" s="4" t="s">
        <v>2227</v>
      </c>
      <c r="H4359" s="4">
        <v>41.05</v>
      </c>
      <c r="I4359" s="4"/>
      <c r="J4359" s="4" t="s">
        <v>856</v>
      </c>
      <c r="K4359" s="4"/>
      <c r="L4359" s="4">
        <v>1</v>
      </c>
      <c r="M4359" s="4" t="s">
        <v>1154</v>
      </c>
      <c r="N4359" s="4"/>
    </row>
    <row r="4360" spans="1:14" hidden="1" x14ac:dyDescent="0.3">
      <c r="A4360" s="4" t="s">
        <v>606</v>
      </c>
      <c r="B4360" s="4">
        <v>20</v>
      </c>
      <c r="C4360" s="4">
        <v>20</v>
      </c>
      <c r="D4360" s="5">
        <v>275</v>
      </c>
      <c r="E4360" s="4" t="s">
        <v>861</v>
      </c>
      <c r="F4360" s="12" t="s">
        <v>917</v>
      </c>
      <c r="G4360" s="4" t="s">
        <v>2227</v>
      </c>
      <c r="H4360" s="4">
        <v>43.27</v>
      </c>
      <c r="I4360" s="4"/>
      <c r="J4360" s="4" t="s">
        <v>856</v>
      </c>
      <c r="K4360" s="4"/>
      <c r="L4360" s="4">
        <v>1</v>
      </c>
      <c r="M4360" s="4" t="s">
        <v>1154</v>
      </c>
      <c r="N4360" s="4"/>
    </row>
    <row r="4361" spans="1:14" hidden="1" x14ac:dyDescent="0.3">
      <c r="A4361" s="4" t="s">
        <v>606</v>
      </c>
      <c r="B4361" s="4">
        <v>20</v>
      </c>
      <c r="C4361" s="4">
        <v>20</v>
      </c>
      <c r="D4361" s="5">
        <v>275</v>
      </c>
      <c r="E4361" s="4" t="s">
        <v>861</v>
      </c>
      <c r="F4361" s="12" t="s">
        <v>918</v>
      </c>
      <c r="G4361" s="4" t="s">
        <v>2227</v>
      </c>
      <c r="H4361" s="4">
        <v>44.69</v>
      </c>
      <c r="I4361" s="4"/>
      <c r="J4361" s="4" t="s">
        <v>856</v>
      </c>
      <c r="K4361" s="4"/>
      <c r="L4361" s="4">
        <v>1</v>
      </c>
      <c r="M4361" s="4" t="s">
        <v>1154</v>
      </c>
      <c r="N4361" s="4"/>
    </row>
    <row r="4362" spans="1:14" hidden="1" x14ac:dyDescent="0.3">
      <c r="A4362" s="4" t="s">
        <v>606</v>
      </c>
      <c r="B4362" s="4">
        <v>20</v>
      </c>
      <c r="C4362" s="4">
        <v>20</v>
      </c>
      <c r="D4362" s="5">
        <v>275</v>
      </c>
      <c r="E4362" s="4" t="s">
        <v>861</v>
      </c>
      <c r="F4362" s="12" t="s">
        <v>919</v>
      </c>
      <c r="G4362" s="4" t="s">
        <v>2227</v>
      </c>
      <c r="H4362" s="4">
        <v>42.98</v>
      </c>
      <c r="I4362" s="4"/>
      <c r="J4362" s="4" t="s">
        <v>856</v>
      </c>
      <c r="K4362" s="4"/>
      <c r="L4362" s="4">
        <v>1</v>
      </c>
      <c r="M4362" s="4" t="s">
        <v>1154</v>
      </c>
      <c r="N4362" s="4"/>
    </row>
    <row r="4363" spans="1:14" hidden="1" x14ac:dyDescent="0.3">
      <c r="A4363" s="4" t="s">
        <v>606</v>
      </c>
      <c r="B4363" s="4">
        <v>20</v>
      </c>
      <c r="C4363" s="4">
        <v>20</v>
      </c>
      <c r="D4363" s="5">
        <v>275</v>
      </c>
      <c r="E4363" s="4" t="s">
        <v>861</v>
      </c>
      <c r="F4363" s="12" t="s">
        <v>920</v>
      </c>
      <c r="G4363" s="4" t="s">
        <v>2227</v>
      </c>
      <c r="H4363" s="4">
        <v>44.53</v>
      </c>
      <c r="I4363" s="4"/>
      <c r="J4363" s="4" t="s">
        <v>856</v>
      </c>
      <c r="K4363" s="4"/>
      <c r="L4363" s="4">
        <v>1</v>
      </c>
      <c r="M4363" s="4" t="s">
        <v>1154</v>
      </c>
      <c r="N4363" s="4"/>
    </row>
    <row r="4364" spans="1:14" hidden="1" x14ac:dyDescent="0.3">
      <c r="A4364" s="4" t="s">
        <v>606</v>
      </c>
      <c r="B4364" s="4">
        <v>20</v>
      </c>
      <c r="C4364" s="4">
        <v>20</v>
      </c>
      <c r="D4364" s="5">
        <v>275</v>
      </c>
      <c r="E4364" s="4" t="s">
        <v>861</v>
      </c>
      <c r="F4364" s="12" t="s">
        <v>921</v>
      </c>
      <c r="G4364" s="4" t="s">
        <v>2227</v>
      </c>
      <c r="H4364" s="4">
        <v>41.57</v>
      </c>
      <c r="I4364" s="4"/>
      <c r="J4364" s="4" t="s">
        <v>856</v>
      </c>
      <c r="K4364" s="4"/>
      <c r="L4364" s="4">
        <v>1</v>
      </c>
      <c r="M4364" s="4" t="s">
        <v>1154</v>
      </c>
      <c r="N4364" s="4"/>
    </row>
    <row r="4365" spans="1:14" hidden="1" x14ac:dyDescent="0.3">
      <c r="A4365" s="4" t="s">
        <v>606</v>
      </c>
      <c r="B4365" s="4">
        <v>20</v>
      </c>
      <c r="C4365" s="4">
        <v>20</v>
      </c>
      <c r="D4365" s="5">
        <v>275</v>
      </c>
      <c r="E4365" s="4" t="s">
        <v>861</v>
      </c>
      <c r="F4365" s="12" t="s">
        <v>1134</v>
      </c>
      <c r="G4365" s="4" t="s">
        <v>2227</v>
      </c>
      <c r="H4365" s="4">
        <v>42.19</v>
      </c>
      <c r="I4365" s="4"/>
      <c r="J4365" s="4" t="s">
        <v>856</v>
      </c>
      <c r="K4365" s="4"/>
      <c r="L4365" s="4">
        <v>1</v>
      </c>
      <c r="M4365" s="4" t="s">
        <v>1154</v>
      </c>
      <c r="N4365" s="4"/>
    </row>
    <row r="4366" spans="1:14" hidden="1" x14ac:dyDescent="0.3">
      <c r="A4366" s="4" t="s">
        <v>606</v>
      </c>
      <c r="B4366" s="4">
        <v>20</v>
      </c>
      <c r="C4366" s="4">
        <v>20</v>
      </c>
      <c r="D4366" s="5">
        <v>275</v>
      </c>
      <c r="E4366" s="4" t="s">
        <v>861</v>
      </c>
      <c r="F4366" s="12" t="s">
        <v>1141</v>
      </c>
      <c r="G4366" s="4" t="s">
        <v>2227</v>
      </c>
      <c r="H4366" s="4">
        <v>42.19</v>
      </c>
      <c r="I4366" s="4"/>
      <c r="J4366" s="4" t="s">
        <v>856</v>
      </c>
      <c r="K4366" s="4"/>
      <c r="L4366" s="4">
        <v>1</v>
      </c>
      <c r="M4366" s="4" t="s">
        <v>1154</v>
      </c>
      <c r="N4366" s="4"/>
    </row>
    <row r="4367" spans="1:14" hidden="1" x14ac:dyDescent="0.3">
      <c r="A4367" s="4" t="s">
        <v>606</v>
      </c>
      <c r="B4367" s="4">
        <v>20</v>
      </c>
      <c r="C4367" s="4">
        <v>20</v>
      </c>
      <c r="D4367" s="5">
        <v>275</v>
      </c>
      <c r="E4367" s="4" t="s">
        <v>861</v>
      </c>
      <c r="F4367" s="12" t="s">
        <v>1142</v>
      </c>
      <c r="G4367" s="4" t="s">
        <v>2227</v>
      </c>
      <c r="H4367" s="4">
        <v>41.22</v>
      </c>
      <c r="I4367" s="4"/>
      <c r="J4367" s="4" t="s">
        <v>856</v>
      </c>
      <c r="K4367" s="4"/>
      <c r="L4367" s="4">
        <v>1</v>
      </c>
      <c r="M4367" s="4" t="s">
        <v>1154</v>
      </c>
      <c r="N4367" s="4"/>
    </row>
    <row r="4368" spans="1:14" hidden="1" x14ac:dyDescent="0.3">
      <c r="A4368" s="4" t="s">
        <v>606</v>
      </c>
      <c r="B4368" s="4">
        <v>20</v>
      </c>
      <c r="C4368" s="4">
        <v>20</v>
      </c>
      <c r="D4368" s="5">
        <v>275</v>
      </c>
      <c r="E4368" s="4" t="s">
        <v>861</v>
      </c>
      <c r="F4368" s="12" t="s">
        <v>1143</v>
      </c>
      <c r="G4368" s="4" t="s">
        <v>2227</v>
      </c>
      <c r="H4368" s="4">
        <v>39.159999999999997</v>
      </c>
      <c r="I4368" s="4"/>
      <c r="J4368" s="4" t="s">
        <v>856</v>
      </c>
      <c r="K4368" s="4"/>
      <c r="L4368" s="4">
        <v>1</v>
      </c>
      <c r="M4368" s="4" t="s">
        <v>1154</v>
      </c>
      <c r="N4368" s="4"/>
    </row>
    <row r="4369" spans="1:14" hidden="1" x14ac:dyDescent="0.3">
      <c r="A4369" s="4" t="s">
        <v>606</v>
      </c>
      <c r="B4369" s="4">
        <v>20</v>
      </c>
      <c r="C4369" s="4">
        <v>20</v>
      </c>
      <c r="D4369" s="5">
        <v>275</v>
      </c>
      <c r="E4369" s="4" t="s">
        <v>861</v>
      </c>
      <c r="F4369" s="12" t="s">
        <v>1144</v>
      </c>
      <c r="G4369" s="4" t="s">
        <v>2227</v>
      </c>
      <c r="H4369" s="4">
        <v>39.03</v>
      </c>
      <c r="I4369" s="4"/>
      <c r="J4369" s="4" t="s">
        <v>856</v>
      </c>
      <c r="K4369" s="4"/>
      <c r="L4369" s="4">
        <v>1</v>
      </c>
      <c r="M4369" s="4" t="s">
        <v>1154</v>
      </c>
      <c r="N4369" s="4"/>
    </row>
    <row r="4370" spans="1:14" hidden="1" x14ac:dyDescent="0.3">
      <c r="A4370" s="4" t="s">
        <v>606</v>
      </c>
      <c r="B4370" s="4">
        <v>20</v>
      </c>
      <c r="C4370" s="4">
        <v>20</v>
      </c>
      <c r="D4370" s="5">
        <v>275</v>
      </c>
      <c r="E4370" s="4" t="s">
        <v>861</v>
      </c>
      <c r="F4370" s="12" t="s">
        <v>1135</v>
      </c>
      <c r="G4370" s="4" t="s">
        <v>2227</v>
      </c>
      <c r="H4370" s="4">
        <v>42.08</v>
      </c>
      <c r="I4370" s="4"/>
      <c r="J4370" s="4" t="s">
        <v>856</v>
      </c>
      <c r="K4370" s="4"/>
      <c r="L4370" s="4">
        <v>1</v>
      </c>
      <c r="M4370" s="4" t="s">
        <v>1154</v>
      </c>
      <c r="N4370" s="4"/>
    </row>
    <row r="4371" spans="1:14" hidden="1" x14ac:dyDescent="0.3">
      <c r="A4371" s="4" t="s">
        <v>606</v>
      </c>
      <c r="B4371" s="4">
        <v>20</v>
      </c>
      <c r="C4371" s="4">
        <v>20</v>
      </c>
      <c r="D4371" s="5">
        <v>275</v>
      </c>
      <c r="E4371" s="4" t="s">
        <v>861</v>
      </c>
      <c r="F4371" s="12" t="s">
        <v>1145</v>
      </c>
      <c r="G4371" s="4" t="s">
        <v>2227</v>
      </c>
      <c r="H4371" s="4">
        <v>43.77</v>
      </c>
      <c r="I4371" s="4"/>
      <c r="J4371" s="4" t="s">
        <v>856</v>
      </c>
      <c r="K4371" s="4"/>
      <c r="L4371" s="4">
        <v>1</v>
      </c>
      <c r="M4371" s="4" t="s">
        <v>1154</v>
      </c>
      <c r="N4371" s="4"/>
    </row>
    <row r="4372" spans="1:14" hidden="1" x14ac:dyDescent="0.3">
      <c r="A4372" s="4" t="s">
        <v>606</v>
      </c>
      <c r="B4372" s="4">
        <v>20</v>
      </c>
      <c r="C4372" s="4">
        <v>20</v>
      </c>
      <c r="D4372" s="5">
        <v>275</v>
      </c>
      <c r="E4372" s="4" t="s">
        <v>861</v>
      </c>
      <c r="F4372" s="12" t="s">
        <v>1146</v>
      </c>
      <c r="G4372" s="4" t="s">
        <v>2227</v>
      </c>
      <c r="H4372" s="4">
        <v>41.99</v>
      </c>
      <c r="I4372" s="4"/>
      <c r="J4372" s="4" t="s">
        <v>856</v>
      </c>
      <c r="K4372" s="4"/>
      <c r="L4372" s="4">
        <v>1</v>
      </c>
      <c r="M4372" s="4" t="s">
        <v>1154</v>
      </c>
      <c r="N4372" s="4"/>
    </row>
    <row r="4373" spans="1:14" hidden="1" x14ac:dyDescent="0.3">
      <c r="A4373" s="4" t="s">
        <v>606</v>
      </c>
      <c r="B4373" s="4">
        <v>20</v>
      </c>
      <c r="C4373" s="4">
        <v>20</v>
      </c>
      <c r="D4373" s="5">
        <v>275</v>
      </c>
      <c r="E4373" s="4" t="s">
        <v>861</v>
      </c>
      <c r="F4373" s="12" t="s">
        <v>1147</v>
      </c>
      <c r="G4373" s="4" t="s">
        <v>2227</v>
      </c>
      <c r="H4373" s="4">
        <v>43.59</v>
      </c>
      <c r="I4373" s="4"/>
      <c r="J4373" s="4" t="s">
        <v>856</v>
      </c>
      <c r="K4373" s="4"/>
      <c r="L4373" s="4">
        <v>1</v>
      </c>
      <c r="M4373" s="4" t="s">
        <v>1154</v>
      </c>
      <c r="N4373" s="4"/>
    </row>
    <row r="4374" spans="1:14" hidden="1" x14ac:dyDescent="0.3">
      <c r="A4374" s="4" t="s">
        <v>606</v>
      </c>
      <c r="B4374" s="4">
        <v>20</v>
      </c>
      <c r="C4374" s="4">
        <v>20</v>
      </c>
      <c r="D4374" s="5">
        <v>275</v>
      </c>
      <c r="E4374" s="4" t="s">
        <v>861</v>
      </c>
      <c r="F4374" s="12" t="s">
        <v>1148</v>
      </c>
      <c r="G4374" s="4" t="s">
        <v>2227</v>
      </c>
      <c r="H4374" s="4">
        <v>42.88</v>
      </c>
      <c r="I4374" s="4"/>
      <c r="J4374" s="4" t="s">
        <v>856</v>
      </c>
      <c r="K4374" s="4"/>
      <c r="L4374" s="4">
        <v>1</v>
      </c>
      <c r="M4374" s="4" t="s">
        <v>1154</v>
      </c>
      <c r="N4374" s="4"/>
    </row>
    <row r="4375" spans="1:14" hidden="1" x14ac:dyDescent="0.3">
      <c r="A4375" s="4" t="s">
        <v>606</v>
      </c>
      <c r="B4375" s="4">
        <v>20</v>
      </c>
      <c r="C4375" s="4">
        <v>20</v>
      </c>
      <c r="D4375" s="5">
        <v>275</v>
      </c>
      <c r="E4375" s="4" t="s">
        <v>861</v>
      </c>
      <c r="F4375" s="12" t="s">
        <v>1136</v>
      </c>
      <c r="G4375" s="4" t="s">
        <v>2227</v>
      </c>
      <c r="H4375" s="4">
        <v>41.03</v>
      </c>
      <c r="I4375" s="4"/>
      <c r="J4375" s="4" t="s">
        <v>856</v>
      </c>
      <c r="K4375" s="4"/>
      <c r="L4375" s="4">
        <v>1</v>
      </c>
      <c r="M4375" s="4" t="s">
        <v>1154</v>
      </c>
      <c r="N4375" s="4"/>
    </row>
    <row r="4376" spans="1:14" hidden="1" x14ac:dyDescent="0.3">
      <c r="A4376" s="4" t="s">
        <v>606</v>
      </c>
      <c r="B4376" s="4">
        <v>20</v>
      </c>
      <c r="C4376" s="4">
        <v>20</v>
      </c>
      <c r="D4376" s="5">
        <v>275</v>
      </c>
      <c r="E4376" s="4" t="s">
        <v>861</v>
      </c>
      <c r="F4376" s="12" t="s">
        <v>1149</v>
      </c>
      <c r="G4376" s="4" t="s">
        <v>2227</v>
      </c>
      <c r="H4376" s="4">
        <v>39.159999999999997</v>
      </c>
      <c r="I4376" s="4"/>
      <c r="J4376" s="4" t="s">
        <v>856</v>
      </c>
      <c r="K4376" s="4"/>
      <c r="L4376" s="4">
        <v>1</v>
      </c>
      <c r="M4376" s="4" t="s">
        <v>1154</v>
      </c>
      <c r="N4376" s="4"/>
    </row>
    <row r="4377" spans="1:14" hidden="1" x14ac:dyDescent="0.3">
      <c r="A4377" s="4" t="s">
        <v>606</v>
      </c>
      <c r="B4377" s="4">
        <v>20</v>
      </c>
      <c r="C4377" s="4">
        <v>20</v>
      </c>
      <c r="D4377" s="5">
        <v>275</v>
      </c>
      <c r="E4377" s="4" t="s">
        <v>861</v>
      </c>
      <c r="F4377" s="12" t="s">
        <v>1150</v>
      </c>
      <c r="G4377" s="4" t="s">
        <v>2227</v>
      </c>
      <c r="H4377" s="4">
        <v>42.37</v>
      </c>
      <c r="I4377" s="4"/>
      <c r="J4377" s="4" t="s">
        <v>856</v>
      </c>
      <c r="K4377" s="4"/>
      <c r="L4377" s="4">
        <v>1</v>
      </c>
      <c r="M4377" s="4" t="s">
        <v>1154</v>
      </c>
      <c r="N4377" s="4"/>
    </row>
    <row r="4378" spans="1:14" hidden="1" x14ac:dyDescent="0.3">
      <c r="A4378" s="4" t="s">
        <v>606</v>
      </c>
      <c r="B4378" s="4">
        <v>20</v>
      </c>
      <c r="C4378" s="4">
        <v>20</v>
      </c>
      <c r="D4378" s="5">
        <v>275</v>
      </c>
      <c r="E4378" s="4" t="s">
        <v>861</v>
      </c>
      <c r="F4378" s="12" t="s">
        <v>1151</v>
      </c>
      <c r="G4378" s="4" t="s">
        <v>2227</v>
      </c>
      <c r="H4378" s="4">
        <v>42.99</v>
      </c>
      <c r="I4378" s="4"/>
      <c r="J4378" s="4" t="s">
        <v>856</v>
      </c>
      <c r="K4378" s="4"/>
      <c r="L4378" s="4">
        <v>1</v>
      </c>
      <c r="M4378" s="4" t="s">
        <v>1154</v>
      </c>
      <c r="N4378" s="4"/>
    </row>
    <row r="4379" spans="1:14" hidden="1" x14ac:dyDescent="0.3">
      <c r="A4379" s="4" t="s">
        <v>606</v>
      </c>
      <c r="B4379" s="4">
        <v>20</v>
      </c>
      <c r="C4379" s="4">
        <v>20</v>
      </c>
      <c r="D4379" s="5">
        <v>275</v>
      </c>
      <c r="E4379" s="4" t="s">
        <v>861</v>
      </c>
      <c r="F4379" s="12" t="s">
        <v>1152</v>
      </c>
      <c r="G4379" s="4" t="s">
        <v>2227</v>
      </c>
      <c r="H4379" s="4">
        <v>39.549999999999997</v>
      </c>
      <c r="I4379" s="4"/>
      <c r="J4379" s="4" t="s">
        <v>856</v>
      </c>
      <c r="K4379" s="4"/>
      <c r="L4379" s="4">
        <v>1</v>
      </c>
      <c r="M4379" s="4" t="s">
        <v>1154</v>
      </c>
      <c r="N4379" s="4"/>
    </row>
    <row r="4380" spans="1:14" hidden="1" x14ac:dyDescent="0.3">
      <c r="A4380" s="4" t="s">
        <v>606</v>
      </c>
      <c r="B4380" s="4">
        <v>20</v>
      </c>
      <c r="C4380" s="4">
        <v>20</v>
      </c>
      <c r="D4380" s="5">
        <v>275</v>
      </c>
      <c r="E4380" s="4" t="s">
        <v>861</v>
      </c>
      <c r="F4380" s="12" t="s">
        <v>1137</v>
      </c>
      <c r="G4380" s="4" t="s">
        <v>2227</v>
      </c>
      <c r="H4380" s="4">
        <v>41.49</v>
      </c>
      <c r="I4380" s="4"/>
      <c r="J4380" s="4" t="s">
        <v>856</v>
      </c>
      <c r="K4380" s="4"/>
      <c r="L4380" s="4">
        <v>1</v>
      </c>
      <c r="M4380" s="4" t="s">
        <v>1154</v>
      </c>
      <c r="N4380" s="4"/>
    </row>
    <row r="4381" spans="1:14" hidden="1" x14ac:dyDescent="0.3">
      <c r="A4381" s="4" t="s">
        <v>606</v>
      </c>
      <c r="B4381" s="4">
        <v>20</v>
      </c>
      <c r="C4381" s="4">
        <v>20</v>
      </c>
      <c r="D4381" s="5">
        <v>275</v>
      </c>
      <c r="E4381" s="4" t="s">
        <v>861</v>
      </c>
      <c r="F4381" s="12" t="s">
        <v>1153</v>
      </c>
      <c r="G4381" s="4" t="s">
        <v>2227</v>
      </c>
      <c r="H4381" s="4">
        <v>43.41</v>
      </c>
      <c r="I4381" s="4"/>
      <c r="J4381" s="4" t="s">
        <v>856</v>
      </c>
      <c r="K4381" s="4"/>
      <c r="L4381" s="4">
        <v>1</v>
      </c>
      <c r="M4381" s="4" t="s">
        <v>1154</v>
      </c>
      <c r="N4381" s="4"/>
    </row>
    <row r="4382" spans="1:14" hidden="1" x14ac:dyDescent="0.3">
      <c r="A4382" s="4" t="s">
        <v>606</v>
      </c>
      <c r="B4382" s="4">
        <v>20</v>
      </c>
      <c r="C4382" s="4">
        <v>20</v>
      </c>
      <c r="D4382" s="5">
        <v>275</v>
      </c>
      <c r="E4382" s="4" t="s">
        <v>861</v>
      </c>
      <c r="F4382" s="12" t="s">
        <v>1155</v>
      </c>
      <c r="G4382" s="4" t="s">
        <v>2227</v>
      </c>
      <c r="H4382" s="4">
        <v>42.81</v>
      </c>
      <c r="I4382" s="4"/>
      <c r="J4382" s="4" t="s">
        <v>856</v>
      </c>
      <c r="K4382" s="4"/>
      <c r="L4382" s="4">
        <v>1</v>
      </c>
      <c r="M4382" s="4" t="s">
        <v>1154</v>
      </c>
      <c r="N4382" s="4"/>
    </row>
    <row r="4383" spans="1:14" hidden="1" x14ac:dyDescent="0.3">
      <c r="A4383" s="4" t="s">
        <v>606</v>
      </c>
      <c r="B4383" s="4">
        <v>20</v>
      </c>
      <c r="C4383" s="4">
        <v>20</v>
      </c>
      <c r="D4383" s="5">
        <v>275</v>
      </c>
      <c r="E4383" s="4" t="s">
        <v>861</v>
      </c>
      <c r="F4383" s="12" t="s">
        <v>1156</v>
      </c>
      <c r="G4383" s="4" t="s">
        <v>2227</v>
      </c>
      <c r="H4383" s="4">
        <v>41.77</v>
      </c>
      <c r="I4383" s="4"/>
      <c r="J4383" s="4" t="s">
        <v>856</v>
      </c>
      <c r="K4383" s="4"/>
      <c r="L4383" s="4">
        <v>1</v>
      </c>
      <c r="M4383" s="4" t="s">
        <v>1154</v>
      </c>
      <c r="N4383" s="4"/>
    </row>
    <row r="4384" spans="1:14" hidden="1" x14ac:dyDescent="0.3">
      <c r="A4384" s="4" t="s">
        <v>606</v>
      </c>
      <c r="B4384" s="4">
        <v>20</v>
      </c>
      <c r="C4384" s="4">
        <v>20</v>
      </c>
      <c r="D4384" s="5">
        <v>275</v>
      </c>
      <c r="E4384" s="4" t="s">
        <v>861</v>
      </c>
      <c r="F4384" s="12" t="s">
        <v>1157</v>
      </c>
      <c r="G4384" s="4" t="s">
        <v>2227</v>
      </c>
      <c r="H4384" s="4">
        <v>42.62</v>
      </c>
      <c r="I4384" s="4"/>
      <c r="J4384" s="4" t="s">
        <v>856</v>
      </c>
      <c r="K4384" s="4"/>
      <c r="L4384" s="4">
        <v>1</v>
      </c>
      <c r="M4384" s="4" t="s">
        <v>1154</v>
      </c>
      <c r="N4384" s="4"/>
    </row>
    <row r="4385" spans="1:14" hidden="1" x14ac:dyDescent="0.3">
      <c r="A4385" s="4" t="s">
        <v>606</v>
      </c>
      <c r="B4385" s="4">
        <v>20</v>
      </c>
      <c r="C4385" s="4">
        <v>20</v>
      </c>
      <c r="D4385" s="5">
        <v>275</v>
      </c>
      <c r="E4385" s="4" t="s">
        <v>861</v>
      </c>
      <c r="F4385" s="12" t="s">
        <v>1158</v>
      </c>
      <c r="G4385" s="4" t="s">
        <v>2227</v>
      </c>
      <c r="H4385" s="4">
        <v>42.66</v>
      </c>
      <c r="I4385" s="4"/>
      <c r="J4385" s="4" t="s">
        <v>856</v>
      </c>
      <c r="K4385" s="4"/>
      <c r="L4385" s="4">
        <v>1</v>
      </c>
      <c r="M4385" s="4" t="s">
        <v>1154</v>
      </c>
      <c r="N4385" s="4"/>
    </row>
    <row r="4386" spans="1:14" hidden="1" x14ac:dyDescent="0.3">
      <c r="A4386" s="4" t="s">
        <v>606</v>
      </c>
      <c r="B4386" s="4">
        <v>20</v>
      </c>
      <c r="C4386" s="4">
        <v>20</v>
      </c>
      <c r="D4386" s="5">
        <v>275</v>
      </c>
      <c r="E4386" s="4" t="s">
        <v>861</v>
      </c>
      <c r="F4386" s="12" t="s">
        <v>1159</v>
      </c>
      <c r="G4386" s="4" t="s">
        <v>2227</v>
      </c>
      <c r="H4386" s="4">
        <v>40.67</v>
      </c>
      <c r="I4386" s="4"/>
      <c r="J4386" s="4" t="s">
        <v>856</v>
      </c>
      <c r="K4386" s="4"/>
      <c r="L4386" s="4">
        <v>1</v>
      </c>
      <c r="M4386" s="4" t="s">
        <v>1154</v>
      </c>
      <c r="N4386" s="4"/>
    </row>
    <row r="4387" spans="1:14" hidden="1" x14ac:dyDescent="0.3">
      <c r="A4387" s="4" t="s">
        <v>606</v>
      </c>
      <c r="B4387" s="4">
        <v>20</v>
      </c>
      <c r="C4387" s="4">
        <v>20</v>
      </c>
      <c r="D4387" s="5">
        <v>275</v>
      </c>
      <c r="E4387" s="4" t="s">
        <v>861</v>
      </c>
      <c r="F4387" s="12" t="s">
        <v>1160</v>
      </c>
      <c r="G4387" s="4" t="s">
        <v>2227</v>
      </c>
      <c r="H4387" s="4">
        <v>39.04</v>
      </c>
      <c r="I4387" s="4"/>
      <c r="J4387" s="4" t="s">
        <v>856</v>
      </c>
      <c r="K4387" s="4"/>
      <c r="L4387" s="4">
        <v>1</v>
      </c>
      <c r="M4387" s="4" t="s">
        <v>1154</v>
      </c>
      <c r="N4387" s="4"/>
    </row>
    <row r="4388" spans="1:14" hidden="1" x14ac:dyDescent="0.3">
      <c r="A4388" s="4" t="s">
        <v>606</v>
      </c>
      <c r="B4388" s="4">
        <v>20</v>
      </c>
      <c r="C4388" s="4">
        <v>20</v>
      </c>
      <c r="D4388" s="5">
        <v>275</v>
      </c>
      <c r="E4388" s="4" t="s">
        <v>861</v>
      </c>
      <c r="F4388" s="12" t="s">
        <v>1161</v>
      </c>
      <c r="G4388" s="4" t="s">
        <v>2227</v>
      </c>
      <c r="H4388" s="4">
        <v>39.090000000000003</v>
      </c>
      <c r="I4388" s="4"/>
      <c r="J4388" s="4" t="s">
        <v>856</v>
      </c>
      <c r="K4388" s="4"/>
      <c r="L4388" s="4">
        <v>1</v>
      </c>
      <c r="M4388" s="4" t="s">
        <v>1154</v>
      </c>
      <c r="N4388" s="4"/>
    </row>
    <row r="4389" spans="1:14" hidden="1" x14ac:dyDescent="0.3">
      <c r="A4389" s="4" t="s">
        <v>606</v>
      </c>
      <c r="B4389" s="4">
        <v>20</v>
      </c>
      <c r="C4389" s="4">
        <v>20</v>
      </c>
      <c r="D4389" s="5">
        <v>275</v>
      </c>
      <c r="E4389" s="4" t="s">
        <v>861</v>
      </c>
      <c r="F4389" s="12" t="s">
        <v>1162</v>
      </c>
      <c r="G4389" s="4" t="s">
        <v>2227</v>
      </c>
      <c r="H4389" s="4">
        <v>43.4</v>
      </c>
      <c r="I4389" s="4"/>
      <c r="J4389" s="4" t="s">
        <v>856</v>
      </c>
      <c r="K4389" s="4"/>
      <c r="L4389" s="4">
        <v>1</v>
      </c>
      <c r="M4389" s="4" t="s">
        <v>1154</v>
      </c>
      <c r="N4389" s="4"/>
    </row>
    <row r="4390" spans="1:14" hidden="1" x14ac:dyDescent="0.3">
      <c r="A4390" s="4" t="s">
        <v>606</v>
      </c>
      <c r="B4390" s="4">
        <v>20</v>
      </c>
      <c r="C4390" s="4">
        <v>20</v>
      </c>
      <c r="D4390" s="5">
        <v>275</v>
      </c>
      <c r="E4390" s="4" t="s">
        <v>861</v>
      </c>
      <c r="F4390" s="12" t="s">
        <v>1163</v>
      </c>
      <c r="G4390" s="4" t="s">
        <v>2227</v>
      </c>
      <c r="H4390" s="4">
        <v>41.68</v>
      </c>
      <c r="I4390" s="4"/>
      <c r="J4390" s="4" t="s">
        <v>856</v>
      </c>
      <c r="K4390" s="4"/>
      <c r="L4390" s="4">
        <v>1</v>
      </c>
      <c r="M4390" s="4" t="s">
        <v>1154</v>
      </c>
      <c r="N4390" s="4"/>
    </row>
    <row r="4391" spans="1:14" hidden="1" x14ac:dyDescent="0.3">
      <c r="A4391" s="4" t="s">
        <v>606</v>
      </c>
      <c r="B4391" s="4">
        <v>20</v>
      </c>
      <c r="C4391" s="4">
        <v>20</v>
      </c>
      <c r="D4391" s="5">
        <v>275</v>
      </c>
      <c r="E4391" s="4" t="s">
        <v>861</v>
      </c>
      <c r="F4391" s="12" t="s">
        <v>1164</v>
      </c>
      <c r="G4391" s="4" t="s">
        <v>2227</v>
      </c>
      <c r="H4391" s="4">
        <v>44.2</v>
      </c>
      <c r="I4391" s="4"/>
      <c r="J4391" s="4" t="s">
        <v>856</v>
      </c>
      <c r="K4391" s="4"/>
      <c r="L4391" s="4">
        <v>1</v>
      </c>
      <c r="M4391" s="4" t="s">
        <v>1154</v>
      </c>
      <c r="N4391" s="4"/>
    </row>
    <row r="4392" spans="1:14" hidden="1" x14ac:dyDescent="0.3">
      <c r="A4392" s="4" t="s">
        <v>606</v>
      </c>
      <c r="B4392" s="4">
        <v>20</v>
      </c>
      <c r="C4392" s="4">
        <v>20</v>
      </c>
      <c r="D4392" s="5">
        <v>275</v>
      </c>
      <c r="E4392" s="4" t="s">
        <v>861</v>
      </c>
      <c r="F4392" s="12" t="s">
        <v>1165</v>
      </c>
      <c r="G4392" s="4" t="s">
        <v>2227</v>
      </c>
      <c r="H4392" s="4">
        <v>41.42</v>
      </c>
      <c r="I4392" s="4"/>
      <c r="J4392" s="4" t="s">
        <v>856</v>
      </c>
      <c r="K4392" s="4"/>
      <c r="L4392" s="4">
        <v>1</v>
      </c>
      <c r="M4392" s="4" t="s">
        <v>1154</v>
      </c>
      <c r="N4392" s="4"/>
    </row>
    <row r="4393" spans="1:14" hidden="1" x14ac:dyDescent="0.3">
      <c r="A4393" s="4" t="s">
        <v>606</v>
      </c>
      <c r="B4393" s="4">
        <v>20</v>
      </c>
      <c r="C4393" s="4">
        <v>20</v>
      </c>
      <c r="D4393" s="5">
        <v>275</v>
      </c>
      <c r="E4393" s="4" t="s">
        <v>861</v>
      </c>
      <c r="F4393" s="12" t="s">
        <v>1166</v>
      </c>
      <c r="G4393" s="4" t="s">
        <v>2227</v>
      </c>
      <c r="H4393" s="4">
        <v>41.49</v>
      </c>
      <c r="I4393" s="4"/>
      <c r="J4393" s="4" t="s">
        <v>856</v>
      </c>
      <c r="K4393" s="4"/>
      <c r="L4393" s="4">
        <v>1</v>
      </c>
      <c r="M4393" s="4" t="s">
        <v>1154</v>
      </c>
      <c r="N4393" s="4"/>
    </row>
    <row r="4394" spans="1:14" hidden="1" x14ac:dyDescent="0.3">
      <c r="A4394" s="4" t="s">
        <v>606</v>
      </c>
      <c r="B4394" s="4">
        <v>20</v>
      </c>
      <c r="C4394" s="4">
        <v>20</v>
      </c>
      <c r="D4394" s="5">
        <v>275</v>
      </c>
      <c r="E4394" s="4" t="s">
        <v>861</v>
      </c>
      <c r="F4394" s="12" t="s">
        <v>1167</v>
      </c>
      <c r="G4394" s="4" t="s">
        <v>2227</v>
      </c>
      <c r="H4394" s="4">
        <v>41.68</v>
      </c>
      <c r="I4394" s="4"/>
      <c r="J4394" s="4" t="s">
        <v>856</v>
      </c>
      <c r="K4394" s="4"/>
      <c r="L4394" s="4">
        <v>1</v>
      </c>
      <c r="M4394" s="4" t="s">
        <v>1154</v>
      </c>
      <c r="N4394" s="4"/>
    </row>
    <row r="4395" spans="1:14" hidden="1" x14ac:dyDescent="0.3">
      <c r="A4395" s="4" t="s">
        <v>606</v>
      </c>
      <c r="B4395" s="4">
        <v>20</v>
      </c>
      <c r="C4395" s="4">
        <v>20</v>
      </c>
      <c r="D4395" s="5">
        <v>275</v>
      </c>
      <c r="E4395" s="4" t="s">
        <v>861</v>
      </c>
      <c r="F4395" s="12" t="s">
        <v>1168</v>
      </c>
      <c r="G4395" s="4" t="s">
        <v>2227</v>
      </c>
      <c r="H4395" s="4">
        <v>41.33</v>
      </c>
      <c r="I4395" s="4"/>
      <c r="J4395" s="4" t="s">
        <v>856</v>
      </c>
      <c r="K4395" s="4"/>
      <c r="L4395" s="4">
        <v>1</v>
      </c>
      <c r="M4395" s="4" t="s">
        <v>1154</v>
      </c>
      <c r="N4395" s="4"/>
    </row>
    <row r="4396" spans="1:14" hidden="1" x14ac:dyDescent="0.3">
      <c r="A4396" s="4" t="s">
        <v>606</v>
      </c>
      <c r="B4396" s="4">
        <v>20</v>
      </c>
      <c r="C4396" s="4">
        <v>20</v>
      </c>
      <c r="D4396" s="5">
        <v>275</v>
      </c>
      <c r="E4396" s="4" t="s">
        <v>861</v>
      </c>
      <c r="F4396" s="12" t="s">
        <v>922</v>
      </c>
      <c r="G4396" s="4" t="s">
        <v>2230</v>
      </c>
      <c r="H4396" s="4">
        <v>30.56</v>
      </c>
      <c r="I4396" s="4"/>
      <c r="J4396" s="4" t="s">
        <v>856</v>
      </c>
      <c r="K4396" s="4"/>
      <c r="L4396" s="4">
        <v>1</v>
      </c>
      <c r="M4396" s="4" t="s">
        <v>1154</v>
      </c>
      <c r="N4396" s="4"/>
    </row>
    <row r="4397" spans="1:14" hidden="1" x14ac:dyDescent="0.3">
      <c r="A4397" s="4" t="s">
        <v>606</v>
      </c>
      <c r="B4397" s="4">
        <v>20</v>
      </c>
      <c r="C4397" s="4">
        <v>20</v>
      </c>
      <c r="D4397" s="5">
        <v>275</v>
      </c>
      <c r="E4397" s="4" t="s">
        <v>861</v>
      </c>
      <c r="F4397" s="12" t="s">
        <v>904</v>
      </c>
      <c r="G4397" s="4" t="s">
        <v>2230</v>
      </c>
      <c r="H4397" s="4">
        <v>29.07</v>
      </c>
      <c r="I4397" s="4"/>
      <c r="J4397" s="4" t="s">
        <v>856</v>
      </c>
      <c r="K4397" s="4"/>
      <c r="L4397" s="4">
        <v>1</v>
      </c>
      <c r="M4397" s="4" t="s">
        <v>1154</v>
      </c>
      <c r="N4397" s="4"/>
    </row>
    <row r="4398" spans="1:14" hidden="1" x14ac:dyDescent="0.3">
      <c r="A4398" s="4" t="s">
        <v>606</v>
      </c>
      <c r="B4398" s="4">
        <v>20</v>
      </c>
      <c r="C4398" s="4">
        <v>20</v>
      </c>
      <c r="D4398" s="5">
        <v>275</v>
      </c>
      <c r="E4398" s="4" t="s">
        <v>861</v>
      </c>
      <c r="F4398" s="12" t="s">
        <v>905</v>
      </c>
      <c r="G4398" s="4" t="s">
        <v>2230</v>
      </c>
      <c r="H4398" s="4">
        <v>27.53</v>
      </c>
      <c r="I4398" s="4"/>
      <c r="J4398" s="4" t="s">
        <v>856</v>
      </c>
      <c r="K4398" s="4"/>
      <c r="L4398" s="4">
        <v>1</v>
      </c>
      <c r="M4398" s="4" t="s">
        <v>1154</v>
      </c>
      <c r="N4398" s="4"/>
    </row>
    <row r="4399" spans="1:14" hidden="1" x14ac:dyDescent="0.3">
      <c r="A4399" s="4" t="s">
        <v>606</v>
      </c>
      <c r="B4399" s="4">
        <v>20</v>
      </c>
      <c r="C4399" s="4">
        <v>20</v>
      </c>
      <c r="D4399" s="5">
        <v>275</v>
      </c>
      <c r="E4399" s="4" t="s">
        <v>861</v>
      </c>
      <c r="F4399" s="12" t="s">
        <v>906</v>
      </c>
      <c r="G4399" s="4" t="s">
        <v>2230</v>
      </c>
      <c r="H4399" s="4">
        <v>23.25</v>
      </c>
      <c r="I4399" s="4"/>
      <c r="J4399" s="4" t="s">
        <v>856</v>
      </c>
      <c r="K4399" s="4"/>
      <c r="L4399" s="4">
        <v>1</v>
      </c>
      <c r="M4399" s="4" t="s">
        <v>1154</v>
      </c>
      <c r="N4399" s="4"/>
    </row>
    <row r="4400" spans="1:14" hidden="1" x14ac:dyDescent="0.3">
      <c r="A4400" s="4" t="s">
        <v>606</v>
      </c>
      <c r="B4400" s="4">
        <v>20</v>
      </c>
      <c r="C4400" s="4">
        <v>20</v>
      </c>
      <c r="D4400" s="5">
        <v>275</v>
      </c>
      <c r="E4400" s="4" t="s">
        <v>861</v>
      </c>
      <c r="F4400" s="12" t="s">
        <v>903</v>
      </c>
      <c r="G4400" s="4" t="s">
        <v>2230</v>
      </c>
      <c r="H4400" s="4">
        <v>12.73</v>
      </c>
      <c r="I4400" s="4"/>
      <c r="J4400" s="4" t="s">
        <v>856</v>
      </c>
      <c r="K4400" s="4"/>
      <c r="L4400" s="4">
        <v>1</v>
      </c>
      <c r="M4400" s="4" t="s">
        <v>1154</v>
      </c>
      <c r="N4400" s="4"/>
    </row>
    <row r="4401" spans="1:14" hidden="1" x14ac:dyDescent="0.3">
      <c r="A4401" s="4" t="s">
        <v>606</v>
      </c>
      <c r="B4401" s="4">
        <v>20</v>
      </c>
      <c r="C4401" s="4">
        <v>20</v>
      </c>
      <c r="D4401" s="5">
        <v>275</v>
      </c>
      <c r="E4401" s="4" t="s">
        <v>861</v>
      </c>
      <c r="F4401" s="12" t="s">
        <v>907</v>
      </c>
      <c r="G4401" s="4" t="s">
        <v>2230</v>
      </c>
      <c r="H4401" s="4">
        <v>12.06</v>
      </c>
      <c r="I4401" s="4"/>
      <c r="J4401" s="4" t="s">
        <v>856</v>
      </c>
      <c r="K4401" s="4"/>
      <c r="L4401" s="4">
        <v>1</v>
      </c>
      <c r="M4401" s="4" t="s">
        <v>1154</v>
      </c>
      <c r="N4401" s="4"/>
    </row>
    <row r="4402" spans="1:14" hidden="1" x14ac:dyDescent="0.3">
      <c r="A4402" s="4" t="s">
        <v>606</v>
      </c>
      <c r="B4402" s="4">
        <v>20</v>
      </c>
      <c r="C4402" s="4">
        <v>20</v>
      </c>
      <c r="D4402" s="5">
        <v>275</v>
      </c>
      <c r="E4402" s="4" t="s">
        <v>861</v>
      </c>
      <c r="F4402" s="12" t="s">
        <v>908</v>
      </c>
      <c r="G4402" s="4" t="s">
        <v>2230</v>
      </c>
      <c r="H4402" s="4">
        <v>41.31</v>
      </c>
      <c r="I4402" s="4"/>
      <c r="J4402" s="4" t="s">
        <v>856</v>
      </c>
      <c r="K4402" s="4"/>
      <c r="L4402" s="4">
        <v>1</v>
      </c>
      <c r="M4402" s="4" t="s">
        <v>1154</v>
      </c>
      <c r="N4402" s="4"/>
    </row>
    <row r="4403" spans="1:14" hidden="1" x14ac:dyDescent="0.3">
      <c r="A4403" s="4" t="s">
        <v>606</v>
      </c>
      <c r="B4403" s="4">
        <v>20</v>
      </c>
      <c r="C4403" s="4">
        <v>20</v>
      </c>
      <c r="D4403" s="5">
        <v>275</v>
      </c>
      <c r="E4403" s="4" t="s">
        <v>861</v>
      </c>
      <c r="F4403" s="12" t="s">
        <v>909</v>
      </c>
      <c r="G4403" s="4" t="s">
        <v>2230</v>
      </c>
      <c r="H4403" s="4">
        <v>49.83</v>
      </c>
      <c r="I4403" s="4"/>
      <c r="J4403" s="4" t="s">
        <v>856</v>
      </c>
      <c r="K4403" s="4"/>
      <c r="L4403" s="4">
        <v>1</v>
      </c>
      <c r="M4403" s="4" t="s">
        <v>1154</v>
      </c>
      <c r="N4403" s="4"/>
    </row>
    <row r="4404" spans="1:14" hidden="1" x14ac:dyDescent="0.3">
      <c r="A4404" s="4" t="s">
        <v>606</v>
      </c>
      <c r="B4404" s="4">
        <v>20</v>
      </c>
      <c r="C4404" s="4">
        <v>20</v>
      </c>
      <c r="D4404" s="5">
        <v>275</v>
      </c>
      <c r="E4404" s="4" t="s">
        <v>861</v>
      </c>
      <c r="F4404" s="12" t="s">
        <v>910</v>
      </c>
      <c r="G4404" s="4" t="s">
        <v>2230</v>
      </c>
      <c r="H4404" s="4">
        <v>50.28</v>
      </c>
      <c r="I4404" s="4"/>
      <c r="J4404" s="4" t="s">
        <v>856</v>
      </c>
      <c r="K4404" s="4"/>
      <c r="L4404" s="4">
        <v>1</v>
      </c>
      <c r="M4404" s="4" t="s">
        <v>1154</v>
      </c>
      <c r="N4404" s="4"/>
    </row>
    <row r="4405" spans="1:14" hidden="1" x14ac:dyDescent="0.3">
      <c r="A4405" s="4" t="s">
        <v>606</v>
      </c>
      <c r="B4405" s="4">
        <v>20</v>
      </c>
      <c r="C4405" s="4">
        <v>20</v>
      </c>
      <c r="D4405" s="5">
        <v>275</v>
      </c>
      <c r="E4405" s="4" t="s">
        <v>861</v>
      </c>
      <c r="F4405" s="12" t="s">
        <v>911</v>
      </c>
      <c r="G4405" s="4" t="s">
        <v>2230</v>
      </c>
      <c r="H4405" s="4">
        <v>52.81</v>
      </c>
      <c r="I4405" s="4"/>
      <c r="J4405" s="4" t="s">
        <v>856</v>
      </c>
      <c r="K4405" s="4"/>
      <c r="L4405" s="4">
        <v>1</v>
      </c>
      <c r="M4405" s="4" t="s">
        <v>1154</v>
      </c>
      <c r="N4405" s="4"/>
    </row>
    <row r="4406" spans="1:14" hidden="1" x14ac:dyDescent="0.3">
      <c r="A4406" s="4" t="s">
        <v>606</v>
      </c>
      <c r="B4406" s="4">
        <v>20</v>
      </c>
      <c r="C4406" s="4">
        <v>20</v>
      </c>
      <c r="D4406" s="5">
        <v>275</v>
      </c>
      <c r="E4406" s="4" t="s">
        <v>861</v>
      </c>
      <c r="F4406" s="12" t="s">
        <v>912</v>
      </c>
      <c r="G4406" s="4" t="s">
        <v>2230</v>
      </c>
      <c r="H4406" s="4">
        <v>54.57</v>
      </c>
      <c r="I4406" s="4"/>
      <c r="J4406" s="4" t="s">
        <v>856</v>
      </c>
      <c r="K4406" s="4"/>
      <c r="L4406" s="4">
        <v>1</v>
      </c>
      <c r="M4406" s="4" t="s">
        <v>1154</v>
      </c>
      <c r="N4406" s="4"/>
    </row>
    <row r="4407" spans="1:14" hidden="1" x14ac:dyDescent="0.3">
      <c r="A4407" s="4" t="s">
        <v>606</v>
      </c>
      <c r="B4407" s="4">
        <v>20</v>
      </c>
      <c r="C4407" s="4">
        <v>20</v>
      </c>
      <c r="D4407" s="5">
        <v>275</v>
      </c>
      <c r="E4407" s="4" t="s">
        <v>861</v>
      </c>
      <c r="F4407" s="12" t="s">
        <v>913</v>
      </c>
      <c r="G4407" s="4" t="s">
        <v>2230</v>
      </c>
      <c r="H4407" s="4">
        <v>56.5</v>
      </c>
      <c r="I4407" s="4"/>
      <c r="J4407" s="4" t="s">
        <v>856</v>
      </c>
      <c r="K4407" s="4"/>
      <c r="L4407" s="4">
        <v>1</v>
      </c>
      <c r="M4407" s="4" t="s">
        <v>1154</v>
      </c>
      <c r="N4407" s="4"/>
    </row>
    <row r="4408" spans="1:14" hidden="1" x14ac:dyDescent="0.3">
      <c r="A4408" s="4" t="s">
        <v>606</v>
      </c>
      <c r="B4408" s="4">
        <v>20</v>
      </c>
      <c r="C4408" s="4">
        <v>20</v>
      </c>
      <c r="D4408" s="5">
        <v>275</v>
      </c>
      <c r="E4408" s="4" t="s">
        <v>861</v>
      </c>
      <c r="F4408" s="12" t="s">
        <v>914</v>
      </c>
      <c r="G4408" s="4" t="s">
        <v>2230</v>
      </c>
      <c r="H4408" s="4">
        <v>57.15</v>
      </c>
      <c r="I4408" s="4"/>
      <c r="J4408" s="4" t="s">
        <v>856</v>
      </c>
      <c r="K4408" s="4"/>
      <c r="L4408" s="4">
        <v>1</v>
      </c>
      <c r="M4408" s="4" t="s">
        <v>1154</v>
      </c>
      <c r="N4408" s="4"/>
    </row>
    <row r="4409" spans="1:14" hidden="1" x14ac:dyDescent="0.3">
      <c r="A4409" s="4" t="s">
        <v>606</v>
      </c>
      <c r="B4409" s="4">
        <v>20</v>
      </c>
      <c r="C4409" s="4">
        <v>20</v>
      </c>
      <c r="D4409" s="5">
        <v>275</v>
      </c>
      <c r="E4409" s="4" t="s">
        <v>861</v>
      </c>
      <c r="F4409" s="12" t="s">
        <v>915</v>
      </c>
      <c r="G4409" s="4" t="s">
        <v>2230</v>
      </c>
      <c r="H4409" s="4">
        <v>56.3</v>
      </c>
      <c r="I4409" s="4"/>
      <c r="J4409" s="4" t="s">
        <v>856</v>
      </c>
      <c r="K4409" s="4"/>
      <c r="L4409" s="4">
        <v>1</v>
      </c>
      <c r="M4409" s="4" t="s">
        <v>1154</v>
      </c>
      <c r="N4409" s="4"/>
    </row>
    <row r="4410" spans="1:14" hidden="1" x14ac:dyDescent="0.3">
      <c r="A4410" s="4" t="s">
        <v>606</v>
      </c>
      <c r="B4410" s="4">
        <v>20</v>
      </c>
      <c r="C4410" s="4">
        <v>20</v>
      </c>
      <c r="D4410" s="5">
        <v>275</v>
      </c>
      <c r="E4410" s="4" t="s">
        <v>861</v>
      </c>
      <c r="F4410" s="12" t="s">
        <v>916</v>
      </c>
      <c r="G4410" s="4" t="s">
        <v>2230</v>
      </c>
      <c r="H4410" s="4">
        <v>58.95</v>
      </c>
      <c r="I4410" s="4"/>
      <c r="J4410" s="4" t="s">
        <v>856</v>
      </c>
      <c r="K4410" s="4"/>
      <c r="L4410" s="4">
        <v>1</v>
      </c>
      <c r="M4410" s="4" t="s">
        <v>1154</v>
      </c>
      <c r="N4410" s="4"/>
    </row>
    <row r="4411" spans="1:14" hidden="1" x14ac:dyDescent="0.3">
      <c r="A4411" s="4" t="s">
        <v>606</v>
      </c>
      <c r="B4411" s="4">
        <v>20</v>
      </c>
      <c r="C4411" s="4">
        <v>20</v>
      </c>
      <c r="D4411" s="5">
        <v>275</v>
      </c>
      <c r="E4411" s="4" t="s">
        <v>861</v>
      </c>
      <c r="F4411" s="12" t="s">
        <v>917</v>
      </c>
      <c r="G4411" s="4" t="s">
        <v>2230</v>
      </c>
      <c r="H4411" s="4">
        <v>55.11</v>
      </c>
      <c r="I4411" s="4"/>
      <c r="J4411" s="4" t="s">
        <v>856</v>
      </c>
      <c r="K4411" s="4"/>
      <c r="L4411" s="4">
        <v>1</v>
      </c>
      <c r="M4411" s="4" t="s">
        <v>1154</v>
      </c>
      <c r="N4411" s="4"/>
    </row>
    <row r="4412" spans="1:14" hidden="1" x14ac:dyDescent="0.3">
      <c r="A4412" s="4" t="s">
        <v>606</v>
      </c>
      <c r="B4412" s="4">
        <v>20</v>
      </c>
      <c r="C4412" s="4">
        <v>20</v>
      </c>
      <c r="D4412" s="5">
        <v>275</v>
      </c>
      <c r="E4412" s="4" t="s">
        <v>861</v>
      </c>
      <c r="F4412" s="12" t="s">
        <v>918</v>
      </c>
      <c r="G4412" s="4" t="s">
        <v>2230</v>
      </c>
      <c r="H4412" s="4">
        <v>53.45</v>
      </c>
      <c r="I4412" s="4"/>
      <c r="J4412" s="4" t="s">
        <v>856</v>
      </c>
      <c r="K4412" s="4"/>
      <c r="L4412" s="4">
        <v>1</v>
      </c>
      <c r="M4412" s="4" t="s">
        <v>1154</v>
      </c>
      <c r="N4412" s="4"/>
    </row>
    <row r="4413" spans="1:14" hidden="1" x14ac:dyDescent="0.3">
      <c r="A4413" s="4" t="s">
        <v>606</v>
      </c>
      <c r="B4413" s="4">
        <v>20</v>
      </c>
      <c r="C4413" s="4">
        <v>20</v>
      </c>
      <c r="D4413" s="5">
        <v>275</v>
      </c>
      <c r="E4413" s="4" t="s">
        <v>861</v>
      </c>
      <c r="F4413" s="12" t="s">
        <v>919</v>
      </c>
      <c r="G4413" s="4" t="s">
        <v>2230</v>
      </c>
      <c r="H4413" s="4">
        <v>57.02</v>
      </c>
      <c r="I4413" s="4"/>
      <c r="J4413" s="4" t="s">
        <v>856</v>
      </c>
      <c r="K4413" s="4"/>
      <c r="L4413" s="4">
        <v>1</v>
      </c>
      <c r="M4413" s="4" t="s">
        <v>1154</v>
      </c>
      <c r="N4413" s="4"/>
    </row>
    <row r="4414" spans="1:14" hidden="1" x14ac:dyDescent="0.3">
      <c r="A4414" s="4" t="s">
        <v>606</v>
      </c>
      <c r="B4414" s="4">
        <v>20</v>
      </c>
      <c r="C4414" s="4">
        <v>20</v>
      </c>
      <c r="D4414" s="5">
        <v>275</v>
      </c>
      <c r="E4414" s="4" t="s">
        <v>861</v>
      </c>
      <c r="F4414" s="12" t="s">
        <v>920</v>
      </c>
      <c r="G4414" s="4" t="s">
        <v>2230</v>
      </c>
      <c r="H4414" s="4">
        <v>53.1</v>
      </c>
      <c r="I4414" s="4"/>
      <c r="J4414" s="4" t="s">
        <v>856</v>
      </c>
      <c r="K4414" s="4"/>
      <c r="L4414" s="4">
        <v>1</v>
      </c>
      <c r="M4414" s="4" t="s">
        <v>1154</v>
      </c>
      <c r="N4414" s="4"/>
    </row>
    <row r="4415" spans="1:14" hidden="1" x14ac:dyDescent="0.3">
      <c r="A4415" s="4" t="s">
        <v>606</v>
      </c>
      <c r="B4415" s="4">
        <v>20</v>
      </c>
      <c r="C4415" s="4">
        <v>20</v>
      </c>
      <c r="D4415" s="5">
        <v>275</v>
      </c>
      <c r="E4415" s="4" t="s">
        <v>861</v>
      </c>
      <c r="F4415" s="12" t="s">
        <v>921</v>
      </c>
      <c r="G4415" s="4" t="s">
        <v>2230</v>
      </c>
      <c r="H4415" s="4">
        <v>57.06</v>
      </c>
      <c r="I4415" s="4"/>
      <c r="J4415" s="4" t="s">
        <v>856</v>
      </c>
      <c r="K4415" s="4"/>
      <c r="L4415" s="4">
        <v>1</v>
      </c>
      <c r="M4415" s="4" t="s">
        <v>1154</v>
      </c>
      <c r="N4415" s="4"/>
    </row>
    <row r="4416" spans="1:14" hidden="1" x14ac:dyDescent="0.3">
      <c r="A4416" s="4" t="s">
        <v>606</v>
      </c>
      <c r="B4416" s="4">
        <v>20</v>
      </c>
      <c r="C4416" s="4">
        <v>20</v>
      </c>
      <c r="D4416" s="5">
        <v>275</v>
      </c>
      <c r="E4416" s="4" t="s">
        <v>861</v>
      </c>
      <c r="F4416" s="12" t="s">
        <v>1134</v>
      </c>
      <c r="G4416" s="4" t="s">
        <v>2230</v>
      </c>
      <c r="H4416" s="4">
        <v>57.54</v>
      </c>
      <c r="I4416" s="4"/>
      <c r="J4416" s="4" t="s">
        <v>856</v>
      </c>
      <c r="K4416" s="4"/>
      <c r="L4416" s="4">
        <v>1</v>
      </c>
      <c r="M4416" s="4" t="s">
        <v>1154</v>
      </c>
      <c r="N4416" s="4"/>
    </row>
    <row r="4417" spans="1:14" hidden="1" x14ac:dyDescent="0.3">
      <c r="A4417" s="4" t="s">
        <v>606</v>
      </c>
      <c r="B4417" s="4">
        <v>20</v>
      </c>
      <c r="C4417" s="4">
        <v>20</v>
      </c>
      <c r="D4417" s="5">
        <v>275</v>
      </c>
      <c r="E4417" s="4" t="s">
        <v>861</v>
      </c>
      <c r="F4417" s="12" t="s">
        <v>1141</v>
      </c>
      <c r="G4417" s="4" t="s">
        <v>2230</v>
      </c>
      <c r="H4417" s="4">
        <v>55.42</v>
      </c>
      <c r="I4417" s="4"/>
      <c r="J4417" s="4" t="s">
        <v>856</v>
      </c>
      <c r="K4417" s="4"/>
      <c r="L4417" s="4">
        <v>1</v>
      </c>
      <c r="M4417" s="4" t="s">
        <v>1154</v>
      </c>
      <c r="N4417" s="4"/>
    </row>
    <row r="4418" spans="1:14" hidden="1" x14ac:dyDescent="0.3">
      <c r="A4418" s="4" t="s">
        <v>606</v>
      </c>
      <c r="B4418" s="4">
        <v>20</v>
      </c>
      <c r="C4418" s="4">
        <v>20</v>
      </c>
      <c r="D4418" s="5">
        <v>275</v>
      </c>
      <c r="E4418" s="4" t="s">
        <v>861</v>
      </c>
      <c r="F4418" s="12" t="s">
        <v>1142</v>
      </c>
      <c r="G4418" s="4" t="s">
        <v>2230</v>
      </c>
      <c r="H4418" s="4">
        <v>55.76</v>
      </c>
      <c r="I4418" s="4"/>
      <c r="J4418" s="4" t="s">
        <v>856</v>
      </c>
      <c r="K4418" s="4"/>
      <c r="L4418" s="4">
        <v>1</v>
      </c>
      <c r="M4418" s="4" t="s">
        <v>1154</v>
      </c>
      <c r="N4418" s="4"/>
    </row>
    <row r="4419" spans="1:14" hidden="1" x14ac:dyDescent="0.3">
      <c r="A4419" s="4" t="s">
        <v>606</v>
      </c>
      <c r="B4419" s="4">
        <v>20</v>
      </c>
      <c r="C4419" s="4">
        <v>20</v>
      </c>
      <c r="D4419" s="5">
        <v>275</v>
      </c>
      <c r="E4419" s="4" t="s">
        <v>861</v>
      </c>
      <c r="F4419" s="12" t="s">
        <v>1143</v>
      </c>
      <c r="G4419" s="4" t="s">
        <v>2230</v>
      </c>
      <c r="H4419" s="4">
        <v>55.15</v>
      </c>
      <c r="I4419" s="4"/>
      <c r="J4419" s="4" t="s">
        <v>856</v>
      </c>
      <c r="K4419" s="4"/>
      <c r="L4419" s="4">
        <v>1</v>
      </c>
      <c r="M4419" s="4" t="s">
        <v>1154</v>
      </c>
      <c r="N4419" s="4"/>
    </row>
    <row r="4420" spans="1:14" hidden="1" x14ac:dyDescent="0.3">
      <c r="A4420" s="4" t="s">
        <v>606</v>
      </c>
      <c r="B4420" s="4">
        <v>20</v>
      </c>
      <c r="C4420" s="4">
        <v>20</v>
      </c>
      <c r="D4420" s="5">
        <v>275</v>
      </c>
      <c r="E4420" s="4" t="s">
        <v>861</v>
      </c>
      <c r="F4420" s="12" t="s">
        <v>1144</v>
      </c>
      <c r="G4420" s="4" t="s">
        <v>2230</v>
      </c>
      <c r="H4420" s="4">
        <v>54.77</v>
      </c>
      <c r="I4420" s="4"/>
      <c r="J4420" s="4" t="s">
        <v>856</v>
      </c>
      <c r="K4420" s="4"/>
      <c r="L4420" s="4">
        <v>1</v>
      </c>
      <c r="M4420" s="4" t="s">
        <v>1154</v>
      </c>
      <c r="N4420" s="4"/>
    </row>
    <row r="4421" spans="1:14" hidden="1" x14ac:dyDescent="0.3">
      <c r="A4421" s="4" t="s">
        <v>606</v>
      </c>
      <c r="B4421" s="4">
        <v>20</v>
      </c>
      <c r="C4421" s="4">
        <v>20</v>
      </c>
      <c r="D4421" s="5">
        <v>275</v>
      </c>
      <c r="E4421" s="4" t="s">
        <v>861</v>
      </c>
      <c r="F4421" s="12" t="s">
        <v>1135</v>
      </c>
      <c r="G4421" s="4" t="s">
        <v>2230</v>
      </c>
      <c r="H4421" s="4">
        <v>56.75</v>
      </c>
      <c r="I4421" s="4"/>
      <c r="J4421" s="4" t="s">
        <v>856</v>
      </c>
      <c r="K4421" s="4"/>
      <c r="L4421" s="4">
        <v>1</v>
      </c>
      <c r="M4421" s="4" t="s">
        <v>1154</v>
      </c>
      <c r="N4421" s="4"/>
    </row>
    <row r="4422" spans="1:14" hidden="1" x14ac:dyDescent="0.3">
      <c r="A4422" s="4" t="s">
        <v>606</v>
      </c>
      <c r="B4422" s="4">
        <v>20</v>
      </c>
      <c r="C4422" s="4">
        <v>20</v>
      </c>
      <c r="D4422" s="5">
        <v>275</v>
      </c>
      <c r="E4422" s="4" t="s">
        <v>861</v>
      </c>
      <c r="F4422" s="12" t="s">
        <v>1145</v>
      </c>
      <c r="G4422" s="4" t="s">
        <v>2230</v>
      </c>
      <c r="H4422" s="4">
        <v>55.15</v>
      </c>
      <c r="I4422" s="4"/>
      <c r="J4422" s="4" t="s">
        <v>856</v>
      </c>
      <c r="K4422" s="4"/>
      <c r="L4422" s="4">
        <v>1</v>
      </c>
      <c r="M4422" s="4" t="s">
        <v>1154</v>
      </c>
      <c r="N4422" s="4"/>
    </row>
    <row r="4423" spans="1:14" hidden="1" x14ac:dyDescent="0.3">
      <c r="A4423" s="4" t="s">
        <v>606</v>
      </c>
      <c r="B4423" s="4">
        <v>20</v>
      </c>
      <c r="C4423" s="4">
        <v>20</v>
      </c>
      <c r="D4423" s="5">
        <v>275</v>
      </c>
      <c r="E4423" s="4" t="s">
        <v>861</v>
      </c>
      <c r="F4423" s="12" t="s">
        <v>1146</v>
      </c>
      <c r="G4423" s="4" t="s">
        <v>2230</v>
      </c>
      <c r="H4423" s="4">
        <v>56.29</v>
      </c>
      <c r="I4423" s="4"/>
      <c r="J4423" s="4" t="s">
        <v>856</v>
      </c>
      <c r="K4423" s="4"/>
      <c r="L4423" s="4">
        <v>1</v>
      </c>
      <c r="M4423" s="4" t="s">
        <v>1154</v>
      </c>
      <c r="N4423" s="4"/>
    </row>
    <row r="4424" spans="1:14" hidden="1" x14ac:dyDescent="0.3">
      <c r="A4424" s="4" t="s">
        <v>606</v>
      </c>
      <c r="B4424" s="4">
        <v>20</v>
      </c>
      <c r="C4424" s="4">
        <v>20</v>
      </c>
      <c r="D4424" s="5">
        <v>275</v>
      </c>
      <c r="E4424" s="4" t="s">
        <v>861</v>
      </c>
      <c r="F4424" s="12" t="s">
        <v>1147</v>
      </c>
      <c r="G4424" s="4" t="s">
        <v>2230</v>
      </c>
      <c r="H4424" s="4">
        <v>54.28</v>
      </c>
      <c r="I4424" s="4"/>
      <c r="J4424" s="4" t="s">
        <v>856</v>
      </c>
      <c r="K4424" s="4"/>
      <c r="L4424" s="4">
        <v>1</v>
      </c>
      <c r="M4424" s="4" t="s">
        <v>1154</v>
      </c>
      <c r="N4424" s="4"/>
    </row>
    <row r="4425" spans="1:14" hidden="1" x14ac:dyDescent="0.3">
      <c r="A4425" s="4" t="s">
        <v>606</v>
      </c>
      <c r="B4425" s="4">
        <v>20</v>
      </c>
      <c r="C4425" s="4">
        <v>20</v>
      </c>
      <c r="D4425" s="5">
        <v>275</v>
      </c>
      <c r="E4425" s="4" t="s">
        <v>861</v>
      </c>
      <c r="F4425" s="12" t="s">
        <v>1148</v>
      </c>
      <c r="G4425" s="4" t="s">
        <v>2230</v>
      </c>
      <c r="H4425" s="4">
        <v>55.7</v>
      </c>
      <c r="I4425" s="4"/>
      <c r="J4425" s="4" t="s">
        <v>856</v>
      </c>
      <c r="K4425" s="4"/>
      <c r="L4425" s="4">
        <v>1</v>
      </c>
      <c r="M4425" s="4" t="s">
        <v>1154</v>
      </c>
      <c r="N4425" s="4"/>
    </row>
    <row r="4426" spans="1:14" hidden="1" x14ac:dyDescent="0.3">
      <c r="A4426" s="4" t="s">
        <v>606</v>
      </c>
      <c r="B4426" s="4">
        <v>20</v>
      </c>
      <c r="C4426" s="4">
        <v>20</v>
      </c>
      <c r="D4426" s="5">
        <v>275</v>
      </c>
      <c r="E4426" s="4" t="s">
        <v>861</v>
      </c>
      <c r="F4426" s="12" t="s">
        <v>1136</v>
      </c>
      <c r="G4426" s="4" t="s">
        <v>2230</v>
      </c>
      <c r="H4426" s="4">
        <v>51.77</v>
      </c>
      <c r="I4426" s="4"/>
      <c r="J4426" s="4" t="s">
        <v>856</v>
      </c>
      <c r="K4426" s="4"/>
      <c r="L4426" s="4">
        <v>1</v>
      </c>
      <c r="M4426" s="4" t="s">
        <v>1154</v>
      </c>
      <c r="N4426" s="4"/>
    </row>
    <row r="4427" spans="1:14" hidden="1" x14ac:dyDescent="0.3">
      <c r="A4427" s="4" t="s">
        <v>606</v>
      </c>
      <c r="B4427" s="4">
        <v>20</v>
      </c>
      <c r="C4427" s="4">
        <v>20</v>
      </c>
      <c r="D4427" s="5">
        <v>275</v>
      </c>
      <c r="E4427" s="4" t="s">
        <v>861</v>
      </c>
      <c r="F4427" s="12" t="s">
        <v>1149</v>
      </c>
      <c r="G4427" s="4" t="s">
        <v>2230</v>
      </c>
      <c r="H4427" s="4">
        <v>55.53</v>
      </c>
      <c r="I4427" s="4"/>
      <c r="J4427" s="4" t="s">
        <v>856</v>
      </c>
      <c r="K4427" s="4"/>
      <c r="L4427" s="4">
        <v>1</v>
      </c>
      <c r="M4427" s="4" t="s">
        <v>1154</v>
      </c>
      <c r="N4427" s="4"/>
    </row>
    <row r="4428" spans="1:14" hidden="1" x14ac:dyDescent="0.3">
      <c r="A4428" s="4" t="s">
        <v>606</v>
      </c>
      <c r="B4428" s="4">
        <v>20</v>
      </c>
      <c r="C4428" s="4">
        <v>20</v>
      </c>
      <c r="D4428" s="5">
        <v>275</v>
      </c>
      <c r="E4428" s="4" t="s">
        <v>861</v>
      </c>
      <c r="F4428" s="12" t="s">
        <v>1150</v>
      </c>
      <c r="G4428" s="4" t="s">
        <v>2230</v>
      </c>
      <c r="H4428" s="4">
        <v>54.84</v>
      </c>
      <c r="I4428" s="4"/>
      <c r="J4428" s="4" t="s">
        <v>856</v>
      </c>
      <c r="K4428" s="4"/>
      <c r="L4428" s="4">
        <v>1</v>
      </c>
      <c r="M4428" s="4" t="s">
        <v>1154</v>
      </c>
      <c r="N4428" s="4"/>
    </row>
    <row r="4429" spans="1:14" hidden="1" x14ac:dyDescent="0.3">
      <c r="A4429" s="4" t="s">
        <v>606</v>
      </c>
      <c r="B4429" s="4">
        <v>20</v>
      </c>
      <c r="C4429" s="4">
        <v>20</v>
      </c>
      <c r="D4429" s="5">
        <v>275</v>
      </c>
      <c r="E4429" s="4" t="s">
        <v>861</v>
      </c>
      <c r="F4429" s="12" t="s">
        <v>1151</v>
      </c>
      <c r="G4429" s="4" t="s">
        <v>2230</v>
      </c>
      <c r="H4429" s="4">
        <v>56.51</v>
      </c>
      <c r="I4429" s="4"/>
      <c r="J4429" s="4" t="s">
        <v>856</v>
      </c>
      <c r="K4429" s="4"/>
      <c r="L4429" s="4">
        <v>1</v>
      </c>
      <c r="M4429" s="4" t="s">
        <v>1154</v>
      </c>
      <c r="N4429" s="4"/>
    </row>
    <row r="4430" spans="1:14" hidden="1" x14ac:dyDescent="0.3">
      <c r="A4430" s="4" t="s">
        <v>606</v>
      </c>
      <c r="B4430" s="4">
        <v>20</v>
      </c>
      <c r="C4430" s="4">
        <v>20</v>
      </c>
      <c r="D4430" s="5">
        <v>275</v>
      </c>
      <c r="E4430" s="4" t="s">
        <v>861</v>
      </c>
      <c r="F4430" s="12" t="s">
        <v>1152</v>
      </c>
      <c r="G4430" s="4" t="s">
        <v>2230</v>
      </c>
      <c r="H4430" s="4">
        <v>54.5</v>
      </c>
      <c r="I4430" s="4"/>
      <c r="J4430" s="4" t="s">
        <v>856</v>
      </c>
      <c r="K4430" s="4"/>
      <c r="L4430" s="4">
        <v>1</v>
      </c>
      <c r="M4430" s="4" t="s">
        <v>1154</v>
      </c>
      <c r="N4430" s="4"/>
    </row>
    <row r="4431" spans="1:14" hidden="1" x14ac:dyDescent="0.3">
      <c r="A4431" s="4" t="s">
        <v>606</v>
      </c>
      <c r="B4431" s="4">
        <v>20</v>
      </c>
      <c r="C4431" s="4">
        <v>20</v>
      </c>
      <c r="D4431" s="5">
        <v>275</v>
      </c>
      <c r="E4431" s="4" t="s">
        <v>861</v>
      </c>
      <c r="F4431" s="12" t="s">
        <v>1137</v>
      </c>
      <c r="G4431" s="4" t="s">
        <v>2230</v>
      </c>
      <c r="H4431" s="4">
        <v>55.51</v>
      </c>
      <c r="I4431" s="4"/>
      <c r="J4431" s="4" t="s">
        <v>856</v>
      </c>
      <c r="K4431" s="4"/>
      <c r="L4431" s="4">
        <v>1</v>
      </c>
      <c r="M4431" s="4" t="s">
        <v>1154</v>
      </c>
      <c r="N4431" s="4"/>
    </row>
    <row r="4432" spans="1:14" hidden="1" x14ac:dyDescent="0.3">
      <c r="A4432" s="4" t="s">
        <v>606</v>
      </c>
      <c r="B4432" s="4">
        <v>20</v>
      </c>
      <c r="C4432" s="4">
        <v>20</v>
      </c>
      <c r="D4432" s="5">
        <v>275</v>
      </c>
      <c r="E4432" s="4" t="s">
        <v>861</v>
      </c>
      <c r="F4432" s="12" t="s">
        <v>1153</v>
      </c>
      <c r="G4432" s="4" t="s">
        <v>2230</v>
      </c>
      <c r="H4432" s="4">
        <v>53.78</v>
      </c>
      <c r="I4432" s="4"/>
      <c r="J4432" s="4" t="s">
        <v>856</v>
      </c>
      <c r="K4432" s="4"/>
      <c r="L4432" s="4">
        <v>1</v>
      </c>
      <c r="M4432" s="4" t="s">
        <v>1154</v>
      </c>
      <c r="N4432" s="4"/>
    </row>
    <row r="4433" spans="1:14" hidden="1" x14ac:dyDescent="0.3">
      <c r="A4433" s="4" t="s">
        <v>606</v>
      </c>
      <c r="B4433" s="4">
        <v>20</v>
      </c>
      <c r="C4433" s="4">
        <v>20</v>
      </c>
      <c r="D4433" s="5">
        <v>275</v>
      </c>
      <c r="E4433" s="4" t="s">
        <v>861</v>
      </c>
      <c r="F4433" s="12" t="s">
        <v>1155</v>
      </c>
      <c r="G4433" s="4" t="s">
        <v>2230</v>
      </c>
      <c r="H4433" s="4">
        <v>54.09</v>
      </c>
      <c r="I4433" s="4"/>
      <c r="J4433" s="4" t="s">
        <v>856</v>
      </c>
      <c r="K4433" s="4"/>
      <c r="L4433" s="4">
        <v>1</v>
      </c>
      <c r="M4433" s="4" t="s">
        <v>1154</v>
      </c>
      <c r="N4433" s="4"/>
    </row>
    <row r="4434" spans="1:14" hidden="1" x14ac:dyDescent="0.3">
      <c r="A4434" s="4" t="s">
        <v>606</v>
      </c>
      <c r="B4434" s="4">
        <v>20</v>
      </c>
      <c r="C4434" s="4">
        <v>20</v>
      </c>
      <c r="D4434" s="5">
        <v>275</v>
      </c>
      <c r="E4434" s="4" t="s">
        <v>861</v>
      </c>
      <c r="F4434" s="12" t="s">
        <v>1156</v>
      </c>
      <c r="G4434" s="4" t="s">
        <v>2230</v>
      </c>
      <c r="H4434" s="4">
        <v>57.04</v>
      </c>
      <c r="I4434" s="4"/>
      <c r="J4434" s="4" t="s">
        <v>856</v>
      </c>
      <c r="K4434" s="4"/>
      <c r="L4434" s="4">
        <v>1</v>
      </c>
      <c r="M4434" s="4" t="s">
        <v>1154</v>
      </c>
      <c r="N4434" s="4"/>
    </row>
    <row r="4435" spans="1:14" hidden="1" x14ac:dyDescent="0.3">
      <c r="A4435" s="4" t="s">
        <v>606</v>
      </c>
      <c r="B4435" s="4">
        <v>20</v>
      </c>
      <c r="C4435" s="4">
        <v>20</v>
      </c>
      <c r="D4435" s="5">
        <v>275</v>
      </c>
      <c r="E4435" s="4" t="s">
        <v>861</v>
      </c>
      <c r="F4435" s="12" t="s">
        <v>1157</v>
      </c>
      <c r="G4435" s="4" t="s">
        <v>2230</v>
      </c>
      <c r="H4435" s="4">
        <v>53.83</v>
      </c>
      <c r="I4435" s="4"/>
      <c r="J4435" s="4" t="s">
        <v>856</v>
      </c>
      <c r="K4435" s="4"/>
      <c r="L4435" s="4">
        <v>1</v>
      </c>
      <c r="M4435" s="4" t="s">
        <v>1154</v>
      </c>
      <c r="N4435" s="4"/>
    </row>
    <row r="4436" spans="1:14" hidden="1" x14ac:dyDescent="0.3">
      <c r="A4436" s="4" t="s">
        <v>606</v>
      </c>
      <c r="B4436" s="4">
        <v>20</v>
      </c>
      <c r="C4436" s="4">
        <v>20</v>
      </c>
      <c r="D4436" s="5">
        <v>275</v>
      </c>
      <c r="E4436" s="4" t="s">
        <v>861</v>
      </c>
      <c r="F4436" s="12" t="s">
        <v>1158</v>
      </c>
      <c r="G4436" s="4" t="s">
        <v>2230</v>
      </c>
      <c r="H4436" s="4">
        <v>52.12</v>
      </c>
      <c r="I4436" s="4"/>
      <c r="J4436" s="4" t="s">
        <v>856</v>
      </c>
      <c r="K4436" s="4"/>
      <c r="L4436" s="4">
        <v>1</v>
      </c>
      <c r="M4436" s="4" t="s">
        <v>1154</v>
      </c>
      <c r="N4436" s="4"/>
    </row>
    <row r="4437" spans="1:14" hidden="1" x14ac:dyDescent="0.3">
      <c r="A4437" s="4" t="s">
        <v>606</v>
      </c>
      <c r="B4437" s="4">
        <v>20</v>
      </c>
      <c r="C4437" s="4">
        <v>20</v>
      </c>
      <c r="D4437" s="5">
        <v>275</v>
      </c>
      <c r="E4437" s="4" t="s">
        <v>861</v>
      </c>
      <c r="F4437" s="12" t="s">
        <v>1159</v>
      </c>
      <c r="G4437" s="4" t="s">
        <v>2230</v>
      </c>
      <c r="H4437" s="4">
        <v>55.28</v>
      </c>
      <c r="I4437" s="4"/>
      <c r="J4437" s="4" t="s">
        <v>856</v>
      </c>
      <c r="K4437" s="4"/>
      <c r="L4437" s="4">
        <v>1</v>
      </c>
      <c r="M4437" s="4" t="s">
        <v>1154</v>
      </c>
      <c r="N4437" s="4"/>
    </row>
    <row r="4438" spans="1:14" hidden="1" x14ac:dyDescent="0.3">
      <c r="A4438" s="4" t="s">
        <v>606</v>
      </c>
      <c r="B4438" s="4">
        <v>20</v>
      </c>
      <c r="C4438" s="4">
        <v>20</v>
      </c>
      <c r="D4438" s="5">
        <v>275</v>
      </c>
      <c r="E4438" s="4" t="s">
        <v>861</v>
      </c>
      <c r="F4438" s="12" t="s">
        <v>1160</v>
      </c>
      <c r="G4438" s="4" t="s">
        <v>2230</v>
      </c>
      <c r="H4438" s="4">
        <v>53.94</v>
      </c>
      <c r="I4438" s="4"/>
      <c r="J4438" s="4" t="s">
        <v>856</v>
      </c>
      <c r="K4438" s="4"/>
      <c r="L4438" s="4">
        <v>1</v>
      </c>
      <c r="M4438" s="4" t="s">
        <v>1154</v>
      </c>
      <c r="N4438" s="4"/>
    </row>
    <row r="4439" spans="1:14" hidden="1" x14ac:dyDescent="0.3">
      <c r="A4439" s="4" t="s">
        <v>606</v>
      </c>
      <c r="B4439" s="4">
        <v>20</v>
      </c>
      <c r="C4439" s="4">
        <v>20</v>
      </c>
      <c r="D4439" s="5">
        <v>275</v>
      </c>
      <c r="E4439" s="4" t="s">
        <v>861</v>
      </c>
      <c r="F4439" s="12" t="s">
        <v>1161</v>
      </c>
      <c r="G4439" s="4" t="s">
        <v>2230</v>
      </c>
      <c r="H4439" s="4">
        <v>48.26</v>
      </c>
      <c r="I4439" s="4"/>
      <c r="J4439" s="4" t="s">
        <v>856</v>
      </c>
      <c r="K4439" s="4"/>
      <c r="L4439" s="4">
        <v>1</v>
      </c>
      <c r="M4439" s="4" t="s">
        <v>1154</v>
      </c>
      <c r="N4439" s="4"/>
    </row>
    <row r="4440" spans="1:14" hidden="1" x14ac:dyDescent="0.3">
      <c r="A4440" s="4" t="s">
        <v>606</v>
      </c>
      <c r="B4440" s="4">
        <v>20</v>
      </c>
      <c r="C4440" s="4">
        <v>20</v>
      </c>
      <c r="D4440" s="5">
        <v>275</v>
      </c>
      <c r="E4440" s="4" t="s">
        <v>861</v>
      </c>
      <c r="F4440" s="12" t="s">
        <v>1162</v>
      </c>
      <c r="G4440" s="4" t="s">
        <v>2230</v>
      </c>
      <c r="H4440" s="4">
        <v>55.82</v>
      </c>
      <c r="I4440" s="4"/>
      <c r="J4440" s="4" t="s">
        <v>856</v>
      </c>
      <c r="K4440" s="4"/>
      <c r="L4440" s="4">
        <v>1</v>
      </c>
      <c r="M4440" s="4" t="s">
        <v>1154</v>
      </c>
      <c r="N4440" s="4"/>
    </row>
    <row r="4441" spans="1:14" hidden="1" x14ac:dyDescent="0.3">
      <c r="A4441" s="4" t="s">
        <v>606</v>
      </c>
      <c r="B4441" s="4">
        <v>20</v>
      </c>
      <c r="C4441" s="4">
        <v>20</v>
      </c>
      <c r="D4441" s="5">
        <v>275</v>
      </c>
      <c r="E4441" s="4" t="s">
        <v>861</v>
      </c>
      <c r="F4441" s="12" t="s">
        <v>1163</v>
      </c>
      <c r="G4441" s="4" t="s">
        <v>2230</v>
      </c>
      <c r="H4441" s="4">
        <v>58.23</v>
      </c>
      <c r="I4441" s="4"/>
      <c r="J4441" s="4" t="s">
        <v>856</v>
      </c>
      <c r="K4441" s="4"/>
      <c r="L4441" s="4">
        <v>1</v>
      </c>
      <c r="M4441" s="4" t="s">
        <v>1154</v>
      </c>
      <c r="N4441" s="4"/>
    </row>
    <row r="4442" spans="1:14" hidden="1" x14ac:dyDescent="0.3">
      <c r="A4442" s="4" t="s">
        <v>606</v>
      </c>
      <c r="B4442" s="4">
        <v>20</v>
      </c>
      <c r="C4442" s="4">
        <v>20</v>
      </c>
      <c r="D4442" s="5">
        <v>275</v>
      </c>
      <c r="E4442" s="4" t="s">
        <v>861</v>
      </c>
      <c r="F4442" s="12" t="s">
        <v>1164</v>
      </c>
      <c r="G4442" s="4" t="s">
        <v>2230</v>
      </c>
      <c r="H4442" s="4">
        <v>54.28</v>
      </c>
      <c r="I4442" s="4"/>
      <c r="J4442" s="4" t="s">
        <v>856</v>
      </c>
      <c r="K4442" s="4"/>
      <c r="L4442" s="4">
        <v>1</v>
      </c>
      <c r="M4442" s="4" t="s">
        <v>1154</v>
      </c>
      <c r="N4442" s="4"/>
    </row>
    <row r="4443" spans="1:14" hidden="1" x14ac:dyDescent="0.3">
      <c r="A4443" s="4" t="s">
        <v>606</v>
      </c>
      <c r="B4443" s="4">
        <v>20</v>
      </c>
      <c r="C4443" s="4">
        <v>20</v>
      </c>
      <c r="D4443" s="5">
        <v>275</v>
      </c>
      <c r="E4443" s="4" t="s">
        <v>861</v>
      </c>
      <c r="F4443" s="12" t="s">
        <v>1165</v>
      </c>
      <c r="G4443" s="4" t="s">
        <v>2230</v>
      </c>
      <c r="H4443" s="4">
        <v>58</v>
      </c>
      <c r="I4443" s="4"/>
      <c r="J4443" s="4" t="s">
        <v>856</v>
      </c>
      <c r="K4443" s="4"/>
      <c r="L4443" s="4">
        <v>1</v>
      </c>
      <c r="M4443" s="4" t="s">
        <v>1154</v>
      </c>
      <c r="N4443" s="4"/>
    </row>
    <row r="4444" spans="1:14" hidden="1" x14ac:dyDescent="0.3">
      <c r="A4444" s="4" t="s">
        <v>606</v>
      </c>
      <c r="B4444" s="4">
        <v>20</v>
      </c>
      <c r="C4444" s="4">
        <v>20</v>
      </c>
      <c r="D4444" s="5">
        <v>275</v>
      </c>
      <c r="E4444" s="4" t="s">
        <v>861</v>
      </c>
      <c r="F4444" s="12" t="s">
        <v>1166</v>
      </c>
      <c r="G4444" s="4" t="s">
        <v>2230</v>
      </c>
      <c r="H4444" s="4">
        <v>56.41</v>
      </c>
      <c r="I4444" s="4"/>
      <c r="J4444" s="4" t="s">
        <v>856</v>
      </c>
      <c r="K4444" s="4"/>
      <c r="L4444" s="4">
        <v>1</v>
      </c>
      <c r="M4444" s="4" t="s">
        <v>1154</v>
      </c>
      <c r="N4444" s="4"/>
    </row>
    <row r="4445" spans="1:14" hidden="1" x14ac:dyDescent="0.3">
      <c r="A4445" s="4" t="s">
        <v>606</v>
      </c>
      <c r="B4445" s="4">
        <v>20</v>
      </c>
      <c r="C4445" s="4">
        <v>20</v>
      </c>
      <c r="D4445" s="5">
        <v>275</v>
      </c>
      <c r="E4445" s="4" t="s">
        <v>861</v>
      </c>
      <c r="F4445" s="12" t="s">
        <v>1167</v>
      </c>
      <c r="G4445" s="4" t="s">
        <v>2230</v>
      </c>
      <c r="H4445" s="4">
        <v>57.03</v>
      </c>
      <c r="I4445" s="4"/>
      <c r="J4445" s="4" t="s">
        <v>856</v>
      </c>
      <c r="K4445" s="4"/>
      <c r="L4445" s="4">
        <v>1</v>
      </c>
      <c r="M4445" s="4" t="s">
        <v>1154</v>
      </c>
      <c r="N4445" s="4"/>
    </row>
    <row r="4446" spans="1:14" hidden="1" x14ac:dyDescent="0.3">
      <c r="A4446" s="4" t="s">
        <v>606</v>
      </c>
      <c r="B4446" s="4">
        <v>20</v>
      </c>
      <c r="C4446" s="4">
        <v>20</v>
      </c>
      <c r="D4446" s="5">
        <v>275</v>
      </c>
      <c r="E4446" s="4" t="s">
        <v>861</v>
      </c>
      <c r="F4446" s="12" t="s">
        <v>1168</v>
      </c>
      <c r="G4446" s="4" t="s">
        <v>2230</v>
      </c>
      <c r="H4446" s="4">
        <v>55.35</v>
      </c>
      <c r="I4446" s="4"/>
      <c r="J4446" s="4" t="s">
        <v>856</v>
      </c>
      <c r="K4446" s="4"/>
      <c r="L4446" s="4">
        <v>1</v>
      </c>
      <c r="M4446" s="4" t="s">
        <v>1154</v>
      </c>
      <c r="N4446" s="4"/>
    </row>
    <row r="4447" spans="1:14" hidden="1" x14ac:dyDescent="0.3">
      <c r="A4447" s="4" t="s">
        <v>606</v>
      </c>
      <c r="B4447" s="4">
        <v>20</v>
      </c>
      <c r="C4447" s="4">
        <v>20</v>
      </c>
      <c r="D4447" s="5">
        <v>275</v>
      </c>
      <c r="E4447" s="4" t="s">
        <v>861</v>
      </c>
      <c r="F4447" s="4" t="s">
        <v>922</v>
      </c>
      <c r="G4447" s="4" t="s">
        <v>964</v>
      </c>
      <c r="H4447" s="4">
        <v>272.18853343893187</v>
      </c>
      <c r="I4447" s="4"/>
      <c r="J4447" s="4" t="s">
        <v>965</v>
      </c>
      <c r="K4447" s="4"/>
      <c r="L4447" s="4">
        <v>1</v>
      </c>
      <c r="M4447" s="4" t="s">
        <v>1154</v>
      </c>
      <c r="N4447" s="4"/>
    </row>
    <row r="4448" spans="1:14" hidden="1" x14ac:dyDescent="0.3">
      <c r="A4448" s="4" t="s">
        <v>606</v>
      </c>
      <c r="B4448" s="4">
        <v>20</v>
      </c>
      <c r="C4448" s="4">
        <v>20</v>
      </c>
      <c r="D4448" s="5">
        <v>275</v>
      </c>
      <c r="E4448" s="4" t="s">
        <v>861</v>
      </c>
      <c r="F4448" s="4" t="s">
        <v>904</v>
      </c>
      <c r="G4448" s="4" t="s">
        <v>964</v>
      </c>
      <c r="H4448" s="4">
        <v>289.00159447493672</v>
      </c>
      <c r="I4448" s="4"/>
      <c r="J4448" s="4" t="s">
        <v>965</v>
      </c>
      <c r="K4448" s="4"/>
      <c r="L4448" s="4">
        <v>1</v>
      </c>
      <c r="M4448" s="4" t="s">
        <v>1154</v>
      </c>
      <c r="N4448" s="4"/>
    </row>
    <row r="4449" spans="1:14" hidden="1" x14ac:dyDescent="0.3">
      <c r="A4449" s="4" t="s">
        <v>606</v>
      </c>
      <c r="B4449" s="4">
        <v>20</v>
      </c>
      <c r="C4449" s="4">
        <v>20</v>
      </c>
      <c r="D4449" s="5">
        <v>275</v>
      </c>
      <c r="E4449" s="4" t="s">
        <v>861</v>
      </c>
      <c r="F4449" s="4" t="s">
        <v>905</v>
      </c>
      <c r="G4449" s="4" t="s">
        <v>964</v>
      </c>
      <c r="H4449" s="4">
        <v>319.21731084601669</v>
      </c>
      <c r="I4449" s="4"/>
      <c r="J4449" s="4" t="s">
        <v>965</v>
      </c>
      <c r="K4449" s="4"/>
      <c r="L4449" s="4">
        <v>1</v>
      </c>
      <c r="M4449" s="4" t="s">
        <v>1154</v>
      </c>
      <c r="N4449" s="4"/>
    </row>
    <row r="4450" spans="1:14" hidden="1" x14ac:dyDescent="0.3">
      <c r="A4450" s="4" t="s">
        <v>606</v>
      </c>
      <c r="B4450" s="4">
        <v>20</v>
      </c>
      <c r="C4450" s="4">
        <v>20</v>
      </c>
      <c r="D4450" s="5">
        <v>275</v>
      </c>
      <c r="E4450" s="4" t="s">
        <v>861</v>
      </c>
      <c r="F4450" s="4" t="s">
        <v>906</v>
      </c>
      <c r="G4450" s="4" t="s">
        <v>964</v>
      </c>
      <c r="H4450" s="4">
        <v>362.7596652330048</v>
      </c>
      <c r="I4450" s="4"/>
      <c r="J4450" s="4" t="s">
        <v>965</v>
      </c>
      <c r="K4450" s="4"/>
      <c r="L4450" s="4">
        <v>1</v>
      </c>
      <c r="M4450" s="4" t="s">
        <v>1154</v>
      </c>
      <c r="N4450" s="4"/>
    </row>
    <row r="4451" spans="1:14" hidden="1" x14ac:dyDescent="0.3">
      <c r="A4451" s="4" t="s">
        <v>606</v>
      </c>
      <c r="B4451" s="4">
        <v>20</v>
      </c>
      <c r="C4451" s="4">
        <v>20</v>
      </c>
      <c r="D4451" s="5">
        <v>275</v>
      </c>
      <c r="E4451" s="4" t="s">
        <v>861</v>
      </c>
      <c r="F4451" s="4" t="s">
        <v>903</v>
      </c>
      <c r="G4451" s="4" t="s">
        <v>964</v>
      </c>
      <c r="H4451" s="4">
        <v>354.85603563662983</v>
      </c>
      <c r="I4451" s="4"/>
      <c r="J4451" s="4" t="s">
        <v>965</v>
      </c>
      <c r="K4451" s="4"/>
      <c r="L4451" s="4">
        <v>1</v>
      </c>
      <c r="M4451" s="4" t="s">
        <v>1154</v>
      </c>
      <c r="N4451" s="4"/>
    </row>
    <row r="4452" spans="1:14" hidden="1" x14ac:dyDescent="0.3">
      <c r="A4452" s="4" t="s">
        <v>606</v>
      </c>
      <c r="B4452" s="4">
        <v>20</v>
      </c>
      <c r="C4452" s="4">
        <v>20</v>
      </c>
      <c r="D4452" s="5">
        <v>275</v>
      </c>
      <c r="E4452" s="4" t="s">
        <v>861</v>
      </c>
      <c r="F4452" s="4" t="s">
        <v>907</v>
      </c>
      <c r="G4452" s="4" t="s">
        <v>964</v>
      </c>
      <c r="H4452" s="4">
        <v>375.79358513948745</v>
      </c>
      <c r="I4452" s="4"/>
      <c r="J4452" s="4" t="s">
        <v>965</v>
      </c>
      <c r="K4452" s="4"/>
      <c r="L4452" s="4">
        <v>1</v>
      </c>
      <c r="M4452" s="4" t="s">
        <v>1154</v>
      </c>
      <c r="N4452" s="4"/>
    </row>
    <row r="4453" spans="1:14" hidden="1" x14ac:dyDescent="0.3">
      <c r="A4453" s="4" t="s">
        <v>606</v>
      </c>
      <c r="B4453" s="4">
        <v>20</v>
      </c>
      <c r="C4453" s="4">
        <v>20</v>
      </c>
      <c r="D4453" s="5">
        <v>275</v>
      </c>
      <c r="E4453" s="4" t="s">
        <v>861</v>
      </c>
      <c r="F4453" s="4" t="s">
        <v>908</v>
      </c>
      <c r="G4453" s="4" t="s">
        <v>964</v>
      </c>
      <c r="H4453" s="4">
        <v>372.05666894305415</v>
      </c>
      <c r="I4453" s="4"/>
      <c r="J4453" s="4" t="s">
        <v>965</v>
      </c>
      <c r="K4453" s="4"/>
      <c r="L4453" s="4">
        <v>1</v>
      </c>
      <c r="M4453" s="4" t="s">
        <v>1154</v>
      </c>
      <c r="N4453" s="4"/>
    </row>
    <row r="4454" spans="1:14" hidden="1" x14ac:dyDescent="0.3">
      <c r="A4454" s="4" t="s">
        <v>606</v>
      </c>
      <c r="B4454" s="4">
        <v>20</v>
      </c>
      <c r="C4454" s="4">
        <v>20</v>
      </c>
      <c r="D4454" s="5">
        <v>275</v>
      </c>
      <c r="E4454" s="4" t="s">
        <v>861</v>
      </c>
      <c r="F4454" s="4" t="s">
        <v>909</v>
      </c>
      <c r="G4454" s="4" t="s">
        <v>964</v>
      </c>
      <c r="H4454" s="4">
        <v>309.48151181832293</v>
      </c>
      <c r="I4454" s="4"/>
      <c r="J4454" s="4" t="s">
        <v>965</v>
      </c>
      <c r="K4454" s="4"/>
      <c r="L4454" s="4">
        <v>1</v>
      </c>
      <c r="M4454" s="4" t="s">
        <v>1154</v>
      </c>
      <c r="N4454" s="4"/>
    </row>
    <row r="4455" spans="1:14" hidden="1" x14ac:dyDescent="0.3">
      <c r="A4455" s="4" t="s">
        <v>606</v>
      </c>
      <c r="B4455" s="4">
        <v>20</v>
      </c>
      <c r="C4455" s="4">
        <v>20</v>
      </c>
      <c r="D4455" s="5">
        <v>275</v>
      </c>
      <c r="E4455" s="4" t="s">
        <v>861</v>
      </c>
      <c r="F4455" s="4" t="s">
        <v>910</v>
      </c>
      <c r="G4455" s="4" t="s">
        <v>964</v>
      </c>
      <c r="H4455" s="4"/>
      <c r="I4455" s="4"/>
      <c r="J4455" s="4" t="s">
        <v>965</v>
      </c>
      <c r="K4455" s="4"/>
      <c r="L4455" s="4">
        <v>1</v>
      </c>
      <c r="M4455" s="4" t="s">
        <v>1154</v>
      </c>
      <c r="N4455" s="4"/>
    </row>
    <row r="4456" spans="1:14" hidden="1" x14ac:dyDescent="0.3">
      <c r="A4456" s="4" t="s">
        <v>606</v>
      </c>
      <c r="B4456" s="4">
        <v>20</v>
      </c>
      <c r="C4456" s="4">
        <v>20</v>
      </c>
      <c r="D4456" s="5">
        <v>275</v>
      </c>
      <c r="E4456" s="4" t="s">
        <v>861</v>
      </c>
      <c r="F4456" s="4" t="s">
        <v>911</v>
      </c>
      <c r="G4456" s="4" t="s">
        <v>964</v>
      </c>
      <c r="H4456" s="4">
        <v>205.59321610988673</v>
      </c>
      <c r="I4456" s="4"/>
      <c r="J4456" s="4" t="s">
        <v>965</v>
      </c>
      <c r="K4456" s="4"/>
      <c r="L4456" s="4">
        <v>1</v>
      </c>
      <c r="M4456" s="4" t="s">
        <v>1154</v>
      </c>
      <c r="N4456" s="4"/>
    </row>
    <row r="4457" spans="1:14" hidden="1" x14ac:dyDescent="0.3">
      <c r="A4457" s="4" t="s">
        <v>606</v>
      </c>
      <c r="B4457" s="4">
        <v>20</v>
      </c>
      <c r="C4457" s="4">
        <v>20</v>
      </c>
      <c r="D4457" s="5">
        <v>275</v>
      </c>
      <c r="E4457" s="4" t="s">
        <v>861</v>
      </c>
      <c r="F4457" s="4" t="s">
        <v>912</v>
      </c>
      <c r="G4457" s="4" t="s">
        <v>964</v>
      </c>
      <c r="H4457" s="4"/>
      <c r="I4457" s="4"/>
      <c r="J4457" s="4" t="s">
        <v>965</v>
      </c>
      <c r="K4457" s="4"/>
      <c r="L4457" s="4">
        <v>1</v>
      </c>
      <c r="M4457" s="4" t="s">
        <v>1154</v>
      </c>
      <c r="N4457" s="4"/>
    </row>
    <row r="4458" spans="1:14" hidden="1" x14ac:dyDescent="0.3">
      <c r="A4458" s="4" t="s">
        <v>606</v>
      </c>
      <c r="B4458" s="4">
        <v>20</v>
      </c>
      <c r="C4458" s="4">
        <v>20</v>
      </c>
      <c r="D4458" s="5">
        <v>275</v>
      </c>
      <c r="E4458" s="4" t="s">
        <v>861</v>
      </c>
      <c r="F4458" s="4" t="s">
        <v>913</v>
      </c>
      <c r="G4458" s="4" t="s">
        <v>964</v>
      </c>
      <c r="H4458" s="4"/>
      <c r="I4458" s="4"/>
      <c r="J4458" s="4" t="s">
        <v>965</v>
      </c>
      <c r="K4458" s="4"/>
      <c r="L4458" s="4">
        <v>1</v>
      </c>
      <c r="M4458" s="4" t="s">
        <v>1154</v>
      </c>
      <c r="N4458" s="4"/>
    </row>
    <row r="4459" spans="1:14" hidden="1" x14ac:dyDescent="0.3">
      <c r="A4459" s="4" t="s">
        <v>606</v>
      </c>
      <c r="B4459" s="4">
        <v>20</v>
      </c>
      <c r="C4459" s="4">
        <v>20</v>
      </c>
      <c r="D4459" s="5">
        <v>275</v>
      </c>
      <c r="E4459" s="4" t="s">
        <v>861</v>
      </c>
      <c r="F4459" s="4" t="s">
        <v>914</v>
      </c>
      <c r="G4459" s="4" t="s">
        <v>964</v>
      </c>
      <c r="H4459" s="4">
        <v>111.86094644334284</v>
      </c>
      <c r="I4459" s="4"/>
      <c r="J4459" s="4" t="s">
        <v>965</v>
      </c>
      <c r="K4459" s="4"/>
      <c r="L4459" s="4">
        <v>1</v>
      </c>
      <c r="M4459" s="4" t="s">
        <v>1154</v>
      </c>
      <c r="N4459" s="4"/>
    </row>
    <row r="4460" spans="1:14" hidden="1" x14ac:dyDescent="0.3">
      <c r="A4460" s="4" t="s">
        <v>606</v>
      </c>
      <c r="B4460" s="4">
        <v>20</v>
      </c>
      <c r="C4460" s="4">
        <v>20</v>
      </c>
      <c r="D4460" s="5">
        <v>275</v>
      </c>
      <c r="E4460" s="4" t="s">
        <v>861</v>
      </c>
      <c r="F4460" s="4" t="s">
        <v>915</v>
      </c>
      <c r="G4460" s="4" t="s">
        <v>964</v>
      </c>
      <c r="H4460" s="4"/>
      <c r="I4460" s="4"/>
      <c r="J4460" s="4" t="s">
        <v>965</v>
      </c>
      <c r="K4460" s="4"/>
      <c r="L4460" s="4">
        <v>1</v>
      </c>
      <c r="M4460" s="4" t="s">
        <v>1154</v>
      </c>
      <c r="N4460" s="4"/>
    </row>
    <row r="4461" spans="1:14" hidden="1" x14ac:dyDescent="0.3">
      <c r="A4461" s="4" t="s">
        <v>606</v>
      </c>
      <c r="B4461" s="4">
        <v>20</v>
      </c>
      <c r="C4461" s="4">
        <v>20</v>
      </c>
      <c r="D4461" s="5">
        <v>275</v>
      </c>
      <c r="E4461" s="4" t="s">
        <v>861</v>
      </c>
      <c r="F4461" s="4" t="s">
        <v>916</v>
      </c>
      <c r="G4461" s="4" t="s">
        <v>964</v>
      </c>
      <c r="H4461" s="4"/>
      <c r="I4461" s="4"/>
      <c r="J4461" s="4" t="s">
        <v>965</v>
      </c>
      <c r="K4461" s="4"/>
      <c r="L4461" s="4">
        <v>1</v>
      </c>
      <c r="M4461" s="4" t="s">
        <v>1154</v>
      </c>
      <c r="N4461" s="4"/>
    </row>
    <row r="4462" spans="1:14" hidden="1" x14ac:dyDescent="0.3">
      <c r="A4462" s="4" t="s">
        <v>606</v>
      </c>
      <c r="B4462" s="4">
        <v>20</v>
      </c>
      <c r="C4462" s="4">
        <v>20</v>
      </c>
      <c r="D4462" s="5">
        <v>275</v>
      </c>
      <c r="E4462" s="4" t="s">
        <v>861</v>
      </c>
      <c r="F4462" s="4" t="s">
        <v>917</v>
      </c>
      <c r="G4462" s="4" t="s">
        <v>964</v>
      </c>
      <c r="H4462" s="4">
        <v>60.153258161376968</v>
      </c>
      <c r="I4462" s="4"/>
      <c r="J4462" s="4" t="s">
        <v>965</v>
      </c>
      <c r="K4462" s="4"/>
      <c r="L4462" s="4">
        <v>1</v>
      </c>
      <c r="M4462" s="4" t="s">
        <v>1154</v>
      </c>
      <c r="N4462" s="4"/>
    </row>
    <row r="4463" spans="1:14" hidden="1" x14ac:dyDescent="0.3">
      <c r="A4463" s="4" t="s">
        <v>606</v>
      </c>
      <c r="B4463" s="4">
        <v>20</v>
      </c>
      <c r="C4463" s="4">
        <v>20</v>
      </c>
      <c r="D4463" s="5">
        <v>275</v>
      </c>
      <c r="E4463" s="4" t="s">
        <v>861</v>
      </c>
      <c r="F4463" s="4" t="s">
        <v>918</v>
      </c>
      <c r="G4463" s="4" t="s">
        <v>964</v>
      </c>
      <c r="H4463" s="4"/>
      <c r="I4463" s="4"/>
      <c r="J4463" s="4" t="s">
        <v>965</v>
      </c>
      <c r="K4463" s="4"/>
      <c r="L4463" s="4">
        <v>1</v>
      </c>
      <c r="M4463" s="4" t="s">
        <v>1154</v>
      </c>
      <c r="N4463" s="4"/>
    </row>
    <row r="4464" spans="1:14" hidden="1" x14ac:dyDescent="0.3">
      <c r="A4464" s="4" t="s">
        <v>606</v>
      </c>
      <c r="B4464" s="4">
        <v>20</v>
      </c>
      <c r="C4464" s="4">
        <v>20</v>
      </c>
      <c r="D4464" s="5">
        <v>275</v>
      </c>
      <c r="E4464" s="4" t="s">
        <v>861</v>
      </c>
      <c r="F4464" s="4" t="s">
        <v>919</v>
      </c>
      <c r="G4464" s="4" t="s">
        <v>964</v>
      </c>
      <c r="H4464" s="4"/>
      <c r="I4464" s="4"/>
      <c r="J4464" s="4" t="s">
        <v>965</v>
      </c>
      <c r="K4464" s="4"/>
      <c r="L4464" s="4">
        <v>1</v>
      </c>
      <c r="M4464" s="4" t="s">
        <v>1154</v>
      </c>
      <c r="N4464" s="4"/>
    </row>
    <row r="4465" spans="1:14" hidden="1" x14ac:dyDescent="0.3">
      <c r="A4465" s="4" t="s">
        <v>606</v>
      </c>
      <c r="B4465" s="4">
        <v>20</v>
      </c>
      <c r="C4465" s="4">
        <v>20</v>
      </c>
      <c r="D4465" s="5">
        <v>275</v>
      </c>
      <c r="E4465" s="4" t="s">
        <v>861</v>
      </c>
      <c r="F4465" s="4" t="s">
        <v>920</v>
      </c>
      <c r="G4465" s="4" t="s">
        <v>964</v>
      </c>
      <c r="H4465" s="4">
        <v>33.965746048596088</v>
      </c>
      <c r="I4465" s="4"/>
      <c r="J4465" s="4" t="s">
        <v>965</v>
      </c>
      <c r="K4465" s="4"/>
      <c r="L4465" s="4">
        <v>1</v>
      </c>
      <c r="M4465" s="4" t="s">
        <v>1154</v>
      </c>
      <c r="N4465" s="4"/>
    </row>
    <row r="4466" spans="1:14" hidden="1" x14ac:dyDescent="0.3">
      <c r="A4466" s="4" t="s">
        <v>606</v>
      </c>
      <c r="B4466" s="4">
        <v>20</v>
      </c>
      <c r="C4466" s="4">
        <v>20</v>
      </c>
      <c r="D4466" s="5">
        <v>275</v>
      </c>
      <c r="E4466" s="4" t="s">
        <v>861</v>
      </c>
      <c r="F4466" s="4" t="s">
        <v>921</v>
      </c>
      <c r="G4466" s="4" t="s">
        <v>964</v>
      </c>
      <c r="H4466" s="4"/>
      <c r="I4466" s="4"/>
      <c r="J4466" s="4" t="s">
        <v>965</v>
      </c>
      <c r="K4466" s="4"/>
      <c r="L4466" s="4">
        <v>1</v>
      </c>
      <c r="M4466" s="4" t="s">
        <v>1154</v>
      </c>
      <c r="N4466" s="4"/>
    </row>
    <row r="4467" spans="1:14" hidden="1" x14ac:dyDescent="0.3">
      <c r="A4467" s="4" t="s">
        <v>606</v>
      </c>
      <c r="B4467" s="4">
        <v>20</v>
      </c>
      <c r="C4467" s="4">
        <v>20</v>
      </c>
      <c r="D4467" s="5">
        <v>275</v>
      </c>
      <c r="E4467" s="4" t="s">
        <v>861</v>
      </c>
      <c r="F4467" s="4" t="s">
        <v>1134</v>
      </c>
      <c r="G4467" s="4" t="s">
        <v>964</v>
      </c>
      <c r="H4467" s="4"/>
      <c r="I4467" s="4"/>
      <c r="J4467" s="4" t="s">
        <v>965</v>
      </c>
      <c r="K4467" s="4"/>
      <c r="L4467" s="4">
        <v>1</v>
      </c>
      <c r="M4467" s="4" t="s">
        <v>1154</v>
      </c>
      <c r="N4467" s="4"/>
    </row>
    <row r="4468" spans="1:14" hidden="1" x14ac:dyDescent="0.3">
      <c r="A4468" s="4" t="s">
        <v>606</v>
      </c>
      <c r="B4468" s="4">
        <v>20</v>
      </c>
      <c r="C4468" s="4">
        <v>20</v>
      </c>
      <c r="D4468" s="5">
        <v>275</v>
      </c>
      <c r="E4468" s="4" t="s">
        <v>861</v>
      </c>
      <c r="F4468" s="4" t="s">
        <v>1141</v>
      </c>
      <c r="G4468" s="4" t="s">
        <v>964</v>
      </c>
      <c r="H4468" s="4">
        <v>23.229321649430926</v>
      </c>
      <c r="I4468" s="4"/>
      <c r="J4468" s="4" t="s">
        <v>965</v>
      </c>
      <c r="K4468" s="4"/>
      <c r="L4468" s="4">
        <v>1</v>
      </c>
      <c r="M4468" s="4" t="s">
        <v>1154</v>
      </c>
      <c r="N4468" s="4"/>
    </row>
    <row r="4469" spans="1:14" hidden="1" x14ac:dyDescent="0.3">
      <c r="A4469" s="4" t="s">
        <v>606</v>
      </c>
      <c r="B4469" s="4">
        <v>20</v>
      </c>
      <c r="C4469" s="4">
        <v>20</v>
      </c>
      <c r="D4469" s="5">
        <v>275</v>
      </c>
      <c r="E4469" s="4" t="s">
        <v>861</v>
      </c>
      <c r="F4469" s="4" t="s">
        <v>1142</v>
      </c>
      <c r="G4469" s="4" t="s">
        <v>964</v>
      </c>
      <c r="H4469" s="4"/>
      <c r="I4469" s="4"/>
      <c r="J4469" s="4" t="s">
        <v>965</v>
      </c>
      <c r="K4469" s="4"/>
      <c r="L4469" s="4">
        <v>1</v>
      </c>
      <c r="M4469" s="4" t="s">
        <v>1154</v>
      </c>
      <c r="N4469" s="4"/>
    </row>
    <row r="4470" spans="1:14" hidden="1" x14ac:dyDescent="0.3">
      <c r="A4470" s="4" t="s">
        <v>606</v>
      </c>
      <c r="B4470" s="4">
        <v>20</v>
      </c>
      <c r="C4470" s="4">
        <v>20</v>
      </c>
      <c r="D4470" s="5">
        <v>275</v>
      </c>
      <c r="E4470" s="4" t="s">
        <v>861</v>
      </c>
      <c r="F4470" s="4" t="s">
        <v>1143</v>
      </c>
      <c r="G4470" s="4" t="s">
        <v>964</v>
      </c>
      <c r="H4470" s="4"/>
      <c r="I4470" s="4"/>
      <c r="J4470" s="4" t="s">
        <v>965</v>
      </c>
      <c r="K4470" s="4"/>
      <c r="L4470" s="4">
        <v>1</v>
      </c>
      <c r="M4470" s="4" t="s">
        <v>1154</v>
      </c>
      <c r="N4470" s="4"/>
    </row>
    <row r="4471" spans="1:14" hidden="1" x14ac:dyDescent="0.3">
      <c r="A4471" s="4" t="s">
        <v>606</v>
      </c>
      <c r="B4471" s="4">
        <v>20</v>
      </c>
      <c r="C4471" s="4">
        <v>20</v>
      </c>
      <c r="D4471" s="5">
        <v>275</v>
      </c>
      <c r="E4471" s="4" t="s">
        <v>861</v>
      </c>
      <c r="F4471" s="4" t="s">
        <v>1144</v>
      </c>
      <c r="G4471" s="4" t="s">
        <v>964</v>
      </c>
      <c r="H4471" s="4">
        <v>7.5922459493279852</v>
      </c>
      <c r="I4471" s="4"/>
      <c r="J4471" s="4" t="s">
        <v>965</v>
      </c>
      <c r="K4471" s="4"/>
      <c r="L4471" s="4">
        <v>1</v>
      </c>
      <c r="M4471" s="4" t="s">
        <v>1154</v>
      </c>
      <c r="N4471" s="4"/>
    </row>
    <row r="4472" spans="1:14" hidden="1" x14ac:dyDescent="0.3">
      <c r="A4472" s="4" t="s">
        <v>606</v>
      </c>
      <c r="B4472" s="4">
        <v>20</v>
      </c>
      <c r="C4472" s="4">
        <v>20</v>
      </c>
      <c r="D4472" s="5">
        <v>275</v>
      </c>
      <c r="E4472" s="4" t="s">
        <v>861</v>
      </c>
      <c r="F4472" s="4" t="s">
        <v>922</v>
      </c>
      <c r="G4472" s="4" t="s">
        <v>966</v>
      </c>
      <c r="H4472" s="4">
        <v>0</v>
      </c>
      <c r="I4472" s="4"/>
      <c r="J4472" s="4" t="s">
        <v>965</v>
      </c>
      <c r="K4472" s="4"/>
      <c r="L4472" s="4">
        <v>1</v>
      </c>
      <c r="M4472" s="4" t="s">
        <v>1154</v>
      </c>
      <c r="N4472" s="4"/>
    </row>
    <row r="4473" spans="1:14" hidden="1" x14ac:dyDescent="0.3">
      <c r="A4473" s="4" t="s">
        <v>606</v>
      </c>
      <c r="B4473" s="4">
        <v>20</v>
      </c>
      <c r="C4473" s="4">
        <v>20</v>
      </c>
      <c r="D4473" s="5">
        <v>275</v>
      </c>
      <c r="E4473" s="4" t="s">
        <v>861</v>
      </c>
      <c r="F4473" s="4" t="s">
        <v>904</v>
      </c>
      <c r="G4473" s="4" t="s">
        <v>966</v>
      </c>
      <c r="H4473" s="4">
        <v>36.723852867979673</v>
      </c>
      <c r="I4473" s="4"/>
      <c r="J4473" s="4" t="s">
        <v>965</v>
      </c>
      <c r="K4473" s="4"/>
      <c r="L4473" s="4">
        <v>1</v>
      </c>
      <c r="M4473" s="4" t="s">
        <v>1154</v>
      </c>
      <c r="N4473" s="4"/>
    </row>
    <row r="4474" spans="1:14" hidden="1" x14ac:dyDescent="0.3">
      <c r="A4474" s="4" t="s">
        <v>606</v>
      </c>
      <c r="B4474" s="4">
        <v>20</v>
      </c>
      <c r="C4474" s="4">
        <v>20</v>
      </c>
      <c r="D4474" s="5">
        <v>275</v>
      </c>
      <c r="E4474" s="4" t="s">
        <v>861</v>
      </c>
      <c r="F4474" s="4" t="s">
        <v>905</v>
      </c>
      <c r="G4474" s="4" t="s">
        <v>966</v>
      </c>
      <c r="H4474" s="4">
        <v>84.000167033361322</v>
      </c>
      <c r="I4474" s="4"/>
      <c r="J4474" s="4" t="s">
        <v>965</v>
      </c>
      <c r="K4474" s="4"/>
      <c r="L4474" s="4">
        <v>1</v>
      </c>
      <c r="M4474" s="4" t="s">
        <v>1154</v>
      </c>
      <c r="N4474" s="4"/>
    </row>
    <row r="4475" spans="1:14" hidden="1" x14ac:dyDescent="0.3">
      <c r="A4475" s="4" t="s">
        <v>606</v>
      </c>
      <c r="B4475" s="4">
        <v>20</v>
      </c>
      <c r="C4475" s="4">
        <v>20</v>
      </c>
      <c r="D4475" s="5">
        <v>275</v>
      </c>
      <c r="E4475" s="4" t="s">
        <v>861</v>
      </c>
      <c r="F4475" s="4" t="s">
        <v>906</v>
      </c>
      <c r="G4475" s="4" t="s">
        <v>966</v>
      </c>
      <c r="H4475" s="4">
        <v>96.985365276015457</v>
      </c>
      <c r="I4475" s="4"/>
      <c r="J4475" s="4" t="s">
        <v>965</v>
      </c>
      <c r="K4475" s="4"/>
      <c r="L4475" s="4">
        <v>1</v>
      </c>
      <c r="M4475" s="4" t="s">
        <v>1154</v>
      </c>
      <c r="N4475" s="4"/>
    </row>
    <row r="4476" spans="1:14" hidden="1" x14ac:dyDescent="0.3">
      <c r="A4476" s="4" t="s">
        <v>606</v>
      </c>
      <c r="B4476" s="4">
        <v>20</v>
      </c>
      <c r="C4476" s="4">
        <v>20</v>
      </c>
      <c r="D4476" s="5">
        <v>275</v>
      </c>
      <c r="E4476" s="4" t="s">
        <v>861</v>
      </c>
      <c r="F4476" s="4" t="s">
        <v>903</v>
      </c>
      <c r="G4476" s="4" t="s">
        <v>966</v>
      </c>
      <c r="H4476" s="4">
        <v>71.03736646782734</v>
      </c>
      <c r="I4476" s="4"/>
      <c r="J4476" s="4" t="s">
        <v>965</v>
      </c>
      <c r="K4476" s="4"/>
      <c r="L4476" s="4">
        <v>1</v>
      </c>
      <c r="M4476" s="4" t="s">
        <v>1154</v>
      </c>
      <c r="N4476" s="4"/>
    </row>
    <row r="4477" spans="1:14" hidden="1" x14ac:dyDescent="0.3">
      <c r="A4477" s="4" t="s">
        <v>606</v>
      </c>
      <c r="B4477" s="4">
        <v>20</v>
      </c>
      <c r="C4477" s="4">
        <v>20</v>
      </c>
      <c r="D4477" s="5">
        <v>275</v>
      </c>
      <c r="E4477" s="4" t="s">
        <v>861</v>
      </c>
      <c r="F4477" s="4" t="s">
        <v>907</v>
      </c>
      <c r="G4477" s="4" t="s">
        <v>966</v>
      </c>
      <c r="H4477" s="4"/>
      <c r="I4477" s="4"/>
      <c r="J4477" s="4" t="s">
        <v>965</v>
      </c>
      <c r="K4477" s="4"/>
      <c r="L4477" s="4">
        <v>1</v>
      </c>
      <c r="M4477" s="4" t="s">
        <v>1154</v>
      </c>
      <c r="N4477" s="4"/>
    </row>
    <row r="4478" spans="1:14" hidden="1" x14ac:dyDescent="0.3">
      <c r="A4478" s="4" t="s">
        <v>606</v>
      </c>
      <c r="B4478" s="4">
        <v>20</v>
      </c>
      <c r="C4478" s="4">
        <v>20</v>
      </c>
      <c r="D4478" s="5">
        <v>275</v>
      </c>
      <c r="E4478" s="4" t="s">
        <v>861</v>
      </c>
      <c r="F4478" s="4" t="s">
        <v>908</v>
      </c>
      <c r="G4478" s="4" t="s">
        <v>966</v>
      </c>
      <c r="H4478" s="4"/>
      <c r="I4478" s="4"/>
      <c r="J4478" s="4" t="s">
        <v>965</v>
      </c>
      <c r="K4478" s="4"/>
      <c r="L4478" s="4">
        <v>1</v>
      </c>
      <c r="M4478" s="4" t="s">
        <v>1154</v>
      </c>
      <c r="N4478" s="4"/>
    </row>
    <row r="4479" spans="1:14" hidden="1" x14ac:dyDescent="0.3">
      <c r="A4479" s="4" t="s">
        <v>606</v>
      </c>
      <c r="B4479" s="4">
        <v>20</v>
      </c>
      <c r="C4479" s="4">
        <v>20</v>
      </c>
      <c r="D4479" s="5">
        <v>275</v>
      </c>
      <c r="E4479" s="4" t="s">
        <v>861</v>
      </c>
      <c r="F4479" s="4" t="s">
        <v>909</v>
      </c>
      <c r="G4479" s="4" t="s">
        <v>966</v>
      </c>
      <c r="H4479" s="4"/>
      <c r="I4479" s="4"/>
      <c r="J4479" s="4" t="s">
        <v>965</v>
      </c>
      <c r="K4479" s="4"/>
      <c r="L4479" s="4">
        <v>1</v>
      </c>
      <c r="M4479" s="4" t="s">
        <v>1154</v>
      </c>
      <c r="N4479" s="4"/>
    </row>
    <row r="4480" spans="1:14" hidden="1" x14ac:dyDescent="0.3">
      <c r="A4480" s="4" t="s">
        <v>606</v>
      </c>
      <c r="B4480" s="4">
        <v>20</v>
      </c>
      <c r="C4480" s="4">
        <v>20</v>
      </c>
      <c r="D4480" s="5">
        <v>275</v>
      </c>
      <c r="E4480" s="4" t="s">
        <v>861</v>
      </c>
      <c r="F4480" s="4" t="s">
        <v>910</v>
      </c>
      <c r="G4480" s="4" t="s">
        <v>966</v>
      </c>
      <c r="H4480" s="4"/>
      <c r="I4480" s="4"/>
      <c r="J4480" s="4" t="s">
        <v>965</v>
      </c>
      <c r="K4480" s="4"/>
      <c r="L4480" s="4">
        <v>1</v>
      </c>
      <c r="M4480" s="4" t="s">
        <v>1154</v>
      </c>
      <c r="N4480" s="4"/>
    </row>
    <row r="4481" spans="1:14" hidden="1" x14ac:dyDescent="0.3">
      <c r="A4481" s="4" t="s">
        <v>606</v>
      </c>
      <c r="B4481" s="4">
        <v>20</v>
      </c>
      <c r="C4481" s="4">
        <v>20</v>
      </c>
      <c r="D4481" s="5">
        <v>275</v>
      </c>
      <c r="E4481" s="4" t="s">
        <v>861</v>
      </c>
      <c r="F4481" s="4" t="s">
        <v>911</v>
      </c>
      <c r="G4481" s="4" t="s">
        <v>966</v>
      </c>
      <c r="H4481" s="4"/>
      <c r="I4481" s="4"/>
      <c r="J4481" s="4" t="s">
        <v>965</v>
      </c>
      <c r="K4481" s="4"/>
      <c r="L4481" s="4">
        <v>1</v>
      </c>
      <c r="M4481" s="4" t="s">
        <v>1154</v>
      </c>
      <c r="N4481" s="4"/>
    </row>
    <row r="4482" spans="1:14" hidden="1" x14ac:dyDescent="0.3">
      <c r="A4482" s="4" t="s">
        <v>606</v>
      </c>
      <c r="B4482" s="4">
        <v>20</v>
      </c>
      <c r="C4482" s="4">
        <v>20</v>
      </c>
      <c r="D4482" s="5">
        <v>275</v>
      </c>
      <c r="E4482" s="4" t="s">
        <v>861</v>
      </c>
      <c r="F4482" s="4" t="s">
        <v>912</v>
      </c>
      <c r="G4482" s="4" t="s">
        <v>966</v>
      </c>
      <c r="H4482" s="4"/>
      <c r="I4482" s="4"/>
      <c r="J4482" s="4" t="s">
        <v>965</v>
      </c>
      <c r="K4482" s="4"/>
      <c r="L4482" s="4">
        <v>1</v>
      </c>
      <c r="M4482" s="4" t="s">
        <v>1154</v>
      </c>
      <c r="N4482" s="4"/>
    </row>
    <row r="4483" spans="1:14" hidden="1" x14ac:dyDescent="0.3">
      <c r="A4483" s="4" t="s">
        <v>606</v>
      </c>
      <c r="B4483" s="4">
        <v>20</v>
      </c>
      <c r="C4483" s="4">
        <v>20</v>
      </c>
      <c r="D4483" s="5">
        <v>275</v>
      </c>
      <c r="E4483" s="4" t="s">
        <v>861</v>
      </c>
      <c r="F4483" s="4" t="s">
        <v>913</v>
      </c>
      <c r="G4483" s="4" t="s">
        <v>966</v>
      </c>
      <c r="H4483" s="4"/>
      <c r="I4483" s="4"/>
      <c r="J4483" s="4" t="s">
        <v>965</v>
      </c>
      <c r="K4483" s="4"/>
      <c r="L4483" s="4">
        <v>1</v>
      </c>
      <c r="M4483" s="4" t="s">
        <v>1154</v>
      </c>
      <c r="N4483" s="4"/>
    </row>
    <row r="4484" spans="1:14" hidden="1" x14ac:dyDescent="0.3">
      <c r="A4484" s="4" t="s">
        <v>606</v>
      </c>
      <c r="B4484" s="4">
        <v>20</v>
      </c>
      <c r="C4484" s="4">
        <v>20</v>
      </c>
      <c r="D4484" s="5">
        <v>275</v>
      </c>
      <c r="E4484" s="4" t="s">
        <v>861</v>
      </c>
      <c r="F4484" s="4" t="s">
        <v>914</v>
      </c>
      <c r="G4484" s="4" t="s">
        <v>966</v>
      </c>
      <c r="H4484" s="4"/>
      <c r="I4484" s="4"/>
      <c r="J4484" s="4" t="s">
        <v>965</v>
      </c>
      <c r="K4484" s="4"/>
      <c r="L4484" s="4">
        <v>1</v>
      </c>
      <c r="M4484" s="4" t="s">
        <v>1154</v>
      </c>
      <c r="N4484" s="4"/>
    </row>
    <row r="4485" spans="1:14" hidden="1" x14ac:dyDescent="0.3">
      <c r="A4485" s="4" t="s">
        <v>606</v>
      </c>
      <c r="B4485" s="4">
        <v>20</v>
      </c>
      <c r="C4485" s="4">
        <v>20</v>
      </c>
      <c r="D4485" s="5">
        <v>275</v>
      </c>
      <c r="E4485" s="4" t="s">
        <v>861</v>
      </c>
      <c r="F4485" s="4" t="s">
        <v>915</v>
      </c>
      <c r="G4485" s="4" t="s">
        <v>966</v>
      </c>
      <c r="H4485" s="4"/>
      <c r="I4485" s="4"/>
      <c r="J4485" s="4" t="s">
        <v>965</v>
      </c>
      <c r="K4485" s="4"/>
      <c r="L4485" s="4">
        <v>1</v>
      </c>
      <c r="M4485" s="4" t="s">
        <v>1154</v>
      </c>
      <c r="N4485" s="4"/>
    </row>
    <row r="4486" spans="1:14" hidden="1" x14ac:dyDescent="0.3">
      <c r="A4486" s="4" t="s">
        <v>606</v>
      </c>
      <c r="B4486" s="4">
        <v>20</v>
      </c>
      <c r="C4486" s="4">
        <v>20</v>
      </c>
      <c r="D4486" s="5">
        <v>275</v>
      </c>
      <c r="E4486" s="4" t="s">
        <v>861</v>
      </c>
      <c r="F4486" s="4" t="s">
        <v>916</v>
      </c>
      <c r="G4486" s="4" t="s">
        <v>966</v>
      </c>
      <c r="H4486" s="4"/>
      <c r="I4486" s="4"/>
      <c r="J4486" s="4" t="s">
        <v>965</v>
      </c>
      <c r="K4486" s="4"/>
      <c r="L4486" s="4">
        <v>1</v>
      </c>
      <c r="M4486" s="4" t="s">
        <v>1154</v>
      </c>
      <c r="N4486" s="4"/>
    </row>
    <row r="4487" spans="1:14" hidden="1" x14ac:dyDescent="0.3">
      <c r="A4487" s="4" t="s">
        <v>606</v>
      </c>
      <c r="B4487" s="4">
        <v>20</v>
      </c>
      <c r="C4487" s="4">
        <v>20</v>
      </c>
      <c r="D4487" s="5">
        <v>275</v>
      </c>
      <c r="E4487" s="4" t="s">
        <v>861</v>
      </c>
      <c r="F4487" s="4" t="s">
        <v>917</v>
      </c>
      <c r="G4487" s="4" t="s">
        <v>966</v>
      </c>
      <c r="H4487" s="4"/>
      <c r="I4487" s="4"/>
      <c r="J4487" s="4" t="s">
        <v>965</v>
      </c>
      <c r="K4487" s="4"/>
      <c r="L4487" s="4">
        <v>1</v>
      </c>
      <c r="M4487" s="4" t="s">
        <v>1154</v>
      </c>
      <c r="N4487" s="4"/>
    </row>
    <row r="4488" spans="1:14" hidden="1" x14ac:dyDescent="0.3">
      <c r="A4488" s="4" t="s">
        <v>606</v>
      </c>
      <c r="B4488" s="4">
        <v>20</v>
      </c>
      <c r="C4488" s="4">
        <v>20</v>
      </c>
      <c r="D4488" s="5">
        <v>275</v>
      </c>
      <c r="E4488" s="4" t="s">
        <v>861</v>
      </c>
      <c r="F4488" s="4" t="s">
        <v>918</v>
      </c>
      <c r="G4488" s="4" t="s">
        <v>966</v>
      </c>
      <c r="H4488" s="4"/>
      <c r="I4488" s="4"/>
      <c r="J4488" s="4" t="s">
        <v>965</v>
      </c>
      <c r="K4488" s="4"/>
      <c r="L4488" s="4">
        <v>1</v>
      </c>
      <c r="M4488" s="4" t="s">
        <v>1154</v>
      </c>
      <c r="N4488" s="4"/>
    </row>
    <row r="4489" spans="1:14" hidden="1" x14ac:dyDescent="0.3">
      <c r="A4489" s="4" t="s">
        <v>606</v>
      </c>
      <c r="B4489" s="4">
        <v>20</v>
      </c>
      <c r="C4489" s="4">
        <v>20</v>
      </c>
      <c r="D4489" s="5">
        <v>275</v>
      </c>
      <c r="E4489" s="4" t="s">
        <v>861</v>
      </c>
      <c r="F4489" s="4" t="s">
        <v>919</v>
      </c>
      <c r="G4489" s="4" t="s">
        <v>966</v>
      </c>
      <c r="H4489" s="4"/>
      <c r="I4489" s="4"/>
      <c r="J4489" s="4" t="s">
        <v>965</v>
      </c>
      <c r="K4489" s="4"/>
      <c r="L4489" s="4">
        <v>1</v>
      </c>
      <c r="M4489" s="4" t="s">
        <v>1154</v>
      </c>
      <c r="N4489" s="4"/>
    </row>
    <row r="4490" spans="1:14" hidden="1" x14ac:dyDescent="0.3">
      <c r="A4490" s="4" t="s">
        <v>606</v>
      </c>
      <c r="B4490" s="4">
        <v>20</v>
      </c>
      <c r="C4490" s="4">
        <v>20</v>
      </c>
      <c r="D4490" s="5">
        <v>275</v>
      </c>
      <c r="E4490" s="4" t="s">
        <v>861</v>
      </c>
      <c r="F4490" s="4" t="s">
        <v>920</v>
      </c>
      <c r="G4490" s="4" t="s">
        <v>966</v>
      </c>
      <c r="H4490" s="4"/>
      <c r="I4490" s="4"/>
      <c r="J4490" s="4" t="s">
        <v>965</v>
      </c>
      <c r="K4490" s="4"/>
      <c r="L4490" s="4">
        <v>1</v>
      </c>
      <c r="M4490" s="4" t="s">
        <v>1154</v>
      </c>
      <c r="N4490" s="4"/>
    </row>
    <row r="4491" spans="1:14" hidden="1" x14ac:dyDescent="0.3">
      <c r="A4491" s="4" t="s">
        <v>606</v>
      </c>
      <c r="B4491" s="4">
        <v>20</v>
      </c>
      <c r="C4491" s="4">
        <v>20</v>
      </c>
      <c r="D4491" s="5">
        <v>275</v>
      </c>
      <c r="E4491" s="4" t="s">
        <v>861</v>
      </c>
      <c r="F4491" s="4" t="s">
        <v>921</v>
      </c>
      <c r="G4491" s="4" t="s">
        <v>966</v>
      </c>
      <c r="H4491" s="4"/>
      <c r="I4491" s="4"/>
      <c r="J4491" s="4" t="s">
        <v>965</v>
      </c>
      <c r="K4491" s="4"/>
      <c r="L4491" s="4">
        <v>1</v>
      </c>
      <c r="M4491" s="4" t="s">
        <v>1154</v>
      </c>
      <c r="N4491" s="4"/>
    </row>
    <row r="4492" spans="1:14" hidden="1" x14ac:dyDescent="0.3">
      <c r="A4492" s="4" t="s">
        <v>606</v>
      </c>
      <c r="B4492" s="4">
        <v>20</v>
      </c>
      <c r="C4492" s="4">
        <v>20</v>
      </c>
      <c r="D4492" s="5">
        <v>275</v>
      </c>
      <c r="E4492" s="4" t="s">
        <v>861</v>
      </c>
      <c r="F4492" s="4" t="s">
        <v>1134</v>
      </c>
      <c r="G4492" s="4" t="s">
        <v>966</v>
      </c>
      <c r="H4492" s="4"/>
      <c r="I4492" s="4"/>
      <c r="J4492" s="4" t="s">
        <v>965</v>
      </c>
      <c r="K4492" s="4"/>
      <c r="L4492" s="4">
        <v>1</v>
      </c>
      <c r="M4492" s="4" t="s">
        <v>1154</v>
      </c>
      <c r="N4492" s="4"/>
    </row>
    <row r="4493" spans="1:14" hidden="1" x14ac:dyDescent="0.3">
      <c r="A4493" s="4" t="s">
        <v>606</v>
      </c>
      <c r="B4493" s="4">
        <v>20</v>
      </c>
      <c r="C4493" s="4">
        <v>20</v>
      </c>
      <c r="D4493" s="5">
        <v>275</v>
      </c>
      <c r="E4493" s="4" t="s">
        <v>861</v>
      </c>
      <c r="F4493" s="4" t="s">
        <v>1141</v>
      </c>
      <c r="G4493" s="4" t="s">
        <v>966</v>
      </c>
      <c r="H4493" s="4"/>
      <c r="I4493" s="4"/>
      <c r="J4493" s="4" t="s">
        <v>965</v>
      </c>
      <c r="K4493" s="4"/>
      <c r="L4493" s="4">
        <v>1</v>
      </c>
      <c r="M4493" s="4" t="s">
        <v>1154</v>
      </c>
      <c r="N4493" s="4"/>
    </row>
    <row r="4494" spans="1:14" hidden="1" x14ac:dyDescent="0.3">
      <c r="A4494" s="4" t="s">
        <v>606</v>
      </c>
      <c r="B4494" s="4">
        <v>20</v>
      </c>
      <c r="C4494" s="4">
        <v>20</v>
      </c>
      <c r="D4494" s="5">
        <v>275</v>
      </c>
      <c r="E4494" s="4" t="s">
        <v>861</v>
      </c>
      <c r="F4494" s="4" t="s">
        <v>1142</v>
      </c>
      <c r="G4494" s="4" t="s">
        <v>966</v>
      </c>
      <c r="H4494" s="4"/>
      <c r="I4494" s="4"/>
      <c r="J4494" s="4" t="s">
        <v>965</v>
      </c>
      <c r="K4494" s="4"/>
      <c r="L4494" s="4">
        <v>1</v>
      </c>
      <c r="M4494" s="4" t="s">
        <v>1154</v>
      </c>
      <c r="N4494" s="4"/>
    </row>
    <row r="4495" spans="1:14" hidden="1" x14ac:dyDescent="0.3">
      <c r="A4495" s="4" t="s">
        <v>606</v>
      </c>
      <c r="B4495" s="4">
        <v>20</v>
      </c>
      <c r="C4495" s="4">
        <v>20</v>
      </c>
      <c r="D4495" s="5">
        <v>275</v>
      </c>
      <c r="E4495" s="4" t="s">
        <v>861</v>
      </c>
      <c r="F4495" s="4" t="s">
        <v>1143</v>
      </c>
      <c r="G4495" s="4" t="s">
        <v>966</v>
      </c>
      <c r="H4495" s="4"/>
      <c r="I4495" s="4"/>
      <c r="J4495" s="4" t="s">
        <v>965</v>
      </c>
      <c r="K4495" s="4"/>
      <c r="L4495" s="4">
        <v>1</v>
      </c>
      <c r="M4495" s="4" t="s">
        <v>1154</v>
      </c>
      <c r="N4495" s="4"/>
    </row>
    <row r="4496" spans="1:14" hidden="1" x14ac:dyDescent="0.3">
      <c r="A4496" s="4" t="s">
        <v>606</v>
      </c>
      <c r="B4496" s="4">
        <v>20</v>
      </c>
      <c r="C4496" s="4">
        <v>20</v>
      </c>
      <c r="D4496" s="5">
        <v>275</v>
      </c>
      <c r="E4496" s="4" t="s">
        <v>861</v>
      </c>
      <c r="F4496" s="4" t="s">
        <v>1144</v>
      </c>
      <c r="G4496" s="4" t="s">
        <v>966</v>
      </c>
      <c r="H4496" s="4"/>
      <c r="I4496" s="4"/>
      <c r="J4496" s="4" t="s">
        <v>965</v>
      </c>
      <c r="K4496" s="4"/>
      <c r="L4496" s="4">
        <v>1</v>
      </c>
      <c r="M4496" s="4" t="s">
        <v>1154</v>
      </c>
      <c r="N4496" s="4"/>
    </row>
    <row r="4497" spans="1:14" hidden="1" x14ac:dyDescent="0.3">
      <c r="A4497" s="4" t="s">
        <v>606</v>
      </c>
      <c r="B4497" s="4">
        <v>20</v>
      </c>
      <c r="C4497" s="4">
        <v>20</v>
      </c>
      <c r="D4497" s="5">
        <v>275</v>
      </c>
      <c r="E4497" s="4" t="s">
        <v>861</v>
      </c>
      <c r="F4497" s="4" t="s">
        <v>922</v>
      </c>
      <c r="G4497" s="4" t="s">
        <v>968</v>
      </c>
      <c r="H4497" s="4">
        <v>18.207437880761365</v>
      </c>
      <c r="I4497" s="4"/>
      <c r="J4497" s="4" t="s">
        <v>856</v>
      </c>
      <c r="K4497" s="4"/>
      <c r="L4497" s="4">
        <v>1</v>
      </c>
      <c r="M4497" s="4" t="s">
        <v>1154</v>
      </c>
      <c r="N4497" s="4"/>
    </row>
    <row r="4498" spans="1:14" hidden="1" x14ac:dyDescent="0.3">
      <c r="A4498" s="4" t="s">
        <v>606</v>
      </c>
      <c r="B4498" s="4">
        <v>20</v>
      </c>
      <c r="C4498" s="4">
        <v>20</v>
      </c>
      <c r="D4498" s="5">
        <v>275</v>
      </c>
      <c r="E4498" s="4" t="s">
        <v>861</v>
      </c>
      <c r="F4498" s="4" t="s">
        <v>904</v>
      </c>
      <c r="G4498" s="4" t="s">
        <v>968</v>
      </c>
      <c r="H4498" s="4">
        <v>18.613109621403684</v>
      </c>
      <c r="I4498" s="4"/>
      <c r="J4498" s="4" t="s">
        <v>856</v>
      </c>
      <c r="K4498" s="4"/>
      <c r="L4498" s="4">
        <v>1</v>
      </c>
      <c r="M4498" s="4" t="s">
        <v>1154</v>
      </c>
      <c r="N4498" s="4"/>
    </row>
    <row r="4499" spans="1:14" hidden="1" x14ac:dyDescent="0.3">
      <c r="A4499" s="4" t="s">
        <v>606</v>
      </c>
      <c r="B4499" s="4">
        <v>20</v>
      </c>
      <c r="C4499" s="4">
        <v>20</v>
      </c>
      <c r="D4499" s="5">
        <v>275</v>
      </c>
      <c r="E4499" s="4" t="s">
        <v>861</v>
      </c>
      <c r="F4499" s="4" t="s">
        <v>905</v>
      </c>
      <c r="G4499" s="4" t="s">
        <v>968</v>
      </c>
      <c r="H4499" s="4">
        <v>18.345559687264174</v>
      </c>
      <c r="I4499" s="4"/>
      <c r="J4499" s="4" t="s">
        <v>856</v>
      </c>
      <c r="K4499" s="4"/>
      <c r="L4499" s="4">
        <v>1</v>
      </c>
      <c r="M4499" s="4" t="s">
        <v>1154</v>
      </c>
      <c r="N4499" s="4"/>
    </row>
    <row r="4500" spans="1:14" hidden="1" x14ac:dyDescent="0.3">
      <c r="A4500" s="4" t="s">
        <v>606</v>
      </c>
      <c r="B4500" s="4">
        <v>20</v>
      </c>
      <c r="C4500" s="4">
        <v>20</v>
      </c>
      <c r="D4500" s="5">
        <v>275</v>
      </c>
      <c r="E4500" s="4" t="s">
        <v>861</v>
      </c>
      <c r="F4500" s="4" t="s">
        <v>906</v>
      </c>
      <c r="G4500" s="4" t="s">
        <v>968</v>
      </c>
      <c r="H4500" s="4">
        <v>18.666101735661062</v>
      </c>
      <c r="I4500" s="4"/>
      <c r="J4500" s="4" t="s">
        <v>856</v>
      </c>
      <c r="K4500" s="4"/>
      <c r="L4500" s="4">
        <v>1</v>
      </c>
      <c r="M4500" s="4" t="s">
        <v>1154</v>
      </c>
      <c r="N4500" s="4"/>
    </row>
    <row r="4501" spans="1:14" hidden="1" x14ac:dyDescent="0.3">
      <c r="A4501" s="4" t="s">
        <v>606</v>
      </c>
      <c r="B4501" s="4">
        <v>20</v>
      </c>
      <c r="C4501" s="4">
        <v>20</v>
      </c>
      <c r="D4501" s="5">
        <v>275</v>
      </c>
      <c r="E4501" s="4" t="s">
        <v>861</v>
      </c>
      <c r="F4501" s="4" t="s">
        <v>903</v>
      </c>
      <c r="G4501" s="4" t="s">
        <v>968</v>
      </c>
      <c r="H4501" s="4">
        <v>18.812828772415365</v>
      </c>
      <c r="I4501" s="4"/>
      <c r="J4501" s="4" t="s">
        <v>856</v>
      </c>
      <c r="K4501" s="4"/>
      <c r="L4501" s="4">
        <v>1</v>
      </c>
      <c r="M4501" s="4" t="s">
        <v>1154</v>
      </c>
      <c r="N4501" s="4"/>
    </row>
    <row r="4502" spans="1:14" hidden="1" x14ac:dyDescent="0.3">
      <c r="A4502" s="4" t="s">
        <v>606</v>
      </c>
      <c r="B4502" s="4">
        <v>20</v>
      </c>
      <c r="C4502" s="4">
        <v>20</v>
      </c>
      <c r="D4502" s="5">
        <v>275</v>
      </c>
      <c r="E4502" s="4" t="s">
        <v>861</v>
      </c>
      <c r="F4502" s="4" t="s">
        <v>907</v>
      </c>
      <c r="G4502" s="4" t="s">
        <v>968</v>
      </c>
      <c r="H4502" s="4">
        <v>17.941472397748214</v>
      </c>
      <c r="I4502" s="4"/>
      <c r="J4502" s="4" t="s">
        <v>856</v>
      </c>
      <c r="K4502" s="4"/>
      <c r="L4502" s="4">
        <v>1</v>
      </c>
      <c r="M4502" s="4" t="s">
        <v>1154</v>
      </c>
      <c r="N4502" s="4"/>
    </row>
    <row r="4503" spans="1:14" hidden="1" x14ac:dyDescent="0.3">
      <c r="A4503" s="4" t="s">
        <v>606</v>
      </c>
      <c r="B4503" s="4">
        <v>20</v>
      </c>
      <c r="C4503" s="4">
        <v>20</v>
      </c>
      <c r="D4503" s="5">
        <v>275</v>
      </c>
      <c r="E4503" s="4" t="s">
        <v>861</v>
      </c>
      <c r="F4503" s="4" t="s">
        <v>908</v>
      </c>
      <c r="G4503" s="4" t="s">
        <v>968</v>
      </c>
      <c r="H4503" s="4">
        <v>18.128844436815253</v>
      </c>
      <c r="I4503" s="4"/>
      <c r="J4503" s="4" t="s">
        <v>856</v>
      </c>
      <c r="K4503" s="4"/>
      <c r="L4503" s="4">
        <v>1</v>
      </c>
      <c r="M4503" s="4" t="s">
        <v>1154</v>
      </c>
      <c r="N4503" s="4"/>
    </row>
    <row r="4504" spans="1:14" hidden="1" x14ac:dyDescent="0.3">
      <c r="A4504" s="4" t="s">
        <v>606</v>
      </c>
      <c r="B4504" s="4">
        <v>20</v>
      </c>
      <c r="C4504" s="4">
        <v>20</v>
      </c>
      <c r="D4504" s="5">
        <v>275</v>
      </c>
      <c r="E4504" s="4" t="s">
        <v>861</v>
      </c>
      <c r="F4504" s="4" t="s">
        <v>909</v>
      </c>
      <c r="G4504" s="4" t="s">
        <v>968</v>
      </c>
      <c r="H4504" s="4">
        <v>18.211356696176317</v>
      </c>
      <c r="I4504" s="4"/>
      <c r="J4504" s="4" t="s">
        <v>856</v>
      </c>
      <c r="K4504" s="4"/>
      <c r="L4504" s="4">
        <v>1</v>
      </c>
      <c r="M4504" s="4" t="s">
        <v>1154</v>
      </c>
      <c r="N4504" s="4"/>
    </row>
    <row r="4505" spans="1:14" hidden="1" x14ac:dyDescent="0.3">
      <c r="A4505" s="4" t="s">
        <v>606</v>
      </c>
      <c r="B4505" s="4">
        <v>20</v>
      </c>
      <c r="C4505" s="4">
        <v>20</v>
      </c>
      <c r="D4505" s="5">
        <v>275</v>
      </c>
      <c r="E4505" s="4" t="s">
        <v>861</v>
      </c>
      <c r="F4505" s="4" t="s">
        <v>910</v>
      </c>
      <c r="G4505" s="4" t="s">
        <v>968</v>
      </c>
      <c r="H4505" s="4">
        <v>18.812463938535217</v>
      </c>
      <c r="I4505" s="4"/>
      <c r="J4505" s="4" t="s">
        <v>856</v>
      </c>
      <c r="K4505" s="4"/>
      <c r="L4505" s="4">
        <v>1</v>
      </c>
      <c r="M4505" s="4" t="s">
        <v>1154</v>
      </c>
      <c r="N4505" s="4"/>
    </row>
    <row r="4506" spans="1:14" hidden="1" x14ac:dyDescent="0.3">
      <c r="A4506" s="4" t="s">
        <v>606</v>
      </c>
      <c r="B4506" s="4">
        <v>20</v>
      </c>
      <c r="C4506" s="4">
        <v>20</v>
      </c>
      <c r="D4506" s="5">
        <v>275</v>
      </c>
      <c r="E4506" s="4" t="s">
        <v>861</v>
      </c>
      <c r="F4506" s="4" t="s">
        <v>911</v>
      </c>
      <c r="G4506" s="4" t="s">
        <v>968</v>
      </c>
      <c r="H4506" s="4">
        <v>18.653455354056074</v>
      </c>
      <c r="I4506" s="4"/>
      <c r="J4506" s="4" t="s">
        <v>856</v>
      </c>
      <c r="K4506" s="4"/>
      <c r="L4506" s="4">
        <v>1</v>
      </c>
      <c r="M4506" s="4" t="s">
        <v>1154</v>
      </c>
      <c r="N4506" s="4"/>
    </row>
    <row r="4507" spans="1:14" hidden="1" x14ac:dyDescent="0.3">
      <c r="A4507" s="4" t="s">
        <v>606</v>
      </c>
      <c r="B4507" s="4">
        <v>20</v>
      </c>
      <c r="C4507" s="4">
        <v>20</v>
      </c>
      <c r="D4507" s="5">
        <v>275</v>
      </c>
      <c r="E4507" s="4" t="s">
        <v>861</v>
      </c>
      <c r="F4507" s="4" t="s">
        <v>912</v>
      </c>
      <c r="G4507" s="4" t="s">
        <v>968</v>
      </c>
      <c r="H4507" s="4">
        <v>17.682103208891384</v>
      </c>
      <c r="I4507" s="4"/>
      <c r="J4507" s="4" t="s">
        <v>856</v>
      </c>
      <c r="K4507" s="4"/>
      <c r="L4507" s="4">
        <v>1</v>
      </c>
      <c r="M4507" s="4" t="s">
        <v>1154</v>
      </c>
      <c r="N4507" s="4"/>
    </row>
    <row r="4508" spans="1:14" hidden="1" x14ac:dyDescent="0.3">
      <c r="A4508" s="4" t="s">
        <v>606</v>
      </c>
      <c r="B4508" s="4">
        <v>20</v>
      </c>
      <c r="C4508" s="4">
        <v>20</v>
      </c>
      <c r="D4508" s="5">
        <v>275</v>
      </c>
      <c r="E4508" s="4" t="s">
        <v>861</v>
      </c>
      <c r="F4508" s="4" t="s">
        <v>917</v>
      </c>
      <c r="G4508" s="4" t="s">
        <v>968</v>
      </c>
      <c r="H4508" s="4">
        <v>15.048630954712415</v>
      </c>
      <c r="I4508" s="4"/>
      <c r="J4508" s="4" t="s">
        <v>856</v>
      </c>
      <c r="K4508" s="4"/>
      <c r="L4508" s="4">
        <v>1</v>
      </c>
      <c r="M4508" s="4" t="s">
        <v>1154</v>
      </c>
      <c r="N4508" s="4"/>
    </row>
    <row r="4509" spans="1:14" hidden="1" x14ac:dyDescent="0.3">
      <c r="A4509" s="4" t="s">
        <v>606</v>
      </c>
      <c r="B4509" s="4">
        <v>20</v>
      </c>
      <c r="C4509" s="4">
        <v>20</v>
      </c>
      <c r="D4509" s="5">
        <v>275</v>
      </c>
      <c r="E4509" s="4" t="s">
        <v>861</v>
      </c>
      <c r="F4509" s="4" t="s">
        <v>1134</v>
      </c>
      <c r="G4509" s="4" t="s">
        <v>968</v>
      </c>
      <c r="H4509" s="4">
        <v>15.358857482957138</v>
      </c>
      <c r="I4509" s="4"/>
      <c r="J4509" s="4" t="s">
        <v>856</v>
      </c>
      <c r="K4509" s="4"/>
      <c r="L4509" s="4">
        <v>1</v>
      </c>
      <c r="M4509" s="4" t="s">
        <v>1154</v>
      </c>
      <c r="N4509" s="4"/>
    </row>
    <row r="4510" spans="1:14" hidden="1" x14ac:dyDescent="0.3">
      <c r="A4510" s="4" t="s">
        <v>606</v>
      </c>
      <c r="B4510" s="4">
        <v>20</v>
      </c>
      <c r="C4510" s="4">
        <v>20</v>
      </c>
      <c r="D4510" s="5">
        <v>275</v>
      </c>
      <c r="E4510" s="4" t="s">
        <v>861</v>
      </c>
      <c r="F4510" s="4" t="s">
        <v>1135</v>
      </c>
      <c r="G4510" s="4" t="s">
        <v>968</v>
      </c>
      <c r="H4510" s="4">
        <v>17.815066738934306</v>
      </c>
      <c r="I4510" s="4"/>
      <c r="J4510" s="4" t="s">
        <v>856</v>
      </c>
      <c r="K4510" s="4"/>
      <c r="L4510" s="4">
        <v>1</v>
      </c>
      <c r="M4510" s="4" t="s">
        <v>1154</v>
      </c>
      <c r="N4510" s="4"/>
    </row>
    <row r="4511" spans="1:14" hidden="1" x14ac:dyDescent="0.3">
      <c r="A4511" s="4" t="s">
        <v>606</v>
      </c>
      <c r="B4511" s="4">
        <v>20</v>
      </c>
      <c r="C4511" s="4">
        <v>20</v>
      </c>
      <c r="D4511" s="5">
        <v>275</v>
      </c>
      <c r="E4511" s="4" t="s">
        <v>861</v>
      </c>
      <c r="F4511" s="4" t="s">
        <v>1136</v>
      </c>
      <c r="G4511" s="4" t="s">
        <v>968</v>
      </c>
      <c r="H4511" s="4">
        <v>20.805486348965584</v>
      </c>
      <c r="I4511" s="4"/>
      <c r="J4511" s="4" t="s">
        <v>856</v>
      </c>
      <c r="K4511" s="4"/>
      <c r="L4511" s="4">
        <v>1</v>
      </c>
      <c r="M4511" s="4" t="s">
        <v>1154</v>
      </c>
      <c r="N4511" s="4"/>
    </row>
    <row r="4512" spans="1:14" hidden="1" x14ac:dyDescent="0.3">
      <c r="A4512" s="4" t="s">
        <v>606</v>
      </c>
      <c r="B4512" s="4">
        <v>20</v>
      </c>
      <c r="C4512" s="4">
        <v>20</v>
      </c>
      <c r="D4512" s="5">
        <v>275</v>
      </c>
      <c r="E4512" s="4" t="s">
        <v>861</v>
      </c>
      <c r="F4512" s="4" t="s">
        <v>1137</v>
      </c>
      <c r="G4512" s="4" t="s">
        <v>968</v>
      </c>
      <c r="H4512" s="4">
        <v>20.740631947007998</v>
      </c>
      <c r="I4512" s="4"/>
      <c r="J4512" s="4" t="s">
        <v>856</v>
      </c>
      <c r="K4512" s="4"/>
      <c r="L4512" s="4">
        <v>1</v>
      </c>
      <c r="M4512" s="4" t="s">
        <v>1154</v>
      </c>
      <c r="N4512" s="4"/>
    </row>
    <row r="4513" spans="1:14" hidden="1" x14ac:dyDescent="0.3">
      <c r="A4513" s="4" t="s">
        <v>606</v>
      </c>
      <c r="B4513" s="4">
        <v>23</v>
      </c>
      <c r="C4513" s="4">
        <v>23</v>
      </c>
      <c r="D4513" s="5">
        <v>276</v>
      </c>
      <c r="E4513" s="4" t="s">
        <v>861</v>
      </c>
      <c r="F4513" s="12" t="s">
        <v>1192</v>
      </c>
      <c r="G4513" s="4" t="s">
        <v>1315</v>
      </c>
      <c r="H4513" s="4">
        <v>87.175555555555562</v>
      </c>
      <c r="I4513" s="4">
        <v>7.9607228627011022</v>
      </c>
      <c r="J4513" s="4" t="s">
        <v>1343</v>
      </c>
      <c r="K4513" s="4" t="s">
        <v>881</v>
      </c>
      <c r="L4513" s="4">
        <v>9</v>
      </c>
      <c r="M4513" s="4" t="s">
        <v>1090</v>
      </c>
      <c r="N4513" s="4"/>
    </row>
    <row r="4514" spans="1:14" hidden="1" x14ac:dyDescent="0.3">
      <c r="A4514" s="4" t="s">
        <v>606</v>
      </c>
      <c r="B4514" s="4">
        <v>23</v>
      </c>
      <c r="C4514" s="4">
        <v>23</v>
      </c>
      <c r="D4514" s="5">
        <v>276</v>
      </c>
      <c r="E4514" s="4" t="s">
        <v>861</v>
      </c>
      <c r="F4514" s="12" t="s">
        <v>1192</v>
      </c>
      <c r="G4514" s="4" t="s">
        <v>2227</v>
      </c>
      <c r="H4514" s="4">
        <v>33.06</v>
      </c>
      <c r="I4514" s="4">
        <v>7.33</v>
      </c>
      <c r="J4514" s="4" t="s">
        <v>856</v>
      </c>
      <c r="K4514" s="4" t="s">
        <v>881</v>
      </c>
      <c r="L4514" s="4">
        <v>9</v>
      </c>
      <c r="M4514" s="4" t="s">
        <v>1193</v>
      </c>
      <c r="N4514" s="4"/>
    </row>
    <row r="4515" spans="1:14" hidden="1" x14ac:dyDescent="0.3">
      <c r="A4515" s="4" t="s">
        <v>606</v>
      </c>
      <c r="B4515" s="4">
        <v>23</v>
      </c>
      <c r="C4515" s="4">
        <v>23</v>
      </c>
      <c r="D4515" s="5">
        <v>276</v>
      </c>
      <c r="E4515" s="4" t="s">
        <v>861</v>
      </c>
      <c r="F4515" s="12" t="s">
        <v>1192</v>
      </c>
      <c r="G4515" s="4" t="s">
        <v>1070</v>
      </c>
      <c r="H4515" s="4">
        <v>36.369999999999997</v>
      </c>
      <c r="I4515" s="4">
        <v>3.96</v>
      </c>
      <c r="J4515" s="4" t="s">
        <v>856</v>
      </c>
      <c r="K4515" s="4" t="s">
        <v>881</v>
      </c>
      <c r="L4515" s="4">
        <v>9</v>
      </c>
      <c r="M4515" s="4" t="s">
        <v>1194</v>
      </c>
      <c r="N4515" s="4"/>
    </row>
    <row r="4516" spans="1:14" hidden="1" x14ac:dyDescent="0.3">
      <c r="A4516" s="4" t="s">
        <v>606</v>
      </c>
      <c r="B4516" s="4">
        <v>23</v>
      </c>
      <c r="C4516" s="4">
        <v>23</v>
      </c>
      <c r="D4516" s="5">
        <v>276</v>
      </c>
      <c r="E4516" s="4" t="s">
        <v>861</v>
      </c>
      <c r="F4516" s="12" t="s">
        <v>1192</v>
      </c>
      <c r="G4516" s="4" t="s">
        <v>1760</v>
      </c>
      <c r="H4516" s="4">
        <v>8.5365853658536572</v>
      </c>
      <c r="I4516" s="4">
        <f>SQRT((I4517/H4518)^2+(H4517/H4518^2*I4518)^2)</f>
        <v>2.7053097883230639</v>
      </c>
      <c r="J4516" s="4" t="s">
        <v>856</v>
      </c>
      <c r="K4516" s="4" t="s">
        <v>881</v>
      </c>
      <c r="L4516" s="4">
        <v>9</v>
      </c>
      <c r="M4516" s="4" t="s">
        <v>1904</v>
      </c>
      <c r="N4516" s="4"/>
    </row>
    <row r="4517" spans="1:14" hidden="1" x14ac:dyDescent="0.3">
      <c r="A4517" s="4" t="s">
        <v>606</v>
      </c>
      <c r="B4517" s="4">
        <v>23</v>
      </c>
      <c r="C4517" s="4">
        <v>23</v>
      </c>
      <c r="D4517" s="5">
        <v>276</v>
      </c>
      <c r="E4517" s="4" t="s">
        <v>861</v>
      </c>
      <c r="F4517" s="12" t="s">
        <v>1192</v>
      </c>
      <c r="G4517" s="4" t="s">
        <v>1759</v>
      </c>
      <c r="H4517" s="4">
        <v>0.35</v>
      </c>
      <c r="I4517" s="4">
        <v>0.08</v>
      </c>
      <c r="J4517" s="4" t="s">
        <v>856</v>
      </c>
      <c r="K4517" s="4" t="s">
        <v>881</v>
      </c>
      <c r="L4517" s="4">
        <v>9</v>
      </c>
      <c r="M4517" s="4" t="s">
        <v>1195</v>
      </c>
      <c r="N4517" s="4"/>
    </row>
    <row r="4518" spans="1:14" hidden="1" x14ac:dyDescent="0.3">
      <c r="A4518" s="4" t="s">
        <v>606</v>
      </c>
      <c r="B4518" s="4">
        <v>23</v>
      </c>
      <c r="C4518" s="4">
        <v>23</v>
      </c>
      <c r="D4518" s="5">
        <v>276</v>
      </c>
      <c r="E4518" s="4" t="s">
        <v>861</v>
      </c>
      <c r="F4518" s="4" t="s">
        <v>1192</v>
      </c>
      <c r="G4518" s="4" t="s">
        <v>967</v>
      </c>
      <c r="H4518" s="4">
        <v>4.1000000000000002E-2</v>
      </c>
      <c r="I4518" s="4">
        <v>8.9999999999999993E-3</v>
      </c>
      <c r="J4518" s="4" t="s">
        <v>856</v>
      </c>
      <c r="K4518" s="4" t="s">
        <v>881</v>
      </c>
      <c r="L4518" s="4">
        <v>9</v>
      </c>
      <c r="M4518" s="4" t="s">
        <v>1196</v>
      </c>
      <c r="N4518" s="4"/>
    </row>
    <row r="4519" spans="1:14" hidden="1" x14ac:dyDescent="0.3">
      <c r="A4519" s="4" t="s">
        <v>606</v>
      </c>
      <c r="B4519" s="4">
        <v>23</v>
      </c>
      <c r="C4519" s="4">
        <v>23</v>
      </c>
      <c r="D4519" s="5">
        <v>276</v>
      </c>
      <c r="E4519" s="4" t="s">
        <v>876</v>
      </c>
      <c r="F4519" s="4" t="s">
        <v>1197</v>
      </c>
      <c r="G4519" s="4" t="s">
        <v>1897</v>
      </c>
      <c r="H4519" s="4">
        <v>0.25</v>
      </c>
      <c r="I4519" s="4">
        <v>0.34</v>
      </c>
      <c r="J4519" s="4" t="s">
        <v>1198</v>
      </c>
      <c r="K4519" s="4" t="s">
        <v>881</v>
      </c>
      <c r="L4519" s="4">
        <v>9</v>
      </c>
      <c r="M4519" s="4" t="s">
        <v>1101</v>
      </c>
      <c r="N4519" s="4"/>
    </row>
    <row r="4520" spans="1:14" hidden="1" x14ac:dyDescent="0.3">
      <c r="A4520" s="4" t="s">
        <v>606</v>
      </c>
      <c r="B4520" s="4">
        <v>23</v>
      </c>
      <c r="C4520" s="4">
        <v>23</v>
      </c>
      <c r="D4520" s="5">
        <v>276</v>
      </c>
      <c r="E4520" s="4" t="s">
        <v>876</v>
      </c>
      <c r="F4520" s="4" t="s">
        <v>1197</v>
      </c>
      <c r="G4520" s="4" t="s">
        <v>2228</v>
      </c>
      <c r="H4520" s="4">
        <v>0.106</v>
      </c>
      <c r="I4520" s="4">
        <v>0.03</v>
      </c>
      <c r="J4520" s="4" t="s">
        <v>1198</v>
      </c>
      <c r="K4520" s="4" t="s">
        <v>881</v>
      </c>
      <c r="L4520" s="4">
        <v>9</v>
      </c>
      <c r="M4520" s="4" t="s">
        <v>1101</v>
      </c>
      <c r="N4520" s="4"/>
    </row>
    <row r="4521" spans="1:14" hidden="1" x14ac:dyDescent="0.3">
      <c r="A4521" s="4" t="s">
        <v>606</v>
      </c>
      <c r="B4521" s="4">
        <v>23</v>
      </c>
      <c r="C4521" s="4">
        <v>23</v>
      </c>
      <c r="D4521" s="5">
        <v>276</v>
      </c>
      <c r="E4521" s="4" t="s">
        <v>876</v>
      </c>
      <c r="F4521" s="4" t="s">
        <v>1197</v>
      </c>
      <c r="G4521" s="4" t="s">
        <v>879</v>
      </c>
      <c r="H4521" s="4">
        <v>-3.0000000000000001E-3</v>
      </c>
      <c r="I4521" s="4">
        <v>0.02</v>
      </c>
      <c r="J4521" s="4" t="s">
        <v>1198</v>
      </c>
      <c r="K4521" s="4" t="s">
        <v>881</v>
      </c>
      <c r="L4521" s="4">
        <v>9</v>
      </c>
      <c r="M4521" s="4" t="s">
        <v>1101</v>
      </c>
      <c r="N4521" s="4"/>
    </row>
    <row r="4522" spans="1:14" hidden="1" x14ac:dyDescent="0.3">
      <c r="A4522" s="4" t="s">
        <v>606</v>
      </c>
      <c r="B4522" s="4">
        <v>23</v>
      </c>
      <c r="C4522" s="4">
        <v>23</v>
      </c>
      <c r="D4522" s="5">
        <v>276</v>
      </c>
      <c r="E4522" s="4" t="s">
        <v>876</v>
      </c>
      <c r="F4522" s="4" t="s">
        <v>1197</v>
      </c>
      <c r="G4522" s="4" t="s">
        <v>1656</v>
      </c>
      <c r="H4522" s="4">
        <v>1.43</v>
      </c>
      <c r="I4522" s="4">
        <v>0.37</v>
      </c>
      <c r="J4522" s="4" t="s">
        <v>1198</v>
      </c>
      <c r="K4522" s="4" t="s">
        <v>881</v>
      </c>
      <c r="L4522" s="4">
        <v>9</v>
      </c>
      <c r="M4522" s="4" t="s">
        <v>1101</v>
      </c>
      <c r="N4522" s="4"/>
    </row>
    <row r="4523" spans="1:14" hidden="1" x14ac:dyDescent="0.3">
      <c r="A4523" s="66" t="s">
        <v>606</v>
      </c>
      <c r="B4523" s="66">
        <v>23</v>
      </c>
      <c r="C4523" s="66">
        <v>23</v>
      </c>
      <c r="D4523" s="68">
        <v>276</v>
      </c>
      <c r="E4523" s="4" t="s">
        <v>876</v>
      </c>
      <c r="F4523" s="66" t="s">
        <v>1197</v>
      </c>
      <c r="G4523" s="66" t="s">
        <v>2232</v>
      </c>
      <c r="H4523" s="66">
        <v>17.78</v>
      </c>
      <c r="I4523" s="66">
        <v>3.07</v>
      </c>
      <c r="J4523" s="66" t="s">
        <v>1198</v>
      </c>
      <c r="K4523" s="4" t="s">
        <v>881</v>
      </c>
      <c r="L4523" s="66">
        <v>9</v>
      </c>
      <c r="M4523" s="66" t="s">
        <v>1101</v>
      </c>
      <c r="N4523" s="66"/>
    </row>
    <row r="4524" spans="1:14" hidden="1" x14ac:dyDescent="0.3">
      <c r="A4524" s="4" t="s">
        <v>606</v>
      </c>
      <c r="B4524" s="4">
        <v>23</v>
      </c>
      <c r="C4524" s="4">
        <v>23</v>
      </c>
      <c r="D4524" s="5">
        <v>276</v>
      </c>
      <c r="E4524" s="4" t="s">
        <v>876</v>
      </c>
      <c r="F4524" s="4" t="s">
        <v>1199</v>
      </c>
      <c r="G4524" s="4" t="s">
        <v>1656</v>
      </c>
      <c r="H4524" s="4">
        <v>2.85</v>
      </c>
      <c r="I4524" s="4">
        <v>1.04</v>
      </c>
      <c r="J4524" s="4" t="s">
        <v>1198</v>
      </c>
      <c r="K4524" s="4" t="s">
        <v>881</v>
      </c>
      <c r="L4524" s="4">
        <v>6</v>
      </c>
      <c r="M4524" s="4" t="s">
        <v>1101</v>
      </c>
      <c r="N4524" s="4"/>
    </row>
    <row r="4525" spans="1:14" hidden="1" x14ac:dyDescent="0.3">
      <c r="A4525" s="4" t="s">
        <v>606</v>
      </c>
      <c r="B4525" s="4">
        <v>23</v>
      </c>
      <c r="C4525" s="4">
        <v>23</v>
      </c>
      <c r="D4525" s="5">
        <v>276</v>
      </c>
      <c r="E4525" s="4" t="s">
        <v>876</v>
      </c>
      <c r="F4525" s="4" t="s">
        <v>1199</v>
      </c>
      <c r="G4525" s="4" t="s">
        <v>879</v>
      </c>
      <c r="H4525" s="4">
        <v>7.0999999999999994E-2</v>
      </c>
      <c r="I4525" s="4">
        <v>0.03</v>
      </c>
      <c r="J4525" s="4" t="s">
        <v>1198</v>
      </c>
      <c r="K4525" s="4" t="s">
        <v>881</v>
      </c>
      <c r="L4525" s="4">
        <v>6</v>
      </c>
      <c r="M4525" s="4" t="s">
        <v>1101</v>
      </c>
      <c r="N4525" s="4"/>
    </row>
    <row r="4526" spans="1:14" hidden="1" x14ac:dyDescent="0.3">
      <c r="A4526" s="4" t="s">
        <v>606</v>
      </c>
      <c r="B4526" s="4">
        <v>23</v>
      </c>
      <c r="C4526" s="4">
        <v>23</v>
      </c>
      <c r="D4526" s="5">
        <v>276</v>
      </c>
      <c r="E4526" s="4" t="s">
        <v>876</v>
      </c>
      <c r="F4526" s="4" t="s">
        <v>1199</v>
      </c>
      <c r="G4526" s="4" t="s">
        <v>2228</v>
      </c>
      <c r="H4526" s="4">
        <v>0.17699999999999999</v>
      </c>
      <c r="I4526" s="4">
        <v>0.05</v>
      </c>
      <c r="J4526" s="4" t="s">
        <v>1198</v>
      </c>
      <c r="K4526" s="4" t="s">
        <v>881</v>
      </c>
      <c r="L4526" s="4">
        <v>6</v>
      </c>
      <c r="M4526" s="4" t="s">
        <v>1101</v>
      </c>
      <c r="N4526" s="4"/>
    </row>
    <row r="4527" spans="1:14" hidden="1" x14ac:dyDescent="0.3">
      <c r="A4527" s="4" t="s">
        <v>606</v>
      </c>
      <c r="B4527" s="4">
        <v>23</v>
      </c>
      <c r="C4527" s="4">
        <v>23</v>
      </c>
      <c r="D4527" s="5">
        <v>276</v>
      </c>
      <c r="E4527" s="4" t="s">
        <v>876</v>
      </c>
      <c r="F4527" s="4" t="s">
        <v>1199</v>
      </c>
      <c r="G4527" s="4" t="s">
        <v>1897</v>
      </c>
      <c r="H4527" s="4">
        <v>0.39</v>
      </c>
      <c r="I4527" s="4">
        <v>0.28999999999999998</v>
      </c>
      <c r="J4527" s="4" t="s">
        <v>1198</v>
      </c>
      <c r="K4527" s="4" t="s">
        <v>881</v>
      </c>
      <c r="L4527" s="4">
        <v>6</v>
      </c>
      <c r="M4527" s="4" t="s">
        <v>1101</v>
      </c>
      <c r="N4527" s="4"/>
    </row>
    <row r="4528" spans="1:14" hidden="1" x14ac:dyDescent="0.3">
      <c r="A4528" s="66" t="s">
        <v>606</v>
      </c>
      <c r="B4528" s="66">
        <v>23</v>
      </c>
      <c r="C4528" s="66">
        <v>23</v>
      </c>
      <c r="D4528" s="68">
        <v>276</v>
      </c>
      <c r="E4528" s="4" t="s">
        <v>876</v>
      </c>
      <c r="F4528" s="66" t="s">
        <v>1199</v>
      </c>
      <c r="G4528" s="66" t="s">
        <v>2232</v>
      </c>
      <c r="H4528" s="66">
        <v>21.4</v>
      </c>
      <c r="I4528" s="66">
        <v>4.45</v>
      </c>
      <c r="J4528" s="66" t="s">
        <v>1198</v>
      </c>
      <c r="K4528" s="4" t="s">
        <v>881</v>
      </c>
      <c r="L4528" s="66">
        <v>6</v>
      </c>
      <c r="M4528" s="66" t="s">
        <v>1101</v>
      </c>
      <c r="N4528" s="66"/>
    </row>
    <row r="4529" spans="1:14" hidden="1" x14ac:dyDescent="0.3">
      <c r="A4529" s="4" t="s">
        <v>606</v>
      </c>
      <c r="B4529" s="4">
        <v>23</v>
      </c>
      <c r="C4529" s="4">
        <v>23</v>
      </c>
      <c r="D4529" s="5">
        <v>276</v>
      </c>
      <c r="E4529" s="4" t="s">
        <v>861</v>
      </c>
      <c r="F4529" s="4" t="s">
        <v>1200</v>
      </c>
      <c r="G4529" s="4" t="s">
        <v>1896</v>
      </c>
      <c r="H4529" s="4">
        <v>13.85</v>
      </c>
      <c r="I4529" s="4">
        <v>7.64</v>
      </c>
      <c r="J4529" s="4" t="s">
        <v>1060</v>
      </c>
      <c r="K4529" s="4" t="s">
        <v>881</v>
      </c>
      <c r="L4529" s="4">
        <v>15</v>
      </c>
      <c r="M4529" s="4" t="s">
        <v>1100</v>
      </c>
      <c r="N4529" s="4"/>
    </row>
    <row r="4530" spans="1:14" hidden="1" x14ac:dyDescent="0.3">
      <c r="A4530" s="4" t="s">
        <v>606</v>
      </c>
      <c r="B4530" s="4">
        <v>23</v>
      </c>
      <c r="C4530" s="4">
        <v>23</v>
      </c>
      <c r="D4530" s="5">
        <v>276</v>
      </c>
      <c r="E4530" s="4" t="s">
        <v>861</v>
      </c>
      <c r="F4530" s="4" t="s">
        <v>1200</v>
      </c>
      <c r="G4530" s="4" t="s">
        <v>2229</v>
      </c>
      <c r="H4530" s="4">
        <v>2.94</v>
      </c>
      <c r="I4530" s="4">
        <v>5.64</v>
      </c>
      <c r="J4530" s="4" t="s">
        <v>1060</v>
      </c>
      <c r="K4530" s="4" t="s">
        <v>881</v>
      </c>
      <c r="L4530" s="4">
        <v>15</v>
      </c>
      <c r="M4530" s="4" t="s">
        <v>1100</v>
      </c>
      <c r="N4530" s="4"/>
    </row>
    <row r="4531" spans="1:14" hidden="1" x14ac:dyDescent="0.3">
      <c r="A4531" s="4" t="s">
        <v>606</v>
      </c>
      <c r="B4531" s="4">
        <v>23</v>
      </c>
      <c r="C4531" s="4">
        <v>23</v>
      </c>
      <c r="D4531" s="5">
        <v>276</v>
      </c>
      <c r="E4531" s="4" t="s">
        <v>861</v>
      </c>
      <c r="F4531" s="4" t="s">
        <v>1200</v>
      </c>
      <c r="G4531" s="4" t="s">
        <v>1341</v>
      </c>
      <c r="H4531" s="4">
        <v>0.46</v>
      </c>
      <c r="I4531" s="4">
        <v>0.31</v>
      </c>
      <c r="J4531" s="4" t="s">
        <v>1060</v>
      </c>
      <c r="K4531" s="4" t="s">
        <v>881</v>
      </c>
      <c r="L4531" s="4">
        <v>15</v>
      </c>
      <c r="M4531" s="4" t="s">
        <v>1100</v>
      </c>
      <c r="N4531" s="4"/>
    </row>
    <row r="4532" spans="1:14" hidden="1" x14ac:dyDescent="0.3">
      <c r="A4532" s="4" t="s">
        <v>606</v>
      </c>
      <c r="B4532" s="4">
        <v>23</v>
      </c>
      <c r="C4532" s="4">
        <v>23</v>
      </c>
      <c r="D4532" s="5">
        <v>276</v>
      </c>
      <c r="E4532" s="4" t="s">
        <v>861</v>
      </c>
      <c r="F4532" s="4" t="s">
        <v>1200</v>
      </c>
      <c r="G4532" s="4" t="s">
        <v>1342</v>
      </c>
      <c r="H4532" s="4">
        <v>85.48</v>
      </c>
      <c r="I4532" s="4">
        <v>19.16</v>
      </c>
      <c r="J4532" s="4" t="s">
        <v>1060</v>
      </c>
      <c r="K4532" s="4" t="s">
        <v>881</v>
      </c>
      <c r="L4532" s="4">
        <v>15</v>
      </c>
      <c r="M4532" s="4" t="s">
        <v>1100</v>
      </c>
      <c r="N4532" s="4"/>
    </row>
    <row r="4533" spans="1:14" hidden="1" x14ac:dyDescent="0.3">
      <c r="A4533" s="4" t="s">
        <v>606</v>
      </c>
      <c r="B4533" s="4">
        <v>23</v>
      </c>
      <c r="C4533" s="4">
        <v>23</v>
      </c>
      <c r="D4533" s="5">
        <v>276</v>
      </c>
      <c r="E4533" s="4" t="s">
        <v>861</v>
      </c>
      <c r="F4533" s="12" t="s">
        <v>922</v>
      </c>
      <c r="G4533" s="4" t="s">
        <v>1896</v>
      </c>
      <c r="H4533" s="4">
        <v>8.3333333333333304</v>
      </c>
      <c r="I4533" s="4">
        <v>3.7634408602149705</v>
      </c>
      <c r="J4533" s="4" t="s">
        <v>1060</v>
      </c>
      <c r="K4533" s="4" t="s">
        <v>881</v>
      </c>
      <c r="L4533" s="4">
        <v>15</v>
      </c>
      <c r="M4533" s="4" t="s">
        <v>1201</v>
      </c>
      <c r="N4533" s="4"/>
    </row>
    <row r="4534" spans="1:14" hidden="1" x14ac:dyDescent="0.3">
      <c r="A4534" s="4" t="s">
        <v>606</v>
      </c>
      <c r="B4534" s="4">
        <v>23</v>
      </c>
      <c r="C4534" s="4">
        <v>23</v>
      </c>
      <c r="D4534" s="5">
        <v>276</v>
      </c>
      <c r="E4534" s="4" t="s">
        <v>861</v>
      </c>
      <c r="F4534" s="12" t="s">
        <v>904</v>
      </c>
      <c r="G4534" s="4" t="s">
        <v>1896</v>
      </c>
      <c r="H4534" s="4">
        <v>10.3494623655913</v>
      </c>
      <c r="I4534" s="4">
        <v>3.6290322580645995</v>
      </c>
      <c r="J4534" s="4" t="s">
        <v>1060</v>
      </c>
      <c r="K4534" s="4" t="s">
        <v>881</v>
      </c>
      <c r="L4534" s="4">
        <v>15</v>
      </c>
      <c r="M4534" s="4" t="s">
        <v>1201</v>
      </c>
      <c r="N4534" s="4"/>
    </row>
    <row r="4535" spans="1:14" hidden="1" x14ac:dyDescent="0.3">
      <c r="A4535" s="4" t="s">
        <v>606</v>
      </c>
      <c r="B4535" s="4">
        <v>23</v>
      </c>
      <c r="C4535" s="4">
        <v>23</v>
      </c>
      <c r="D4535" s="5">
        <v>276</v>
      </c>
      <c r="E4535" s="4" t="s">
        <v>861</v>
      </c>
      <c r="F4535" s="12" t="s">
        <v>905</v>
      </c>
      <c r="G4535" s="4" t="s">
        <v>1896</v>
      </c>
      <c r="H4535" s="4">
        <v>14.5833333333333</v>
      </c>
      <c r="I4535" s="4">
        <v>4.7043010752687984</v>
      </c>
      <c r="J4535" s="4" t="s">
        <v>1060</v>
      </c>
      <c r="K4535" s="4" t="s">
        <v>881</v>
      </c>
      <c r="L4535" s="4">
        <v>15</v>
      </c>
      <c r="M4535" s="4" t="s">
        <v>1201</v>
      </c>
      <c r="N4535" s="4"/>
    </row>
    <row r="4536" spans="1:14" hidden="1" x14ac:dyDescent="0.3">
      <c r="A4536" s="4" t="s">
        <v>606</v>
      </c>
      <c r="B4536" s="4">
        <v>23</v>
      </c>
      <c r="C4536" s="4">
        <v>23</v>
      </c>
      <c r="D4536" s="5">
        <v>276</v>
      </c>
      <c r="E4536" s="4" t="s">
        <v>861</v>
      </c>
      <c r="F4536" s="12" t="s">
        <v>902</v>
      </c>
      <c r="G4536" s="4" t="s">
        <v>1896</v>
      </c>
      <c r="H4536" s="4">
        <v>13.0376344086021</v>
      </c>
      <c r="I4536" s="4">
        <v>7.6612903225805997</v>
      </c>
      <c r="J4536" s="4" t="s">
        <v>1060</v>
      </c>
      <c r="K4536" s="4" t="s">
        <v>881</v>
      </c>
      <c r="L4536" s="4">
        <v>15</v>
      </c>
      <c r="M4536" s="4" t="s">
        <v>1201</v>
      </c>
      <c r="N4536" s="4"/>
    </row>
    <row r="4537" spans="1:14" hidden="1" x14ac:dyDescent="0.3">
      <c r="A4537" s="4" t="s">
        <v>606</v>
      </c>
      <c r="B4537" s="4">
        <v>23</v>
      </c>
      <c r="C4537" s="4">
        <v>23</v>
      </c>
      <c r="D4537" s="5">
        <v>276</v>
      </c>
      <c r="E4537" s="4" t="s">
        <v>861</v>
      </c>
      <c r="F4537" s="12" t="s">
        <v>1122</v>
      </c>
      <c r="G4537" s="4" t="s">
        <v>1896</v>
      </c>
      <c r="H4537" s="4">
        <v>22.446236559139699</v>
      </c>
      <c r="I4537" s="4">
        <v>1.2096774193549003</v>
      </c>
      <c r="J4537" s="4" t="s">
        <v>1060</v>
      </c>
      <c r="K4537" s="4" t="s">
        <v>881</v>
      </c>
      <c r="L4537" s="4">
        <v>15</v>
      </c>
      <c r="M4537" s="4" t="s">
        <v>1201</v>
      </c>
      <c r="N4537" s="4"/>
    </row>
    <row r="4538" spans="1:14" hidden="1" x14ac:dyDescent="0.3">
      <c r="A4538" s="4" t="s">
        <v>606</v>
      </c>
      <c r="B4538" s="4">
        <v>23</v>
      </c>
      <c r="C4538" s="4">
        <v>23</v>
      </c>
      <c r="D4538" s="5">
        <v>276</v>
      </c>
      <c r="E4538" s="4" t="s">
        <v>861</v>
      </c>
      <c r="F4538" s="12" t="s">
        <v>2098</v>
      </c>
      <c r="G4538" s="4" t="s">
        <v>1896</v>
      </c>
      <c r="H4538" s="4">
        <v>33.736559139784902</v>
      </c>
      <c r="I4538" s="4">
        <v>6.7204301075269015</v>
      </c>
      <c r="J4538" s="4" t="s">
        <v>1060</v>
      </c>
      <c r="K4538" s="4" t="s">
        <v>881</v>
      </c>
      <c r="L4538" s="4">
        <v>15</v>
      </c>
      <c r="M4538" s="4" t="s">
        <v>1201</v>
      </c>
      <c r="N4538" s="4"/>
    </row>
    <row r="4539" spans="1:14" hidden="1" x14ac:dyDescent="0.3">
      <c r="A4539" s="4" t="s">
        <v>606</v>
      </c>
      <c r="B4539" s="4">
        <v>23</v>
      </c>
      <c r="C4539" s="4">
        <v>23</v>
      </c>
      <c r="D4539" s="5">
        <v>276</v>
      </c>
      <c r="E4539" s="4" t="s">
        <v>861</v>
      </c>
      <c r="F4539" s="12" t="s">
        <v>2099</v>
      </c>
      <c r="G4539" s="4" t="s">
        <v>1896</v>
      </c>
      <c r="H4539" s="4">
        <v>41.330645161290299</v>
      </c>
      <c r="I4539" s="4">
        <v>6.3172043010752006</v>
      </c>
      <c r="J4539" s="4" t="s">
        <v>1060</v>
      </c>
      <c r="K4539" s="4" t="s">
        <v>881</v>
      </c>
      <c r="L4539" s="4">
        <v>15</v>
      </c>
      <c r="M4539" s="4" t="s">
        <v>1201</v>
      </c>
      <c r="N4539" s="4"/>
    </row>
    <row r="4540" spans="1:14" hidden="1" x14ac:dyDescent="0.3">
      <c r="A4540" s="66" t="s">
        <v>606</v>
      </c>
      <c r="B4540" s="66">
        <v>23</v>
      </c>
      <c r="C4540" s="66">
        <v>23</v>
      </c>
      <c r="D4540" s="68">
        <v>276</v>
      </c>
      <c r="E4540" s="4" t="s">
        <v>876</v>
      </c>
      <c r="F4540" s="4" t="s">
        <v>876</v>
      </c>
      <c r="G4540" s="66" t="s">
        <v>1353</v>
      </c>
      <c r="H4540" s="69">
        <v>2.25</v>
      </c>
      <c r="I4540" s="66">
        <v>0.56000000000000005</v>
      </c>
      <c r="J4540" s="66" t="s">
        <v>1768</v>
      </c>
      <c r="K4540" s="4" t="s">
        <v>881</v>
      </c>
      <c r="L4540" s="66">
        <v>9</v>
      </c>
      <c r="M4540" s="66" t="s">
        <v>1655</v>
      </c>
      <c r="N4540" s="66"/>
    </row>
    <row r="4541" spans="1:14" hidden="1" x14ac:dyDescent="0.3">
      <c r="A4541" s="4" t="s">
        <v>606</v>
      </c>
      <c r="B4541" s="4">
        <v>23</v>
      </c>
      <c r="C4541" s="4">
        <v>23</v>
      </c>
      <c r="D4541" s="5">
        <v>276</v>
      </c>
      <c r="E4541" s="4" t="s">
        <v>861</v>
      </c>
      <c r="F4541" s="4" t="s">
        <v>922</v>
      </c>
      <c r="G4541" s="4" t="s">
        <v>853</v>
      </c>
      <c r="H4541" s="4">
        <v>3.01</v>
      </c>
      <c r="I4541" s="4">
        <v>0.68</v>
      </c>
      <c r="J4541" s="4" t="s">
        <v>1190</v>
      </c>
      <c r="K4541" s="4" t="s">
        <v>881</v>
      </c>
      <c r="L4541" s="4">
        <v>9</v>
      </c>
      <c r="M4541" s="4" t="s">
        <v>1191</v>
      </c>
      <c r="N4541" s="4"/>
    </row>
    <row r="4542" spans="1:14" hidden="1" x14ac:dyDescent="0.3">
      <c r="A4542" s="4" t="s">
        <v>606</v>
      </c>
      <c r="B4542" s="4">
        <v>23</v>
      </c>
      <c r="C4542" s="4">
        <v>23</v>
      </c>
      <c r="D4542" s="5">
        <v>277</v>
      </c>
      <c r="E4542" s="4" t="s">
        <v>861</v>
      </c>
      <c r="F4542" s="12" t="s">
        <v>1192</v>
      </c>
      <c r="G4542" s="4" t="s">
        <v>1315</v>
      </c>
      <c r="H4542" s="92">
        <v>99.460000000000008</v>
      </c>
      <c r="I4542" s="92">
        <v>3.2169447202793737</v>
      </c>
      <c r="J4542" s="4" t="s">
        <v>1343</v>
      </c>
      <c r="K4542" s="4" t="s">
        <v>881</v>
      </c>
      <c r="L4542" s="4">
        <v>4</v>
      </c>
      <c r="M4542" s="4"/>
      <c r="N4542" s="4"/>
    </row>
    <row r="4543" spans="1:14" hidden="1" x14ac:dyDescent="0.3">
      <c r="A4543" s="4" t="s">
        <v>606</v>
      </c>
      <c r="B4543" s="4">
        <v>23</v>
      </c>
      <c r="C4543" s="4">
        <v>23</v>
      </c>
      <c r="D4543" s="5">
        <v>277</v>
      </c>
      <c r="E4543" s="4" t="s">
        <v>861</v>
      </c>
      <c r="F4543" s="12" t="s">
        <v>1192</v>
      </c>
      <c r="G4543" s="4" t="s">
        <v>2227</v>
      </c>
      <c r="H4543" s="4">
        <v>26.16</v>
      </c>
      <c r="I4543" s="4">
        <v>2.74</v>
      </c>
      <c r="J4543" s="4" t="s">
        <v>856</v>
      </c>
      <c r="K4543" s="4" t="s">
        <v>881</v>
      </c>
      <c r="L4543" s="4">
        <v>4</v>
      </c>
      <c r="M4543" s="4" t="s">
        <v>1193</v>
      </c>
      <c r="N4543" s="4"/>
    </row>
    <row r="4544" spans="1:14" hidden="1" x14ac:dyDescent="0.3">
      <c r="A4544" s="4" t="s">
        <v>606</v>
      </c>
      <c r="B4544" s="4">
        <v>23</v>
      </c>
      <c r="C4544" s="4">
        <v>23</v>
      </c>
      <c r="D4544" s="5">
        <v>277</v>
      </c>
      <c r="E4544" s="4" t="s">
        <v>861</v>
      </c>
      <c r="F4544" s="12" t="s">
        <v>1192</v>
      </c>
      <c r="G4544" s="4" t="s">
        <v>1070</v>
      </c>
      <c r="H4544" s="4">
        <v>41.09</v>
      </c>
      <c r="I4544" s="4">
        <v>1.62</v>
      </c>
      <c r="J4544" s="4" t="s">
        <v>856</v>
      </c>
      <c r="K4544" s="4" t="s">
        <v>881</v>
      </c>
      <c r="L4544" s="4">
        <v>4</v>
      </c>
      <c r="M4544" s="4" t="s">
        <v>1194</v>
      </c>
      <c r="N4544" s="4"/>
    </row>
    <row r="4545" spans="1:14" hidden="1" x14ac:dyDescent="0.3">
      <c r="A4545" s="4" t="s">
        <v>606</v>
      </c>
      <c r="B4545" s="4">
        <v>23</v>
      </c>
      <c r="C4545" s="4">
        <v>23</v>
      </c>
      <c r="D4545" s="5">
        <v>277</v>
      </c>
      <c r="E4545" s="4" t="s">
        <v>861</v>
      </c>
      <c r="F4545" s="12" t="s">
        <v>1192</v>
      </c>
      <c r="G4545" s="4" t="s">
        <v>1760</v>
      </c>
      <c r="H4545" s="4">
        <v>9.67741935483871</v>
      </c>
      <c r="I4545" s="4">
        <f>SQRT((I4546/H4547)^2+(H4546/H4547^2*I4547)^2)</f>
        <v>1.5943683434168414</v>
      </c>
      <c r="J4545" s="4" t="s">
        <v>856</v>
      </c>
      <c r="K4545" s="4" t="s">
        <v>881</v>
      </c>
      <c r="L4545" s="4">
        <v>4</v>
      </c>
      <c r="M4545" s="4" t="s">
        <v>1904</v>
      </c>
      <c r="N4545" s="4"/>
    </row>
    <row r="4546" spans="1:14" hidden="1" x14ac:dyDescent="0.3">
      <c r="A4546" s="4" t="s">
        <v>606</v>
      </c>
      <c r="B4546" s="4">
        <v>23</v>
      </c>
      <c r="C4546" s="4">
        <v>23</v>
      </c>
      <c r="D4546" s="5">
        <v>277</v>
      </c>
      <c r="E4546" s="4" t="s">
        <v>861</v>
      </c>
      <c r="F4546" s="12" t="s">
        <v>1192</v>
      </c>
      <c r="G4546" s="4" t="s">
        <v>1759</v>
      </c>
      <c r="H4546" s="4">
        <v>0.3</v>
      </c>
      <c r="I4546" s="4">
        <v>0.04</v>
      </c>
      <c r="J4546" s="4" t="s">
        <v>856</v>
      </c>
      <c r="K4546" s="4" t="s">
        <v>881</v>
      </c>
      <c r="L4546" s="4">
        <v>4</v>
      </c>
      <c r="M4546" s="4" t="s">
        <v>1195</v>
      </c>
      <c r="N4546" s="4"/>
    </row>
    <row r="4547" spans="1:14" hidden="1" x14ac:dyDescent="0.3">
      <c r="A4547" s="4" t="s">
        <v>606</v>
      </c>
      <c r="B4547" s="4">
        <v>23</v>
      </c>
      <c r="C4547" s="4">
        <v>23</v>
      </c>
      <c r="D4547" s="5">
        <v>277</v>
      </c>
      <c r="E4547" s="4" t="s">
        <v>861</v>
      </c>
      <c r="F4547" s="4" t="s">
        <v>1192</v>
      </c>
      <c r="G4547" s="4" t="s">
        <v>967</v>
      </c>
      <c r="H4547" s="4">
        <v>3.1E-2</v>
      </c>
      <c r="I4547" s="4">
        <v>3.0000000000000001E-3</v>
      </c>
      <c r="J4547" s="4" t="s">
        <v>856</v>
      </c>
      <c r="K4547" s="4" t="s">
        <v>881</v>
      </c>
      <c r="L4547" s="4">
        <v>4</v>
      </c>
      <c r="M4547" s="4" t="s">
        <v>1196</v>
      </c>
      <c r="N4547" s="4"/>
    </row>
    <row r="4548" spans="1:14" hidden="1" x14ac:dyDescent="0.3">
      <c r="A4548" s="4" t="s">
        <v>606</v>
      </c>
      <c r="B4548" s="4">
        <v>23</v>
      </c>
      <c r="C4548" s="4">
        <v>23</v>
      </c>
      <c r="D4548" s="5">
        <v>277</v>
      </c>
      <c r="E4548" s="4" t="s">
        <v>876</v>
      </c>
      <c r="F4548" s="4" t="s">
        <v>1197</v>
      </c>
      <c r="G4548" s="4" t="s">
        <v>1897</v>
      </c>
      <c r="H4548" s="4">
        <v>0.35</v>
      </c>
      <c r="I4548" s="4">
        <v>0.41</v>
      </c>
      <c r="J4548" s="4" t="s">
        <v>1198</v>
      </c>
      <c r="K4548" s="4" t="s">
        <v>881</v>
      </c>
      <c r="L4548" s="4">
        <v>4</v>
      </c>
      <c r="M4548" s="4" t="s">
        <v>1101</v>
      </c>
      <c r="N4548" s="4"/>
    </row>
    <row r="4549" spans="1:14" hidden="1" x14ac:dyDescent="0.3">
      <c r="A4549" s="4" t="s">
        <v>606</v>
      </c>
      <c r="B4549" s="4">
        <v>23</v>
      </c>
      <c r="C4549" s="4">
        <v>23</v>
      </c>
      <c r="D4549" s="5">
        <v>277</v>
      </c>
      <c r="E4549" s="4" t="s">
        <v>876</v>
      </c>
      <c r="F4549" s="4" t="s">
        <v>1197</v>
      </c>
      <c r="G4549" s="4" t="s">
        <v>2228</v>
      </c>
      <c r="H4549" s="4">
        <v>9.5000000000000001E-2</v>
      </c>
      <c r="I4549" s="4">
        <v>0.02</v>
      </c>
      <c r="J4549" s="4" t="s">
        <v>1198</v>
      </c>
      <c r="K4549" s="4" t="s">
        <v>881</v>
      </c>
      <c r="L4549" s="4">
        <v>4</v>
      </c>
      <c r="M4549" s="4" t="s">
        <v>1101</v>
      </c>
      <c r="N4549" s="4"/>
    </row>
    <row r="4550" spans="1:14" hidden="1" x14ac:dyDescent="0.3">
      <c r="A4550" s="4" t="s">
        <v>606</v>
      </c>
      <c r="B4550" s="4">
        <v>23</v>
      </c>
      <c r="C4550" s="4">
        <v>23</v>
      </c>
      <c r="D4550" s="5">
        <v>277</v>
      </c>
      <c r="E4550" s="4" t="s">
        <v>876</v>
      </c>
      <c r="F4550" s="4" t="s">
        <v>1197</v>
      </c>
      <c r="G4550" s="4" t="s">
        <v>879</v>
      </c>
      <c r="H4550" s="4">
        <v>1E-3</v>
      </c>
      <c r="I4550" s="4">
        <v>0.01</v>
      </c>
      <c r="J4550" s="4" t="s">
        <v>1198</v>
      </c>
      <c r="K4550" s="4" t="s">
        <v>881</v>
      </c>
      <c r="L4550" s="4">
        <v>4</v>
      </c>
      <c r="M4550" s="4" t="s">
        <v>1101</v>
      </c>
      <c r="N4550" s="4"/>
    </row>
    <row r="4551" spans="1:14" hidden="1" x14ac:dyDescent="0.3">
      <c r="A4551" s="4" t="s">
        <v>606</v>
      </c>
      <c r="B4551" s="4">
        <v>23</v>
      </c>
      <c r="C4551" s="4">
        <v>23</v>
      </c>
      <c r="D4551" s="5">
        <v>277</v>
      </c>
      <c r="E4551" s="4" t="s">
        <v>876</v>
      </c>
      <c r="F4551" s="4" t="s">
        <v>1197</v>
      </c>
      <c r="G4551" s="4" t="s">
        <v>1656</v>
      </c>
      <c r="H4551" s="4">
        <v>1.1000000000000001</v>
      </c>
      <c r="I4551" s="4">
        <v>0.41</v>
      </c>
      <c r="J4551" s="4" t="s">
        <v>1198</v>
      </c>
      <c r="K4551" s="4" t="s">
        <v>881</v>
      </c>
      <c r="L4551" s="4">
        <v>4</v>
      </c>
      <c r="M4551" s="4" t="s">
        <v>1101</v>
      </c>
      <c r="N4551" s="4"/>
    </row>
    <row r="4552" spans="1:14" hidden="1" x14ac:dyDescent="0.3">
      <c r="A4552" s="66" t="s">
        <v>606</v>
      </c>
      <c r="B4552" s="66">
        <v>23</v>
      </c>
      <c r="C4552" s="66">
        <v>23</v>
      </c>
      <c r="D4552" s="68">
        <v>277</v>
      </c>
      <c r="E4552" s="4" t="s">
        <v>876</v>
      </c>
      <c r="F4552" s="66" t="s">
        <v>1197</v>
      </c>
      <c r="G4552" s="66" t="s">
        <v>2232</v>
      </c>
      <c r="H4552" s="66">
        <v>10.46</v>
      </c>
      <c r="I4552" s="66">
        <v>1.5</v>
      </c>
      <c r="J4552" s="66" t="s">
        <v>1198</v>
      </c>
      <c r="K4552" s="4" t="s">
        <v>881</v>
      </c>
      <c r="L4552" s="66">
        <v>4</v>
      </c>
      <c r="M4552" s="66" t="s">
        <v>1101</v>
      </c>
      <c r="N4552" s="66"/>
    </row>
    <row r="4553" spans="1:14" hidden="1" x14ac:dyDescent="0.3">
      <c r="A4553" s="4" t="s">
        <v>606</v>
      </c>
      <c r="B4553" s="4">
        <v>23</v>
      </c>
      <c r="C4553" s="4">
        <v>23</v>
      </c>
      <c r="D4553" s="5">
        <v>277</v>
      </c>
      <c r="E4553" s="4" t="s">
        <v>876</v>
      </c>
      <c r="F4553" s="4" t="s">
        <v>1199</v>
      </c>
      <c r="G4553" s="4" t="s">
        <v>1656</v>
      </c>
      <c r="H4553" s="4">
        <v>2.2200000000000002</v>
      </c>
      <c r="I4553" s="4">
        <v>0.84</v>
      </c>
      <c r="J4553" s="4" t="s">
        <v>1198</v>
      </c>
      <c r="K4553" s="4" t="s">
        <v>881</v>
      </c>
      <c r="L4553" s="4">
        <v>6</v>
      </c>
      <c r="M4553" s="4" t="s">
        <v>1101</v>
      </c>
      <c r="N4553" s="4"/>
    </row>
    <row r="4554" spans="1:14" hidden="1" x14ac:dyDescent="0.3">
      <c r="A4554" s="4" t="s">
        <v>606</v>
      </c>
      <c r="B4554" s="4">
        <v>23</v>
      </c>
      <c r="C4554" s="4">
        <v>23</v>
      </c>
      <c r="D4554" s="5">
        <v>277</v>
      </c>
      <c r="E4554" s="4" t="s">
        <v>876</v>
      </c>
      <c r="F4554" s="4" t="s">
        <v>1199</v>
      </c>
      <c r="G4554" s="4" t="s">
        <v>879</v>
      </c>
      <c r="H4554" s="4">
        <v>7.5999999999999998E-2</v>
      </c>
      <c r="I4554" s="4">
        <v>0.04</v>
      </c>
      <c r="J4554" s="4" t="s">
        <v>1198</v>
      </c>
      <c r="K4554" s="4" t="s">
        <v>881</v>
      </c>
      <c r="L4554" s="4">
        <v>6</v>
      </c>
      <c r="M4554" s="4" t="s">
        <v>1101</v>
      </c>
      <c r="N4554" s="4"/>
    </row>
    <row r="4555" spans="1:14" hidden="1" x14ac:dyDescent="0.3">
      <c r="A4555" s="4" t="s">
        <v>606</v>
      </c>
      <c r="B4555" s="4">
        <v>23</v>
      </c>
      <c r="C4555" s="4">
        <v>23</v>
      </c>
      <c r="D4555" s="5">
        <v>277</v>
      </c>
      <c r="E4555" s="4" t="s">
        <v>876</v>
      </c>
      <c r="F4555" s="4" t="s">
        <v>1199</v>
      </c>
      <c r="G4555" s="4" t="s">
        <v>2228</v>
      </c>
      <c r="H4555" s="4">
        <v>8.7999999999999995E-2</v>
      </c>
      <c r="I4555" s="4">
        <v>0.02</v>
      </c>
      <c r="J4555" s="4" t="s">
        <v>1198</v>
      </c>
      <c r="K4555" s="4" t="s">
        <v>881</v>
      </c>
      <c r="L4555" s="4">
        <v>6</v>
      </c>
      <c r="M4555" s="4" t="s">
        <v>1101</v>
      </c>
      <c r="N4555" s="4"/>
    </row>
    <row r="4556" spans="1:14" hidden="1" x14ac:dyDescent="0.3">
      <c r="A4556" s="4" t="s">
        <v>606</v>
      </c>
      <c r="B4556" s="4">
        <v>23</v>
      </c>
      <c r="C4556" s="4">
        <v>23</v>
      </c>
      <c r="D4556" s="5">
        <v>277</v>
      </c>
      <c r="E4556" s="4" t="s">
        <v>876</v>
      </c>
      <c r="F4556" s="4" t="s">
        <v>1199</v>
      </c>
      <c r="G4556" s="4" t="s">
        <v>1897</v>
      </c>
      <c r="H4556" s="4">
        <v>0.61</v>
      </c>
      <c r="I4556" s="4">
        <v>0.55000000000000004</v>
      </c>
      <c r="J4556" s="4" t="s">
        <v>1198</v>
      </c>
      <c r="K4556" s="4" t="s">
        <v>881</v>
      </c>
      <c r="L4556" s="4">
        <v>6</v>
      </c>
      <c r="M4556" s="4" t="s">
        <v>1101</v>
      </c>
      <c r="N4556" s="4"/>
    </row>
    <row r="4557" spans="1:14" hidden="1" x14ac:dyDescent="0.3">
      <c r="A4557" s="66" t="s">
        <v>606</v>
      </c>
      <c r="B4557" s="66">
        <v>23</v>
      </c>
      <c r="C4557" s="66">
        <v>23</v>
      </c>
      <c r="D4557" s="68">
        <v>277</v>
      </c>
      <c r="E4557" s="4" t="s">
        <v>876</v>
      </c>
      <c r="F4557" s="66" t="s">
        <v>1199</v>
      </c>
      <c r="G4557" s="66" t="s">
        <v>2232</v>
      </c>
      <c r="H4557" s="66">
        <v>17.010000000000002</v>
      </c>
      <c r="I4557" s="66">
        <v>6.36</v>
      </c>
      <c r="J4557" s="66" t="s">
        <v>1198</v>
      </c>
      <c r="K4557" s="4" t="s">
        <v>881</v>
      </c>
      <c r="L4557" s="66">
        <v>6</v>
      </c>
      <c r="M4557" s="66" t="s">
        <v>1101</v>
      </c>
      <c r="N4557" s="66"/>
    </row>
    <row r="4558" spans="1:14" hidden="1" x14ac:dyDescent="0.3">
      <c r="A4558" s="4" t="s">
        <v>606</v>
      </c>
      <c r="B4558" s="4">
        <v>23</v>
      </c>
      <c r="C4558" s="4">
        <v>23</v>
      </c>
      <c r="D4558" s="5">
        <v>277</v>
      </c>
      <c r="E4558" s="4" t="s">
        <v>861</v>
      </c>
      <c r="F4558" s="4" t="s">
        <v>1200</v>
      </c>
      <c r="G4558" s="4" t="s">
        <v>1896</v>
      </c>
      <c r="H4558" s="4">
        <v>26.97</v>
      </c>
      <c r="I4558" s="4">
        <v>9.27</v>
      </c>
      <c r="J4558" s="4" t="s">
        <v>1060</v>
      </c>
      <c r="K4558" s="4" t="s">
        <v>881</v>
      </c>
      <c r="L4558" s="4">
        <v>6</v>
      </c>
      <c r="M4558" s="4" t="s">
        <v>1100</v>
      </c>
      <c r="N4558" s="4"/>
    </row>
    <row r="4559" spans="1:14" hidden="1" x14ac:dyDescent="0.3">
      <c r="A4559" s="4" t="s">
        <v>606</v>
      </c>
      <c r="B4559" s="4">
        <v>23</v>
      </c>
      <c r="C4559" s="4">
        <v>23</v>
      </c>
      <c r="D4559" s="5">
        <v>277</v>
      </c>
      <c r="E4559" s="4" t="s">
        <v>861</v>
      </c>
      <c r="F4559" s="4" t="s">
        <v>1200</v>
      </c>
      <c r="G4559" s="4" t="s">
        <v>2229</v>
      </c>
      <c r="H4559" s="4">
        <v>2.52</v>
      </c>
      <c r="I4559" s="4">
        <v>1.85</v>
      </c>
      <c r="J4559" s="4" t="s">
        <v>1060</v>
      </c>
      <c r="K4559" s="4" t="s">
        <v>881</v>
      </c>
      <c r="L4559" s="4">
        <v>6</v>
      </c>
      <c r="M4559" s="4" t="s">
        <v>1100</v>
      </c>
      <c r="N4559" s="4"/>
    </row>
    <row r="4560" spans="1:14" hidden="1" x14ac:dyDescent="0.3">
      <c r="A4560" s="4" t="s">
        <v>606</v>
      </c>
      <c r="B4560" s="4">
        <v>23</v>
      </c>
      <c r="C4560" s="4">
        <v>23</v>
      </c>
      <c r="D4560" s="5">
        <v>277</v>
      </c>
      <c r="E4560" s="4" t="s">
        <v>861</v>
      </c>
      <c r="F4560" s="4" t="s">
        <v>1200</v>
      </c>
      <c r="G4560" s="4" t="s">
        <v>1341</v>
      </c>
      <c r="H4560" s="4">
        <v>0.53</v>
      </c>
      <c r="I4560" s="4">
        <v>0.34</v>
      </c>
      <c r="J4560" s="4" t="s">
        <v>1060</v>
      </c>
      <c r="K4560" s="4" t="s">
        <v>881</v>
      </c>
      <c r="L4560" s="4">
        <v>6</v>
      </c>
      <c r="M4560" s="4" t="s">
        <v>1100</v>
      </c>
      <c r="N4560" s="4"/>
    </row>
    <row r="4561" spans="1:15" hidden="1" x14ac:dyDescent="0.3">
      <c r="A4561" s="4" t="s">
        <v>606</v>
      </c>
      <c r="B4561" s="4">
        <v>23</v>
      </c>
      <c r="C4561" s="4">
        <v>23</v>
      </c>
      <c r="D4561" s="5">
        <v>277</v>
      </c>
      <c r="E4561" s="4" t="s">
        <v>861</v>
      </c>
      <c r="F4561" s="4" t="s">
        <v>1200</v>
      </c>
      <c r="G4561" s="4" t="s">
        <v>1342</v>
      </c>
      <c r="H4561" s="4">
        <v>80</v>
      </c>
      <c r="I4561" s="4">
        <v>23.46</v>
      </c>
      <c r="J4561" s="4" t="s">
        <v>1060</v>
      </c>
      <c r="K4561" s="4" t="s">
        <v>881</v>
      </c>
      <c r="L4561" s="4">
        <v>6</v>
      </c>
      <c r="M4561" s="4" t="s">
        <v>1100</v>
      </c>
      <c r="N4561" s="4"/>
    </row>
    <row r="4562" spans="1:15" hidden="1" x14ac:dyDescent="0.3">
      <c r="A4562" s="4" t="s">
        <v>606</v>
      </c>
      <c r="B4562" s="4">
        <v>23</v>
      </c>
      <c r="C4562" s="4">
        <v>23</v>
      </c>
      <c r="D4562" s="5">
        <v>277</v>
      </c>
      <c r="E4562" s="4" t="s">
        <v>861</v>
      </c>
      <c r="F4562" s="12" t="s">
        <v>922</v>
      </c>
      <c r="G4562" s="4" t="s">
        <v>1896</v>
      </c>
      <c r="H4562" s="4">
        <v>3.4946236559139701</v>
      </c>
      <c r="I4562" s="4">
        <v>2.7553763440860299</v>
      </c>
      <c r="J4562" s="4" t="s">
        <v>1060</v>
      </c>
      <c r="K4562" s="4" t="s">
        <v>881</v>
      </c>
      <c r="L4562" s="4">
        <v>6</v>
      </c>
      <c r="M4562" s="4" t="s">
        <v>1201</v>
      </c>
      <c r="N4562" s="4"/>
    </row>
    <row r="4563" spans="1:15" hidden="1" x14ac:dyDescent="0.3">
      <c r="A4563" s="4" t="s">
        <v>606</v>
      </c>
      <c r="B4563" s="4">
        <v>23</v>
      </c>
      <c r="C4563" s="4">
        <v>23</v>
      </c>
      <c r="D4563" s="5">
        <v>277</v>
      </c>
      <c r="E4563" s="4" t="s">
        <v>861</v>
      </c>
      <c r="F4563" s="12" t="s">
        <v>904</v>
      </c>
      <c r="G4563" s="4" t="s">
        <v>1896</v>
      </c>
      <c r="H4563" s="4">
        <v>30.1747311827956</v>
      </c>
      <c r="I4563" s="4">
        <v>13.776881720430101</v>
      </c>
      <c r="J4563" s="4" t="s">
        <v>1060</v>
      </c>
      <c r="K4563" s="4" t="s">
        <v>881</v>
      </c>
      <c r="L4563" s="4">
        <v>6</v>
      </c>
      <c r="M4563" s="4" t="s">
        <v>1201</v>
      </c>
      <c r="N4563" s="4"/>
    </row>
    <row r="4564" spans="1:15" ht="15.9" hidden="1" customHeight="1" x14ac:dyDescent="0.3">
      <c r="A4564" s="4" t="s">
        <v>606</v>
      </c>
      <c r="B4564" s="4">
        <v>23</v>
      </c>
      <c r="C4564" s="4">
        <v>23</v>
      </c>
      <c r="D4564" s="5">
        <v>277</v>
      </c>
      <c r="E4564" s="4" t="s">
        <v>861</v>
      </c>
      <c r="F4564" s="12" t="s">
        <v>905</v>
      </c>
      <c r="G4564" s="4" t="s">
        <v>1896</v>
      </c>
      <c r="H4564" s="4">
        <v>25.336021505376301</v>
      </c>
      <c r="I4564" s="4">
        <v>10.3494623655914</v>
      </c>
      <c r="J4564" s="4" t="s">
        <v>1060</v>
      </c>
      <c r="K4564" s="4" t="s">
        <v>881</v>
      </c>
      <c r="L4564" s="4">
        <v>6</v>
      </c>
      <c r="M4564" s="4" t="s">
        <v>1201</v>
      </c>
      <c r="N4564" s="4"/>
    </row>
    <row r="4565" spans="1:15" s="67" customFormat="1" ht="14.1" hidden="1" customHeight="1" x14ac:dyDescent="0.3">
      <c r="A4565" s="4" t="s">
        <v>606</v>
      </c>
      <c r="B4565" s="4">
        <v>23</v>
      </c>
      <c r="C4565" s="4">
        <v>23</v>
      </c>
      <c r="D4565" s="5">
        <v>277</v>
      </c>
      <c r="E4565" s="4" t="s">
        <v>861</v>
      </c>
      <c r="F4565" s="12" t="s">
        <v>902</v>
      </c>
      <c r="G4565" s="4" t="s">
        <v>1896</v>
      </c>
      <c r="H4565" s="4">
        <v>31.854838709677399</v>
      </c>
      <c r="I4565" s="4">
        <v>5.8467741935484021</v>
      </c>
      <c r="J4565" s="4" t="s">
        <v>1060</v>
      </c>
      <c r="K4565" s="4" t="s">
        <v>881</v>
      </c>
      <c r="L4565" s="4">
        <v>6</v>
      </c>
      <c r="M4565" s="4" t="s">
        <v>1201</v>
      </c>
      <c r="N4565" s="4"/>
      <c r="O4565"/>
    </row>
    <row r="4566" spans="1:15" s="67" customFormat="1" hidden="1" x14ac:dyDescent="0.3">
      <c r="A4566" s="4" t="s">
        <v>606</v>
      </c>
      <c r="B4566" s="4">
        <v>23</v>
      </c>
      <c r="C4566" s="4">
        <v>23</v>
      </c>
      <c r="D4566" s="5">
        <v>277</v>
      </c>
      <c r="E4566" s="4" t="s">
        <v>861</v>
      </c>
      <c r="F4566" s="12" t="s">
        <v>1122</v>
      </c>
      <c r="G4566" s="4" t="s">
        <v>1896</v>
      </c>
      <c r="H4566" s="4">
        <v>28.763440860214999</v>
      </c>
      <c r="I4566" s="4">
        <v>11.760752688171998</v>
      </c>
      <c r="J4566" s="4" t="s">
        <v>1060</v>
      </c>
      <c r="K4566" s="4" t="s">
        <v>881</v>
      </c>
      <c r="L4566" s="4">
        <v>6</v>
      </c>
      <c r="M4566" s="4" t="s">
        <v>1201</v>
      </c>
      <c r="N4566" s="4"/>
      <c r="O4566"/>
    </row>
    <row r="4567" spans="1:15" s="67" customFormat="1" hidden="1" x14ac:dyDescent="0.3">
      <c r="A4567" s="4" t="s">
        <v>606</v>
      </c>
      <c r="B4567" s="4">
        <v>23</v>
      </c>
      <c r="C4567" s="4">
        <v>23</v>
      </c>
      <c r="D4567" s="5">
        <v>277</v>
      </c>
      <c r="E4567" s="4" t="s">
        <v>861</v>
      </c>
      <c r="F4567" s="12" t="s">
        <v>2098</v>
      </c>
      <c r="G4567" s="4" t="s">
        <v>1896</v>
      </c>
      <c r="H4567" s="4">
        <v>27.0833333333333</v>
      </c>
      <c r="I4567" s="4">
        <v>7.9301075268816987</v>
      </c>
      <c r="J4567" s="4" t="s">
        <v>1060</v>
      </c>
      <c r="K4567" s="4" t="s">
        <v>881</v>
      </c>
      <c r="L4567" s="4">
        <v>6</v>
      </c>
      <c r="M4567" s="4" t="s">
        <v>1201</v>
      </c>
      <c r="N4567" s="4"/>
      <c r="O4567"/>
    </row>
    <row r="4568" spans="1:15" s="67" customFormat="1" hidden="1" x14ac:dyDescent="0.3">
      <c r="A4568" s="4" t="s">
        <v>606</v>
      </c>
      <c r="B4568" s="4">
        <v>23</v>
      </c>
      <c r="C4568" s="4">
        <v>23</v>
      </c>
      <c r="D4568" s="5">
        <v>277</v>
      </c>
      <c r="E4568" s="4" t="s">
        <v>861</v>
      </c>
      <c r="F4568" s="12" t="s">
        <v>2099</v>
      </c>
      <c r="G4568" s="4" t="s">
        <v>1896</v>
      </c>
      <c r="H4568" s="4">
        <v>29.1666666666666</v>
      </c>
      <c r="I4568" s="4">
        <v>3.897849462365599</v>
      </c>
      <c r="J4568" s="4" t="s">
        <v>1060</v>
      </c>
      <c r="K4568" s="4" t="s">
        <v>881</v>
      </c>
      <c r="L4568" s="4">
        <v>6</v>
      </c>
      <c r="M4568" s="4" t="s">
        <v>1201</v>
      </c>
      <c r="N4568" s="4"/>
      <c r="O4568"/>
    </row>
    <row r="4569" spans="1:15" s="67" customFormat="1" hidden="1" x14ac:dyDescent="0.3">
      <c r="A4569" s="66" t="s">
        <v>606</v>
      </c>
      <c r="B4569" s="66">
        <v>23</v>
      </c>
      <c r="C4569" s="66">
        <v>23</v>
      </c>
      <c r="D4569" s="68">
        <v>277</v>
      </c>
      <c r="E4569" s="4" t="s">
        <v>876</v>
      </c>
      <c r="F4569" s="4" t="s">
        <v>876</v>
      </c>
      <c r="G4569" s="66" t="s">
        <v>1353</v>
      </c>
      <c r="H4569" s="69">
        <v>3.78</v>
      </c>
      <c r="I4569" s="66">
        <v>0.73</v>
      </c>
      <c r="J4569" s="66" t="s">
        <v>1768</v>
      </c>
      <c r="K4569" s="4" t="s">
        <v>881</v>
      </c>
      <c r="L4569" s="66">
        <v>4</v>
      </c>
      <c r="M4569" s="66" t="s">
        <v>1655</v>
      </c>
      <c r="N4569" s="66"/>
      <c r="O4569"/>
    </row>
    <row r="4570" spans="1:15" hidden="1" x14ac:dyDescent="0.3">
      <c r="A4570" s="4" t="s">
        <v>606</v>
      </c>
      <c r="B4570" s="4">
        <v>23</v>
      </c>
      <c r="C4570" s="4">
        <v>23</v>
      </c>
      <c r="D4570" s="5">
        <v>277</v>
      </c>
      <c r="E4570" s="4" t="s">
        <v>861</v>
      </c>
      <c r="F4570" s="4" t="s">
        <v>922</v>
      </c>
      <c r="G4570" s="4" t="s">
        <v>853</v>
      </c>
      <c r="H4570" s="4">
        <v>0.51</v>
      </c>
      <c r="I4570" s="4">
        <v>0.17</v>
      </c>
      <c r="J4570" s="4" t="s">
        <v>1190</v>
      </c>
      <c r="K4570" s="4" t="s">
        <v>881</v>
      </c>
      <c r="L4570" s="4">
        <v>4</v>
      </c>
      <c r="M4570" s="4" t="s">
        <v>1191</v>
      </c>
      <c r="N4570" s="4"/>
    </row>
    <row r="4571" spans="1:15" hidden="1" x14ac:dyDescent="0.3">
      <c r="A4571" s="4" t="s">
        <v>606</v>
      </c>
      <c r="B4571" s="4">
        <v>23</v>
      </c>
      <c r="C4571" s="4">
        <v>23</v>
      </c>
      <c r="D4571" s="5">
        <v>278</v>
      </c>
      <c r="E4571" s="4" t="s">
        <v>861</v>
      </c>
      <c r="F4571" s="12" t="s">
        <v>1192</v>
      </c>
      <c r="G4571" s="4" t="s">
        <v>1315</v>
      </c>
      <c r="H4571" s="4">
        <v>87.284666666666681</v>
      </c>
      <c r="I4571" s="4">
        <v>12.008247086699839</v>
      </c>
      <c r="J4571" s="4" t="s">
        <v>1343</v>
      </c>
      <c r="K4571" s="4" t="s">
        <v>881</v>
      </c>
      <c r="L4571" s="4">
        <v>2</v>
      </c>
      <c r="M4571" s="4" t="s">
        <v>1090</v>
      </c>
      <c r="N4571" s="4"/>
    </row>
    <row r="4572" spans="1:15" hidden="1" x14ac:dyDescent="0.3">
      <c r="A4572" s="4" t="s">
        <v>606</v>
      </c>
      <c r="B4572" s="4">
        <v>23</v>
      </c>
      <c r="C4572" s="4">
        <v>23</v>
      </c>
      <c r="D4572" s="5">
        <v>278</v>
      </c>
      <c r="E4572" s="4" t="s">
        <v>861</v>
      </c>
      <c r="F4572" s="12" t="s">
        <v>1192</v>
      </c>
      <c r="G4572" s="4" t="s">
        <v>2227</v>
      </c>
      <c r="H4572" s="4">
        <v>20.46</v>
      </c>
      <c r="I4572" s="4">
        <v>2.85</v>
      </c>
      <c r="J4572" s="4" t="s">
        <v>856</v>
      </c>
      <c r="K4572" s="4" t="s">
        <v>881</v>
      </c>
      <c r="L4572" s="4">
        <v>2</v>
      </c>
      <c r="M4572" s="4" t="s">
        <v>1193</v>
      </c>
      <c r="N4572" s="4"/>
    </row>
    <row r="4573" spans="1:15" hidden="1" x14ac:dyDescent="0.3">
      <c r="A4573" s="4" t="s">
        <v>606</v>
      </c>
      <c r="B4573" s="4">
        <v>23</v>
      </c>
      <c r="C4573" s="4">
        <v>23</v>
      </c>
      <c r="D4573" s="5">
        <v>278</v>
      </c>
      <c r="E4573" s="4" t="s">
        <v>861</v>
      </c>
      <c r="F4573" s="12" t="s">
        <v>1192</v>
      </c>
      <c r="G4573" s="4" t="s">
        <v>1070</v>
      </c>
      <c r="H4573" s="4">
        <v>44.59</v>
      </c>
      <c r="I4573" s="4">
        <v>2.48</v>
      </c>
      <c r="J4573" s="4" t="s">
        <v>856</v>
      </c>
      <c r="K4573" s="4" t="s">
        <v>881</v>
      </c>
      <c r="L4573" s="4">
        <v>2</v>
      </c>
      <c r="M4573" s="4" t="s">
        <v>1194</v>
      </c>
      <c r="N4573" s="4"/>
    </row>
    <row r="4574" spans="1:15" hidden="1" x14ac:dyDescent="0.3">
      <c r="A4574" s="4" t="s">
        <v>606</v>
      </c>
      <c r="B4574" s="4">
        <v>23</v>
      </c>
      <c r="C4574" s="4">
        <v>23</v>
      </c>
      <c r="D4574" s="5">
        <v>278</v>
      </c>
      <c r="E4574" s="4" t="s">
        <v>861</v>
      </c>
      <c r="F4574" s="12" t="s">
        <v>1192</v>
      </c>
      <c r="G4574" s="4" t="s">
        <v>1760</v>
      </c>
      <c r="H4574" s="4">
        <v>9.2307692307692317</v>
      </c>
      <c r="I4574" s="4">
        <f>SQRT((I4575/H4576)^2+(H4575/H4576^2*I4576)^2)</f>
        <v>1.6944166938788583</v>
      </c>
      <c r="J4574" s="4" t="s">
        <v>856</v>
      </c>
      <c r="K4574" s="4" t="s">
        <v>881</v>
      </c>
      <c r="L4574" s="4">
        <v>2</v>
      </c>
      <c r="M4574" s="4" t="s">
        <v>1904</v>
      </c>
      <c r="N4574" s="4"/>
    </row>
    <row r="4575" spans="1:15" hidden="1" x14ac:dyDescent="0.3">
      <c r="A4575" s="4" t="s">
        <v>606</v>
      </c>
      <c r="B4575" s="4">
        <v>23</v>
      </c>
      <c r="C4575" s="4">
        <v>23</v>
      </c>
      <c r="D4575" s="5">
        <v>278</v>
      </c>
      <c r="E4575" s="4" t="s">
        <v>861</v>
      </c>
      <c r="F4575" s="12" t="s">
        <v>1192</v>
      </c>
      <c r="G4575" s="4" t="s">
        <v>1759</v>
      </c>
      <c r="H4575" s="4">
        <v>0.24</v>
      </c>
      <c r="I4575" s="4">
        <v>0.04</v>
      </c>
      <c r="J4575" s="4" t="s">
        <v>856</v>
      </c>
      <c r="K4575" s="4" t="s">
        <v>881</v>
      </c>
      <c r="L4575" s="4">
        <v>2</v>
      </c>
      <c r="M4575" s="4" t="s">
        <v>1195</v>
      </c>
      <c r="N4575" s="4"/>
    </row>
    <row r="4576" spans="1:15" hidden="1" x14ac:dyDescent="0.3">
      <c r="A4576" s="4" t="s">
        <v>606</v>
      </c>
      <c r="B4576" s="4">
        <v>23</v>
      </c>
      <c r="C4576" s="4">
        <v>23</v>
      </c>
      <c r="D4576" s="5">
        <v>278</v>
      </c>
      <c r="E4576" s="4" t="s">
        <v>861</v>
      </c>
      <c r="F4576" s="4" t="s">
        <v>1192</v>
      </c>
      <c r="G4576" s="4" t="s">
        <v>967</v>
      </c>
      <c r="H4576" s="4">
        <v>2.5999999999999999E-2</v>
      </c>
      <c r="I4576" s="4">
        <v>2E-3</v>
      </c>
      <c r="J4576" s="4" t="s">
        <v>856</v>
      </c>
      <c r="K4576" s="4" t="s">
        <v>881</v>
      </c>
      <c r="L4576" s="4">
        <v>2</v>
      </c>
      <c r="M4576" s="4" t="s">
        <v>1196</v>
      </c>
      <c r="N4576" s="4"/>
    </row>
    <row r="4577" spans="1:15" hidden="1" x14ac:dyDescent="0.3">
      <c r="A4577" s="4" t="s">
        <v>606</v>
      </c>
      <c r="B4577" s="4">
        <v>23</v>
      </c>
      <c r="C4577" s="4">
        <v>23</v>
      </c>
      <c r="D4577" s="5">
        <v>278</v>
      </c>
      <c r="E4577" s="4" t="s">
        <v>876</v>
      </c>
      <c r="F4577" s="4" t="s">
        <v>1197</v>
      </c>
      <c r="G4577" s="4" t="s">
        <v>1897</v>
      </c>
      <c r="H4577" s="4">
        <v>0.1</v>
      </c>
      <c r="I4577" s="4">
        <v>0.13</v>
      </c>
      <c r="J4577" s="4" t="s">
        <v>1198</v>
      </c>
      <c r="K4577" s="4" t="s">
        <v>881</v>
      </c>
      <c r="L4577" s="4">
        <v>2</v>
      </c>
      <c r="M4577" s="4" t="s">
        <v>1101</v>
      </c>
      <c r="N4577" s="4"/>
    </row>
    <row r="4578" spans="1:15" hidden="1" x14ac:dyDescent="0.3">
      <c r="A4578" s="4" t="s">
        <v>606</v>
      </c>
      <c r="B4578" s="4">
        <v>23</v>
      </c>
      <c r="C4578" s="4">
        <v>23</v>
      </c>
      <c r="D4578" s="5">
        <v>278</v>
      </c>
      <c r="E4578" s="4" t="s">
        <v>876</v>
      </c>
      <c r="F4578" s="4" t="s">
        <v>1197</v>
      </c>
      <c r="G4578" s="4" t="s">
        <v>2228</v>
      </c>
      <c r="H4578" s="4">
        <v>9.7000000000000003E-2</v>
      </c>
      <c r="I4578" s="4">
        <v>0.02</v>
      </c>
      <c r="J4578" s="4" t="s">
        <v>1198</v>
      </c>
      <c r="K4578" s="4" t="s">
        <v>881</v>
      </c>
      <c r="L4578" s="4">
        <v>2</v>
      </c>
      <c r="M4578" s="4" t="s">
        <v>1101</v>
      </c>
      <c r="N4578" s="4"/>
    </row>
    <row r="4579" spans="1:15" hidden="1" x14ac:dyDescent="0.3">
      <c r="A4579" s="4" t="s">
        <v>606</v>
      </c>
      <c r="B4579" s="4">
        <v>23</v>
      </c>
      <c r="C4579" s="4">
        <v>23</v>
      </c>
      <c r="D4579" s="5">
        <v>278</v>
      </c>
      <c r="E4579" s="4" t="s">
        <v>876</v>
      </c>
      <c r="F4579" s="4" t="s">
        <v>1197</v>
      </c>
      <c r="G4579" s="4" t="s">
        <v>879</v>
      </c>
      <c r="H4579" s="4">
        <v>1E-3</v>
      </c>
      <c r="I4579" s="4">
        <v>0.01</v>
      </c>
      <c r="J4579" s="4" t="s">
        <v>1198</v>
      </c>
      <c r="K4579" s="4" t="s">
        <v>881</v>
      </c>
      <c r="L4579" s="4">
        <v>2</v>
      </c>
      <c r="M4579" s="4" t="s">
        <v>1101</v>
      </c>
      <c r="N4579" s="4"/>
    </row>
    <row r="4580" spans="1:15" hidden="1" x14ac:dyDescent="0.3">
      <c r="A4580" s="4" t="s">
        <v>606</v>
      </c>
      <c r="B4580" s="4">
        <v>23</v>
      </c>
      <c r="C4580" s="4">
        <v>23</v>
      </c>
      <c r="D4580" s="5">
        <v>278</v>
      </c>
      <c r="E4580" s="4" t="s">
        <v>876</v>
      </c>
      <c r="F4580" s="4" t="s">
        <v>1197</v>
      </c>
      <c r="G4580" s="4" t="s">
        <v>1656</v>
      </c>
      <c r="H4580" s="4">
        <v>0.7</v>
      </c>
      <c r="I4580" s="4">
        <v>0.36</v>
      </c>
      <c r="J4580" s="4" t="s">
        <v>1198</v>
      </c>
      <c r="K4580" s="4" t="s">
        <v>881</v>
      </c>
      <c r="L4580" s="4">
        <v>2</v>
      </c>
      <c r="M4580" s="4" t="s">
        <v>1101</v>
      </c>
      <c r="N4580" s="4"/>
    </row>
    <row r="4581" spans="1:15" hidden="1" x14ac:dyDescent="0.3">
      <c r="A4581" s="66" t="s">
        <v>606</v>
      </c>
      <c r="B4581" s="66">
        <v>23</v>
      </c>
      <c r="C4581" s="66">
        <v>23</v>
      </c>
      <c r="D4581" s="68">
        <v>278</v>
      </c>
      <c r="E4581" s="4" t="s">
        <v>876</v>
      </c>
      <c r="F4581" s="66" t="s">
        <v>1197</v>
      </c>
      <c r="G4581" s="66" t="s">
        <v>2232</v>
      </c>
      <c r="H4581" s="66">
        <v>9.23</v>
      </c>
      <c r="I4581" s="66">
        <v>2.14</v>
      </c>
      <c r="J4581" s="66" t="s">
        <v>1198</v>
      </c>
      <c r="K4581" s="4" t="s">
        <v>881</v>
      </c>
      <c r="L4581" s="66">
        <v>2</v>
      </c>
      <c r="M4581" s="66" t="s">
        <v>1101</v>
      </c>
      <c r="N4581" s="66"/>
    </row>
    <row r="4582" spans="1:15" hidden="1" x14ac:dyDescent="0.3">
      <c r="A4582" s="4" t="s">
        <v>606</v>
      </c>
      <c r="B4582" s="4">
        <v>23</v>
      </c>
      <c r="C4582" s="4">
        <v>23</v>
      </c>
      <c r="D4582" s="5">
        <v>278</v>
      </c>
      <c r="E4582" s="4" t="s">
        <v>861</v>
      </c>
      <c r="F4582" s="4" t="s">
        <v>1200</v>
      </c>
      <c r="G4582" s="4" t="s">
        <v>1896</v>
      </c>
      <c r="H4582" s="4">
        <v>18.239999999999998</v>
      </c>
      <c r="I4582" s="4">
        <v>3.55</v>
      </c>
      <c r="J4582" s="4" t="s">
        <v>1060</v>
      </c>
      <c r="K4582" s="4" t="s">
        <v>881</v>
      </c>
      <c r="L4582" s="4">
        <v>6</v>
      </c>
      <c r="M4582" s="4" t="s">
        <v>1100</v>
      </c>
      <c r="N4582" s="4"/>
    </row>
    <row r="4583" spans="1:15" hidden="1" x14ac:dyDescent="0.3">
      <c r="A4583" s="4" t="s">
        <v>606</v>
      </c>
      <c r="B4583" s="4">
        <v>23</v>
      </c>
      <c r="C4583" s="4">
        <v>23</v>
      </c>
      <c r="D4583" s="5">
        <v>278</v>
      </c>
      <c r="E4583" s="4" t="s">
        <v>861</v>
      </c>
      <c r="F4583" s="4" t="s">
        <v>1200</v>
      </c>
      <c r="G4583" s="4" t="s">
        <v>2229</v>
      </c>
      <c r="H4583" s="4">
        <v>2.5499999999999998</v>
      </c>
      <c r="I4583" s="4">
        <v>1.6</v>
      </c>
      <c r="J4583" s="4" t="s">
        <v>1060</v>
      </c>
      <c r="K4583" s="4" t="s">
        <v>881</v>
      </c>
      <c r="L4583" s="4">
        <v>6</v>
      </c>
      <c r="M4583" s="4" t="s">
        <v>1100</v>
      </c>
      <c r="N4583" s="4"/>
    </row>
    <row r="4584" spans="1:15" s="67" customFormat="1" hidden="1" x14ac:dyDescent="0.3">
      <c r="A4584" s="4" t="s">
        <v>606</v>
      </c>
      <c r="B4584" s="4">
        <v>23</v>
      </c>
      <c r="C4584" s="4">
        <v>23</v>
      </c>
      <c r="D4584" s="5">
        <v>278</v>
      </c>
      <c r="E4584" s="4" t="s">
        <v>861</v>
      </c>
      <c r="F4584" s="4" t="s">
        <v>1200</v>
      </c>
      <c r="G4584" s="4" t="s">
        <v>1341</v>
      </c>
      <c r="H4584" s="4">
        <v>0.72</v>
      </c>
      <c r="I4584" s="4">
        <v>0.19</v>
      </c>
      <c r="J4584" s="4" t="s">
        <v>1060</v>
      </c>
      <c r="K4584" s="4" t="s">
        <v>881</v>
      </c>
      <c r="L4584" s="4">
        <v>6</v>
      </c>
      <c r="M4584" s="4" t="s">
        <v>1100</v>
      </c>
      <c r="N4584" s="4"/>
      <c r="O4584"/>
    </row>
    <row r="4585" spans="1:15" s="67" customFormat="1" hidden="1" x14ac:dyDescent="0.3">
      <c r="A4585" s="4" t="s">
        <v>606</v>
      </c>
      <c r="B4585" s="4">
        <v>23</v>
      </c>
      <c r="C4585" s="4">
        <v>23</v>
      </c>
      <c r="D4585" s="5">
        <v>278</v>
      </c>
      <c r="E4585" s="4" t="s">
        <v>861</v>
      </c>
      <c r="F4585" s="4" t="s">
        <v>1200</v>
      </c>
      <c r="G4585" s="4" t="s">
        <v>1342</v>
      </c>
      <c r="H4585" s="4">
        <v>69.400000000000006</v>
      </c>
      <c r="I4585" s="4">
        <v>14.63</v>
      </c>
      <c r="J4585" s="4" t="s">
        <v>1060</v>
      </c>
      <c r="K4585" s="4" t="s">
        <v>881</v>
      </c>
      <c r="L4585" s="4">
        <v>6</v>
      </c>
      <c r="M4585" s="4" t="s">
        <v>1100</v>
      </c>
      <c r="N4585" s="4"/>
      <c r="O4585"/>
    </row>
    <row r="4586" spans="1:15" s="67" customFormat="1" hidden="1" x14ac:dyDescent="0.3">
      <c r="A4586" s="4" t="s">
        <v>606</v>
      </c>
      <c r="B4586" s="4">
        <v>23</v>
      </c>
      <c r="C4586" s="4">
        <v>23</v>
      </c>
      <c r="D4586" s="5">
        <v>278</v>
      </c>
      <c r="E4586" s="4" t="s">
        <v>861</v>
      </c>
      <c r="F4586" s="4" t="s">
        <v>922</v>
      </c>
      <c r="G4586" s="4" t="s">
        <v>853</v>
      </c>
      <c r="H4586" s="4">
        <v>0.71</v>
      </c>
      <c r="I4586" s="4">
        <v>0.28999999999999998</v>
      </c>
      <c r="J4586" s="4" t="s">
        <v>1190</v>
      </c>
      <c r="K4586" s="4" t="s">
        <v>881</v>
      </c>
      <c r="L4586" s="4">
        <v>4</v>
      </c>
      <c r="M4586" s="4" t="s">
        <v>1191</v>
      </c>
      <c r="N4586" s="4"/>
      <c r="O4586"/>
    </row>
    <row r="4587" spans="1:15" s="67" customFormat="1" hidden="1" x14ac:dyDescent="0.3">
      <c r="A4587" s="4" t="s">
        <v>606</v>
      </c>
      <c r="B4587" s="4">
        <v>23</v>
      </c>
      <c r="C4587" s="4">
        <v>23</v>
      </c>
      <c r="D4587" s="5">
        <v>279</v>
      </c>
      <c r="E4587" s="4" t="s">
        <v>861</v>
      </c>
      <c r="F4587" s="12" t="s">
        <v>1192</v>
      </c>
      <c r="G4587" s="4" t="s">
        <v>1315</v>
      </c>
      <c r="H4587" s="4">
        <v>88.428571428571431</v>
      </c>
      <c r="I4587" s="4">
        <v>6.5598308630925057</v>
      </c>
      <c r="J4587" s="4" t="s">
        <v>1343</v>
      </c>
      <c r="K4587" s="4" t="s">
        <v>881</v>
      </c>
      <c r="L4587" s="4">
        <v>3</v>
      </c>
      <c r="M4587" s="4" t="s">
        <v>1090</v>
      </c>
      <c r="N4587" s="4"/>
      <c r="O4587"/>
    </row>
    <row r="4588" spans="1:15" hidden="1" x14ac:dyDescent="0.3">
      <c r="A4588" s="4" t="s">
        <v>606</v>
      </c>
      <c r="B4588" s="4">
        <v>23</v>
      </c>
      <c r="C4588" s="4">
        <v>23</v>
      </c>
      <c r="D4588" s="5">
        <v>279</v>
      </c>
      <c r="E4588" s="4" t="s">
        <v>861</v>
      </c>
      <c r="F4588" s="12" t="s">
        <v>1192</v>
      </c>
      <c r="G4588" s="4" t="s">
        <v>2227</v>
      </c>
      <c r="H4588" s="4">
        <v>35.96</v>
      </c>
      <c r="I4588" s="4">
        <v>6.67</v>
      </c>
      <c r="J4588" s="4" t="s">
        <v>856</v>
      </c>
      <c r="K4588" s="4" t="s">
        <v>881</v>
      </c>
      <c r="L4588" s="4">
        <v>3</v>
      </c>
      <c r="M4588" s="4" t="s">
        <v>1193</v>
      </c>
      <c r="N4588" s="4"/>
    </row>
    <row r="4589" spans="1:15" hidden="1" x14ac:dyDescent="0.3">
      <c r="A4589" s="4" t="s">
        <v>606</v>
      </c>
      <c r="B4589" s="4">
        <v>23</v>
      </c>
      <c r="C4589" s="4">
        <v>23</v>
      </c>
      <c r="D4589" s="5">
        <v>279</v>
      </c>
      <c r="E4589" s="4" t="s">
        <v>861</v>
      </c>
      <c r="F4589" s="12" t="s">
        <v>1192</v>
      </c>
      <c r="G4589" s="4" t="s">
        <v>1070</v>
      </c>
      <c r="H4589" s="4">
        <v>34.94</v>
      </c>
      <c r="I4589" s="4">
        <v>2.4700000000000002</v>
      </c>
      <c r="J4589" s="4" t="s">
        <v>856</v>
      </c>
      <c r="K4589" s="4" t="s">
        <v>881</v>
      </c>
      <c r="L4589" s="4">
        <v>3</v>
      </c>
      <c r="M4589" s="4" t="s">
        <v>1194</v>
      </c>
      <c r="N4589" s="4"/>
    </row>
    <row r="4590" spans="1:15" hidden="1" x14ac:dyDescent="0.3">
      <c r="A4590" s="4" t="s">
        <v>606</v>
      </c>
      <c r="B4590" s="4">
        <v>23</v>
      </c>
      <c r="C4590" s="4">
        <v>23</v>
      </c>
      <c r="D4590" s="5">
        <v>279</v>
      </c>
      <c r="E4590" s="4" t="s">
        <v>861</v>
      </c>
      <c r="F4590" s="12" t="s">
        <v>1192</v>
      </c>
      <c r="G4590" s="4" t="s">
        <v>1760</v>
      </c>
      <c r="H4590" s="4">
        <v>9.0243902439024382</v>
      </c>
      <c r="I4590" s="4">
        <f>SQRT((I4591/H4592)^2+(H4591/H4592^2*I4592)^2)</f>
        <v>4.9280313877991935</v>
      </c>
      <c r="J4590" s="4" t="s">
        <v>856</v>
      </c>
      <c r="K4590" s="4" t="s">
        <v>881</v>
      </c>
      <c r="L4590" s="4">
        <v>3</v>
      </c>
      <c r="M4590" s="4" t="s">
        <v>1904</v>
      </c>
      <c r="N4590" s="4"/>
    </row>
    <row r="4591" spans="1:15" hidden="1" x14ac:dyDescent="0.3">
      <c r="A4591" s="4" t="s">
        <v>606</v>
      </c>
      <c r="B4591" s="4">
        <v>23</v>
      </c>
      <c r="C4591" s="4">
        <v>23</v>
      </c>
      <c r="D4591" s="5">
        <v>279</v>
      </c>
      <c r="E4591" s="4" t="s">
        <v>861</v>
      </c>
      <c r="F4591" s="12" t="s">
        <v>1192</v>
      </c>
      <c r="G4591" s="4" t="s">
        <v>1759</v>
      </c>
      <c r="H4591" s="4">
        <v>0.37</v>
      </c>
      <c r="I4591" s="4">
        <v>0.15</v>
      </c>
      <c r="J4591" s="4" t="s">
        <v>856</v>
      </c>
      <c r="K4591" s="4" t="s">
        <v>881</v>
      </c>
      <c r="L4591" s="4">
        <v>3</v>
      </c>
      <c r="M4591" s="4" t="s">
        <v>1195</v>
      </c>
      <c r="N4591" s="4"/>
    </row>
    <row r="4592" spans="1:15" hidden="1" x14ac:dyDescent="0.3">
      <c r="A4592" s="4" t="s">
        <v>606</v>
      </c>
      <c r="B4592" s="4">
        <v>23</v>
      </c>
      <c r="C4592" s="4">
        <v>23</v>
      </c>
      <c r="D4592" s="5">
        <v>279</v>
      </c>
      <c r="E4592" s="4" t="s">
        <v>861</v>
      </c>
      <c r="F4592" s="4" t="s">
        <v>1192</v>
      </c>
      <c r="G4592" s="4" t="s">
        <v>967</v>
      </c>
      <c r="H4592" s="4">
        <v>4.1000000000000002E-2</v>
      </c>
      <c r="I4592" s="4">
        <v>1.4999999999999999E-2</v>
      </c>
      <c r="J4592" s="4" t="s">
        <v>856</v>
      </c>
      <c r="K4592" s="4" t="s">
        <v>881</v>
      </c>
      <c r="L4592" s="4">
        <v>3</v>
      </c>
      <c r="M4592" s="4" t="s">
        <v>1196</v>
      </c>
      <c r="N4592" s="4"/>
    </row>
    <row r="4593" spans="1:14" hidden="1" x14ac:dyDescent="0.3">
      <c r="A4593" s="4" t="s">
        <v>606</v>
      </c>
      <c r="B4593" s="4">
        <v>23</v>
      </c>
      <c r="C4593" s="4">
        <v>23</v>
      </c>
      <c r="D4593" s="5">
        <v>279</v>
      </c>
      <c r="E4593" s="4" t="s">
        <v>876</v>
      </c>
      <c r="F4593" s="4" t="s">
        <v>1197</v>
      </c>
      <c r="G4593" s="4" t="s">
        <v>1897</v>
      </c>
      <c r="H4593" s="4"/>
      <c r="I4593" s="4"/>
      <c r="J4593" s="4" t="s">
        <v>1198</v>
      </c>
      <c r="K4593" s="4" t="s">
        <v>881</v>
      </c>
      <c r="L4593" s="4">
        <v>3</v>
      </c>
      <c r="M4593" s="4" t="s">
        <v>1101</v>
      </c>
      <c r="N4593" s="4"/>
    </row>
    <row r="4594" spans="1:14" hidden="1" x14ac:dyDescent="0.3">
      <c r="A4594" s="4" t="s">
        <v>606</v>
      </c>
      <c r="B4594" s="4">
        <v>23</v>
      </c>
      <c r="C4594" s="4">
        <v>23</v>
      </c>
      <c r="D4594" s="5">
        <v>279</v>
      </c>
      <c r="E4594" s="4" t="s">
        <v>876</v>
      </c>
      <c r="F4594" s="4" t="s">
        <v>1197</v>
      </c>
      <c r="G4594" s="4" t="s">
        <v>2228</v>
      </c>
      <c r="H4594" s="4"/>
      <c r="I4594" s="4"/>
      <c r="J4594" s="4" t="s">
        <v>1198</v>
      </c>
      <c r="K4594" s="4" t="s">
        <v>881</v>
      </c>
      <c r="L4594" s="4">
        <v>3</v>
      </c>
      <c r="M4594" s="4" t="s">
        <v>1101</v>
      </c>
      <c r="N4594" s="4"/>
    </row>
    <row r="4595" spans="1:14" hidden="1" x14ac:dyDescent="0.3">
      <c r="A4595" s="4" t="s">
        <v>606</v>
      </c>
      <c r="B4595" s="4">
        <v>23</v>
      </c>
      <c r="C4595" s="4">
        <v>23</v>
      </c>
      <c r="D4595" s="5">
        <v>279</v>
      </c>
      <c r="E4595" s="4" t="s">
        <v>876</v>
      </c>
      <c r="F4595" s="4" t="s">
        <v>1197</v>
      </c>
      <c r="G4595" s="4" t="s">
        <v>879</v>
      </c>
      <c r="H4595" s="4"/>
      <c r="I4595" s="4"/>
      <c r="J4595" s="4" t="s">
        <v>1198</v>
      </c>
      <c r="K4595" s="4" t="s">
        <v>881</v>
      </c>
      <c r="L4595" s="4">
        <v>3</v>
      </c>
      <c r="M4595" s="4" t="s">
        <v>1101</v>
      </c>
      <c r="N4595" s="4"/>
    </row>
    <row r="4596" spans="1:14" hidden="1" x14ac:dyDescent="0.3">
      <c r="A4596" s="4" t="s">
        <v>606</v>
      </c>
      <c r="B4596" s="4">
        <v>23</v>
      </c>
      <c r="C4596" s="4">
        <v>23</v>
      </c>
      <c r="D4596" s="5">
        <v>279</v>
      </c>
      <c r="E4596" s="4" t="s">
        <v>876</v>
      </c>
      <c r="F4596" s="4" t="s">
        <v>1197</v>
      </c>
      <c r="G4596" s="4" t="s">
        <v>1656</v>
      </c>
      <c r="H4596" s="4"/>
      <c r="I4596" s="4"/>
      <c r="J4596" s="4" t="s">
        <v>1198</v>
      </c>
      <c r="K4596" s="4" t="s">
        <v>881</v>
      </c>
      <c r="L4596" s="4">
        <v>3</v>
      </c>
      <c r="M4596" s="4" t="s">
        <v>1101</v>
      </c>
      <c r="N4596" s="4"/>
    </row>
    <row r="4597" spans="1:14" hidden="1" x14ac:dyDescent="0.3">
      <c r="A4597" s="66" t="s">
        <v>606</v>
      </c>
      <c r="B4597" s="66">
        <v>23</v>
      </c>
      <c r="C4597" s="66">
        <v>23</v>
      </c>
      <c r="D4597" s="68">
        <v>279</v>
      </c>
      <c r="E4597" s="4" t="s">
        <v>876</v>
      </c>
      <c r="F4597" s="66" t="s">
        <v>1197</v>
      </c>
      <c r="G4597" s="66" t="s">
        <v>2232</v>
      </c>
      <c r="H4597" s="66">
        <v>10.51</v>
      </c>
      <c r="I4597" s="66">
        <v>1.96</v>
      </c>
      <c r="J4597" s="66" t="s">
        <v>1198</v>
      </c>
      <c r="K4597" s="4" t="s">
        <v>881</v>
      </c>
      <c r="L4597" s="66">
        <v>3</v>
      </c>
      <c r="M4597" s="66" t="s">
        <v>1101</v>
      </c>
      <c r="N4597" s="66"/>
    </row>
    <row r="4598" spans="1:14" hidden="1" x14ac:dyDescent="0.3">
      <c r="A4598" s="4" t="s">
        <v>606</v>
      </c>
      <c r="B4598" s="4">
        <v>23</v>
      </c>
      <c r="C4598" s="4">
        <v>23</v>
      </c>
      <c r="D4598" s="5">
        <v>279</v>
      </c>
      <c r="E4598" s="4" t="s">
        <v>861</v>
      </c>
      <c r="F4598" s="4" t="s">
        <v>922</v>
      </c>
      <c r="G4598" s="4" t="s">
        <v>853</v>
      </c>
      <c r="H4598" s="4">
        <v>1.5</v>
      </c>
      <c r="I4598" s="4">
        <v>0.61</v>
      </c>
      <c r="J4598" s="4" t="s">
        <v>1190</v>
      </c>
      <c r="K4598" s="4" t="s">
        <v>881</v>
      </c>
      <c r="L4598" s="4">
        <v>2</v>
      </c>
      <c r="M4598" s="4" t="s">
        <v>1191</v>
      </c>
      <c r="N4598" s="4"/>
    </row>
    <row r="4599" spans="1:14" hidden="1" x14ac:dyDescent="0.3">
      <c r="A4599" s="4" t="s">
        <v>606</v>
      </c>
      <c r="B4599" s="4">
        <v>23</v>
      </c>
      <c r="C4599" s="4">
        <v>23</v>
      </c>
      <c r="D4599" s="5">
        <v>280</v>
      </c>
      <c r="E4599" s="4" t="s">
        <v>861</v>
      </c>
      <c r="F4599" s="12" t="s">
        <v>1192</v>
      </c>
      <c r="G4599" s="4" t="s">
        <v>1315</v>
      </c>
      <c r="H4599" s="4">
        <v>89.581250000000011</v>
      </c>
      <c r="I4599" s="4">
        <v>7.1359800775132944</v>
      </c>
      <c r="J4599" s="4" t="s">
        <v>1343</v>
      </c>
      <c r="K4599" s="4" t="s">
        <v>881</v>
      </c>
      <c r="L4599" s="4">
        <v>7</v>
      </c>
      <c r="M4599" s="4" t="s">
        <v>1090</v>
      </c>
      <c r="N4599" s="4"/>
    </row>
    <row r="4600" spans="1:14" hidden="1" x14ac:dyDescent="0.3">
      <c r="A4600" s="4" t="s">
        <v>606</v>
      </c>
      <c r="B4600" s="4">
        <v>23</v>
      </c>
      <c r="C4600" s="4">
        <v>23</v>
      </c>
      <c r="D4600" s="5">
        <v>280</v>
      </c>
      <c r="E4600" s="4" t="s">
        <v>861</v>
      </c>
      <c r="F4600" s="12" t="s">
        <v>1192</v>
      </c>
      <c r="G4600" s="4" t="s">
        <v>2227</v>
      </c>
      <c r="H4600" s="4">
        <v>37.21</v>
      </c>
      <c r="I4600" s="4">
        <v>4.4800000000000004</v>
      </c>
      <c r="J4600" s="4" t="s">
        <v>856</v>
      </c>
      <c r="K4600" s="4" t="s">
        <v>881</v>
      </c>
      <c r="L4600" s="4">
        <v>7</v>
      </c>
      <c r="M4600" s="4" t="s">
        <v>1193</v>
      </c>
      <c r="N4600" s="4"/>
    </row>
    <row r="4601" spans="1:14" hidden="1" x14ac:dyDescent="0.3">
      <c r="A4601" s="4" t="s">
        <v>606</v>
      </c>
      <c r="B4601" s="4">
        <v>23</v>
      </c>
      <c r="C4601" s="4">
        <v>23</v>
      </c>
      <c r="D4601" s="5">
        <v>280</v>
      </c>
      <c r="E4601" s="4" t="s">
        <v>861</v>
      </c>
      <c r="F4601" s="12" t="s">
        <v>1192</v>
      </c>
      <c r="G4601" s="4" t="s">
        <v>1070</v>
      </c>
      <c r="H4601" s="4">
        <v>33.53</v>
      </c>
      <c r="I4601" s="4">
        <v>2.25</v>
      </c>
      <c r="J4601" s="4" t="s">
        <v>856</v>
      </c>
      <c r="K4601" s="4" t="s">
        <v>881</v>
      </c>
      <c r="L4601" s="4">
        <v>7</v>
      </c>
      <c r="M4601" s="4" t="s">
        <v>1194</v>
      </c>
      <c r="N4601" s="4"/>
    </row>
    <row r="4602" spans="1:14" hidden="1" x14ac:dyDescent="0.3">
      <c r="A4602" s="4" t="s">
        <v>606</v>
      </c>
      <c r="B4602" s="4">
        <v>23</v>
      </c>
      <c r="C4602" s="4">
        <v>23</v>
      </c>
      <c r="D4602" s="5">
        <v>280</v>
      </c>
      <c r="E4602" s="4" t="s">
        <v>861</v>
      </c>
      <c r="F4602" s="12" t="s">
        <v>1192</v>
      </c>
      <c r="G4602" s="4" t="s">
        <v>1760</v>
      </c>
      <c r="H4602" s="4">
        <v>9.7727272727272734</v>
      </c>
      <c r="I4602" s="4">
        <f>SQRT((I4603/H4604)^2+(H4603/H4604^2*I4604)^2)</f>
        <v>1.2711230095266137</v>
      </c>
      <c r="J4602" s="4" t="s">
        <v>856</v>
      </c>
      <c r="K4602" s="4" t="s">
        <v>881</v>
      </c>
      <c r="L4602" s="4">
        <v>7</v>
      </c>
      <c r="M4602" s="4" t="s">
        <v>1904</v>
      </c>
      <c r="N4602" s="4"/>
    </row>
    <row r="4603" spans="1:14" hidden="1" x14ac:dyDescent="0.3">
      <c r="A4603" s="4" t="s">
        <v>606</v>
      </c>
      <c r="B4603" s="4">
        <v>23</v>
      </c>
      <c r="C4603" s="4">
        <v>23</v>
      </c>
      <c r="D4603" s="5">
        <v>280</v>
      </c>
      <c r="E4603" s="4" t="s">
        <v>861</v>
      </c>
      <c r="F4603" s="12" t="s">
        <v>1192</v>
      </c>
      <c r="G4603" s="4" t="s">
        <v>1759</v>
      </c>
      <c r="H4603" s="4">
        <v>0.43</v>
      </c>
      <c r="I4603" s="4">
        <v>0.04</v>
      </c>
      <c r="J4603" s="4" t="s">
        <v>856</v>
      </c>
      <c r="K4603" s="4" t="s">
        <v>881</v>
      </c>
      <c r="L4603" s="4">
        <v>7</v>
      </c>
      <c r="M4603" s="4" t="s">
        <v>1195</v>
      </c>
      <c r="N4603" s="4"/>
    </row>
    <row r="4604" spans="1:14" hidden="1" x14ac:dyDescent="0.3">
      <c r="A4604" s="4" t="s">
        <v>606</v>
      </c>
      <c r="B4604" s="4">
        <v>23</v>
      </c>
      <c r="C4604" s="4">
        <v>23</v>
      </c>
      <c r="D4604" s="5">
        <v>280</v>
      </c>
      <c r="E4604" s="4" t="s">
        <v>861</v>
      </c>
      <c r="F4604" s="4" t="s">
        <v>1192</v>
      </c>
      <c r="G4604" s="4" t="s">
        <v>967</v>
      </c>
      <c r="H4604" s="4">
        <v>4.3999999999999997E-2</v>
      </c>
      <c r="I4604" s="4">
        <v>4.0000000000000001E-3</v>
      </c>
      <c r="J4604" s="4" t="s">
        <v>856</v>
      </c>
      <c r="K4604" s="4" t="s">
        <v>881</v>
      </c>
      <c r="L4604" s="4">
        <v>7</v>
      </c>
      <c r="M4604" s="4" t="s">
        <v>1196</v>
      </c>
      <c r="N4604" s="4"/>
    </row>
    <row r="4605" spans="1:14" hidden="1" x14ac:dyDescent="0.3">
      <c r="A4605" s="4" t="s">
        <v>606</v>
      </c>
      <c r="B4605" s="4">
        <v>23</v>
      </c>
      <c r="C4605" s="4">
        <v>23</v>
      </c>
      <c r="D4605" s="5">
        <v>280</v>
      </c>
      <c r="E4605" s="4" t="s">
        <v>876</v>
      </c>
      <c r="F4605" s="4" t="s">
        <v>1197</v>
      </c>
      <c r="G4605" s="4" t="s">
        <v>1897</v>
      </c>
      <c r="H4605" s="4">
        <v>0.28000000000000003</v>
      </c>
      <c r="I4605" s="4">
        <v>0.25</v>
      </c>
      <c r="J4605" s="4" t="s">
        <v>1198</v>
      </c>
      <c r="K4605" s="4" t="s">
        <v>881</v>
      </c>
      <c r="L4605" s="4">
        <v>7</v>
      </c>
      <c r="M4605" s="4" t="s">
        <v>1101</v>
      </c>
      <c r="N4605" s="4"/>
    </row>
    <row r="4606" spans="1:14" hidden="1" x14ac:dyDescent="0.3">
      <c r="A4606" s="4" t="s">
        <v>606</v>
      </c>
      <c r="B4606" s="4">
        <v>23</v>
      </c>
      <c r="C4606" s="4">
        <v>23</v>
      </c>
      <c r="D4606" s="5">
        <v>280</v>
      </c>
      <c r="E4606" s="4" t="s">
        <v>876</v>
      </c>
      <c r="F4606" s="4" t="s">
        <v>1197</v>
      </c>
      <c r="G4606" s="4" t="s">
        <v>2228</v>
      </c>
      <c r="H4606" s="4">
        <v>0.108</v>
      </c>
      <c r="I4606" s="4">
        <v>0.02</v>
      </c>
      <c r="J4606" s="4" t="s">
        <v>1198</v>
      </c>
      <c r="K4606" s="4" t="s">
        <v>881</v>
      </c>
      <c r="L4606" s="4">
        <v>7</v>
      </c>
      <c r="M4606" s="4" t="s">
        <v>1101</v>
      </c>
      <c r="N4606" s="4"/>
    </row>
    <row r="4607" spans="1:14" hidden="1" x14ac:dyDescent="0.3">
      <c r="A4607" s="4" t="s">
        <v>606</v>
      </c>
      <c r="B4607" s="4">
        <v>23</v>
      </c>
      <c r="C4607" s="4">
        <v>23</v>
      </c>
      <c r="D4607" s="5">
        <v>280</v>
      </c>
      <c r="E4607" s="4" t="s">
        <v>876</v>
      </c>
      <c r="F4607" s="4" t="s">
        <v>1197</v>
      </c>
      <c r="G4607" s="4" t="s">
        <v>879</v>
      </c>
      <c r="H4607" s="4">
        <v>2E-3</v>
      </c>
      <c r="I4607" s="4">
        <v>0.01</v>
      </c>
      <c r="J4607" s="4" t="s">
        <v>1198</v>
      </c>
      <c r="K4607" s="4" t="s">
        <v>881</v>
      </c>
      <c r="L4607" s="4">
        <v>7</v>
      </c>
      <c r="M4607" s="4" t="s">
        <v>1101</v>
      </c>
      <c r="N4607" s="4"/>
    </row>
    <row r="4608" spans="1:14" hidden="1" x14ac:dyDescent="0.3">
      <c r="A4608" s="4" t="s">
        <v>606</v>
      </c>
      <c r="B4608" s="4">
        <v>23</v>
      </c>
      <c r="C4608" s="4">
        <v>23</v>
      </c>
      <c r="D4608" s="5">
        <v>280</v>
      </c>
      <c r="E4608" s="4" t="s">
        <v>876</v>
      </c>
      <c r="F4608" s="4" t="s">
        <v>1197</v>
      </c>
      <c r="G4608" s="4" t="s">
        <v>1656</v>
      </c>
      <c r="H4608" s="4">
        <v>1.3</v>
      </c>
      <c r="I4608" s="4">
        <v>0.52</v>
      </c>
      <c r="J4608" s="4" t="s">
        <v>1198</v>
      </c>
      <c r="K4608" s="4" t="s">
        <v>881</v>
      </c>
      <c r="L4608" s="4">
        <v>7</v>
      </c>
      <c r="M4608" s="4" t="s">
        <v>1101</v>
      </c>
      <c r="N4608" s="4"/>
    </row>
    <row r="4609" spans="1:14" hidden="1" x14ac:dyDescent="0.3">
      <c r="A4609" s="66" t="s">
        <v>606</v>
      </c>
      <c r="B4609" s="66">
        <v>23</v>
      </c>
      <c r="C4609" s="66">
        <v>23</v>
      </c>
      <c r="D4609" s="68">
        <v>280</v>
      </c>
      <c r="E4609" s="4" t="s">
        <v>876</v>
      </c>
      <c r="F4609" s="66" t="s">
        <v>1197</v>
      </c>
      <c r="G4609" s="66" t="s">
        <v>2232</v>
      </c>
      <c r="H4609" s="66">
        <v>11.93</v>
      </c>
      <c r="I4609" s="66">
        <v>4.0199999999999996</v>
      </c>
      <c r="J4609" s="66" t="s">
        <v>1198</v>
      </c>
      <c r="K4609" s="4" t="s">
        <v>881</v>
      </c>
      <c r="L4609" s="66">
        <v>7</v>
      </c>
      <c r="M4609" s="66" t="s">
        <v>1101</v>
      </c>
      <c r="N4609" s="66"/>
    </row>
    <row r="4610" spans="1:14" hidden="1" x14ac:dyDescent="0.3">
      <c r="A4610" s="4" t="s">
        <v>606</v>
      </c>
      <c r="B4610" s="4">
        <v>23</v>
      </c>
      <c r="C4610" s="4">
        <v>23</v>
      </c>
      <c r="D4610" s="5">
        <v>280</v>
      </c>
      <c r="E4610" s="4" t="s">
        <v>876</v>
      </c>
      <c r="F4610" s="4" t="s">
        <v>1199</v>
      </c>
      <c r="G4610" s="4" t="s">
        <v>1656</v>
      </c>
      <c r="H4610" s="4">
        <v>3.78</v>
      </c>
      <c r="I4610" s="4">
        <v>0.98</v>
      </c>
      <c r="J4610" s="4" t="s">
        <v>1198</v>
      </c>
      <c r="K4610" s="4" t="s">
        <v>881</v>
      </c>
      <c r="L4610" s="4">
        <v>3</v>
      </c>
      <c r="M4610" s="4" t="s">
        <v>1101</v>
      </c>
      <c r="N4610" s="4"/>
    </row>
    <row r="4611" spans="1:14" hidden="1" x14ac:dyDescent="0.3">
      <c r="A4611" s="4" t="s">
        <v>606</v>
      </c>
      <c r="B4611" s="4">
        <v>23</v>
      </c>
      <c r="C4611" s="4">
        <v>23</v>
      </c>
      <c r="D4611" s="5">
        <v>280</v>
      </c>
      <c r="E4611" s="4" t="s">
        <v>876</v>
      </c>
      <c r="F4611" s="4" t="s">
        <v>1199</v>
      </c>
      <c r="G4611" s="4" t="s">
        <v>879</v>
      </c>
      <c r="H4611" s="4">
        <v>4.7E-2</v>
      </c>
      <c r="I4611" s="4">
        <v>0.02</v>
      </c>
      <c r="J4611" s="4" t="s">
        <v>1198</v>
      </c>
      <c r="K4611" s="4" t="s">
        <v>881</v>
      </c>
      <c r="L4611" s="4">
        <v>3</v>
      </c>
      <c r="M4611" s="4" t="s">
        <v>1101</v>
      </c>
      <c r="N4611" s="4"/>
    </row>
    <row r="4612" spans="1:14" hidden="1" x14ac:dyDescent="0.3">
      <c r="A4612" s="4" t="s">
        <v>606</v>
      </c>
      <c r="B4612" s="4">
        <v>23</v>
      </c>
      <c r="C4612" s="4">
        <v>23</v>
      </c>
      <c r="D4612" s="5">
        <v>280</v>
      </c>
      <c r="E4612" s="4" t="s">
        <v>876</v>
      </c>
      <c r="F4612" s="4" t="s">
        <v>1199</v>
      </c>
      <c r="G4612" s="4" t="s">
        <v>2228</v>
      </c>
      <c r="H4612" s="4">
        <v>8.8999999999999996E-2</v>
      </c>
      <c r="I4612" s="4">
        <v>0.06</v>
      </c>
      <c r="J4612" s="4" t="s">
        <v>1198</v>
      </c>
      <c r="K4612" s="4" t="s">
        <v>881</v>
      </c>
      <c r="L4612" s="4">
        <v>3</v>
      </c>
      <c r="M4612" s="4" t="s">
        <v>1101</v>
      </c>
      <c r="N4612" s="4"/>
    </row>
    <row r="4613" spans="1:14" hidden="1" x14ac:dyDescent="0.3">
      <c r="A4613" s="4" t="s">
        <v>606</v>
      </c>
      <c r="B4613" s="4">
        <v>23</v>
      </c>
      <c r="C4613" s="4">
        <v>23</v>
      </c>
      <c r="D4613" s="5">
        <v>280</v>
      </c>
      <c r="E4613" s="4" t="s">
        <v>876</v>
      </c>
      <c r="F4613" s="4" t="s">
        <v>1199</v>
      </c>
      <c r="G4613" s="4" t="s">
        <v>1897</v>
      </c>
      <c r="H4613" s="4">
        <v>0.17</v>
      </c>
      <c r="I4613" s="4">
        <v>0.12</v>
      </c>
      <c r="J4613" s="4" t="s">
        <v>1198</v>
      </c>
      <c r="K4613" s="4" t="s">
        <v>881</v>
      </c>
      <c r="L4613" s="4">
        <v>3</v>
      </c>
      <c r="M4613" s="4" t="s">
        <v>1101</v>
      </c>
      <c r="N4613" s="4"/>
    </row>
    <row r="4614" spans="1:14" hidden="1" x14ac:dyDescent="0.3">
      <c r="A4614" s="66" t="s">
        <v>606</v>
      </c>
      <c r="B4614" s="66">
        <v>23</v>
      </c>
      <c r="C4614" s="66">
        <v>23</v>
      </c>
      <c r="D4614" s="68">
        <v>280</v>
      </c>
      <c r="E4614" s="4" t="s">
        <v>876</v>
      </c>
      <c r="F4614" s="66" t="s">
        <v>1199</v>
      </c>
      <c r="G4614" s="66" t="s">
        <v>2232</v>
      </c>
      <c r="H4614" s="66">
        <v>23.3</v>
      </c>
      <c r="I4614" s="66">
        <v>4.05</v>
      </c>
      <c r="J4614" s="66" t="s">
        <v>1198</v>
      </c>
      <c r="K4614" s="4" t="s">
        <v>881</v>
      </c>
      <c r="L4614" s="66">
        <v>3</v>
      </c>
      <c r="M4614" s="66" t="s">
        <v>1101</v>
      </c>
      <c r="N4614" s="66"/>
    </row>
    <row r="4615" spans="1:14" hidden="1" x14ac:dyDescent="0.3">
      <c r="A4615" s="4" t="s">
        <v>606</v>
      </c>
      <c r="B4615" s="4">
        <v>23</v>
      </c>
      <c r="C4615" s="4">
        <v>23</v>
      </c>
      <c r="D4615" s="5">
        <v>280</v>
      </c>
      <c r="E4615" s="4" t="s">
        <v>861</v>
      </c>
      <c r="F4615" s="4" t="s">
        <v>1200</v>
      </c>
      <c r="G4615" s="4" t="s">
        <v>1896</v>
      </c>
      <c r="H4615" s="4">
        <v>21.96</v>
      </c>
      <c r="I4615" s="4">
        <v>8.1</v>
      </c>
      <c r="J4615" s="4" t="s">
        <v>1060</v>
      </c>
      <c r="K4615" s="4" t="s">
        <v>881</v>
      </c>
      <c r="L4615" s="4">
        <v>12</v>
      </c>
      <c r="M4615" s="4" t="s">
        <v>1100</v>
      </c>
      <c r="N4615" s="4"/>
    </row>
    <row r="4616" spans="1:14" hidden="1" x14ac:dyDescent="0.3">
      <c r="A4616" s="4" t="s">
        <v>606</v>
      </c>
      <c r="B4616" s="4">
        <v>23</v>
      </c>
      <c r="C4616" s="4">
        <v>23</v>
      </c>
      <c r="D4616" s="5">
        <v>280</v>
      </c>
      <c r="E4616" s="4" t="s">
        <v>861</v>
      </c>
      <c r="F4616" s="4" t="s">
        <v>1200</v>
      </c>
      <c r="G4616" s="4" t="s">
        <v>2229</v>
      </c>
      <c r="H4616" s="4">
        <v>1.58</v>
      </c>
      <c r="I4616" s="4">
        <v>0.42</v>
      </c>
      <c r="J4616" s="4" t="s">
        <v>1060</v>
      </c>
      <c r="K4616" s="4" t="s">
        <v>881</v>
      </c>
      <c r="L4616" s="4">
        <v>12</v>
      </c>
      <c r="M4616" s="4" t="s">
        <v>1100</v>
      </c>
      <c r="N4616" s="4"/>
    </row>
    <row r="4617" spans="1:14" hidden="1" x14ac:dyDescent="0.3">
      <c r="A4617" s="4" t="s">
        <v>606</v>
      </c>
      <c r="B4617" s="4">
        <v>23</v>
      </c>
      <c r="C4617" s="4">
        <v>23</v>
      </c>
      <c r="D4617" s="5">
        <v>280</v>
      </c>
      <c r="E4617" s="4" t="s">
        <v>861</v>
      </c>
      <c r="F4617" s="4" t="s">
        <v>1200</v>
      </c>
      <c r="G4617" s="4" t="s">
        <v>1341</v>
      </c>
      <c r="H4617" s="4">
        <v>0.62</v>
      </c>
      <c r="I4617" s="4">
        <v>0.27</v>
      </c>
      <c r="J4617" s="4" t="s">
        <v>1060</v>
      </c>
      <c r="K4617" s="4" t="s">
        <v>881</v>
      </c>
      <c r="L4617" s="4">
        <v>12</v>
      </c>
      <c r="M4617" s="4" t="s">
        <v>1100</v>
      </c>
      <c r="N4617" s="4"/>
    </row>
    <row r="4618" spans="1:14" hidden="1" x14ac:dyDescent="0.3">
      <c r="A4618" s="4" t="s">
        <v>606</v>
      </c>
      <c r="B4618" s="4">
        <v>23</v>
      </c>
      <c r="C4618" s="4">
        <v>23</v>
      </c>
      <c r="D4618" s="5">
        <v>280</v>
      </c>
      <c r="E4618" s="4" t="s">
        <v>861</v>
      </c>
      <c r="F4618" s="4" t="s">
        <v>1200</v>
      </c>
      <c r="G4618" s="4" t="s">
        <v>1342</v>
      </c>
      <c r="H4618" s="4">
        <v>80.53</v>
      </c>
      <c r="I4618" s="4">
        <v>12.78</v>
      </c>
      <c r="J4618" s="4" t="s">
        <v>1060</v>
      </c>
      <c r="K4618" s="4" t="s">
        <v>881</v>
      </c>
      <c r="L4618" s="4">
        <v>12</v>
      </c>
      <c r="M4618" s="4" t="s">
        <v>1100</v>
      </c>
      <c r="N4618" s="4"/>
    </row>
    <row r="4619" spans="1:14" hidden="1" x14ac:dyDescent="0.3">
      <c r="A4619" s="4" t="s">
        <v>606</v>
      </c>
      <c r="B4619" s="4">
        <v>23</v>
      </c>
      <c r="C4619" s="4">
        <v>23</v>
      </c>
      <c r="D4619" s="5">
        <v>280</v>
      </c>
      <c r="E4619" s="4" t="s">
        <v>861</v>
      </c>
      <c r="F4619" s="12" t="s">
        <v>922</v>
      </c>
      <c r="G4619" s="4" t="s">
        <v>1896</v>
      </c>
      <c r="H4619" s="4">
        <v>8.8726456416995205</v>
      </c>
      <c r="I4619" s="4">
        <v>1.7578124999999787</v>
      </c>
      <c r="J4619" s="4" t="s">
        <v>1060</v>
      </c>
      <c r="K4619" s="4" t="s">
        <v>881</v>
      </c>
      <c r="L4619" s="4">
        <v>12</v>
      </c>
      <c r="M4619" s="4" t="s">
        <v>1202</v>
      </c>
      <c r="N4619" s="4"/>
    </row>
    <row r="4620" spans="1:14" hidden="1" x14ac:dyDescent="0.3">
      <c r="A4620" s="4" t="s">
        <v>606</v>
      </c>
      <c r="B4620" s="4">
        <v>23</v>
      </c>
      <c r="C4620" s="4">
        <v>23</v>
      </c>
      <c r="D4620" s="5">
        <v>280</v>
      </c>
      <c r="E4620" s="4" t="s">
        <v>861</v>
      </c>
      <c r="F4620" s="12" t="s">
        <v>904</v>
      </c>
      <c r="G4620" s="4" t="s">
        <v>1896</v>
      </c>
      <c r="H4620" s="4">
        <v>14.9536827912834</v>
      </c>
      <c r="I4620" s="4">
        <v>4.5572916666665986</v>
      </c>
      <c r="J4620" s="4" t="s">
        <v>1060</v>
      </c>
      <c r="K4620" s="4" t="s">
        <v>881</v>
      </c>
      <c r="L4620" s="4">
        <v>12</v>
      </c>
      <c r="M4620" s="4" t="s">
        <v>1202</v>
      </c>
      <c r="N4620" s="4"/>
    </row>
    <row r="4621" spans="1:14" hidden="1" x14ac:dyDescent="0.3">
      <c r="A4621" s="4" t="s">
        <v>606</v>
      </c>
      <c r="B4621" s="4">
        <v>23</v>
      </c>
      <c r="C4621" s="4">
        <v>23</v>
      </c>
      <c r="D4621" s="5">
        <v>280</v>
      </c>
      <c r="E4621" s="4" t="s">
        <v>861</v>
      </c>
      <c r="F4621" s="12" t="s">
        <v>905</v>
      </c>
      <c r="G4621" s="4" t="s">
        <v>1896</v>
      </c>
      <c r="H4621" s="4">
        <v>21.034377737625899</v>
      </c>
      <c r="I4621" s="4">
        <v>3.9065922032412992</v>
      </c>
      <c r="J4621" s="4" t="s">
        <v>1060</v>
      </c>
      <c r="K4621" s="4" t="s">
        <v>881</v>
      </c>
      <c r="L4621" s="4">
        <v>12</v>
      </c>
      <c r="M4621" s="4" t="s">
        <v>1202</v>
      </c>
      <c r="N4621" s="4"/>
    </row>
    <row r="4622" spans="1:14" hidden="1" x14ac:dyDescent="0.3">
      <c r="A4622" s="4" t="s">
        <v>606</v>
      </c>
      <c r="B4622" s="4">
        <v>23</v>
      </c>
      <c r="C4622" s="4">
        <v>23</v>
      </c>
      <c r="D4622" s="5">
        <v>280</v>
      </c>
      <c r="E4622" s="4" t="s">
        <v>861</v>
      </c>
      <c r="F4622" s="12" t="s">
        <v>902</v>
      </c>
      <c r="G4622" s="4" t="s">
        <v>1896</v>
      </c>
      <c r="H4622" s="4">
        <v>30.1098643506351</v>
      </c>
      <c r="I4622" s="4">
        <v>7.03125</v>
      </c>
      <c r="J4622" s="4" t="s">
        <v>1060</v>
      </c>
      <c r="K4622" s="4" t="s">
        <v>881</v>
      </c>
      <c r="L4622" s="4">
        <v>12</v>
      </c>
      <c r="M4622" s="4" t="s">
        <v>1202</v>
      </c>
      <c r="N4622" s="4"/>
    </row>
    <row r="4623" spans="1:14" hidden="1" x14ac:dyDescent="0.3">
      <c r="A4623" s="4" t="s">
        <v>606</v>
      </c>
      <c r="B4623" s="4">
        <v>23</v>
      </c>
      <c r="C4623" s="4">
        <v>23</v>
      </c>
      <c r="D4623" s="5">
        <v>280</v>
      </c>
      <c r="E4623" s="4" t="s">
        <v>861</v>
      </c>
      <c r="F4623" s="12" t="s">
        <v>1122</v>
      </c>
      <c r="G4623" s="4" t="s">
        <v>1896</v>
      </c>
      <c r="H4623" s="4">
        <v>35.434974540078798</v>
      </c>
      <c r="I4623" s="4">
        <v>7.2269047032414022</v>
      </c>
      <c r="J4623" s="4" t="s">
        <v>1060</v>
      </c>
      <c r="K4623" s="4" t="s">
        <v>881</v>
      </c>
      <c r="L4623" s="4">
        <v>12</v>
      </c>
      <c r="M4623" s="4" t="s">
        <v>1202</v>
      </c>
      <c r="N4623" s="4"/>
    </row>
    <row r="4624" spans="1:14" hidden="1" x14ac:dyDescent="0.3">
      <c r="A4624" s="4" t="s">
        <v>606</v>
      </c>
      <c r="B4624" s="4">
        <v>23</v>
      </c>
      <c r="C4624" s="4">
        <v>23</v>
      </c>
      <c r="D4624" s="5">
        <v>280</v>
      </c>
      <c r="E4624" s="4" t="s">
        <v>861</v>
      </c>
      <c r="F4624" s="12" t="s">
        <v>2098</v>
      </c>
      <c r="G4624" s="4" t="s">
        <v>1896</v>
      </c>
      <c r="H4624" s="4">
        <v>33.142897229522497</v>
      </c>
      <c r="I4624" s="4">
        <v>5.664746906482705</v>
      </c>
      <c r="J4624" s="4" t="s">
        <v>1060</v>
      </c>
      <c r="K4624" s="4" t="s">
        <v>881</v>
      </c>
      <c r="L4624" s="4">
        <v>12</v>
      </c>
      <c r="M4624" s="4" t="s">
        <v>1202</v>
      </c>
      <c r="N4624" s="4"/>
    </row>
    <row r="4625" spans="1:15" hidden="1" x14ac:dyDescent="0.3">
      <c r="A4625" s="4" t="s">
        <v>606</v>
      </c>
      <c r="B4625" s="4">
        <v>23</v>
      </c>
      <c r="C4625" s="4">
        <v>23</v>
      </c>
      <c r="D4625" s="5">
        <v>280</v>
      </c>
      <c r="E4625" s="4" t="s">
        <v>861</v>
      </c>
      <c r="F4625" s="12" t="s">
        <v>2099</v>
      </c>
      <c r="G4625" s="4" t="s">
        <v>1896</v>
      </c>
      <c r="H4625" s="4">
        <v>30.942958141699499</v>
      </c>
      <c r="I4625" s="4">
        <v>6.3802083333333002</v>
      </c>
      <c r="J4625" s="4" t="s">
        <v>1060</v>
      </c>
      <c r="K4625" s="4" t="s">
        <v>881</v>
      </c>
      <c r="L4625" s="4">
        <v>12</v>
      </c>
      <c r="M4625" s="4" t="s">
        <v>1202</v>
      </c>
      <c r="N4625" s="4"/>
    </row>
    <row r="4626" spans="1:15" hidden="1" x14ac:dyDescent="0.3">
      <c r="A4626" s="66" t="s">
        <v>606</v>
      </c>
      <c r="B4626" s="66">
        <v>23</v>
      </c>
      <c r="C4626" s="66">
        <v>23</v>
      </c>
      <c r="D4626" s="68">
        <v>280</v>
      </c>
      <c r="E4626" s="4" t="s">
        <v>876</v>
      </c>
      <c r="F4626" s="4" t="s">
        <v>876</v>
      </c>
      <c r="G4626" s="66" t="s">
        <v>1353</v>
      </c>
      <c r="H4626" s="69">
        <v>3.17</v>
      </c>
      <c r="I4626" s="66">
        <v>1.81</v>
      </c>
      <c r="J4626" s="66" t="s">
        <v>1768</v>
      </c>
      <c r="K4626" s="4" t="s">
        <v>881</v>
      </c>
      <c r="L4626" s="66">
        <v>7</v>
      </c>
      <c r="M4626" s="66" t="s">
        <v>1655</v>
      </c>
      <c r="N4626" s="66"/>
    </row>
    <row r="4627" spans="1:15" hidden="1" x14ac:dyDescent="0.3">
      <c r="A4627" s="4" t="s">
        <v>606</v>
      </c>
      <c r="B4627" s="4">
        <v>23</v>
      </c>
      <c r="C4627" s="4">
        <v>23</v>
      </c>
      <c r="D4627" s="5">
        <v>280</v>
      </c>
      <c r="E4627" s="4" t="s">
        <v>861</v>
      </c>
      <c r="F4627" s="4" t="s">
        <v>922</v>
      </c>
      <c r="G4627" s="4" t="s">
        <v>853</v>
      </c>
      <c r="H4627" s="4">
        <v>1.76</v>
      </c>
      <c r="I4627" s="4">
        <v>0.91</v>
      </c>
      <c r="J4627" s="4" t="s">
        <v>1190</v>
      </c>
      <c r="K4627" s="4" t="s">
        <v>881</v>
      </c>
      <c r="L4627" s="4">
        <v>4</v>
      </c>
      <c r="M4627" s="4" t="s">
        <v>1191</v>
      </c>
      <c r="N4627" s="4"/>
    </row>
    <row r="4628" spans="1:15" s="67" customFormat="1" hidden="1" x14ac:dyDescent="0.3">
      <c r="A4628" s="4" t="s">
        <v>605</v>
      </c>
      <c r="B4628" s="4">
        <v>28</v>
      </c>
      <c r="C4628" s="4">
        <v>28</v>
      </c>
      <c r="D4628" s="5">
        <v>281</v>
      </c>
      <c r="E4628" s="4" t="s">
        <v>876</v>
      </c>
      <c r="F4628" s="4" t="s">
        <v>1377</v>
      </c>
      <c r="G4628" s="4" t="s">
        <v>943</v>
      </c>
      <c r="H4628" s="4">
        <v>13.39</v>
      </c>
      <c r="I4628" s="4">
        <v>0.309</v>
      </c>
      <c r="J4628" s="4" t="s">
        <v>856</v>
      </c>
      <c r="K4628" s="4" t="s">
        <v>998</v>
      </c>
      <c r="L4628" s="4">
        <v>3</v>
      </c>
      <c r="M4628" s="4" t="s">
        <v>1101</v>
      </c>
      <c r="N4628" s="4"/>
      <c r="O4628"/>
    </row>
    <row r="4629" spans="1:15" s="67" customFormat="1" hidden="1" x14ac:dyDescent="0.3">
      <c r="A4629" s="4" t="s">
        <v>605</v>
      </c>
      <c r="B4629" s="4">
        <v>28</v>
      </c>
      <c r="C4629" s="4">
        <v>28</v>
      </c>
      <c r="D4629" s="5">
        <v>281</v>
      </c>
      <c r="E4629" s="4" t="s">
        <v>876</v>
      </c>
      <c r="F4629" s="4" t="s">
        <v>1377</v>
      </c>
      <c r="G4629" s="4" t="s">
        <v>963</v>
      </c>
      <c r="H4629" s="4">
        <v>86.600000000000009</v>
      </c>
      <c r="I4629" s="4">
        <f>SQRT(SUMSQ(I4630:I4633))</f>
        <v>0.80231415293512054</v>
      </c>
      <c r="J4629" s="4" t="s">
        <v>856</v>
      </c>
      <c r="K4629" s="4" t="s">
        <v>998</v>
      </c>
      <c r="L4629" s="4">
        <v>3</v>
      </c>
      <c r="M4629" s="4" t="s">
        <v>1900</v>
      </c>
      <c r="N4629" s="4"/>
      <c r="O4629"/>
    </row>
    <row r="4630" spans="1:15" s="67" customFormat="1" hidden="1" x14ac:dyDescent="0.3">
      <c r="A4630" s="4" t="s">
        <v>605</v>
      </c>
      <c r="B4630" s="4">
        <v>28</v>
      </c>
      <c r="C4630" s="4">
        <v>28</v>
      </c>
      <c r="D4630" s="5">
        <v>281</v>
      </c>
      <c r="E4630" s="4" t="s">
        <v>876</v>
      </c>
      <c r="F4630" s="4" t="s">
        <v>1377</v>
      </c>
      <c r="G4630" s="4" t="s">
        <v>1070</v>
      </c>
      <c r="H4630" s="4">
        <v>12.34</v>
      </c>
      <c r="I4630" s="4">
        <v>0.311</v>
      </c>
      <c r="J4630" s="4" t="s">
        <v>856</v>
      </c>
      <c r="K4630" s="4" t="s">
        <v>998</v>
      </c>
      <c r="L4630" s="4">
        <v>3</v>
      </c>
      <c r="M4630" s="4" t="s">
        <v>1101</v>
      </c>
      <c r="N4630" s="4"/>
      <c r="O4630"/>
    </row>
    <row r="4631" spans="1:15" hidden="1" x14ac:dyDescent="0.3">
      <c r="A4631" s="4" t="s">
        <v>605</v>
      </c>
      <c r="B4631" s="4">
        <v>28</v>
      </c>
      <c r="C4631" s="4">
        <v>28</v>
      </c>
      <c r="D4631" s="5">
        <v>281</v>
      </c>
      <c r="E4631" s="4" t="s">
        <v>876</v>
      </c>
      <c r="F4631" s="4" t="s">
        <v>1377</v>
      </c>
      <c r="G4631" s="4" t="s">
        <v>1069</v>
      </c>
      <c r="H4631" s="4">
        <v>32.700000000000003</v>
      </c>
      <c r="I4631" s="4">
        <v>0.47299999999999998</v>
      </c>
      <c r="J4631" s="4" t="s">
        <v>856</v>
      </c>
      <c r="K4631" s="4" t="s">
        <v>998</v>
      </c>
      <c r="L4631" s="4">
        <v>3</v>
      </c>
      <c r="M4631" s="4" t="s">
        <v>1101</v>
      </c>
      <c r="N4631" s="4"/>
    </row>
    <row r="4632" spans="1:15" hidden="1" x14ac:dyDescent="0.3">
      <c r="A4632" s="4" t="s">
        <v>605</v>
      </c>
      <c r="B4632" s="4">
        <v>28</v>
      </c>
      <c r="C4632" s="4">
        <v>28</v>
      </c>
      <c r="D4632" s="5">
        <v>281</v>
      </c>
      <c r="E4632" s="4" t="s">
        <v>876</v>
      </c>
      <c r="F4632" s="4" t="s">
        <v>1377</v>
      </c>
      <c r="G4632" s="4" t="s">
        <v>1067</v>
      </c>
      <c r="H4632" s="4">
        <v>32.700000000000003</v>
      </c>
      <c r="I4632" s="4">
        <v>0.40699999999999997</v>
      </c>
      <c r="J4632" s="4" t="s">
        <v>856</v>
      </c>
      <c r="K4632" s="4" t="s">
        <v>998</v>
      </c>
      <c r="L4632" s="4">
        <v>3</v>
      </c>
      <c r="M4632" s="4" t="s">
        <v>1101</v>
      </c>
      <c r="N4632" s="4"/>
    </row>
    <row r="4633" spans="1:15" hidden="1" x14ac:dyDescent="0.3">
      <c r="A4633" s="4" t="s">
        <v>605</v>
      </c>
      <c r="B4633" s="4">
        <v>28</v>
      </c>
      <c r="C4633" s="4">
        <v>28</v>
      </c>
      <c r="D4633" s="5">
        <v>281</v>
      </c>
      <c r="E4633" s="4" t="s">
        <v>876</v>
      </c>
      <c r="F4633" s="4" t="s">
        <v>1377</v>
      </c>
      <c r="G4633" s="4" t="s">
        <v>1224</v>
      </c>
      <c r="H4633" s="4">
        <v>8.86</v>
      </c>
      <c r="I4633" s="4">
        <v>0.39700000000000002</v>
      </c>
      <c r="J4633" s="4" t="s">
        <v>856</v>
      </c>
      <c r="K4633" s="4" t="s">
        <v>998</v>
      </c>
      <c r="L4633" s="4">
        <v>3</v>
      </c>
      <c r="M4633" s="4" t="s">
        <v>1101</v>
      </c>
      <c r="N4633" s="4"/>
    </row>
    <row r="4634" spans="1:15" hidden="1" x14ac:dyDescent="0.3">
      <c r="A4634" s="4" t="s">
        <v>605</v>
      </c>
      <c r="B4634" s="4">
        <v>28</v>
      </c>
      <c r="C4634" s="4">
        <v>28</v>
      </c>
      <c r="D4634" s="5">
        <v>281</v>
      </c>
      <c r="E4634" s="4" t="s">
        <v>876</v>
      </c>
      <c r="F4634" s="4" t="s">
        <v>1377</v>
      </c>
      <c r="G4634" s="4" t="s">
        <v>1759</v>
      </c>
      <c r="H4634" s="4">
        <v>0.28000000000000003</v>
      </c>
      <c r="I4634" s="4">
        <v>1.4E-2</v>
      </c>
      <c r="J4634" s="4" t="s">
        <v>856</v>
      </c>
      <c r="K4634" s="4" t="s">
        <v>998</v>
      </c>
      <c r="L4634" s="4">
        <v>3</v>
      </c>
      <c r="M4634" s="4" t="s">
        <v>1101</v>
      </c>
      <c r="N4634" s="4"/>
    </row>
    <row r="4635" spans="1:15" hidden="1" x14ac:dyDescent="0.3">
      <c r="A4635" s="4" t="s">
        <v>605</v>
      </c>
      <c r="B4635" s="4">
        <v>28</v>
      </c>
      <c r="C4635" s="4">
        <v>28</v>
      </c>
      <c r="D4635" s="5">
        <v>281</v>
      </c>
      <c r="E4635" s="4" t="s">
        <v>876</v>
      </c>
      <c r="F4635" s="4" t="s">
        <v>1377</v>
      </c>
      <c r="G4635" s="4" t="s">
        <v>967</v>
      </c>
      <c r="H4635" s="4">
        <v>4.9000000000000002E-2</v>
      </c>
      <c r="I4635" s="4">
        <v>1.1999999999999999E-3</v>
      </c>
      <c r="J4635" s="4" t="s">
        <v>856</v>
      </c>
      <c r="K4635" s="4" t="s">
        <v>998</v>
      </c>
      <c r="L4635" s="4">
        <v>3</v>
      </c>
      <c r="M4635" s="4" t="s">
        <v>1101</v>
      </c>
      <c r="N4635" s="4"/>
    </row>
    <row r="4636" spans="1:15" hidden="1" x14ac:dyDescent="0.3">
      <c r="A4636" s="4" t="s">
        <v>605</v>
      </c>
      <c r="B4636" s="4">
        <v>28</v>
      </c>
      <c r="C4636" s="4">
        <v>28</v>
      </c>
      <c r="D4636" s="5">
        <v>281</v>
      </c>
      <c r="E4636" s="4" t="s">
        <v>876</v>
      </c>
      <c r="F4636" s="4" t="s">
        <v>1377</v>
      </c>
      <c r="G4636" s="4" t="s">
        <v>1760</v>
      </c>
      <c r="H4636" s="4">
        <v>5.6</v>
      </c>
      <c r="I4636" s="4">
        <v>0.16</v>
      </c>
      <c r="J4636" s="4" t="s">
        <v>1225</v>
      </c>
      <c r="K4636" s="4" t="s">
        <v>998</v>
      </c>
      <c r="L4636" s="4">
        <v>3</v>
      </c>
      <c r="M4636" s="4" t="s">
        <v>1101</v>
      </c>
      <c r="N4636" s="4"/>
    </row>
    <row r="4637" spans="1:15" hidden="1" x14ac:dyDescent="0.3">
      <c r="A4637" s="4" t="s">
        <v>605</v>
      </c>
      <c r="B4637" s="4">
        <v>28</v>
      </c>
      <c r="C4637" s="4">
        <v>28</v>
      </c>
      <c r="D4637" s="5">
        <v>282</v>
      </c>
      <c r="E4637" s="4" t="s">
        <v>876</v>
      </c>
      <c r="F4637" s="4" t="s">
        <v>1377</v>
      </c>
      <c r="G4637" s="4" t="s">
        <v>943</v>
      </c>
      <c r="H4637" s="4">
        <v>23.96</v>
      </c>
      <c r="I4637" s="4">
        <v>1.329</v>
      </c>
      <c r="J4637" s="4" t="s">
        <v>856</v>
      </c>
      <c r="K4637" s="4" t="s">
        <v>998</v>
      </c>
      <c r="L4637" s="4">
        <v>3</v>
      </c>
      <c r="M4637" s="4" t="s">
        <v>1101</v>
      </c>
      <c r="N4637" s="4"/>
    </row>
    <row r="4638" spans="1:15" hidden="1" x14ac:dyDescent="0.3">
      <c r="A4638" s="4" t="s">
        <v>605</v>
      </c>
      <c r="B4638" s="4">
        <v>28</v>
      </c>
      <c r="C4638" s="4">
        <v>28</v>
      </c>
      <c r="D4638" s="5">
        <v>282</v>
      </c>
      <c r="E4638" s="4" t="s">
        <v>876</v>
      </c>
      <c r="F4638" s="4" t="s">
        <v>1377</v>
      </c>
      <c r="G4638" s="4" t="s">
        <v>963</v>
      </c>
      <c r="H4638" s="4">
        <v>76.03</v>
      </c>
      <c r="I4638" s="4">
        <f>SQRT(SUMSQ(I4639:I4642))</f>
        <v>0.92801400851495774</v>
      </c>
      <c r="J4638" s="4" t="s">
        <v>856</v>
      </c>
      <c r="K4638" s="4" t="s">
        <v>998</v>
      </c>
      <c r="L4638" s="4">
        <v>3</v>
      </c>
      <c r="M4638" s="4" t="s">
        <v>1900</v>
      </c>
      <c r="N4638" s="4"/>
    </row>
    <row r="4639" spans="1:15" hidden="1" x14ac:dyDescent="0.3">
      <c r="A4639" s="4" t="s">
        <v>605</v>
      </c>
      <c r="B4639" s="4">
        <v>28</v>
      </c>
      <c r="C4639" s="4">
        <v>28</v>
      </c>
      <c r="D4639" s="5">
        <v>282</v>
      </c>
      <c r="E4639" s="4" t="s">
        <v>876</v>
      </c>
      <c r="F4639" s="4" t="s">
        <v>1377</v>
      </c>
      <c r="G4639" s="4" t="s">
        <v>1070</v>
      </c>
      <c r="H4639" s="4">
        <v>24.92</v>
      </c>
      <c r="I4639" s="4">
        <v>0.48499999999999999</v>
      </c>
      <c r="J4639" s="4" t="s">
        <v>856</v>
      </c>
      <c r="K4639" s="4" t="s">
        <v>998</v>
      </c>
      <c r="L4639" s="4">
        <v>3</v>
      </c>
      <c r="M4639" s="4" t="s">
        <v>1101</v>
      </c>
      <c r="N4639" s="4"/>
    </row>
    <row r="4640" spans="1:15" hidden="1" x14ac:dyDescent="0.3">
      <c r="A4640" s="4" t="s">
        <v>605</v>
      </c>
      <c r="B4640" s="4">
        <v>28</v>
      </c>
      <c r="C4640" s="4">
        <v>28</v>
      </c>
      <c r="D4640" s="5">
        <v>282</v>
      </c>
      <c r="E4640" s="4" t="s">
        <v>876</v>
      </c>
      <c r="F4640" s="4" t="s">
        <v>1377</v>
      </c>
      <c r="G4640" s="4" t="s">
        <v>1069</v>
      </c>
      <c r="H4640" s="4">
        <v>37.03</v>
      </c>
      <c r="I4640" s="4">
        <v>0.71799999999999997</v>
      </c>
      <c r="J4640" s="4" t="s">
        <v>856</v>
      </c>
      <c r="K4640" s="4" t="s">
        <v>998</v>
      </c>
      <c r="L4640" s="4">
        <v>3</v>
      </c>
      <c r="M4640" s="4" t="s">
        <v>1101</v>
      </c>
      <c r="N4640" s="4"/>
    </row>
    <row r="4641" spans="1:14" hidden="1" x14ac:dyDescent="0.3">
      <c r="A4641" s="4" t="s">
        <v>605</v>
      </c>
      <c r="B4641" s="4">
        <v>28</v>
      </c>
      <c r="C4641" s="4">
        <v>28</v>
      </c>
      <c r="D4641" s="5">
        <v>282</v>
      </c>
      <c r="E4641" s="4" t="s">
        <v>876</v>
      </c>
      <c r="F4641" s="4" t="s">
        <v>1377</v>
      </c>
      <c r="G4641" s="4" t="s">
        <v>1067</v>
      </c>
      <c r="H4641" s="4">
        <v>14.01</v>
      </c>
      <c r="I4641" s="4">
        <v>0.33100000000000002</v>
      </c>
      <c r="J4641" s="4" t="s">
        <v>856</v>
      </c>
      <c r="K4641" s="4" t="s">
        <v>998</v>
      </c>
      <c r="L4641" s="4">
        <v>3</v>
      </c>
      <c r="M4641" s="4" t="s">
        <v>1101</v>
      </c>
      <c r="N4641" s="4"/>
    </row>
    <row r="4642" spans="1:14" hidden="1" x14ac:dyDescent="0.3">
      <c r="A4642" s="4" t="s">
        <v>605</v>
      </c>
      <c r="B4642" s="4">
        <v>28</v>
      </c>
      <c r="C4642" s="4">
        <v>28</v>
      </c>
      <c r="D4642" s="5">
        <v>282</v>
      </c>
      <c r="E4642" s="4" t="s">
        <v>876</v>
      </c>
      <c r="F4642" s="4" t="s">
        <v>1377</v>
      </c>
      <c r="G4642" s="4" t="s">
        <v>1224</v>
      </c>
      <c r="H4642" s="4">
        <v>7.0000000000000007E-2</v>
      </c>
      <c r="I4642" s="4">
        <v>0.03</v>
      </c>
      <c r="J4642" s="4" t="s">
        <v>856</v>
      </c>
      <c r="K4642" s="4" t="s">
        <v>998</v>
      </c>
      <c r="L4642" s="4">
        <v>3</v>
      </c>
      <c r="M4642" s="4" t="s">
        <v>1101</v>
      </c>
      <c r="N4642" s="4"/>
    </row>
    <row r="4643" spans="1:14" hidden="1" x14ac:dyDescent="0.3">
      <c r="A4643" s="4" t="s">
        <v>605</v>
      </c>
      <c r="B4643" s="4">
        <v>28</v>
      </c>
      <c r="C4643" s="4">
        <v>28</v>
      </c>
      <c r="D4643" s="5">
        <v>282</v>
      </c>
      <c r="E4643" s="4" t="s">
        <v>876</v>
      </c>
      <c r="F4643" s="4" t="s">
        <v>1377</v>
      </c>
      <c r="G4643" s="4" t="s">
        <v>1759</v>
      </c>
      <c r="H4643" s="4">
        <v>0.41</v>
      </c>
      <c r="I4643" s="4">
        <v>1.7000000000000001E-2</v>
      </c>
      <c r="J4643" s="4" t="s">
        <v>856</v>
      </c>
      <c r="K4643" s="4" t="s">
        <v>998</v>
      </c>
      <c r="L4643" s="4">
        <v>3</v>
      </c>
      <c r="M4643" s="4" t="s">
        <v>1101</v>
      </c>
      <c r="N4643" s="4"/>
    </row>
    <row r="4644" spans="1:14" hidden="1" x14ac:dyDescent="0.3">
      <c r="A4644" s="4" t="s">
        <v>605</v>
      </c>
      <c r="B4644" s="4">
        <v>28</v>
      </c>
      <c r="C4644" s="4">
        <v>28</v>
      </c>
      <c r="D4644" s="5">
        <v>282</v>
      </c>
      <c r="E4644" s="4" t="s">
        <v>876</v>
      </c>
      <c r="F4644" s="4" t="s">
        <v>1377</v>
      </c>
      <c r="G4644" s="4" t="s">
        <v>967</v>
      </c>
      <c r="H4644" s="4">
        <v>5.2999999999999999E-2</v>
      </c>
      <c r="I4644" s="4">
        <v>2.7000000000000001E-3</v>
      </c>
      <c r="J4644" s="4" t="s">
        <v>856</v>
      </c>
      <c r="K4644" s="4" t="s">
        <v>998</v>
      </c>
      <c r="L4644" s="4">
        <v>3</v>
      </c>
      <c r="M4644" s="4" t="s">
        <v>1101</v>
      </c>
      <c r="N4644" s="4"/>
    </row>
    <row r="4645" spans="1:14" hidden="1" x14ac:dyDescent="0.3">
      <c r="A4645" s="4" t="s">
        <v>605</v>
      </c>
      <c r="B4645" s="4">
        <v>28</v>
      </c>
      <c r="C4645" s="4">
        <v>28</v>
      </c>
      <c r="D4645" s="5">
        <v>282</v>
      </c>
      <c r="E4645" s="4" t="s">
        <v>876</v>
      </c>
      <c r="F4645" s="4" t="s">
        <v>1377</v>
      </c>
      <c r="G4645" s="4" t="s">
        <v>1760</v>
      </c>
      <c r="H4645" s="4">
        <v>7.6</v>
      </c>
      <c r="I4645" s="4">
        <v>1.2999999999999999E-2</v>
      </c>
      <c r="J4645" s="4" t="s">
        <v>1225</v>
      </c>
      <c r="K4645" s="4" t="s">
        <v>998</v>
      </c>
      <c r="L4645" s="4">
        <v>3</v>
      </c>
      <c r="M4645" s="4" t="s">
        <v>1101</v>
      </c>
      <c r="N4645" s="4"/>
    </row>
    <row r="4646" spans="1:14" hidden="1" x14ac:dyDescent="0.3">
      <c r="A4646" s="4" t="s">
        <v>605</v>
      </c>
      <c r="B4646" s="4">
        <v>28</v>
      </c>
      <c r="C4646" s="4">
        <v>28</v>
      </c>
      <c r="D4646" s="5">
        <v>283</v>
      </c>
      <c r="E4646" s="4" t="s">
        <v>876</v>
      </c>
      <c r="F4646" s="4" t="s">
        <v>1377</v>
      </c>
      <c r="G4646" s="4" t="s">
        <v>943</v>
      </c>
      <c r="H4646" s="4">
        <v>39.07</v>
      </c>
      <c r="I4646" s="4">
        <v>2.258</v>
      </c>
      <c r="J4646" s="4" t="s">
        <v>856</v>
      </c>
      <c r="K4646" s="4" t="s">
        <v>998</v>
      </c>
      <c r="L4646" s="4">
        <v>3</v>
      </c>
      <c r="M4646" s="4" t="s">
        <v>1101</v>
      </c>
      <c r="N4646" s="4"/>
    </row>
    <row r="4647" spans="1:14" hidden="1" x14ac:dyDescent="0.3">
      <c r="A4647" s="4" t="s">
        <v>605</v>
      </c>
      <c r="B4647" s="4">
        <v>28</v>
      </c>
      <c r="C4647" s="4">
        <v>28</v>
      </c>
      <c r="D4647" s="5">
        <v>283</v>
      </c>
      <c r="E4647" s="4" t="s">
        <v>876</v>
      </c>
      <c r="F4647" s="4" t="s">
        <v>1377</v>
      </c>
      <c r="G4647" s="4" t="s">
        <v>963</v>
      </c>
      <c r="H4647" s="4">
        <v>60.929999999999993</v>
      </c>
      <c r="I4647" s="4">
        <f>SQRT(SUMSQ(I4648:I4651))</f>
        <v>7.3402177079430002</v>
      </c>
      <c r="J4647" s="4" t="s">
        <v>856</v>
      </c>
      <c r="K4647" s="4" t="s">
        <v>998</v>
      </c>
      <c r="L4647" s="4">
        <v>3</v>
      </c>
      <c r="M4647" s="4" t="s">
        <v>1900</v>
      </c>
      <c r="N4647" s="4"/>
    </row>
    <row r="4648" spans="1:14" hidden="1" x14ac:dyDescent="0.3">
      <c r="A4648" s="4" t="s">
        <v>605</v>
      </c>
      <c r="B4648" s="4">
        <v>28</v>
      </c>
      <c r="C4648" s="4">
        <v>28</v>
      </c>
      <c r="D4648" s="5">
        <v>283</v>
      </c>
      <c r="E4648" s="4" t="s">
        <v>876</v>
      </c>
      <c r="F4648" s="4" t="s">
        <v>1377</v>
      </c>
      <c r="G4648" s="4" t="s">
        <v>1070</v>
      </c>
      <c r="H4648" s="4">
        <v>21.17</v>
      </c>
      <c r="I4648" s="4">
        <v>4.984</v>
      </c>
      <c r="J4648" s="4" t="s">
        <v>856</v>
      </c>
      <c r="K4648" s="4" t="s">
        <v>998</v>
      </c>
      <c r="L4648" s="4">
        <v>3</v>
      </c>
      <c r="M4648" s="4" t="s">
        <v>1101</v>
      </c>
      <c r="N4648" s="4"/>
    </row>
    <row r="4649" spans="1:14" hidden="1" x14ac:dyDescent="0.3">
      <c r="A4649" s="4" t="s">
        <v>605</v>
      </c>
      <c r="B4649" s="4">
        <v>28</v>
      </c>
      <c r="C4649" s="4">
        <v>28</v>
      </c>
      <c r="D4649" s="5">
        <v>283</v>
      </c>
      <c r="E4649" s="4" t="s">
        <v>876</v>
      </c>
      <c r="F4649" s="4" t="s">
        <v>1377</v>
      </c>
      <c r="G4649" s="4" t="s">
        <v>1069</v>
      </c>
      <c r="H4649" s="4">
        <v>25.77</v>
      </c>
      <c r="I4649" s="4">
        <v>1.77</v>
      </c>
      <c r="J4649" s="4" t="s">
        <v>856</v>
      </c>
      <c r="K4649" s="4" t="s">
        <v>998</v>
      </c>
      <c r="L4649" s="4">
        <v>3</v>
      </c>
      <c r="M4649" s="4" t="s">
        <v>1101</v>
      </c>
      <c r="N4649" s="4"/>
    </row>
    <row r="4650" spans="1:14" hidden="1" x14ac:dyDescent="0.3">
      <c r="A4650" s="4" t="s">
        <v>605</v>
      </c>
      <c r="B4650" s="4">
        <v>28</v>
      </c>
      <c r="C4650" s="4">
        <v>28</v>
      </c>
      <c r="D4650" s="5">
        <v>283</v>
      </c>
      <c r="E4650" s="4" t="s">
        <v>876</v>
      </c>
      <c r="F4650" s="4" t="s">
        <v>1377</v>
      </c>
      <c r="G4650" s="4" t="s">
        <v>1067</v>
      </c>
      <c r="H4650" s="4">
        <v>12.44</v>
      </c>
      <c r="I4650" s="4">
        <v>4.8940000000000001</v>
      </c>
      <c r="J4650" s="4" t="s">
        <v>856</v>
      </c>
      <c r="K4650" s="4" t="s">
        <v>998</v>
      </c>
      <c r="L4650" s="4">
        <v>3</v>
      </c>
      <c r="M4650" s="4" t="s">
        <v>1101</v>
      </c>
      <c r="N4650" s="4"/>
    </row>
    <row r="4651" spans="1:14" hidden="1" x14ac:dyDescent="0.3">
      <c r="A4651" s="4" t="s">
        <v>605</v>
      </c>
      <c r="B4651" s="4">
        <v>28</v>
      </c>
      <c r="C4651" s="4">
        <v>28</v>
      </c>
      <c r="D4651" s="5">
        <v>283</v>
      </c>
      <c r="E4651" s="4" t="s">
        <v>876</v>
      </c>
      <c r="F4651" s="4" t="s">
        <v>1377</v>
      </c>
      <c r="G4651" s="4" t="s">
        <v>1224</v>
      </c>
      <c r="H4651" s="4">
        <v>1.55</v>
      </c>
      <c r="I4651" s="4">
        <v>1.3979999999999999</v>
      </c>
      <c r="J4651" s="4" t="s">
        <v>856</v>
      </c>
      <c r="K4651" s="4" t="s">
        <v>998</v>
      </c>
      <c r="L4651" s="4">
        <v>3</v>
      </c>
      <c r="M4651" s="4" t="s">
        <v>1101</v>
      </c>
      <c r="N4651" s="4"/>
    </row>
    <row r="4652" spans="1:14" hidden="1" x14ac:dyDescent="0.3">
      <c r="A4652" s="4" t="s">
        <v>605</v>
      </c>
      <c r="B4652" s="4">
        <v>28</v>
      </c>
      <c r="C4652" s="4">
        <v>28</v>
      </c>
      <c r="D4652" s="5">
        <v>283</v>
      </c>
      <c r="E4652" s="4" t="s">
        <v>876</v>
      </c>
      <c r="F4652" s="4" t="s">
        <v>1377</v>
      </c>
      <c r="G4652" s="4" t="s">
        <v>1759</v>
      </c>
      <c r="H4652" s="4">
        <v>0.52</v>
      </c>
      <c r="I4652" s="4">
        <v>1.9E-2</v>
      </c>
      <c r="J4652" s="4" t="s">
        <v>856</v>
      </c>
      <c r="K4652" s="4" t="s">
        <v>998</v>
      </c>
      <c r="L4652" s="4">
        <v>3</v>
      </c>
      <c r="M4652" s="4" t="s">
        <v>1101</v>
      </c>
      <c r="N4652" s="4"/>
    </row>
    <row r="4653" spans="1:14" hidden="1" x14ac:dyDescent="0.3">
      <c r="A4653" s="4" t="s">
        <v>605</v>
      </c>
      <c r="B4653" s="4">
        <v>28</v>
      </c>
      <c r="C4653" s="4">
        <v>28</v>
      </c>
      <c r="D4653" s="5">
        <v>283</v>
      </c>
      <c r="E4653" s="4" t="s">
        <v>876</v>
      </c>
      <c r="F4653" s="4" t="s">
        <v>1377</v>
      </c>
      <c r="G4653" s="4" t="s">
        <v>967</v>
      </c>
      <c r="H4653" s="4">
        <v>5.8999999999999997E-2</v>
      </c>
      <c r="I4653" s="4">
        <v>2E-3</v>
      </c>
      <c r="J4653" s="4" t="s">
        <v>856</v>
      </c>
      <c r="K4653" s="4" t="s">
        <v>998</v>
      </c>
      <c r="L4653" s="4">
        <v>3</v>
      </c>
      <c r="M4653" s="4" t="s">
        <v>1101</v>
      </c>
      <c r="N4653" s="4"/>
    </row>
    <row r="4654" spans="1:14" hidden="1" x14ac:dyDescent="0.3">
      <c r="A4654" s="4" t="s">
        <v>605</v>
      </c>
      <c r="B4654" s="4">
        <v>28</v>
      </c>
      <c r="C4654" s="4">
        <v>28</v>
      </c>
      <c r="D4654" s="5">
        <v>283</v>
      </c>
      <c r="E4654" s="4" t="s">
        <v>876</v>
      </c>
      <c r="F4654" s="4" t="s">
        <v>1377</v>
      </c>
      <c r="G4654" s="4" t="s">
        <v>1760</v>
      </c>
      <c r="H4654" s="4">
        <v>8.8000000000000007</v>
      </c>
      <c r="I4654" s="4">
        <v>0.1</v>
      </c>
      <c r="J4654" s="4" t="s">
        <v>1225</v>
      </c>
      <c r="K4654" s="4" t="s">
        <v>998</v>
      </c>
      <c r="L4654" s="4">
        <v>3</v>
      </c>
      <c r="M4654" s="4" t="s">
        <v>1101</v>
      </c>
      <c r="N4654" s="4"/>
    </row>
    <row r="4655" spans="1:14" hidden="1" x14ac:dyDescent="0.3">
      <c r="A4655" s="4" t="s">
        <v>605</v>
      </c>
      <c r="B4655" s="4">
        <v>28</v>
      </c>
      <c r="C4655" s="4">
        <v>28</v>
      </c>
      <c r="D4655" s="5">
        <v>284</v>
      </c>
      <c r="E4655" s="4" t="s">
        <v>876</v>
      </c>
      <c r="F4655" s="4" t="s">
        <v>1377</v>
      </c>
      <c r="G4655" s="4" t="s">
        <v>943</v>
      </c>
      <c r="H4655" s="4">
        <v>52.66</v>
      </c>
      <c r="I4655" s="4">
        <v>13.486000000000001</v>
      </c>
      <c r="J4655" s="4" t="s">
        <v>856</v>
      </c>
      <c r="K4655" s="4" t="s">
        <v>998</v>
      </c>
      <c r="L4655" s="4">
        <v>3</v>
      </c>
      <c r="M4655" s="4" t="s">
        <v>1101</v>
      </c>
      <c r="N4655" s="4"/>
    </row>
    <row r="4656" spans="1:14" hidden="1" x14ac:dyDescent="0.3">
      <c r="A4656" s="4" t="s">
        <v>605</v>
      </c>
      <c r="B4656" s="4">
        <v>28</v>
      </c>
      <c r="C4656" s="4">
        <v>28</v>
      </c>
      <c r="D4656" s="5">
        <v>284</v>
      </c>
      <c r="E4656" s="4" t="s">
        <v>876</v>
      </c>
      <c r="F4656" s="4" t="s">
        <v>1377</v>
      </c>
      <c r="G4656" s="4" t="s">
        <v>963</v>
      </c>
      <c r="H4656" s="4">
        <v>47.34</v>
      </c>
      <c r="I4656" s="4">
        <f>SQRT(SUMSQ(I4657:I4660))</f>
        <v>8.5088030885665695</v>
      </c>
      <c r="J4656" s="4" t="s">
        <v>856</v>
      </c>
      <c r="K4656" s="4" t="s">
        <v>998</v>
      </c>
      <c r="L4656" s="4">
        <v>3</v>
      </c>
      <c r="M4656" s="4" t="s">
        <v>1900</v>
      </c>
      <c r="N4656" s="4"/>
    </row>
    <row r="4657" spans="1:14" hidden="1" x14ac:dyDescent="0.3">
      <c r="A4657" s="4" t="s">
        <v>605</v>
      </c>
      <c r="B4657" s="4">
        <v>28</v>
      </c>
      <c r="C4657" s="4">
        <v>28</v>
      </c>
      <c r="D4657" s="5">
        <v>284</v>
      </c>
      <c r="E4657" s="4" t="s">
        <v>876</v>
      </c>
      <c r="F4657" s="4" t="s">
        <v>1377</v>
      </c>
      <c r="G4657" s="4" t="s">
        <v>1070</v>
      </c>
      <c r="H4657" s="4">
        <v>21.79</v>
      </c>
      <c r="I4657" s="4">
        <v>3.625</v>
      </c>
      <c r="J4657" s="4" t="s">
        <v>856</v>
      </c>
      <c r="K4657" s="4" t="s">
        <v>998</v>
      </c>
      <c r="L4657" s="4">
        <v>3</v>
      </c>
      <c r="M4657" s="4" t="s">
        <v>1101</v>
      </c>
      <c r="N4657" s="4"/>
    </row>
    <row r="4658" spans="1:14" hidden="1" x14ac:dyDescent="0.3">
      <c r="A4658" s="4" t="s">
        <v>605</v>
      </c>
      <c r="B4658" s="4">
        <v>28</v>
      </c>
      <c r="C4658" s="4">
        <v>28</v>
      </c>
      <c r="D4658" s="5">
        <v>284</v>
      </c>
      <c r="E4658" s="4" t="s">
        <v>876</v>
      </c>
      <c r="F4658" s="4" t="s">
        <v>1377</v>
      </c>
      <c r="G4658" s="4" t="s">
        <v>1069</v>
      </c>
      <c r="H4658" s="4">
        <v>19.05</v>
      </c>
      <c r="I4658" s="4">
        <v>7.1890000000000001</v>
      </c>
      <c r="J4658" s="4" t="s">
        <v>856</v>
      </c>
      <c r="K4658" s="4" t="s">
        <v>998</v>
      </c>
      <c r="L4658" s="4">
        <v>3</v>
      </c>
      <c r="M4658" s="4" t="s">
        <v>1101</v>
      </c>
      <c r="N4658" s="4"/>
    </row>
    <row r="4659" spans="1:14" hidden="1" x14ac:dyDescent="0.3">
      <c r="A4659" s="4" t="s">
        <v>605</v>
      </c>
      <c r="B4659" s="4">
        <v>28</v>
      </c>
      <c r="C4659" s="4">
        <v>28</v>
      </c>
      <c r="D4659" s="5">
        <v>284</v>
      </c>
      <c r="E4659" s="4" t="s">
        <v>876</v>
      </c>
      <c r="F4659" s="4" t="s">
        <v>1377</v>
      </c>
      <c r="G4659" s="4" t="s">
        <v>1067</v>
      </c>
      <c r="H4659" s="4">
        <v>6.08</v>
      </c>
      <c r="I4659" s="4">
        <v>2.75</v>
      </c>
      <c r="J4659" s="4" t="s">
        <v>856</v>
      </c>
      <c r="K4659" s="4" t="s">
        <v>998</v>
      </c>
      <c r="L4659" s="4">
        <v>3</v>
      </c>
      <c r="M4659" s="4" t="s">
        <v>1101</v>
      </c>
      <c r="N4659" s="4"/>
    </row>
    <row r="4660" spans="1:14" hidden="1" x14ac:dyDescent="0.3">
      <c r="A4660" s="4" t="s">
        <v>605</v>
      </c>
      <c r="B4660" s="4">
        <v>28</v>
      </c>
      <c r="C4660" s="4">
        <v>28</v>
      </c>
      <c r="D4660" s="5">
        <v>284</v>
      </c>
      <c r="E4660" s="4" t="s">
        <v>876</v>
      </c>
      <c r="F4660" s="4" t="s">
        <v>1377</v>
      </c>
      <c r="G4660" s="4" t="s">
        <v>1224</v>
      </c>
      <c r="H4660" s="4">
        <v>0.42</v>
      </c>
      <c r="I4660" s="4">
        <v>0.122</v>
      </c>
      <c r="J4660" s="4" t="s">
        <v>856</v>
      </c>
      <c r="K4660" s="4" t="s">
        <v>998</v>
      </c>
      <c r="L4660" s="4">
        <v>3</v>
      </c>
      <c r="M4660" s="4" t="s">
        <v>1101</v>
      </c>
      <c r="N4660" s="4"/>
    </row>
    <row r="4661" spans="1:14" hidden="1" x14ac:dyDescent="0.3">
      <c r="A4661" s="4" t="s">
        <v>605</v>
      </c>
      <c r="B4661" s="4">
        <v>28</v>
      </c>
      <c r="C4661" s="4">
        <v>28</v>
      </c>
      <c r="D4661" s="5">
        <v>284</v>
      </c>
      <c r="E4661" s="4" t="s">
        <v>876</v>
      </c>
      <c r="F4661" s="4" t="s">
        <v>1377</v>
      </c>
      <c r="G4661" s="4" t="s">
        <v>1759</v>
      </c>
      <c r="H4661" s="4">
        <v>0.83</v>
      </c>
      <c r="I4661" s="4">
        <v>0.182</v>
      </c>
      <c r="J4661" s="4" t="s">
        <v>856</v>
      </c>
      <c r="K4661" s="4" t="s">
        <v>998</v>
      </c>
      <c r="L4661" s="4">
        <v>3</v>
      </c>
      <c r="M4661" s="4" t="s">
        <v>1101</v>
      </c>
      <c r="N4661" s="4"/>
    </row>
    <row r="4662" spans="1:14" hidden="1" x14ac:dyDescent="0.3">
      <c r="A4662" s="4" t="s">
        <v>605</v>
      </c>
      <c r="B4662" s="4">
        <v>28</v>
      </c>
      <c r="C4662" s="4">
        <v>28</v>
      </c>
      <c r="D4662" s="5">
        <v>284</v>
      </c>
      <c r="E4662" s="4" t="s">
        <v>876</v>
      </c>
      <c r="F4662" s="4" t="s">
        <v>1377</v>
      </c>
      <c r="G4662" s="4" t="s">
        <v>967</v>
      </c>
      <c r="H4662" s="4">
        <v>8.5000000000000006E-2</v>
      </c>
      <c r="I4662" s="4">
        <v>2.3E-2</v>
      </c>
      <c r="J4662" s="4" t="s">
        <v>856</v>
      </c>
      <c r="K4662" s="4" t="s">
        <v>998</v>
      </c>
      <c r="L4662" s="4">
        <v>3</v>
      </c>
      <c r="M4662" s="4" t="s">
        <v>1101</v>
      </c>
      <c r="N4662" s="4"/>
    </row>
    <row r="4663" spans="1:14" hidden="1" x14ac:dyDescent="0.3">
      <c r="A4663" s="4" t="s">
        <v>605</v>
      </c>
      <c r="B4663" s="4">
        <v>28</v>
      </c>
      <c r="C4663" s="4">
        <v>28</v>
      </c>
      <c r="D4663" s="5">
        <v>284</v>
      </c>
      <c r="E4663" s="4" t="s">
        <v>876</v>
      </c>
      <c r="F4663" s="4" t="s">
        <v>1377</v>
      </c>
      <c r="G4663" s="4" t="s">
        <v>1760</v>
      </c>
      <c r="H4663" s="4">
        <v>10</v>
      </c>
      <c r="I4663" s="4">
        <v>0.61</v>
      </c>
      <c r="J4663" s="4" t="s">
        <v>1225</v>
      </c>
      <c r="K4663" s="4" t="s">
        <v>998</v>
      </c>
      <c r="L4663" s="4">
        <v>3</v>
      </c>
      <c r="M4663" s="4" t="s">
        <v>1101</v>
      </c>
      <c r="N4663" s="4"/>
    </row>
    <row r="4664" spans="1:14" hidden="1" x14ac:dyDescent="0.3">
      <c r="A4664" s="4" t="s">
        <v>605</v>
      </c>
      <c r="B4664" s="4">
        <v>28</v>
      </c>
      <c r="C4664" s="4">
        <v>28</v>
      </c>
      <c r="D4664" s="5">
        <v>285</v>
      </c>
      <c r="E4664" s="4" t="s">
        <v>876</v>
      </c>
      <c r="F4664" s="4" t="s">
        <v>1377</v>
      </c>
      <c r="G4664" s="4" t="s">
        <v>943</v>
      </c>
      <c r="H4664" s="4">
        <v>15.34</v>
      </c>
      <c r="I4664" s="4">
        <v>0.58099999999999996</v>
      </c>
      <c r="J4664" s="4" t="s">
        <v>856</v>
      </c>
      <c r="K4664" s="4" t="s">
        <v>998</v>
      </c>
      <c r="L4664" s="4">
        <v>4</v>
      </c>
      <c r="M4664" s="4" t="s">
        <v>1101</v>
      </c>
      <c r="N4664" s="4"/>
    </row>
    <row r="4665" spans="1:14" hidden="1" x14ac:dyDescent="0.3">
      <c r="A4665" s="4" t="s">
        <v>605</v>
      </c>
      <c r="B4665" s="4">
        <v>28</v>
      </c>
      <c r="C4665" s="4">
        <v>28</v>
      </c>
      <c r="D4665" s="5">
        <v>285</v>
      </c>
      <c r="E4665" s="4" t="s">
        <v>876</v>
      </c>
      <c r="F4665" s="4" t="s">
        <v>1377</v>
      </c>
      <c r="G4665" s="4" t="s">
        <v>963</v>
      </c>
      <c r="H4665" s="4">
        <v>84.66</v>
      </c>
      <c r="I4665" s="4">
        <f>SQRT(SUMSQ(I4666:I4669))</f>
        <v>2.2176800941524455</v>
      </c>
      <c r="J4665" s="4" t="s">
        <v>856</v>
      </c>
      <c r="K4665" s="4" t="s">
        <v>998</v>
      </c>
      <c r="L4665" s="4">
        <v>3</v>
      </c>
      <c r="M4665" s="4" t="s">
        <v>1900</v>
      </c>
      <c r="N4665" s="4"/>
    </row>
    <row r="4666" spans="1:14" hidden="1" x14ac:dyDescent="0.3">
      <c r="A4666" s="4" t="s">
        <v>605</v>
      </c>
      <c r="B4666" s="4">
        <v>28</v>
      </c>
      <c r="C4666" s="4">
        <v>28</v>
      </c>
      <c r="D4666" s="5">
        <v>285</v>
      </c>
      <c r="E4666" s="4" t="s">
        <v>876</v>
      </c>
      <c r="F4666" s="4" t="s">
        <v>1377</v>
      </c>
      <c r="G4666" s="4" t="s">
        <v>1070</v>
      </c>
      <c r="H4666" s="4">
        <v>14.01</v>
      </c>
      <c r="I4666" s="4">
        <v>1.046</v>
      </c>
      <c r="J4666" s="4" t="s">
        <v>856</v>
      </c>
      <c r="K4666" s="4" t="s">
        <v>998</v>
      </c>
      <c r="L4666" s="4">
        <v>4</v>
      </c>
      <c r="M4666" s="4" t="s">
        <v>1101</v>
      </c>
      <c r="N4666" s="4"/>
    </row>
    <row r="4667" spans="1:14" hidden="1" x14ac:dyDescent="0.3">
      <c r="A4667" s="4" t="s">
        <v>605</v>
      </c>
      <c r="B4667" s="4">
        <v>28</v>
      </c>
      <c r="C4667" s="4">
        <v>28</v>
      </c>
      <c r="D4667" s="5">
        <v>285</v>
      </c>
      <c r="E4667" s="4" t="s">
        <v>876</v>
      </c>
      <c r="F4667" s="4" t="s">
        <v>1377</v>
      </c>
      <c r="G4667" s="4" t="s">
        <v>1069</v>
      </c>
      <c r="H4667" s="4">
        <v>32.64</v>
      </c>
      <c r="I4667" s="4">
        <v>0.96099999999999997</v>
      </c>
      <c r="J4667" s="4" t="s">
        <v>856</v>
      </c>
      <c r="K4667" s="4" t="s">
        <v>998</v>
      </c>
      <c r="L4667" s="4">
        <v>4</v>
      </c>
      <c r="M4667" s="4" t="s">
        <v>1101</v>
      </c>
      <c r="N4667" s="4"/>
    </row>
    <row r="4668" spans="1:14" hidden="1" x14ac:dyDescent="0.3">
      <c r="A4668" s="4" t="s">
        <v>605</v>
      </c>
      <c r="B4668" s="4">
        <v>28</v>
      </c>
      <c r="C4668" s="4">
        <v>28</v>
      </c>
      <c r="D4668" s="5">
        <v>285</v>
      </c>
      <c r="E4668" s="4" t="s">
        <v>876</v>
      </c>
      <c r="F4668" s="4" t="s">
        <v>1377</v>
      </c>
      <c r="G4668" s="4" t="s">
        <v>1067</v>
      </c>
      <c r="H4668" s="4">
        <v>29.41</v>
      </c>
      <c r="I4668" s="4">
        <v>1.258</v>
      </c>
      <c r="J4668" s="4" t="s">
        <v>856</v>
      </c>
      <c r="K4668" s="4" t="s">
        <v>998</v>
      </c>
      <c r="L4668" s="4">
        <v>4</v>
      </c>
      <c r="M4668" s="4" t="s">
        <v>1101</v>
      </c>
      <c r="N4668" s="4"/>
    </row>
    <row r="4669" spans="1:14" hidden="1" x14ac:dyDescent="0.3">
      <c r="A4669" s="4" t="s">
        <v>605</v>
      </c>
      <c r="B4669" s="4">
        <v>28</v>
      </c>
      <c r="C4669" s="4">
        <v>28</v>
      </c>
      <c r="D4669" s="5">
        <v>285</v>
      </c>
      <c r="E4669" s="4" t="s">
        <v>876</v>
      </c>
      <c r="F4669" s="4" t="s">
        <v>1377</v>
      </c>
      <c r="G4669" s="4" t="s">
        <v>1224</v>
      </c>
      <c r="H4669" s="4">
        <v>8.6</v>
      </c>
      <c r="I4669" s="4">
        <v>1.1479999999999999</v>
      </c>
      <c r="J4669" s="4" t="s">
        <v>856</v>
      </c>
      <c r="K4669" s="4" t="s">
        <v>998</v>
      </c>
      <c r="L4669" s="4">
        <v>4</v>
      </c>
      <c r="M4669" s="4" t="s">
        <v>1101</v>
      </c>
      <c r="N4669" s="4"/>
    </row>
    <row r="4670" spans="1:14" hidden="1" x14ac:dyDescent="0.3">
      <c r="A4670" s="4" t="s">
        <v>605</v>
      </c>
      <c r="B4670" s="4">
        <v>28</v>
      </c>
      <c r="C4670" s="4">
        <v>28</v>
      </c>
      <c r="D4670" s="5">
        <v>285</v>
      </c>
      <c r="E4670" s="4" t="s">
        <v>876</v>
      </c>
      <c r="F4670" s="4" t="s">
        <v>1377</v>
      </c>
      <c r="G4670" s="4" t="s">
        <v>1759</v>
      </c>
      <c r="H4670" s="4">
        <v>0.28999999999999998</v>
      </c>
      <c r="I4670" s="4">
        <v>8.9999999999999993E-3</v>
      </c>
      <c r="J4670" s="4" t="s">
        <v>856</v>
      </c>
      <c r="K4670" s="4" t="s">
        <v>998</v>
      </c>
      <c r="L4670" s="4">
        <v>4</v>
      </c>
      <c r="M4670" s="4" t="s">
        <v>1101</v>
      </c>
      <c r="N4670" s="4"/>
    </row>
    <row r="4671" spans="1:14" hidden="1" x14ac:dyDescent="0.3">
      <c r="A4671" s="4" t="s">
        <v>605</v>
      </c>
      <c r="B4671" s="4">
        <v>28</v>
      </c>
      <c r="C4671" s="4">
        <v>28</v>
      </c>
      <c r="D4671" s="5">
        <v>285</v>
      </c>
      <c r="E4671" s="4" t="s">
        <v>876</v>
      </c>
      <c r="F4671" s="4" t="s">
        <v>1377</v>
      </c>
      <c r="G4671" s="4" t="s">
        <v>967</v>
      </c>
      <c r="H4671" s="4">
        <v>4.2999999999999997E-2</v>
      </c>
      <c r="I4671" s="4">
        <v>1.6000000000000001E-3</v>
      </c>
      <c r="J4671" s="4" t="s">
        <v>856</v>
      </c>
      <c r="K4671" s="4" t="s">
        <v>998</v>
      </c>
      <c r="L4671" s="4">
        <v>4</v>
      </c>
      <c r="M4671" s="4" t="s">
        <v>1101</v>
      </c>
      <c r="N4671" s="4"/>
    </row>
    <row r="4672" spans="1:14" hidden="1" x14ac:dyDescent="0.3">
      <c r="A4672" s="4" t="s">
        <v>605</v>
      </c>
      <c r="B4672" s="4">
        <v>28</v>
      </c>
      <c r="C4672" s="4">
        <v>28</v>
      </c>
      <c r="D4672" s="5">
        <v>285</v>
      </c>
      <c r="E4672" s="4" t="s">
        <v>876</v>
      </c>
      <c r="F4672" s="4" t="s">
        <v>1377</v>
      </c>
      <c r="G4672" s="4" t="s">
        <v>1760</v>
      </c>
      <c r="H4672" s="4">
        <v>6.8</v>
      </c>
      <c r="I4672" s="4">
        <v>0.12</v>
      </c>
      <c r="J4672" s="4" t="s">
        <v>1225</v>
      </c>
      <c r="K4672" s="4" t="s">
        <v>998</v>
      </c>
      <c r="L4672" s="4">
        <v>4</v>
      </c>
      <c r="M4672" s="4" t="s">
        <v>1101</v>
      </c>
      <c r="N4672" s="4"/>
    </row>
    <row r="4673" spans="1:14" hidden="1" x14ac:dyDescent="0.3">
      <c r="A4673" s="4" t="s">
        <v>605</v>
      </c>
      <c r="B4673" s="4">
        <v>28</v>
      </c>
      <c r="C4673" s="4">
        <v>28</v>
      </c>
      <c r="D4673" s="5">
        <v>286</v>
      </c>
      <c r="E4673" s="4" t="s">
        <v>876</v>
      </c>
      <c r="F4673" s="4" t="s">
        <v>1377</v>
      </c>
      <c r="G4673" s="4" t="s">
        <v>943</v>
      </c>
      <c r="H4673" s="4">
        <v>16.63</v>
      </c>
      <c r="I4673" s="4">
        <v>0.27200000000000002</v>
      </c>
      <c r="J4673" s="4" t="s">
        <v>856</v>
      </c>
      <c r="K4673" s="4" t="s">
        <v>998</v>
      </c>
      <c r="L4673" s="4">
        <v>3</v>
      </c>
      <c r="M4673" s="4" t="s">
        <v>1101</v>
      </c>
      <c r="N4673" s="4"/>
    </row>
    <row r="4674" spans="1:14" hidden="1" x14ac:dyDescent="0.3">
      <c r="A4674" s="4" t="s">
        <v>605</v>
      </c>
      <c r="B4674" s="4">
        <v>28</v>
      </c>
      <c r="C4674" s="4">
        <v>28</v>
      </c>
      <c r="D4674" s="5">
        <v>286</v>
      </c>
      <c r="E4674" s="4" t="s">
        <v>876</v>
      </c>
      <c r="F4674" s="4" t="s">
        <v>1377</v>
      </c>
      <c r="G4674" s="4" t="s">
        <v>963</v>
      </c>
      <c r="H4674" s="4">
        <v>83.359999999999985</v>
      </c>
      <c r="I4674" s="4">
        <f>SQRT(SUMSQ(I4675:I4678))</f>
        <v>3.0354559789263953</v>
      </c>
      <c r="J4674" s="4" t="s">
        <v>856</v>
      </c>
      <c r="K4674" s="4" t="s">
        <v>998</v>
      </c>
      <c r="L4674" s="4">
        <v>3</v>
      </c>
      <c r="M4674" s="4" t="s">
        <v>1900</v>
      </c>
      <c r="N4674" s="4"/>
    </row>
    <row r="4675" spans="1:14" hidden="1" x14ac:dyDescent="0.3">
      <c r="A4675" s="4" t="s">
        <v>605</v>
      </c>
      <c r="B4675" s="4">
        <v>28</v>
      </c>
      <c r="C4675" s="4">
        <v>28</v>
      </c>
      <c r="D4675" s="5">
        <v>286</v>
      </c>
      <c r="E4675" s="4" t="s">
        <v>876</v>
      </c>
      <c r="F4675" s="4" t="s">
        <v>1377</v>
      </c>
      <c r="G4675" s="4" t="s">
        <v>1070</v>
      </c>
      <c r="H4675" s="4">
        <v>12.26</v>
      </c>
      <c r="I4675" s="4">
        <v>0.74199999999999999</v>
      </c>
      <c r="J4675" s="4" t="s">
        <v>856</v>
      </c>
      <c r="K4675" s="4" t="s">
        <v>998</v>
      </c>
      <c r="L4675" s="4">
        <v>3</v>
      </c>
      <c r="M4675" s="4" t="s">
        <v>1101</v>
      </c>
      <c r="N4675" s="4"/>
    </row>
    <row r="4676" spans="1:14" hidden="1" x14ac:dyDescent="0.3">
      <c r="A4676" s="4" t="s">
        <v>605</v>
      </c>
      <c r="B4676" s="4">
        <v>28</v>
      </c>
      <c r="C4676" s="4">
        <v>28</v>
      </c>
      <c r="D4676" s="5">
        <v>286</v>
      </c>
      <c r="E4676" s="4" t="s">
        <v>876</v>
      </c>
      <c r="F4676" s="4" t="s">
        <v>1377</v>
      </c>
      <c r="G4676" s="4" t="s">
        <v>1069</v>
      </c>
      <c r="H4676" s="4">
        <v>31.36</v>
      </c>
      <c r="I4676" s="4">
        <v>1.9830000000000001</v>
      </c>
      <c r="J4676" s="4" t="s">
        <v>856</v>
      </c>
      <c r="K4676" s="4" t="s">
        <v>998</v>
      </c>
      <c r="L4676" s="4">
        <v>3</v>
      </c>
      <c r="M4676" s="4" t="s">
        <v>1101</v>
      </c>
      <c r="N4676" s="4"/>
    </row>
    <row r="4677" spans="1:14" hidden="1" x14ac:dyDescent="0.3">
      <c r="A4677" s="4" t="s">
        <v>605</v>
      </c>
      <c r="B4677" s="4">
        <v>28</v>
      </c>
      <c r="C4677" s="4">
        <v>28</v>
      </c>
      <c r="D4677" s="5">
        <v>286</v>
      </c>
      <c r="E4677" s="4" t="s">
        <v>876</v>
      </c>
      <c r="F4677" s="4" t="s">
        <v>1377</v>
      </c>
      <c r="G4677" s="4" t="s">
        <v>1067</v>
      </c>
      <c r="H4677" s="4">
        <v>30.42</v>
      </c>
      <c r="I4677" s="4">
        <v>0.51200000000000001</v>
      </c>
      <c r="J4677" s="4" t="s">
        <v>856</v>
      </c>
      <c r="K4677" s="4" t="s">
        <v>998</v>
      </c>
      <c r="L4677" s="4">
        <v>3</v>
      </c>
      <c r="M4677" s="4" t="s">
        <v>1101</v>
      </c>
      <c r="N4677" s="4"/>
    </row>
    <row r="4678" spans="1:14" hidden="1" x14ac:dyDescent="0.3">
      <c r="A4678" s="4" t="s">
        <v>605</v>
      </c>
      <c r="B4678" s="4">
        <v>28</v>
      </c>
      <c r="C4678" s="4">
        <v>28</v>
      </c>
      <c r="D4678" s="5">
        <v>286</v>
      </c>
      <c r="E4678" s="4" t="s">
        <v>876</v>
      </c>
      <c r="F4678" s="4" t="s">
        <v>1377</v>
      </c>
      <c r="G4678" s="4" t="s">
        <v>1224</v>
      </c>
      <c r="H4678" s="4">
        <v>9.32</v>
      </c>
      <c r="I4678" s="4">
        <v>2.1139999999999999</v>
      </c>
      <c r="J4678" s="4" t="s">
        <v>856</v>
      </c>
      <c r="K4678" s="4" t="s">
        <v>998</v>
      </c>
      <c r="L4678" s="4">
        <v>3</v>
      </c>
      <c r="M4678" s="4" t="s">
        <v>1101</v>
      </c>
      <c r="N4678" s="4"/>
    </row>
    <row r="4679" spans="1:14" hidden="1" x14ac:dyDescent="0.3">
      <c r="A4679" s="4" t="s">
        <v>605</v>
      </c>
      <c r="B4679" s="4">
        <v>28</v>
      </c>
      <c r="C4679" s="4">
        <v>28</v>
      </c>
      <c r="D4679" s="5">
        <v>286</v>
      </c>
      <c r="E4679" s="4" t="s">
        <v>876</v>
      </c>
      <c r="F4679" s="4" t="s">
        <v>1377</v>
      </c>
      <c r="G4679" s="4" t="s">
        <v>1759</v>
      </c>
      <c r="H4679" s="4">
        <v>0.28000000000000003</v>
      </c>
      <c r="I4679" s="4">
        <v>7.0000000000000001E-3</v>
      </c>
      <c r="J4679" s="4" t="s">
        <v>856</v>
      </c>
      <c r="K4679" s="4" t="s">
        <v>998</v>
      </c>
      <c r="L4679" s="4">
        <v>3</v>
      </c>
      <c r="M4679" s="4" t="s">
        <v>1101</v>
      </c>
      <c r="N4679" s="4"/>
    </row>
    <row r="4680" spans="1:14" hidden="1" x14ac:dyDescent="0.3">
      <c r="A4680" s="4" t="s">
        <v>605</v>
      </c>
      <c r="B4680" s="4">
        <v>28</v>
      </c>
      <c r="C4680" s="4">
        <v>28</v>
      </c>
      <c r="D4680" s="5">
        <v>286</v>
      </c>
      <c r="E4680" s="4" t="s">
        <v>876</v>
      </c>
      <c r="F4680" s="4" t="s">
        <v>1377</v>
      </c>
      <c r="G4680" s="4" t="s">
        <v>967</v>
      </c>
      <c r="H4680" s="4">
        <v>4.2000000000000003E-2</v>
      </c>
      <c r="I4680" s="4">
        <v>2.8999999999999998E-3</v>
      </c>
      <c r="J4680" s="4" t="s">
        <v>856</v>
      </c>
      <c r="K4680" s="4" t="s">
        <v>998</v>
      </c>
      <c r="L4680" s="4">
        <v>3</v>
      </c>
      <c r="M4680" s="4" t="s">
        <v>1101</v>
      </c>
      <c r="N4680" s="4"/>
    </row>
    <row r="4681" spans="1:14" hidden="1" x14ac:dyDescent="0.3">
      <c r="A4681" s="4" t="s">
        <v>605</v>
      </c>
      <c r="B4681" s="4">
        <v>28</v>
      </c>
      <c r="C4681" s="4">
        <v>28</v>
      </c>
      <c r="D4681" s="5">
        <v>286</v>
      </c>
      <c r="E4681" s="4" t="s">
        <v>876</v>
      </c>
      <c r="F4681" s="4" t="s">
        <v>1377</v>
      </c>
      <c r="G4681" s="4" t="s">
        <v>1760</v>
      </c>
      <c r="H4681" s="4">
        <v>6.9</v>
      </c>
      <c r="I4681" s="4">
        <v>0.31</v>
      </c>
      <c r="J4681" s="4" t="s">
        <v>1225</v>
      </c>
      <c r="K4681" s="4" t="s">
        <v>998</v>
      </c>
      <c r="L4681" s="4">
        <v>3</v>
      </c>
      <c r="M4681" s="4" t="s">
        <v>1101</v>
      </c>
      <c r="N4681" s="4"/>
    </row>
    <row r="4682" spans="1:14" hidden="1" x14ac:dyDescent="0.3">
      <c r="A4682" s="4" t="s">
        <v>605</v>
      </c>
      <c r="B4682" s="4">
        <v>28</v>
      </c>
      <c r="C4682" s="4">
        <v>28</v>
      </c>
      <c r="D4682" s="5">
        <v>287</v>
      </c>
      <c r="E4682" s="4" t="s">
        <v>876</v>
      </c>
      <c r="F4682" s="4" t="s">
        <v>1377</v>
      </c>
      <c r="G4682" s="4" t="s">
        <v>943</v>
      </c>
      <c r="H4682" s="4">
        <v>20.55</v>
      </c>
      <c r="I4682" s="4">
        <v>1.39</v>
      </c>
      <c r="J4682" s="4" t="s">
        <v>856</v>
      </c>
      <c r="K4682" s="4" t="s">
        <v>998</v>
      </c>
      <c r="L4682" s="4">
        <v>4</v>
      </c>
      <c r="M4682" s="4" t="s">
        <v>1101</v>
      </c>
      <c r="N4682" s="4"/>
    </row>
    <row r="4683" spans="1:14" hidden="1" x14ac:dyDescent="0.3">
      <c r="A4683" s="4" t="s">
        <v>605</v>
      </c>
      <c r="B4683" s="4">
        <v>28</v>
      </c>
      <c r="C4683" s="4">
        <v>28</v>
      </c>
      <c r="D4683" s="5">
        <v>287</v>
      </c>
      <c r="E4683" s="4" t="s">
        <v>876</v>
      </c>
      <c r="F4683" s="4" t="s">
        <v>1377</v>
      </c>
      <c r="G4683" s="4" t="s">
        <v>963</v>
      </c>
      <c r="H4683" s="4">
        <v>79.45</v>
      </c>
      <c r="I4683" s="4">
        <f>SQRT(SUMSQ(I4684:I4687))</f>
        <v>3.4533806624813312</v>
      </c>
      <c r="J4683" s="4" t="s">
        <v>856</v>
      </c>
      <c r="K4683" s="4" t="s">
        <v>998</v>
      </c>
      <c r="L4683" s="4">
        <v>3</v>
      </c>
      <c r="M4683" s="4" t="s">
        <v>1900</v>
      </c>
      <c r="N4683" s="4"/>
    </row>
    <row r="4684" spans="1:14" hidden="1" x14ac:dyDescent="0.3">
      <c r="A4684" s="4" t="s">
        <v>605</v>
      </c>
      <c r="B4684" s="4">
        <v>28</v>
      </c>
      <c r="C4684" s="4">
        <v>28</v>
      </c>
      <c r="D4684" s="5">
        <v>287</v>
      </c>
      <c r="E4684" s="4" t="s">
        <v>876</v>
      </c>
      <c r="F4684" s="4" t="s">
        <v>1377</v>
      </c>
      <c r="G4684" s="4" t="s">
        <v>1070</v>
      </c>
      <c r="H4684" s="4">
        <v>12.27</v>
      </c>
      <c r="I4684" s="4">
        <v>1.641</v>
      </c>
      <c r="J4684" s="4" t="s">
        <v>856</v>
      </c>
      <c r="K4684" s="4" t="s">
        <v>998</v>
      </c>
      <c r="L4684" s="4">
        <v>4</v>
      </c>
      <c r="M4684" s="4" t="s">
        <v>1101</v>
      </c>
      <c r="N4684" s="4"/>
    </row>
    <row r="4685" spans="1:14" hidden="1" x14ac:dyDescent="0.3">
      <c r="A4685" s="4" t="s">
        <v>605</v>
      </c>
      <c r="B4685" s="4">
        <v>28</v>
      </c>
      <c r="C4685" s="4">
        <v>28</v>
      </c>
      <c r="D4685" s="5">
        <v>287</v>
      </c>
      <c r="E4685" s="4" t="s">
        <v>876</v>
      </c>
      <c r="F4685" s="4" t="s">
        <v>1377</v>
      </c>
      <c r="G4685" s="4" t="s">
        <v>1069</v>
      </c>
      <c r="H4685" s="4">
        <v>23.88</v>
      </c>
      <c r="I4685" s="4">
        <v>1.07</v>
      </c>
      <c r="J4685" s="4" t="s">
        <v>856</v>
      </c>
      <c r="K4685" s="4" t="s">
        <v>998</v>
      </c>
      <c r="L4685" s="4">
        <v>4</v>
      </c>
      <c r="M4685" s="4" t="s">
        <v>1101</v>
      </c>
      <c r="N4685" s="4"/>
    </row>
    <row r="4686" spans="1:14" hidden="1" x14ac:dyDescent="0.3">
      <c r="A4686" s="4" t="s">
        <v>605</v>
      </c>
      <c r="B4686" s="4">
        <v>28</v>
      </c>
      <c r="C4686" s="4">
        <v>28</v>
      </c>
      <c r="D4686" s="5">
        <v>287</v>
      </c>
      <c r="E4686" s="4" t="s">
        <v>876</v>
      </c>
      <c r="F4686" s="4" t="s">
        <v>1377</v>
      </c>
      <c r="G4686" s="4" t="s">
        <v>1067</v>
      </c>
      <c r="H4686" s="4">
        <v>29.72</v>
      </c>
      <c r="I4686" s="4">
        <v>2.3639999999999999</v>
      </c>
      <c r="J4686" s="4" t="s">
        <v>856</v>
      </c>
      <c r="K4686" s="4" t="s">
        <v>998</v>
      </c>
      <c r="L4686" s="4">
        <v>4</v>
      </c>
      <c r="M4686" s="4" t="s">
        <v>1101</v>
      </c>
      <c r="N4686" s="4"/>
    </row>
    <row r="4687" spans="1:14" hidden="1" x14ac:dyDescent="0.3">
      <c r="A4687" s="4" t="s">
        <v>605</v>
      </c>
      <c r="B4687" s="4">
        <v>28</v>
      </c>
      <c r="C4687" s="4">
        <v>28</v>
      </c>
      <c r="D4687" s="5">
        <v>287</v>
      </c>
      <c r="E4687" s="4" t="s">
        <v>876</v>
      </c>
      <c r="F4687" s="4" t="s">
        <v>1377</v>
      </c>
      <c r="G4687" s="4" t="s">
        <v>1224</v>
      </c>
      <c r="H4687" s="4">
        <v>13.58</v>
      </c>
      <c r="I4687" s="4">
        <v>1.581</v>
      </c>
      <c r="J4687" s="4" t="s">
        <v>856</v>
      </c>
      <c r="K4687" s="4" t="s">
        <v>998</v>
      </c>
      <c r="L4687" s="4">
        <v>4</v>
      </c>
      <c r="M4687" s="4" t="s">
        <v>1101</v>
      </c>
      <c r="N4687" s="4"/>
    </row>
    <row r="4688" spans="1:14" hidden="1" x14ac:dyDescent="0.3">
      <c r="A4688" s="4" t="s">
        <v>605</v>
      </c>
      <c r="B4688" s="4">
        <v>28</v>
      </c>
      <c r="C4688" s="4">
        <v>28</v>
      </c>
      <c r="D4688" s="5">
        <v>287</v>
      </c>
      <c r="E4688" s="4" t="s">
        <v>876</v>
      </c>
      <c r="F4688" s="4" t="s">
        <v>1377</v>
      </c>
      <c r="G4688" s="4" t="s">
        <v>1759</v>
      </c>
      <c r="H4688" s="4">
        <v>0.34</v>
      </c>
      <c r="I4688" s="4">
        <v>1.2E-2</v>
      </c>
      <c r="J4688" s="4" t="s">
        <v>856</v>
      </c>
      <c r="K4688" s="4" t="s">
        <v>998</v>
      </c>
      <c r="L4688" s="4">
        <v>4</v>
      </c>
      <c r="M4688" s="4" t="s">
        <v>1101</v>
      </c>
      <c r="N4688" s="4"/>
    </row>
    <row r="4689" spans="1:14" hidden="1" x14ac:dyDescent="0.3">
      <c r="A4689" s="4" t="s">
        <v>605</v>
      </c>
      <c r="B4689" s="4">
        <v>28</v>
      </c>
      <c r="C4689" s="4">
        <v>28</v>
      </c>
      <c r="D4689" s="5">
        <v>287</v>
      </c>
      <c r="E4689" s="4" t="s">
        <v>876</v>
      </c>
      <c r="F4689" s="4" t="s">
        <v>1377</v>
      </c>
      <c r="G4689" s="4" t="s">
        <v>967</v>
      </c>
      <c r="H4689" s="4">
        <v>5.1999999999999998E-2</v>
      </c>
      <c r="I4689" s="4">
        <v>2E-3</v>
      </c>
      <c r="J4689" s="4" t="s">
        <v>856</v>
      </c>
      <c r="K4689" s="4" t="s">
        <v>998</v>
      </c>
      <c r="L4689" s="4">
        <v>4</v>
      </c>
      <c r="M4689" s="4" t="s">
        <v>1101</v>
      </c>
      <c r="N4689" s="4"/>
    </row>
    <row r="4690" spans="1:14" hidden="1" x14ac:dyDescent="0.3">
      <c r="A4690" s="4" t="s">
        <v>605</v>
      </c>
      <c r="B4690" s="4">
        <v>28</v>
      </c>
      <c r="C4690" s="4">
        <v>28</v>
      </c>
      <c r="D4690" s="5">
        <v>287</v>
      </c>
      <c r="E4690" s="4" t="s">
        <v>876</v>
      </c>
      <c r="F4690" s="4" t="s">
        <v>1377</v>
      </c>
      <c r="G4690" s="4" t="s">
        <v>1760</v>
      </c>
      <c r="H4690" s="4">
        <v>6.8</v>
      </c>
      <c r="I4690" s="4">
        <v>0.06</v>
      </c>
      <c r="J4690" s="4" t="s">
        <v>1225</v>
      </c>
      <c r="K4690" s="4" t="s">
        <v>998</v>
      </c>
      <c r="L4690" s="4">
        <v>4</v>
      </c>
      <c r="M4690" s="4" t="s">
        <v>1101</v>
      </c>
      <c r="N4690" s="4"/>
    </row>
    <row r="4691" spans="1:14" hidden="1" x14ac:dyDescent="0.3">
      <c r="A4691" s="4" t="s">
        <v>605</v>
      </c>
      <c r="B4691" s="4">
        <v>28</v>
      </c>
      <c r="C4691" s="4">
        <v>28</v>
      </c>
      <c r="D4691" s="5">
        <v>288</v>
      </c>
      <c r="E4691" s="4" t="s">
        <v>876</v>
      </c>
      <c r="F4691" s="4" t="s">
        <v>1377</v>
      </c>
      <c r="G4691" s="4" t="s">
        <v>943</v>
      </c>
      <c r="H4691" s="4">
        <v>40.659999999999997</v>
      </c>
      <c r="I4691" s="4">
        <v>1.7250000000000001</v>
      </c>
      <c r="J4691" s="4" t="s">
        <v>856</v>
      </c>
      <c r="K4691" s="4" t="s">
        <v>998</v>
      </c>
      <c r="L4691" s="4">
        <v>3</v>
      </c>
      <c r="M4691" s="4" t="s">
        <v>1101</v>
      </c>
      <c r="N4691" s="4"/>
    </row>
    <row r="4692" spans="1:14" hidden="1" x14ac:dyDescent="0.3">
      <c r="A4692" s="4" t="s">
        <v>605</v>
      </c>
      <c r="B4692" s="4">
        <v>28</v>
      </c>
      <c r="C4692" s="4">
        <v>28</v>
      </c>
      <c r="D4692" s="5">
        <v>288</v>
      </c>
      <c r="E4692" s="4" t="s">
        <v>876</v>
      </c>
      <c r="F4692" s="4" t="s">
        <v>1377</v>
      </c>
      <c r="G4692" s="4" t="s">
        <v>963</v>
      </c>
      <c r="H4692" s="4">
        <v>59.309999999999995</v>
      </c>
      <c r="I4692" s="4">
        <f>SQRT(SUMSQ(I4693:I4696))</f>
        <v>2.4170051716949223</v>
      </c>
      <c r="J4692" s="4" t="s">
        <v>856</v>
      </c>
      <c r="K4692" s="4" t="s">
        <v>998</v>
      </c>
      <c r="L4692" s="4">
        <v>3</v>
      </c>
      <c r="M4692" s="4" t="s">
        <v>1900</v>
      </c>
      <c r="N4692" s="4"/>
    </row>
    <row r="4693" spans="1:14" hidden="1" x14ac:dyDescent="0.3">
      <c r="A4693" s="4" t="s">
        <v>605</v>
      </c>
      <c r="B4693" s="4">
        <v>28</v>
      </c>
      <c r="C4693" s="4">
        <v>28</v>
      </c>
      <c r="D4693" s="5">
        <v>288</v>
      </c>
      <c r="E4693" s="4" t="s">
        <v>876</v>
      </c>
      <c r="F4693" s="4" t="s">
        <v>1377</v>
      </c>
      <c r="G4693" s="4" t="s">
        <v>1070</v>
      </c>
      <c r="H4693" s="4">
        <v>26.07</v>
      </c>
      <c r="I4693" s="4">
        <v>1.7430000000000001</v>
      </c>
      <c r="J4693" s="4" t="s">
        <v>856</v>
      </c>
      <c r="K4693" s="4" t="s">
        <v>998</v>
      </c>
      <c r="L4693" s="4">
        <v>3</v>
      </c>
      <c r="M4693" s="4" t="s">
        <v>1101</v>
      </c>
      <c r="N4693" s="4"/>
    </row>
    <row r="4694" spans="1:14" hidden="1" x14ac:dyDescent="0.3">
      <c r="A4694" s="4" t="s">
        <v>605</v>
      </c>
      <c r="B4694" s="4">
        <v>28</v>
      </c>
      <c r="C4694" s="4">
        <v>28</v>
      </c>
      <c r="D4694" s="5">
        <v>288</v>
      </c>
      <c r="E4694" s="4" t="s">
        <v>876</v>
      </c>
      <c r="F4694" s="4" t="s">
        <v>1377</v>
      </c>
      <c r="G4694" s="4" t="s">
        <v>1069</v>
      </c>
      <c r="H4694" s="4">
        <v>24.2</v>
      </c>
      <c r="I4694" s="4">
        <v>1.1639999999999999</v>
      </c>
      <c r="J4694" s="4" t="s">
        <v>856</v>
      </c>
      <c r="K4694" s="4" t="s">
        <v>998</v>
      </c>
      <c r="L4694" s="4">
        <v>3</v>
      </c>
      <c r="M4694" s="4" t="s">
        <v>1101</v>
      </c>
      <c r="N4694" s="4"/>
    </row>
    <row r="4695" spans="1:14" hidden="1" x14ac:dyDescent="0.3">
      <c r="A4695" s="4" t="s">
        <v>605</v>
      </c>
      <c r="B4695" s="4">
        <v>28</v>
      </c>
      <c r="C4695" s="4">
        <v>28</v>
      </c>
      <c r="D4695" s="5">
        <v>288</v>
      </c>
      <c r="E4695" s="4" t="s">
        <v>876</v>
      </c>
      <c r="F4695" s="4" t="s">
        <v>1377</v>
      </c>
      <c r="G4695" s="4" t="s">
        <v>1067</v>
      </c>
      <c r="H4695" s="4">
        <v>8.83</v>
      </c>
      <c r="I4695" s="4">
        <v>1.1870000000000001</v>
      </c>
      <c r="J4695" s="4" t="s">
        <v>856</v>
      </c>
      <c r="K4695" s="4" t="s">
        <v>998</v>
      </c>
      <c r="L4695" s="4">
        <v>3</v>
      </c>
      <c r="M4695" s="4" t="s">
        <v>1101</v>
      </c>
      <c r="N4695" s="4"/>
    </row>
    <row r="4696" spans="1:14" hidden="1" x14ac:dyDescent="0.3">
      <c r="A4696" s="4" t="s">
        <v>605</v>
      </c>
      <c r="B4696" s="4">
        <v>28</v>
      </c>
      <c r="C4696" s="4">
        <v>28</v>
      </c>
      <c r="D4696" s="5">
        <v>288</v>
      </c>
      <c r="E4696" s="4" t="s">
        <v>876</v>
      </c>
      <c r="F4696" s="4" t="s">
        <v>1377</v>
      </c>
      <c r="G4696" s="4" t="s">
        <v>1224</v>
      </c>
      <c r="H4696" s="4">
        <v>0.21</v>
      </c>
      <c r="I4696" s="4">
        <v>0.2</v>
      </c>
      <c r="J4696" s="4" t="s">
        <v>856</v>
      </c>
      <c r="K4696" s="4" t="s">
        <v>998</v>
      </c>
      <c r="L4696" s="4">
        <v>3</v>
      </c>
      <c r="M4696" s="4" t="s">
        <v>1101</v>
      </c>
      <c r="N4696" s="4"/>
    </row>
    <row r="4697" spans="1:14" hidden="1" x14ac:dyDescent="0.3">
      <c r="A4697" s="4" t="s">
        <v>605</v>
      </c>
      <c r="B4697" s="4">
        <v>28</v>
      </c>
      <c r="C4697" s="4">
        <v>28</v>
      </c>
      <c r="D4697" s="5">
        <v>288</v>
      </c>
      <c r="E4697" s="4" t="s">
        <v>876</v>
      </c>
      <c r="F4697" s="4" t="s">
        <v>1377</v>
      </c>
      <c r="G4697" s="4" t="s">
        <v>1759</v>
      </c>
      <c r="H4697" s="4">
        <v>0.59</v>
      </c>
      <c r="I4697" s="4">
        <v>0.02</v>
      </c>
      <c r="J4697" s="4" t="s">
        <v>856</v>
      </c>
      <c r="K4697" s="4" t="s">
        <v>998</v>
      </c>
      <c r="L4697" s="4">
        <v>3</v>
      </c>
      <c r="M4697" s="4" t="s">
        <v>1101</v>
      </c>
      <c r="N4697" s="4"/>
    </row>
    <row r="4698" spans="1:14" hidden="1" x14ac:dyDescent="0.3">
      <c r="A4698" s="4" t="s">
        <v>605</v>
      </c>
      <c r="B4698" s="4">
        <v>28</v>
      </c>
      <c r="C4698" s="4">
        <v>28</v>
      </c>
      <c r="D4698" s="5">
        <v>288</v>
      </c>
      <c r="E4698" s="4" t="s">
        <v>876</v>
      </c>
      <c r="F4698" s="4" t="s">
        <v>1377</v>
      </c>
      <c r="G4698" s="4" t="s">
        <v>967</v>
      </c>
      <c r="H4698" s="4">
        <v>8.1000000000000003E-2</v>
      </c>
      <c r="I4698" s="4">
        <v>2.8E-3</v>
      </c>
      <c r="J4698" s="4" t="s">
        <v>856</v>
      </c>
      <c r="K4698" s="4" t="s">
        <v>998</v>
      </c>
      <c r="L4698" s="4">
        <v>3</v>
      </c>
      <c r="M4698" s="4" t="s">
        <v>1101</v>
      </c>
      <c r="N4698" s="4"/>
    </row>
    <row r="4699" spans="1:14" hidden="1" x14ac:dyDescent="0.3">
      <c r="A4699" s="4" t="s">
        <v>605</v>
      </c>
      <c r="B4699" s="4">
        <v>28</v>
      </c>
      <c r="C4699" s="4">
        <v>28</v>
      </c>
      <c r="D4699" s="5">
        <v>288</v>
      </c>
      <c r="E4699" s="4" t="s">
        <v>876</v>
      </c>
      <c r="F4699" s="4" t="s">
        <v>1377</v>
      </c>
      <c r="G4699" s="4" t="s">
        <v>1760</v>
      </c>
      <c r="H4699" s="4">
        <v>7.3</v>
      </c>
      <c r="I4699" s="4">
        <v>0.16</v>
      </c>
      <c r="J4699" s="4" t="s">
        <v>1225</v>
      </c>
      <c r="K4699" s="4" t="s">
        <v>998</v>
      </c>
      <c r="L4699" s="4">
        <v>3</v>
      </c>
      <c r="M4699" s="4" t="s">
        <v>1101</v>
      </c>
      <c r="N4699" s="4"/>
    </row>
    <row r="4700" spans="1:14" hidden="1" x14ac:dyDescent="0.3">
      <c r="A4700" s="4" t="s">
        <v>605</v>
      </c>
      <c r="B4700" s="4">
        <v>28</v>
      </c>
      <c r="C4700" s="4">
        <v>28</v>
      </c>
      <c r="D4700" s="5">
        <v>289</v>
      </c>
      <c r="E4700" s="4" t="s">
        <v>876</v>
      </c>
      <c r="F4700" s="4" t="s">
        <v>1377</v>
      </c>
      <c r="G4700" s="4" t="s">
        <v>943</v>
      </c>
      <c r="H4700" s="4">
        <v>31.69</v>
      </c>
      <c r="I4700" s="4">
        <v>3.0150000000000001</v>
      </c>
      <c r="J4700" s="4" t="s">
        <v>856</v>
      </c>
      <c r="K4700" s="4" t="s">
        <v>998</v>
      </c>
      <c r="L4700" s="4">
        <v>4</v>
      </c>
      <c r="M4700" s="4" t="s">
        <v>1101</v>
      </c>
      <c r="N4700" s="4"/>
    </row>
    <row r="4701" spans="1:14" hidden="1" x14ac:dyDescent="0.3">
      <c r="A4701" s="4" t="s">
        <v>605</v>
      </c>
      <c r="B4701" s="4">
        <v>28</v>
      </c>
      <c r="C4701" s="4">
        <v>28</v>
      </c>
      <c r="D4701" s="5">
        <v>289</v>
      </c>
      <c r="E4701" s="4" t="s">
        <v>876</v>
      </c>
      <c r="F4701" s="4" t="s">
        <v>1377</v>
      </c>
      <c r="G4701" s="4" t="s">
        <v>963</v>
      </c>
      <c r="H4701" s="4">
        <v>68.289999999999992</v>
      </c>
      <c r="I4701" s="4">
        <f>SQRT(SUMSQ(I4702:I4705))</f>
        <v>2.1986200217409104</v>
      </c>
      <c r="J4701" s="4" t="s">
        <v>856</v>
      </c>
      <c r="K4701" s="4" t="s">
        <v>998</v>
      </c>
      <c r="L4701" s="4">
        <v>3</v>
      </c>
      <c r="M4701" s="4" t="s">
        <v>1900</v>
      </c>
      <c r="N4701" s="4"/>
    </row>
    <row r="4702" spans="1:14" hidden="1" x14ac:dyDescent="0.3">
      <c r="A4702" s="4" t="s">
        <v>605</v>
      </c>
      <c r="B4702" s="4">
        <v>28</v>
      </c>
      <c r="C4702" s="4">
        <v>28</v>
      </c>
      <c r="D4702" s="5">
        <v>289</v>
      </c>
      <c r="E4702" s="4" t="s">
        <v>876</v>
      </c>
      <c r="F4702" s="4" t="s">
        <v>1377</v>
      </c>
      <c r="G4702" s="4" t="s">
        <v>1070</v>
      </c>
      <c r="H4702" s="4">
        <v>23.7</v>
      </c>
      <c r="I4702" s="4">
        <v>0.59299999999999997</v>
      </c>
      <c r="J4702" s="4" t="s">
        <v>856</v>
      </c>
      <c r="K4702" s="4" t="s">
        <v>998</v>
      </c>
      <c r="L4702" s="4">
        <v>4</v>
      </c>
      <c r="M4702" s="4" t="s">
        <v>1101</v>
      </c>
      <c r="N4702" s="4"/>
    </row>
    <row r="4703" spans="1:14" hidden="1" x14ac:dyDescent="0.3">
      <c r="A4703" s="4" t="s">
        <v>605</v>
      </c>
      <c r="B4703" s="4">
        <v>28</v>
      </c>
      <c r="C4703" s="4">
        <v>28</v>
      </c>
      <c r="D4703" s="5">
        <v>289</v>
      </c>
      <c r="E4703" s="4" t="s">
        <v>876</v>
      </c>
      <c r="F4703" s="4" t="s">
        <v>1377</v>
      </c>
      <c r="G4703" s="4" t="s">
        <v>1069</v>
      </c>
      <c r="H4703" s="4">
        <v>32.79</v>
      </c>
      <c r="I4703" s="4">
        <v>2.008</v>
      </c>
      <c r="J4703" s="4" t="s">
        <v>856</v>
      </c>
      <c r="K4703" s="4" t="s">
        <v>998</v>
      </c>
      <c r="L4703" s="4">
        <v>4</v>
      </c>
      <c r="M4703" s="4" t="s">
        <v>1101</v>
      </c>
      <c r="N4703" s="4"/>
    </row>
    <row r="4704" spans="1:14" hidden="1" x14ac:dyDescent="0.3">
      <c r="A4704" s="4" t="s">
        <v>605</v>
      </c>
      <c r="B4704" s="4">
        <v>28</v>
      </c>
      <c r="C4704" s="4">
        <v>28</v>
      </c>
      <c r="D4704" s="5">
        <v>289</v>
      </c>
      <c r="E4704" s="4" t="s">
        <v>876</v>
      </c>
      <c r="F4704" s="4" t="s">
        <v>1377</v>
      </c>
      <c r="G4704" s="4" t="s">
        <v>1067</v>
      </c>
      <c r="H4704" s="4">
        <v>11.58</v>
      </c>
      <c r="I4704" s="4">
        <v>0.65600000000000003</v>
      </c>
      <c r="J4704" s="4" t="s">
        <v>856</v>
      </c>
      <c r="K4704" s="4" t="s">
        <v>998</v>
      </c>
      <c r="L4704" s="4">
        <v>4</v>
      </c>
      <c r="M4704" s="4" t="s">
        <v>1101</v>
      </c>
      <c r="N4704" s="4"/>
    </row>
    <row r="4705" spans="1:14" hidden="1" x14ac:dyDescent="0.3">
      <c r="A4705" s="4" t="s">
        <v>605</v>
      </c>
      <c r="B4705" s="4">
        <v>28</v>
      </c>
      <c r="C4705" s="4">
        <v>28</v>
      </c>
      <c r="D4705" s="5">
        <v>289</v>
      </c>
      <c r="E4705" s="4" t="s">
        <v>876</v>
      </c>
      <c r="F4705" s="4" t="s">
        <v>1377</v>
      </c>
      <c r="G4705" s="4" t="s">
        <v>1224</v>
      </c>
      <c r="H4705" s="4">
        <v>0.22</v>
      </c>
      <c r="I4705" s="4">
        <v>0.14099999999999999</v>
      </c>
      <c r="J4705" s="4" t="s">
        <v>856</v>
      </c>
      <c r="K4705" s="4" t="s">
        <v>998</v>
      </c>
      <c r="L4705" s="4">
        <v>4</v>
      </c>
      <c r="M4705" s="4" t="s">
        <v>1101</v>
      </c>
      <c r="N4705" s="4"/>
    </row>
    <row r="4706" spans="1:14" hidden="1" x14ac:dyDescent="0.3">
      <c r="A4706" s="4" t="s">
        <v>605</v>
      </c>
      <c r="B4706" s="4">
        <v>28</v>
      </c>
      <c r="C4706" s="4">
        <v>28</v>
      </c>
      <c r="D4706" s="5">
        <v>289</v>
      </c>
      <c r="E4706" s="4" t="s">
        <v>876</v>
      </c>
      <c r="F4706" s="4" t="s">
        <v>1377</v>
      </c>
      <c r="G4706" s="4" t="s">
        <v>1759</v>
      </c>
      <c r="H4706" s="4">
        <v>0.47</v>
      </c>
      <c r="I4706" s="4">
        <v>2.1000000000000001E-2</v>
      </c>
      <c r="J4706" s="4" t="s">
        <v>856</v>
      </c>
      <c r="K4706" s="4" t="s">
        <v>998</v>
      </c>
      <c r="L4706" s="4">
        <v>4</v>
      </c>
      <c r="M4706" s="4" t="s">
        <v>1101</v>
      </c>
      <c r="N4706" s="4"/>
    </row>
    <row r="4707" spans="1:14" hidden="1" x14ac:dyDescent="0.3">
      <c r="A4707" s="4" t="s">
        <v>605</v>
      </c>
      <c r="B4707" s="4">
        <v>28</v>
      </c>
      <c r="C4707" s="4">
        <v>28</v>
      </c>
      <c r="D4707" s="5">
        <v>289</v>
      </c>
      <c r="E4707" s="4" t="s">
        <v>876</v>
      </c>
      <c r="F4707" s="4" t="s">
        <v>1377</v>
      </c>
      <c r="G4707" s="4" t="s">
        <v>967</v>
      </c>
      <c r="H4707" s="4">
        <v>5.5E-2</v>
      </c>
      <c r="I4707" s="4">
        <v>2.5999999999999999E-3</v>
      </c>
      <c r="J4707" s="4" t="s">
        <v>856</v>
      </c>
      <c r="K4707" s="4" t="s">
        <v>998</v>
      </c>
      <c r="L4707" s="4">
        <v>4</v>
      </c>
      <c r="M4707" s="4" t="s">
        <v>1101</v>
      </c>
      <c r="N4707" s="4"/>
    </row>
    <row r="4708" spans="1:14" hidden="1" x14ac:dyDescent="0.3">
      <c r="A4708" s="4" t="s">
        <v>605</v>
      </c>
      <c r="B4708" s="4">
        <v>28</v>
      </c>
      <c r="C4708" s="4">
        <v>28</v>
      </c>
      <c r="D4708" s="5">
        <v>289</v>
      </c>
      <c r="E4708" s="4" t="s">
        <v>876</v>
      </c>
      <c r="F4708" s="4" t="s">
        <v>1377</v>
      </c>
      <c r="G4708" s="4" t="s">
        <v>1760</v>
      </c>
      <c r="H4708" s="4">
        <v>8.6</v>
      </c>
      <c r="I4708" s="4">
        <v>0.54</v>
      </c>
      <c r="J4708" s="4" t="s">
        <v>1225</v>
      </c>
      <c r="K4708" s="4" t="s">
        <v>998</v>
      </c>
      <c r="L4708" s="4">
        <v>4</v>
      </c>
      <c r="M4708" s="4" t="s">
        <v>1101</v>
      </c>
      <c r="N4708" s="4"/>
    </row>
    <row r="4709" spans="1:14" hidden="1" x14ac:dyDescent="0.3">
      <c r="A4709" s="4" t="s">
        <v>605</v>
      </c>
      <c r="B4709" s="4">
        <v>28</v>
      </c>
      <c r="C4709" s="4">
        <v>28</v>
      </c>
      <c r="D4709" s="5">
        <v>290</v>
      </c>
      <c r="E4709" s="4" t="s">
        <v>876</v>
      </c>
      <c r="F4709" s="4" t="s">
        <v>1377</v>
      </c>
      <c r="G4709" s="4" t="s">
        <v>943</v>
      </c>
      <c r="H4709" s="4">
        <v>13.39</v>
      </c>
      <c r="I4709" s="4">
        <v>0.309</v>
      </c>
      <c r="J4709" s="4" t="s">
        <v>856</v>
      </c>
      <c r="K4709" s="4" t="s">
        <v>998</v>
      </c>
      <c r="L4709" s="4">
        <v>3</v>
      </c>
      <c r="M4709" s="4" t="s">
        <v>1101</v>
      </c>
      <c r="N4709" s="4"/>
    </row>
    <row r="4710" spans="1:14" hidden="1" x14ac:dyDescent="0.3">
      <c r="A4710" s="4" t="s">
        <v>605</v>
      </c>
      <c r="B4710" s="4">
        <v>28</v>
      </c>
      <c r="C4710" s="4">
        <v>28</v>
      </c>
      <c r="D4710" s="5">
        <v>290</v>
      </c>
      <c r="E4710" s="4" t="s">
        <v>876</v>
      </c>
      <c r="F4710" s="4" t="s">
        <v>1377</v>
      </c>
      <c r="G4710" s="4" t="s">
        <v>963</v>
      </c>
      <c r="H4710" s="4">
        <v>86.600000000000009</v>
      </c>
      <c r="I4710" s="4">
        <f>SQRT(SUMSQ(I4711:I4714))</f>
        <v>0.80231415293512054</v>
      </c>
      <c r="J4710" s="4" t="s">
        <v>856</v>
      </c>
      <c r="K4710" s="4" t="s">
        <v>998</v>
      </c>
      <c r="L4710" s="4">
        <v>3</v>
      </c>
      <c r="M4710" s="4" t="s">
        <v>1900</v>
      </c>
      <c r="N4710" s="4"/>
    </row>
    <row r="4711" spans="1:14" hidden="1" x14ac:dyDescent="0.3">
      <c r="A4711" s="4" t="s">
        <v>605</v>
      </c>
      <c r="B4711" s="4">
        <v>28</v>
      </c>
      <c r="C4711" s="4">
        <v>28</v>
      </c>
      <c r="D4711" s="5">
        <v>290</v>
      </c>
      <c r="E4711" s="4" t="s">
        <v>876</v>
      </c>
      <c r="F4711" s="4" t="s">
        <v>1377</v>
      </c>
      <c r="G4711" s="4" t="s">
        <v>1070</v>
      </c>
      <c r="H4711" s="4">
        <v>12.34</v>
      </c>
      <c r="I4711" s="4">
        <v>0.311</v>
      </c>
      <c r="J4711" s="4" t="s">
        <v>856</v>
      </c>
      <c r="K4711" s="4" t="s">
        <v>998</v>
      </c>
      <c r="L4711" s="4">
        <v>3</v>
      </c>
      <c r="M4711" s="4" t="s">
        <v>1101</v>
      </c>
      <c r="N4711" s="4"/>
    </row>
    <row r="4712" spans="1:14" hidden="1" x14ac:dyDescent="0.3">
      <c r="A4712" s="4" t="s">
        <v>605</v>
      </c>
      <c r="B4712" s="4">
        <v>28</v>
      </c>
      <c r="C4712" s="4">
        <v>28</v>
      </c>
      <c r="D4712" s="5">
        <v>290</v>
      </c>
      <c r="E4712" s="4" t="s">
        <v>876</v>
      </c>
      <c r="F4712" s="4" t="s">
        <v>1377</v>
      </c>
      <c r="G4712" s="4" t="s">
        <v>1069</v>
      </c>
      <c r="H4712" s="4">
        <v>32.700000000000003</v>
      </c>
      <c r="I4712" s="4">
        <v>0.47299999999999998</v>
      </c>
      <c r="J4712" s="4" t="s">
        <v>856</v>
      </c>
      <c r="K4712" s="4" t="s">
        <v>998</v>
      </c>
      <c r="L4712" s="4">
        <v>3</v>
      </c>
      <c r="M4712" s="4" t="s">
        <v>1101</v>
      </c>
      <c r="N4712" s="4"/>
    </row>
    <row r="4713" spans="1:14" hidden="1" x14ac:dyDescent="0.3">
      <c r="A4713" s="4" t="s">
        <v>605</v>
      </c>
      <c r="B4713" s="4">
        <v>28</v>
      </c>
      <c r="C4713" s="4">
        <v>28</v>
      </c>
      <c r="D4713" s="5">
        <v>290</v>
      </c>
      <c r="E4713" s="4" t="s">
        <v>876</v>
      </c>
      <c r="F4713" s="4" t="s">
        <v>1377</v>
      </c>
      <c r="G4713" s="4" t="s">
        <v>1067</v>
      </c>
      <c r="H4713" s="4">
        <v>32.700000000000003</v>
      </c>
      <c r="I4713" s="4">
        <v>0.40699999999999997</v>
      </c>
      <c r="J4713" s="4" t="s">
        <v>856</v>
      </c>
      <c r="K4713" s="4" t="s">
        <v>998</v>
      </c>
      <c r="L4713" s="4">
        <v>3</v>
      </c>
      <c r="M4713" s="4" t="s">
        <v>1101</v>
      </c>
      <c r="N4713" s="4"/>
    </row>
    <row r="4714" spans="1:14" hidden="1" x14ac:dyDescent="0.3">
      <c r="A4714" s="4" t="s">
        <v>605</v>
      </c>
      <c r="B4714" s="4">
        <v>28</v>
      </c>
      <c r="C4714" s="4">
        <v>28</v>
      </c>
      <c r="D4714" s="5">
        <v>290</v>
      </c>
      <c r="E4714" s="4" t="s">
        <v>876</v>
      </c>
      <c r="F4714" s="4" t="s">
        <v>1377</v>
      </c>
      <c r="G4714" s="4" t="s">
        <v>1224</v>
      </c>
      <c r="H4714" s="4">
        <v>8.86</v>
      </c>
      <c r="I4714" s="4">
        <v>0.39700000000000002</v>
      </c>
      <c r="J4714" s="4" t="s">
        <v>856</v>
      </c>
      <c r="K4714" s="4" t="s">
        <v>998</v>
      </c>
      <c r="L4714" s="4">
        <v>3</v>
      </c>
      <c r="M4714" s="4" t="s">
        <v>1101</v>
      </c>
      <c r="N4714" s="4"/>
    </row>
    <row r="4715" spans="1:14" hidden="1" x14ac:dyDescent="0.3">
      <c r="A4715" s="4" t="s">
        <v>605</v>
      </c>
      <c r="B4715" s="4">
        <v>28</v>
      </c>
      <c r="C4715" s="4">
        <v>28</v>
      </c>
      <c r="D4715" s="5">
        <v>290</v>
      </c>
      <c r="E4715" s="4" t="s">
        <v>876</v>
      </c>
      <c r="F4715" s="4" t="s">
        <v>1377</v>
      </c>
      <c r="G4715" s="4" t="s">
        <v>1759</v>
      </c>
      <c r="H4715" s="4">
        <v>0.28000000000000003</v>
      </c>
      <c r="I4715" s="4">
        <v>1.4E-2</v>
      </c>
      <c r="J4715" s="4" t="s">
        <v>856</v>
      </c>
      <c r="K4715" s="4" t="s">
        <v>998</v>
      </c>
      <c r="L4715" s="4">
        <v>3</v>
      </c>
      <c r="M4715" s="4" t="s">
        <v>1101</v>
      </c>
      <c r="N4715" s="4"/>
    </row>
    <row r="4716" spans="1:14" hidden="1" x14ac:dyDescent="0.3">
      <c r="A4716" s="4" t="s">
        <v>605</v>
      </c>
      <c r="B4716" s="4">
        <v>28</v>
      </c>
      <c r="C4716" s="4">
        <v>28</v>
      </c>
      <c r="D4716" s="5">
        <v>290</v>
      </c>
      <c r="E4716" s="4" t="s">
        <v>876</v>
      </c>
      <c r="F4716" s="4" t="s">
        <v>1377</v>
      </c>
      <c r="G4716" s="4" t="s">
        <v>967</v>
      </c>
      <c r="H4716" s="4">
        <v>4.9000000000000002E-2</v>
      </c>
      <c r="I4716" s="4">
        <v>1.1999999999999999E-3</v>
      </c>
      <c r="J4716" s="4" t="s">
        <v>856</v>
      </c>
      <c r="K4716" s="4" t="s">
        <v>998</v>
      </c>
      <c r="L4716" s="4">
        <v>3</v>
      </c>
      <c r="M4716" s="4" t="s">
        <v>1101</v>
      </c>
      <c r="N4716" s="4"/>
    </row>
    <row r="4717" spans="1:14" hidden="1" x14ac:dyDescent="0.3">
      <c r="A4717" s="4" t="s">
        <v>605</v>
      </c>
      <c r="B4717" s="4">
        <v>28</v>
      </c>
      <c r="C4717" s="4">
        <v>28</v>
      </c>
      <c r="D4717" s="5">
        <v>290</v>
      </c>
      <c r="E4717" s="4" t="s">
        <v>876</v>
      </c>
      <c r="F4717" s="4" t="s">
        <v>1377</v>
      </c>
      <c r="G4717" s="4" t="s">
        <v>1760</v>
      </c>
      <c r="H4717" s="4">
        <v>5.6</v>
      </c>
      <c r="I4717" s="4">
        <v>0.16</v>
      </c>
      <c r="J4717" s="4" t="s">
        <v>1225</v>
      </c>
      <c r="K4717" s="4" t="s">
        <v>998</v>
      </c>
      <c r="L4717" s="4">
        <v>3</v>
      </c>
      <c r="M4717" s="4" t="s">
        <v>1101</v>
      </c>
      <c r="N4717" s="4"/>
    </row>
    <row r="4718" spans="1:14" hidden="1" x14ac:dyDescent="0.3">
      <c r="A4718" s="4" t="s">
        <v>605</v>
      </c>
      <c r="B4718" s="4">
        <v>28</v>
      </c>
      <c r="C4718" s="4">
        <v>28</v>
      </c>
      <c r="D4718" s="5">
        <v>291</v>
      </c>
      <c r="E4718" s="4" t="s">
        <v>876</v>
      </c>
      <c r="F4718" s="4" t="s">
        <v>1377</v>
      </c>
      <c r="G4718" s="4" t="s">
        <v>943</v>
      </c>
      <c r="H4718" s="4">
        <v>23.96</v>
      </c>
      <c r="I4718" s="4">
        <v>1.329</v>
      </c>
      <c r="J4718" s="4" t="s">
        <v>856</v>
      </c>
      <c r="K4718" s="4" t="s">
        <v>998</v>
      </c>
      <c r="L4718" s="4">
        <v>3</v>
      </c>
      <c r="M4718" s="4" t="s">
        <v>1101</v>
      </c>
      <c r="N4718" s="4"/>
    </row>
    <row r="4719" spans="1:14" hidden="1" x14ac:dyDescent="0.3">
      <c r="A4719" s="4" t="s">
        <v>605</v>
      </c>
      <c r="B4719" s="4">
        <v>28</v>
      </c>
      <c r="C4719" s="4">
        <v>28</v>
      </c>
      <c r="D4719" s="5">
        <v>291</v>
      </c>
      <c r="E4719" s="4" t="s">
        <v>876</v>
      </c>
      <c r="F4719" s="4" t="s">
        <v>1377</v>
      </c>
      <c r="G4719" s="4" t="s">
        <v>963</v>
      </c>
      <c r="H4719" s="4">
        <v>76.03</v>
      </c>
      <c r="I4719" s="4">
        <f>SQRT(SUMSQ(I4720:I4723))</f>
        <v>0.92107002991086406</v>
      </c>
      <c r="J4719" s="4" t="s">
        <v>856</v>
      </c>
      <c r="K4719" s="4" t="s">
        <v>998</v>
      </c>
      <c r="L4719" s="4">
        <v>3</v>
      </c>
      <c r="M4719" s="4" t="s">
        <v>1900</v>
      </c>
      <c r="N4719" s="4"/>
    </row>
    <row r="4720" spans="1:14" hidden="1" x14ac:dyDescent="0.3">
      <c r="A4720" s="4" t="s">
        <v>605</v>
      </c>
      <c r="B4720" s="4">
        <v>28</v>
      </c>
      <c r="C4720" s="4">
        <v>28</v>
      </c>
      <c r="D4720" s="5">
        <v>291</v>
      </c>
      <c r="E4720" s="4" t="s">
        <v>876</v>
      </c>
      <c r="F4720" s="4" t="s">
        <v>1377</v>
      </c>
      <c r="G4720" s="4" t="s">
        <v>1070</v>
      </c>
      <c r="H4720" s="4">
        <v>24.92</v>
      </c>
      <c r="I4720" s="4">
        <v>0.48499999999999999</v>
      </c>
      <c r="J4720" s="4" t="s">
        <v>856</v>
      </c>
      <c r="K4720" s="4" t="s">
        <v>998</v>
      </c>
      <c r="L4720" s="4">
        <v>3</v>
      </c>
      <c r="M4720" s="4" t="s">
        <v>1101</v>
      </c>
      <c r="N4720" s="4"/>
    </row>
    <row r="4721" spans="1:14" hidden="1" x14ac:dyDescent="0.3">
      <c r="A4721" s="4" t="s">
        <v>605</v>
      </c>
      <c r="B4721" s="4">
        <v>28</v>
      </c>
      <c r="C4721" s="4">
        <v>28</v>
      </c>
      <c r="D4721" s="5">
        <v>291</v>
      </c>
      <c r="E4721" s="4" t="s">
        <v>876</v>
      </c>
      <c r="F4721" s="4" t="s">
        <v>1377</v>
      </c>
      <c r="G4721" s="4" t="s">
        <v>1069</v>
      </c>
      <c r="H4721" s="4">
        <v>37.03</v>
      </c>
      <c r="I4721" s="4">
        <v>0.71799999999999997</v>
      </c>
      <c r="J4721" s="4" t="s">
        <v>856</v>
      </c>
      <c r="K4721" s="4" t="s">
        <v>998</v>
      </c>
      <c r="L4721" s="4">
        <v>3</v>
      </c>
      <c r="M4721" s="4" t="s">
        <v>1101</v>
      </c>
      <c r="N4721" s="4"/>
    </row>
    <row r="4722" spans="1:14" hidden="1" x14ac:dyDescent="0.3">
      <c r="A4722" s="4" t="s">
        <v>605</v>
      </c>
      <c r="B4722" s="4">
        <v>28</v>
      </c>
      <c r="C4722" s="4">
        <v>28</v>
      </c>
      <c r="D4722" s="5">
        <v>291</v>
      </c>
      <c r="E4722" s="4" t="s">
        <v>876</v>
      </c>
      <c r="F4722" s="4" t="s">
        <v>1377</v>
      </c>
      <c r="G4722" s="4" t="s">
        <v>1067</v>
      </c>
      <c r="H4722" s="4">
        <v>14.01</v>
      </c>
      <c r="I4722" s="4">
        <v>0.311</v>
      </c>
      <c r="J4722" s="4" t="s">
        <v>856</v>
      </c>
      <c r="K4722" s="4" t="s">
        <v>998</v>
      </c>
      <c r="L4722" s="4">
        <v>3</v>
      </c>
      <c r="M4722" s="4" t="s">
        <v>1101</v>
      </c>
      <c r="N4722" s="4"/>
    </row>
    <row r="4723" spans="1:14" hidden="1" x14ac:dyDescent="0.3">
      <c r="A4723" s="4" t="s">
        <v>605</v>
      </c>
      <c r="B4723" s="4">
        <v>28</v>
      </c>
      <c r="C4723" s="4">
        <v>28</v>
      </c>
      <c r="D4723" s="5">
        <v>291</v>
      </c>
      <c r="E4723" s="4" t="s">
        <v>876</v>
      </c>
      <c r="F4723" s="4" t="s">
        <v>1377</v>
      </c>
      <c r="G4723" s="4" t="s">
        <v>1224</v>
      </c>
      <c r="H4723" s="4">
        <v>7.0000000000000007E-2</v>
      </c>
      <c r="I4723" s="4">
        <v>0.03</v>
      </c>
      <c r="J4723" s="4" t="s">
        <v>856</v>
      </c>
      <c r="K4723" s="4" t="s">
        <v>998</v>
      </c>
      <c r="L4723" s="4">
        <v>3</v>
      </c>
      <c r="M4723" s="4" t="s">
        <v>1101</v>
      </c>
      <c r="N4723" s="4"/>
    </row>
    <row r="4724" spans="1:14" hidden="1" x14ac:dyDescent="0.3">
      <c r="A4724" s="4" t="s">
        <v>605</v>
      </c>
      <c r="B4724" s="4">
        <v>28</v>
      </c>
      <c r="C4724" s="4">
        <v>28</v>
      </c>
      <c r="D4724" s="5">
        <v>291</v>
      </c>
      <c r="E4724" s="4" t="s">
        <v>876</v>
      </c>
      <c r="F4724" s="4" t="s">
        <v>1377</v>
      </c>
      <c r="G4724" s="4" t="s">
        <v>1759</v>
      </c>
      <c r="H4724" s="4">
        <v>0.41</v>
      </c>
      <c r="I4724" s="4">
        <v>1.7000000000000001E-2</v>
      </c>
      <c r="J4724" s="4" t="s">
        <v>856</v>
      </c>
      <c r="K4724" s="4" t="s">
        <v>998</v>
      </c>
      <c r="L4724" s="4">
        <v>3</v>
      </c>
      <c r="M4724" s="4" t="s">
        <v>1101</v>
      </c>
      <c r="N4724" s="4"/>
    </row>
    <row r="4725" spans="1:14" hidden="1" x14ac:dyDescent="0.3">
      <c r="A4725" s="4" t="s">
        <v>605</v>
      </c>
      <c r="B4725" s="4">
        <v>28</v>
      </c>
      <c r="C4725" s="4">
        <v>28</v>
      </c>
      <c r="D4725" s="5">
        <v>291</v>
      </c>
      <c r="E4725" s="4" t="s">
        <v>876</v>
      </c>
      <c r="F4725" s="4" t="s">
        <v>1377</v>
      </c>
      <c r="G4725" s="4" t="s">
        <v>967</v>
      </c>
      <c r="H4725" s="4">
        <v>5.2999999999999999E-2</v>
      </c>
      <c r="I4725" s="4">
        <v>2.7000000000000001E-3</v>
      </c>
      <c r="J4725" s="4" t="s">
        <v>856</v>
      </c>
      <c r="K4725" s="4" t="s">
        <v>998</v>
      </c>
      <c r="L4725" s="4">
        <v>3</v>
      </c>
      <c r="M4725" s="4" t="s">
        <v>1101</v>
      </c>
      <c r="N4725" s="4"/>
    </row>
    <row r="4726" spans="1:14" hidden="1" x14ac:dyDescent="0.3">
      <c r="A4726" s="4" t="s">
        <v>605</v>
      </c>
      <c r="B4726" s="4">
        <v>28</v>
      </c>
      <c r="C4726" s="4">
        <v>28</v>
      </c>
      <c r="D4726" s="5">
        <v>291</v>
      </c>
      <c r="E4726" s="4" t="s">
        <v>876</v>
      </c>
      <c r="F4726" s="4" t="s">
        <v>1377</v>
      </c>
      <c r="G4726" s="4" t="s">
        <v>1760</v>
      </c>
      <c r="H4726" s="4">
        <v>7.6</v>
      </c>
      <c r="I4726" s="4">
        <v>0.13</v>
      </c>
      <c r="J4726" s="4" t="s">
        <v>1225</v>
      </c>
      <c r="K4726" s="4" t="s">
        <v>998</v>
      </c>
      <c r="L4726" s="4">
        <v>3</v>
      </c>
      <c r="M4726" s="4" t="s">
        <v>1101</v>
      </c>
      <c r="N4726" s="4"/>
    </row>
    <row r="4727" spans="1:14" hidden="1" x14ac:dyDescent="0.3">
      <c r="A4727" s="4" t="s">
        <v>605</v>
      </c>
      <c r="B4727" s="4">
        <v>28</v>
      </c>
      <c r="C4727" s="4">
        <v>28</v>
      </c>
      <c r="D4727" s="5">
        <v>292</v>
      </c>
      <c r="E4727" s="4" t="s">
        <v>876</v>
      </c>
      <c r="F4727" s="4" t="s">
        <v>1377</v>
      </c>
      <c r="G4727" s="4" t="s">
        <v>943</v>
      </c>
      <c r="H4727" s="4">
        <v>45.87</v>
      </c>
      <c r="I4727" s="4">
        <v>6.8289999999999997</v>
      </c>
      <c r="J4727" s="4" t="s">
        <v>856</v>
      </c>
      <c r="K4727" s="4" t="s">
        <v>998</v>
      </c>
      <c r="L4727" s="4">
        <v>6</v>
      </c>
      <c r="M4727" s="4" t="s">
        <v>1101</v>
      </c>
      <c r="N4727" s="4"/>
    </row>
    <row r="4728" spans="1:14" hidden="1" x14ac:dyDescent="0.3">
      <c r="A4728" s="4" t="s">
        <v>605</v>
      </c>
      <c r="B4728" s="4">
        <v>28</v>
      </c>
      <c r="C4728" s="4">
        <v>28</v>
      </c>
      <c r="D4728" s="5">
        <v>292</v>
      </c>
      <c r="E4728" s="4" t="s">
        <v>876</v>
      </c>
      <c r="F4728" s="4" t="s">
        <v>1377</v>
      </c>
      <c r="G4728" s="4" t="s">
        <v>963</v>
      </c>
      <c r="H4728" s="4">
        <v>54.129999999999995</v>
      </c>
      <c r="I4728" s="4">
        <f>SQRT(SUMSQ(I4729:I4732))</f>
        <v>5.4418637432409129</v>
      </c>
      <c r="J4728" s="4" t="s">
        <v>856</v>
      </c>
      <c r="K4728" s="4" t="s">
        <v>998</v>
      </c>
      <c r="L4728" s="4">
        <v>3</v>
      </c>
      <c r="M4728" s="4" t="s">
        <v>1900</v>
      </c>
      <c r="N4728" s="4"/>
    </row>
    <row r="4729" spans="1:14" hidden="1" x14ac:dyDescent="0.3">
      <c r="A4729" s="4" t="s">
        <v>605</v>
      </c>
      <c r="B4729" s="4">
        <v>28</v>
      </c>
      <c r="C4729" s="4">
        <v>28</v>
      </c>
      <c r="D4729" s="5">
        <v>292</v>
      </c>
      <c r="E4729" s="4" t="s">
        <v>876</v>
      </c>
      <c r="F4729" s="4" t="s">
        <v>1377</v>
      </c>
      <c r="G4729" s="4" t="s">
        <v>1070</v>
      </c>
      <c r="H4729" s="4">
        <v>21.48</v>
      </c>
      <c r="I4729" s="4">
        <v>2.76</v>
      </c>
      <c r="J4729" s="4" t="s">
        <v>856</v>
      </c>
      <c r="K4729" s="4" t="s">
        <v>998</v>
      </c>
      <c r="L4729" s="4">
        <v>6</v>
      </c>
      <c r="M4729" s="4" t="s">
        <v>1101</v>
      </c>
      <c r="N4729" s="4"/>
    </row>
    <row r="4730" spans="1:14" hidden="1" x14ac:dyDescent="0.3">
      <c r="A4730" s="4" t="s">
        <v>605</v>
      </c>
      <c r="B4730" s="4">
        <v>28</v>
      </c>
      <c r="C4730" s="4">
        <v>28</v>
      </c>
      <c r="D4730" s="5">
        <v>292</v>
      </c>
      <c r="E4730" s="4" t="s">
        <v>876</v>
      </c>
      <c r="F4730" s="4" t="s">
        <v>1377</v>
      </c>
      <c r="G4730" s="4" t="s">
        <v>1069</v>
      </c>
      <c r="H4730" s="4">
        <v>22.41</v>
      </c>
      <c r="I4730" s="4">
        <v>3.6360000000000001</v>
      </c>
      <c r="J4730" s="4" t="s">
        <v>856</v>
      </c>
      <c r="K4730" s="4" t="s">
        <v>998</v>
      </c>
      <c r="L4730" s="4">
        <v>6</v>
      </c>
      <c r="M4730" s="4" t="s">
        <v>1101</v>
      </c>
      <c r="N4730" s="4"/>
    </row>
    <row r="4731" spans="1:14" hidden="1" x14ac:dyDescent="0.3">
      <c r="A4731" s="4" t="s">
        <v>605</v>
      </c>
      <c r="B4731" s="4">
        <v>28</v>
      </c>
      <c r="C4731" s="4">
        <v>28</v>
      </c>
      <c r="D4731" s="5">
        <v>292</v>
      </c>
      <c r="E4731" s="4" t="s">
        <v>876</v>
      </c>
      <c r="F4731" s="4" t="s">
        <v>1377</v>
      </c>
      <c r="G4731" s="4" t="s">
        <v>1067</v>
      </c>
      <c r="H4731" s="4">
        <v>9.26</v>
      </c>
      <c r="I4731" s="4">
        <v>2.8839999999999999</v>
      </c>
      <c r="J4731" s="4" t="s">
        <v>856</v>
      </c>
      <c r="K4731" s="4" t="s">
        <v>998</v>
      </c>
      <c r="L4731" s="4">
        <v>6</v>
      </c>
      <c r="M4731" s="4" t="s">
        <v>1101</v>
      </c>
      <c r="N4731" s="4"/>
    </row>
    <row r="4732" spans="1:14" hidden="1" x14ac:dyDescent="0.3">
      <c r="A4732" s="4" t="s">
        <v>605</v>
      </c>
      <c r="B4732" s="4">
        <v>28</v>
      </c>
      <c r="C4732" s="4">
        <v>28</v>
      </c>
      <c r="D4732" s="5">
        <v>292</v>
      </c>
      <c r="E4732" s="4" t="s">
        <v>876</v>
      </c>
      <c r="F4732" s="4" t="s">
        <v>1377</v>
      </c>
      <c r="G4732" s="4" t="s">
        <v>1224</v>
      </c>
      <c r="H4732" s="4">
        <v>0.98</v>
      </c>
      <c r="I4732" s="4">
        <v>0.67700000000000005</v>
      </c>
      <c r="J4732" s="4" t="s">
        <v>856</v>
      </c>
      <c r="K4732" s="4" t="s">
        <v>998</v>
      </c>
      <c r="L4732" s="4">
        <v>6</v>
      </c>
      <c r="M4732" s="4" t="s">
        <v>1101</v>
      </c>
      <c r="N4732" s="4"/>
    </row>
    <row r="4733" spans="1:14" hidden="1" x14ac:dyDescent="0.3">
      <c r="A4733" s="4" t="s">
        <v>605</v>
      </c>
      <c r="B4733" s="4">
        <v>28</v>
      </c>
      <c r="C4733" s="4">
        <v>28</v>
      </c>
      <c r="D4733" s="5">
        <v>292</v>
      </c>
      <c r="E4733" s="4" t="s">
        <v>876</v>
      </c>
      <c r="F4733" s="4" t="s">
        <v>1377</v>
      </c>
      <c r="G4733" s="4" t="s">
        <v>1759</v>
      </c>
      <c r="H4733" s="4">
        <v>0.67</v>
      </c>
      <c r="I4733" s="4">
        <v>0.106</v>
      </c>
      <c r="J4733" s="4" t="s">
        <v>856</v>
      </c>
      <c r="K4733" s="4" t="s">
        <v>998</v>
      </c>
      <c r="L4733" s="4">
        <v>6</v>
      </c>
      <c r="M4733" s="4" t="s">
        <v>1101</v>
      </c>
      <c r="N4733" s="4"/>
    </row>
    <row r="4734" spans="1:14" hidden="1" x14ac:dyDescent="0.3">
      <c r="A4734" s="4" t="s">
        <v>605</v>
      </c>
      <c r="B4734" s="4">
        <v>28</v>
      </c>
      <c r="C4734" s="4">
        <v>28</v>
      </c>
      <c r="D4734" s="5">
        <v>292</v>
      </c>
      <c r="E4734" s="4" t="s">
        <v>876</v>
      </c>
      <c r="F4734" s="4" t="s">
        <v>1377</v>
      </c>
      <c r="G4734" s="4" t="s">
        <v>967</v>
      </c>
      <c r="H4734" s="4">
        <v>7.1999999999999995E-2</v>
      </c>
      <c r="I4734" s="4">
        <v>1.18E-2</v>
      </c>
      <c r="J4734" s="4" t="s">
        <v>856</v>
      </c>
      <c r="K4734" s="4" t="s">
        <v>998</v>
      </c>
      <c r="L4734" s="4">
        <v>6</v>
      </c>
      <c r="M4734" s="4" t="s">
        <v>1101</v>
      </c>
      <c r="N4734" s="4"/>
    </row>
    <row r="4735" spans="1:14" hidden="1" x14ac:dyDescent="0.3">
      <c r="A4735" s="4" t="s">
        <v>605</v>
      </c>
      <c r="B4735" s="4">
        <v>28</v>
      </c>
      <c r="C4735" s="4">
        <v>28</v>
      </c>
      <c r="D4735" s="5">
        <v>292</v>
      </c>
      <c r="E4735" s="4" t="s">
        <v>876</v>
      </c>
      <c r="F4735" s="4" t="s">
        <v>1377</v>
      </c>
      <c r="G4735" s="4" t="s">
        <v>1760</v>
      </c>
      <c r="H4735" s="4">
        <v>9.4</v>
      </c>
      <c r="I4735" s="4">
        <v>0.38</v>
      </c>
      <c r="J4735" s="4" t="s">
        <v>1225</v>
      </c>
      <c r="K4735" s="4" t="s">
        <v>998</v>
      </c>
      <c r="L4735" s="4">
        <v>6</v>
      </c>
      <c r="M4735" s="4" t="s">
        <v>1101</v>
      </c>
      <c r="N4735" s="4"/>
    </row>
    <row r="4736" spans="1:14" hidden="1" x14ac:dyDescent="0.3">
      <c r="A4736" s="4" t="s">
        <v>605</v>
      </c>
      <c r="B4736" s="4">
        <v>28</v>
      </c>
      <c r="C4736" s="4">
        <v>28</v>
      </c>
      <c r="D4736" s="5">
        <v>293</v>
      </c>
      <c r="E4736" s="4" t="s">
        <v>876</v>
      </c>
      <c r="F4736" s="4" t="s">
        <v>1377</v>
      </c>
      <c r="G4736" s="4" t="s">
        <v>943</v>
      </c>
      <c r="H4736" s="4">
        <v>15.89</v>
      </c>
      <c r="I4736" s="4">
        <v>0.41899999999999998</v>
      </c>
      <c r="J4736" s="4" t="s">
        <v>856</v>
      </c>
      <c r="K4736" s="4" t="s">
        <v>998</v>
      </c>
      <c r="L4736" s="4">
        <v>7</v>
      </c>
      <c r="M4736" s="4" t="s">
        <v>1101</v>
      </c>
      <c r="N4736" s="4"/>
    </row>
    <row r="4737" spans="1:14" hidden="1" x14ac:dyDescent="0.3">
      <c r="A4737" s="4" t="s">
        <v>605</v>
      </c>
      <c r="B4737" s="4">
        <v>28</v>
      </c>
      <c r="C4737" s="4">
        <v>28</v>
      </c>
      <c r="D4737" s="5">
        <v>293</v>
      </c>
      <c r="E4737" s="4" t="s">
        <v>876</v>
      </c>
      <c r="F4737" s="4" t="s">
        <v>1377</v>
      </c>
      <c r="G4737" s="4" t="s">
        <v>963</v>
      </c>
      <c r="H4737" s="4">
        <v>84.12</v>
      </c>
      <c r="I4737" s="4">
        <f>SQRT(SUMSQ(I4738:I4741))</f>
        <v>1.7256161218532933</v>
      </c>
      <c r="J4737" s="4" t="s">
        <v>856</v>
      </c>
      <c r="K4737" s="4" t="s">
        <v>998</v>
      </c>
      <c r="L4737" s="4">
        <v>3</v>
      </c>
      <c r="M4737" s="4" t="s">
        <v>1900</v>
      </c>
      <c r="N4737" s="4"/>
    </row>
    <row r="4738" spans="1:14" hidden="1" x14ac:dyDescent="0.3">
      <c r="A4738" s="4" t="s">
        <v>605</v>
      </c>
      <c r="B4738" s="4">
        <v>28</v>
      </c>
      <c r="C4738" s="4">
        <v>28</v>
      </c>
      <c r="D4738" s="5">
        <v>293</v>
      </c>
      <c r="E4738" s="4" t="s">
        <v>876</v>
      </c>
      <c r="F4738" s="4" t="s">
        <v>1377</v>
      </c>
      <c r="G4738" s="4" t="s">
        <v>1070</v>
      </c>
      <c r="H4738" s="4">
        <v>13.26</v>
      </c>
      <c r="I4738" s="4">
        <v>0.71899999999999997</v>
      </c>
      <c r="J4738" s="4" t="s">
        <v>856</v>
      </c>
      <c r="K4738" s="4" t="s">
        <v>998</v>
      </c>
      <c r="L4738" s="4">
        <v>7</v>
      </c>
      <c r="M4738" s="4" t="s">
        <v>1101</v>
      </c>
      <c r="N4738" s="4"/>
    </row>
    <row r="4739" spans="1:14" hidden="1" x14ac:dyDescent="0.3">
      <c r="A4739" s="4" t="s">
        <v>605</v>
      </c>
      <c r="B4739" s="4">
        <v>28</v>
      </c>
      <c r="C4739" s="4">
        <v>28</v>
      </c>
      <c r="D4739" s="5">
        <v>293</v>
      </c>
      <c r="E4739" s="4" t="s">
        <v>876</v>
      </c>
      <c r="F4739" s="4" t="s">
        <v>1377</v>
      </c>
      <c r="G4739" s="4" t="s">
        <v>1069</v>
      </c>
      <c r="H4739" s="4">
        <v>32.090000000000003</v>
      </c>
      <c r="I4739" s="4">
        <v>0.94499999999999995</v>
      </c>
      <c r="J4739" s="4" t="s">
        <v>856</v>
      </c>
      <c r="K4739" s="4" t="s">
        <v>998</v>
      </c>
      <c r="L4739" s="4">
        <v>7</v>
      </c>
      <c r="M4739" s="4" t="s">
        <v>1101</v>
      </c>
      <c r="N4739" s="4"/>
    </row>
    <row r="4740" spans="1:14" hidden="1" x14ac:dyDescent="0.3">
      <c r="A4740" s="4" t="s">
        <v>605</v>
      </c>
      <c r="B4740" s="4">
        <v>28</v>
      </c>
      <c r="C4740" s="4">
        <v>28</v>
      </c>
      <c r="D4740" s="5">
        <v>293</v>
      </c>
      <c r="E4740" s="4" t="s">
        <v>876</v>
      </c>
      <c r="F4740" s="4" t="s">
        <v>1377</v>
      </c>
      <c r="G4740" s="4" t="s">
        <v>1067</v>
      </c>
      <c r="H4740" s="4">
        <v>29.85</v>
      </c>
      <c r="I4740" s="4">
        <v>0.72899999999999998</v>
      </c>
      <c r="J4740" s="4" t="s">
        <v>856</v>
      </c>
      <c r="K4740" s="4" t="s">
        <v>998</v>
      </c>
      <c r="L4740" s="4">
        <v>7</v>
      </c>
      <c r="M4740" s="4" t="s">
        <v>1101</v>
      </c>
      <c r="N4740" s="4"/>
    </row>
    <row r="4741" spans="1:14" hidden="1" x14ac:dyDescent="0.3">
      <c r="A4741" s="4" t="s">
        <v>605</v>
      </c>
      <c r="B4741" s="4">
        <v>28</v>
      </c>
      <c r="C4741" s="4">
        <v>28</v>
      </c>
      <c r="D4741" s="5">
        <v>293</v>
      </c>
      <c r="E4741" s="4" t="s">
        <v>876</v>
      </c>
      <c r="F4741" s="4" t="s">
        <v>1377</v>
      </c>
      <c r="G4741" s="4" t="s">
        <v>1224</v>
      </c>
      <c r="H4741" s="4">
        <v>8.92</v>
      </c>
      <c r="I4741" s="4">
        <v>1.018</v>
      </c>
      <c r="J4741" s="4" t="s">
        <v>856</v>
      </c>
      <c r="K4741" s="4" t="s">
        <v>998</v>
      </c>
      <c r="L4741" s="4">
        <v>7</v>
      </c>
      <c r="M4741" s="4" t="s">
        <v>1101</v>
      </c>
      <c r="N4741" s="4"/>
    </row>
    <row r="4742" spans="1:14" hidden="1" x14ac:dyDescent="0.3">
      <c r="A4742" s="4" t="s">
        <v>605</v>
      </c>
      <c r="B4742" s="4">
        <v>28</v>
      </c>
      <c r="C4742" s="4">
        <v>28</v>
      </c>
      <c r="D4742" s="5">
        <v>293</v>
      </c>
      <c r="E4742" s="4" t="s">
        <v>876</v>
      </c>
      <c r="F4742" s="4" t="s">
        <v>1377</v>
      </c>
      <c r="G4742" s="4" t="s">
        <v>1759</v>
      </c>
      <c r="H4742" s="4">
        <v>0.28999999999999998</v>
      </c>
      <c r="I4742" s="4">
        <v>6.0000000000000001E-3</v>
      </c>
      <c r="J4742" s="4" t="s">
        <v>856</v>
      </c>
      <c r="K4742" s="4" t="s">
        <v>998</v>
      </c>
      <c r="L4742" s="4">
        <v>7</v>
      </c>
      <c r="M4742" s="4" t="s">
        <v>1101</v>
      </c>
      <c r="N4742" s="4"/>
    </row>
    <row r="4743" spans="1:14" hidden="1" x14ac:dyDescent="0.3">
      <c r="A4743" s="4" t="s">
        <v>605</v>
      </c>
      <c r="B4743" s="4">
        <v>28</v>
      </c>
      <c r="C4743" s="4">
        <v>28</v>
      </c>
      <c r="D4743" s="5">
        <v>293</v>
      </c>
      <c r="E4743" s="4" t="s">
        <v>876</v>
      </c>
      <c r="F4743" s="4" t="s">
        <v>1377</v>
      </c>
      <c r="G4743" s="4" t="s">
        <v>967</v>
      </c>
      <c r="H4743" s="4">
        <v>4.2000000000000003E-2</v>
      </c>
      <c r="I4743" s="4">
        <v>1.4E-3</v>
      </c>
      <c r="J4743" s="4" t="s">
        <v>856</v>
      </c>
      <c r="K4743" s="4" t="s">
        <v>998</v>
      </c>
      <c r="L4743" s="4">
        <v>7</v>
      </c>
      <c r="M4743" s="4" t="s">
        <v>1101</v>
      </c>
      <c r="N4743" s="4"/>
    </row>
    <row r="4744" spans="1:14" hidden="1" x14ac:dyDescent="0.3">
      <c r="A4744" s="4" t="s">
        <v>605</v>
      </c>
      <c r="B4744" s="4">
        <v>28</v>
      </c>
      <c r="C4744" s="4">
        <v>28</v>
      </c>
      <c r="D4744" s="5">
        <v>293</v>
      </c>
      <c r="E4744" s="4" t="s">
        <v>876</v>
      </c>
      <c r="F4744" s="4" t="s">
        <v>1377</v>
      </c>
      <c r="G4744" s="4" t="s">
        <v>1760</v>
      </c>
      <c r="H4744" s="4">
        <v>6.8</v>
      </c>
      <c r="I4744" s="4">
        <v>0.13</v>
      </c>
      <c r="J4744" s="4" t="s">
        <v>1225</v>
      </c>
      <c r="K4744" s="4" t="s">
        <v>998</v>
      </c>
      <c r="L4744" s="4">
        <v>7</v>
      </c>
      <c r="M4744" s="4" t="s">
        <v>1101</v>
      </c>
      <c r="N4744" s="4"/>
    </row>
    <row r="4745" spans="1:14" hidden="1" x14ac:dyDescent="0.3">
      <c r="A4745" s="4" t="s">
        <v>605</v>
      </c>
      <c r="B4745" s="4">
        <v>28</v>
      </c>
      <c r="C4745" s="4">
        <v>28</v>
      </c>
      <c r="D4745" s="5">
        <v>294</v>
      </c>
      <c r="E4745" s="4" t="s">
        <v>876</v>
      </c>
      <c r="F4745" s="4" t="s">
        <v>1377</v>
      </c>
      <c r="G4745" s="4" t="s">
        <v>943</v>
      </c>
      <c r="H4745" s="4">
        <v>30.08</v>
      </c>
      <c r="I4745" s="4">
        <v>2.7959999999999998</v>
      </c>
      <c r="J4745" s="4" t="s">
        <v>856</v>
      </c>
      <c r="K4745" s="4" t="s">
        <v>998</v>
      </c>
      <c r="L4745" s="4">
        <v>11</v>
      </c>
      <c r="M4745" s="4" t="s">
        <v>1101</v>
      </c>
      <c r="N4745" s="4"/>
    </row>
    <row r="4746" spans="1:14" hidden="1" x14ac:dyDescent="0.3">
      <c r="A4746" s="4" t="s">
        <v>605</v>
      </c>
      <c r="B4746" s="4">
        <v>28</v>
      </c>
      <c r="C4746" s="4">
        <v>28</v>
      </c>
      <c r="D4746" s="5">
        <v>294</v>
      </c>
      <c r="E4746" s="4" t="s">
        <v>876</v>
      </c>
      <c r="F4746" s="4" t="s">
        <v>1377</v>
      </c>
      <c r="G4746" s="4" t="s">
        <v>963</v>
      </c>
      <c r="H4746" s="4">
        <v>69.92</v>
      </c>
      <c r="I4746" s="4">
        <f>SQRT(SUMSQ(I4747:I4750))</f>
        <v>4.5283244141735253</v>
      </c>
      <c r="J4746" s="4" t="s">
        <v>856</v>
      </c>
      <c r="K4746" s="4" t="s">
        <v>998</v>
      </c>
      <c r="L4746" s="4">
        <v>3</v>
      </c>
      <c r="M4746" s="4" t="s">
        <v>1900</v>
      </c>
      <c r="N4746" s="4"/>
    </row>
    <row r="4747" spans="1:14" hidden="1" x14ac:dyDescent="0.3">
      <c r="A4747" s="4" t="s">
        <v>605</v>
      </c>
      <c r="B4747" s="4">
        <v>28</v>
      </c>
      <c r="C4747" s="4">
        <v>28</v>
      </c>
      <c r="D4747" s="5">
        <v>294</v>
      </c>
      <c r="E4747" s="4" t="s">
        <v>876</v>
      </c>
      <c r="F4747" s="4" t="s">
        <v>1377</v>
      </c>
      <c r="G4747" s="4" t="s">
        <v>1070</v>
      </c>
      <c r="H4747" s="4">
        <v>20.2</v>
      </c>
      <c r="I4747" s="4">
        <v>2.0449999999999999</v>
      </c>
      <c r="J4747" s="4" t="s">
        <v>856</v>
      </c>
      <c r="K4747" s="4" t="s">
        <v>998</v>
      </c>
      <c r="L4747" s="4">
        <v>11</v>
      </c>
      <c r="M4747" s="4" t="s">
        <v>1101</v>
      </c>
      <c r="N4747" s="4"/>
    </row>
    <row r="4748" spans="1:14" hidden="1" x14ac:dyDescent="0.3">
      <c r="A4748" s="4" t="s">
        <v>605</v>
      </c>
      <c r="B4748" s="4">
        <v>28</v>
      </c>
      <c r="C4748" s="4">
        <v>28</v>
      </c>
      <c r="D4748" s="5">
        <v>294</v>
      </c>
      <c r="E4748" s="4" t="s">
        <v>876</v>
      </c>
      <c r="F4748" s="4" t="s">
        <v>1377</v>
      </c>
      <c r="G4748" s="4" t="s">
        <v>1069</v>
      </c>
      <c r="H4748" s="4">
        <v>27.21</v>
      </c>
      <c r="I4748" s="4">
        <v>1.556</v>
      </c>
      <c r="J4748" s="4" t="s">
        <v>856</v>
      </c>
      <c r="K4748" s="4" t="s">
        <v>998</v>
      </c>
      <c r="L4748" s="4">
        <v>11</v>
      </c>
      <c r="M4748" s="4" t="s">
        <v>1101</v>
      </c>
      <c r="N4748" s="4"/>
    </row>
    <row r="4749" spans="1:14" hidden="1" x14ac:dyDescent="0.3">
      <c r="A4749" s="4" t="s">
        <v>605</v>
      </c>
      <c r="B4749" s="4">
        <v>28</v>
      </c>
      <c r="C4749" s="4">
        <v>28</v>
      </c>
      <c r="D4749" s="5">
        <v>294</v>
      </c>
      <c r="E4749" s="4" t="s">
        <v>876</v>
      </c>
      <c r="F4749" s="4" t="s">
        <v>1377</v>
      </c>
      <c r="G4749" s="4" t="s">
        <v>1067</v>
      </c>
      <c r="H4749" s="4">
        <v>17.43</v>
      </c>
      <c r="I4749" s="4">
        <v>3.081</v>
      </c>
      <c r="J4749" s="4" t="s">
        <v>856</v>
      </c>
      <c r="K4749" s="4" t="s">
        <v>998</v>
      </c>
      <c r="L4749" s="4">
        <v>11</v>
      </c>
      <c r="M4749" s="4" t="s">
        <v>1101</v>
      </c>
      <c r="N4749" s="4"/>
    </row>
    <row r="4750" spans="1:14" hidden="1" x14ac:dyDescent="0.3">
      <c r="A4750" s="4" t="s">
        <v>605</v>
      </c>
      <c r="B4750" s="4">
        <v>28</v>
      </c>
      <c r="C4750" s="4">
        <v>28</v>
      </c>
      <c r="D4750" s="5">
        <v>294</v>
      </c>
      <c r="E4750" s="4" t="s">
        <v>876</v>
      </c>
      <c r="F4750" s="4" t="s">
        <v>1377</v>
      </c>
      <c r="G4750" s="4" t="s">
        <v>1224</v>
      </c>
      <c r="H4750" s="4">
        <v>5.08</v>
      </c>
      <c r="I4750" s="4">
        <v>2.1</v>
      </c>
      <c r="J4750" s="4" t="s">
        <v>856</v>
      </c>
      <c r="K4750" s="4" t="s">
        <v>998</v>
      </c>
      <c r="L4750" s="4">
        <v>11</v>
      </c>
      <c r="M4750" s="4" t="s">
        <v>1101</v>
      </c>
      <c r="N4750" s="4"/>
    </row>
    <row r="4751" spans="1:14" hidden="1" x14ac:dyDescent="0.3">
      <c r="A4751" s="4" t="s">
        <v>605</v>
      </c>
      <c r="B4751" s="4">
        <v>28</v>
      </c>
      <c r="C4751" s="4">
        <v>28</v>
      </c>
      <c r="D4751" s="5">
        <v>294</v>
      </c>
      <c r="E4751" s="4" t="s">
        <v>876</v>
      </c>
      <c r="F4751" s="4" t="s">
        <v>1377</v>
      </c>
      <c r="G4751" s="4" t="s">
        <v>1759</v>
      </c>
      <c r="H4751" s="4">
        <v>0.45</v>
      </c>
      <c r="I4751" s="4">
        <v>3.3000000000000002E-2</v>
      </c>
      <c r="J4751" s="4" t="s">
        <v>856</v>
      </c>
      <c r="K4751" s="4" t="s">
        <v>998</v>
      </c>
      <c r="L4751" s="4">
        <v>11</v>
      </c>
      <c r="M4751" s="4" t="s">
        <v>1101</v>
      </c>
      <c r="N4751" s="4"/>
    </row>
    <row r="4752" spans="1:14" hidden="1" x14ac:dyDescent="0.3">
      <c r="A4752" s="4" t="s">
        <v>605</v>
      </c>
      <c r="B4752" s="4">
        <v>28</v>
      </c>
      <c r="C4752" s="4">
        <v>28</v>
      </c>
      <c r="D4752" s="5">
        <v>294</v>
      </c>
      <c r="E4752" s="4" t="s">
        <v>876</v>
      </c>
      <c r="F4752" s="4" t="s">
        <v>1377</v>
      </c>
      <c r="G4752" s="4" t="s">
        <v>967</v>
      </c>
      <c r="H4752" s="4">
        <v>0.06</v>
      </c>
      <c r="I4752" s="4">
        <v>4.3E-3</v>
      </c>
      <c r="J4752" s="4" t="s">
        <v>856</v>
      </c>
      <c r="K4752" s="4" t="s">
        <v>998</v>
      </c>
      <c r="L4752" s="4">
        <v>11</v>
      </c>
      <c r="M4752" s="4" t="s">
        <v>1101</v>
      </c>
      <c r="N4752" s="4"/>
    </row>
    <row r="4753" spans="1:14" hidden="1" x14ac:dyDescent="0.3">
      <c r="A4753" s="4" t="s">
        <v>605</v>
      </c>
      <c r="B4753" s="4">
        <v>28</v>
      </c>
      <c r="C4753" s="4">
        <v>28</v>
      </c>
      <c r="D4753" s="5">
        <v>294</v>
      </c>
      <c r="E4753" s="4" t="s">
        <v>876</v>
      </c>
      <c r="F4753" s="4" t="s">
        <v>1377</v>
      </c>
      <c r="G4753" s="4" t="s">
        <v>1760</v>
      </c>
      <c r="H4753" s="4">
        <v>7.6</v>
      </c>
      <c r="I4753" s="4">
        <v>0.31</v>
      </c>
      <c r="J4753" s="4" t="s">
        <v>1225</v>
      </c>
      <c r="K4753" s="4" t="s">
        <v>998</v>
      </c>
      <c r="L4753" s="4">
        <v>11</v>
      </c>
      <c r="M4753" s="4" t="s">
        <v>1101</v>
      </c>
      <c r="N4753" s="4"/>
    </row>
    <row r="4754" spans="1:14" hidden="1" x14ac:dyDescent="0.3">
      <c r="A4754" s="5" t="s">
        <v>604</v>
      </c>
      <c r="B4754" s="5">
        <v>31</v>
      </c>
      <c r="C4754" s="5">
        <v>31</v>
      </c>
      <c r="D4754" s="5">
        <v>295</v>
      </c>
      <c r="E4754" s="4" t="s">
        <v>861</v>
      </c>
      <c r="F4754" s="12" t="s">
        <v>1111</v>
      </c>
      <c r="G4754" s="4" t="s">
        <v>1238</v>
      </c>
      <c r="H4754" s="4">
        <v>1.5306</v>
      </c>
      <c r="I4754" s="4"/>
      <c r="J4754" s="4"/>
      <c r="K4754" s="4"/>
      <c r="L4754" s="4">
        <v>1</v>
      </c>
      <c r="M4754" s="4" t="s">
        <v>971</v>
      </c>
      <c r="N4754" s="4" t="s">
        <v>1850</v>
      </c>
    </row>
    <row r="4755" spans="1:14" hidden="1" x14ac:dyDescent="0.3">
      <c r="A4755" s="5" t="s">
        <v>604</v>
      </c>
      <c r="B4755" s="5">
        <v>31</v>
      </c>
      <c r="C4755" s="5">
        <v>31</v>
      </c>
      <c r="D4755" s="5">
        <v>296</v>
      </c>
      <c r="E4755" s="4" t="s">
        <v>861</v>
      </c>
      <c r="F4755" s="12" t="s">
        <v>1111</v>
      </c>
      <c r="G4755" s="4" t="s">
        <v>1238</v>
      </c>
      <c r="H4755" s="4">
        <v>1.6429</v>
      </c>
      <c r="I4755" s="4"/>
      <c r="J4755" s="4"/>
      <c r="K4755" s="4"/>
      <c r="L4755" s="4">
        <v>1</v>
      </c>
      <c r="M4755" s="4" t="s">
        <v>971</v>
      </c>
      <c r="N4755" s="4" t="s">
        <v>1850</v>
      </c>
    </row>
    <row r="4756" spans="1:14" hidden="1" x14ac:dyDescent="0.3">
      <c r="A4756" s="5" t="s">
        <v>604</v>
      </c>
      <c r="B4756" s="5">
        <v>31</v>
      </c>
      <c r="C4756" s="5">
        <v>31</v>
      </c>
      <c r="D4756" s="5">
        <v>297</v>
      </c>
      <c r="E4756" s="4" t="s">
        <v>861</v>
      </c>
      <c r="F4756" s="12" t="s">
        <v>1111</v>
      </c>
      <c r="G4756" s="4" t="s">
        <v>1238</v>
      </c>
      <c r="H4756" s="4">
        <v>1.4184000000000001</v>
      </c>
      <c r="I4756" s="4"/>
      <c r="J4756" s="4"/>
      <c r="K4756" s="4"/>
      <c r="L4756" s="4">
        <v>1</v>
      </c>
      <c r="M4756" s="4" t="s">
        <v>971</v>
      </c>
      <c r="N4756" s="4" t="s">
        <v>1850</v>
      </c>
    </row>
    <row r="4757" spans="1:14" hidden="1" x14ac:dyDescent="0.3">
      <c r="A4757" s="5" t="s">
        <v>604</v>
      </c>
      <c r="B4757" s="5">
        <v>31</v>
      </c>
      <c r="C4757" s="5">
        <v>31</v>
      </c>
      <c r="D4757" s="5">
        <v>298</v>
      </c>
      <c r="E4757" s="4" t="s">
        <v>861</v>
      </c>
      <c r="F4757" s="12" t="s">
        <v>1111</v>
      </c>
      <c r="G4757" s="4" t="s">
        <v>1238</v>
      </c>
      <c r="H4757" s="4">
        <v>2.1429</v>
      </c>
      <c r="I4757" s="4"/>
      <c r="J4757" s="4"/>
      <c r="K4757" s="4"/>
      <c r="L4757" s="4">
        <v>1</v>
      </c>
      <c r="M4757" s="4" t="s">
        <v>971</v>
      </c>
      <c r="N4757" s="4" t="s">
        <v>1850</v>
      </c>
    </row>
    <row r="4758" spans="1:14" hidden="1" x14ac:dyDescent="0.3">
      <c r="A4758" s="5" t="s">
        <v>604</v>
      </c>
      <c r="B4758" s="5">
        <v>31</v>
      </c>
      <c r="C4758" s="5">
        <v>31</v>
      </c>
      <c r="D4758" s="5">
        <v>299</v>
      </c>
      <c r="E4758" s="4" t="s">
        <v>861</v>
      </c>
      <c r="F4758" s="12" t="s">
        <v>1111</v>
      </c>
      <c r="G4758" s="4" t="s">
        <v>1238</v>
      </c>
      <c r="H4758" s="4">
        <v>1.3673</v>
      </c>
      <c r="I4758" s="4"/>
      <c r="J4758" s="4"/>
      <c r="K4758" s="4"/>
      <c r="L4758" s="4">
        <v>1</v>
      </c>
      <c r="M4758" s="4" t="s">
        <v>971</v>
      </c>
      <c r="N4758" s="4" t="s">
        <v>1850</v>
      </c>
    </row>
    <row r="4759" spans="1:14" hidden="1" x14ac:dyDescent="0.3">
      <c r="A4759" s="5" t="s">
        <v>604</v>
      </c>
      <c r="B4759" s="5">
        <v>31</v>
      </c>
      <c r="C4759" s="5">
        <v>31</v>
      </c>
      <c r="D4759" s="5">
        <v>300</v>
      </c>
      <c r="E4759" s="4" t="s">
        <v>861</v>
      </c>
      <c r="F4759" s="12" t="s">
        <v>1111</v>
      </c>
      <c r="G4759" s="4" t="s">
        <v>1238</v>
      </c>
      <c r="H4759" s="4">
        <v>0.36220000000000002</v>
      </c>
      <c r="I4759" s="4"/>
      <c r="J4759" s="4"/>
      <c r="K4759" s="4"/>
      <c r="L4759" s="4">
        <v>1</v>
      </c>
      <c r="M4759" s="4" t="s">
        <v>971</v>
      </c>
      <c r="N4759" s="4" t="s">
        <v>1850</v>
      </c>
    </row>
    <row r="4760" spans="1:14" hidden="1" x14ac:dyDescent="0.3">
      <c r="A4760" s="5" t="s">
        <v>604</v>
      </c>
      <c r="B4760" s="5">
        <v>31</v>
      </c>
      <c r="C4760" s="5">
        <v>31</v>
      </c>
      <c r="D4760" s="5">
        <v>301</v>
      </c>
      <c r="E4760" s="4" t="s">
        <v>861</v>
      </c>
      <c r="F4760" s="12" t="s">
        <v>1111</v>
      </c>
      <c r="G4760" s="4" t="s">
        <v>1238</v>
      </c>
      <c r="H4760" s="4">
        <v>0.50509999999999999</v>
      </c>
      <c r="I4760" s="4"/>
      <c r="J4760" s="4"/>
      <c r="K4760" s="4"/>
      <c r="L4760" s="4">
        <v>1</v>
      </c>
      <c r="M4760" s="4" t="s">
        <v>971</v>
      </c>
      <c r="N4760" s="4" t="s">
        <v>1850</v>
      </c>
    </row>
    <row r="4761" spans="1:14" hidden="1" x14ac:dyDescent="0.3">
      <c r="A4761" s="5" t="s">
        <v>604</v>
      </c>
      <c r="B4761" s="5">
        <v>31</v>
      </c>
      <c r="C4761" s="5">
        <v>31</v>
      </c>
      <c r="D4761" s="5">
        <v>302</v>
      </c>
      <c r="E4761" s="4" t="s">
        <v>861</v>
      </c>
      <c r="F4761" s="12" t="s">
        <v>1111</v>
      </c>
      <c r="G4761" s="4" t="s">
        <v>1238</v>
      </c>
      <c r="H4761" s="4">
        <v>6.1199999999999997E-2</v>
      </c>
      <c r="I4761" s="4"/>
      <c r="J4761" s="4"/>
      <c r="K4761" s="4"/>
      <c r="L4761" s="4">
        <v>1</v>
      </c>
      <c r="M4761" s="4" t="s">
        <v>971</v>
      </c>
      <c r="N4761" s="4" t="s">
        <v>1850</v>
      </c>
    </row>
    <row r="4762" spans="1:14" hidden="1" x14ac:dyDescent="0.3">
      <c r="A4762" s="5" t="s">
        <v>604</v>
      </c>
      <c r="B4762" s="5">
        <v>31</v>
      </c>
      <c r="C4762" s="5">
        <v>31</v>
      </c>
      <c r="D4762" s="5">
        <v>303</v>
      </c>
      <c r="E4762" s="4" t="s">
        <v>861</v>
      </c>
      <c r="F4762" s="12" t="s">
        <v>1111</v>
      </c>
      <c r="G4762" s="4" t="s">
        <v>1238</v>
      </c>
      <c r="H4762" s="4">
        <v>0.51019999999999999</v>
      </c>
      <c r="I4762" s="4"/>
      <c r="J4762" s="4"/>
      <c r="K4762" s="4"/>
      <c r="L4762" s="4">
        <v>1</v>
      </c>
      <c r="M4762" s="4" t="s">
        <v>971</v>
      </c>
      <c r="N4762" s="4" t="s">
        <v>1850</v>
      </c>
    </row>
    <row r="4763" spans="1:14" hidden="1" x14ac:dyDescent="0.3">
      <c r="A4763" s="5" t="s">
        <v>604</v>
      </c>
      <c r="B4763" s="5">
        <v>31</v>
      </c>
      <c r="C4763" s="5">
        <v>31</v>
      </c>
      <c r="D4763" s="5">
        <v>304</v>
      </c>
      <c r="E4763" s="4" t="s">
        <v>861</v>
      </c>
      <c r="F4763" s="12" t="s">
        <v>1111</v>
      </c>
      <c r="G4763" s="4" t="s">
        <v>1238</v>
      </c>
      <c r="H4763" s="4">
        <v>0.2959</v>
      </c>
      <c r="I4763" s="4"/>
      <c r="J4763" s="4"/>
      <c r="K4763" s="4"/>
      <c r="L4763" s="4">
        <v>1</v>
      </c>
      <c r="M4763" s="4" t="s">
        <v>971</v>
      </c>
      <c r="N4763" s="4" t="s">
        <v>1850</v>
      </c>
    </row>
    <row r="4764" spans="1:14" hidden="1" x14ac:dyDescent="0.3">
      <c r="A4764" s="5" t="s">
        <v>604</v>
      </c>
      <c r="B4764" s="5">
        <v>31</v>
      </c>
      <c r="C4764" s="5">
        <v>31</v>
      </c>
      <c r="D4764" s="5">
        <v>305</v>
      </c>
      <c r="E4764" s="4" t="s">
        <v>861</v>
      </c>
      <c r="F4764" s="12" t="s">
        <v>1111</v>
      </c>
      <c r="G4764" s="4" t="s">
        <v>1238</v>
      </c>
      <c r="H4764" s="4">
        <v>0.21429999999999999</v>
      </c>
      <c r="I4764" s="4"/>
      <c r="J4764" s="4"/>
      <c r="K4764" s="4"/>
      <c r="L4764" s="4">
        <v>1</v>
      </c>
      <c r="M4764" s="4" t="s">
        <v>971</v>
      </c>
      <c r="N4764" s="4" t="s">
        <v>1850</v>
      </c>
    </row>
    <row r="4765" spans="1:14" hidden="1" x14ac:dyDescent="0.3">
      <c r="A4765" s="5" t="s">
        <v>607</v>
      </c>
      <c r="B4765" s="5">
        <v>38</v>
      </c>
      <c r="C4765" s="5">
        <v>38.1</v>
      </c>
      <c r="D4765" s="5">
        <v>306</v>
      </c>
      <c r="E4765" s="4" t="s">
        <v>861</v>
      </c>
      <c r="F4765" s="4" t="s">
        <v>901</v>
      </c>
      <c r="G4765" s="4" t="s">
        <v>1089</v>
      </c>
      <c r="H4765" s="4">
        <v>70</v>
      </c>
      <c r="I4765" s="4">
        <v>6.33</v>
      </c>
      <c r="J4765" s="4" t="s">
        <v>1248</v>
      </c>
      <c r="K4765" s="4" t="s">
        <v>998</v>
      </c>
      <c r="L4765" s="4">
        <v>10</v>
      </c>
      <c r="M4765" s="4" t="s">
        <v>1100</v>
      </c>
      <c r="N4765" s="4" t="s">
        <v>1249</v>
      </c>
    </row>
    <row r="4766" spans="1:14" hidden="1" x14ac:dyDescent="0.3">
      <c r="A4766" s="5" t="s">
        <v>607</v>
      </c>
      <c r="B4766" s="5">
        <v>38</v>
      </c>
      <c r="C4766" s="5">
        <v>38.1</v>
      </c>
      <c r="D4766" s="5">
        <v>306</v>
      </c>
      <c r="E4766" s="4" t="s">
        <v>861</v>
      </c>
      <c r="F4766" s="4" t="s">
        <v>922</v>
      </c>
      <c r="G4766" s="4" t="s">
        <v>2229</v>
      </c>
      <c r="H4766" s="9">
        <v>0.24324324324323901</v>
      </c>
      <c r="I4766" s="9">
        <v>0.72972972972973205</v>
      </c>
      <c r="J4766" s="4" t="s">
        <v>1250</v>
      </c>
      <c r="K4766" s="4" t="s">
        <v>998</v>
      </c>
      <c r="L4766" s="4">
        <v>5</v>
      </c>
      <c r="M4766" s="4" t="s">
        <v>1251</v>
      </c>
      <c r="N4766" s="4" t="s">
        <v>1249</v>
      </c>
    </row>
    <row r="4767" spans="1:14" hidden="1" x14ac:dyDescent="0.3">
      <c r="A4767" s="5" t="s">
        <v>607</v>
      </c>
      <c r="B4767" s="5">
        <v>38</v>
      </c>
      <c r="C4767" s="5">
        <v>38.1</v>
      </c>
      <c r="D4767" s="5">
        <v>306</v>
      </c>
      <c r="E4767" s="4" t="s">
        <v>861</v>
      </c>
      <c r="F4767" s="12" t="s">
        <v>901</v>
      </c>
      <c r="G4767" s="4" t="s">
        <v>963</v>
      </c>
      <c r="H4767" s="4">
        <v>33.479999999999997</v>
      </c>
      <c r="I4767" s="4">
        <v>2.62</v>
      </c>
      <c r="J4767" s="4" t="s">
        <v>856</v>
      </c>
      <c r="K4767" s="4" t="s">
        <v>998</v>
      </c>
      <c r="L4767" s="4">
        <v>10</v>
      </c>
      <c r="M4767" s="4" t="s">
        <v>1100</v>
      </c>
      <c r="N4767" s="4" t="s">
        <v>1249</v>
      </c>
    </row>
    <row r="4768" spans="1:14" hidden="1" x14ac:dyDescent="0.3">
      <c r="A4768" s="5" t="s">
        <v>607</v>
      </c>
      <c r="B4768" s="5">
        <v>38</v>
      </c>
      <c r="C4768" s="5">
        <v>38.1</v>
      </c>
      <c r="D4768" s="5">
        <v>306</v>
      </c>
      <c r="E4768" s="4" t="s">
        <v>861</v>
      </c>
      <c r="F4768" s="4" t="s">
        <v>901</v>
      </c>
      <c r="G4768" s="4" t="s">
        <v>943</v>
      </c>
      <c r="H4768" s="4">
        <v>70</v>
      </c>
      <c r="I4768" s="4">
        <v>6.33</v>
      </c>
      <c r="J4768" s="4" t="s">
        <v>856</v>
      </c>
      <c r="K4768" s="4" t="s">
        <v>998</v>
      </c>
      <c r="L4768" s="4">
        <v>10</v>
      </c>
      <c r="M4768" s="4" t="s">
        <v>1100</v>
      </c>
      <c r="N4768" s="4" t="s">
        <v>1249</v>
      </c>
    </row>
    <row r="4769" spans="1:14" hidden="1" x14ac:dyDescent="0.3">
      <c r="A4769" s="5" t="s">
        <v>607</v>
      </c>
      <c r="B4769" s="5">
        <v>38</v>
      </c>
      <c r="C4769" s="5">
        <v>38.1</v>
      </c>
      <c r="D4769" s="5">
        <v>307</v>
      </c>
      <c r="E4769" s="4" t="s">
        <v>861</v>
      </c>
      <c r="F4769" s="4" t="s">
        <v>901</v>
      </c>
      <c r="G4769" s="4" t="s">
        <v>1089</v>
      </c>
      <c r="H4769" s="4">
        <v>90</v>
      </c>
      <c r="I4769" s="4">
        <v>12.65</v>
      </c>
      <c r="J4769" s="4" t="s">
        <v>1248</v>
      </c>
      <c r="K4769" s="4" t="s">
        <v>998</v>
      </c>
      <c r="L4769" s="4">
        <v>10</v>
      </c>
      <c r="M4769" s="4" t="s">
        <v>1100</v>
      </c>
      <c r="N4769" s="4" t="s">
        <v>1249</v>
      </c>
    </row>
    <row r="4770" spans="1:14" hidden="1" x14ac:dyDescent="0.3">
      <c r="A4770" s="5" t="s">
        <v>607</v>
      </c>
      <c r="B4770" s="5">
        <v>38</v>
      </c>
      <c r="C4770" s="5">
        <v>38.1</v>
      </c>
      <c r="D4770" s="5">
        <v>307</v>
      </c>
      <c r="E4770" s="4" t="s">
        <v>861</v>
      </c>
      <c r="F4770" s="4" t="s">
        <v>922</v>
      </c>
      <c r="G4770" s="4" t="s">
        <v>2229</v>
      </c>
      <c r="H4770" s="9">
        <v>18</v>
      </c>
      <c r="I4770" s="9">
        <v>6.5675675675675009</v>
      </c>
      <c r="J4770" s="4" t="s">
        <v>1250</v>
      </c>
      <c r="K4770" s="4" t="s">
        <v>998</v>
      </c>
      <c r="L4770" s="4">
        <v>5</v>
      </c>
      <c r="M4770" s="4" t="s">
        <v>1251</v>
      </c>
      <c r="N4770" s="4" t="s">
        <v>1249</v>
      </c>
    </row>
    <row r="4771" spans="1:14" hidden="1" x14ac:dyDescent="0.3">
      <c r="A4771" s="5" t="s">
        <v>607</v>
      </c>
      <c r="B4771" s="5">
        <v>38</v>
      </c>
      <c r="C4771" s="5">
        <v>38.1</v>
      </c>
      <c r="D4771" s="5">
        <v>307</v>
      </c>
      <c r="E4771" s="4" t="s">
        <v>861</v>
      </c>
      <c r="F4771" s="12" t="s">
        <v>901</v>
      </c>
      <c r="G4771" s="4" t="s">
        <v>963</v>
      </c>
      <c r="H4771" s="4">
        <v>63.55</v>
      </c>
      <c r="I4771" s="4">
        <v>1.98</v>
      </c>
      <c r="J4771" s="4" t="s">
        <v>856</v>
      </c>
      <c r="K4771" s="4" t="s">
        <v>998</v>
      </c>
      <c r="L4771" s="4">
        <v>10</v>
      </c>
      <c r="M4771" s="4" t="s">
        <v>1100</v>
      </c>
      <c r="N4771" s="4" t="s">
        <v>1249</v>
      </c>
    </row>
    <row r="4772" spans="1:14" hidden="1" x14ac:dyDescent="0.3">
      <c r="A4772" s="5" t="s">
        <v>607</v>
      </c>
      <c r="B4772" s="5">
        <v>38</v>
      </c>
      <c r="C4772" s="5">
        <v>38.1</v>
      </c>
      <c r="D4772" s="5">
        <v>307</v>
      </c>
      <c r="E4772" s="4" t="s">
        <v>861</v>
      </c>
      <c r="F4772" s="4" t="s">
        <v>901</v>
      </c>
      <c r="G4772" s="4" t="s">
        <v>943</v>
      </c>
      <c r="H4772" s="4">
        <v>90</v>
      </c>
      <c r="I4772" s="4">
        <v>12.65</v>
      </c>
      <c r="J4772" s="4" t="s">
        <v>856</v>
      </c>
      <c r="K4772" s="4" t="s">
        <v>998</v>
      </c>
      <c r="L4772" s="4">
        <v>10</v>
      </c>
      <c r="M4772" s="4" t="s">
        <v>1100</v>
      </c>
      <c r="N4772" s="4" t="s">
        <v>1249</v>
      </c>
    </row>
    <row r="4773" spans="1:14" hidden="1" x14ac:dyDescent="0.3">
      <c r="A4773" s="5" t="s">
        <v>607</v>
      </c>
      <c r="B4773" s="5">
        <v>38</v>
      </c>
      <c r="C4773" s="5">
        <v>38.200000000000003</v>
      </c>
      <c r="D4773" s="5">
        <v>308</v>
      </c>
      <c r="E4773" s="4" t="s">
        <v>861</v>
      </c>
      <c r="F4773" s="4" t="s">
        <v>901</v>
      </c>
      <c r="G4773" s="4" t="s">
        <v>1089</v>
      </c>
      <c r="H4773" s="4">
        <v>40</v>
      </c>
      <c r="I4773" s="4">
        <v>6.33</v>
      </c>
      <c r="J4773" s="4" t="s">
        <v>1248</v>
      </c>
      <c r="K4773" s="4" t="s">
        <v>998</v>
      </c>
      <c r="L4773" s="4">
        <v>10</v>
      </c>
      <c r="M4773" s="4" t="s">
        <v>1100</v>
      </c>
      <c r="N4773" s="4" t="s">
        <v>1249</v>
      </c>
    </row>
    <row r="4774" spans="1:14" hidden="1" x14ac:dyDescent="0.3">
      <c r="A4774" s="5" t="s">
        <v>607</v>
      </c>
      <c r="B4774" s="5">
        <v>38</v>
      </c>
      <c r="C4774" s="5">
        <v>38.200000000000003</v>
      </c>
      <c r="D4774" s="5">
        <v>308</v>
      </c>
      <c r="E4774" s="4" t="s">
        <v>861</v>
      </c>
      <c r="F4774" s="4" t="s">
        <v>922</v>
      </c>
      <c r="G4774" s="4" t="s">
        <v>2229</v>
      </c>
      <c r="H4774" s="9">
        <v>10.540540540540499</v>
      </c>
      <c r="I4774" s="9">
        <v>2.1621621621622005</v>
      </c>
      <c r="J4774" s="4" t="s">
        <v>1250</v>
      </c>
      <c r="K4774" s="4" t="s">
        <v>998</v>
      </c>
      <c r="L4774" s="4">
        <v>5</v>
      </c>
      <c r="M4774" s="4" t="s">
        <v>1251</v>
      </c>
      <c r="N4774" s="4" t="s">
        <v>1249</v>
      </c>
    </row>
    <row r="4775" spans="1:14" hidden="1" x14ac:dyDescent="0.3">
      <c r="A4775" s="5" t="s">
        <v>607</v>
      </c>
      <c r="B4775" s="5">
        <v>38</v>
      </c>
      <c r="C4775" s="5">
        <v>38.200000000000003</v>
      </c>
      <c r="D4775" s="5">
        <v>308</v>
      </c>
      <c r="E4775" s="4" t="s">
        <v>861</v>
      </c>
      <c r="F4775" s="12" t="s">
        <v>901</v>
      </c>
      <c r="G4775" s="4" t="s">
        <v>963</v>
      </c>
      <c r="H4775" s="4">
        <v>0.02</v>
      </c>
      <c r="I4775" s="4">
        <v>0.38</v>
      </c>
      <c r="J4775" s="4" t="s">
        <v>856</v>
      </c>
      <c r="K4775" s="4" t="s">
        <v>998</v>
      </c>
      <c r="L4775" s="4">
        <v>10</v>
      </c>
      <c r="M4775" s="4" t="s">
        <v>1100</v>
      </c>
      <c r="N4775" s="4" t="s">
        <v>1249</v>
      </c>
    </row>
    <row r="4776" spans="1:14" hidden="1" x14ac:dyDescent="0.3">
      <c r="A4776" s="5" t="s">
        <v>607</v>
      </c>
      <c r="B4776" s="5">
        <v>38</v>
      </c>
      <c r="C4776" s="5">
        <v>38.200000000000003</v>
      </c>
      <c r="D4776" s="5">
        <v>308</v>
      </c>
      <c r="E4776" s="4" t="s">
        <v>861</v>
      </c>
      <c r="F4776" s="4" t="s">
        <v>901</v>
      </c>
      <c r="G4776" s="4" t="s">
        <v>943</v>
      </c>
      <c r="H4776" s="4">
        <v>40</v>
      </c>
      <c r="I4776" s="4">
        <v>6.33</v>
      </c>
      <c r="J4776" s="4" t="s">
        <v>856</v>
      </c>
      <c r="K4776" s="4" t="s">
        <v>998</v>
      </c>
      <c r="L4776" s="4">
        <v>10</v>
      </c>
      <c r="M4776" s="4" t="s">
        <v>1100</v>
      </c>
      <c r="N4776" s="4" t="s">
        <v>1249</v>
      </c>
    </row>
    <row r="4777" spans="1:14" hidden="1" x14ac:dyDescent="0.3">
      <c r="A4777" s="5" t="s">
        <v>607</v>
      </c>
      <c r="B4777" s="5">
        <v>38</v>
      </c>
      <c r="C4777" s="5">
        <v>38.200000000000003</v>
      </c>
      <c r="D4777" s="5">
        <v>309</v>
      </c>
      <c r="E4777" s="4" t="s">
        <v>861</v>
      </c>
      <c r="F4777" s="4" t="s">
        <v>901</v>
      </c>
      <c r="G4777" s="4" t="s">
        <v>1089</v>
      </c>
      <c r="H4777" s="4">
        <v>70</v>
      </c>
      <c r="I4777" s="4">
        <v>9.49</v>
      </c>
      <c r="J4777" s="4" t="s">
        <v>1248</v>
      </c>
      <c r="K4777" s="4" t="s">
        <v>998</v>
      </c>
      <c r="L4777" s="4">
        <v>10</v>
      </c>
      <c r="M4777" s="4" t="s">
        <v>1100</v>
      </c>
      <c r="N4777" s="4" t="s">
        <v>1249</v>
      </c>
    </row>
    <row r="4778" spans="1:14" hidden="1" x14ac:dyDescent="0.3">
      <c r="A4778" s="5" t="s">
        <v>607</v>
      </c>
      <c r="B4778" s="5">
        <v>38</v>
      </c>
      <c r="C4778" s="5">
        <v>38.200000000000003</v>
      </c>
      <c r="D4778" s="5">
        <v>309</v>
      </c>
      <c r="E4778" s="4" t="s">
        <v>861</v>
      </c>
      <c r="F4778" s="4" t="s">
        <v>922</v>
      </c>
      <c r="G4778" s="4" t="s">
        <v>2229</v>
      </c>
      <c r="H4778" s="9">
        <v>34.054054054053999</v>
      </c>
      <c r="I4778" s="9">
        <v>4.0540540540540988</v>
      </c>
      <c r="J4778" s="4" t="s">
        <v>1250</v>
      </c>
      <c r="K4778" s="4" t="s">
        <v>998</v>
      </c>
      <c r="L4778" s="4">
        <v>5</v>
      </c>
      <c r="M4778" s="4" t="s">
        <v>1251</v>
      </c>
      <c r="N4778" s="4" t="s">
        <v>1249</v>
      </c>
    </row>
    <row r="4779" spans="1:14" hidden="1" x14ac:dyDescent="0.3">
      <c r="A4779" s="5" t="s">
        <v>607</v>
      </c>
      <c r="B4779" s="5">
        <v>38</v>
      </c>
      <c r="C4779" s="5">
        <v>38.200000000000003</v>
      </c>
      <c r="D4779" s="5">
        <v>309</v>
      </c>
      <c r="E4779" s="4" t="s">
        <v>861</v>
      </c>
      <c r="F4779" s="12" t="s">
        <v>901</v>
      </c>
      <c r="G4779" s="4" t="s">
        <v>963</v>
      </c>
      <c r="H4779" s="4">
        <v>4.7</v>
      </c>
      <c r="I4779" s="4">
        <v>0.68</v>
      </c>
      <c r="J4779" s="4" t="s">
        <v>856</v>
      </c>
      <c r="K4779" s="4" t="s">
        <v>998</v>
      </c>
      <c r="L4779" s="4">
        <v>10</v>
      </c>
      <c r="M4779" s="4" t="s">
        <v>1100</v>
      </c>
      <c r="N4779" s="4" t="s">
        <v>1249</v>
      </c>
    </row>
    <row r="4780" spans="1:14" hidden="1" x14ac:dyDescent="0.3">
      <c r="A4780" s="5" t="s">
        <v>607</v>
      </c>
      <c r="B4780" s="5">
        <v>38</v>
      </c>
      <c r="C4780" s="5">
        <v>38.200000000000003</v>
      </c>
      <c r="D4780" s="5">
        <v>309</v>
      </c>
      <c r="E4780" s="4" t="s">
        <v>861</v>
      </c>
      <c r="F4780" s="4" t="s">
        <v>901</v>
      </c>
      <c r="G4780" s="4" t="s">
        <v>943</v>
      </c>
      <c r="H4780" s="4">
        <v>70</v>
      </c>
      <c r="I4780" s="4">
        <v>9.49</v>
      </c>
      <c r="J4780" s="4" t="s">
        <v>856</v>
      </c>
      <c r="K4780" s="4" t="s">
        <v>998</v>
      </c>
      <c r="L4780" s="4">
        <v>10</v>
      </c>
      <c r="M4780" s="4" t="s">
        <v>1100</v>
      </c>
      <c r="N4780" s="4" t="s">
        <v>1249</v>
      </c>
    </row>
    <row r="4781" spans="1:14" hidden="1" x14ac:dyDescent="0.3">
      <c r="A4781" s="4" t="s">
        <v>605</v>
      </c>
      <c r="B4781" s="4">
        <v>41</v>
      </c>
      <c r="C4781" s="4">
        <v>41.1</v>
      </c>
      <c r="D4781" s="5">
        <v>310</v>
      </c>
      <c r="E4781" s="4" t="s">
        <v>861</v>
      </c>
      <c r="F4781" s="4" t="s">
        <v>922</v>
      </c>
      <c r="G4781" s="4" t="s">
        <v>968</v>
      </c>
      <c r="H4781" s="4">
        <v>13.19</v>
      </c>
      <c r="I4781" s="4"/>
      <c r="J4781" s="4" t="s">
        <v>856</v>
      </c>
      <c r="K4781" s="4"/>
      <c r="L4781" s="4">
        <v>1</v>
      </c>
      <c r="M4781" s="4" t="s">
        <v>1313</v>
      </c>
      <c r="N4781" s="4"/>
    </row>
    <row r="4782" spans="1:14" hidden="1" x14ac:dyDescent="0.3">
      <c r="A4782" s="4" t="s">
        <v>605</v>
      </c>
      <c r="B4782" s="4">
        <v>41</v>
      </c>
      <c r="C4782" s="4">
        <v>41.1</v>
      </c>
      <c r="D4782" s="5">
        <v>310</v>
      </c>
      <c r="E4782" s="4" t="s">
        <v>861</v>
      </c>
      <c r="F4782" s="4" t="s">
        <v>922</v>
      </c>
      <c r="G4782" s="4" t="s">
        <v>1314</v>
      </c>
      <c r="H4782" s="4">
        <v>1.8549773458957699</v>
      </c>
      <c r="I4782" s="4"/>
      <c r="J4782" s="4"/>
      <c r="K4782" s="4"/>
      <c r="L4782" s="4">
        <v>1</v>
      </c>
      <c r="M4782" s="4" t="s">
        <v>1313</v>
      </c>
      <c r="N4782" s="4"/>
    </row>
    <row r="4783" spans="1:14" hidden="1" x14ac:dyDescent="0.3">
      <c r="A4783" s="4" t="s">
        <v>605</v>
      </c>
      <c r="B4783" s="4">
        <v>41</v>
      </c>
      <c r="C4783" s="4">
        <v>41.1</v>
      </c>
      <c r="D4783" s="5">
        <v>310</v>
      </c>
      <c r="E4783" s="4" t="s">
        <v>861</v>
      </c>
      <c r="F4783" s="4" t="s">
        <v>922</v>
      </c>
      <c r="G4783" s="4" t="s">
        <v>1089</v>
      </c>
      <c r="H4783" s="4">
        <v>3.4580000000000002</v>
      </c>
      <c r="I4783" s="4"/>
      <c r="J4783" s="4" t="s">
        <v>856</v>
      </c>
      <c r="K4783" s="4"/>
      <c r="L4783" s="4">
        <v>1</v>
      </c>
      <c r="M4783" s="4" t="s">
        <v>1313</v>
      </c>
      <c r="N4783" s="4"/>
    </row>
    <row r="4784" spans="1:14" hidden="1" x14ac:dyDescent="0.3">
      <c r="A4784" s="4" t="s">
        <v>605</v>
      </c>
      <c r="B4784" s="4">
        <v>41</v>
      </c>
      <c r="C4784" s="4">
        <v>41.1</v>
      </c>
      <c r="D4784" s="5">
        <v>310</v>
      </c>
      <c r="E4784" s="4" t="s">
        <v>861</v>
      </c>
      <c r="F4784" s="12" t="s">
        <v>922</v>
      </c>
      <c r="G4784" s="4" t="s">
        <v>1759</v>
      </c>
      <c r="H4784" s="4">
        <v>0.49</v>
      </c>
      <c r="I4784" s="4"/>
      <c r="J4784" s="4" t="s">
        <v>856</v>
      </c>
      <c r="K4784" s="4"/>
      <c r="L4784" s="4">
        <v>1</v>
      </c>
      <c r="M4784" s="4" t="s">
        <v>1313</v>
      </c>
      <c r="N4784" s="4"/>
    </row>
    <row r="4785" spans="1:14" hidden="1" x14ac:dyDescent="0.3">
      <c r="A4785" s="4" t="s">
        <v>605</v>
      </c>
      <c r="B4785" s="4">
        <v>41</v>
      </c>
      <c r="C4785" s="4">
        <v>41.1</v>
      </c>
      <c r="D4785" s="5">
        <v>310</v>
      </c>
      <c r="E4785" s="4" t="s">
        <v>861</v>
      </c>
      <c r="F4785" s="4" t="s">
        <v>922</v>
      </c>
      <c r="G4785" s="4" t="s">
        <v>1557</v>
      </c>
      <c r="H4785" s="4">
        <v>1.51</v>
      </c>
      <c r="I4785" s="4"/>
      <c r="J4785" s="17" t="s">
        <v>1316</v>
      </c>
      <c r="K4785" s="4"/>
      <c r="L4785" s="4">
        <v>1</v>
      </c>
      <c r="M4785" s="4" t="s">
        <v>1313</v>
      </c>
      <c r="N4785" s="4"/>
    </row>
    <row r="4786" spans="1:14" hidden="1" x14ac:dyDescent="0.3">
      <c r="A4786" s="4" t="s">
        <v>605</v>
      </c>
      <c r="B4786" s="4">
        <v>41</v>
      </c>
      <c r="C4786" s="4">
        <v>41.1</v>
      </c>
      <c r="D4786" s="5">
        <v>310</v>
      </c>
      <c r="E4786" s="4" t="s">
        <v>861</v>
      </c>
      <c r="F4786" s="4" t="s">
        <v>922</v>
      </c>
      <c r="G4786" s="4" t="s">
        <v>1317</v>
      </c>
      <c r="H4786" s="4">
        <v>-0.14630435204134601</v>
      </c>
      <c r="I4786" s="4"/>
      <c r="J4786" s="17"/>
      <c r="K4786" s="4"/>
      <c r="L4786" s="4">
        <v>1</v>
      </c>
      <c r="M4786" s="4" t="s">
        <v>1313</v>
      </c>
      <c r="N4786" s="4"/>
    </row>
    <row r="4787" spans="1:14" hidden="1" x14ac:dyDescent="0.3">
      <c r="A4787" s="4" t="s">
        <v>605</v>
      </c>
      <c r="B4787" s="4">
        <v>41</v>
      </c>
      <c r="C4787" s="4">
        <v>41.1</v>
      </c>
      <c r="D4787" s="5">
        <v>310</v>
      </c>
      <c r="E4787" s="4" t="s">
        <v>861</v>
      </c>
      <c r="F4787" s="4" t="s">
        <v>922</v>
      </c>
      <c r="G4787" s="4" t="s">
        <v>1318</v>
      </c>
      <c r="H4787" s="4">
        <v>5.6110698064673503</v>
      </c>
      <c r="I4787" s="4"/>
      <c r="J4787" s="17"/>
      <c r="K4787" s="4"/>
      <c r="L4787" s="4">
        <v>1</v>
      </c>
      <c r="M4787" s="4" t="s">
        <v>1313</v>
      </c>
      <c r="N4787" s="4"/>
    </row>
    <row r="4788" spans="1:14" hidden="1" x14ac:dyDescent="0.3">
      <c r="A4788" s="4" t="s">
        <v>605</v>
      </c>
      <c r="B4788" s="4">
        <v>41</v>
      </c>
      <c r="C4788" s="4">
        <v>41.1</v>
      </c>
      <c r="D4788" s="5">
        <v>310</v>
      </c>
      <c r="E4788" s="4" t="s">
        <v>861</v>
      </c>
      <c r="F4788" s="4" t="s">
        <v>922</v>
      </c>
      <c r="G4788" s="4" t="s">
        <v>853</v>
      </c>
      <c r="H4788" s="4">
        <v>0.2969</v>
      </c>
      <c r="I4788" s="4"/>
      <c r="J4788" s="4" t="s">
        <v>1312</v>
      </c>
      <c r="K4788" s="4"/>
      <c r="L4788" s="4">
        <v>1</v>
      </c>
      <c r="M4788" s="4" t="s">
        <v>1313</v>
      </c>
      <c r="N4788" s="4"/>
    </row>
    <row r="4789" spans="1:14" hidden="1" x14ac:dyDescent="0.3">
      <c r="A4789" s="4" t="s">
        <v>605</v>
      </c>
      <c r="B4789" s="4">
        <v>41</v>
      </c>
      <c r="C4789" s="4">
        <v>41.1</v>
      </c>
      <c r="D4789" s="5">
        <v>311</v>
      </c>
      <c r="E4789" s="4" t="s">
        <v>861</v>
      </c>
      <c r="F4789" s="4" t="s">
        <v>922</v>
      </c>
      <c r="G4789" s="4" t="s">
        <v>968</v>
      </c>
      <c r="H4789" s="4">
        <v>14.22</v>
      </c>
      <c r="I4789" s="4"/>
      <c r="J4789" s="4" t="s">
        <v>856</v>
      </c>
      <c r="K4789" s="4"/>
      <c r="L4789" s="4">
        <v>1</v>
      </c>
      <c r="M4789" s="4" t="s">
        <v>1313</v>
      </c>
      <c r="N4789" s="4"/>
    </row>
    <row r="4790" spans="1:14" hidden="1" x14ac:dyDescent="0.3">
      <c r="A4790" s="4" t="s">
        <v>605</v>
      </c>
      <c r="B4790" s="4">
        <v>41</v>
      </c>
      <c r="C4790" s="4">
        <v>41.1</v>
      </c>
      <c r="D4790" s="5">
        <v>311</v>
      </c>
      <c r="E4790" s="4" t="s">
        <v>861</v>
      </c>
      <c r="F4790" s="4" t="s">
        <v>922</v>
      </c>
      <c r="G4790" s="4" t="s">
        <v>1314</v>
      </c>
      <c r="H4790" s="4">
        <v>2.0747778618891202</v>
      </c>
      <c r="I4790" s="4"/>
      <c r="J4790" s="4"/>
      <c r="K4790" s="4"/>
      <c r="L4790" s="4">
        <v>1</v>
      </c>
      <c r="M4790" s="4" t="s">
        <v>1313</v>
      </c>
      <c r="N4790" s="4"/>
    </row>
    <row r="4791" spans="1:14" hidden="1" x14ac:dyDescent="0.3">
      <c r="A4791" s="4" t="s">
        <v>605</v>
      </c>
      <c r="B4791" s="4">
        <v>41</v>
      </c>
      <c r="C4791" s="4">
        <v>41.1</v>
      </c>
      <c r="D4791" s="5">
        <v>311</v>
      </c>
      <c r="E4791" s="4" t="s">
        <v>861</v>
      </c>
      <c r="F4791" s="4" t="s">
        <v>922</v>
      </c>
      <c r="G4791" s="4" t="s">
        <v>1089</v>
      </c>
      <c r="H4791" s="4">
        <v>5.8209999999999997</v>
      </c>
      <c r="I4791" s="4"/>
      <c r="J4791" s="4" t="s">
        <v>856</v>
      </c>
      <c r="K4791" s="4"/>
      <c r="L4791" s="4">
        <v>1</v>
      </c>
      <c r="M4791" s="4" t="s">
        <v>1313</v>
      </c>
      <c r="N4791" s="4"/>
    </row>
    <row r="4792" spans="1:14" hidden="1" x14ac:dyDescent="0.3">
      <c r="A4792" s="4" t="s">
        <v>605</v>
      </c>
      <c r="B4792" s="4">
        <v>41</v>
      </c>
      <c r="C4792" s="4">
        <v>41.1</v>
      </c>
      <c r="D4792" s="5">
        <v>311</v>
      </c>
      <c r="E4792" s="4" t="s">
        <v>861</v>
      </c>
      <c r="F4792" s="12" t="s">
        <v>922</v>
      </c>
      <c r="G4792" s="4" t="s">
        <v>1759</v>
      </c>
      <c r="H4792" s="4">
        <v>0.77</v>
      </c>
      <c r="I4792" s="4"/>
      <c r="J4792" s="4" t="s">
        <v>856</v>
      </c>
      <c r="K4792" s="4"/>
      <c r="L4792" s="4">
        <v>1</v>
      </c>
      <c r="M4792" s="4" t="s">
        <v>1313</v>
      </c>
      <c r="N4792" s="4"/>
    </row>
    <row r="4793" spans="1:14" hidden="1" x14ac:dyDescent="0.3">
      <c r="A4793" s="4" t="s">
        <v>605</v>
      </c>
      <c r="B4793" s="4">
        <v>41</v>
      </c>
      <c r="C4793" s="4">
        <v>41.1</v>
      </c>
      <c r="D4793" s="5">
        <v>311</v>
      </c>
      <c r="E4793" s="4" t="s">
        <v>861</v>
      </c>
      <c r="F4793" s="4" t="s">
        <v>922</v>
      </c>
      <c r="G4793" s="4" t="s">
        <v>1557</v>
      </c>
      <c r="H4793" s="4">
        <v>2.4</v>
      </c>
      <c r="I4793" s="4"/>
      <c r="J4793" s="17" t="s">
        <v>1316</v>
      </c>
      <c r="K4793" s="4"/>
      <c r="L4793" s="4">
        <v>1</v>
      </c>
      <c r="M4793" s="4" t="s">
        <v>1313</v>
      </c>
      <c r="N4793" s="4"/>
    </row>
    <row r="4794" spans="1:14" hidden="1" x14ac:dyDescent="0.3">
      <c r="A4794" s="4" t="s">
        <v>605</v>
      </c>
      <c r="B4794" s="4">
        <v>41</v>
      </c>
      <c r="C4794" s="4">
        <v>41.1</v>
      </c>
      <c r="D4794" s="5">
        <v>311</v>
      </c>
      <c r="E4794" s="4" t="s">
        <v>861</v>
      </c>
      <c r="F4794" s="4" t="s">
        <v>922</v>
      </c>
      <c r="G4794" s="4" t="s">
        <v>1317</v>
      </c>
      <c r="H4794" s="4">
        <v>0.45906817788886101</v>
      </c>
      <c r="I4794" s="4"/>
      <c r="J4794" s="17"/>
      <c r="K4794" s="4"/>
      <c r="L4794" s="4">
        <v>1</v>
      </c>
      <c r="M4794" s="4" t="s">
        <v>1313</v>
      </c>
      <c r="N4794" s="4"/>
    </row>
    <row r="4795" spans="1:14" hidden="1" x14ac:dyDescent="0.3">
      <c r="A4795" s="4" t="s">
        <v>605</v>
      </c>
      <c r="B4795" s="4">
        <v>41</v>
      </c>
      <c r="C4795" s="4">
        <v>41.1</v>
      </c>
      <c r="D4795" s="5">
        <v>311</v>
      </c>
      <c r="E4795" s="4" t="s">
        <v>861</v>
      </c>
      <c r="F4795" s="4" t="s">
        <v>922</v>
      </c>
      <c r="G4795" s="4" t="s">
        <v>1318</v>
      </c>
      <c r="H4795" s="4">
        <v>3.3445762413175002</v>
      </c>
      <c r="I4795" s="4"/>
      <c r="J4795" s="17"/>
      <c r="K4795" s="4"/>
      <c r="L4795" s="4">
        <v>1</v>
      </c>
      <c r="M4795" s="4" t="s">
        <v>1313</v>
      </c>
      <c r="N4795" s="4"/>
    </row>
    <row r="4796" spans="1:14" hidden="1" x14ac:dyDescent="0.3">
      <c r="A4796" s="4" t="s">
        <v>605</v>
      </c>
      <c r="B4796" s="4">
        <v>41</v>
      </c>
      <c r="C4796" s="4">
        <v>41.1</v>
      </c>
      <c r="D4796" s="5">
        <v>311</v>
      </c>
      <c r="E4796" s="4" t="s">
        <v>861</v>
      </c>
      <c r="F4796" s="4" t="s">
        <v>922</v>
      </c>
      <c r="G4796" s="4" t="s">
        <v>853</v>
      </c>
      <c r="H4796" s="4">
        <v>0.28470000000000001</v>
      </c>
      <c r="I4796" s="4"/>
      <c r="J4796" s="4" t="s">
        <v>1312</v>
      </c>
      <c r="K4796" s="4"/>
      <c r="L4796" s="4">
        <v>1</v>
      </c>
      <c r="M4796" s="4" t="s">
        <v>1313</v>
      </c>
      <c r="N4796" s="4"/>
    </row>
    <row r="4797" spans="1:14" hidden="1" x14ac:dyDescent="0.3">
      <c r="A4797" s="4" t="s">
        <v>605</v>
      </c>
      <c r="B4797" s="4">
        <v>41</v>
      </c>
      <c r="C4797" s="4">
        <v>41.1</v>
      </c>
      <c r="D4797" s="5">
        <v>312</v>
      </c>
      <c r="E4797" s="4" t="s">
        <v>861</v>
      </c>
      <c r="F4797" s="4" t="s">
        <v>922</v>
      </c>
      <c r="G4797" s="4" t="s">
        <v>968</v>
      </c>
      <c r="H4797" s="4">
        <v>16.649999999999999</v>
      </c>
      <c r="I4797" s="4"/>
      <c r="J4797" s="4" t="s">
        <v>856</v>
      </c>
      <c r="K4797" s="4"/>
      <c r="L4797" s="4">
        <v>1</v>
      </c>
      <c r="M4797" s="4" t="s">
        <v>1313</v>
      </c>
      <c r="N4797" s="4"/>
    </row>
    <row r="4798" spans="1:14" hidden="1" x14ac:dyDescent="0.3">
      <c r="A4798" s="4" t="s">
        <v>605</v>
      </c>
      <c r="B4798" s="4">
        <v>41</v>
      </c>
      <c r="C4798" s="4">
        <v>41.1</v>
      </c>
      <c r="D4798" s="5">
        <v>312</v>
      </c>
      <c r="E4798" s="4" t="s">
        <v>861</v>
      </c>
      <c r="F4798" s="4" t="s">
        <v>922</v>
      </c>
      <c r="G4798" s="4" t="s">
        <v>1314</v>
      </c>
      <c r="H4798" s="4">
        <v>2.4991273925796702</v>
      </c>
      <c r="I4798" s="4"/>
      <c r="J4798" s="4"/>
      <c r="K4798" s="4"/>
      <c r="L4798" s="4">
        <v>1</v>
      </c>
      <c r="M4798" s="4" t="s">
        <v>1313</v>
      </c>
      <c r="N4798" s="4"/>
    </row>
    <row r="4799" spans="1:14" hidden="1" x14ac:dyDescent="0.3">
      <c r="A4799" s="4" t="s">
        <v>605</v>
      </c>
      <c r="B4799" s="4">
        <v>41</v>
      </c>
      <c r="C4799" s="4">
        <v>41.1</v>
      </c>
      <c r="D4799" s="5">
        <v>312</v>
      </c>
      <c r="E4799" s="4" t="s">
        <v>861</v>
      </c>
      <c r="F4799" s="4" t="s">
        <v>922</v>
      </c>
      <c r="G4799" s="4" t="s">
        <v>1089</v>
      </c>
      <c r="H4799" s="4">
        <v>4.0259999999999998</v>
      </c>
      <c r="I4799" s="4"/>
      <c r="J4799" s="4" t="s">
        <v>856</v>
      </c>
      <c r="K4799" s="4"/>
      <c r="L4799" s="4">
        <v>1</v>
      </c>
      <c r="M4799" s="4" t="s">
        <v>1313</v>
      </c>
      <c r="N4799" s="4"/>
    </row>
    <row r="4800" spans="1:14" hidden="1" x14ac:dyDescent="0.3">
      <c r="A4800" s="4" t="s">
        <v>605</v>
      </c>
      <c r="B4800" s="4">
        <v>41</v>
      </c>
      <c r="C4800" s="4">
        <v>41.1</v>
      </c>
      <c r="D4800" s="5">
        <v>312</v>
      </c>
      <c r="E4800" s="4" t="s">
        <v>861</v>
      </c>
      <c r="F4800" s="12" t="s">
        <v>922</v>
      </c>
      <c r="G4800" s="4" t="s">
        <v>1759</v>
      </c>
      <c r="H4800" s="4">
        <v>0.47</v>
      </c>
      <c r="I4800" s="4"/>
      <c r="J4800" s="4" t="s">
        <v>856</v>
      </c>
      <c r="K4800" s="4"/>
      <c r="L4800" s="4">
        <v>1</v>
      </c>
      <c r="M4800" s="4" t="s">
        <v>1313</v>
      </c>
      <c r="N4800" s="4"/>
    </row>
    <row r="4801" spans="1:14" hidden="1" x14ac:dyDescent="0.3">
      <c r="A4801" s="4" t="s">
        <v>605</v>
      </c>
      <c r="B4801" s="4">
        <v>41</v>
      </c>
      <c r="C4801" s="4">
        <v>41.1</v>
      </c>
      <c r="D4801" s="5">
        <v>312</v>
      </c>
      <c r="E4801" s="4" t="s">
        <v>861</v>
      </c>
      <c r="F4801" s="4" t="s">
        <v>922</v>
      </c>
      <c r="G4801" s="4" t="s">
        <v>1557</v>
      </c>
      <c r="H4801" s="4">
        <v>1.85</v>
      </c>
      <c r="I4801" s="4"/>
      <c r="J4801" s="17" t="s">
        <v>1316</v>
      </c>
      <c r="K4801" s="4"/>
      <c r="L4801" s="4">
        <v>1</v>
      </c>
      <c r="M4801" s="4" t="s">
        <v>1313</v>
      </c>
      <c r="N4801" s="4"/>
    </row>
    <row r="4802" spans="1:14" hidden="1" x14ac:dyDescent="0.3">
      <c r="A4802" s="4" t="s">
        <v>605</v>
      </c>
      <c r="B4802" s="4">
        <v>41</v>
      </c>
      <c r="C4802" s="4">
        <v>41.1</v>
      </c>
      <c r="D4802" s="5">
        <v>312</v>
      </c>
      <c r="E4802" s="4" t="s">
        <v>861</v>
      </c>
      <c r="F4802" s="4" t="s">
        <v>922</v>
      </c>
      <c r="G4802" s="4" t="s">
        <v>1317</v>
      </c>
      <c r="H4802" s="4">
        <v>0.104018211785688</v>
      </c>
      <c r="I4802" s="4"/>
      <c r="J4802" s="17"/>
      <c r="K4802" s="4"/>
      <c r="L4802" s="4">
        <v>1</v>
      </c>
      <c r="M4802" s="4" t="s">
        <v>1313</v>
      </c>
      <c r="N4802" s="4"/>
    </row>
    <row r="4803" spans="1:14" hidden="1" x14ac:dyDescent="0.3">
      <c r="A4803" s="4" t="s">
        <v>605</v>
      </c>
      <c r="B4803" s="4">
        <v>41</v>
      </c>
      <c r="C4803" s="4">
        <v>41.1</v>
      </c>
      <c r="D4803" s="5">
        <v>312</v>
      </c>
      <c r="E4803" s="4" t="s">
        <v>861</v>
      </c>
      <c r="F4803" s="4" t="s">
        <v>922</v>
      </c>
      <c r="G4803" s="4" t="s">
        <v>1318</v>
      </c>
      <c r="H4803" s="4">
        <v>3.5321176273621</v>
      </c>
      <c r="I4803" s="4"/>
      <c r="J4803" s="17"/>
      <c r="K4803" s="4"/>
      <c r="L4803" s="4">
        <v>1</v>
      </c>
      <c r="M4803" s="4" t="s">
        <v>1313</v>
      </c>
      <c r="N4803" s="4"/>
    </row>
    <row r="4804" spans="1:14" hidden="1" x14ac:dyDescent="0.3">
      <c r="A4804" s="4" t="s">
        <v>605</v>
      </c>
      <c r="B4804" s="4">
        <v>41</v>
      </c>
      <c r="C4804" s="4">
        <v>41.1</v>
      </c>
      <c r="D4804" s="5">
        <v>312</v>
      </c>
      <c r="E4804" s="4" t="s">
        <v>861</v>
      </c>
      <c r="F4804" s="4" t="s">
        <v>922</v>
      </c>
      <c r="G4804" s="4" t="s">
        <v>853</v>
      </c>
      <c r="H4804" s="4">
        <v>0.26440000000000002</v>
      </c>
      <c r="I4804" s="4"/>
      <c r="J4804" s="4" t="s">
        <v>1312</v>
      </c>
      <c r="K4804" s="4"/>
      <c r="L4804" s="4">
        <v>1</v>
      </c>
      <c r="M4804" s="4" t="s">
        <v>1313</v>
      </c>
      <c r="N4804" s="4"/>
    </row>
    <row r="4805" spans="1:14" hidden="1" x14ac:dyDescent="0.3">
      <c r="A4805" s="4" t="s">
        <v>605</v>
      </c>
      <c r="B4805" s="4">
        <v>41</v>
      </c>
      <c r="C4805" s="4">
        <v>41.2</v>
      </c>
      <c r="D4805" s="5">
        <v>313</v>
      </c>
      <c r="E4805" s="4" t="s">
        <v>861</v>
      </c>
      <c r="F4805" s="4" t="s">
        <v>922</v>
      </c>
      <c r="G4805" s="4" t="s">
        <v>968</v>
      </c>
      <c r="H4805" s="4">
        <v>19.54</v>
      </c>
      <c r="I4805" s="4"/>
      <c r="J4805" s="4" t="s">
        <v>856</v>
      </c>
      <c r="K4805" s="4"/>
      <c r="L4805" s="4">
        <v>1</v>
      </c>
      <c r="M4805" s="4" t="s">
        <v>1313</v>
      </c>
      <c r="N4805" s="4"/>
    </row>
    <row r="4806" spans="1:14" hidden="1" x14ac:dyDescent="0.3">
      <c r="A4806" s="4" t="s">
        <v>605</v>
      </c>
      <c r="B4806" s="4">
        <v>41</v>
      </c>
      <c r="C4806" s="4">
        <v>41.2</v>
      </c>
      <c r="D4806" s="5">
        <v>313</v>
      </c>
      <c r="E4806" s="4" t="s">
        <v>861</v>
      </c>
      <c r="F4806" s="4" t="s">
        <v>922</v>
      </c>
      <c r="G4806" s="4" t="s">
        <v>1314</v>
      </c>
      <c r="H4806" s="4">
        <v>2.0480017033390001</v>
      </c>
      <c r="I4806" s="4"/>
      <c r="J4806" s="4"/>
      <c r="K4806" s="4"/>
      <c r="L4806" s="4">
        <v>1</v>
      </c>
      <c r="M4806" s="4" t="s">
        <v>1313</v>
      </c>
      <c r="N4806" s="4"/>
    </row>
    <row r="4807" spans="1:14" hidden="1" x14ac:dyDescent="0.3">
      <c r="A4807" s="4" t="s">
        <v>605</v>
      </c>
      <c r="B4807" s="4">
        <v>41</v>
      </c>
      <c r="C4807" s="4">
        <v>41.2</v>
      </c>
      <c r="D4807" s="5">
        <v>313</v>
      </c>
      <c r="E4807" s="4" t="s">
        <v>861</v>
      </c>
      <c r="F4807" s="4" t="s">
        <v>922</v>
      </c>
      <c r="G4807" s="4" t="s">
        <v>1089</v>
      </c>
      <c r="H4807" s="4">
        <v>5.0579999999999998</v>
      </c>
      <c r="I4807" s="4"/>
      <c r="J4807" s="4" t="s">
        <v>856</v>
      </c>
      <c r="K4807" s="4"/>
      <c r="L4807" s="4">
        <v>1</v>
      </c>
      <c r="M4807" s="4" t="s">
        <v>1313</v>
      </c>
      <c r="N4807" s="4"/>
    </row>
    <row r="4808" spans="1:14" hidden="1" x14ac:dyDescent="0.3">
      <c r="A4808" s="4" t="s">
        <v>605</v>
      </c>
      <c r="B4808" s="4">
        <v>41</v>
      </c>
      <c r="C4808" s="4">
        <v>41.2</v>
      </c>
      <c r="D4808" s="5">
        <v>313</v>
      </c>
      <c r="E4808" s="4" t="s">
        <v>861</v>
      </c>
      <c r="F4808" s="12" t="s">
        <v>922</v>
      </c>
      <c r="G4808" s="4" t="s">
        <v>1759</v>
      </c>
      <c r="H4808" s="4">
        <v>0.77</v>
      </c>
      <c r="I4808" s="4"/>
      <c r="J4808" s="4" t="s">
        <v>856</v>
      </c>
      <c r="K4808" s="4"/>
      <c r="L4808" s="4">
        <v>1</v>
      </c>
      <c r="M4808" s="4" t="s">
        <v>1313</v>
      </c>
      <c r="N4808" s="4"/>
    </row>
    <row r="4809" spans="1:14" hidden="1" x14ac:dyDescent="0.3">
      <c r="A4809" s="4" t="s">
        <v>605</v>
      </c>
      <c r="B4809" s="4">
        <v>41</v>
      </c>
      <c r="C4809" s="4">
        <v>41.2</v>
      </c>
      <c r="D4809" s="5">
        <v>313</v>
      </c>
      <c r="E4809" s="4" t="s">
        <v>861</v>
      </c>
      <c r="F4809" s="4" t="s">
        <v>922</v>
      </c>
      <c r="G4809" s="4" t="s">
        <v>1557</v>
      </c>
      <c r="H4809" s="4">
        <v>3.24</v>
      </c>
      <c r="I4809" s="4"/>
      <c r="J4809" s="17" t="s">
        <v>1316</v>
      </c>
      <c r="K4809" s="4"/>
      <c r="L4809" s="4">
        <v>1</v>
      </c>
      <c r="M4809" s="4" t="s">
        <v>1313</v>
      </c>
      <c r="N4809" s="4"/>
    </row>
    <row r="4810" spans="1:14" hidden="1" x14ac:dyDescent="0.3">
      <c r="A4810" s="4" t="s">
        <v>605</v>
      </c>
      <c r="B4810" s="4">
        <v>41</v>
      </c>
      <c r="C4810" s="4">
        <v>41.2</v>
      </c>
      <c r="D4810" s="5">
        <v>313</v>
      </c>
      <c r="E4810" s="4" t="s">
        <v>861</v>
      </c>
      <c r="F4810" s="4" t="s">
        <v>922</v>
      </c>
      <c r="G4810" s="4" t="s">
        <v>1317</v>
      </c>
      <c r="H4810" s="4">
        <v>0.40213197999952999</v>
      </c>
      <c r="I4810" s="4"/>
      <c r="J4810" s="17"/>
      <c r="K4810" s="4"/>
      <c r="L4810" s="4">
        <v>1</v>
      </c>
      <c r="M4810" s="4" t="s">
        <v>1313</v>
      </c>
      <c r="N4810" s="4"/>
    </row>
    <row r="4811" spans="1:14" hidden="1" x14ac:dyDescent="0.3">
      <c r="A4811" s="4" t="s">
        <v>605</v>
      </c>
      <c r="B4811" s="4">
        <v>41</v>
      </c>
      <c r="C4811" s="4">
        <v>41.2</v>
      </c>
      <c r="D4811" s="5">
        <v>313</v>
      </c>
      <c r="E4811" s="4" t="s">
        <v>861</v>
      </c>
      <c r="F4811" s="4" t="s">
        <v>922</v>
      </c>
      <c r="G4811" s="4" t="s">
        <v>1318</v>
      </c>
      <c r="H4811" s="4">
        <v>3.2417939870734598</v>
      </c>
      <c r="I4811" s="4"/>
      <c r="J4811" s="17"/>
      <c r="K4811" s="4"/>
      <c r="L4811" s="4">
        <v>1</v>
      </c>
      <c r="M4811" s="4" t="s">
        <v>1313</v>
      </c>
      <c r="N4811" s="4"/>
    </row>
    <row r="4812" spans="1:14" hidden="1" x14ac:dyDescent="0.3">
      <c r="A4812" s="4" t="s">
        <v>605</v>
      </c>
      <c r="B4812" s="4">
        <v>41</v>
      </c>
      <c r="C4812" s="4">
        <v>41.2</v>
      </c>
      <c r="D4812" s="5">
        <v>313</v>
      </c>
      <c r="E4812" s="4" t="s">
        <v>861</v>
      </c>
      <c r="F4812" s="4" t="s">
        <v>922</v>
      </c>
      <c r="G4812" s="4" t="s">
        <v>853</v>
      </c>
      <c r="H4812" s="4">
        <v>0.25629999999999997</v>
      </c>
      <c r="I4812" s="4"/>
      <c r="J4812" s="4" t="s">
        <v>1312</v>
      </c>
      <c r="K4812" s="4"/>
      <c r="L4812" s="4">
        <v>1</v>
      </c>
      <c r="M4812" s="4" t="s">
        <v>1313</v>
      </c>
      <c r="N4812" s="4"/>
    </row>
    <row r="4813" spans="1:14" hidden="1" x14ac:dyDescent="0.3">
      <c r="A4813" s="4" t="s">
        <v>605</v>
      </c>
      <c r="B4813" s="4">
        <v>41</v>
      </c>
      <c r="C4813" s="4">
        <v>41.2</v>
      </c>
      <c r="D4813" s="5">
        <v>314</v>
      </c>
      <c r="E4813" s="4" t="s">
        <v>861</v>
      </c>
      <c r="F4813" s="4" t="s">
        <v>922</v>
      </c>
      <c r="G4813" s="4" t="s">
        <v>968</v>
      </c>
      <c r="H4813" s="4">
        <v>11.8</v>
      </c>
      <c r="I4813" s="4"/>
      <c r="J4813" s="4" t="s">
        <v>856</v>
      </c>
      <c r="K4813" s="4"/>
      <c r="L4813" s="4">
        <v>1</v>
      </c>
      <c r="M4813" s="4" t="s">
        <v>1313</v>
      </c>
      <c r="N4813" s="4"/>
    </row>
    <row r="4814" spans="1:14" hidden="1" x14ac:dyDescent="0.3">
      <c r="A4814" s="4" t="s">
        <v>605</v>
      </c>
      <c r="B4814" s="4">
        <v>41</v>
      </c>
      <c r="C4814" s="4">
        <v>41.2</v>
      </c>
      <c r="D4814" s="5">
        <v>314</v>
      </c>
      <c r="E4814" s="4" t="s">
        <v>861</v>
      </c>
      <c r="F4814" s="4" t="s">
        <v>922</v>
      </c>
      <c r="G4814" s="4" t="s">
        <v>1314</v>
      </c>
      <c r="H4814" s="4">
        <v>2.56329989629028</v>
      </c>
      <c r="I4814" s="4"/>
      <c r="J4814" s="4"/>
      <c r="K4814" s="4"/>
      <c r="L4814" s="4">
        <v>1</v>
      </c>
      <c r="M4814" s="4" t="s">
        <v>1313</v>
      </c>
      <c r="N4814" s="4"/>
    </row>
    <row r="4815" spans="1:14" hidden="1" x14ac:dyDescent="0.3">
      <c r="A4815" s="4" t="s">
        <v>605</v>
      </c>
      <c r="B4815" s="4">
        <v>41</v>
      </c>
      <c r="C4815" s="4">
        <v>41.2</v>
      </c>
      <c r="D4815" s="5">
        <v>314</v>
      </c>
      <c r="E4815" s="4" t="s">
        <v>861</v>
      </c>
      <c r="F4815" s="4" t="s">
        <v>922</v>
      </c>
      <c r="G4815" s="4" t="s">
        <v>1089</v>
      </c>
      <c r="H4815" s="4">
        <v>3.0129999999999999</v>
      </c>
      <c r="I4815" s="4"/>
      <c r="J4815" s="4" t="s">
        <v>856</v>
      </c>
      <c r="K4815" s="4"/>
      <c r="L4815" s="4">
        <v>1</v>
      </c>
      <c r="M4815" s="4" t="s">
        <v>1313</v>
      </c>
      <c r="N4815" s="4"/>
    </row>
    <row r="4816" spans="1:14" hidden="1" x14ac:dyDescent="0.3">
      <c r="A4816" s="4" t="s">
        <v>605</v>
      </c>
      <c r="B4816" s="4">
        <v>41</v>
      </c>
      <c r="C4816" s="4">
        <v>41.2</v>
      </c>
      <c r="D4816" s="5">
        <v>314</v>
      </c>
      <c r="E4816" s="4" t="s">
        <v>861</v>
      </c>
      <c r="F4816" s="12" t="s">
        <v>922</v>
      </c>
      <c r="G4816" s="4" t="s">
        <v>1759</v>
      </c>
      <c r="H4816" s="4">
        <v>0.28999999999999998</v>
      </c>
      <c r="I4816" s="4"/>
      <c r="J4816" s="4" t="s">
        <v>856</v>
      </c>
      <c r="K4816" s="4"/>
      <c r="L4816" s="4">
        <v>1</v>
      </c>
      <c r="M4816" s="4" t="s">
        <v>1313</v>
      </c>
      <c r="N4816" s="4"/>
    </row>
    <row r="4817" spans="1:14" hidden="1" x14ac:dyDescent="0.3">
      <c r="A4817" s="4" t="s">
        <v>605</v>
      </c>
      <c r="B4817" s="4">
        <v>41</v>
      </c>
      <c r="C4817" s="4">
        <v>41.2</v>
      </c>
      <c r="D4817" s="5">
        <v>314</v>
      </c>
      <c r="E4817" s="4" t="s">
        <v>861</v>
      </c>
      <c r="F4817" s="4" t="s">
        <v>922</v>
      </c>
      <c r="G4817" s="4" t="s">
        <v>1557</v>
      </c>
      <c r="H4817" s="4">
        <v>1.42</v>
      </c>
      <c r="I4817" s="4"/>
      <c r="J4817" s="17" t="s">
        <v>1316</v>
      </c>
      <c r="K4817" s="4"/>
      <c r="L4817" s="4">
        <v>1</v>
      </c>
      <c r="M4817" s="4" t="s">
        <v>1313</v>
      </c>
      <c r="N4817" s="4"/>
    </row>
    <row r="4818" spans="1:14" hidden="1" x14ac:dyDescent="0.3">
      <c r="A4818" s="4" t="s">
        <v>605</v>
      </c>
      <c r="B4818" s="4">
        <v>41</v>
      </c>
      <c r="C4818" s="4">
        <v>41.2</v>
      </c>
      <c r="D4818" s="5">
        <v>314</v>
      </c>
      <c r="E4818" s="4" t="s">
        <v>861</v>
      </c>
      <c r="F4818" s="4" t="s">
        <v>922</v>
      </c>
      <c r="G4818" s="4" t="s">
        <v>1317</v>
      </c>
      <c r="H4818" s="4">
        <v>-0.481322969547056</v>
      </c>
      <c r="I4818" s="4"/>
      <c r="J4818" s="17"/>
      <c r="K4818" s="4"/>
      <c r="L4818" s="4">
        <v>1</v>
      </c>
      <c r="M4818" s="4" t="s">
        <v>1313</v>
      </c>
      <c r="N4818" s="4"/>
    </row>
    <row r="4819" spans="1:14" hidden="1" x14ac:dyDescent="0.3">
      <c r="A4819" s="4" t="s">
        <v>605</v>
      </c>
      <c r="B4819" s="4">
        <v>41</v>
      </c>
      <c r="C4819" s="4">
        <v>41.2</v>
      </c>
      <c r="D4819" s="5">
        <v>314</v>
      </c>
      <c r="E4819" s="4" t="s">
        <v>861</v>
      </c>
      <c r="F4819" s="4" t="s">
        <v>922</v>
      </c>
      <c r="G4819" s="4" t="s">
        <v>1318</v>
      </c>
      <c r="H4819" s="4">
        <v>5.0702433365439896</v>
      </c>
      <c r="I4819" s="4"/>
      <c r="J4819" s="17"/>
      <c r="K4819" s="4"/>
      <c r="L4819" s="4">
        <v>1</v>
      </c>
      <c r="M4819" s="4" t="s">
        <v>1313</v>
      </c>
      <c r="N4819" s="4"/>
    </row>
    <row r="4820" spans="1:14" hidden="1" x14ac:dyDescent="0.3">
      <c r="A4820" s="4" t="s">
        <v>605</v>
      </c>
      <c r="B4820" s="4">
        <v>41</v>
      </c>
      <c r="C4820" s="4">
        <v>41.2</v>
      </c>
      <c r="D4820" s="5">
        <v>314</v>
      </c>
      <c r="E4820" s="4" t="s">
        <v>861</v>
      </c>
      <c r="F4820" s="4" t="s">
        <v>922</v>
      </c>
      <c r="G4820" s="4" t="s">
        <v>853</v>
      </c>
      <c r="H4820" s="4">
        <v>0.27089999999999997</v>
      </c>
      <c r="I4820" s="4"/>
      <c r="J4820" s="4" t="s">
        <v>1312</v>
      </c>
      <c r="K4820" s="4"/>
      <c r="L4820" s="4">
        <v>1</v>
      </c>
      <c r="M4820" s="4" t="s">
        <v>1313</v>
      </c>
      <c r="N4820" s="4"/>
    </row>
    <row r="4821" spans="1:14" hidden="1" x14ac:dyDescent="0.3">
      <c r="A4821" s="4" t="s">
        <v>605</v>
      </c>
      <c r="B4821" s="4">
        <v>41</v>
      </c>
      <c r="C4821" s="4">
        <v>41.1</v>
      </c>
      <c r="D4821" s="5">
        <v>315</v>
      </c>
      <c r="E4821" s="4" t="s">
        <v>861</v>
      </c>
      <c r="F4821" s="4" t="s">
        <v>922</v>
      </c>
      <c r="G4821" s="4" t="s">
        <v>968</v>
      </c>
      <c r="H4821" s="4">
        <v>6.15</v>
      </c>
      <c r="I4821" s="4"/>
      <c r="J4821" s="4" t="s">
        <v>856</v>
      </c>
      <c r="K4821" s="4"/>
      <c r="L4821" s="4">
        <v>1</v>
      </c>
      <c r="M4821" s="4" t="s">
        <v>1313</v>
      </c>
      <c r="N4821" s="4"/>
    </row>
    <row r="4822" spans="1:14" hidden="1" x14ac:dyDescent="0.3">
      <c r="A4822" s="4" t="s">
        <v>605</v>
      </c>
      <c r="B4822" s="4">
        <v>41</v>
      </c>
      <c r="C4822" s="4">
        <v>41.1</v>
      </c>
      <c r="D4822" s="5">
        <v>315</v>
      </c>
      <c r="E4822" s="4" t="s">
        <v>861</v>
      </c>
      <c r="F4822" s="4" t="s">
        <v>922</v>
      </c>
      <c r="G4822" s="4" t="s">
        <v>1314</v>
      </c>
      <c r="H4822" s="4">
        <v>2.26420170376741</v>
      </c>
      <c r="I4822" s="4"/>
      <c r="J4822" s="4"/>
      <c r="K4822" s="4"/>
      <c r="L4822" s="4">
        <v>1</v>
      </c>
      <c r="M4822" s="4" t="s">
        <v>1313</v>
      </c>
      <c r="N4822" s="4"/>
    </row>
    <row r="4823" spans="1:14" hidden="1" x14ac:dyDescent="0.3">
      <c r="A4823" s="4" t="s">
        <v>605</v>
      </c>
      <c r="B4823" s="4">
        <v>41</v>
      </c>
      <c r="C4823" s="4">
        <v>41.1</v>
      </c>
      <c r="D4823" s="5">
        <v>315</v>
      </c>
      <c r="E4823" s="4" t="s">
        <v>861</v>
      </c>
      <c r="F4823" s="4" t="s">
        <v>922</v>
      </c>
      <c r="G4823" s="4" t="s">
        <v>1089</v>
      </c>
      <c r="H4823" s="4">
        <v>3.0289999999999999</v>
      </c>
      <c r="I4823" s="4"/>
      <c r="J4823" s="4" t="s">
        <v>856</v>
      </c>
      <c r="K4823" s="4"/>
      <c r="L4823" s="4">
        <v>1</v>
      </c>
      <c r="M4823" s="4" t="s">
        <v>1313</v>
      </c>
      <c r="N4823" s="4"/>
    </row>
    <row r="4824" spans="1:14" hidden="1" x14ac:dyDescent="0.3">
      <c r="A4824" s="4" t="s">
        <v>605</v>
      </c>
      <c r="B4824" s="4">
        <v>41</v>
      </c>
      <c r="C4824" s="4">
        <v>41.1</v>
      </c>
      <c r="D4824" s="5">
        <v>315</v>
      </c>
      <c r="E4824" s="4" t="s">
        <v>861</v>
      </c>
      <c r="F4824" s="12" t="s">
        <v>922</v>
      </c>
      <c r="G4824" s="4" t="s">
        <v>1759</v>
      </c>
      <c r="H4824" s="4">
        <v>0.64</v>
      </c>
      <c r="I4824" s="4"/>
      <c r="J4824" s="4" t="s">
        <v>856</v>
      </c>
      <c r="K4824" s="4"/>
      <c r="L4824" s="4">
        <v>1</v>
      </c>
      <c r="M4824" s="4" t="s">
        <v>1313</v>
      </c>
      <c r="N4824" s="4"/>
    </row>
    <row r="4825" spans="1:14" hidden="1" x14ac:dyDescent="0.3">
      <c r="A4825" s="4" t="s">
        <v>605</v>
      </c>
      <c r="B4825" s="4">
        <v>41</v>
      </c>
      <c r="C4825" s="4">
        <v>41.1</v>
      </c>
      <c r="D4825" s="5">
        <v>315</v>
      </c>
      <c r="E4825" s="4" t="s">
        <v>861</v>
      </c>
      <c r="F4825" s="4" t="s">
        <v>922</v>
      </c>
      <c r="G4825" s="4" t="s">
        <v>1557</v>
      </c>
      <c r="H4825" s="4">
        <v>4.84</v>
      </c>
      <c r="I4825" s="4"/>
      <c r="J4825" s="17" t="s">
        <v>1316</v>
      </c>
      <c r="K4825" s="4"/>
      <c r="L4825" s="4">
        <v>1</v>
      </c>
      <c r="M4825" s="4" t="s">
        <v>1313</v>
      </c>
      <c r="N4825" s="4"/>
    </row>
    <row r="4826" spans="1:14" hidden="1" x14ac:dyDescent="0.3">
      <c r="A4826" s="4" t="s">
        <v>605</v>
      </c>
      <c r="B4826" s="4">
        <v>41</v>
      </c>
      <c r="C4826" s="4">
        <v>41.1</v>
      </c>
      <c r="D4826" s="5">
        <v>315</v>
      </c>
      <c r="E4826" s="4" t="s">
        <v>861</v>
      </c>
      <c r="F4826" s="4" t="s">
        <v>922</v>
      </c>
      <c r="G4826" s="4" t="s">
        <v>1317</v>
      </c>
      <c r="H4826" s="4">
        <v>-3.8464121074383302E-2</v>
      </c>
      <c r="I4826" s="4"/>
      <c r="J4826" s="17"/>
      <c r="K4826" s="4"/>
      <c r="L4826" s="4">
        <v>1</v>
      </c>
      <c r="M4826" s="4" t="s">
        <v>1313</v>
      </c>
      <c r="N4826" s="4"/>
    </row>
    <row r="4827" spans="1:14" hidden="1" x14ac:dyDescent="0.3">
      <c r="A4827" s="4" t="s">
        <v>605</v>
      </c>
      <c r="B4827" s="4">
        <v>41</v>
      </c>
      <c r="C4827" s="4">
        <v>41.1</v>
      </c>
      <c r="D4827" s="5">
        <v>315</v>
      </c>
      <c r="E4827" s="4" t="s">
        <v>861</v>
      </c>
      <c r="F4827" s="4" t="s">
        <v>922</v>
      </c>
      <c r="G4827" s="4" t="s">
        <v>1318</v>
      </c>
      <c r="H4827" s="4">
        <v>3.5376138881896702</v>
      </c>
      <c r="I4827" s="4"/>
      <c r="J4827" s="17"/>
      <c r="K4827" s="4"/>
      <c r="L4827" s="4">
        <v>1</v>
      </c>
      <c r="M4827" s="4" t="s">
        <v>1313</v>
      </c>
      <c r="N4827" s="4"/>
    </row>
    <row r="4828" spans="1:14" hidden="1" x14ac:dyDescent="0.3">
      <c r="A4828" s="4" t="s">
        <v>605</v>
      </c>
      <c r="B4828" s="4">
        <v>41</v>
      </c>
      <c r="C4828" s="4">
        <v>41.1</v>
      </c>
      <c r="D4828" s="5">
        <v>315</v>
      </c>
      <c r="E4828" s="4" t="s">
        <v>861</v>
      </c>
      <c r="F4828" s="4" t="s">
        <v>922</v>
      </c>
      <c r="G4828" s="4" t="s">
        <v>853</v>
      </c>
      <c r="H4828" s="4">
        <v>0.33329999999999999</v>
      </c>
      <c r="I4828" s="4"/>
      <c r="J4828" s="4" t="s">
        <v>1312</v>
      </c>
      <c r="K4828" s="4"/>
      <c r="L4828" s="4">
        <v>1</v>
      </c>
      <c r="M4828" s="4" t="s">
        <v>1313</v>
      </c>
      <c r="N4828" s="4"/>
    </row>
    <row r="4829" spans="1:14" hidden="1" x14ac:dyDescent="0.3">
      <c r="A4829" s="4" t="s">
        <v>605</v>
      </c>
      <c r="B4829" s="4">
        <v>41</v>
      </c>
      <c r="C4829" s="4">
        <v>41.1</v>
      </c>
      <c r="D4829" s="5">
        <v>316</v>
      </c>
      <c r="E4829" s="4" t="s">
        <v>861</v>
      </c>
      <c r="F4829" s="4" t="s">
        <v>922</v>
      </c>
      <c r="G4829" s="4" t="s">
        <v>968</v>
      </c>
      <c r="H4829" s="4">
        <v>6.13</v>
      </c>
      <c r="I4829" s="4"/>
      <c r="J4829" s="4" t="s">
        <v>856</v>
      </c>
      <c r="K4829" s="4"/>
      <c r="L4829" s="4">
        <v>1</v>
      </c>
      <c r="M4829" s="4" t="s">
        <v>1313</v>
      </c>
      <c r="N4829" s="4"/>
    </row>
    <row r="4830" spans="1:14" hidden="1" x14ac:dyDescent="0.3">
      <c r="A4830" s="4" t="s">
        <v>605</v>
      </c>
      <c r="B4830" s="4">
        <v>41</v>
      </c>
      <c r="C4830" s="4">
        <v>41.1</v>
      </c>
      <c r="D4830" s="5">
        <v>316</v>
      </c>
      <c r="E4830" s="4" t="s">
        <v>861</v>
      </c>
      <c r="F4830" s="4" t="s">
        <v>922</v>
      </c>
      <c r="G4830" s="4" t="s">
        <v>1314</v>
      </c>
      <c r="H4830" s="4">
        <v>2.0722208072363801</v>
      </c>
      <c r="I4830" s="4"/>
      <c r="J4830" s="4"/>
      <c r="K4830" s="4"/>
      <c r="L4830" s="4">
        <v>1</v>
      </c>
      <c r="M4830" s="4" t="s">
        <v>1313</v>
      </c>
      <c r="N4830" s="4"/>
    </row>
    <row r="4831" spans="1:14" hidden="1" x14ac:dyDescent="0.3">
      <c r="A4831" s="4" t="s">
        <v>605</v>
      </c>
      <c r="B4831" s="4">
        <v>41</v>
      </c>
      <c r="C4831" s="4">
        <v>41.1</v>
      </c>
      <c r="D4831" s="5">
        <v>316</v>
      </c>
      <c r="E4831" s="4" t="s">
        <v>861</v>
      </c>
      <c r="F4831" s="4" t="s">
        <v>922</v>
      </c>
      <c r="G4831" s="4" t="s">
        <v>1089</v>
      </c>
      <c r="H4831" s="4">
        <v>3.823</v>
      </c>
      <c r="I4831" s="4"/>
      <c r="J4831" s="4" t="s">
        <v>856</v>
      </c>
      <c r="K4831" s="4"/>
      <c r="L4831" s="4">
        <v>1</v>
      </c>
      <c r="M4831" s="4" t="s">
        <v>1313</v>
      </c>
      <c r="N4831" s="4"/>
    </row>
    <row r="4832" spans="1:14" hidden="1" x14ac:dyDescent="0.3">
      <c r="A4832" s="4" t="s">
        <v>605</v>
      </c>
      <c r="B4832" s="4">
        <v>41</v>
      </c>
      <c r="C4832" s="4">
        <v>41.1</v>
      </c>
      <c r="D4832" s="5">
        <v>316</v>
      </c>
      <c r="E4832" s="4" t="s">
        <v>861</v>
      </c>
      <c r="F4832" s="12" t="s">
        <v>922</v>
      </c>
      <c r="G4832" s="4" t="s">
        <v>1759</v>
      </c>
      <c r="H4832" s="4">
        <v>0.56999999999999995</v>
      </c>
      <c r="I4832" s="4"/>
      <c r="J4832" s="4" t="s">
        <v>856</v>
      </c>
      <c r="K4832" s="4"/>
      <c r="L4832" s="4">
        <v>1</v>
      </c>
      <c r="M4832" s="4" t="s">
        <v>1313</v>
      </c>
      <c r="N4832" s="4"/>
    </row>
    <row r="4833" spans="1:14" hidden="1" x14ac:dyDescent="0.3">
      <c r="A4833" s="4" t="s">
        <v>605</v>
      </c>
      <c r="B4833" s="4">
        <v>41</v>
      </c>
      <c r="C4833" s="4">
        <v>41.1</v>
      </c>
      <c r="D4833" s="5">
        <v>316</v>
      </c>
      <c r="E4833" s="4" t="s">
        <v>861</v>
      </c>
      <c r="F4833" s="4" t="s">
        <v>922</v>
      </c>
      <c r="G4833" s="4" t="s">
        <v>1557</v>
      </c>
      <c r="H4833" s="4">
        <v>3.14</v>
      </c>
      <c r="I4833" s="4"/>
      <c r="J4833" s="17" t="s">
        <v>1316</v>
      </c>
      <c r="K4833" s="4"/>
      <c r="L4833" s="4">
        <v>1</v>
      </c>
      <c r="M4833" s="4" t="s">
        <v>1313</v>
      </c>
      <c r="N4833" s="4"/>
    </row>
    <row r="4834" spans="1:14" hidden="1" x14ac:dyDescent="0.3">
      <c r="A4834" s="4" t="s">
        <v>605</v>
      </c>
      <c r="B4834" s="4">
        <v>41</v>
      </c>
      <c r="C4834" s="4">
        <v>41.1</v>
      </c>
      <c r="D4834" s="5">
        <v>316</v>
      </c>
      <c r="E4834" s="4" t="s">
        <v>861</v>
      </c>
      <c r="F4834" s="4" t="s">
        <v>922</v>
      </c>
      <c r="G4834" s="4" t="s">
        <v>1317</v>
      </c>
      <c r="H4834" s="4">
        <v>0.32715091243802802</v>
      </c>
      <c r="I4834" s="4"/>
      <c r="J4834" s="17"/>
      <c r="K4834" s="4"/>
      <c r="L4834" s="4">
        <v>1</v>
      </c>
      <c r="M4834" s="4" t="s">
        <v>1313</v>
      </c>
      <c r="N4834" s="4"/>
    </row>
    <row r="4835" spans="1:14" hidden="1" x14ac:dyDescent="0.3">
      <c r="A4835" s="4" t="s">
        <v>605</v>
      </c>
      <c r="B4835" s="4">
        <v>41</v>
      </c>
      <c r="C4835" s="4">
        <v>41.1</v>
      </c>
      <c r="D4835" s="5">
        <v>316</v>
      </c>
      <c r="E4835" s="4" t="s">
        <v>861</v>
      </c>
      <c r="F4835" s="4" t="s">
        <v>922</v>
      </c>
      <c r="G4835" s="4" t="s">
        <v>1318</v>
      </c>
      <c r="H4835" s="4">
        <v>4.3915181479212704</v>
      </c>
      <c r="I4835" s="4"/>
      <c r="J4835" s="17"/>
      <c r="K4835" s="4"/>
      <c r="L4835" s="4">
        <v>1</v>
      </c>
      <c r="M4835" s="4" t="s">
        <v>1313</v>
      </c>
      <c r="N4835" s="4"/>
    </row>
    <row r="4836" spans="1:14" hidden="1" x14ac:dyDescent="0.3">
      <c r="A4836" s="4" t="s">
        <v>605</v>
      </c>
      <c r="B4836" s="4">
        <v>41</v>
      </c>
      <c r="C4836" s="4">
        <v>41.1</v>
      </c>
      <c r="D4836" s="5">
        <v>316</v>
      </c>
      <c r="E4836" s="4" t="s">
        <v>861</v>
      </c>
      <c r="F4836" s="4" t="s">
        <v>922</v>
      </c>
      <c r="G4836" s="4" t="s">
        <v>853</v>
      </c>
      <c r="H4836" s="4">
        <v>0.38500000000000001</v>
      </c>
      <c r="I4836" s="4"/>
      <c r="J4836" s="4" t="s">
        <v>1312</v>
      </c>
      <c r="K4836" s="4"/>
      <c r="L4836" s="4">
        <v>1</v>
      </c>
      <c r="M4836" s="4" t="s">
        <v>1313</v>
      </c>
      <c r="N4836" s="4"/>
    </row>
    <row r="4837" spans="1:14" hidden="1" x14ac:dyDescent="0.3">
      <c r="A4837" s="4" t="s">
        <v>605</v>
      </c>
      <c r="B4837" s="4">
        <v>41</v>
      </c>
      <c r="C4837" s="4">
        <v>41.1</v>
      </c>
      <c r="D4837" s="5">
        <v>317</v>
      </c>
      <c r="E4837" s="4" t="s">
        <v>861</v>
      </c>
      <c r="F4837" s="4" t="s">
        <v>922</v>
      </c>
      <c r="G4837" s="4" t="s">
        <v>968</v>
      </c>
      <c r="H4837" s="4">
        <v>3.68</v>
      </c>
      <c r="I4837" s="4"/>
      <c r="J4837" s="4" t="s">
        <v>856</v>
      </c>
      <c r="K4837" s="4"/>
      <c r="L4837" s="4">
        <v>1</v>
      </c>
      <c r="M4837" s="4" t="s">
        <v>1313</v>
      </c>
      <c r="N4837" s="4"/>
    </row>
    <row r="4838" spans="1:14" hidden="1" x14ac:dyDescent="0.3">
      <c r="A4838" s="4" t="s">
        <v>605</v>
      </c>
      <c r="B4838" s="4">
        <v>41</v>
      </c>
      <c r="C4838" s="4">
        <v>41.1</v>
      </c>
      <c r="D4838" s="5">
        <v>317</v>
      </c>
      <c r="E4838" s="4" t="s">
        <v>861</v>
      </c>
      <c r="F4838" s="4" t="s">
        <v>922</v>
      </c>
      <c r="G4838" s="4" t="s">
        <v>1314</v>
      </c>
      <c r="H4838" s="4">
        <v>2.47548424147335</v>
      </c>
      <c r="I4838" s="4"/>
      <c r="J4838" s="4"/>
      <c r="K4838" s="4"/>
      <c r="L4838" s="4">
        <v>1</v>
      </c>
      <c r="M4838" s="4" t="s">
        <v>1313</v>
      </c>
      <c r="N4838" s="4"/>
    </row>
    <row r="4839" spans="1:14" hidden="1" x14ac:dyDescent="0.3">
      <c r="A4839" s="4" t="s">
        <v>605</v>
      </c>
      <c r="B4839" s="4">
        <v>41</v>
      </c>
      <c r="C4839" s="4">
        <v>41.1</v>
      </c>
      <c r="D4839" s="5">
        <v>317</v>
      </c>
      <c r="E4839" s="4" t="s">
        <v>861</v>
      </c>
      <c r="F4839" s="4" t="s">
        <v>922</v>
      </c>
      <c r="G4839" s="4" t="s">
        <v>1089</v>
      </c>
      <c r="H4839" s="4">
        <v>3.1269999999999998</v>
      </c>
      <c r="I4839" s="4"/>
      <c r="J4839" s="4" t="s">
        <v>856</v>
      </c>
      <c r="K4839" s="4"/>
      <c r="L4839" s="4">
        <v>1</v>
      </c>
      <c r="M4839" s="4" t="s">
        <v>1313</v>
      </c>
      <c r="N4839" s="4"/>
    </row>
    <row r="4840" spans="1:14" hidden="1" x14ac:dyDescent="0.3">
      <c r="A4840" s="4" t="s">
        <v>605</v>
      </c>
      <c r="B4840" s="4">
        <v>41</v>
      </c>
      <c r="C4840" s="4">
        <v>41.1</v>
      </c>
      <c r="D4840" s="5">
        <v>317</v>
      </c>
      <c r="E4840" s="4" t="s">
        <v>861</v>
      </c>
      <c r="F4840" s="12" t="s">
        <v>922</v>
      </c>
      <c r="G4840" s="4" t="s">
        <v>1759</v>
      </c>
      <c r="H4840" s="4">
        <v>0.41</v>
      </c>
      <c r="I4840" s="4"/>
      <c r="J4840" s="4" t="s">
        <v>856</v>
      </c>
      <c r="K4840" s="4"/>
      <c r="L4840" s="4">
        <v>1</v>
      </c>
      <c r="M4840" s="4" t="s">
        <v>1313</v>
      </c>
      <c r="N4840" s="4"/>
    </row>
    <row r="4841" spans="1:14" hidden="1" x14ac:dyDescent="0.3">
      <c r="A4841" s="4" t="s">
        <v>605</v>
      </c>
      <c r="B4841" s="4">
        <v>41</v>
      </c>
      <c r="C4841" s="4">
        <v>41.1</v>
      </c>
      <c r="D4841" s="5">
        <v>317</v>
      </c>
      <c r="E4841" s="4" t="s">
        <v>861</v>
      </c>
      <c r="F4841" s="4" t="s">
        <v>922</v>
      </c>
      <c r="G4841" s="4" t="s">
        <v>1557</v>
      </c>
      <c r="H4841" s="4">
        <v>5.13</v>
      </c>
      <c r="I4841" s="4"/>
      <c r="J4841" s="17" t="s">
        <v>1316</v>
      </c>
      <c r="K4841" s="4"/>
      <c r="L4841" s="4">
        <v>1</v>
      </c>
      <c r="M4841" s="4" t="s">
        <v>1313</v>
      </c>
      <c r="N4841" s="4"/>
    </row>
    <row r="4842" spans="1:14" hidden="1" x14ac:dyDescent="0.3">
      <c r="A4842" s="4" t="s">
        <v>605</v>
      </c>
      <c r="B4842" s="4">
        <v>41</v>
      </c>
      <c r="C4842" s="4">
        <v>41.1</v>
      </c>
      <c r="D4842" s="5">
        <v>317</v>
      </c>
      <c r="E4842" s="4" t="s">
        <v>861</v>
      </c>
      <c r="F4842" s="4" t="s">
        <v>922</v>
      </c>
      <c r="G4842" s="4" t="s">
        <v>1317</v>
      </c>
      <c r="H4842" s="4">
        <v>0.28264800614729102</v>
      </c>
      <c r="I4842" s="4"/>
      <c r="J4842" s="17"/>
      <c r="K4842" s="4"/>
      <c r="L4842" s="4">
        <v>1</v>
      </c>
      <c r="M4842" s="4" t="s">
        <v>1313</v>
      </c>
      <c r="N4842" s="4"/>
    </row>
    <row r="4843" spans="1:14" hidden="1" x14ac:dyDescent="0.3">
      <c r="A4843" s="4" t="s">
        <v>605</v>
      </c>
      <c r="B4843" s="4">
        <v>41</v>
      </c>
      <c r="C4843" s="4">
        <v>41.1</v>
      </c>
      <c r="D4843" s="5">
        <v>317</v>
      </c>
      <c r="E4843" s="4" t="s">
        <v>861</v>
      </c>
      <c r="F4843" s="4" t="s">
        <v>922</v>
      </c>
      <c r="G4843" s="4" t="s">
        <v>1318</v>
      </c>
      <c r="H4843" s="4">
        <v>4.68523845615361</v>
      </c>
      <c r="I4843" s="4"/>
      <c r="J4843" s="17"/>
      <c r="K4843" s="4"/>
      <c r="L4843" s="4">
        <v>1</v>
      </c>
      <c r="M4843" s="4" t="s">
        <v>1313</v>
      </c>
      <c r="N4843" s="4"/>
    </row>
    <row r="4844" spans="1:14" hidden="1" x14ac:dyDescent="0.3">
      <c r="A4844" s="4" t="s">
        <v>605</v>
      </c>
      <c r="B4844" s="4">
        <v>41</v>
      </c>
      <c r="C4844" s="4">
        <v>41.1</v>
      </c>
      <c r="D4844" s="5">
        <v>317</v>
      </c>
      <c r="E4844" s="4" t="s">
        <v>861</v>
      </c>
      <c r="F4844" s="4" t="s">
        <v>922</v>
      </c>
      <c r="G4844" s="4" t="s">
        <v>853</v>
      </c>
      <c r="H4844" s="4">
        <v>0.48209999999999997</v>
      </c>
      <c r="I4844" s="4"/>
      <c r="J4844" s="4" t="s">
        <v>1312</v>
      </c>
      <c r="K4844" s="4"/>
      <c r="L4844" s="4">
        <v>1</v>
      </c>
      <c r="M4844" s="4" t="s">
        <v>1313</v>
      </c>
      <c r="N4844" s="4"/>
    </row>
    <row r="4845" spans="1:14" hidden="1" x14ac:dyDescent="0.3">
      <c r="A4845" s="4" t="s">
        <v>605</v>
      </c>
      <c r="B4845" s="4">
        <v>41</v>
      </c>
      <c r="C4845" s="4">
        <v>41.1</v>
      </c>
      <c r="D4845" s="5">
        <v>318</v>
      </c>
      <c r="E4845" s="4" t="s">
        <v>861</v>
      </c>
      <c r="F4845" s="4" t="s">
        <v>922</v>
      </c>
      <c r="G4845" s="4" t="s">
        <v>968</v>
      </c>
      <c r="H4845" s="4">
        <v>6.18</v>
      </c>
      <c r="I4845" s="4"/>
      <c r="J4845" s="4" t="s">
        <v>856</v>
      </c>
      <c r="K4845" s="4"/>
      <c r="L4845" s="4">
        <v>1</v>
      </c>
      <c r="M4845" s="4" t="s">
        <v>1313</v>
      </c>
      <c r="N4845" s="4"/>
    </row>
    <row r="4846" spans="1:14" hidden="1" x14ac:dyDescent="0.3">
      <c r="A4846" s="4" t="s">
        <v>605</v>
      </c>
      <c r="B4846" s="4">
        <v>41</v>
      </c>
      <c r="C4846" s="4">
        <v>41.1</v>
      </c>
      <c r="D4846" s="5">
        <v>318</v>
      </c>
      <c r="E4846" s="4" t="s">
        <v>861</v>
      </c>
      <c r="F4846" s="4" t="s">
        <v>922</v>
      </c>
      <c r="G4846" s="4" t="s">
        <v>1314</v>
      </c>
      <c r="H4846" s="4">
        <v>2.4655809137053399</v>
      </c>
      <c r="I4846" s="4"/>
      <c r="J4846" s="4"/>
      <c r="K4846" s="4"/>
      <c r="L4846" s="4">
        <v>1</v>
      </c>
      <c r="M4846" s="4" t="s">
        <v>1313</v>
      </c>
      <c r="N4846" s="4"/>
    </row>
    <row r="4847" spans="1:14" hidden="1" x14ac:dyDescent="0.3">
      <c r="A4847" s="4" t="s">
        <v>605</v>
      </c>
      <c r="B4847" s="4">
        <v>41</v>
      </c>
      <c r="C4847" s="4">
        <v>41.1</v>
      </c>
      <c r="D4847" s="5">
        <v>318</v>
      </c>
      <c r="E4847" s="4" t="s">
        <v>861</v>
      </c>
      <c r="F4847" s="4" t="s">
        <v>922</v>
      </c>
      <c r="G4847" s="4" t="s">
        <v>1089</v>
      </c>
      <c r="H4847" s="4">
        <v>3.718</v>
      </c>
      <c r="I4847" s="4"/>
      <c r="J4847" s="4" t="s">
        <v>856</v>
      </c>
      <c r="K4847" s="4"/>
      <c r="L4847" s="4">
        <v>1</v>
      </c>
      <c r="M4847" s="4" t="s">
        <v>1313</v>
      </c>
      <c r="N4847" s="4"/>
    </row>
    <row r="4848" spans="1:14" hidden="1" x14ac:dyDescent="0.3">
      <c r="A4848" s="4" t="s">
        <v>605</v>
      </c>
      <c r="B4848" s="4">
        <v>41</v>
      </c>
      <c r="C4848" s="4">
        <v>41.1</v>
      </c>
      <c r="D4848" s="5">
        <v>318</v>
      </c>
      <c r="E4848" s="4" t="s">
        <v>861</v>
      </c>
      <c r="F4848" s="12" t="s">
        <v>922</v>
      </c>
      <c r="G4848" s="4" t="s">
        <v>1759</v>
      </c>
      <c r="H4848" s="4">
        <v>0.7</v>
      </c>
      <c r="I4848" s="4"/>
      <c r="J4848" s="4" t="s">
        <v>856</v>
      </c>
      <c r="K4848" s="4"/>
      <c r="L4848" s="4">
        <v>1</v>
      </c>
      <c r="M4848" s="4" t="s">
        <v>1313</v>
      </c>
      <c r="N4848" s="4"/>
    </row>
    <row r="4849" spans="1:14" hidden="1" x14ac:dyDescent="0.3">
      <c r="A4849" s="4" t="s">
        <v>605</v>
      </c>
      <c r="B4849" s="4">
        <v>41</v>
      </c>
      <c r="C4849" s="4">
        <v>41.1</v>
      </c>
      <c r="D4849" s="5">
        <v>318</v>
      </c>
      <c r="E4849" s="4" t="s">
        <v>861</v>
      </c>
      <c r="F4849" s="4" t="s">
        <v>922</v>
      </c>
      <c r="G4849" s="4" t="s">
        <v>1557</v>
      </c>
      <c r="H4849" s="4">
        <v>3.93</v>
      </c>
      <c r="I4849" s="4"/>
      <c r="J4849" s="17" t="s">
        <v>1316</v>
      </c>
      <c r="K4849" s="4"/>
      <c r="L4849" s="4">
        <v>1</v>
      </c>
      <c r="M4849" s="4" t="s">
        <v>1313</v>
      </c>
      <c r="N4849" s="4"/>
    </row>
    <row r="4850" spans="1:14" hidden="1" x14ac:dyDescent="0.3">
      <c r="A4850" s="4" t="s">
        <v>605</v>
      </c>
      <c r="B4850" s="4">
        <v>41</v>
      </c>
      <c r="C4850" s="4">
        <v>41.1</v>
      </c>
      <c r="D4850" s="5">
        <v>318</v>
      </c>
      <c r="E4850" s="4" t="s">
        <v>861</v>
      </c>
      <c r="F4850" s="4" t="s">
        <v>922</v>
      </c>
      <c r="G4850" s="4" t="s">
        <v>1317</v>
      </c>
      <c r="H4850" s="4">
        <v>0.14161798821399699</v>
      </c>
      <c r="I4850" s="4"/>
      <c r="J4850" s="17"/>
      <c r="K4850" s="4"/>
      <c r="L4850" s="4">
        <v>1</v>
      </c>
      <c r="M4850" s="4" t="s">
        <v>1313</v>
      </c>
      <c r="N4850" s="4"/>
    </row>
    <row r="4851" spans="1:14" hidden="1" x14ac:dyDescent="0.3">
      <c r="A4851" s="4" t="s">
        <v>605</v>
      </c>
      <c r="B4851" s="4">
        <v>41</v>
      </c>
      <c r="C4851" s="4">
        <v>41.1</v>
      </c>
      <c r="D4851" s="5">
        <v>318</v>
      </c>
      <c r="E4851" s="4" t="s">
        <v>861</v>
      </c>
      <c r="F4851" s="4" t="s">
        <v>922</v>
      </c>
      <c r="G4851" s="4" t="s">
        <v>1318</v>
      </c>
      <c r="H4851" s="4">
        <v>3.4964157122375701</v>
      </c>
      <c r="I4851" s="4"/>
      <c r="J4851" s="17"/>
      <c r="K4851" s="4"/>
      <c r="L4851" s="4">
        <v>1</v>
      </c>
      <c r="M4851" s="4" t="s">
        <v>1313</v>
      </c>
      <c r="N4851" s="4"/>
    </row>
    <row r="4852" spans="1:14" hidden="1" x14ac:dyDescent="0.3">
      <c r="A4852" s="4" t="s">
        <v>605</v>
      </c>
      <c r="B4852" s="4">
        <v>41</v>
      </c>
      <c r="C4852" s="4">
        <v>41.1</v>
      </c>
      <c r="D4852" s="5">
        <v>318</v>
      </c>
      <c r="E4852" s="4" t="s">
        <v>861</v>
      </c>
      <c r="F4852" s="4" t="s">
        <v>922</v>
      </c>
      <c r="G4852" s="4" t="s">
        <v>853</v>
      </c>
      <c r="H4852" s="4">
        <v>0.48270000000000002</v>
      </c>
      <c r="I4852" s="4"/>
      <c r="J4852" s="4" t="s">
        <v>1312</v>
      </c>
      <c r="K4852" s="4"/>
      <c r="L4852" s="4">
        <v>1</v>
      </c>
      <c r="M4852" s="4" t="s">
        <v>1313</v>
      </c>
      <c r="N4852" s="4"/>
    </row>
    <row r="4853" spans="1:14" hidden="1" x14ac:dyDescent="0.3">
      <c r="A4853" s="4" t="s">
        <v>605</v>
      </c>
      <c r="B4853" s="4">
        <v>41</v>
      </c>
      <c r="C4853" s="4">
        <v>41.1</v>
      </c>
      <c r="D4853" s="5">
        <v>319</v>
      </c>
      <c r="E4853" s="4" t="s">
        <v>861</v>
      </c>
      <c r="F4853" s="4" t="s">
        <v>922</v>
      </c>
      <c r="G4853" s="4" t="s">
        <v>968</v>
      </c>
      <c r="H4853" s="4">
        <v>5.13</v>
      </c>
      <c r="I4853" s="4"/>
      <c r="J4853" s="4" t="s">
        <v>856</v>
      </c>
      <c r="K4853" s="4"/>
      <c r="L4853" s="4">
        <v>1</v>
      </c>
      <c r="M4853" s="4" t="s">
        <v>1313</v>
      </c>
      <c r="N4853" s="4"/>
    </row>
    <row r="4854" spans="1:14" hidden="1" x14ac:dyDescent="0.3">
      <c r="A4854" s="4" t="s">
        <v>605</v>
      </c>
      <c r="B4854" s="4">
        <v>41</v>
      </c>
      <c r="C4854" s="4">
        <v>41.1</v>
      </c>
      <c r="D4854" s="5">
        <v>319</v>
      </c>
      <c r="E4854" s="4" t="s">
        <v>861</v>
      </c>
      <c r="F4854" s="4" t="s">
        <v>922</v>
      </c>
      <c r="G4854" s="4" t="s">
        <v>1314</v>
      </c>
      <c r="H4854" s="4">
        <v>2.08063966453666</v>
      </c>
      <c r="I4854" s="4"/>
      <c r="J4854" s="4"/>
      <c r="K4854" s="4"/>
      <c r="L4854" s="4">
        <v>1</v>
      </c>
      <c r="M4854" s="4" t="s">
        <v>1313</v>
      </c>
      <c r="N4854" s="4"/>
    </row>
    <row r="4855" spans="1:14" hidden="1" x14ac:dyDescent="0.3">
      <c r="A4855" s="4" t="s">
        <v>605</v>
      </c>
      <c r="B4855" s="4">
        <v>41</v>
      </c>
      <c r="C4855" s="4">
        <v>41.1</v>
      </c>
      <c r="D4855" s="5">
        <v>319</v>
      </c>
      <c r="E4855" s="4" t="s">
        <v>861</v>
      </c>
      <c r="F4855" s="4" t="s">
        <v>922</v>
      </c>
      <c r="G4855" s="4" t="s">
        <v>1089</v>
      </c>
      <c r="H4855" s="4">
        <v>2.5329999999999999</v>
      </c>
      <c r="I4855" s="4"/>
      <c r="J4855" s="4" t="s">
        <v>856</v>
      </c>
      <c r="K4855" s="4"/>
      <c r="L4855" s="4">
        <v>1</v>
      </c>
      <c r="M4855" s="4" t="s">
        <v>1313</v>
      </c>
      <c r="N4855" s="4"/>
    </row>
    <row r="4856" spans="1:14" hidden="1" x14ac:dyDescent="0.3">
      <c r="A4856" s="4" t="s">
        <v>605</v>
      </c>
      <c r="B4856" s="4">
        <v>41</v>
      </c>
      <c r="C4856" s="4">
        <v>41.1</v>
      </c>
      <c r="D4856" s="5">
        <v>319</v>
      </c>
      <c r="E4856" s="4" t="s">
        <v>861</v>
      </c>
      <c r="F4856" s="12" t="s">
        <v>922</v>
      </c>
      <c r="G4856" s="4" t="s">
        <v>1759</v>
      </c>
      <c r="H4856" s="4">
        <v>0.46</v>
      </c>
      <c r="I4856" s="4"/>
      <c r="J4856" s="4" t="s">
        <v>856</v>
      </c>
      <c r="K4856" s="4"/>
      <c r="L4856" s="4">
        <v>1</v>
      </c>
      <c r="M4856" s="4" t="s">
        <v>1313</v>
      </c>
      <c r="N4856" s="4"/>
    </row>
    <row r="4857" spans="1:14" hidden="1" x14ac:dyDescent="0.3">
      <c r="A4857" s="4" t="s">
        <v>605</v>
      </c>
      <c r="B4857" s="4">
        <v>41</v>
      </c>
      <c r="C4857" s="4">
        <v>41.1</v>
      </c>
      <c r="D4857" s="5">
        <v>319</v>
      </c>
      <c r="E4857" s="4" t="s">
        <v>861</v>
      </c>
      <c r="F4857" s="4" t="s">
        <v>922</v>
      </c>
      <c r="G4857" s="4" t="s">
        <v>1557</v>
      </c>
      <c r="H4857" s="4">
        <v>2.86</v>
      </c>
      <c r="I4857" s="4"/>
      <c r="J4857" s="17" t="s">
        <v>1316</v>
      </c>
      <c r="K4857" s="4"/>
      <c r="L4857" s="4">
        <v>1</v>
      </c>
      <c r="M4857" s="4" t="s">
        <v>1313</v>
      </c>
      <c r="N4857" s="4"/>
    </row>
    <row r="4858" spans="1:14" hidden="1" x14ac:dyDescent="0.3">
      <c r="A4858" s="4" t="s">
        <v>605</v>
      </c>
      <c r="B4858" s="4">
        <v>41</v>
      </c>
      <c r="C4858" s="4">
        <v>41.1</v>
      </c>
      <c r="D4858" s="5">
        <v>319</v>
      </c>
      <c r="E4858" s="4" t="s">
        <v>861</v>
      </c>
      <c r="F4858" s="4" t="s">
        <v>922</v>
      </c>
      <c r="G4858" s="4" t="s">
        <v>1317</v>
      </c>
      <c r="H4858" s="4">
        <v>-2.1817883766520201E-2</v>
      </c>
      <c r="I4858" s="4"/>
      <c r="J4858" s="17"/>
      <c r="K4858" s="4"/>
      <c r="L4858" s="4">
        <v>1</v>
      </c>
      <c r="M4858" s="4" t="s">
        <v>1313</v>
      </c>
      <c r="N4858" s="4"/>
    </row>
    <row r="4859" spans="1:14" hidden="1" x14ac:dyDescent="0.3">
      <c r="A4859" s="4" t="s">
        <v>605</v>
      </c>
      <c r="B4859" s="4">
        <v>41</v>
      </c>
      <c r="C4859" s="4">
        <v>41.1</v>
      </c>
      <c r="D4859" s="5">
        <v>319</v>
      </c>
      <c r="E4859" s="4" t="s">
        <v>861</v>
      </c>
      <c r="F4859" s="4" t="s">
        <v>922</v>
      </c>
      <c r="G4859" s="4" t="s">
        <v>1318</v>
      </c>
      <c r="H4859" s="4">
        <v>5.43497604526363</v>
      </c>
      <c r="I4859" s="4"/>
      <c r="J4859" s="17"/>
      <c r="K4859" s="4"/>
      <c r="L4859" s="4">
        <v>1</v>
      </c>
      <c r="M4859" s="4" t="s">
        <v>1313</v>
      </c>
      <c r="N4859" s="4"/>
    </row>
    <row r="4860" spans="1:14" hidden="1" x14ac:dyDescent="0.3">
      <c r="A4860" s="4" t="s">
        <v>605</v>
      </c>
      <c r="B4860" s="4">
        <v>41</v>
      </c>
      <c r="C4860" s="4">
        <v>41.1</v>
      </c>
      <c r="D4860" s="5">
        <v>319</v>
      </c>
      <c r="E4860" s="4" t="s">
        <v>861</v>
      </c>
      <c r="F4860" s="4" t="s">
        <v>922</v>
      </c>
      <c r="G4860" s="4" t="s">
        <v>853</v>
      </c>
      <c r="H4860" s="4">
        <v>0.35699999999999998</v>
      </c>
      <c r="I4860" s="4"/>
      <c r="J4860" s="4" t="s">
        <v>1312</v>
      </c>
      <c r="K4860" s="4"/>
      <c r="L4860" s="4">
        <v>1</v>
      </c>
      <c r="M4860" s="4" t="s">
        <v>1313</v>
      </c>
      <c r="N4860" s="4"/>
    </row>
    <row r="4861" spans="1:14" hidden="1" x14ac:dyDescent="0.3">
      <c r="A4861" s="4" t="s">
        <v>605</v>
      </c>
      <c r="B4861" s="4">
        <v>41</v>
      </c>
      <c r="C4861" s="4">
        <v>41.1</v>
      </c>
      <c r="D4861" s="5">
        <v>320</v>
      </c>
      <c r="E4861" s="4" t="s">
        <v>861</v>
      </c>
      <c r="F4861" s="4" t="s">
        <v>922</v>
      </c>
      <c r="G4861" s="4" t="s">
        <v>968</v>
      </c>
      <c r="H4861" s="4">
        <v>4.45</v>
      </c>
      <c r="I4861" s="4"/>
      <c r="J4861" s="4" t="s">
        <v>856</v>
      </c>
      <c r="K4861" s="4"/>
      <c r="L4861" s="4">
        <v>1</v>
      </c>
      <c r="M4861" s="4" t="s">
        <v>1313</v>
      </c>
      <c r="N4861" s="4"/>
    </row>
    <row r="4862" spans="1:14" hidden="1" x14ac:dyDescent="0.3">
      <c r="A4862" s="4" t="s">
        <v>605</v>
      </c>
      <c r="B4862" s="4">
        <v>41</v>
      </c>
      <c r="C4862" s="4">
        <v>41.1</v>
      </c>
      <c r="D4862" s="5">
        <v>320</v>
      </c>
      <c r="E4862" s="4" t="s">
        <v>861</v>
      </c>
      <c r="F4862" s="4" t="s">
        <v>922</v>
      </c>
      <c r="G4862" s="4" t="s">
        <v>1314</v>
      </c>
      <c r="H4862" s="4">
        <v>1.8892578794469299</v>
      </c>
      <c r="I4862" s="4"/>
      <c r="J4862" s="4"/>
      <c r="K4862" s="4"/>
      <c r="L4862" s="4">
        <v>1</v>
      </c>
      <c r="M4862" s="4" t="s">
        <v>1313</v>
      </c>
      <c r="N4862" s="4"/>
    </row>
    <row r="4863" spans="1:14" hidden="1" x14ac:dyDescent="0.3">
      <c r="A4863" s="4" t="s">
        <v>605</v>
      </c>
      <c r="B4863" s="4">
        <v>41</v>
      </c>
      <c r="C4863" s="4">
        <v>41.1</v>
      </c>
      <c r="D4863" s="5">
        <v>320</v>
      </c>
      <c r="E4863" s="4" t="s">
        <v>861</v>
      </c>
      <c r="F4863" s="4" t="s">
        <v>922</v>
      </c>
      <c r="G4863" s="4" t="s">
        <v>1089</v>
      </c>
      <c r="H4863" s="4">
        <v>3.5670000000000002</v>
      </c>
      <c r="I4863" s="4"/>
      <c r="J4863" s="4" t="s">
        <v>856</v>
      </c>
      <c r="K4863" s="4"/>
      <c r="L4863" s="4">
        <v>1</v>
      </c>
      <c r="M4863" s="4" t="s">
        <v>1313</v>
      </c>
      <c r="N4863" s="4"/>
    </row>
    <row r="4864" spans="1:14" hidden="1" x14ac:dyDescent="0.3">
      <c r="A4864" s="4" t="s">
        <v>605</v>
      </c>
      <c r="B4864" s="4">
        <v>41</v>
      </c>
      <c r="C4864" s="4">
        <v>41.1</v>
      </c>
      <c r="D4864" s="5">
        <v>320</v>
      </c>
      <c r="E4864" s="4" t="s">
        <v>861</v>
      </c>
      <c r="F4864" s="12" t="s">
        <v>922</v>
      </c>
      <c r="G4864" s="4" t="s">
        <v>1759</v>
      </c>
      <c r="H4864" s="4">
        <v>0.93</v>
      </c>
      <c r="I4864" s="4"/>
      <c r="J4864" s="4" t="s">
        <v>856</v>
      </c>
      <c r="K4864" s="4"/>
      <c r="L4864" s="4">
        <v>1</v>
      </c>
      <c r="M4864" s="4" t="s">
        <v>1313</v>
      </c>
      <c r="N4864" s="4"/>
    </row>
    <row r="4865" spans="1:14" hidden="1" x14ac:dyDescent="0.3">
      <c r="A4865" s="4" t="s">
        <v>605</v>
      </c>
      <c r="B4865" s="4">
        <v>41</v>
      </c>
      <c r="C4865" s="4">
        <v>41.1</v>
      </c>
      <c r="D4865" s="5">
        <v>320</v>
      </c>
      <c r="E4865" s="4" t="s">
        <v>861</v>
      </c>
      <c r="F4865" s="4" t="s">
        <v>922</v>
      </c>
      <c r="G4865" s="4" t="s">
        <v>1557</v>
      </c>
      <c r="H4865" s="4">
        <v>4.2699999999999996</v>
      </c>
      <c r="I4865" s="4"/>
      <c r="J4865" s="17" t="s">
        <v>1316</v>
      </c>
      <c r="K4865" s="4"/>
      <c r="L4865" s="4">
        <v>1</v>
      </c>
      <c r="M4865" s="4" t="s">
        <v>1313</v>
      </c>
      <c r="N4865" s="4"/>
    </row>
    <row r="4866" spans="1:14" hidden="1" x14ac:dyDescent="0.3">
      <c r="A4866" s="4" t="s">
        <v>605</v>
      </c>
      <c r="B4866" s="4">
        <v>41</v>
      </c>
      <c r="C4866" s="4">
        <v>41.1</v>
      </c>
      <c r="D4866" s="5">
        <v>320</v>
      </c>
      <c r="E4866" s="4" t="s">
        <v>861</v>
      </c>
      <c r="F4866" s="4" t="s">
        <v>922</v>
      </c>
      <c r="G4866" s="4" t="s">
        <v>1317</v>
      </c>
      <c r="H4866" s="4">
        <v>0.20237313356438699</v>
      </c>
      <c r="I4866" s="4"/>
      <c r="J4866" s="17"/>
      <c r="K4866" s="4"/>
      <c r="L4866" s="4">
        <v>1</v>
      </c>
      <c r="M4866" s="4" t="s">
        <v>1313</v>
      </c>
      <c r="N4866" s="4"/>
    </row>
    <row r="4867" spans="1:14" hidden="1" x14ac:dyDescent="0.3">
      <c r="A4867" s="4" t="s">
        <v>605</v>
      </c>
      <c r="B4867" s="4">
        <v>41</v>
      </c>
      <c r="C4867" s="4">
        <v>41.1</v>
      </c>
      <c r="D4867" s="5">
        <v>320</v>
      </c>
      <c r="E4867" s="4" t="s">
        <v>861</v>
      </c>
      <c r="F4867" s="4" t="s">
        <v>922</v>
      </c>
      <c r="G4867" s="4" t="s">
        <v>1318</v>
      </c>
      <c r="H4867" s="4">
        <v>3.77838688706762</v>
      </c>
      <c r="I4867" s="4"/>
      <c r="J4867" s="17"/>
      <c r="K4867" s="4"/>
      <c r="L4867" s="4">
        <v>1</v>
      </c>
      <c r="M4867" s="4" t="s">
        <v>1313</v>
      </c>
      <c r="N4867" s="4"/>
    </row>
    <row r="4868" spans="1:14" hidden="1" x14ac:dyDescent="0.3">
      <c r="A4868" s="4" t="s">
        <v>605</v>
      </c>
      <c r="B4868" s="4">
        <v>41</v>
      </c>
      <c r="C4868" s="4">
        <v>41.1</v>
      </c>
      <c r="D4868" s="5">
        <v>320</v>
      </c>
      <c r="E4868" s="4" t="s">
        <v>861</v>
      </c>
      <c r="F4868" s="4" t="s">
        <v>922</v>
      </c>
      <c r="G4868" s="4" t="s">
        <v>853</v>
      </c>
      <c r="H4868" s="4">
        <v>0.35699999999999998</v>
      </c>
      <c r="I4868" s="4"/>
      <c r="J4868" s="4" t="s">
        <v>1312</v>
      </c>
      <c r="K4868" s="4"/>
      <c r="L4868" s="4">
        <v>1</v>
      </c>
      <c r="M4868" s="4" t="s">
        <v>1313</v>
      </c>
      <c r="N4868" s="4"/>
    </row>
    <row r="4869" spans="1:14" hidden="1" x14ac:dyDescent="0.3">
      <c r="A4869" s="4" t="s">
        <v>605</v>
      </c>
      <c r="B4869" s="4">
        <v>41</v>
      </c>
      <c r="C4869" s="4">
        <v>41.1</v>
      </c>
      <c r="D4869" s="5">
        <v>321</v>
      </c>
      <c r="E4869" s="4" t="s">
        <v>861</v>
      </c>
      <c r="F4869" s="4" t="s">
        <v>922</v>
      </c>
      <c r="G4869" s="4" t="s">
        <v>968</v>
      </c>
      <c r="H4869" s="4">
        <v>5.99</v>
      </c>
      <c r="I4869" s="4"/>
      <c r="J4869" s="4" t="s">
        <v>856</v>
      </c>
      <c r="K4869" s="4"/>
      <c r="L4869" s="4">
        <v>1</v>
      </c>
      <c r="M4869" s="4" t="s">
        <v>1313</v>
      </c>
      <c r="N4869" s="4"/>
    </row>
    <row r="4870" spans="1:14" hidden="1" x14ac:dyDescent="0.3">
      <c r="A4870" s="4" t="s">
        <v>605</v>
      </c>
      <c r="B4870" s="4">
        <v>41</v>
      </c>
      <c r="C4870" s="4">
        <v>41.1</v>
      </c>
      <c r="D4870" s="5">
        <v>321</v>
      </c>
      <c r="E4870" s="4" t="s">
        <v>861</v>
      </c>
      <c r="F4870" s="4" t="s">
        <v>922</v>
      </c>
      <c r="G4870" s="4" t="s">
        <v>1314</v>
      </c>
      <c r="H4870" s="4">
        <v>2.01689391205199</v>
      </c>
      <c r="I4870" s="4"/>
      <c r="J4870" s="4"/>
      <c r="K4870" s="4"/>
      <c r="L4870" s="4">
        <v>1</v>
      </c>
      <c r="M4870" s="4" t="s">
        <v>1313</v>
      </c>
      <c r="N4870" s="4"/>
    </row>
    <row r="4871" spans="1:14" hidden="1" x14ac:dyDescent="0.3">
      <c r="A4871" s="4" t="s">
        <v>605</v>
      </c>
      <c r="B4871" s="4">
        <v>41</v>
      </c>
      <c r="C4871" s="4">
        <v>41.1</v>
      </c>
      <c r="D4871" s="5">
        <v>321</v>
      </c>
      <c r="E4871" s="4" t="s">
        <v>861</v>
      </c>
      <c r="F4871" s="4" t="s">
        <v>922</v>
      </c>
      <c r="G4871" s="4" t="s">
        <v>1089</v>
      </c>
      <c r="H4871" s="4">
        <v>3.9529999999999998</v>
      </c>
      <c r="I4871" s="4"/>
      <c r="J4871" s="4" t="s">
        <v>856</v>
      </c>
      <c r="K4871" s="4"/>
      <c r="L4871" s="4">
        <v>1</v>
      </c>
      <c r="M4871" s="4" t="s">
        <v>1313</v>
      </c>
      <c r="N4871" s="4"/>
    </row>
    <row r="4872" spans="1:14" hidden="1" x14ac:dyDescent="0.3">
      <c r="A4872" s="4" t="s">
        <v>605</v>
      </c>
      <c r="B4872" s="4">
        <v>41</v>
      </c>
      <c r="C4872" s="4">
        <v>41.1</v>
      </c>
      <c r="D4872" s="5">
        <v>321</v>
      </c>
      <c r="E4872" s="4" t="s">
        <v>861</v>
      </c>
      <c r="F4872" s="12" t="s">
        <v>922</v>
      </c>
      <c r="G4872" s="4" t="s">
        <v>1759</v>
      </c>
      <c r="H4872" s="4">
        <v>0.71</v>
      </c>
      <c r="I4872" s="4"/>
      <c r="J4872" s="4" t="s">
        <v>856</v>
      </c>
      <c r="K4872" s="4"/>
      <c r="L4872" s="4">
        <v>1</v>
      </c>
      <c r="M4872" s="4" t="s">
        <v>1313</v>
      </c>
      <c r="N4872" s="4"/>
    </row>
    <row r="4873" spans="1:14" hidden="1" x14ac:dyDescent="0.3">
      <c r="A4873" s="4" t="s">
        <v>605</v>
      </c>
      <c r="B4873" s="4">
        <v>41</v>
      </c>
      <c r="C4873" s="4">
        <v>41.1</v>
      </c>
      <c r="D4873" s="5">
        <v>321</v>
      </c>
      <c r="E4873" s="4" t="s">
        <v>861</v>
      </c>
      <c r="F4873" s="4" t="s">
        <v>922</v>
      </c>
      <c r="G4873" s="4" t="s">
        <v>1557</v>
      </c>
      <c r="H4873" s="4">
        <v>1.83</v>
      </c>
      <c r="I4873" s="4"/>
      <c r="J4873" s="17" t="s">
        <v>1316</v>
      </c>
      <c r="K4873" s="4"/>
      <c r="L4873" s="4">
        <v>1</v>
      </c>
      <c r="M4873" s="4" t="s">
        <v>1313</v>
      </c>
      <c r="N4873" s="4"/>
    </row>
    <row r="4874" spans="1:14" hidden="1" x14ac:dyDescent="0.3">
      <c r="A4874" s="4" t="s">
        <v>605</v>
      </c>
      <c r="B4874" s="4">
        <v>41</v>
      </c>
      <c r="C4874" s="4">
        <v>41.1</v>
      </c>
      <c r="D4874" s="5">
        <v>321</v>
      </c>
      <c r="E4874" s="4" t="s">
        <v>861</v>
      </c>
      <c r="F4874" s="4" t="s">
        <v>922</v>
      </c>
      <c r="G4874" s="4" t="s">
        <v>1317</v>
      </c>
      <c r="H4874" s="4">
        <v>-0.13344632808106099</v>
      </c>
      <c r="I4874" s="4"/>
      <c r="J4874" s="17"/>
      <c r="K4874" s="4"/>
      <c r="L4874" s="4">
        <v>1</v>
      </c>
      <c r="M4874" s="4" t="s">
        <v>1313</v>
      </c>
      <c r="N4874" s="4"/>
    </row>
    <row r="4875" spans="1:14" hidden="1" x14ac:dyDescent="0.3">
      <c r="A4875" s="4" t="s">
        <v>605</v>
      </c>
      <c r="B4875" s="4">
        <v>41</v>
      </c>
      <c r="C4875" s="4">
        <v>41.1</v>
      </c>
      <c r="D4875" s="5">
        <v>321</v>
      </c>
      <c r="E4875" s="4" t="s">
        <v>861</v>
      </c>
      <c r="F4875" s="4" t="s">
        <v>922</v>
      </c>
      <c r="G4875" s="4" t="s">
        <v>1318</v>
      </c>
      <c r="H4875" s="4">
        <v>5.5620562981733004</v>
      </c>
      <c r="I4875" s="4"/>
      <c r="J4875" s="17"/>
      <c r="K4875" s="4"/>
      <c r="L4875" s="4">
        <v>1</v>
      </c>
      <c r="M4875" s="4" t="s">
        <v>1313</v>
      </c>
      <c r="N4875" s="4"/>
    </row>
    <row r="4876" spans="1:14" hidden="1" x14ac:dyDescent="0.3">
      <c r="A4876" s="4" t="s">
        <v>605</v>
      </c>
      <c r="B4876" s="4">
        <v>41</v>
      </c>
      <c r="C4876" s="4">
        <v>41.1</v>
      </c>
      <c r="D4876" s="5">
        <v>321</v>
      </c>
      <c r="E4876" s="4" t="s">
        <v>861</v>
      </c>
      <c r="F4876" s="4" t="s">
        <v>922</v>
      </c>
      <c r="G4876" s="4" t="s">
        <v>853</v>
      </c>
      <c r="H4876" s="4">
        <v>0.29759999999999998</v>
      </c>
      <c r="I4876" s="4"/>
      <c r="J4876" s="4" t="s">
        <v>1312</v>
      </c>
      <c r="K4876" s="4"/>
      <c r="L4876" s="4">
        <v>1</v>
      </c>
      <c r="M4876" s="4" t="s">
        <v>1313</v>
      </c>
      <c r="N4876" s="4"/>
    </row>
    <row r="4877" spans="1:14" hidden="1" x14ac:dyDescent="0.3">
      <c r="A4877" s="4" t="s">
        <v>605</v>
      </c>
      <c r="B4877" s="4">
        <v>41</v>
      </c>
      <c r="C4877" s="4">
        <v>41.1</v>
      </c>
      <c r="D4877" s="5">
        <v>322</v>
      </c>
      <c r="E4877" s="4" t="s">
        <v>861</v>
      </c>
      <c r="F4877" s="4" t="s">
        <v>922</v>
      </c>
      <c r="G4877" s="4" t="s">
        <v>968</v>
      </c>
      <c r="H4877" s="4">
        <v>11.87</v>
      </c>
      <c r="I4877" s="4"/>
      <c r="J4877" s="4" t="s">
        <v>856</v>
      </c>
      <c r="K4877" s="4"/>
      <c r="L4877" s="4">
        <v>1</v>
      </c>
      <c r="M4877" s="4" t="s">
        <v>1313</v>
      </c>
      <c r="N4877" s="4"/>
    </row>
    <row r="4878" spans="1:14" hidden="1" x14ac:dyDescent="0.3">
      <c r="A4878" s="4" t="s">
        <v>605</v>
      </c>
      <c r="B4878" s="4">
        <v>41</v>
      </c>
      <c r="C4878" s="4">
        <v>41.1</v>
      </c>
      <c r="D4878" s="5">
        <v>322</v>
      </c>
      <c r="E4878" s="4" t="s">
        <v>861</v>
      </c>
      <c r="F4878" s="4" t="s">
        <v>922</v>
      </c>
      <c r="G4878" s="4" t="s">
        <v>1314</v>
      </c>
      <c r="H4878" s="4">
        <v>1.89592597587887</v>
      </c>
      <c r="I4878" s="4"/>
      <c r="J4878" s="4"/>
      <c r="K4878" s="4"/>
      <c r="L4878" s="4">
        <v>1</v>
      </c>
      <c r="M4878" s="4" t="s">
        <v>1313</v>
      </c>
      <c r="N4878" s="4"/>
    </row>
    <row r="4879" spans="1:14" hidden="1" x14ac:dyDescent="0.3">
      <c r="A4879" s="4" t="s">
        <v>605</v>
      </c>
      <c r="B4879" s="4">
        <v>41</v>
      </c>
      <c r="C4879" s="4">
        <v>41.1</v>
      </c>
      <c r="D4879" s="5">
        <v>322</v>
      </c>
      <c r="E4879" s="4" t="s">
        <v>861</v>
      </c>
      <c r="F4879" s="4" t="s">
        <v>922</v>
      </c>
      <c r="G4879" s="4" t="s">
        <v>1089</v>
      </c>
      <c r="H4879" s="4">
        <v>5.7140000000000004</v>
      </c>
      <c r="I4879" s="4"/>
      <c r="J4879" s="4" t="s">
        <v>856</v>
      </c>
      <c r="K4879" s="4"/>
      <c r="L4879" s="4">
        <v>1</v>
      </c>
      <c r="M4879" s="4" t="s">
        <v>1313</v>
      </c>
      <c r="N4879" s="4"/>
    </row>
    <row r="4880" spans="1:14" hidden="1" x14ac:dyDescent="0.3">
      <c r="A4880" s="4" t="s">
        <v>605</v>
      </c>
      <c r="B4880" s="4">
        <v>41</v>
      </c>
      <c r="C4880" s="4">
        <v>41.1</v>
      </c>
      <c r="D4880" s="5">
        <v>322</v>
      </c>
      <c r="E4880" s="4" t="s">
        <v>861</v>
      </c>
      <c r="F4880" s="12" t="s">
        <v>922</v>
      </c>
      <c r="G4880" s="4" t="s">
        <v>1759</v>
      </c>
      <c r="H4880" s="4">
        <v>1.19</v>
      </c>
      <c r="I4880" s="4"/>
      <c r="J4880" s="4" t="s">
        <v>856</v>
      </c>
      <c r="K4880" s="4"/>
      <c r="L4880" s="4">
        <v>1</v>
      </c>
      <c r="M4880" s="4" t="s">
        <v>1313</v>
      </c>
      <c r="N4880" s="4"/>
    </row>
    <row r="4881" spans="1:14" hidden="1" x14ac:dyDescent="0.3">
      <c r="A4881" s="4" t="s">
        <v>605</v>
      </c>
      <c r="B4881" s="4">
        <v>41</v>
      </c>
      <c r="C4881" s="4">
        <v>41.1</v>
      </c>
      <c r="D4881" s="5">
        <v>322</v>
      </c>
      <c r="E4881" s="4" t="s">
        <v>861</v>
      </c>
      <c r="F4881" s="4" t="s">
        <v>922</v>
      </c>
      <c r="G4881" s="4" t="s">
        <v>1557</v>
      </c>
      <c r="H4881" s="4">
        <v>3.93</v>
      </c>
      <c r="I4881" s="4"/>
      <c r="J4881" s="17" t="s">
        <v>1316</v>
      </c>
      <c r="K4881" s="4"/>
      <c r="L4881" s="4">
        <v>1</v>
      </c>
      <c r="M4881" s="4" t="s">
        <v>1313</v>
      </c>
      <c r="N4881" s="4"/>
    </row>
    <row r="4882" spans="1:14" hidden="1" x14ac:dyDescent="0.3">
      <c r="A4882" s="4" t="s">
        <v>605</v>
      </c>
      <c r="B4882" s="4">
        <v>41</v>
      </c>
      <c r="C4882" s="4">
        <v>41.1</v>
      </c>
      <c r="D4882" s="5">
        <v>322</v>
      </c>
      <c r="E4882" s="4" t="s">
        <v>861</v>
      </c>
      <c r="F4882" s="4" t="s">
        <v>922</v>
      </c>
      <c r="G4882" s="4" t="s">
        <v>1317</v>
      </c>
      <c r="H4882" s="4">
        <v>0.46565416834718598</v>
      </c>
      <c r="I4882" s="4"/>
      <c r="J4882" s="17"/>
      <c r="K4882" s="4"/>
      <c r="L4882" s="4">
        <v>1</v>
      </c>
      <c r="M4882" s="4" t="s">
        <v>1313</v>
      </c>
      <c r="N4882" s="4"/>
    </row>
    <row r="4883" spans="1:14" hidden="1" x14ac:dyDescent="0.3">
      <c r="A4883" s="4" t="s">
        <v>605</v>
      </c>
      <c r="B4883" s="4">
        <v>41</v>
      </c>
      <c r="C4883" s="4">
        <v>41.1</v>
      </c>
      <c r="D4883" s="5">
        <v>322</v>
      </c>
      <c r="E4883" s="4" t="s">
        <v>861</v>
      </c>
      <c r="F4883" s="4" t="s">
        <v>922</v>
      </c>
      <c r="G4883" s="4" t="s">
        <v>1318</v>
      </c>
      <c r="H4883" s="4">
        <v>3.3010369980110701</v>
      </c>
      <c r="I4883" s="4"/>
      <c r="J4883" s="17"/>
      <c r="K4883" s="4"/>
      <c r="L4883" s="4">
        <v>1</v>
      </c>
      <c r="M4883" s="4" t="s">
        <v>1313</v>
      </c>
      <c r="N4883" s="4"/>
    </row>
    <row r="4884" spans="1:14" hidden="1" x14ac:dyDescent="0.3">
      <c r="A4884" s="4" t="s">
        <v>605</v>
      </c>
      <c r="B4884" s="4">
        <v>41</v>
      </c>
      <c r="C4884" s="4">
        <v>41.1</v>
      </c>
      <c r="D4884" s="5">
        <v>322</v>
      </c>
      <c r="E4884" s="4" t="s">
        <v>861</v>
      </c>
      <c r="F4884" s="4" t="s">
        <v>922</v>
      </c>
      <c r="G4884" s="4" t="s">
        <v>853</v>
      </c>
      <c r="H4884" s="4">
        <v>0.27810000000000001</v>
      </c>
      <c r="I4884" s="4"/>
      <c r="J4884" s="4" t="s">
        <v>1312</v>
      </c>
      <c r="K4884" s="4"/>
      <c r="L4884" s="4">
        <v>1</v>
      </c>
      <c r="M4884" s="4" t="s">
        <v>1313</v>
      </c>
      <c r="N4884" s="4"/>
    </row>
    <row r="4885" spans="1:14" hidden="1" x14ac:dyDescent="0.3">
      <c r="A4885" s="4" t="s">
        <v>605</v>
      </c>
      <c r="B4885" s="4">
        <v>41</v>
      </c>
      <c r="C4885" s="4">
        <v>41.1</v>
      </c>
      <c r="D4885" s="5">
        <v>323</v>
      </c>
      <c r="E4885" s="4" t="s">
        <v>861</v>
      </c>
      <c r="F4885" s="4" t="s">
        <v>922</v>
      </c>
      <c r="G4885" s="4" t="s">
        <v>968</v>
      </c>
      <c r="H4885" s="4">
        <v>12.43</v>
      </c>
      <c r="I4885" s="4"/>
      <c r="J4885" s="4" t="s">
        <v>856</v>
      </c>
      <c r="K4885" s="4"/>
      <c r="L4885" s="4">
        <v>1</v>
      </c>
      <c r="M4885" s="4" t="s">
        <v>1313</v>
      </c>
      <c r="N4885" s="4"/>
    </row>
    <row r="4886" spans="1:14" hidden="1" x14ac:dyDescent="0.3">
      <c r="A4886" s="4" t="s">
        <v>605</v>
      </c>
      <c r="B4886" s="4">
        <v>41</v>
      </c>
      <c r="C4886" s="4">
        <v>41.1</v>
      </c>
      <c r="D4886" s="5">
        <v>323</v>
      </c>
      <c r="E4886" s="4" t="s">
        <v>861</v>
      </c>
      <c r="F4886" s="4" t="s">
        <v>922</v>
      </c>
      <c r="G4886" s="4" t="s">
        <v>1314</v>
      </c>
      <c r="H4886" s="4">
        <v>2.5005870611462599</v>
      </c>
      <c r="I4886" s="4"/>
      <c r="J4886" s="4"/>
      <c r="K4886" s="4"/>
      <c r="L4886" s="4">
        <v>1</v>
      </c>
      <c r="M4886" s="4" t="s">
        <v>1313</v>
      </c>
      <c r="N4886" s="4"/>
    </row>
    <row r="4887" spans="1:14" hidden="1" x14ac:dyDescent="0.3">
      <c r="A4887" s="4" t="s">
        <v>605</v>
      </c>
      <c r="B4887" s="4">
        <v>41</v>
      </c>
      <c r="C4887" s="4">
        <v>41.1</v>
      </c>
      <c r="D4887" s="5">
        <v>323</v>
      </c>
      <c r="E4887" s="4" t="s">
        <v>861</v>
      </c>
      <c r="F4887" s="4" t="s">
        <v>922</v>
      </c>
      <c r="G4887" s="4" t="s">
        <v>1089</v>
      </c>
      <c r="H4887" s="4">
        <v>5.7140000000000004</v>
      </c>
      <c r="I4887" s="4"/>
      <c r="J4887" s="4" t="s">
        <v>856</v>
      </c>
      <c r="K4887" s="4"/>
      <c r="L4887" s="4">
        <v>1</v>
      </c>
      <c r="M4887" s="4" t="s">
        <v>1313</v>
      </c>
      <c r="N4887" s="4"/>
    </row>
    <row r="4888" spans="1:14" hidden="1" x14ac:dyDescent="0.3">
      <c r="A4888" s="4" t="s">
        <v>605</v>
      </c>
      <c r="B4888" s="4">
        <v>41</v>
      </c>
      <c r="C4888" s="4">
        <v>41.1</v>
      </c>
      <c r="D4888" s="5">
        <v>323</v>
      </c>
      <c r="E4888" s="4" t="s">
        <v>861</v>
      </c>
      <c r="F4888" s="12" t="s">
        <v>922</v>
      </c>
      <c r="G4888" s="4" t="s">
        <v>1759</v>
      </c>
      <c r="H4888" s="4">
        <v>1.19</v>
      </c>
      <c r="I4888" s="4"/>
      <c r="J4888" s="4" t="s">
        <v>856</v>
      </c>
      <c r="K4888" s="4"/>
      <c r="L4888" s="4">
        <v>1</v>
      </c>
      <c r="M4888" s="4" t="s">
        <v>1313</v>
      </c>
      <c r="N4888" s="4"/>
    </row>
    <row r="4889" spans="1:14" hidden="1" x14ac:dyDescent="0.3">
      <c r="A4889" s="4" t="s">
        <v>605</v>
      </c>
      <c r="B4889" s="4">
        <v>41</v>
      </c>
      <c r="C4889" s="4">
        <v>41.1</v>
      </c>
      <c r="D4889" s="5">
        <v>323</v>
      </c>
      <c r="E4889" s="4" t="s">
        <v>861</v>
      </c>
      <c r="F4889" s="4" t="s">
        <v>922</v>
      </c>
      <c r="G4889" s="4" t="s">
        <v>1557</v>
      </c>
      <c r="H4889" s="4">
        <v>3.93</v>
      </c>
      <c r="I4889" s="4"/>
      <c r="J4889" s="17" t="s">
        <v>1316</v>
      </c>
      <c r="K4889" s="4"/>
      <c r="L4889" s="4">
        <v>1</v>
      </c>
      <c r="M4889" s="4" t="s">
        <v>1313</v>
      </c>
      <c r="N4889" s="4"/>
    </row>
    <row r="4890" spans="1:14" hidden="1" x14ac:dyDescent="0.3">
      <c r="A4890" s="4" t="s">
        <v>605</v>
      </c>
      <c r="B4890" s="4">
        <v>41</v>
      </c>
      <c r="C4890" s="4">
        <v>41.1</v>
      </c>
      <c r="D4890" s="5">
        <v>323</v>
      </c>
      <c r="E4890" s="4" t="s">
        <v>861</v>
      </c>
      <c r="F4890" s="4" t="s">
        <v>922</v>
      </c>
      <c r="G4890" s="4" t="s">
        <v>1317</v>
      </c>
      <c r="H4890" s="4">
        <v>0.46565416834718598</v>
      </c>
      <c r="I4890" s="4"/>
      <c r="J4890" s="17"/>
      <c r="K4890" s="4"/>
      <c r="L4890" s="4">
        <v>1</v>
      </c>
      <c r="M4890" s="4" t="s">
        <v>1313</v>
      </c>
      <c r="N4890" s="4"/>
    </row>
    <row r="4891" spans="1:14" hidden="1" x14ac:dyDescent="0.3">
      <c r="A4891" s="4" t="s">
        <v>605</v>
      </c>
      <c r="B4891" s="4">
        <v>41</v>
      </c>
      <c r="C4891" s="4">
        <v>41.1</v>
      </c>
      <c r="D4891" s="5">
        <v>323</v>
      </c>
      <c r="E4891" s="4" t="s">
        <v>861</v>
      </c>
      <c r="F4891" s="4" t="s">
        <v>922</v>
      </c>
      <c r="G4891" s="4" t="s">
        <v>1318</v>
      </c>
      <c r="H4891" s="4">
        <v>3.3010369980110701</v>
      </c>
      <c r="I4891" s="4"/>
      <c r="J4891" s="17"/>
      <c r="K4891" s="4"/>
      <c r="L4891" s="4">
        <v>1</v>
      </c>
      <c r="M4891" s="4" t="s">
        <v>1313</v>
      </c>
      <c r="N4891" s="4"/>
    </row>
    <row r="4892" spans="1:14" hidden="1" x14ac:dyDescent="0.3">
      <c r="A4892" s="4" t="s">
        <v>605</v>
      </c>
      <c r="B4892" s="4">
        <v>41</v>
      </c>
      <c r="C4892" s="4">
        <v>41.1</v>
      </c>
      <c r="D4892" s="5">
        <v>323</v>
      </c>
      <c r="E4892" s="4" t="s">
        <v>861</v>
      </c>
      <c r="F4892" s="4" t="s">
        <v>922</v>
      </c>
      <c r="G4892" s="4" t="s">
        <v>853</v>
      </c>
      <c r="H4892" s="4">
        <v>0.29449999999999998</v>
      </c>
      <c r="I4892" s="4"/>
      <c r="J4892" s="4" t="s">
        <v>1312</v>
      </c>
      <c r="K4892" s="4"/>
      <c r="L4892" s="4">
        <v>1</v>
      </c>
      <c r="M4892" s="4" t="s">
        <v>1313</v>
      </c>
      <c r="N4892" s="4"/>
    </row>
    <row r="4893" spans="1:14" hidden="1" x14ac:dyDescent="0.3">
      <c r="A4893" s="4" t="s">
        <v>605</v>
      </c>
      <c r="B4893" s="4">
        <v>41</v>
      </c>
      <c r="C4893" s="4">
        <v>41.1</v>
      </c>
      <c r="D4893" s="5">
        <v>324</v>
      </c>
      <c r="E4893" s="4" t="s">
        <v>861</v>
      </c>
      <c r="F4893" s="4" t="s">
        <v>922</v>
      </c>
      <c r="G4893" s="4" t="s">
        <v>968</v>
      </c>
      <c r="H4893" s="4">
        <v>12.43</v>
      </c>
      <c r="I4893" s="4"/>
      <c r="J4893" s="4" t="s">
        <v>856</v>
      </c>
      <c r="K4893" s="4"/>
      <c r="L4893" s="4">
        <v>1</v>
      </c>
      <c r="M4893" s="4" t="s">
        <v>1313</v>
      </c>
      <c r="N4893" s="4"/>
    </row>
    <row r="4894" spans="1:14" hidden="1" x14ac:dyDescent="0.3">
      <c r="A4894" s="4" t="s">
        <v>605</v>
      </c>
      <c r="B4894" s="4">
        <v>41</v>
      </c>
      <c r="C4894" s="4">
        <v>41.1</v>
      </c>
      <c r="D4894" s="5">
        <v>324</v>
      </c>
      <c r="E4894" s="4" t="s">
        <v>861</v>
      </c>
      <c r="F4894" s="4" t="s">
        <v>922</v>
      </c>
      <c r="G4894" s="4" t="s">
        <v>1314</v>
      </c>
      <c r="H4894" s="4">
        <v>2.5005870611462599</v>
      </c>
      <c r="I4894" s="4"/>
      <c r="J4894" s="4"/>
      <c r="K4894" s="4"/>
      <c r="L4894" s="4">
        <v>1</v>
      </c>
      <c r="M4894" s="4" t="s">
        <v>1313</v>
      </c>
      <c r="N4894" s="4"/>
    </row>
    <row r="4895" spans="1:14" hidden="1" x14ac:dyDescent="0.3">
      <c r="A4895" s="4" t="s">
        <v>605</v>
      </c>
      <c r="B4895" s="4">
        <v>41</v>
      </c>
      <c r="C4895" s="4">
        <v>41.1</v>
      </c>
      <c r="D4895" s="5">
        <v>324</v>
      </c>
      <c r="E4895" s="4" t="s">
        <v>861</v>
      </c>
      <c r="F4895" s="4" t="s">
        <v>922</v>
      </c>
      <c r="G4895" s="4" t="s">
        <v>1089</v>
      </c>
      <c r="H4895" s="4">
        <v>5.399</v>
      </c>
      <c r="I4895" s="4"/>
      <c r="J4895" s="4" t="s">
        <v>856</v>
      </c>
      <c r="K4895" s="4"/>
      <c r="L4895" s="4">
        <v>1</v>
      </c>
      <c r="M4895" s="4" t="s">
        <v>1313</v>
      </c>
      <c r="N4895" s="4"/>
    </row>
    <row r="4896" spans="1:14" hidden="1" x14ac:dyDescent="0.3">
      <c r="A4896" s="4" t="s">
        <v>605</v>
      </c>
      <c r="B4896" s="4">
        <v>41</v>
      </c>
      <c r="C4896" s="4">
        <v>41.1</v>
      </c>
      <c r="D4896" s="5">
        <v>324</v>
      </c>
      <c r="E4896" s="4" t="s">
        <v>861</v>
      </c>
      <c r="F4896" s="12" t="s">
        <v>922</v>
      </c>
      <c r="G4896" s="4" t="s">
        <v>1759</v>
      </c>
      <c r="H4896" s="4">
        <v>1.27</v>
      </c>
      <c r="I4896" s="4"/>
      <c r="J4896" s="4" t="s">
        <v>856</v>
      </c>
      <c r="K4896" s="4"/>
      <c r="L4896" s="4">
        <v>1</v>
      </c>
      <c r="M4896" s="4" t="s">
        <v>1313</v>
      </c>
      <c r="N4896" s="4"/>
    </row>
    <row r="4897" spans="1:14" hidden="1" x14ac:dyDescent="0.3">
      <c r="A4897" s="4" t="s">
        <v>605</v>
      </c>
      <c r="B4897" s="4">
        <v>41</v>
      </c>
      <c r="C4897" s="4">
        <v>41.1</v>
      </c>
      <c r="D4897" s="5">
        <v>324</v>
      </c>
      <c r="E4897" s="4" t="s">
        <v>861</v>
      </c>
      <c r="F4897" s="4" t="s">
        <v>922</v>
      </c>
      <c r="G4897" s="4" t="s">
        <v>1557</v>
      </c>
      <c r="H4897" s="4">
        <v>5.15</v>
      </c>
      <c r="I4897" s="4"/>
      <c r="J4897" s="17" t="s">
        <v>1316</v>
      </c>
      <c r="K4897" s="4"/>
      <c r="L4897" s="4">
        <v>1</v>
      </c>
      <c r="M4897" s="4" t="s">
        <v>1313</v>
      </c>
      <c r="N4897" s="4"/>
    </row>
    <row r="4898" spans="1:14" hidden="1" x14ac:dyDescent="0.3">
      <c r="A4898" s="4" t="s">
        <v>605</v>
      </c>
      <c r="B4898" s="4">
        <v>41</v>
      </c>
      <c r="C4898" s="4">
        <v>41.1</v>
      </c>
      <c r="D4898" s="5">
        <v>324</v>
      </c>
      <c r="E4898" s="4" t="s">
        <v>861</v>
      </c>
      <c r="F4898" s="4" t="s">
        <v>922</v>
      </c>
      <c r="G4898" s="4" t="s">
        <v>1317</v>
      </c>
      <c r="H4898" s="4">
        <v>0.40286174094953497</v>
      </c>
      <c r="I4898" s="4"/>
      <c r="J4898" s="17"/>
      <c r="K4898" s="4"/>
      <c r="L4898" s="4">
        <v>1</v>
      </c>
      <c r="M4898" s="4" t="s">
        <v>1313</v>
      </c>
      <c r="N4898" s="4"/>
    </row>
    <row r="4899" spans="1:14" hidden="1" x14ac:dyDescent="0.3">
      <c r="A4899" s="4" t="s">
        <v>605</v>
      </c>
      <c r="B4899" s="4">
        <v>41</v>
      </c>
      <c r="C4899" s="4">
        <v>41.1</v>
      </c>
      <c r="D4899" s="5">
        <v>324</v>
      </c>
      <c r="E4899" s="4" t="s">
        <v>861</v>
      </c>
      <c r="F4899" s="4" t="s">
        <v>922</v>
      </c>
      <c r="G4899" s="4" t="s">
        <v>1318</v>
      </c>
      <c r="H4899" s="4">
        <v>2.5355048637040798</v>
      </c>
      <c r="I4899" s="4"/>
      <c r="J4899" s="17"/>
      <c r="K4899" s="4"/>
      <c r="L4899" s="4">
        <v>1</v>
      </c>
      <c r="M4899" s="4" t="s">
        <v>1313</v>
      </c>
      <c r="N4899" s="4"/>
    </row>
    <row r="4900" spans="1:14" hidden="1" x14ac:dyDescent="0.3">
      <c r="A4900" s="4" t="s">
        <v>605</v>
      </c>
      <c r="B4900" s="4">
        <v>41</v>
      </c>
      <c r="C4900" s="4">
        <v>41.1</v>
      </c>
      <c r="D4900" s="5">
        <v>324</v>
      </c>
      <c r="E4900" s="4" t="s">
        <v>861</v>
      </c>
      <c r="F4900" s="4" t="s">
        <v>922</v>
      </c>
      <c r="G4900" s="4" t="s">
        <v>853</v>
      </c>
      <c r="H4900" s="4">
        <v>0.29449999999999998</v>
      </c>
      <c r="I4900" s="4"/>
      <c r="J4900" s="4" t="s">
        <v>1312</v>
      </c>
      <c r="K4900" s="4"/>
      <c r="L4900" s="4">
        <v>1</v>
      </c>
      <c r="M4900" s="4" t="s">
        <v>1313</v>
      </c>
      <c r="N4900" s="4"/>
    </row>
    <row r="4901" spans="1:14" hidden="1" x14ac:dyDescent="0.3">
      <c r="A4901" s="4" t="s">
        <v>605</v>
      </c>
      <c r="B4901" s="4">
        <v>41</v>
      </c>
      <c r="C4901" s="4">
        <v>41.1</v>
      </c>
      <c r="D4901" s="5">
        <v>325</v>
      </c>
      <c r="E4901" s="4" t="s">
        <v>861</v>
      </c>
      <c r="F4901" s="4" t="s">
        <v>922</v>
      </c>
      <c r="G4901" s="4" t="s">
        <v>968</v>
      </c>
      <c r="H4901" s="4">
        <v>13.16</v>
      </c>
      <c r="I4901" s="4"/>
      <c r="J4901" s="4" t="s">
        <v>856</v>
      </c>
      <c r="K4901" s="4"/>
      <c r="L4901" s="4">
        <v>1</v>
      </c>
      <c r="M4901" s="4" t="s">
        <v>1313</v>
      </c>
      <c r="N4901" s="4"/>
    </row>
    <row r="4902" spans="1:14" hidden="1" x14ac:dyDescent="0.3">
      <c r="A4902" s="4" t="s">
        <v>605</v>
      </c>
      <c r="B4902" s="4">
        <v>41</v>
      </c>
      <c r="C4902" s="4">
        <v>41.1</v>
      </c>
      <c r="D4902" s="5">
        <v>325</v>
      </c>
      <c r="E4902" s="4" t="s">
        <v>861</v>
      </c>
      <c r="F4902" s="4" t="s">
        <v>922</v>
      </c>
      <c r="G4902" s="4" t="s">
        <v>1314</v>
      </c>
      <c r="H4902" s="4">
        <v>2.9785278629868799</v>
      </c>
      <c r="I4902" s="4"/>
      <c r="J4902" s="4"/>
      <c r="K4902" s="4"/>
      <c r="L4902" s="4">
        <v>1</v>
      </c>
      <c r="M4902" s="4" t="s">
        <v>1313</v>
      </c>
      <c r="N4902" s="4"/>
    </row>
    <row r="4903" spans="1:14" hidden="1" x14ac:dyDescent="0.3">
      <c r="A4903" s="4" t="s">
        <v>605</v>
      </c>
      <c r="B4903" s="4">
        <v>41</v>
      </c>
      <c r="C4903" s="4">
        <v>41.1</v>
      </c>
      <c r="D4903" s="5">
        <v>325</v>
      </c>
      <c r="E4903" s="4" t="s">
        <v>861</v>
      </c>
      <c r="F4903" s="4" t="s">
        <v>922</v>
      </c>
      <c r="G4903" s="4" t="s">
        <v>1089</v>
      </c>
      <c r="H4903" s="4">
        <v>5.399</v>
      </c>
      <c r="I4903" s="4"/>
      <c r="J4903" s="4" t="s">
        <v>856</v>
      </c>
      <c r="K4903" s="4"/>
      <c r="L4903" s="4">
        <v>1</v>
      </c>
      <c r="M4903" s="4" t="s">
        <v>1313</v>
      </c>
      <c r="N4903" s="4"/>
    </row>
    <row r="4904" spans="1:14" hidden="1" x14ac:dyDescent="0.3">
      <c r="A4904" s="4" t="s">
        <v>605</v>
      </c>
      <c r="B4904" s="4">
        <v>41</v>
      </c>
      <c r="C4904" s="4">
        <v>41.1</v>
      </c>
      <c r="D4904" s="5">
        <v>325</v>
      </c>
      <c r="E4904" s="4" t="s">
        <v>861</v>
      </c>
      <c r="F4904" s="12" t="s">
        <v>922</v>
      </c>
      <c r="G4904" s="4" t="s">
        <v>1759</v>
      </c>
      <c r="H4904" s="4">
        <v>1.27</v>
      </c>
      <c r="I4904" s="4"/>
      <c r="J4904" s="4" t="s">
        <v>856</v>
      </c>
      <c r="K4904" s="4"/>
      <c r="L4904" s="4">
        <v>1</v>
      </c>
      <c r="M4904" s="4" t="s">
        <v>1313</v>
      </c>
      <c r="N4904" s="4"/>
    </row>
    <row r="4905" spans="1:14" hidden="1" x14ac:dyDescent="0.3">
      <c r="A4905" s="4" t="s">
        <v>605</v>
      </c>
      <c r="B4905" s="4">
        <v>41</v>
      </c>
      <c r="C4905" s="4">
        <v>41.1</v>
      </c>
      <c r="D4905" s="5">
        <v>325</v>
      </c>
      <c r="E4905" s="4" t="s">
        <v>861</v>
      </c>
      <c r="F4905" s="4" t="s">
        <v>922</v>
      </c>
      <c r="G4905" s="4" t="s">
        <v>1557</v>
      </c>
      <c r="H4905" s="4">
        <v>5.15</v>
      </c>
      <c r="I4905" s="4"/>
      <c r="J4905" s="17" t="s">
        <v>1316</v>
      </c>
      <c r="K4905" s="4"/>
      <c r="L4905" s="4">
        <v>1</v>
      </c>
      <c r="M4905" s="4" t="s">
        <v>1313</v>
      </c>
      <c r="N4905" s="4"/>
    </row>
    <row r="4906" spans="1:14" hidden="1" x14ac:dyDescent="0.3">
      <c r="A4906" s="4" t="s">
        <v>605</v>
      </c>
      <c r="B4906" s="4">
        <v>41</v>
      </c>
      <c r="C4906" s="4">
        <v>41.1</v>
      </c>
      <c r="D4906" s="5">
        <v>325</v>
      </c>
      <c r="E4906" s="4" t="s">
        <v>861</v>
      </c>
      <c r="F4906" s="4" t="s">
        <v>922</v>
      </c>
      <c r="G4906" s="4" t="s">
        <v>1317</v>
      </c>
      <c r="H4906" s="4">
        <v>0.40286174094953497</v>
      </c>
      <c r="I4906" s="4"/>
      <c r="J4906" s="17"/>
      <c r="K4906" s="4"/>
      <c r="L4906" s="4">
        <v>1</v>
      </c>
      <c r="M4906" s="4" t="s">
        <v>1313</v>
      </c>
      <c r="N4906" s="4"/>
    </row>
    <row r="4907" spans="1:14" hidden="1" x14ac:dyDescent="0.3">
      <c r="A4907" s="4" t="s">
        <v>605</v>
      </c>
      <c r="B4907" s="4">
        <v>41</v>
      </c>
      <c r="C4907" s="4">
        <v>41.1</v>
      </c>
      <c r="D4907" s="5">
        <v>325</v>
      </c>
      <c r="E4907" s="4" t="s">
        <v>861</v>
      </c>
      <c r="F4907" s="4" t="s">
        <v>922</v>
      </c>
      <c r="G4907" s="4" t="s">
        <v>1318</v>
      </c>
      <c r="H4907" s="4">
        <v>2.5355048637040798</v>
      </c>
      <c r="I4907" s="4"/>
      <c r="J4907" s="17"/>
      <c r="K4907" s="4"/>
      <c r="L4907" s="4">
        <v>1</v>
      </c>
      <c r="M4907" s="4" t="s">
        <v>1313</v>
      </c>
      <c r="N4907" s="4"/>
    </row>
    <row r="4908" spans="1:14" hidden="1" x14ac:dyDescent="0.3">
      <c r="A4908" s="4" t="s">
        <v>605</v>
      </c>
      <c r="B4908" s="4">
        <v>41</v>
      </c>
      <c r="C4908" s="4">
        <v>41.1</v>
      </c>
      <c r="D4908" s="5">
        <v>325</v>
      </c>
      <c r="E4908" s="4" t="s">
        <v>861</v>
      </c>
      <c r="F4908" s="4" t="s">
        <v>922</v>
      </c>
      <c r="G4908" s="4" t="s">
        <v>853</v>
      </c>
      <c r="H4908" s="4">
        <v>0.32719999999999999</v>
      </c>
      <c r="I4908" s="4"/>
      <c r="J4908" s="4" t="s">
        <v>1312</v>
      </c>
      <c r="K4908" s="4"/>
      <c r="L4908" s="4">
        <v>1</v>
      </c>
      <c r="M4908" s="4" t="s">
        <v>1313</v>
      </c>
      <c r="N4908" s="4"/>
    </row>
    <row r="4909" spans="1:14" hidden="1" x14ac:dyDescent="0.3">
      <c r="A4909" s="4" t="s">
        <v>605</v>
      </c>
      <c r="B4909" s="4">
        <v>41</v>
      </c>
      <c r="C4909" s="4">
        <v>41.1</v>
      </c>
      <c r="D4909" s="5">
        <v>326</v>
      </c>
      <c r="E4909" s="4" t="s">
        <v>861</v>
      </c>
      <c r="F4909" s="4" t="s">
        <v>922</v>
      </c>
      <c r="G4909" s="4" t="s">
        <v>968</v>
      </c>
      <c r="H4909" s="4">
        <v>10.26</v>
      </c>
      <c r="I4909" s="4"/>
      <c r="J4909" s="4" t="s">
        <v>856</v>
      </c>
      <c r="K4909" s="4"/>
      <c r="L4909" s="4">
        <v>1</v>
      </c>
      <c r="M4909" s="4" t="s">
        <v>1313</v>
      </c>
      <c r="N4909" s="4"/>
    </row>
    <row r="4910" spans="1:14" hidden="1" x14ac:dyDescent="0.3">
      <c r="A4910" s="4" t="s">
        <v>605</v>
      </c>
      <c r="B4910" s="4">
        <v>41</v>
      </c>
      <c r="C4910" s="4">
        <v>41.1</v>
      </c>
      <c r="D4910" s="5">
        <v>326</v>
      </c>
      <c r="E4910" s="4" t="s">
        <v>861</v>
      </c>
      <c r="F4910" s="4" t="s">
        <v>922</v>
      </c>
      <c r="G4910" s="4" t="s">
        <v>1314</v>
      </c>
      <c r="H4910" s="4">
        <v>2.9567045910030298</v>
      </c>
      <c r="I4910" s="4"/>
      <c r="J4910" s="4"/>
      <c r="K4910" s="4"/>
      <c r="L4910" s="4">
        <v>1</v>
      </c>
      <c r="M4910" s="4" t="s">
        <v>1313</v>
      </c>
      <c r="N4910" s="4"/>
    </row>
    <row r="4911" spans="1:14" hidden="1" x14ac:dyDescent="0.3">
      <c r="A4911" s="4" t="s">
        <v>605</v>
      </c>
      <c r="B4911" s="4">
        <v>41</v>
      </c>
      <c r="C4911" s="4">
        <v>41.1</v>
      </c>
      <c r="D4911" s="5">
        <v>326</v>
      </c>
      <c r="E4911" s="4" t="s">
        <v>861</v>
      </c>
      <c r="F4911" s="4" t="s">
        <v>922</v>
      </c>
      <c r="G4911" s="4" t="s">
        <v>1089</v>
      </c>
      <c r="H4911" s="4">
        <v>8.7620000000000005</v>
      </c>
      <c r="I4911" s="4"/>
      <c r="J4911" s="4" t="s">
        <v>856</v>
      </c>
      <c r="K4911" s="4"/>
      <c r="L4911" s="4">
        <v>1</v>
      </c>
      <c r="M4911" s="4" t="s">
        <v>1313</v>
      </c>
      <c r="N4911" s="4"/>
    </row>
    <row r="4912" spans="1:14" hidden="1" x14ac:dyDescent="0.3">
      <c r="A4912" s="4" t="s">
        <v>605</v>
      </c>
      <c r="B4912" s="4">
        <v>41</v>
      </c>
      <c r="C4912" s="4">
        <v>41.1</v>
      </c>
      <c r="D4912" s="5">
        <v>326</v>
      </c>
      <c r="E4912" s="4" t="s">
        <v>861</v>
      </c>
      <c r="F4912" s="12" t="s">
        <v>922</v>
      </c>
      <c r="G4912" s="4" t="s">
        <v>1759</v>
      </c>
      <c r="H4912" s="4">
        <v>0.52</v>
      </c>
      <c r="I4912" s="4"/>
      <c r="J4912" s="4" t="s">
        <v>856</v>
      </c>
      <c r="K4912" s="4"/>
      <c r="L4912" s="4">
        <v>1</v>
      </c>
      <c r="M4912" s="4" t="s">
        <v>1313</v>
      </c>
      <c r="N4912" s="4"/>
    </row>
    <row r="4913" spans="1:14" hidden="1" x14ac:dyDescent="0.3">
      <c r="A4913" s="4" t="s">
        <v>605</v>
      </c>
      <c r="B4913" s="4">
        <v>41</v>
      </c>
      <c r="C4913" s="4">
        <v>41.1</v>
      </c>
      <c r="D4913" s="5">
        <v>326</v>
      </c>
      <c r="E4913" s="4" t="s">
        <v>861</v>
      </c>
      <c r="F4913" s="4" t="s">
        <v>922</v>
      </c>
      <c r="G4913" s="4" t="s">
        <v>1557</v>
      </c>
      <c r="H4913" s="4">
        <v>5.09</v>
      </c>
      <c r="I4913" s="4"/>
      <c r="J4913" s="17" t="s">
        <v>1316</v>
      </c>
      <c r="K4913" s="4"/>
      <c r="L4913" s="4">
        <v>1</v>
      </c>
      <c r="M4913" s="4" t="s">
        <v>1313</v>
      </c>
      <c r="N4913" s="4"/>
    </row>
    <row r="4914" spans="1:14" hidden="1" x14ac:dyDescent="0.3">
      <c r="A4914" s="4" t="s">
        <v>605</v>
      </c>
      <c r="B4914" s="4">
        <v>41</v>
      </c>
      <c r="C4914" s="4">
        <v>41.1</v>
      </c>
      <c r="D4914" s="5">
        <v>326</v>
      </c>
      <c r="E4914" s="4" t="s">
        <v>861</v>
      </c>
      <c r="F4914" s="4" t="s">
        <v>922</v>
      </c>
      <c r="G4914" s="4" t="s">
        <v>1317</v>
      </c>
      <c r="H4914" s="4">
        <v>0.32232795848381501</v>
      </c>
      <c r="I4914" s="4"/>
      <c r="J4914" s="17"/>
      <c r="K4914" s="4"/>
      <c r="L4914" s="4">
        <v>1</v>
      </c>
      <c r="M4914" s="4" t="s">
        <v>1313</v>
      </c>
      <c r="N4914" s="4"/>
    </row>
    <row r="4915" spans="1:14" hidden="1" x14ac:dyDescent="0.3">
      <c r="A4915" s="4" t="s">
        <v>605</v>
      </c>
      <c r="B4915" s="4">
        <v>41</v>
      </c>
      <c r="C4915" s="4">
        <v>41.1</v>
      </c>
      <c r="D4915" s="5">
        <v>326</v>
      </c>
      <c r="E4915" s="4" t="s">
        <v>861</v>
      </c>
      <c r="F4915" s="4" t="s">
        <v>922</v>
      </c>
      <c r="G4915" s="4" t="s">
        <v>1318</v>
      </c>
      <c r="H4915" s="4">
        <v>2.3801385771152201</v>
      </c>
      <c r="I4915" s="4"/>
      <c r="J4915" s="17"/>
      <c r="K4915" s="4"/>
      <c r="L4915" s="4">
        <v>1</v>
      </c>
      <c r="M4915" s="4" t="s">
        <v>1313</v>
      </c>
      <c r="N4915" s="4"/>
    </row>
    <row r="4916" spans="1:14" hidden="1" x14ac:dyDescent="0.3">
      <c r="A4916" s="4" t="s">
        <v>605</v>
      </c>
      <c r="B4916" s="4">
        <v>41</v>
      </c>
      <c r="C4916" s="4">
        <v>41.1</v>
      </c>
      <c r="D4916" s="5">
        <v>326</v>
      </c>
      <c r="E4916" s="4" t="s">
        <v>861</v>
      </c>
      <c r="F4916" s="4" t="s">
        <v>922</v>
      </c>
      <c r="G4916" s="4" t="s">
        <v>853</v>
      </c>
      <c r="H4916" s="4">
        <v>0.3649</v>
      </c>
      <c r="I4916" s="4"/>
      <c r="J4916" s="4" t="s">
        <v>1312</v>
      </c>
      <c r="K4916" s="4"/>
      <c r="L4916" s="4">
        <v>1</v>
      </c>
      <c r="M4916" s="4" t="s">
        <v>1313</v>
      </c>
      <c r="N4916" s="4"/>
    </row>
    <row r="4917" spans="1:14" hidden="1" x14ac:dyDescent="0.3">
      <c r="A4917" s="4" t="s">
        <v>605</v>
      </c>
      <c r="B4917" s="4">
        <v>41</v>
      </c>
      <c r="C4917" s="4">
        <v>41.1</v>
      </c>
      <c r="D4917" s="5">
        <v>327</v>
      </c>
      <c r="E4917" s="4" t="s">
        <v>861</v>
      </c>
      <c r="F4917" s="4" t="s">
        <v>922</v>
      </c>
      <c r="G4917" s="4" t="s">
        <v>968</v>
      </c>
      <c r="H4917" s="4">
        <v>3.73</v>
      </c>
      <c r="I4917" s="4"/>
      <c r="J4917" s="4" t="s">
        <v>856</v>
      </c>
      <c r="K4917" s="4"/>
      <c r="L4917" s="4">
        <v>1</v>
      </c>
      <c r="M4917" s="4" t="s">
        <v>1313</v>
      </c>
      <c r="N4917" s="4"/>
    </row>
    <row r="4918" spans="1:14" hidden="1" x14ac:dyDescent="0.3">
      <c r="A4918" s="4" t="s">
        <v>605</v>
      </c>
      <c r="B4918" s="4">
        <v>41</v>
      </c>
      <c r="C4918" s="4">
        <v>41.1</v>
      </c>
      <c r="D4918" s="5">
        <v>327</v>
      </c>
      <c r="E4918" s="4" t="s">
        <v>861</v>
      </c>
      <c r="F4918" s="4" t="s">
        <v>922</v>
      </c>
      <c r="G4918" s="4" t="s">
        <v>1314</v>
      </c>
      <c r="H4918" s="4">
        <v>2.3413578881234001</v>
      </c>
      <c r="I4918" s="4"/>
      <c r="J4918" s="4"/>
      <c r="K4918" s="4"/>
      <c r="L4918" s="4">
        <v>1</v>
      </c>
      <c r="M4918" s="4" t="s">
        <v>1313</v>
      </c>
      <c r="N4918" s="4"/>
    </row>
    <row r="4919" spans="1:14" hidden="1" x14ac:dyDescent="0.3">
      <c r="A4919" s="4" t="s">
        <v>605</v>
      </c>
      <c r="B4919" s="4">
        <v>41</v>
      </c>
      <c r="C4919" s="4">
        <v>41.1</v>
      </c>
      <c r="D4919" s="5">
        <v>327</v>
      </c>
      <c r="E4919" s="4" t="s">
        <v>861</v>
      </c>
      <c r="F4919" s="4" t="s">
        <v>922</v>
      </c>
      <c r="G4919" s="4" t="s">
        <v>1089</v>
      </c>
      <c r="H4919" s="4">
        <v>4.7450000000000001</v>
      </c>
      <c r="I4919" s="4"/>
      <c r="J4919" s="4" t="s">
        <v>856</v>
      </c>
      <c r="K4919" s="4"/>
      <c r="L4919" s="4">
        <v>1</v>
      </c>
      <c r="M4919" s="4" t="s">
        <v>1313</v>
      </c>
      <c r="N4919" s="4"/>
    </row>
    <row r="4920" spans="1:14" hidden="1" x14ac:dyDescent="0.3">
      <c r="A4920" s="4" t="s">
        <v>605</v>
      </c>
      <c r="B4920" s="4">
        <v>41</v>
      </c>
      <c r="C4920" s="4">
        <v>41.1</v>
      </c>
      <c r="D4920" s="5">
        <v>327</v>
      </c>
      <c r="E4920" s="4" t="s">
        <v>861</v>
      </c>
      <c r="F4920" s="12" t="s">
        <v>922</v>
      </c>
      <c r="G4920" s="4" t="s">
        <v>1759</v>
      </c>
      <c r="H4920" s="4">
        <v>0.19</v>
      </c>
      <c r="I4920" s="4"/>
      <c r="J4920" s="4" t="s">
        <v>856</v>
      </c>
      <c r="K4920" s="4"/>
      <c r="L4920" s="4">
        <v>1</v>
      </c>
      <c r="M4920" s="4" t="s">
        <v>1313</v>
      </c>
      <c r="N4920" s="4"/>
    </row>
    <row r="4921" spans="1:14" hidden="1" x14ac:dyDescent="0.3">
      <c r="A4921" s="4" t="s">
        <v>605</v>
      </c>
      <c r="B4921" s="4">
        <v>41</v>
      </c>
      <c r="C4921" s="4">
        <v>41.1</v>
      </c>
      <c r="D4921" s="5">
        <v>327</v>
      </c>
      <c r="E4921" s="4" t="s">
        <v>861</v>
      </c>
      <c r="F4921" s="4" t="s">
        <v>922</v>
      </c>
      <c r="G4921" s="4" t="s">
        <v>1557</v>
      </c>
      <c r="H4921" s="4">
        <v>2.67</v>
      </c>
      <c r="I4921" s="4"/>
      <c r="J4921" s="17" t="s">
        <v>1316</v>
      </c>
      <c r="K4921" s="4"/>
      <c r="L4921" s="4">
        <v>1</v>
      </c>
      <c r="M4921" s="4" t="s">
        <v>1313</v>
      </c>
      <c r="N4921" s="4"/>
    </row>
    <row r="4922" spans="1:14" hidden="1" x14ac:dyDescent="0.3">
      <c r="A4922" s="4" t="s">
        <v>605</v>
      </c>
      <c r="B4922" s="4">
        <v>41</v>
      </c>
      <c r="C4922" s="4">
        <v>41.1</v>
      </c>
      <c r="D4922" s="5">
        <v>327</v>
      </c>
      <c r="E4922" s="4" t="s">
        <v>861</v>
      </c>
      <c r="F4922" s="4" t="s">
        <v>922</v>
      </c>
      <c r="G4922" s="4" t="s">
        <v>1317</v>
      </c>
      <c r="H4922" s="4">
        <v>0.33345829194663501</v>
      </c>
      <c r="I4922" s="4"/>
      <c r="J4922" s="17"/>
      <c r="K4922" s="4"/>
      <c r="L4922" s="4">
        <v>1</v>
      </c>
      <c r="M4922" s="4" t="s">
        <v>1313</v>
      </c>
      <c r="N4922" s="4"/>
    </row>
    <row r="4923" spans="1:14" hidden="1" x14ac:dyDescent="0.3">
      <c r="A4923" s="4" t="s">
        <v>605</v>
      </c>
      <c r="B4923" s="4">
        <v>41</v>
      </c>
      <c r="C4923" s="4">
        <v>41.1</v>
      </c>
      <c r="D4923" s="5">
        <v>327</v>
      </c>
      <c r="E4923" s="4" t="s">
        <v>861</v>
      </c>
      <c r="F4923" s="4" t="s">
        <v>922</v>
      </c>
      <c r="G4923" s="4" t="s">
        <v>1318</v>
      </c>
      <c r="H4923" s="4">
        <v>3.3363938045922699</v>
      </c>
      <c r="I4923" s="4"/>
      <c r="J4923" s="17"/>
      <c r="K4923" s="4"/>
      <c r="L4923" s="4">
        <v>1</v>
      </c>
      <c r="M4923" s="4" t="s">
        <v>1313</v>
      </c>
      <c r="N4923" s="4"/>
    </row>
    <row r="4924" spans="1:14" hidden="1" x14ac:dyDescent="0.3">
      <c r="A4924" s="4" t="s">
        <v>605</v>
      </c>
      <c r="B4924" s="4">
        <v>41</v>
      </c>
      <c r="C4924" s="4">
        <v>41.1</v>
      </c>
      <c r="D4924" s="5">
        <v>327</v>
      </c>
      <c r="E4924" s="4" t="s">
        <v>861</v>
      </c>
      <c r="F4924" s="4" t="s">
        <v>922</v>
      </c>
      <c r="G4924" s="4" t="s">
        <v>853</v>
      </c>
      <c r="H4924" s="4">
        <v>0.3569</v>
      </c>
      <c r="I4924" s="4"/>
      <c r="J4924" s="4" t="s">
        <v>1312</v>
      </c>
      <c r="K4924" s="4"/>
      <c r="L4924" s="4">
        <v>1</v>
      </c>
      <c r="M4924" s="4" t="s">
        <v>1313</v>
      </c>
      <c r="N4924" s="4"/>
    </row>
    <row r="4925" spans="1:14" hidden="1" x14ac:dyDescent="0.3">
      <c r="A4925" s="4" t="s">
        <v>605</v>
      </c>
      <c r="B4925" s="4">
        <v>41</v>
      </c>
      <c r="C4925" s="4">
        <v>41.1</v>
      </c>
      <c r="D4925" s="5">
        <v>328</v>
      </c>
      <c r="E4925" s="4" t="s">
        <v>861</v>
      </c>
      <c r="F4925" s="4" t="s">
        <v>922</v>
      </c>
      <c r="G4925" s="4" t="s">
        <v>968</v>
      </c>
      <c r="H4925" s="4">
        <v>0.38</v>
      </c>
      <c r="I4925" s="4"/>
      <c r="J4925" s="4" t="s">
        <v>856</v>
      </c>
      <c r="K4925" s="4"/>
      <c r="L4925" s="4">
        <v>1</v>
      </c>
      <c r="M4925" s="4" t="s">
        <v>1313</v>
      </c>
      <c r="N4925" s="4"/>
    </row>
    <row r="4926" spans="1:14" hidden="1" x14ac:dyDescent="0.3">
      <c r="A4926" s="4" t="s">
        <v>605</v>
      </c>
      <c r="B4926" s="4">
        <v>41</v>
      </c>
      <c r="C4926" s="4">
        <v>41.1</v>
      </c>
      <c r="D4926" s="5">
        <v>328</v>
      </c>
      <c r="E4926" s="4" t="s">
        <v>861</v>
      </c>
      <c r="F4926" s="4" t="s">
        <v>922</v>
      </c>
      <c r="G4926" s="4" t="s">
        <v>1314</v>
      </c>
      <c r="H4926" s="4">
        <v>1.6923416805084399</v>
      </c>
      <c r="I4926" s="4"/>
      <c r="J4926" s="4"/>
      <c r="K4926" s="4"/>
      <c r="L4926" s="4">
        <v>1</v>
      </c>
      <c r="M4926" s="4" t="s">
        <v>1313</v>
      </c>
      <c r="N4926" s="4"/>
    </row>
    <row r="4927" spans="1:14" hidden="1" x14ac:dyDescent="0.3">
      <c r="A4927" s="4" t="s">
        <v>605</v>
      </c>
      <c r="B4927" s="4">
        <v>41</v>
      </c>
      <c r="C4927" s="4">
        <v>41.1</v>
      </c>
      <c r="D4927" s="5">
        <v>328</v>
      </c>
      <c r="E4927" s="4" t="s">
        <v>861</v>
      </c>
      <c r="F4927" s="4" t="s">
        <v>922</v>
      </c>
      <c r="G4927" s="4" t="s">
        <v>1089</v>
      </c>
      <c r="H4927" s="4">
        <v>2.113</v>
      </c>
      <c r="I4927" s="4"/>
      <c r="J4927" s="4" t="s">
        <v>856</v>
      </c>
      <c r="K4927" s="4"/>
      <c r="L4927" s="4">
        <v>1</v>
      </c>
      <c r="M4927" s="4" t="s">
        <v>1313</v>
      </c>
      <c r="N4927" s="4"/>
    </row>
    <row r="4928" spans="1:14" hidden="1" x14ac:dyDescent="0.3">
      <c r="A4928" s="4" t="s">
        <v>605</v>
      </c>
      <c r="B4928" s="4">
        <v>41</v>
      </c>
      <c r="C4928" s="4">
        <v>41.1</v>
      </c>
      <c r="D4928" s="5">
        <v>328</v>
      </c>
      <c r="E4928" s="4" t="s">
        <v>861</v>
      </c>
      <c r="F4928" s="12" t="s">
        <v>922</v>
      </c>
      <c r="G4928" s="4" t="s">
        <v>1759</v>
      </c>
      <c r="H4928" s="4">
        <v>0.43</v>
      </c>
      <c r="I4928" s="4"/>
      <c r="J4928" s="4" t="s">
        <v>856</v>
      </c>
      <c r="K4928" s="4"/>
      <c r="L4928" s="4">
        <v>1</v>
      </c>
      <c r="M4928" s="4" t="s">
        <v>1313</v>
      </c>
      <c r="N4928" s="4"/>
    </row>
    <row r="4929" spans="1:14" hidden="1" x14ac:dyDescent="0.3">
      <c r="A4929" s="4" t="s">
        <v>605</v>
      </c>
      <c r="B4929" s="4">
        <v>41</v>
      </c>
      <c r="C4929" s="4">
        <v>41.1</v>
      </c>
      <c r="D4929" s="5">
        <v>328</v>
      </c>
      <c r="E4929" s="4" t="s">
        <v>861</v>
      </c>
      <c r="F4929" s="4" t="s">
        <v>922</v>
      </c>
      <c r="G4929" s="4" t="s">
        <v>1557</v>
      </c>
      <c r="H4929" s="4">
        <v>2.17</v>
      </c>
      <c r="I4929" s="4"/>
      <c r="J4929" s="17" t="s">
        <v>1316</v>
      </c>
      <c r="K4929" s="4"/>
      <c r="L4929" s="4">
        <v>1</v>
      </c>
      <c r="M4929" s="4" t="s">
        <v>1313</v>
      </c>
      <c r="N4929" s="4"/>
    </row>
    <row r="4930" spans="1:14" hidden="1" x14ac:dyDescent="0.3">
      <c r="A4930" s="4" t="s">
        <v>605</v>
      </c>
      <c r="B4930" s="4">
        <v>41</v>
      </c>
      <c r="C4930" s="4">
        <v>41.1</v>
      </c>
      <c r="D4930" s="5">
        <v>328</v>
      </c>
      <c r="E4930" s="4" t="s">
        <v>861</v>
      </c>
      <c r="F4930" s="4" t="s">
        <v>922</v>
      </c>
      <c r="G4930" s="4" t="s">
        <v>1317</v>
      </c>
      <c r="H4930" s="4">
        <v>-0.39652733738215301</v>
      </c>
      <c r="I4930" s="4"/>
      <c r="J4930" s="17"/>
      <c r="K4930" s="4"/>
      <c r="L4930" s="4">
        <v>1</v>
      </c>
      <c r="M4930" s="4" t="s">
        <v>1313</v>
      </c>
      <c r="N4930" s="4"/>
    </row>
    <row r="4931" spans="1:14" hidden="1" x14ac:dyDescent="0.3">
      <c r="A4931" s="4" t="s">
        <v>605</v>
      </c>
      <c r="B4931" s="4">
        <v>41</v>
      </c>
      <c r="C4931" s="4">
        <v>41.1</v>
      </c>
      <c r="D4931" s="5">
        <v>328</v>
      </c>
      <c r="E4931" s="4" t="s">
        <v>861</v>
      </c>
      <c r="F4931" s="4" t="s">
        <v>922</v>
      </c>
      <c r="G4931" s="4" t="s">
        <v>1318</v>
      </c>
      <c r="H4931" s="4">
        <v>6.6457749904033996</v>
      </c>
      <c r="I4931" s="4"/>
      <c r="J4931" s="17"/>
      <c r="K4931" s="4"/>
      <c r="L4931" s="4">
        <v>1</v>
      </c>
      <c r="M4931" s="4" t="s">
        <v>1313</v>
      </c>
      <c r="N4931" s="4"/>
    </row>
    <row r="4932" spans="1:14" hidden="1" x14ac:dyDescent="0.3">
      <c r="A4932" s="4" t="s">
        <v>605</v>
      </c>
      <c r="B4932" s="4">
        <v>41</v>
      </c>
      <c r="C4932" s="4">
        <v>41.1</v>
      </c>
      <c r="D4932" s="5">
        <v>328</v>
      </c>
      <c r="E4932" s="4" t="s">
        <v>861</v>
      </c>
      <c r="F4932" s="4" t="s">
        <v>922</v>
      </c>
      <c r="G4932" s="4" t="s">
        <v>853</v>
      </c>
      <c r="H4932" s="4">
        <v>0.42530000000000001</v>
      </c>
      <c r="I4932" s="4"/>
      <c r="J4932" s="4" t="s">
        <v>1312</v>
      </c>
      <c r="K4932" s="4"/>
      <c r="L4932" s="4">
        <v>1</v>
      </c>
      <c r="M4932" s="4" t="s">
        <v>1313</v>
      </c>
      <c r="N4932" s="4"/>
    </row>
    <row r="4933" spans="1:14" hidden="1" x14ac:dyDescent="0.3">
      <c r="A4933" s="4" t="s">
        <v>605</v>
      </c>
      <c r="B4933" s="4">
        <v>41</v>
      </c>
      <c r="C4933" s="4">
        <v>41.1</v>
      </c>
      <c r="D4933" s="5">
        <v>329</v>
      </c>
      <c r="E4933" s="4" t="s">
        <v>861</v>
      </c>
      <c r="F4933" s="4" t="s">
        <v>922</v>
      </c>
      <c r="G4933" s="4" t="s">
        <v>968</v>
      </c>
      <c r="H4933" s="4">
        <v>0</v>
      </c>
      <c r="I4933" s="4"/>
      <c r="J4933" s="4" t="s">
        <v>856</v>
      </c>
      <c r="K4933" s="4"/>
      <c r="L4933" s="4">
        <v>1</v>
      </c>
      <c r="M4933" s="4" t="s">
        <v>1313</v>
      </c>
      <c r="N4933" s="4"/>
    </row>
    <row r="4934" spans="1:14" hidden="1" x14ac:dyDescent="0.3">
      <c r="A4934" s="4" t="s">
        <v>605</v>
      </c>
      <c r="B4934" s="4">
        <v>41</v>
      </c>
      <c r="C4934" s="4">
        <v>41.1</v>
      </c>
      <c r="D4934" s="5">
        <v>329</v>
      </c>
      <c r="E4934" s="4" t="s">
        <v>861</v>
      </c>
      <c r="F4934" s="4" t="s">
        <v>922</v>
      </c>
      <c r="G4934" s="4" t="s">
        <v>1314</v>
      </c>
      <c r="H4934" s="4">
        <v>2.1986491737904998</v>
      </c>
      <c r="I4934" s="4"/>
      <c r="J4934" s="4"/>
      <c r="K4934" s="4"/>
      <c r="L4934" s="4">
        <v>1</v>
      </c>
      <c r="M4934" s="4" t="s">
        <v>1313</v>
      </c>
      <c r="N4934" s="4"/>
    </row>
    <row r="4935" spans="1:14" hidden="1" x14ac:dyDescent="0.3">
      <c r="A4935" s="4" t="s">
        <v>605</v>
      </c>
      <c r="B4935" s="4">
        <v>41</v>
      </c>
      <c r="C4935" s="4">
        <v>41.1</v>
      </c>
      <c r="D4935" s="5">
        <v>329</v>
      </c>
      <c r="E4935" s="4" t="s">
        <v>861</v>
      </c>
      <c r="F4935" s="4" t="s">
        <v>922</v>
      </c>
      <c r="G4935" s="4" t="s">
        <v>1089</v>
      </c>
      <c r="H4935" s="4">
        <v>2.13</v>
      </c>
      <c r="I4935" s="4"/>
      <c r="J4935" s="4" t="s">
        <v>856</v>
      </c>
      <c r="K4935" s="4"/>
      <c r="L4935" s="4">
        <v>1</v>
      </c>
      <c r="M4935" s="4" t="s">
        <v>1313</v>
      </c>
      <c r="N4935" s="4"/>
    </row>
    <row r="4936" spans="1:14" hidden="1" x14ac:dyDescent="0.3">
      <c r="A4936" s="4" t="s">
        <v>605</v>
      </c>
      <c r="B4936" s="4">
        <v>41</v>
      </c>
      <c r="C4936" s="4">
        <v>41.1</v>
      </c>
      <c r="D4936" s="5">
        <v>329</v>
      </c>
      <c r="E4936" s="4" t="s">
        <v>861</v>
      </c>
      <c r="F4936" s="12" t="s">
        <v>922</v>
      </c>
      <c r="G4936" s="4" t="s">
        <v>1759</v>
      </c>
      <c r="H4936" s="4">
        <v>0.85</v>
      </c>
      <c r="I4936" s="4"/>
      <c r="J4936" s="4" t="s">
        <v>856</v>
      </c>
      <c r="K4936" s="4"/>
      <c r="L4936" s="4">
        <v>1</v>
      </c>
      <c r="M4936" s="4" t="s">
        <v>1313</v>
      </c>
      <c r="N4936" s="4"/>
    </row>
    <row r="4937" spans="1:14" hidden="1" x14ac:dyDescent="0.3">
      <c r="A4937" s="4" t="s">
        <v>605</v>
      </c>
      <c r="B4937" s="4">
        <v>41</v>
      </c>
      <c r="C4937" s="4">
        <v>41.1</v>
      </c>
      <c r="D4937" s="5">
        <v>329</v>
      </c>
      <c r="E4937" s="4" t="s">
        <v>861</v>
      </c>
      <c r="F4937" s="4" t="s">
        <v>922</v>
      </c>
      <c r="G4937" s="4" t="s">
        <v>1557</v>
      </c>
      <c r="H4937" s="4">
        <v>3.13</v>
      </c>
      <c r="I4937" s="4"/>
      <c r="J4937" s="17" t="s">
        <v>1316</v>
      </c>
      <c r="K4937" s="4"/>
      <c r="L4937" s="4">
        <v>1</v>
      </c>
      <c r="M4937" s="4" t="s">
        <v>1313</v>
      </c>
      <c r="N4937" s="4"/>
    </row>
    <row r="4938" spans="1:14" hidden="1" x14ac:dyDescent="0.3">
      <c r="A4938" s="4" t="s">
        <v>605</v>
      </c>
      <c r="B4938" s="4">
        <v>41</v>
      </c>
      <c r="C4938" s="4">
        <v>41.1</v>
      </c>
      <c r="D4938" s="5">
        <v>329</v>
      </c>
      <c r="E4938" s="4" t="s">
        <v>861</v>
      </c>
      <c r="F4938" s="4" t="s">
        <v>922</v>
      </c>
      <c r="G4938" s="4" t="s">
        <v>1317</v>
      </c>
      <c r="H4938" s="4">
        <v>-0.57677566491547405</v>
      </c>
      <c r="I4938" s="4"/>
      <c r="J4938" s="17"/>
      <c r="K4938" s="4"/>
      <c r="L4938" s="4">
        <v>1</v>
      </c>
      <c r="M4938" s="4" t="s">
        <v>1313</v>
      </c>
      <c r="N4938" s="4"/>
    </row>
    <row r="4939" spans="1:14" hidden="1" x14ac:dyDescent="0.3">
      <c r="A4939" s="4" t="s">
        <v>605</v>
      </c>
      <c r="B4939" s="4">
        <v>41</v>
      </c>
      <c r="C4939" s="4">
        <v>41.1</v>
      </c>
      <c r="D4939" s="5">
        <v>329</v>
      </c>
      <c r="E4939" s="4" t="s">
        <v>861</v>
      </c>
      <c r="F4939" s="4" t="s">
        <v>922</v>
      </c>
      <c r="G4939" s="4" t="s">
        <v>1318</v>
      </c>
      <c r="H4939" s="4">
        <v>5.7617910357250599</v>
      </c>
      <c r="I4939" s="4"/>
      <c r="J4939" s="17"/>
      <c r="K4939" s="4"/>
      <c r="L4939" s="4">
        <v>1</v>
      </c>
      <c r="M4939" s="4" t="s">
        <v>1313</v>
      </c>
      <c r="N4939" s="4"/>
    </row>
    <row r="4940" spans="1:14" hidden="1" x14ac:dyDescent="0.3">
      <c r="A4940" s="4" t="s">
        <v>605</v>
      </c>
      <c r="B4940" s="4">
        <v>41</v>
      </c>
      <c r="C4940" s="4">
        <v>41.1</v>
      </c>
      <c r="D4940" s="5">
        <v>329</v>
      </c>
      <c r="E4940" s="4" t="s">
        <v>861</v>
      </c>
      <c r="F4940" s="4" t="s">
        <v>922</v>
      </c>
      <c r="G4940" s="4" t="s">
        <v>853</v>
      </c>
      <c r="H4940" s="4">
        <v>0.41170000000000001</v>
      </c>
      <c r="I4940" s="4"/>
      <c r="J4940" s="4" t="s">
        <v>1312</v>
      </c>
      <c r="K4940" s="4"/>
      <c r="L4940" s="4">
        <v>1</v>
      </c>
      <c r="M4940" s="4" t="s">
        <v>1313</v>
      </c>
      <c r="N4940" s="4"/>
    </row>
    <row r="4941" spans="1:14" hidden="1" x14ac:dyDescent="0.3">
      <c r="A4941" s="4" t="s">
        <v>605</v>
      </c>
      <c r="B4941" s="4">
        <v>41</v>
      </c>
      <c r="C4941" s="4">
        <v>41.1</v>
      </c>
      <c r="D4941" s="5">
        <v>330</v>
      </c>
      <c r="E4941" s="4" t="s">
        <v>861</v>
      </c>
      <c r="F4941" s="4" t="s">
        <v>922</v>
      </c>
      <c r="G4941" s="4" t="s">
        <v>968</v>
      </c>
      <c r="H4941" s="4">
        <v>0</v>
      </c>
      <c r="I4941" s="4"/>
      <c r="J4941" s="4" t="s">
        <v>856</v>
      </c>
      <c r="K4941" s="4"/>
      <c r="L4941" s="4">
        <v>1</v>
      </c>
      <c r="M4941" s="4" t="s">
        <v>1313</v>
      </c>
      <c r="N4941" s="4"/>
    </row>
    <row r="4942" spans="1:14" hidden="1" x14ac:dyDescent="0.3">
      <c r="A4942" s="4" t="s">
        <v>605</v>
      </c>
      <c r="B4942" s="4">
        <v>41</v>
      </c>
      <c r="C4942" s="4">
        <v>41.1</v>
      </c>
      <c r="D4942" s="5">
        <v>330</v>
      </c>
      <c r="E4942" s="4" t="s">
        <v>861</v>
      </c>
      <c r="F4942" s="4" t="s">
        <v>922</v>
      </c>
      <c r="G4942" s="4" t="s">
        <v>1314</v>
      </c>
      <c r="H4942" s="4">
        <v>2.1986491737904998</v>
      </c>
      <c r="I4942" s="4"/>
      <c r="J4942" s="4"/>
      <c r="K4942" s="4"/>
      <c r="L4942" s="4">
        <v>1</v>
      </c>
      <c r="M4942" s="4" t="s">
        <v>1313</v>
      </c>
      <c r="N4942" s="4"/>
    </row>
    <row r="4943" spans="1:14" hidden="1" x14ac:dyDescent="0.3">
      <c r="A4943" s="4" t="s">
        <v>605</v>
      </c>
      <c r="B4943" s="4">
        <v>41</v>
      </c>
      <c r="C4943" s="4">
        <v>41.1</v>
      </c>
      <c r="D4943" s="5">
        <v>330</v>
      </c>
      <c r="E4943" s="4" t="s">
        <v>861</v>
      </c>
      <c r="F4943" s="4" t="s">
        <v>922</v>
      </c>
      <c r="G4943" s="4" t="s">
        <v>1089</v>
      </c>
      <c r="H4943" s="4">
        <v>2.13</v>
      </c>
      <c r="I4943" s="4"/>
      <c r="J4943" s="4" t="s">
        <v>856</v>
      </c>
      <c r="K4943" s="4"/>
      <c r="L4943" s="4">
        <v>1</v>
      </c>
      <c r="M4943" s="4" t="s">
        <v>1313</v>
      </c>
      <c r="N4943" s="4"/>
    </row>
    <row r="4944" spans="1:14" hidden="1" x14ac:dyDescent="0.3">
      <c r="A4944" s="4" t="s">
        <v>605</v>
      </c>
      <c r="B4944" s="4">
        <v>41</v>
      </c>
      <c r="C4944" s="4">
        <v>41.1</v>
      </c>
      <c r="D4944" s="5">
        <v>330</v>
      </c>
      <c r="E4944" s="4" t="s">
        <v>861</v>
      </c>
      <c r="F4944" s="12" t="s">
        <v>922</v>
      </c>
      <c r="G4944" s="4" t="s">
        <v>1759</v>
      </c>
      <c r="H4944" s="4">
        <v>0.85</v>
      </c>
      <c r="I4944" s="4"/>
      <c r="J4944" s="4" t="s">
        <v>856</v>
      </c>
      <c r="K4944" s="4"/>
      <c r="L4944" s="4">
        <v>1</v>
      </c>
      <c r="M4944" s="4" t="s">
        <v>1313</v>
      </c>
      <c r="N4944" s="4"/>
    </row>
    <row r="4945" spans="1:14" hidden="1" x14ac:dyDescent="0.3">
      <c r="A4945" s="4" t="s">
        <v>605</v>
      </c>
      <c r="B4945" s="4">
        <v>41</v>
      </c>
      <c r="C4945" s="4">
        <v>41.1</v>
      </c>
      <c r="D4945" s="5">
        <v>330</v>
      </c>
      <c r="E4945" s="4" t="s">
        <v>861</v>
      </c>
      <c r="F4945" s="4" t="s">
        <v>922</v>
      </c>
      <c r="G4945" s="4" t="s">
        <v>1557</v>
      </c>
      <c r="H4945" s="4">
        <v>3.13</v>
      </c>
      <c r="I4945" s="4"/>
      <c r="J4945" s="17" t="s">
        <v>1316</v>
      </c>
      <c r="K4945" s="4"/>
      <c r="L4945" s="4">
        <v>1</v>
      </c>
      <c r="M4945" s="4" t="s">
        <v>1313</v>
      </c>
      <c r="N4945" s="4"/>
    </row>
    <row r="4946" spans="1:14" hidden="1" x14ac:dyDescent="0.3">
      <c r="A4946" s="4" t="s">
        <v>605</v>
      </c>
      <c r="B4946" s="4">
        <v>41</v>
      </c>
      <c r="C4946" s="4">
        <v>41.1</v>
      </c>
      <c r="D4946" s="5">
        <v>330</v>
      </c>
      <c r="E4946" s="4" t="s">
        <v>861</v>
      </c>
      <c r="F4946" s="4" t="s">
        <v>922</v>
      </c>
      <c r="G4946" s="4" t="s">
        <v>1317</v>
      </c>
      <c r="H4946" s="4">
        <v>-0.57677566491547405</v>
      </c>
      <c r="I4946" s="4"/>
      <c r="J4946" s="17"/>
      <c r="K4946" s="4"/>
      <c r="L4946" s="4">
        <v>1</v>
      </c>
      <c r="M4946" s="4" t="s">
        <v>1313</v>
      </c>
      <c r="N4946" s="4"/>
    </row>
    <row r="4947" spans="1:14" hidden="1" x14ac:dyDescent="0.3">
      <c r="A4947" s="4" t="s">
        <v>605</v>
      </c>
      <c r="B4947" s="4">
        <v>41</v>
      </c>
      <c r="C4947" s="4">
        <v>41.1</v>
      </c>
      <c r="D4947" s="5">
        <v>330</v>
      </c>
      <c r="E4947" s="4" t="s">
        <v>861</v>
      </c>
      <c r="F4947" s="4" t="s">
        <v>922</v>
      </c>
      <c r="G4947" s="4" t="s">
        <v>1318</v>
      </c>
      <c r="H4947" s="4">
        <v>5.7617910357250599</v>
      </c>
      <c r="I4947" s="4"/>
      <c r="J4947" s="17"/>
      <c r="K4947" s="4"/>
      <c r="L4947" s="4">
        <v>1</v>
      </c>
      <c r="M4947" s="4" t="s">
        <v>1313</v>
      </c>
      <c r="N4947" s="4"/>
    </row>
    <row r="4948" spans="1:14" hidden="1" x14ac:dyDescent="0.3">
      <c r="A4948" s="4" t="s">
        <v>605</v>
      </c>
      <c r="B4948" s="4">
        <v>41</v>
      </c>
      <c r="C4948" s="4">
        <v>41.1</v>
      </c>
      <c r="D4948" s="5">
        <v>330</v>
      </c>
      <c r="E4948" s="4" t="s">
        <v>861</v>
      </c>
      <c r="F4948" s="4" t="s">
        <v>922</v>
      </c>
      <c r="G4948" s="4" t="s">
        <v>853</v>
      </c>
      <c r="H4948" s="4">
        <v>0.41170000000000001</v>
      </c>
      <c r="I4948" s="4"/>
      <c r="J4948" s="4" t="s">
        <v>1312</v>
      </c>
      <c r="K4948" s="4"/>
      <c r="L4948" s="4">
        <v>1</v>
      </c>
      <c r="M4948" s="4" t="s">
        <v>1313</v>
      </c>
      <c r="N4948" s="4"/>
    </row>
    <row r="4949" spans="1:14" hidden="1" x14ac:dyDescent="0.3">
      <c r="A4949" s="4" t="s">
        <v>605</v>
      </c>
      <c r="B4949" s="4">
        <v>41</v>
      </c>
      <c r="C4949" s="4">
        <v>41.1</v>
      </c>
      <c r="D4949" s="5">
        <v>331</v>
      </c>
      <c r="E4949" s="4" t="s">
        <v>861</v>
      </c>
      <c r="F4949" s="4" t="s">
        <v>922</v>
      </c>
      <c r="G4949" s="4" t="s">
        <v>968</v>
      </c>
      <c r="H4949" s="4">
        <v>1.64</v>
      </c>
      <c r="I4949" s="4"/>
      <c r="J4949" s="4" t="s">
        <v>856</v>
      </c>
      <c r="K4949" s="4"/>
      <c r="L4949" s="4">
        <v>1</v>
      </c>
      <c r="M4949" s="4" t="s">
        <v>1313</v>
      </c>
      <c r="N4949" s="4"/>
    </row>
    <row r="4950" spans="1:14" hidden="1" x14ac:dyDescent="0.3">
      <c r="A4950" s="4" t="s">
        <v>605</v>
      </c>
      <c r="B4950" s="4">
        <v>41</v>
      </c>
      <c r="C4950" s="4">
        <v>41.1</v>
      </c>
      <c r="D4950" s="5">
        <v>331</v>
      </c>
      <c r="E4950" s="4" t="s">
        <v>861</v>
      </c>
      <c r="F4950" s="4" t="s">
        <v>922</v>
      </c>
      <c r="G4950" s="4" t="s">
        <v>1314</v>
      </c>
      <c r="H4950" s="4">
        <v>2.73422732500077</v>
      </c>
      <c r="I4950" s="4"/>
      <c r="J4950" s="4"/>
      <c r="K4950" s="4"/>
      <c r="L4950" s="4">
        <v>1</v>
      </c>
      <c r="M4950" s="4" t="s">
        <v>1313</v>
      </c>
      <c r="N4950" s="4"/>
    </row>
    <row r="4951" spans="1:14" hidden="1" x14ac:dyDescent="0.3">
      <c r="A4951" s="4" t="s">
        <v>605</v>
      </c>
      <c r="B4951" s="4">
        <v>41</v>
      </c>
      <c r="C4951" s="4">
        <v>41.1</v>
      </c>
      <c r="D4951" s="5">
        <v>331</v>
      </c>
      <c r="E4951" s="4" t="s">
        <v>861</v>
      </c>
      <c r="F4951" s="4" t="s">
        <v>922</v>
      </c>
      <c r="G4951" s="4" t="s">
        <v>1089</v>
      </c>
      <c r="H4951" s="4">
        <v>3.8519999999999999</v>
      </c>
      <c r="I4951" s="4"/>
      <c r="J4951" s="4" t="s">
        <v>856</v>
      </c>
      <c r="K4951" s="4"/>
      <c r="L4951" s="4">
        <v>1</v>
      </c>
      <c r="M4951" s="4" t="s">
        <v>1313</v>
      </c>
      <c r="N4951" s="4"/>
    </row>
    <row r="4952" spans="1:14" hidden="1" x14ac:dyDescent="0.3">
      <c r="A4952" s="4" t="s">
        <v>605</v>
      </c>
      <c r="B4952" s="4">
        <v>41</v>
      </c>
      <c r="C4952" s="4">
        <v>41.1</v>
      </c>
      <c r="D4952" s="5">
        <v>331</v>
      </c>
      <c r="E4952" s="4" t="s">
        <v>861</v>
      </c>
      <c r="F4952" s="12" t="s">
        <v>922</v>
      </c>
      <c r="G4952" s="4" t="s">
        <v>1759</v>
      </c>
      <c r="H4952" s="4">
        <v>0.6</v>
      </c>
      <c r="I4952" s="4"/>
      <c r="J4952" s="4" t="s">
        <v>856</v>
      </c>
      <c r="K4952" s="4"/>
      <c r="L4952" s="4">
        <v>1</v>
      </c>
      <c r="M4952" s="4" t="s">
        <v>1313</v>
      </c>
      <c r="N4952" s="4"/>
    </row>
    <row r="4953" spans="1:14" hidden="1" x14ac:dyDescent="0.3">
      <c r="A4953" s="4" t="s">
        <v>605</v>
      </c>
      <c r="B4953" s="4">
        <v>41</v>
      </c>
      <c r="C4953" s="4">
        <v>41.1</v>
      </c>
      <c r="D4953" s="5">
        <v>331</v>
      </c>
      <c r="E4953" s="4" t="s">
        <v>861</v>
      </c>
      <c r="F4953" s="4" t="s">
        <v>922</v>
      </c>
      <c r="G4953" s="4" t="s">
        <v>1557</v>
      </c>
      <c r="H4953" s="4">
        <v>6.04</v>
      </c>
      <c r="I4953" s="4"/>
      <c r="J4953" s="17" t="s">
        <v>1316</v>
      </c>
      <c r="K4953" s="4"/>
      <c r="L4953" s="4">
        <v>1</v>
      </c>
      <c r="M4953" s="4" t="s">
        <v>1313</v>
      </c>
      <c r="N4953" s="4"/>
    </row>
    <row r="4954" spans="1:14" hidden="1" x14ac:dyDescent="0.3">
      <c r="A4954" s="4" t="s">
        <v>605</v>
      </c>
      <c r="B4954" s="4">
        <v>41</v>
      </c>
      <c r="C4954" s="4">
        <v>41.1</v>
      </c>
      <c r="D4954" s="5">
        <v>331</v>
      </c>
      <c r="E4954" s="4" t="s">
        <v>861</v>
      </c>
      <c r="F4954" s="4" t="s">
        <v>922</v>
      </c>
      <c r="G4954" s="4" t="s">
        <v>1317</v>
      </c>
      <c r="H4954" s="4">
        <v>0.56914956594152299</v>
      </c>
      <c r="I4954" s="4"/>
      <c r="J4954" s="17"/>
      <c r="K4954" s="4"/>
      <c r="L4954" s="4">
        <v>1</v>
      </c>
      <c r="M4954" s="4" t="s">
        <v>1313</v>
      </c>
      <c r="N4954" s="4"/>
    </row>
    <row r="4955" spans="1:14" hidden="1" x14ac:dyDescent="0.3">
      <c r="A4955" s="4" t="s">
        <v>605</v>
      </c>
      <c r="B4955" s="4">
        <v>41</v>
      </c>
      <c r="C4955" s="4">
        <v>41.1</v>
      </c>
      <c r="D4955" s="5">
        <v>331</v>
      </c>
      <c r="E4955" s="4" t="s">
        <v>861</v>
      </c>
      <c r="F4955" s="4" t="s">
        <v>922</v>
      </c>
      <c r="G4955" s="4" t="s">
        <v>1318</v>
      </c>
      <c r="H4955" s="4">
        <v>4.4049110905374702</v>
      </c>
      <c r="I4955" s="4"/>
      <c r="J4955" s="17"/>
      <c r="K4955" s="4"/>
      <c r="L4955" s="4">
        <v>1</v>
      </c>
      <c r="M4955" s="4" t="s">
        <v>1313</v>
      </c>
      <c r="N4955" s="4"/>
    </row>
    <row r="4956" spans="1:14" hidden="1" x14ac:dyDescent="0.3">
      <c r="A4956" s="4" t="s">
        <v>605</v>
      </c>
      <c r="B4956" s="4">
        <v>41</v>
      </c>
      <c r="C4956" s="4">
        <v>41.1</v>
      </c>
      <c r="D4956" s="5">
        <v>331</v>
      </c>
      <c r="E4956" s="4" t="s">
        <v>861</v>
      </c>
      <c r="F4956" s="4" t="s">
        <v>922</v>
      </c>
      <c r="G4956" s="4" t="s">
        <v>853</v>
      </c>
      <c r="H4956" s="4">
        <v>0.50429999999999997</v>
      </c>
      <c r="I4956" s="4"/>
      <c r="J4956" s="4" t="s">
        <v>1312</v>
      </c>
      <c r="K4956" s="4"/>
      <c r="L4956" s="4">
        <v>1</v>
      </c>
      <c r="M4956" s="4" t="s">
        <v>1313</v>
      </c>
      <c r="N4956" s="4"/>
    </row>
    <row r="4957" spans="1:14" hidden="1" x14ac:dyDescent="0.3">
      <c r="A4957" s="4" t="s">
        <v>605</v>
      </c>
      <c r="B4957" s="4">
        <v>41</v>
      </c>
      <c r="C4957" s="4">
        <v>41.1</v>
      </c>
      <c r="D4957" s="5">
        <v>332</v>
      </c>
      <c r="E4957" s="4" t="s">
        <v>861</v>
      </c>
      <c r="F4957" s="4" t="s">
        <v>922</v>
      </c>
      <c r="G4957" s="4" t="s">
        <v>968</v>
      </c>
      <c r="H4957" s="4">
        <v>1.64</v>
      </c>
      <c r="I4957" s="4"/>
      <c r="J4957" s="4" t="s">
        <v>856</v>
      </c>
      <c r="K4957" s="4"/>
      <c r="L4957" s="4">
        <v>1</v>
      </c>
      <c r="M4957" s="4" t="s">
        <v>1313</v>
      </c>
      <c r="N4957" s="4"/>
    </row>
    <row r="4958" spans="1:14" hidden="1" x14ac:dyDescent="0.3">
      <c r="A4958" s="4" t="s">
        <v>605</v>
      </c>
      <c r="B4958" s="4">
        <v>41</v>
      </c>
      <c r="C4958" s="4">
        <v>41.1</v>
      </c>
      <c r="D4958" s="5">
        <v>332</v>
      </c>
      <c r="E4958" s="4" t="s">
        <v>861</v>
      </c>
      <c r="F4958" s="4" t="s">
        <v>922</v>
      </c>
      <c r="G4958" s="4" t="s">
        <v>1314</v>
      </c>
      <c r="H4958" s="4">
        <v>2.73422732500077</v>
      </c>
      <c r="I4958" s="4"/>
      <c r="J4958" s="4"/>
      <c r="K4958" s="4"/>
      <c r="L4958" s="4">
        <v>1</v>
      </c>
      <c r="M4958" s="4" t="s">
        <v>1313</v>
      </c>
      <c r="N4958" s="4"/>
    </row>
    <row r="4959" spans="1:14" hidden="1" x14ac:dyDescent="0.3">
      <c r="A4959" s="4" t="s">
        <v>605</v>
      </c>
      <c r="B4959" s="4">
        <v>41</v>
      </c>
      <c r="C4959" s="4">
        <v>41.1</v>
      </c>
      <c r="D4959" s="5">
        <v>332</v>
      </c>
      <c r="E4959" s="4" t="s">
        <v>861</v>
      </c>
      <c r="F4959" s="4" t="s">
        <v>922</v>
      </c>
      <c r="G4959" s="4" t="s">
        <v>1089</v>
      </c>
      <c r="H4959" s="4">
        <v>3.8519999999999999</v>
      </c>
      <c r="I4959" s="4"/>
      <c r="J4959" s="4" t="s">
        <v>856</v>
      </c>
      <c r="K4959" s="4"/>
      <c r="L4959" s="4">
        <v>1</v>
      </c>
      <c r="M4959" s="4" t="s">
        <v>1313</v>
      </c>
      <c r="N4959" s="4"/>
    </row>
    <row r="4960" spans="1:14" hidden="1" x14ac:dyDescent="0.3">
      <c r="A4960" s="4" t="s">
        <v>605</v>
      </c>
      <c r="B4960" s="4">
        <v>41</v>
      </c>
      <c r="C4960" s="4">
        <v>41.1</v>
      </c>
      <c r="D4960" s="5">
        <v>332</v>
      </c>
      <c r="E4960" s="4" t="s">
        <v>861</v>
      </c>
      <c r="F4960" s="12" t="s">
        <v>922</v>
      </c>
      <c r="G4960" s="4" t="s">
        <v>1759</v>
      </c>
      <c r="H4960" s="4">
        <v>0.6</v>
      </c>
      <c r="I4960" s="4"/>
      <c r="J4960" s="4" t="s">
        <v>856</v>
      </c>
      <c r="K4960" s="4"/>
      <c r="L4960" s="4">
        <v>1</v>
      </c>
      <c r="M4960" s="4" t="s">
        <v>1313</v>
      </c>
      <c r="N4960" s="4"/>
    </row>
    <row r="4961" spans="1:14" hidden="1" x14ac:dyDescent="0.3">
      <c r="A4961" s="4" t="s">
        <v>605</v>
      </c>
      <c r="B4961" s="4">
        <v>41</v>
      </c>
      <c r="C4961" s="4">
        <v>41.1</v>
      </c>
      <c r="D4961" s="5">
        <v>332</v>
      </c>
      <c r="E4961" s="4" t="s">
        <v>861</v>
      </c>
      <c r="F4961" s="4" t="s">
        <v>922</v>
      </c>
      <c r="G4961" s="4" t="s">
        <v>1557</v>
      </c>
      <c r="H4961" s="4">
        <v>6.04</v>
      </c>
      <c r="I4961" s="4"/>
      <c r="J4961" s="17" t="s">
        <v>1316</v>
      </c>
      <c r="K4961" s="4"/>
      <c r="L4961" s="4">
        <v>1</v>
      </c>
      <c r="M4961" s="4" t="s">
        <v>1313</v>
      </c>
      <c r="N4961" s="4"/>
    </row>
    <row r="4962" spans="1:14" hidden="1" x14ac:dyDescent="0.3">
      <c r="A4962" s="4" t="s">
        <v>605</v>
      </c>
      <c r="B4962" s="4">
        <v>41</v>
      </c>
      <c r="C4962" s="4">
        <v>41.1</v>
      </c>
      <c r="D4962" s="5">
        <v>332</v>
      </c>
      <c r="E4962" s="4" t="s">
        <v>861</v>
      </c>
      <c r="F4962" s="4" t="s">
        <v>922</v>
      </c>
      <c r="G4962" s="4" t="s">
        <v>1317</v>
      </c>
      <c r="H4962" s="4">
        <v>0.56914956594152299</v>
      </c>
      <c r="I4962" s="4"/>
      <c r="J4962" s="17"/>
      <c r="K4962" s="4"/>
      <c r="L4962" s="4">
        <v>1</v>
      </c>
      <c r="M4962" s="4" t="s">
        <v>1313</v>
      </c>
      <c r="N4962" s="4"/>
    </row>
    <row r="4963" spans="1:14" hidden="1" x14ac:dyDescent="0.3">
      <c r="A4963" s="4" t="s">
        <v>605</v>
      </c>
      <c r="B4963" s="4">
        <v>41</v>
      </c>
      <c r="C4963" s="4">
        <v>41.1</v>
      </c>
      <c r="D4963" s="5">
        <v>332</v>
      </c>
      <c r="E4963" s="4" t="s">
        <v>861</v>
      </c>
      <c r="F4963" s="4" t="s">
        <v>922</v>
      </c>
      <c r="G4963" s="4" t="s">
        <v>1318</v>
      </c>
      <c r="H4963" s="4">
        <v>4.4049110905374702</v>
      </c>
      <c r="I4963" s="4"/>
      <c r="J4963" s="17"/>
      <c r="K4963" s="4"/>
      <c r="L4963" s="4">
        <v>1</v>
      </c>
      <c r="M4963" s="4" t="s">
        <v>1313</v>
      </c>
      <c r="N4963" s="4"/>
    </row>
    <row r="4964" spans="1:14" hidden="1" x14ac:dyDescent="0.3">
      <c r="A4964" s="4" t="s">
        <v>605</v>
      </c>
      <c r="B4964" s="4">
        <v>41</v>
      </c>
      <c r="C4964" s="4">
        <v>41.1</v>
      </c>
      <c r="D4964" s="5">
        <v>332</v>
      </c>
      <c r="E4964" s="4" t="s">
        <v>861</v>
      </c>
      <c r="F4964" s="4" t="s">
        <v>922</v>
      </c>
      <c r="G4964" s="4" t="s">
        <v>853</v>
      </c>
      <c r="H4964" s="4">
        <v>0.50429999999999997</v>
      </c>
      <c r="I4964" s="4"/>
      <c r="J4964" s="4" t="s">
        <v>1312</v>
      </c>
      <c r="K4964" s="4"/>
      <c r="L4964" s="4">
        <v>1</v>
      </c>
      <c r="M4964" s="4" t="s">
        <v>1313</v>
      </c>
      <c r="N4964" s="4"/>
    </row>
    <row r="4965" spans="1:14" hidden="1" x14ac:dyDescent="0.3">
      <c r="A4965" s="4" t="s">
        <v>605</v>
      </c>
      <c r="B4965" s="4">
        <v>41</v>
      </c>
      <c r="C4965" s="4">
        <v>41.2</v>
      </c>
      <c r="D4965" s="5">
        <v>333</v>
      </c>
      <c r="E4965" s="4" t="s">
        <v>861</v>
      </c>
      <c r="F4965" s="4" t="s">
        <v>922</v>
      </c>
      <c r="G4965" s="4" t="s">
        <v>968</v>
      </c>
      <c r="H4965" s="4">
        <v>5.38</v>
      </c>
      <c r="I4965" s="4"/>
      <c r="J4965" s="4" t="s">
        <v>856</v>
      </c>
      <c r="K4965" s="4"/>
      <c r="L4965" s="4">
        <v>1</v>
      </c>
      <c r="M4965" s="4" t="s">
        <v>1313</v>
      </c>
      <c r="N4965" s="4"/>
    </row>
    <row r="4966" spans="1:14" hidden="1" x14ac:dyDescent="0.3">
      <c r="A4966" s="4" t="s">
        <v>605</v>
      </c>
      <c r="B4966" s="4">
        <v>41</v>
      </c>
      <c r="C4966" s="4">
        <v>41.2</v>
      </c>
      <c r="D4966" s="5">
        <v>333</v>
      </c>
      <c r="E4966" s="4" t="s">
        <v>861</v>
      </c>
      <c r="F4966" s="4" t="s">
        <v>922</v>
      </c>
      <c r="G4966" s="4" t="s">
        <v>1314</v>
      </c>
      <c r="H4966" s="4">
        <v>2.3847561850613701</v>
      </c>
      <c r="I4966" s="4"/>
      <c r="J4966" s="4"/>
      <c r="K4966" s="4"/>
      <c r="L4966" s="4">
        <v>1</v>
      </c>
      <c r="M4966" s="4" t="s">
        <v>1313</v>
      </c>
      <c r="N4966" s="4"/>
    </row>
    <row r="4967" spans="1:14" hidden="1" x14ac:dyDescent="0.3">
      <c r="A4967" s="4" t="s">
        <v>605</v>
      </c>
      <c r="B4967" s="4">
        <v>41</v>
      </c>
      <c r="C4967" s="4">
        <v>41.2</v>
      </c>
      <c r="D4967" s="5">
        <v>333</v>
      </c>
      <c r="E4967" s="4" t="s">
        <v>861</v>
      </c>
      <c r="F4967" s="4" t="s">
        <v>922</v>
      </c>
      <c r="G4967" s="4" t="s">
        <v>1089</v>
      </c>
      <c r="H4967" s="4">
        <v>4.4829999999999997</v>
      </c>
      <c r="I4967" s="4"/>
      <c r="J4967" s="4" t="s">
        <v>856</v>
      </c>
      <c r="K4967" s="4"/>
      <c r="L4967" s="4">
        <v>1</v>
      </c>
      <c r="M4967" s="4" t="s">
        <v>1313</v>
      </c>
      <c r="N4967" s="4"/>
    </row>
    <row r="4968" spans="1:14" hidden="1" x14ac:dyDescent="0.3">
      <c r="A4968" s="4" t="s">
        <v>605</v>
      </c>
      <c r="B4968" s="4">
        <v>41</v>
      </c>
      <c r="C4968" s="4">
        <v>41.2</v>
      </c>
      <c r="D4968" s="5">
        <v>333</v>
      </c>
      <c r="E4968" s="4" t="s">
        <v>861</v>
      </c>
      <c r="F4968" s="12" t="s">
        <v>922</v>
      </c>
      <c r="G4968" s="4" t="s">
        <v>1759</v>
      </c>
      <c r="H4968" s="4">
        <v>0.53</v>
      </c>
      <c r="I4968" s="4"/>
      <c r="J4968" s="4" t="s">
        <v>856</v>
      </c>
      <c r="K4968" s="4"/>
      <c r="L4968" s="4">
        <v>1</v>
      </c>
      <c r="M4968" s="4" t="s">
        <v>1313</v>
      </c>
      <c r="N4968" s="4"/>
    </row>
    <row r="4969" spans="1:14" hidden="1" x14ac:dyDescent="0.3">
      <c r="A4969" s="4" t="s">
        <v>605</v>
      </c>
      <c r="B4969" s="4">
        <v>41</v>
      </c>
      <c r="C4969" s="4">
        <v>41.2</v>
      </c>
      <c r="D4969" s="5">
        <v>333</v>
      </c>
      <c r="E4969" s="4" t="s">
        <v>861</v>
      </c>
      <c r="F4969" s="4" t="s">
        <v>922</v>
      </c>
      <c r="G4969" s="4" t="s">
        <v>1557</v>
      </c>
      <c r="H4969" s="4">
        <v>1.91</v>
      </c>
      <c r="I4969" s="4"/>
      <c r="J4969" s="17" t="s">
        <v>1316</v>
      </c>
      <c r="K4969" s="4"/>
      <c r="L4969" s="4">
        <v>1</v>
      </c>
      <c r="M4969" s="4" t="s">
        <v>1313</v>
      </c>
      <c r="N4969" s="4"/>
    </row>
    <row r="4970" spans="1:14" hidden="1" x14ac:dyDescent="0.3">
      <c r="A4970" s="4" t="s">
        <v>605</v>
      </c>
      <c r="B4970" s="4">
        <v>41</v>
      </c>
      <c r="C4970" s="4">
        <v>41.2</v>
      </c>
      <c r="D4970" s="5">
        <v>333</v>
      </c>
      <c r="E4970" s="4" t="s">
        <v>861</v>
      </c>
      <c r="F4970" s="4" t="s">
        <v>922</v>
      </c>
      <c r="G4970" s="4" t="s">
        <v>1317</v>
      </c>
      <c r="H4970" s="4">
        <v>5.9969142328937797E-2</v>
      </c>
      <c r="I4970" s="4"/>
      <c r="J4970" s="17"/>
      <c r="K4970" s="4"/>
      <c r="L4970" s="4">
        <v>1</v>
      </c>
      <c r="M4970" s="4" t="s">
        <v>1313</v>
      </c>
      <c r="N4970" s="4"/>
    </row>
    <row r="4971" spans="1:14" hidden="1" x14ac:dyDescent="0.3">
      <c r="A4971" s="4" t="s">
        <v>605</v>
      </c>
      <c r="B4971" s="4">
        <v>41</v>
      </c>
      <c r="C4971" s="4">
        <v>41.2</v>
      </c>
      <c r="D4971" s="5">
        <v>333</v>
      </c>
      <c r="E4971" s="4" t="s">
        <v>861</v>
      </c>
      <c r="F4971" s="4" t="s">
        <v>922</v>
      </c>
      <c r="G4971" s="4" t="s">
        <v>1318</v>
      </c>
      <c r="H4971" s="4">
        <v>2.69329877718125</v>
      </c>
      <c r="I4971" s="4"/>
      <c r="J4971" s="17"/>
      <c r="K4971" s="4"/>
      <c r="L4971" s="4">
        <v>1</v>
      </c>
      <c r="M4971" s="4" t="s">
        <v>1313</v>
      </c>
      <c r="N4971" s="4"/>
    </row>
    <row r="4972" spans="1:14" hidden="1" x14ac:dyDescent="0.3">
      <c r="A4972" s="4" t="s">
        <v>605</v>
      </c>
      <c r="B4972" s="4">
        <v>41</v>
      </c>
      <c r="C4972" s="4">
        <v>41.2</v>
      </c>
      <c r="D4972" s="5">
        <v>333</v>
      </c>
      <c r="E4972" s="4" t="s">
        <v>861</v>
      </c>
      <c r="F4972" s="4" t="s">
        <v>922</v>
      </c>
      <c r="G4972" s="4" t="s">
        <v>853</v>
      </c>
      <c r="H4972" s="4">
        <v>0.29499999999999998</v>
      </c>
      <c r="I4972" s="4"/>
      <c r="J4972" s="4" t="s">
        <v>1312</v>
      </c>
      <c r="K4972" s="4"/>
      <c r="L4972" s="4">
        <v>1</v>
      </c>
      <c r="M4972" s="4" t="s">
        <v>1313</v>
      </c>
      <c r="N4972" s="4"/>
    </row>
    <row r="4973" spans="1:14" hidden="1" x14ac:dyDescent="0.3">
      <c r="A4973" s="4" t="s">
        <v>605</v>
      </c>
      <c r="B4973" s="4">
        <v>41</v>
      </c>
      <c r="C4973" s="4">
        <v>41.2</v>
      </c>
      <c r="D4973" s="5">
        <v>334</v>
      </c>
      <c r="E4973" s="4" t="s">
        <v>861</v>
      </c>
      <c r="F4973" s="4" t="s">
        <v>922</v>
      </c>
      <c r="G4973" s="4" t="s">
        <v>968</v>
      </c>
      <c r="H4973" s="4">
        <v>5.38</v>
      </c>
      <c r="I4973" s="4"/>
      <c r="J4973" s="4" t="s">
        <v>856</v>
      </c>
      <c r="K4973" s="4"/>
      <c r="L4973" s="4">
        <v>1</v>
      </c>
      <c r="M4973" s="4" t="s">
        <v>1313</v>
      </c>
      <c r="N4973" s="4"/>
    </row>
    <row r="4974" spans="1:14" hidden="1" x14ac:dyDescent="0.3">
      <c r="A4974" s="4" t="s">
        <v>605</v>
      </c>
      <c r="B4974" s="4">
        <v>41</v>
      </c>
      <c r="C4974" s="4">
        <v>41.2</v>
      </c>
      <c r="D4974" s="5">
        <v>334</v>
      </c>
      <c r="E4974" s="4" t="s">
        <v>861</v>
      </c>
      <c r="F4974" s="4" t="s">
        <v>922</v>
      </c>
      <c r="G4974" s="4" t="s">
        <v>1314</v>
      </c>
      <c r="H4974" s="4">
        <v>2.3847561850613701</v>
      </c>
      <c r="I4974" s="4"/>
      <c r="J4974" s="4"/>
      <c r="K4974" s="4"/>
      <c r="L4974" s="4">
        <v>1</v>
      </c>
      <c r="M4974" s="4" t="s">
        <v>1313</v>
      </c>
      <c r="N4974" s="4"/>
    </row>
    <row r="4975" spans="1:14" hidden="1" x14ac:dyDescent="0.3">
      <c r="A4975" s="4" t="s">
        <v>605</v>
      </c>
      <c r="B4975" s="4">
        <v>41</v>
      </c>
      <c r="C4975" s="4">
        <v>41.2</v>
      </c>
      <c r="D4975" s="5">
        <v>334</v>
      </c>
      <c r="E4975" s="4" t="s">
        <v>861</v>
      </c>
      <c r="F4975" s="4" t="s">
        <v>922</v>
      </c>
      <c r="G4975" s="4" t="s">
        <v>1089</v>
      </c>
      <c r="H4975" s="4">
        <v>4.4829999999999997</v>
      </c>
      <c r="I4975" s="4"/>
      <c r="J4975" s="4" t="s">
        <v>856</v>
      </c>
      <c r="K4975" s="4"/>
      <c r="L4975" s="4">
        <v>1</v>
      </c>
      <c r="M4975" s="4" t="s">
        <v>1313</v>
      </c>
      <c r="N4975" s="4"/>
    </row>
    <row r="4976" spans="1:14" hidden="1" x14ac:dyDescent="0.3">
      <c r="A4976" s="4" t="s">
        <v>605</v>
      </c>
      <c r="B4976" s="4">
        <v>41</v>
      </c>
      <c r="C4976" s="4">
        <v>41.2</v>
      </c>
      <c r="D4976" s="5">
        <v>334</v>
      </c>
      <c r="E4976" s="4" t="s">
        <v>861</v>
      </c>
      <c r="F4976" s="12" t="s">
        <v>922</v>
      </c>
      <c r="G4976" s="4" t="s">
        <v>1759</v>
      </c>
      <c r="H4976" s="4">
        <v>0.53</v>
      </c>
      <c r="I4976" s="4"/>
      <c r="J4976" s="4" t="s">
        <v>856</v>
      </c>
      <c r="K4976" s="4"/>
      <c r="L4976" s="4">
        <v>1</v>
      </c>
      <c r="M4976" s="4" t="s">
        <v>1313</v>
      </c>
      <c r="N4976" s="4"/>
    </row>
    <row r="4977" spans="1:14" hidden="1" x14ac:dyDescent="0.3">
      <c r="A4977" s="4" t="s">
        <v>605</v>
      </c>
      <c r="B4977" s="4">
        <v>41</v>
      </c>
      <c r="C4977" s="4">
        <v>41.2</v>
      </c>
      <c r="D4977" s="5">
        <v>334</v>
      </c>
      <c r="E4977" s="4" t="s">
        <v>861</v>
      </c>
      <c r="F4977" s="4" t="s">
        <v>922</v>
      </c>
      <c r="G4977" s="4" t="s">
        <v>1557</v>
      </c>
      <c r="H4977" s="4">
        <v>1.91</v>
      </c>
      <c r="I4977" s="4"/>
      <c r="J4977" s="17" t="s">
        <v>1316</v>
      </c>
      <c r="K4977" s="4"/>
      <c r="L4977" s="4">
        <v>1</v>
      </c>
      <c r="M4977" s="4" t="s">
        <v>1313</v>
      </c>
      <c r="N4977" s="4"/>
    </row>
    <row r="4978" spans="1:14" hidden="1" x14ac:dyDescent="0.3">
      <c r="A4978" s="4" t="s">
        <v>605</v>
      </c>
      <c r="B4978" s="4">
        <v>41</v>
      </c>
      <c r="C4978" s="4">
        <v>41.2</v>
      </c>
      <c r="D4978" s="5">
        <v>334</v>
      </c>
      <c r="E4978" s="4" t="s">
        <v>861</v>
      </c>
      <c r="F4978" s="4" t="s">
        <v>922</v>
      </c>
      <c r="G4978" s="4" t="s">
        <v>1317</v>
      </c>
      <c r="H4978" s="4">
        <v>5.9969142328937797E-2</v>
      </c>
      <c r="I4978" s="4"/>
      <c r="J4978" s="17"/>
      <c r="K4978" s="4"/>
      <c r="L4978" s="4">
        <v>1</v>
      </c>
      <c r="M4978" s="4" t="s">
        <v>1313</v>
      </c>
      <c r="N4978" s="4"/>
    </row>
    <row r="4979" spans="1:14" hidden="1" x14ac:dyDescent="0.3">
      <c r="A4979" s="4" t="s">
        <v>605</v>
      </c>
      <c r="B4979" s="4">
        <v>41</v>
      </c>
      <c r="C4979" s="4">
        <v>41.2</v>
      </c>
      <c r="D4979" s="5">
        <v>334</v>
      </c>
      <c r="E4979" s="4" t="s">
        <v>861</v>
      </c>
      <c r="F4979" s="4" t="s">
        <v>922</v>
      </c>
      <c r="G4979" s="4" t="s">
        <v>1318</v>
      </c>
      <c r="H4979" s="4">
        <v>2.69329877718125</v>
      </c>
      <c r="I4979" s="4"/>
      <c r="J4979" s="17"/>
      <c r="K4979" s="4"/>
      <c r="L4979" s="4">
        <v>1</v>
      </c>
      <c r="M4979" s="4" t="s">
        <v>1313</v>
      </c>
      <c r="N4979" s="4"/>
    </row>
    <row r="4980" spans="1:14" hidden="1" x14ac:dyDescent="0.3">
      <c r="A4980" s="4" t="s">
        <v>605</v>
      </c>
      <c r="B4980" s="4">
        <v>41</v>
      </c>
      <c r="C4980" s="4">
        <v>41.2</v>
      </c>
      <c r="D4980" s="5">
        <v>334</v>
      </c>
      <c r="E4980" s="4" t="s">
        <v>861</v>
      </c>
      <c r="F4980" s="4" t="s">
        <v>922</v>
      </c>
      <c r="G4980" s="4" t="s">
        <v>853</v>
      </c>
      <c r="H4980" s="4">
        <v>0.29499999999999998</v>
      </c>
      <c r="I4980" s="4"/>
      <c r="J4980" s="4" t="s">
        <v>1312</v>
      </c>
      <c r="K4980" s="4"/>
      <c r="L4980" s="4">
        <v>1</v>
      </c>
      <c r="M4980" s="4" t="s">
        <v>1313</v>
      </c>
      <c r="N4980" s="4"/>
    </row>
    <row r="4981" spans="1:14" hidden="1" x14ac:dyDescent="0.3">
      <c r="A4981" s="4" t="s">
        <v>605</v>
      </c>
      <c r="B4981" s="4">
        <v>41</v>
      </c>
      <c r="C4981" s="4">
        <v>41.1</v>
      </c>
      <c r="D4981" s="5">
        <v>335</v>
      </c>
      <c r="E4981" s="4" t="s">
        <v>861</v>
      </c>
      <c r="F4981" s="4" t="s">
        <v>922</v>
      </c>
      <c r="G4981" s="4" t="s">
        <v>968</v>
      </c>
      <c r="H4981" s="4">
        <v>6.04</v>
      </c>
      <c r="I4981" s="4"/>
      <c r="J4981" s="4" t="s">
        <v>856</v>
      </c>
      <c r="K4981" s="4"/>
      <c r="L4981" s="4">
        <v>1</v>
      </c>
      <c r="M4981" s="4" t="s">
        <v>1313</v>
      </c>
      <c r="N4981" s="4"/>
    </row>
    <row r="4982" spans="1:14" hidden="1" x14ac:dyDescent="0.3">
      <c r="A4982" s="4" t="s">
        <v>605</v>
      </c>
      <c r="B4982" s="4">
        <v>41</v>
      </c>
      <c r="C4982" s="4">
        <v>41.1</v>
      </c>
      <c r="D4982" s="5">
        <v>335</v>
      </c>
      <c r="E4982" s="4" t="s">
        <v>861</v>
      </c>
      <c r="F4982" s="4" t="s">
        <v>922</v>
      </c>
      <c r="G4982" s="4" t="s">
        <v>1314</v>
      </c>
      <c r="H4982" s="4">
        <v>2.0681713316807002</v>
      </c>
      <c r="I4982" s="4"/>
      <c r="J4982" s="4"/>
      <c r="K4982" s="4"/>
      <c r="L4982" s="4">
        <v>1</v>
      </c>
      <c r="M4982" s="4" t="s">
        <v>1313</v>
      </c>
      <c r="N4982" s="4"/>
    </row>
    <row r="4983" spans="1:14" hidden="1" x14ac:dyDescent="0.3">
      <c r="A4983" s="4" t="s">
        <v>605</v>
      </c>
      <c r="B4983" s="4">
        <v>41</v>
      </c>
      <c r="C4983" s="4">
        <v>41.1</v>
      </c>
      <c r="D4983" s="5">
        <v>335</v>
      </c>
      <c r="E4983" s="4" t="s">
        <v>861</v>
      </c>
      <c r="F4983" s="4" t="s">
        <v>922</v>
      </c>
      <c r="G4983" s="4" t="s">
        <v>1089</v>
      </c>
      <c r="H4983" s="4">
        <v>2.4569999999999999</v>
      </c>
      <c r="I4983" s="4"/>
      <c r="J4983" s="4" t="s">
        <v>856</v>
      </c>
      <c r="K4983" s="4"/>
      <c r="L4983" s="4">
        <v>1</v>
      </c>
      <c r="M4983" s="4" t="s">
        <v>1313</v>
      </c>
      <c r="N4983" s="4"/>
    </row>
    <row r="4984" spans="1:14" hidden="1" x14ac:dyDescent="0.3">
      <c r="A4984" s="4" t="s">
        <v>605</v>
      </c>
      <c r="B4984" s="4">
        <v>41</v>
      </c>
      <c r="C4984" s="4">
        <v>41.1</v>
      </c>
      <c r="D4984" s="5">
        <v>335</v>
      </c>
      <c r="E4984" s="4" t="s">
        <v>861</v>
      </c>
      <c r="F4984" s="12" t="s">
        <v>922</v>
      </c>
      <c r="G4984" s="4" t="s">
        <v>1759</v>
      </c>
      <c r="H4984" s="4">
        <v>0.95</v>
      </c>
      <c r="I4984" s="4"/>
      <c r="J4984" s="4" t="s">
        <v>856</v>
      </c>
      <c r="K4984" s="4"/>
      <c r="L4984" s="4">
        <v>1</v>
      </c>
      <c r="M4984" s="4" t="s">
        <v>1313</v>
      </c>
      <c r="N4984" s="4"/>
    </row>
    <row r="4985" spans="1:14" hidden="1" x14ac:dyDescent="0.3">
      <c r="A4985" s="4" t="s">
        <v>605</v>
      </c>
      <c r="B4985" s="4">
        <v>41</v>
      </c>
      <c r="C4985" s="4">
        <v>41.1</v>
      </c>
      <c r="D4985" s="5">
        <v>335</v>
      </c>
      <c r="E4985" s="4" t="s">
        <v>861</v>
      </c>
      <c r="F4985" s="4" t="s">
        <v>922</v>
      </c>
      <c r="G4985" s="4" t="s">
        <v>1557</v>
      </c>
      <c r="H4985" s="4">
        <v>1.44</v>
      </c>
      <c r="I4985" s="4"/>
      <c r="J4985" s="17" t="s">
        <v>1316</v>
      </c>
      <c r="K4985" s="4"/>
      <c r="L4985" s="4">
        <v>1</v>
      </c>
      <c r="M4985" s="4" t="s">
        <v>1313</v>
      </c>
      <c r="N4985" s="4"/>
    </row>
    <row r="4986" spans="1:14" hidden="1" x14ac:dyDescent="0.3">
      <c r="A4986" s="4" t="s">
        <v>605</v>
      </c>
      <c r="B4986" s="4">
        <v>41</v>
      </c>
      <c r="C4986" s="4">
        <v>41.1</v>
      </c>
      <c r="D4986" s="5">
        <v>335</v>
      </c>
      <c r="E4986" s="4" t="s">
        <v>861</v>
      </c>
      <c r="F4986" s="4" t="s">
        <v>922</v>
      </c>
      <c r="G4986" s="4" t="s">
        <v>1317</v>
      </c>
      <c r="H4986" s="4">
        <v>0.103317963104484</v>
      </c>
      <c r="I4986" s="4"/>
      <c r="J4986" s="17"/>
      <c r="K4986" s="4"/>
      <c r="L4986" s="4">
        <v>1</v>
      </c>
      <c r="M4986" s="4" t="s">
        <v>1313</v>
      </c>
      <c r="N4986" s="4"/>
    </row>
    <row r="4987" spans="1:14" hidden="1" x14ac:dyDescent="0.3">
      <c r="A4987" s="4" t="s">
        <v>605</v>
      </c>
      <c r="B4987" s="4">
        <v>41</v>
      </c>
      <c r="C4987" s="4">
        <v>41.1</v>
      </c>
      <c r="D4987" s="5">
        <v>335</v>
      </c>
      <c r="E4987" s="4" t="s">
        <v>861</v>
      </c>
      <c r="F4987" s="4" t="s">
        <v>922</v>
      </c>
      <c r="G4987" s="4" t="s">
        <v>1318</v>
      </c>
      <c r="H4987" s="4">
        <v>4.6526545596831701</v>
      </c>
      <c r="I4987" s="4"/>
      <c r="J4987" s="17"/>
      <c r="K4987" s="4"/>
      <c r="L4987" s="4">
        <v>1</v>
      </c>
      <c r="M4987" s="4" t="s">
        <v>1313</v>
      </c>
      <c r="N4987" s="4"/>
    </row>
    <row r="4988" spans="1:14" hidden="1" x14ac:dyDescent="0.3">
      <c r="A4988" s="4" t="s">
        <v>605</v>
      </c>
      <c r="B4988" s="4">
        <v>41</v>
      </c>
      <c r="C4988" s="4">
        <v>41.1</v>
      </c>
      <c r="D4988" s="5">
        <v>335</v>
      </c>
      <c r="E4988" s="4" t="s">
        <v>861</v>
      </c>
      <c r="F4988" s="4" t="s">
        <v>922</v>
      </c>
      <c r="G4988" s="4" t="s">
        <v>853</v>
      </c>
      <c r="H4988" s="4">
        <v>0.35699999999999998</v>
      </c>
      <c r="I4988" s="4"/>
      <c r="J4988" s="4" t="s">
        <v>1312</v>
      </c>
      <c r="K4988" s="4"/>
      <c r="L4988" s="4">
        <v>1</v>
      </c>
      <c r="M4988" s="4" t="s">
        <v>1313</v>
      </c>
      <c r="N4988" s="4"/>
    </row>
    <row r="4989" spans="1:14" hidden="1" x14ac:dyDescent="0.3">
      <c r="A4989" s="4" t="s">
        <v>605</v>
      </c>
      <c r="B4989" s="4">
        <v>41</v>
      </c>
      <c r="C4989" s="4">
        <v>41.1</v>
      </c>
      <c r="D4989" s="5">
        <v>336</v>
      </c>
      <c r="E4989" s="4" t="s">
        <v>861</v>
      </c>
      <c r="F4989" s="4" t="s">
        <v>922</v>
      </c>
      <c r="G4989" s="4" t="s">
        <v>968</v>
      </c>
      <c r="H4989" s="4">
        <v>2.96</v>
      </c>
      <c r="I4989" s="4"/>
      <c r="J4989" s="4" t="s">
        <v>856</v>
      </c>
      <c r="K4989" s="4"/>
      <c r="L4989" s="4">
        <v>1</v>
      </c>
      <c r="M4989" s="4" t="s">
        <v>1313</v>
      </c>
      <c r="N4989" s="4"/>
    </row>
    <row r="4990" spans="1:14" hidden="1" x14ac:dyDescent="0.3">
      <c r="A4990" s="4" t="s">
        <v>605</v>
      </c>
      <c r="B4990" s="4">
        <v>41</v>
      </c>
      <c r="C4990" s="4">
        <v>41.1</v>
      </c>
      <c r="D4990" s="5">
        <v>336</v>
      </c>
      <c r="E4990" s="4" t="s">
        <v>861</v>
      </c>
      <c r="F4990" s="4" t="s">
        <v>922</v>
      </c>
      <c r="G4990" s="4" t="s">
        <v>1314</v>
      </c>
      <c r="H4990" s="4">
        <v>2.2514032010327201</v>
      </c>
      <c r="I4990" s="4"/>
      <c r="J4990" s="4"/>
      <c r="K4990" s="4"/>
      <c r="L4990" s="4">
        <v>1</v>
      </c>
      <c r="M4990" s="4" t="s">
        <v>1313</v>
      </c>
      <c r="N4990" s="4"/>
    </row>
    <row r="4991" spans="1:14" hidden="1" x14ac:dyDescent="0.3">
      <c r="A4991" s="4" t="s">
        <v>605</v>
      </c>
      <c r="B4991" s="4">
        <v>41</v>
      </c>
      <c r="C4991" s="4">
        <v>41.1</v>
      </c>
      <c r="D4991" s="5">
        <v>336</v>
      </c>
      <c r="E4991" s="4" t="s">
        <v>861</v>
      </c>
      <c r="F4991" s="4" t="s">
        <v>922</v>
      </c>
      <c r="G4991" s="4" t="s">
        <v>1089</v>
      </c>
      <c r="H4991" s="4">
        <v>4.3780000000000001</v>
      </c>
      <c r="I4991" s="4"/>
      <c r="J4991" s="4" t="s">
        <v>856</v>
      </c>
      <c r="K4991" s="4"/>
      <c r="L4991" s="4">
        <v>1</v>
      </c>
      <c r="M4991" s="4" t="s">
        <v>1313</v>
      </c>
      <c r="N4991" s="4"/>
    </row>
    <row r="4992" spans="1:14" hidden="1" x14ac:dyDescent="0.3">
      <c r="A4992" s="4" t="s">
        <v>605</v>
      </c>
      <c r="B4992" s="4">
        <v>41</v>
      </c>
      <c r="C4992" s="4">
        <v>41.1</v>
      </c>
      <c r="D4992" s="5">
        <v>336</v>
      </c>
      <c r="E4992" s="4" t="s">
        <v>861</v>
      </c>
      <c r="F4992" s="12" t="s">
        <v>922</v>
      </c>
      <c r="G4992" s="4" t="s">
        <v>1759</v>
      </c>
      <c r="H4992" s="4">
        <v>0.28999999999999998</v>
      </c>
      <c r="I4992" s="4"/>
      <c r="J4992" s="4" t="s">
        <v>856</v>
      </c>
      <c r="K4992" s="4"/>
      <c r="L4992" s="4">
        <v>1</v>
      </c>
      <c r="M4992" s="4" t="s">
        <v>1313</v>
      </c>
      <c r="N4992" s="4"/>
    </row>
    <row r="4993" spans="1:14" hidden="1" x14ac:dyDescent="0.3">
      <c r="A4993" s="4" t="s">
        <v>605</v>
      </c>
      <c r="B4993" s="4">
        <v>41</v>
      </c>
      <c r="C4993" s="4">
        <v>41.1</v>
      </c>
      <c r="D4993" s="5">
        <v>336</v>
      </c>
      <c r="E4993" s="4" t="s">
        <v>861</v>
      </c>
      <c r="F4993" s="4" t="s">
        <v>922</v>
      </c>
      <c r="G4993" s="4" t="s">
        <v>1557</v>
      </c>
      <c r="H4993" s="4">
        <v>5.79</v>
      </c>
      <c r="I4993" s="4"/>
      <c r="J4993" s="17" t="s">
        <v>1316</v>
      </c>
      <c r="K4993" s="4"/>
      <c r="L4993" s="4">
        <v>1</v>
      </c>
      <c r="M4993" s="4" t="s">
        <v>1313</v>
      </c>
      <c r="N4993" s="4"/>
    </row>
    <row r="4994" spans="1:14" hidden="1" x14ac:dyDescent="0.3">
      <c r="A4994" s="4" t="s">
        <v>605</v>
      </c>
      <c r="B4994" s="4">
        <v>41</v>
      </c>
      <c r="C4994" s="4">
        <v>41.1</v>
      </c>
      <c r="D4994" s="5">
        <v>336</v>
      </c>
      <c r="E4994" s="4" t="s">
        <v>861</v>
      </c>
      <c r="F4994" s="4" t="s">
        <v>922</v>
      </c>
      <c r="G4994" s="4" t="s">
        <v>1317</v>
      </c>
      <c r="H4994" s="4">
        <v>6.3294772576543104E-2</v>
      </c>
      <c r="I4994" s="4"/>
      <c r="J4994" s="17"/>
      <c r="K4994" s="4"/>
      <c r="L4994" s="4">
        <v>1</v>
      </c>
      <c r="M4994" s="4" t="s">
        <v>1313</v>
      </c>
      <c r="N4994" s="4"/>
    </row>
    <row r="4995" spans="1:14" hidden="1" x14ac:dyDescent="0.3">
      <c r="A4995" s="4" t="s">
        <v>605</v>
      </c>
      <c r="B4995" s="4">
        <v>41</v>
      </c>
      <c r="C4995" s="4">
        <v>41.1</v>
      </c>
      <c r="D4995" s="5">
        <v>336</v>
      </c>
      <c r="E4995" s="4" t="s">
        <v>861</v>
      </c>
      <c r="F4995" s="4" t="s">
        <v>922</v>
      </c>
      <c r="G4995" s="4" t="s">
        <v>1318</v>
      </c>
      <c r="H4995" s="4">
        <v>2.8504539283036401</v>
      </c>
      <c r="I4995" s="4"/>
      <c r="J4995" s="17"/>
      <c r="K4995" s="4"/>
      <c r="L4995" s="4">
        <v>1</v>
      </c>
      <c r="M4995" s="4" t="s">
        <v>1313</v>
      </c>
      <c r="N4995" s="4"/>
    </row>
    <row r="4996" spans="1:14" hidden="1" x14ac:dyDescent="0.3">
      <c r="A4996" s="4" t="s">
        <v>605</v>
      </c>
      <c r="B4996" s="4">
        <v>41</v>
      </c>
      <c r="C4996" s="4">
        <v>41.1</v>
      </c>
      <c r="D4996" s="5">
        <v>336</v>
      </c>
      <c r="E4996" s="4" t="s">
        <v>861</v>
      </c>
      <c r="F4996" s="4" t="s">
        <v>922</v>
      </c>
      <c r="G4996" s="4" t="s">
        <v>853</v>
      </c>
      <c r="H4996" s="4">
        <v>0.35699999999999998</v>
      </c>
      <c r="I4996" s="4"/>
      <c r="J4996" s="4" t="s">
        <v>1312</v>
      </c>
      <c r="K4996" s="4"/>
      <c r="L4996" s="4">
        <v>1</v>
      </c>
      <c r="M4996" s="4" t="s">
        <v>1313</v>
      </c>
      <c r="N4996" s="4"/>
    </row>
    <row r="4997" spans="1:14" hidden="1" x14ac:dyDescent="0.3">
      <c r="A4997" s="4" t="s">
        <v>605</v>
      </c>
      <c r="B4997" s="4">
        <v>41</v>
      </c>
      <c r="C4997" s="4">
        <v>41.1</v>
      </c>
      <c r="D4997" s="5">
        <v>337</v>
      </c>
      <c r="E4997" s="4" t="s">
        <v>861</v>
      </c>
      <c r="F4997" s="4" t="s">
        <v>922</v>
      </c>
      <c r="G4997" s="4" t="s">
        <v>968</v>
      </c>
      <c r="H4997" s="4">
        <v>2.0958161604154002</v>
      </c>
      <c r="I4997" s="4"/>
      <c r="J4997" s="4" t="s">
        <v>856</v>
      </c>
      <c r="K4997" s="4"/>
      <c r="L4997" s="4">
        <v>1</v>
      </c>
      <c r="M4997" s="4" t="s">
        <v>1313</v>
      </c>
      <c r="N4997" s="4"/>
    </row>
    <row r="4998" spans="1:14" hidden="1" x14ac:dyDescent="0.3">
      <c r="A4998" s="4" t="s">
        <v>605</v>
      </c>
      <c r="B4998" s="4">
        <v>41</v>
      </c>
      <c r="C4998" s="4">
        <v>41.1</v>
      </c>
      <c r="D4998" s="5">
        <v>337</v>
      </c>
      <c r="E4998" s="4" t="s">
        <v>861</v>
      </c>
      <c r="F4998" s="4" t="s">
        <v>922</v>
      </c>
      <c r="G4998" s="4" t="s">
        <v>1314</v>
      </c>
      <c r="H4998" s="4">
        <v>2.7027276603269499</v>
      </c>
      <c r="I4998" s="4"/>
      <c r="J4998" s="4"/>
      <c r="K4998" s="4"/>
      <c r="L4998" s="4">
        <v>1</v>
      </c>
      <c r="M4998" s="4" t="s">
        <v>1313</v>
      </c>
      <c r="N4998" s="4"/>
    </row>
    <row r="4999" spans="1:14" hidden="1" x14ac:dyDescent="0.3">
      <c r="A4999" s="4" t="s">
        <v>605</v>
      </c>
      <c r="B4999" s="4">
        <v>41</v>
      </c>
      <c r="C4999" s="4">
        <v>41.1</v>
      </c>
      <c r="D4999" s="5">
        <v>337</v>
      </c>
      <c r="E4999" s="4" t="s">
        <v>861</v>
      </c>
      <c r="F4999" s="4" t="s">
        <v>922</v>
      </c>
      <c r="G4999" s="4" t="s">
        <v>1315</v>
      </c>
      <c r="H4999" s="4">
        <v>11.949007811955299</v>
      </c>
      <c r="I4999" s="4"/>
      <c r="J4999" s="4" t="s">
        <v>1343</v>
      </c>
      <c r="K4999" s="4"/>
      <c r="L4999" s="4">
        <v>1</v>
      </c>
      <c r="M4999" s="4" t="s">
        <v>1313</v>
      </c>
      <c r="N4999" s="4"/>
    </row>
    <row r="5000" spans="1:14" hidden="1" x14ac:dyDescent="0.3">
      <c r="A5000" s="4" t="s">
        <v>605</v>
      </c>
      <c r="B5000" s="4">
        <v>41</v>
      </c>
      <c r="C5000" s="4">
        <v>41.1</v>
      </c>
      <c r="D5000" s="5">
        <v>337</v>
      </c>
      <c r="E5000" s="4" t="s">
        <v>861</v>
      </c>
      <c r="F5000" s="4" t="s">
        <v>922</v>
      </c>
      <c r="G5000" s="4" t="s">
        <v>1089</v>
      </c>
      <c r="H5000" s="4">
        <v>5.42005420054201</v>
      </c>
      <c r="I5000" s="4"/>
      <c r="J5000" s="4" t="s">
        <v>856</v>
      </c>
      <c r="K5000" s="4"/>
      <c r="L5000" s="4">
        <v>1</v>
      </c>
      <c r="M5000" s="4" t="s">
        <v>1313</v>
      </c>
      <c r="N5000" s="4"/>
    </row>
    <row r="5001" spans="1:14" hidden="1" x14ac:dyDescent="0.3">
      <c r="A5001" s="4" t="s">
        <v>605</v>
      </c>
      <c r="B5001" s="4">
        <v>41</v>
      </c>
      <c r="C5001" s="4">
        <v>41.1</v>
      </c>
      <c r="D5001" s="5">
        <v>337</v>
      </c>
      <c r="E5001" s="4" t="s">
        <v>861</v>
      </c>
      <c r="F5001" s="12" t="s">
        <v>922</v>
      </c>
      <c r="G5001" s="4" t="s">
        <v>1759</v>
      </c>
      <c r="H5001" s="4">
        <v>1.03</v>
      </c>
      <c r="I5001" s="4"/>
      <c r="J5001" s="4" t="s">
        <v>856</v>
      </c>
      <c r="K5001" s="4"/>
      <c r="L5001" s="4">
        <v>1</v>
      </c>
      <c r="M5001" s="4" t="s">
        <v>1313</v>
      </c>
      <c r="N5001" s="4"/>
    </row>
    <row r="5002" spans="1:14" hidden="1" x14ac:dyDescent="0.3">
      <c r="A5002" s="4" t="s">
        <v>605</v>
      </c>
      <c r="B5002" s="4">
        <v>41</v>
      </c>
      <c r="C5002" s="4">
        <v>41.1</v>
      </c>
      <c r="D5002" s="5">
        <v>337</v>
      </c>
      <c r="E5002" s="4" t="s">
        <v>861</v>
      </c>
      <c r="F5002" s="4" t="s">
        <v>922</v>
      </c>
      <c r="G5002" s="4" t="s">
        <v>1557</v>
      </c>
      <c r="H5002" s="4">
        <v>19.100000000000001</v>
      </c>
      <c r="I5002" s="4"/>
      <c r="J5002" s="17" t="s">
        <v>1316</v>
      </c>
      <c r="K5002" s="4"/>
      <c r="L5002" s="4">
        <v>1</v>
      </c>
      <c r="M5002" s="4" t="s">
        <v>1313</v>
      </c>
      <c r="N5002" s="4"/>
    </row>
    <row r="5003" spans="1:14" hidden="1" x14ac:dyDescent="0.3">
      <c r="A5003" s="4" t="s">
        <v>605</v>
      </c>
      <c r="B5003" s="4">
        <v>41</v>
      </c>
      <c r="C5003" s="4">
        <v>41.1</v>
      </c>
      <c r="D5003" s="5">
        <v>337</v>
      </c>
      <c r="E5003" s="4" t="s">
        <v>861</v>
      </c>
      <c r="F5003" s="4" t="s">
        <v>922</v>
      </c>
      <c r="G5003" s="4" t="s">
        <v>1317</v>
      </c>
      <c r="H5003" s="4">
        <v>0.29604780883137</v>
      </c>
      <c r="I5003" s="4"/>
      <c r="J5003" s="17"/>
      <c r="K5003" s="4"/>
      <c r="L5003" s="4">
        <v>1</v>
      </c>
      <c r="M5003" s="4" t="s">
        <v>1313</v>
      </c>
      <c r="N5003" s="4"/>
    </row>
    <row r="5004" spans="1:14" hidden="1" x14ac:dyDescent="0.3">
      <c r="A5004" s="4" t="s">
        <v>605</v>
      </c>
      <c r="B5004" s="4">
        <v>41</v>
      </c>
      <c r="C5004" s="4">
        <v>41.1</v>
      </c>
      <c r="D5004" s="5">
        <v>337</v>
      </c>
      <c r="E5004" s="4" t="s">
        <v>861</v>
      </c>
      <c r="F5004" s="4" t="s">
        <v>922</v>
      </c>
      <c r="G5004" s="4" t="s">
        <v>853</v>
      </c>
      <c r="H5004" s="4">
        <v>0.57050000000000001</v>
      </c>
      <c r="I5004" s="4"/>
      <c r="J5004" s="4" t="s">
        <v>1312</v>
      </c>
      <c r="K5004" s="4"/>
      <c r="L5004" s="4">
        <v>1</v>
      </c>
      <c r="M5004" s="4" t="s">
        <v>1313</v>
      </c>
      <c r="N5004" s="4"/>
    </row>
    <row r="5005" spans="1:14" hidden="1" x14ac:dyDescent="0.3">
      <c r="A5005" s="4" t="s">
        <v>605</v>
      </c>
      <c r="B5005" s="4">
        <v>41</v>
      </c>
      <c r="C5005" s="4">
        <v>41.2</v>
      </c>
      <c r="D5005" s="5">
        <v>338</v>
      </c>
      <c r="E5005" s="4" t="s">
        <v>861</v>
      </c>
      <c r="F5005" s="4" t="s">
        <v>922</v>
      </c>
      <c r="G5005" s="4" t="s">
        <v>968</v>
      </c>
      <c r="H5005" s="4">
        <v>3.63285237516458</v>
      </c>
      <c r="I5005" s="4"/>
      <c r="J5005" s="4" t="s">
        <v>856</v>
      </c>
      <c r="K5005" s="4"/>
      <c r="L5005" s="4">
        <v>1</v>
      </c>
      <c r="M5005" s="4" t="s">
        <v>1313</v>
      </c>
      <c r="N5005" s="4"/>
    </row>
    <row r="5006" spans="1:14" hidden="1" x14ac:dyDescent="0.3">
      <c r="A5006" s="4" t="s">
        <v>605</v>
      </c>
      <c r="B5006" s="4">
        <v>41</v>
      </c>
      <c r="C5006" s="4">
        <v>41.2</v>
      </c>
      <c r="D5006" s="5">
        <v>338</v>
      </c>
      <c r="E5006" s="4" t="s">
        <v>861</v>
      </c>
      <c r="F5006" s="4" t="s">
        <v>922</v>
      </c>
      <c r="G5006" s="4" t="s">
        <v>1314</v>
      </c>
      <c r="H5006" s="4">
        <v>3.0141055959938901</v>
      </c>
      <c r="I5006" s="4"/>
      <c r="J5006" s="4"/>
      <c r="K5006" s="4"/>
      <c r="L5006" s="4">
        <v>1</v>
      </c>
      <c r="M5006" s="4" t="s">
        <v>1313</v>
      </c>
      <c r="N5006" s="4"/>
    </row>
    <row r="5007" spans="1:14" hidden="1" x14ac:dyDescent="0.3">
      <c r="A5007" s="4" t="s">
        <v>605</v>
      </c>
      <c r="B5007" s="4">
        <v>41</v>
      </c>
      <c r="C5007" s="4">
        <v>41.2</v>
      </c>
      <c r="D5007" s="5">
        <v>338</v>
      </c>
      <c r="E5007" s="4" t="s">
        <v>861</v>
      </c>
      <c r="F5007" s="4" t="s">
        <v>922</v>
      </c>
      <c r="G5007" s="4" t="s">
        <v>1315</v>
      </c>
      <c r="H5007" s="4">
        <v>9.6202084559398209</v>
      </c>
      <c r="I5007" s="4"/>
      <c r="J5007" s="4" t="s">
        <v>1343</v>
      </c>
      <c r="K5007" s="4"/>
      <c r="L5007" s="4">
        <v>1</v>
      </c>
      <c r="M5007" s="4" t="s">
        <v>1313</v>
      </c>
      <c r="N5007" s="4"/>
    </row>
    <row r="5008" spans="1:14" hidden="1" x14ac:dyDescent="0.3">
      <c r="A5008" s="4" t="s">
        <v>605</v>
      </c>
      <c r="B5008" s="4">
        <v>41</v>
      </c>
      <c r="C5008" s="4">
        <v>41.2</v>
      </c>
      <c r="D5008" s="5">
        <v>338</v>
      </c>
      <c r="E5008" s="4" t="s">
        <v>861</v>
      </c>
      <c r="F5008" s="4" t="s">
        <v>922</v>
      </c>
      <c r="G5008" s="4" t="s">
        <v>1089</v>
      </c>
      <c r="H5008" s="4">
        <v>8.2106735916043192</v>
      </c>
      <c r="I5008" s="4"/>
      <c r="J5008" s="4" t="s">
        <v>856</v>
      </c>
      <c r="K5008" s="4"/>
      <c r="L5008" s="4">
        <v>1</v>
      </c>
      <c r="M5008" s="4" t="s">
        <v>1313</v>
      </c>
      <c r="N5008" s="4"/>
    </row>
    <row r="5009" spans="1:14" hidden="1" x14ac:dyDescent="0.3">
      <c r="A5009" s="4" t="s">
        <v>605</v>
      </c>
      <c r="B5009" s="4">
        <v>41</v>
      </c>
      <c r="C5009" s="4">
        <v>41.2</v>
      </c>
      <c r="D5009" s="5">
        <v>338</v>
      </c>
      <c r="E5009" s="4" t="s">
        <v>861</v>
      </c>
      <c r="F5009" s="12" t="s">
        <v>922</v>
      </c>
      <c r="G5009" s="4" t="s">
        <v>1759</v>
      </c>
      <c r="H5009" s="4">
        <v>1.3</v>
      </c>
      <c r="I5009" s="4"/>
      <c r="J5009" s="4" t="s">
        <v>856</v>
      </c>
      <c r="K5009" s="4"/>
      <c r="L5009" s="4">
        <v>1</v>
      </c>
      <c r="M5009" s="4" t="s">
        <v>1313</v>
      </c>
      <c r="N5009" s="4"/>
    </row>
    <row r="5010" spans="1:14" hidden="1" x14ac:dyDescent="0.3">
      <c r="A5010" s="4" t="s">
        <v>605</v>
      </c>
      <c r="B5010" s="4">
        <v>41</v>
      </c>
      <c r="C5010" s="4">
        <v>41.2</v>
      </c>
      <c r="D5010" s="5">
        <v>338</v>
      </c>
      <c r="E5010" s="4" t="s">
        <v>861</v>
      </c>
      <c r="F5010" s="4" t="s">
        <v>922</v>
      </c>
      <c r="G5010" s="4" t="s">
        <v>1557</v>
      </c>
      <c r="H5010" s="4">
        <v>20.7</v>
      </c>
      <c r="I5010" s="4"/>
      <c r="J5010" s="17" t="s">
        <v>1316</v>
      </c>
      <c r="K5010" s="4"/>
      <c r="L5010" s="4">
        <v>1</v>
      </c>
      <c r="M5010" s="4" t="s">
        <v>1313</v>
      </c>
      <c r="N5010" s="4"/>
    </row>
    <row r="5011" spans="1:14" hidden="1" x14ac:dyDescent="0.3">
      <c r="A5011" s="4" t="s">
        <v>605</v>
      </c>
      <c r="B5011" s="4">
        <v>41</v>
      </c>
      <c r="C5011" s="4">
        <v>41.2</v>
      </c>
      <c r="D5011" s="5">
        <v>338</v>
      </c>
      <c r="E5011" s="4" t="s">
        <v>861</v>
      </c>
      <c r="F5011" s="4" t="s">
        <v>922</v>
      </c>
      <c r="G5011" s="4" t="s">
        <v>1317</v>
      </c>
      <c r="H5011" s="4">
        <v>0.375465448577677</v>
      </c>
      <c r="I5011" s="4"/>
      <c r="J5011" s="17"/>
      <c r="K5011" s="4"/>
      <c r="L5011" s="4">
        <v>1</v>
      </c>
      <c r="M5011" s="4" t="s">
        <v>1313</v>
      </c>
      <c r="N5011" s="4"/>
    </row>
    <row r="5012" spans="1:14" hidden="1" x14ac:dyDescent="0.3">
      <c r="A5012" s="4" t="s">
        <v>605</v>
      </c>
      <c r="B5012" s="4">
        <v>41</v>
      </c>
      <c r="C5012" s="4">
        <v>41.2</v>
      </c>
      <c r="D5012" s="5">
        <v>338</v>
      </c>
      <c r="E5012" s="4" t="s">
        <v>861</v>
      </c>
      <c r="F5012" s="4" t="s">
        <v>922</v>
      </c>
      <c r="G5012" s="4" t="s">
        <v>853</v>
      </c>
      <c r="H5012" s="4">
        <v>0.57050000000000001</v>
      </c>
      <c r="I5012" s="4"/>
      <c r="J5012" s="4" t="s">
        <v>1312</v>
      </c>
      <c r="K5012" s="4"/>
      <c r="L5012" s="4">
        <v>1</v>
      </c>
      <c r="M5012" s="4" t="s">
        <v>1313</v>
      </c>
      <c r="N5012" s="4"/>
    </row>
    <row r="5013" spans="1:14" hidden="1" x14ac:dyDescent="0.3">
      <c r="A5013" s="4" t="s">
        <v>605</v>
      </c>
      <c r="B5013" s="4">
        <v>41</v>
      </c>
      <c r="C5013" s="4">
        <v>41.2</v>
      </c>
      <c r="D5013" s="5">
        <v>339</v>
      </c>
      <c r="E5013" s="4" t="s">
        <v>861</v>
      </c>
      <c r="F5013" s="4" t="s">
        <v>922</v>
      </c>
      <c r="G5013" s="4" t="s">
        <v>968</v>
      </c>
      <c r="H5013" s="4">
        <v>2.2056319624092899</v>
      </c>
      <c r="I5013" s="4"/>
      <c r="J5013" s="4" t="s">
        <v>856</v>
      </c>
      <c r="K5013" s="4"/>
      <c r="L5013" s="4">
        <v>1</v>
      </c>
      <c r="M5013" s="4" t="s">
        <v>1313</v>
      </c>
      <c r="N5013" s="4"/>
    </row>
    <row r="5014" spans="1:14" hidden="1" x14ac:dyDescent="0.3">
      <c r="A5014" s="4" t="s">
        <v>605</v>
      </c>
      <c r="B5014" s="4">
        <v>41</v>
      </c>
      <c r="C5014" s="4">
        <v>41.2</v>
      </c>
      <c r="D5014" s="5">
        <v>339</v>
      </c>
      <c r="E5014" s="4" t="s">
        <v>861</v>
      </c>
      <c r="F5014" s="4" t="s">
        <v>922</v>
      </c>
      <c r="G5014" s="4" t="s">
        <v>1314</v>
      </c>
      <c r="H5014" s="4">
        <v>2.2846466005893999</v>
      </c>
      <c r="I5014" s="4"/>
      <c r="J5014" s="4"/>
      <c r="K5014" s="4"/>
      <c r="L5014" s="4">
        <v>1</v>
      </c>
      <c r="M5014" s="4" t="s">
        <v>1313</v>
      </c>
      <c r="N5014" s="4"/>
    </row>
    <row r="5015" spans="1:14" hidden="1" x14ac:dyDescent="0.3">
      <c r="A5015" s="4" t="s">
        <v>605</v>
      </c>
      <c r="B5015" s="4">
        <v>41</v>
      </c>
      <c r="C5015" s="4">
        <v>41.2</v>
      </c>
      <c r="D5015" s="5">
        <v>339</v>
      </c>
      <c r="E5015" s="4" t="s">
        <v>861</v>
      </c>
      <c r="F5015" s="4" t="s">
        <v>922</v>
      </c>
      <c r="G5015" s="4" t="s">
        <v>1315</v>
      </c>
      <c r="H5015" s="4">
        <v>9.1002866058893304</v>
      </c>
      <c r="I5015" s="4"/>
      <c r="J5015" s="4" t="s">
        <v>1343</v>
      </c>
      <c r="K5015" s="4"/>
      <c r="L5015" s="4">
        <v>1</v>
      </c>
      <c r="M5015" s="4" t="s">
        <v>1313</v>
      </c>
      <c r="N5015" s="4"/>
    </row>
    <row r="5016" spans="1:14" hidden="1" x14ac:dyDescent="0.3">
      <c r="A5016" s="4" t="s">
        <v>605</v>
      </c>
      <c r="B5016" s="4">
        <v>41</v>
      </c>
      <c r="C5016" s="4">
        <v>41.2</v>
      </c>
      <c r="D5016" s="5">
        <v>339</v>
      </c>
      <c r="E5016" s="4" t="s">
        <v>861</v>
      </c>
      <c r="F5016" s="4" t="s">
        <v>922</v>
      </c>
      <c r="G5016" s="4" t="s">
        <v>1089</v>
      </c>
      <c r="H5016" s="4">
        <v>5.5794122109426203</v>
      </c>
      <c r="I5016" s="4"/>
      <c r="J5016" s="4" t="s">
        <v>856</v>
      </c>
      <c r="K5016" s="4"/>
      <c r="L5016" s="4">
        <v>1</v>
      </c>
      <c r="M5016" s="4" t="s">
        <v>1313</v>
      </c>
      <c r="N5016" s="4"/>
    </row>
    <row r="5017" spans="1:14" hidden="1" x14ac:dyDescent="0.3">
      <c r="A5017" s="4" t="s">
        <v>605</v>
      </c>
      <c r="B5017" s="4">
        <v>41</v>
      </c>
      <c r="C5017" s="4">
        <v>41.2</v>
      </c>
      <c r="D5017" s="5">
        <v>339</v>
      </c>
      <c r="E5017" s="4" t="s">
        <v>861</v>
      </c>
      <c r="F5017" s="12" t="s">
        <v>922</v>
      </c>
      <c r="G5017" s="4" t="s">
        <v>1759</v>
      </c>
      <c r="H5017" s="4">
        <v>1.24</v>
      </c>
      <c r="I5017" s="4"/>
      <c r="J5017" s="4" t="s">
        <v>856</v>
      </c>
      <c r="K5017" s="4"/>
      <c r="L5017" s="4">
        <v>1</v>
      </c>
      <c r="M5017" s="4" t="s">
        <v>1313</v>
      </c>
      <c r="N5017" s="4"/>
    </row>
    <row r="5018" spans="1:14" hidden="1" x14ac:dyDescent="0.3">
      <c r="A5018" s="4" t="s">
        <v>605</v>
      </c>
      <c r="B5018" s="4">
        <v>41</v>
      </c>
      <c r="C5018" s="4">
        <v>41.2</v>
      </c>
      <c r="D5018" s="5">
        <v>339</v>
      </c>
      <c r="E5018" s="4" t="s">
        <v>861</v>
      </c>
      <c r="F5018" s="4" t="s">
        <v>922</v>
      </c>
      <c r="G5018" s="4" t="s">
        <v>1557</v>
      </c>
      <c r="H5018" s="4">
        <v>32.5</v>
      </c>
      <c r="I5018" s="4"/>
      <c r="J5018" s="17" t="s">
        <v>1316</v>
      </c>
      <c r="K5018" s="4"/>
      <c r="L5018" s="4">
        <v>1</v>
      </c>
      <c r="M5018" s="4" t="s">
        <v>1313</v>
      </c>
      <c r="N5018" s="4"/>
    </row>
    <row r="5019" spans="1:14" hidden="1" x14ac:dyDescent="0.3">
      <c r="A5019" s="4" t="s">
        <v>605</v>
      </c>
      <c r="B5019" s="4">
        <v>41</v>
      </c>
      <c r="C5019" s="4">
        <v>41.2</v>
      </c>
      <c r="D5019" s="5">
        <v>339</v>
      </c>
      <c r="E5019" s="4" t="s">
        <v>861</v>
      </c>
      <c r="F5019" s="4" t="s">
        <v>922</v>
      </c>
      <c r="G5019" s="4" t="s">
        <v>1317</v>
      </c>
      <c r="H5019" s="4">
        <v>8.3108800582191306E-2</v>
      </c>
      <c r="I5019" s="4"/>
      <c r="J5019" s="17"/>
      <c r="K5019" s="4"/>
      <c r="L5019" s="4">
        <v>1</v>
      </c>
      <c r="M5019" s="4" t="s">
        <v>1313</v>
      </c>
      <c r="N5019" s="4"/>
    </row>
    <row r="5020" spans="1:14" hidden="1" x14ac:dyDescent="0.3">
      <c r="A5020" s="4" t="s">
        <v>605</v>
      </c>
      <c r="B5020" s="4">
        <v>41</v>
      </c>
      <c r="C5020" s="4">
        <v>41.2</v>
      </c>
      <c r="D5020" s="5">
        <v>339</v>
      </c>
      <c r="E5020" s="4" t="s">
        <v>861</v>
      </c>
      <c r="F5020" s="4" t="s">
        <v>922</v>
      </c>
      <c r="G5020" s="4" t="s">
        <v>853</v>
      </c>
      <c r="H5020" s="4">
        <v>0.61350000000000005</v>
      </c>
      <c r="I5020" s="4"/>
      <c r="J5020" s="4" t="s">
        <v>1312</v>
      </c>
      <c r="K5020" s="4"/>
      <c r="L5020" s="4">
        <v>1</v>
      </c>
      <c r="M5020" s="4" t="s">
        <v>1313</v>
      </c>
      <c r="N5020" s="4"/>
    </row>
    <row r="5021" spans="1:14" hidden="1" x14ac:dyDescent="0.3">
      <c r="A5021" s="4" t="s">
        <v>605</v>
      </c>
      <c r="B5021" s="4">
        <v>41</v>
      </c>
      <c r="C5021" s="4">
        <v>41.2</v>
      </c>
      <c r="D5021" s="5">
        <v>340</v>
      </c>
      <c r="E5021" s="4" t="s">
        <v>861</v>
      </c>
      <c r="F5021" s="4" t="s">
        <v>922</v>
      </c>
      <c r="G5021" s="4" t="s">
        <v>968</v>
      </c>
      <c r="H5021" s="4">
        <v>4.56320436961271</v>
      </c>
      <c r="I5021" s="4"/>
      <c r="J5021" s="4" t="s">
        <v>856</v>
      </c>
      <c r="K5021" s="4"/>
      <c r="L5021" s="4">
        <v>1</v>
      </c>
      <c r="M5021" s="4" t="s">
        <v>1313</v>
      </c>
      <c r="N5021" s="4"/>
    </row>
    <row r="5022" spans="1:14" hidden="1" x14ac:dyDescent="0.3">
      <c r="A5022" s="4" t="s">
        <v>605</v>
      </c>
      <c r="B5022" s="4">
        <v>41</v>
      </c>
      <c r="C5022" s="4">
        <v>41.2</v>
      </c>
      <c r="D5022" s="5">
        <v>340</v>
      </c>
      <c r="E5022" s="4" t="s">
        <v>861</v>
      </c>
      <c r="F5022" s="4" t="s">
        <v>922</v>
      </c>
      <c r="G5022" s="4" t="s">
        <v>1314</v>
      </c>
      <c r="H5022" s="4">
        <v>2.6715279147032498</v>
      </c>
      <c r="I5022" s="4"/>
      <c r="J5022" s="4"/>
      <c r="K5022" s="4"/>
      <c r="L5022" s="4">
        <v>1</v>
      </c>
      <c r="M5022" s="4" t="s">
        <v>1313</v>
      </c>
      <c r="N5022" s="4"/>
    </row>
    <row r="5023" spans="1:14" hidden="1" x14ac:dyDescent="0.3">
      <c r="A5023" s="4" t="s">
        <v>605</v>
      </c>
      <c r="B5023" s="4">
        <v>41</v>
      </c>
      <c r="C5023" s="4">
        <v>41.2</v>
      </c>
      <c r="D5023" s="5">
        <v>340</v>
      </c>
      <c r="E5023" s="4" t="s">
        <v>861</v>
      </c>
      <c r="F5023" s="4" t="s">
        <v>922</v>
      </c>
      <c r="G5023" s="4" t="s">
        <v>1315</v>
      </c>
      <c r="H5023" s="4">
        <v>8.9503375383857797</v>
      </c>
      <c r="I5023" s="4"/>
      <c r="J5023" s="4" t="s">
        <v>1343</v>
      </c>
      <c r="K5023" s="4"/>
      <c r="L5023" s="4">
        <v>1</v>
      </c>
      <c r="M5023" s="4" t="s">
        <v>1313</v>
      </c>
      <c r="N5023" s="4"/>
    </row>
    <row r="5024" spans="1:14" hidden="1" x14ac:dyDescent="0.3">
      <c r="A5024" s="4" t="s">
        <v>605</v>
      </c>
      <c r="B5024" s="4">
        <v>41</v>
      </c>
      <c r="C5024" s="4">
        <v>41.2</v>
      </c>
      <c r="D5024" s="5">
        <v>340</v>
      </c>
      <c r="E5024" s="4" t="s">
        <v>861</v>
      </c>
      <c r="F5024" s="4" t="s">
        <v>922</v>
      </c>
      <c r="G5024" s="4" t="s">
        <v>1089</v>
      </c>
      <c r="H5024" s="4">
        <v>6.6113289079484199</v>
      </c>
      <c r="I5024" s="4"/>
      <c r="J5024" s="4" t="s">
        <v>856</v>
      </c>
      <c r="K5024" s="4"/>
      <c r="L5024" s="4">
        <v>1</v>
      </c>
      <c r="M5024" s="4" t="s">
        <v>1313</v>
      </c>
      <c r="N5024" s="4"/>
    </row>
    <row r="5025" spans="1:14" hidden="1" x14ac:dyDescent="0.3">
      <c r="A5025" s="4" t="s">
        <v>605</v>
      </c>
      <c r="B5025" s="4">
        <v>41</v>
      </c>
      <c r="C5025" s="4">
        <v>41.2</v>
      </c>
      <c r="D5025" s="5">
        <v>340</v>
      </c>
      <c r="E5025" s="4" t="s">
        <v>861</v>
      </c>
      <c r="F5025" s="12" t="s">
        <v>922</v>
      </c>
      <c r="G5025" s="4" t="s">
        <v>1759</v>
      </c>
      <c r="H5025" s="4">
        <v>1.24</v>
      </c>
      <c r="I5025" s="4"/>
      <c r="J5025" s="4" t="s">
        <v>856</v>
      </c>
      <c r="K5025" s="4"/>
      <c r="L5025" s="4">
        <v>1</v>
      </c>
      <c r="M5025" s="4" t="s">
        <v>1313</v>
      </c>
      <c r="N5025" s="4"/>
    </row>
    <row r="5026" spans="1:14" hidden="1" x14ac:dyDescent="0.3">
      <c r="A5026" s="4" t="s">
        <v>605</v>
      </c>
      <c r="B5026" s="4">
        <v>41</v>
      </c>
      <c r="C5026" s="4">
        <v>41.2</v>
      </c>
      <c r="D5026" s="5">
        <v>340</v>
      </c>
      <c r="E5026" s="4" t="s">
        <v>861</v>
      </c>
      <c r="F5026" s="4" t="s">
        <v>922</v>
      </c>
      <c r="G5026" s="4" t="s">
        <v>1557</v>
      </c>
      <c r="H5026" s="4">
        <v>13.5</v>
      </c>
      <c r="I5026" s="4"/>
      <c r="J5026" s="17" t="s">
        <v>1316</v>
      </c>
      <c r="K5026" s="4"/>
      <c r="L5026" s="4">
        <v>1</v>
      </c>
      <c r="M5026" s="4" t="s">
        <v>1313</v>
      </c>
      <c r="N5026" s="4"/>
    </row>
    <row r="5027" spans="1:14" hidden="1" x14ac:dyDescent="0.3">
      <c r="A5027" s="4" t="s">
        <v>605</v>
      </c>
      <c r="B5027" s="4">
        <v>41</v>
      </c>
      <c r="C5027" s="4">
        <v>41.2</v>
      </c>
      <c r="D5027" s="5">
        <v>340</v>
      </c>
      <c r="E5027" s="4" t="s">
        <v>861</v>
      </c>
      <c r="F5027" s="4" t="s">
        <v>922</v>
      </c>
      <c r="G5027" s="4" t="s">
        <v>1317</v>
      </c>
      <c r="H5027" s="4">
        <v>0.34085981578229102</v>
      </c>
      <c r="I5027" s="4"/>
      <c r="J5027" s="17"/>
      <c r="K5027" s="4"/>
      <c r="L5027" s="4">
        <v>1</v>
      </c>
      <c r="M5027" s="4" t="s">
        <v>1313</v>
      </c>
      <c r="N5027" s="4"/>
    </row>
    <row r="5028" spans="1:14" hidden="1" x14ac:dyDescent="0.3">
      <c r="A5028" s="4" t="s">
        <v>605</v>
      </c>
      <c r="B5028" s="4">
        <v>41</v>
      </c>
      <c r="C5028" s="4">
        <v>41.2</v>
      </c>
      <c r="D5028" s="5">
        <v>340</v>
      </c>
      <c r="E5028" s="4" t="s">
        <v>861</v>
      </c>
      <c r="F5028" s="4" t="s">
        <v>922</v>
      </c>
      <c r="G5028" s="4" t="s">
        <v>853</v>
      </c>
      <c r="H5028" s="4">
        <v>0.5615</v>
      </c>
      <c r="I5028" s="4"/>
      <c r="J5028" s="4" t="s">
        <v>1312</v>
      </c>
      <c r="K5028" s="4"/>
      <c r="L5028" s="4">
        <v>1</v>
      </c>
      <c r="M5028" s="4" t="s">
        <v>1313</v>
      </c>
      <c r="N5028" s="4"/>
    </row>
    <row r="5029" spans="1:14" hidden="1" x14ac:dyDescent="0.3">
      <c r="A5029" s="4" t="s">
        <v>605</v>
      </c>
      <c r="B5029" s="4">
        <v>41</v>
      </c>
      <c r="C5029" s="4">
        <v>41.2</v>
      </c>
      <c r="D5029" s="5">
        <v>341</v>
      </c>
      <c r="E5029" s="4" t="s">
        <v>861</v>
      </c>
      <c r="F5029" s="4" t="s">
        <v>922</v>
      </c>
      <c r="G5029" s="4" t="s">
        <v>968</v>
      </c>
      <c r="H5029" s="4">
        <v>4.56320436961271</v>
      </c>
      <c r="I5029" s="4"/>
      <c r="J5029" s="4" t="s">
        <v>856</v>
      </c>
      <c r="K5029" s="4"/>
      <c r="L5029" s="4">
        <v>1</v>
      </c>
      <c r="M5029" s="4" t="s">
        <v>1313</v>
      </c>
      <c r="N5029" s="4"/>
    </row>
    <row r="5030" spans="1:14" hidden="1" x14ac:dyDescent="0.3">
      <c r="A5030" s="4" t="s">
        <v>605</v>
      </c>
      <c r="B5030" s="4">
        <v>41</v>
      </c>
      <c r="C5030" s="4">
        <v>41.2</v>
      </c>
      <c r="D5030" s="5">
        <v>341</v>
      </c>
      <c r="E5030" s="4" t="s">
        <v>861</v>
      </c>
      <c r="F5030" s="4" t="s">
        <v>922</v>
      </c>
      <c r="G5030" s="4" t="s">
        <v>1314</v>
      </c>
      <c r="H5030" s="4">
        <v>2.6715279147032498</v>
      </c>
      <c r="I5030" s="4"/>
      <c r="J5030" s="4"/>
      <c r="K5030" s="4"/>
      <c r="L5030" s="4">
        <v>1</v>
      </c>
      <c r="M5030" s="4" t="s">
        <v>1313</v>
      </c>
      <c r="N5030" s="4"/>
    </row>
    <row r="5031" spans="1:14" hidden="1" x14ac:dyDescent="0.3">
      <c r="A5031" s="4" t="s">
        <v>605</v>
      </c>
      <c r="B5031" s="4">
        <v>41</v>
      </c>
      <c r="C5031" s="4">
        <v>41.2</v>
      </c>
      <c r="D5031" s="5">
        <v>341</v>
      </c>
      <c r="E5031" s="4" t="s">
        <v>861</v>
      </c>
      <c r="F5031" s="4" t="s">
        <v>922</v>
      </c>
      <c r="G5031" s="4" t="s">
        <v>1315</v>
      </c>
      <c r="H5031" s="4">
        <v>8.9503375383857797</v>
      </c>
      <c r="I5031" s="4"/>
      <c r="J5031" s="4" t="s">
        <v>1343</v>
      </c>
      <c r="K5031" s="4"/>
      <c r="L5031" s="4">
        <v>1</v>
      </c>
      <c r="M5031" s="4" t="s">
        <v>1313</v>
      </c>
      <c r="N5031" s="4"/>
    </row>
    <row r="5032" spans="1:14" hidden="1" x14ac:dyDescent="0.3">
      <c r="A5032" s="4" t="s">
        <v>605</v>
      </c>
      <c r="B5032" s="4">
        <v>41</v>
      </c>
      <c r="C5032" s="4">
        <v>41.2</v>
      </c>
      <c r="D5032" s="5">
        <v>341</v>
      </c>
      <c r="E5032" s="4" t="s">
        <v>861</v>
      </c>
      <c r="F5032" s="4" t="s">
        <v>922</v>
      </c>
      <c r="G5032" s="4" t="s">
        <v>1089</v>
      </c>
      <c r="H5032" s="4">
        <v>6.6113289079484199</v>
      </c>
      <c r="I5032" s="4"/>
      <c r="J5032" s="4" t="s">
        <v>856</v>
      </c>
      <c r="K5032" s="4"/>
      <c r="L5032" s="4">
        <v>1</v>
      </c>
      <c r="M5032" s="4" t="s">
        <v>1313</v>
      </c>
      <c r="N5032" s="4"/>
    </row>
    <row r="5033" spans="1:14" hidden="1" x14ac:dyDescent="0.3">
      <c r="A5033" s="4" t="s">
        <v>605</v>
      </c>
      <c r="B5033" s="4">
        <v>41</v>
      </c>
      <c r="C5033" s="4">
        <v>41.2</v>
      </c>
      <c r="D5033" s="5">
        <v>341</v>
      </c>
      <c r="E5033" s="4" t="s">
        <v>861</v>
      </c>
      <c r="F5033" s="12" t="s">
        <v>922</v>
      </c>
      <c r="G5033" s="4" t="s">
        <v>1759</v>
      </c>
      <c r="H5033" s="4">
        <v>1.24</v>
      </c>
      <c r="I5033" s="4"/>
      <c r="J5033" s="4" t="s">
        <v>856</v>
      </c>
      <c r="K5033" s="4"/>
      <c r="L5033" s="4">
        <v>1</v>
      </c>
      <c r="M5033" s="4" t="s">
        <v>1313</v>
      </c>
      <c r="N5033" s="4"/>
    </row>
    <row r="5034" spans="1:14" hidden="1" x14ac:dyDescent="0.3">
      <c r="A5034" s="4" t="s">
        <v>605</v>
      </c>
      <c r="B5034" s="4">
        <v>41</v>
      </c>
      <c r="C5034" s="4">
        <v>41.2</v>
      </c>
      <c r="D5034" s="5">
        <v>341</v>
      </c>
      <c r="E5034" s="4" t="s">
        <v>861</v>
      </c>
      <c r="F5034" s="4" t="s">
        <v>922</v>
      </c>
      <c r="G5034" s="4" t="s">
        <v>1557</v>
      </c>
      <c r="H5034" s="4">
        <v>13.5</v>
      </c>
      <c r="I5034" s="4"/>
      <c r="J5034" s="17" t="s">
        <v>1316</v>
      </c>
      <c r="K5034" s="4"/>
      <c r="L5034" s="4">
        <v>1</v>
      </c>
      <c r="M5034" s="4" t="s">
        <v>1313</v>
      </c>
      <c r="N5034" s="4"/>
    </row>
    <row r="5035" spans="1:14" hidden="1" x14ac:dyDescent="0.3">
      <c r="A5035" s="4" t="s">
        <v>605</v>
      </c>
      <c r="B5035" s="4">
        <v>41</v>
      </c>
      <c r="C5035" s="4">
        <v>41.2</v>
      </c>
      <c r="D5035" s="5">
        <v>341</v>
      </c>
      <c r="E5035" s="4" t="s">
        <v>861</v>
      </c>
      <c r="F5035" s="4" t="s">
        <v>922</v>
      </c>
      <c r="G5035" s="4" t="s">
        <v>1317</v>
      </c>
      <c r="H5035" s="4">
        <v>0.34085981578229102</v>
      </c>
      <c r="I5035" s="4"/>
      <c r="J5035" s="17"/>
      <c r="K5035" s="4"/>
      <c r="L5035" s="4">
        <v>1</v>
      </c>
      <c r="M5035" s="4" t="s">
        <v>1313</v>
      </c>
      <c r="N5035" s="4"/>
    </row>
    <row r="5036" spans="1:14" hidden="1" x14ac:dyDescent="0.3">
      <c r="A5036" s="4" t="s">
        <v>605</v>
      </c>
      <c r="B5036" s="4">
        <v>41</v>
      </c>
      <c r="C5036" s="4">
        <v>41.2</v>
      </c>
      <c r="D5036" s="5">
        <v>341</v>
      </c>
      <c r="E5036" s="4" t="s">
        <v>861</v>
      </c>
      <c r="F5036" s="4" t="s">
        <v>922</v>
      </c>
      <c r="G5036" s="4" t="s">
        <v>853</v>
      </c>
      <c r="H5036" s="4">
        <v>0.5615</v>
      </c>
      <c r="I5036" s="4"/>
      <c r="J5036" s="4" t="s">
        <v>1312</v>
      </c>
      <c r="K5036" s="4"/>
      <c r="L5036" s="4">
        <v>1</v>
      </c>
      <c r="M5036" s="4" t="s">
        <v>1313</v>
      </c>
      <c r="N5036" s="4"/>
    </row>
    <row r="5037" spans="1:14" hidden="1" x14ac:dyDescent="0.3">
      <c r="A5037" s="4" t="s">
        <v>605</v>
      </c>
      <c r="B5037" s="4">
        <v>41</v>
      </c>
      <c r="C5037" s="4">
        <v>41.2</v>
      </c>
      <c r="D5037" s="5">
        <v>342</v>
      </c>
      <c r="E5037" s="4" t="s">
        <v>861</v>
      </c>
      <c r="F5037" s="4" t="s">
        <v>922</v>
      </c>
      <c r="G5037" s="4" t="s">
        <v>968</v>
      </c>
      <c r="H5037" s="4">
        <v>4.56320436961271</v>
      </c>
      <c r="I5037" s="4"/>
      <c r="J5037" s="4" t="s">
        <v>856</v>
      </c>
      <c r="K5037" s="4"/>
      <c r="L5037" s="4">
        <v>1</v>
      </c>
      <c r="M5037" s="4" t="s">
        <v>1313</v>
      </c>
      <c r="N5037" s="4"/>
    </row>
    <row r="5038" spans="1:14" hidden="1" x14ac:dyDescent="0.3">
      <c r="A5038" s="4" t="s">
        <v>605</v>
      </c>
      <c r="B5038" s="4">
        <v>41</v>
      </c>
      <c r="C5038" s="4">
        <v>41.2</v>
      </c>
      <c r="D5038" s="5">
        <v>342</v>
      </c>
      <c r="E5038" s="4" t="s">
        <v>861</v>
      </c>
      <c r="F5038" s="4" t="s">
        <v>922</v>
      </c>
      <c r="G5038" s="4" t="s">
        <v>1314</v>
      </c>
      <c r="H5038" s="4">
        <v>2.6715279147032498</v>
      </c>
      <c r="I5038" s="4"/>
      <c r="J5038" s="4"/>
      <c r="K5038" s="4"/>
      <c r="L5038" s="4">
        <v>1</v>
      </c>
      <c r="M5038" s="4" t="s">
        <v>1313</v>
      </c>
      <c r="N5038" s="4"/>
    </row>
    <row r="5039" spans="1:14" hidden="1" x14ac:dyDescent="0.3">
      <c r="A5039" s="4" t="s">
        <v>605</v>
      </c>
      <c r="B5039" s="4">
        <v>41</v>
      </c>
      <c r="C5039" s="4">
        <v>41.2</v>
      </c>
      <c r="D5039" s="5">
        <v>342</v>
      </c>
      <c r="E5039" s="4" t="s">
        <v>861</v>
      </c>
      <c r="F5039" s="4" t="s">
        <v>922</v>
      </c>
      <c r="G5039" s="4" t="s">
        <v>1315</v>
      </c>
      <c r="H5039" s="4">
        <v>8.9503375383857797</v>
      </c>
      <c r="I5039" s="4"/>
      <c r="J5039" s="4" t="s">
        <v>1343</v>
      </c>
      <c r="K5039" s="4"/>
      <c r="L5039" s="4">
        <v>1</v>
      </c>
      <c r="M5039" s="4" t="s">
        <v>1313</v>
      </c>
      <c r="N5039" s="4"/>
    </row>
    <row r="5040" spans="1:14" hidden="1" x14ac:dyDescent="0.3">
      <c r="A5040" s="4" t="s">
        <v>605</v>
      </c>
      <c r="B5040" s="4">
        <v>41</v>
      </c>
      <c r="C5040" s="4">
        <v>41.2</v>
      </c>
      <c r="D5040" s="5">
        <v>342</v>
      </c>
      <c r="E5040" s="4" t="s">
        <v>861</v>
      </c>
      <c r="F5040" s="4" t="s">
        <v>922</v>
      </c>
      <c r="G5040" s="4" t="s">
        <v>1089</v>
      </c>
      <c r="H5040" s="4">
        <v>6.6113289079484199</v>
      </c>
      <c r="I5040" s="4"/>
      <c r="J5040" s="4" t="s">
        <v>856</v>
      </c>
      <c r="K5040" s="4"/>
      <c r="L5040" s="4">
        <v>1</v>
      </c>
      <c r="M5040" s="4" t="s">
        <v>1313</v>
      </c>
      <c r="N5040" s="4"/>
    </row>
    <row r="5041" spans="1:14" hidden="1" x14ac:dyDescent="0.3">
      <c r="A5041" s="4" t="s">
        <v>605</v>
      </c>
      <c r="B5041" s="4">
        <v>41</v>
      </c>
      <c r="C5041" s="4">
        <v>41.2</v>
      </c>
      <c r="D5041" s="5">
        <v>342</v>
      </c>
      <c r="E5041" s="4" t="s">
        <v>861</v>
      </c>
      <c r="F5041" s="12" t="s">
        <v>922</v>
      </c>
      <c r="G5041" s="4" t="s">
        <v>1759</v>
      </c>
      <c r="H5041" s="4">
        <v>1.24</v>
      </c>
      <c r="I5041" s="4"/>
      <c r="J5041" s="4" t="s">
        <v>856</v>
      </c>
      <c r="K5041" s="4"/>
      <c r="L5041" s="4">
        <v>1</v>
      </c>
      <c r="M5041" s="4" t="s">
        <v>1313</v>
      </c>
      <c r="N5041" s="4"/>
    </row>
    <row r="5042" spans="1:14" hidden="1" x14ac:dyDescent="0.3">
      <c r="A5042" s="4" t="s">
        <v>605</v>
      </c>
      <c r="B5042" s="4">
        <v>41</v>
      </c>
      <c r="C5042" s="4">
        <v>41.2</v>
      </c>
      <c r="D5042" s="5">
        <v>342</v>
      </c>
      <c r="E5042" s="4" t="s">
        <v>861</v>
      </c>
      <c r="F5042" s="4" t="s">
        <v>922</v>
      </c>
      <c r="G5042" s="4" t="s">
        <v>1557</v>
      </c>
      <c r="H5042" s="4">
        <v>18.8</v>
      </c>
      <c r="I5042" s="4"/>
      <c r="J5042" s="17" t="s">
        <v>1316</v>
      </c>
      <c r="K5042" s="4"/>
      <c r="L5042" s="4">
        <v>1</v>
      </c>
      <c r="M5042" s="4" t="s">
        <v>1313</v>
      </c>
      <c r="N5042" s="4"/>
    </row>
    <row r="5043" spans="1:14" hidden="1" x14ac:dyDescent="0.3">
      <c r="A5043" s="4" t="s">
        <v>605</v>
      </c>
      <c r="B5043" s="4">
        <v>41</v>
      </c>
      <c r="C5043" s="4">
        <v>41.2</v>
      </c>
      <c r="D5043" s="5">
        <v>342</v>
      </c>
      <c r="E5043" s="4" t="s">
        <v>861</v>
      </c>
      <c r="F5043" s="4" t="s">
        <v>922</v>
      </c>
      <c r="G5043" s="4" t="s">
        <v>1317</v>
      </c>
      <c r="H5043" s="4">
        <v>0.34085981578229102</v>
      </c>
      <c r="I5043" s="4"/>
      <c r="J5043" s="17"/>
      <c r="K5043" s="4"/>
      <c r="L5043" s="4">
        <v>1</v>
      </c>
      <c r="M5043" s="4" t="s">
        <v>1313</v>
      </c>
      <c r="N5043" s="4"/>
    </row>
    <row r="5044" spans="1:14" hidden="1" x14ac:dyDescent="0.3">
      <c r="A5044" s="4" t="s">
        <v>605</v>
      </c>
      <c r="B5044" s="4">
        <v>41</v>
      </c>
      <c r="C5044" s="4">
        <v>41.2</v>
      </c>
      <c r="D5044" s="5">
        <v>342</v>
      </c>
      <c r="E5044" s="4" t="s">
        <v>861</v>
      </c>
      <c r="F5044" s="4" t="s">
        <v>922</v>
      </c>
      <c r="G5044" s="4" t="s">
        <v>853</v>
      </c>
      <c r="H5044" s="4">
        <v>0.5615</v>
      </c>
      <c r="I5044" s="4"/>
      <c r="J5044" s="4" t="s">
        <v>1312</v>
      </c>
      <c r="K5044" s="4"/>
      <c r="L5044" s="4">
        <v>1</v>
      </c>
      <c r="M5044" s="4" t="s">
        <v>1313</v>
      </c>
      <c r="N5044" s="4"/>
    </row>
    <row r="5045" spans="1:14" hidden="1" x14ac:dyDescent="0.3">
      <c r="A5045" s="4" t="s">
        <v>605</v>
      </c>
      <c r="B5045" s="4">
        <v>41</v>
      </c>
      <c r="C5045" s="4">
        <v>41.2</v>
      </c>
      <c r="D5045" s="5">
        <v>343</v>
      </c>
      <c r="E5045" s="4" t="s">
        <v>861</v>
      </c>
      <c r="F5045" s="4" t="s">
        <v>922</v>
      </c>
      <c r="G5045" s="4" t="s">
        <v>968</v>
      </c>
      <c r="H5045" s="4">
        <v>3.9050501567497999</v>
      </c>
      <c r="I5045" s="4"/>
      <c r="J5045" s="4" t="s">
        <v>856</v>
      </c>
      <c r="K5045" s="4"/>
      <c r="L5045" s="4">
        <v>1</v>
      </c>
      <c r="M5045" s="4" t="s">
        <v>1313</v>
      </c>
      <c r="N5045" s="4"/>
    </row>
    <row r="5046" spans="1:14" hidden="1" x14ac:dyDescent="0.3">
      <c r="A5046" s="4" t="s">
        <v>605</v>
      </c>
      <c r="B5046" s="4">
        <v>41</v>
      </c>
      <c r="C5046" s="4">
        <v>41.2</v>
      </c>
      <c r="D5046" s="5">
        <v>343</v>
      </c>
      <c r="E5046" s="4" t="s">
        <v>861</v>
      </c>
      <c r="F5046" s="4" t="s">
        <v>922</v>
      </c>
      <c r="G5046" s="4" t="s">
        <v>1314</v>
      </c>
      <c r="H5046" s="4">
        <v>2.5919418175396598</v>
      </c>
      <c r="I5046" s="4"/>
      <c r="J5046" s="4"/>
      <c r="K5046" s="4"/>
      <c r="L5046" s="4">
        <v>1</v>
      </c>
      <c r="M5046" s="4" t="s">
        <v>1313</v>
      </c>
      <c r="N5046" s="4"/>
    </row>
    <row r="5047" spans="1:14" hidden="1" x14ac:dyDescent="0.3">
      <c r="A5047" s="4" t="s">
        <v>605</v>
      </c>
      <c r="B5047" s="4">
        <v>41</v>
      </c>
      <c r="C5047" s="4">
        <v>41.2</v>
      </c>
      <c r="D5047" s="5">
        <v>343</v>
      </c>
      <c r="E5047" s="4" t="s">
        <v>861</v>
      </c>
      <c r="F5047" s="4" t="s">
        <v>922</v>
      </c>
      <c r="G5047" s="4" t="s">
        <v>1315</v>
      </c>
      <c r="H5047" s="4">
        <v>10.657739615402701</v>
      </c>
      <c r="I5047" s="4"/>
      <c r="J5047" s="4" t="s">
        <v>1343</v>
      </c>
      <c r="K5047" s="4"/>
      <c r="L5047" s="4">
        <v>1</v>
      </c>
      <c r="M5047" s="4" t="s">
        <v>1313</v>
      </c>
      <c r="N5047" s="4"/>
    </row>
    <row r="5048" spans="1:14" hidden="1" x14ac:dyDescent="0.3">
      <c r="A5048" s="4" t="s">
        <v>605</v>
      </c>
      <c r="B5048" s="4">
        <v>41</v>
      </c>
      <c r="C5048" s="4">
        <v>41.2</v>
      </c>
      <c r="D5048" s="5">
        <v>343</v>
      </c>
      <c r="E5048" s="4" t="s">
        <v>861</v>
      </c>
      <c r="F5048" s="4" t="s">
        <v>922</v>
      </c>
      <c r="G5048" s="4" t="s">
        <v>1089</v>
      </c>
      <c r="H5048" s="4">
        <v>7.2372515813394704</v>
      </c>
      <c r="I5048" s="4"/>
      <c r="J5048" s="4" t="s">
        <v>856</v>
      </c>
      <c r="K5048" s="4"/>
      <c r="L5048" s="4">
        <v>1</v>
      </c>
      <c r="M5048" s="4" t="s">
        <v>1313</v>
      </c>
      <c r="N5048" s="4"/>
    </row>
    <row r="5049" spans="1:14" hidden="1" x14ac:dyDescent="0.3">
      <c r="A5049" s="4" t="s">
        <v>605</v>
      </c>
      <c r="B5049" s="4">
        <v>41</v>
      </c>
      <c r="C5049" s="4">
        <v>41.2</v>
      </c>
      <c r="D5049" s="5">
        <v>343</v>
      </c>
      <c r="E5049" s="4" t="s">
        <v>861</v>
      </c>
      <c r="F5049" s="12" t="s">
        <v>922</v>
      </c>
      <c r="G5049" s="4" t="s">
        <v>1759</v>
      </c>
      <c r="H5049" s="4">
        <v>1.18</v>
      </c>
      <c r="I5049" s="4"/>
      <c r="J5049" s="4" t="s">
        <v>856</v>
      </c>
      <c r="K5049" s="4"/>
      <c r="L5049" s="4">
        <v>1</v>
      </c>
      <c r="M5049" s="4" t="s">
        <v>1313</v>
      </c>
      <c r="N5049" s="4"/>
    </row>
    <row r="5050" spans="1:14" hidden="1" x14ac:dyDescent="0.3">
      <c r="A5050" s="4" t="s">
        <v>605</v>
      </c>
      <c r="B5050" s="4">
        <v>41</v>
      </c>
      <c r="C5050" s="4">
        <v>41.2</v>
      </c>
      <c r="D5050" s="5">
        <v>343</v>
      </c>
      <c r="E5050" s="4" t="s">
        <v>861</v>
      </c>
      <c r="F5050" s="4" t="s">
        <v>922</v>
      </c>
      <c r="G5050" s="4" t="s">
        <v>1557</v>
      </c>
      <c r="H5050" s="4">
        <v>43.9</v>
      </c>
      <c r="I5050" s="4"/>
      <c r="J5050" s="17" t="s">
        <v>1316</v>
      </c>
      <c r="K5050" s="4"/>
      <c r="L5050" s="4">
        <v>1</v>
      </c>
      <c r="M5050" s="4" t="s">
        <v>1313</v>
      </c>
      <c r="N5050" s="4"/>
    </row>
    <row r="5051" spans="1:14" hidden="1" x14ac:dyDescent="0.3">
      <c r="A5051" s="4" t="s">
        <v>605</v>
      </c>
      <c r="B5051" s="4">
        <v>41</v>
      </c>
      <c r="C5051" s="4">
        <v>41.2</v>
      </c>
      <c r="D5051" s="5">
        <v>343</v>
      </c>
      <c r="E5051" s="4" t="s">
        <v>861</v>
      </c>
      <c r="F5051" s="4" t="s">
        <v>922</v>
      </c>
      <c r="G5051" s="4" t="s">
        <v>1317</v>
      </c>
      <c r="H5051" s="4">
        <v>0.22535043416815601</v>
      </c>
      <c r="I5051" s="4"/>
      <c r="J5051" s="17"/>
      <c r="K5051" s="4"/>
      <c r="L5051" s="4">
        <v>1</v>
      </c>
      <c r="M5051" s="4" t="s">
        <v>1313</v>
      </c>
      <c r="N5051" s="4"/>
    </row>
    <row r="5052" spans="1:14" hidden="1" x14ac:dyDescent="0.3">
      <c r="A5052" s="4" t="s">
        <v>605</v>
      </c>
      <c r="B5052" s="4">
        <v>41</v>
      </c>
      <c r="C5052" s="4">
        <v>41.2</v>
      </c>
      <c r="D5052" s="5">
        <v>343</v>
      </c>
      <c r="E5052" s="4" t="s">
        <v>861</v>
      </c>
      <c r="F5052" s="4" t="s">
        <v>922</v>
      </c>
      <c r="G5052" s="4" t="s">
        <v>853</v>
      </c>
      <c r="H5052" s="4">
        <v>0.61350000000000005</v>
      </c>
      <c r="I5052" s="4"/>
      <c r="J5052" s="4" t="s">
        <v>1312</v>
      </c>
      <c r="K5052" s="4"/>
      <c r="L5052" s="4">
        <v>1</v>
      </c>
      <c r="M5052" s="4" t="s">
        <v>1313</v>
      </c>
      <c r="N5052" s="4"/>
    </row>
    <row r="5053" spans="1:14" hidden="1" x14ac:dyDescent="0.3">
      <c r="A5053" s="4" t="s">
        <v>605</v>
      </c>
      <c r="B5053" s="4">
        <v>41</v>
      </c>
      <c r="C5053" s="4">
        <v>41.2</v>
      </c>
      <c r="D5053" s="5">
        <v>344</v>
      </c>
      <c r="E5053" s="4" t="s">
        <v>861</v>
      </c>
      <c r="F5053" s="4" t="s">
        <v>922</v>
      </c>
      <c r="G5053" s="4" t="s">
        <v>968</v>
      </c>
      <c r="H5053" s="4">
        <v>2.4859054431583498</v>
      </c>
      <c r="I5053" s="4"/>
      <c r="J5053" s="4" t="s">
        <v>856</v>
      </c>
      <c r="K5053" s="4"/>
      <c r="L5053" s="4">
        <v>1</v>
      </c>
      <c r="M5053" s="4" t="s">
        <v>1313</v>
      </c>
      <c r="N5053" s="4"/>
    </row>
    <row r="5054" spans="1:14" hidden="1" x14ac:dyDescent="0.3">
      <c r="A5054" s="4" t="s">
        <v>605</v>
      </c>
      <c r="B5054" s="4">
        <v>41</v>
      </c>
      <c r="C5054" s="4">
        <v>41.2</v>
      </c>
      <c r="D5054" s="5">
        <v>344</v>
      </c>
      <c r="E5054" s="4" t="s">
        <v>861</v>
      </c>
      <c r="F5054" s="4" t="s">
        <v>922</v>
      </c>
      <c r="G5054" s="4" t="s">
        <v>1314</v>
      </c>
      <c r="H5054" s="4">
        <v>2.4989361029994299</v>
      </c>
      <c r="I5054" s="4"/>
      <c r="J5054" s="4"/>
      <c r="K5054" s="4"/>
      <c r="L5054" s="4">
        <v>1</v>
      </c>
      <c r="M5054" s="4" t="s">
        <v>1313</v>
      </c>
      <c r="N5054" s="4"/>
    </row>
    <row r="5055" spans="1:14" hidden="1" x14ac:dyDescent="0.3">
      <c r="A5055" s="4" t="s">
        <v>605</v>
      </c>
      <c r="B5055" s="4">
        <v>41</v>
      </c>
      <c r="C5055" s="4">
        <v>41.2</v>
      </c>
      <c r="D5055" s="5">
        <v>344</v>
      </c>
      <c r="E5055" s="4" t="s">
        <v>861</v>
      </c>
      <c r="F5055" s="4" t="s">
        <v>922</v>
      </c>
      <c r="G5055" s="4" t="s">
        <v>1315</v>
      </c>
      <c r="H5055" s="4">
        <v>9.8052329782260994</v>
      </c>
      <c r="I5055" s="4"/>
      <c r="J5055" s="4" t="s">
        <v>1343</v>
      </c>
      <c r="K5055" s="4"/>
      <c r="L5055" s="4">
        <v>1</v>
      </c>
      <c r="M5055" s="4" t="s">
        <v>1313</v>
      </c>
      <c r="N5055" s="4"/>
    </row>
    <row r="5056" spans="1:14" hidden="1" x14ac:dyDescent="0.3">
      <c r="A5056" s="4" t="s">
        <v>605</v>
      </c>
      <c r="B5056" s="4">
        <v>41</v>
      </c>
      <c r="C5056" s="4">
        <v>41.2</v>
      </c>
      <c r="D5056" s="5">
        <v>344</v>
      </c>
      <c r="E5056" s="4" t="s">
        <v>861</v>
      </c>
      <c r="F5056" s="4" t="s">
        <v>922</v>
      </c>
      <c r="G5056" s="4" t="s">
        <v>1089</v>
      </c>
      <c r="H5056" s="4">
        <v>7.1150857209716403</v>
      </c>
      <c r="I5056" s="4"/>
      <c r="J5056" s="4" t="s">
        <v>856</v>
      </c>
      <c r="K5056" s="4"/>
      <c r="L5056" s="4">
        <v>1</v>
      </c>
      <c r="M5056" s="4" t="s">
        <v>1313</v>
      </c>
      <c r="N5056" s="4"/>
    </row>
    <row r="5057" spans="1:14" hidden="1" x14ac:dyDescent="0.3">
      <c r="A5057" s="4" t="s">
        <v>605</v>
      </c>
      <c r="B5057" s="4">
        <v>41</v>
      </c>
      <c r="C5057" s="4">
        <v>41.2</v>
      </c>
      <c r="D5057" s="5">
        <v>344</v>
      </c>
      <c r="E5057" s="4" t="s">
        <v>861</v>
      </c>
      <c r="F5057" s="12" t="s">
        <v>922</v>
      </c>
      <c r="G5057" s="4" t="s">
        <v>1759</v>
      </c>
      <c r="H5057" s="4">
        <v>1.1499999999999999</v>
      </c>
      <c r="I5057" s="4"/>
      <c r="J5057" s="4" t="s">
        <v>856</v>
      </c>
      <c r="K5057" s="4"/>
      <c r="L5057" s="4">
        <v>1</v>
      </c>
      <c r="M5057" s="4" t="s">
        <v>1313</v>
      </c>
      <c r="N5057" s="4"/>
    </row>
    <row r="5058" spans="1:14" hidden="1" x14ac:dyDescent="0.3">
      <c r="A5058" s="4" t="s">
        <v>605</v>
      </c>
      <c r="B5058" s="4">
        <v>41</v>
      </c>
      <c r="C5058" s="4">
        <v>41.2</v>
      </c>
      <c r="D5058" s="5">
        <v>344</v>
      </c>
      <c r="E5058" s="4" t="s">
        <v>861</v>
      </c>
      <c r="F5058" s="4" t="s">
        <v>922</v>
      </c>
      <c r="G5058" s="4" t="s">
        <v>1557</v>
      </c>
      <c r="H5058" s="4">
        <v>37</v>
      </c>
      <c r="I5058" s="4"/>
      <c r="J5058" s="17" t="s">
        <v>1316</v>
      </c>
      <c r="K5058" s="4"/>
      <c r="L5058" s="4">
        <v>1</v>
      </c>
      <c r="M5058" s="4" t="s">
        <v>1313</v>
      </c>
      <c r="N5058" s="4"/>
    </row>
    <row r="5059" spans="1:14" hidden="1" x14ac:dyDescent="0.3">
      <c r="A5059" s="4" t="s">
        <v>605</v>
      </c>
      <c r="B5059" s="4">
        <v>41</v>
      </c>
      <c r="C5059" s="4">
        <v>41.2</v>
      </c>
      <c r="D5059" s="5">
        <v>344</v>
      </c>
      <c r="E5059" s="4" t="s">
        <v>861</v>
      </c>
      <c r="F5059" s="4" t="s">
        <v>922</v>
      </c>
      <c r="G5059" s="4" t="s">
        <v>1317</v>
      </c>
      <c r="H5059" s="4">
        <v>0.22612577622293301</v>
      </c>
      <c r="I5059" s="4"/>
      <c r="J5059" s="17"/>
      <c r="K5059" s="4"/>
      <c r="L5059" s="4">
        <v>1</v>
      </c>
      <c r="M5059" s="4" t="s">
        <v>1313</v>
      </c>
      <c r="N5059" s="4"/>
    </row>
    <row r="5060" spans="1:14" hidden="1" x14ac:dyDescent="0.3">
      <c r="A5060" s="4" t="s">
        <v>605</v>
      </c>
      <c r="B5060" s="4">
        <v>41</v>
      </c>
      <c r="C5060" s="4">
        <v>41.2</v>
      </c>
      <c r="D5060" s="5">
        <v>344</v>
      </c>
      <c r="E5060" s="4" t="s">
        <v>861</v>
      </c>
      <c r="F5060" s="4" t="s">
        <v>922</v>
      </c>
      <c r="G5060" s="4" t="s">
        <v>853</v>
      </c>
      <c r="H5060" s="4">
        <v>0.66220000000000001</v>
      </c>
      <c r="I5060" s="4"/>
      <c r="J5060" s="4" t="s">
        <v>1312</v>
      </c>
      <c r="K5060" s="4"/>
      <c r="L5060" s="4">
        <v>1</v>
      </c>
      <c r="M5060" s="4" t="s">
        <v>1313</v>
      </c>
      <c r="N5060" s="4"/>
    </row>
    <row r="5061" spans="1:14" hidden="1" x14ac:dyDescent="0.3">
      <c r="A5061" s="4" t="s">
        <v>605</v>
      </c>
      <c r="B5061" s="4">
        <v>41</v>
      </c>
      <c r="C5061" s="4">
        <v>41.2</v>
      </c>
      <c r="D5061" s="5">
        <v>345</v>
      </c>
      <c r="E5061" s="4" t="s">
        <v>861</v>
      </c>
      <c r="F5061" s="4" t="s">
        <v>922</v>
      </c>
      <c r="G5061" s="4" t="s">
        <v>968</v>
      </c>
      <c r="H5061" s="4">
        <v>4.6885562433872101</v>
      </c>
      <c r="I5061" s="4"/>
      <c r="J5061" s="4" t="s">
        <v>856</v>
      </c>
      <c r="K5061" s="4"/>
      <c r="L5061" s="4">
        <v>1</v>
      </c>
      <c r="M5061" s="4" t="s">
        <v>1313</v>
      </c>
      <c r="N5061" s="4"/>
    </row>
    <row r="5062" spans="1:14" hidden="1" x14ac:dyDescent="0.3">
      <c r="A5062" s="4" t="s">
        <v>605</v>
      </c>
      <c r="B5062" s="4">
        <v>41</v>
      </c>
      <c r="C5062" s="4">
        <v>41.2</v>
      </c>
      <c r="D5062" s="5">
        <v>345</v>
      </c>
      <c r="E5062" s="4" t="s">
        <v>861</v>
      </c>
      <c r="F5062" s="4" t="s">
        <v>922</v>
      </c>
      <c r="G5062" s="4" t="s">
        <v>1314</v>
      </c>
      <c r="H5062" s="4">
        <v>2.3387933869273398</v>
      </c>
      <c r="I5062" s="4"/>
      <c r="J5062" s="4"/>
      <c r="K5062" s="4"/>
      <c r="L5062" s="4">
        <v>1</v>
      </c>
      <c r="M5062" s="4" t="s">
        <v>1313</v>
      </c>
      <c r="N5062" s="4"/>
    </row>
    <row r="5063" spans="1:14" hidden="1" x14ac:dyDescent="0.3">
      <c r="A5063" s="4" t="s">
        <v>605</v>
      </c>
      <c r="B5063" s="4">
        <v>41</v>
      </c>
      <c r="C5063" s="4">
        <v>41.2</v>
      </c>
      <c r="D5063" s="5">
        <v>345</v>
      </c>
      <c r="E5063" s="4" t="s">
        <v>861</v>
      </c>
      <c r="F5063" s="4" t="s">
        <v>922</v>
      </c>
      <c r="G5063" s="4" t="s">
        <v>1315</v>
      </c>
      <c r="H5063" s="4">
        <v>16.993641230983901</v>
      </c>
      <c r="I5063" s="4"/>
      <c r="J5063" s="4" t="s">
        <v>1343</v>
      </c>
      <c r="K5063" s="4"/>
      <c r="L5063" s="4">
        <v>1</v>
      </c>
      <c r="M5063" s="4" t="s">
        <v>1313</v>
      </c>
      <c r="N5063" s="4"/>
    </row>
    <row r="5064" spans="1:14" hidden="1" x14ac:dyDescent="0.3">
      <c r="A5064" s="4" t="s">
        <v>605</v>
      </c>
      <c r="B5064" s="4">
        <v>41</v>
      </c>
      <c r="C5064" s="4">
        <v>41.2</v>
      </c>
      <c r="D5064" s="5">
        <v>345</v>
      </c>
      <c r="E5064" s="4" t="s">
        <v>861</v>
      </c>
      <c r="F5064" s="4" t="s">
        <v>922</v>
      </c>
      <c r="G5064" s="4" t="s">
        <v>1089</v>
      </c>
      <c r="H5064" s="4">
        <v>5.45658383073033</v>
      </c>
      <c r="I5064" s="4"/>
      <c r="J5064" s="4" t="s">
        <v>856</v>
      </c>
      <c r="K5064" s="4"/>
      <c r="L5064" s="4">
        <v>1</v>
      </c>
      <c r="M5064" s="4" t="s">
        <v>1313</v>
      </c>
      <c r="N5064" s="4"/>
    </row>
    <row r="5065" spans="1:14" hidden="1" x14ac:dyDescent="0.3">
      <c r="A5065" s="4" t="s">
        <v>605</v>
      </c>
      <c r="B5065" s="4">
        <v>41</v>
      </c>
      <c r="C5065" s="4">
        <v>41.2</v>
      </c>
      <c r="D5065" s="5">
        <v>345</v>
      </c>
      <c r="E5065" s="4" t="s">
        <v>861</v>
      </c>
      <c r="F5065" s="12" t="s">
        <v>922</v>
      </c>
      <c r="G5065" s="4" t="s">
        <v>1759</v>
      </c>
      <c r="H5065" s="4">
        <v>1.1100000000000001</v>
      </c>
      <c r="I5065" s="4"/>
      <c r="J5065" s="4" t="s">
        <v>856</v>
      </c>
      <c r="K5065" s="4"/>
      <c r="L5065" s="4">
        <v>1</v>
      </c>
      <c r="M5065" s="4" t="s">
        <v>1313</v>
      </c>
      <c r="N5065" s="4"/>
    </row>
    <row r="5066" spans="1:14" hidden="1" x14ac:dyDescent="0.3">
      <c r="A5066" s="4" t="s">
        <v>605</v>
      </c>
      <c r="B5066" s="4">
        <v>41</v>
      </c>
      <c r="C5066" s="4">
        <v>41.2</v>
      </c>
      <c r="D5066" s="5">
        <v>345</v>
      </c>
      <c r="E5066" s="4" t="s">
        <v>861</v>
      </c>
      <c r="F5066" s="4" t="s">
        <v>922</v>
      </c>
      <c r="G5066" s="4" t="s">
        <v>1557</v>
      </c>
      <c r="H5066" s="4">
        <v>40.6</v>
      </c>
      <c r="I5066" s="4"/>
      <c r="J5066" s="17" t="s">
        <v>1316</v>
      </c>
      <c r="K5066" s="4"/>
      <c r="L5066" s="4">
        <v>1</v>
      </c>
      <c r="M5066" s="4" t="s">
        <v>1313</v>
      </c>
      <c r="N5066" s="4"/>
    </row>
    <row r="5067" spans="1:14" hidden="1" x14ac:dyDescent="0.3">
      <c r="A5067" s="4" t="s">
        <v>605</v>
      </c>
      <c r="B5067" s="4">
        <v>41</v>
      </c>
      <c r="C5067" s="4">
        <v>41.2</v>
      </c>
      <c r="D5067" s="5">
        <v>345</v>
      </c>
      <c r="E5067" s="4" t="s">
        <v>861</v>
      </c>
      <c r="F5067" s="4" t="s">
        <v>922</v>
      </c>
      <c r="G5067" s="4" t="s">
        <v>1317</v>
      </c>
      <c r="H5067" s="4">
        <v>0.46271369455379902</v>
      </c>
      <c r="I5067" s="4"/>
      <c r="J5067" s="17"/>
      <c r="K5067" s="4"/>
      <c r="L5067" s="4">
        <v>1</v>
      </c>
      <c r="M5067" s="4" t="s">
        <v>1313</v>
      </c>
      <c r="N5067" s="4"/>
    </row>
    <row r="5068" spans="1:14" hidden="1" x14ac:dyDescent="0.3">
      <c r="A5068" s="4" t="s">
        <v>605</v>
      </c>
      <c r="B5068" s="4">
        <v>41</v>
      </c>
      <c r="C5068" s="4">
        <v>41.2</v>
      </c>
      <c r="D5068" s="5">
        <v>345</v>
      </c>
      <c r="E5068" s="4" t="s">
        <v>861</v>
      </c>
      <c r="F5068" s="4" t="s">
        <v>922</v>
      </c>
      <c r="G5068" s="4" t="s">
        <v>853</v>
      </c>
      <c r="H5068" s="4">
        <v>0.66220000000000001</v>
      </c>
      <c r="I5068" s="4"/>
      <c r="J5068" s="4" t="s">
        <v>1312</v>
      </c>
      <c r="K5068" s="4"/>
      <c r="L5068" s="4">
        <v>1</v>
      </c>
      <c r="M5068" s="4" t="s">
        <v>1313</v>
      </c>
      <c r="N5068" s="4"/>
    </row>
    <row r="5069" spans="1:14" hidden="1" x14ac:dyDescent="0.3">
      <c r="A5069" s="4" t="s">
        <v>605</v>
      </c>
      <c r="B5069" s="4">
        <v>41</v>
      </c>
      <c r="C5069" s="4">
        <v>41.1</v>
      </c>
      <c r="D5069" s="5">
        <v>346</v>
      </c>
      <c r="E5069" s="4" t="s">
        <v>861</v>
      </c>
      <c r="F5069" s="4" t="s">
        <v>922</v>
      </c>
      <c r="G5069" s="4" t="s">
        <v>968</v>
      </c>
      <c r="H5069" s="4">
        <v>5.1444181314236701</v>
      </c>
      <c r="I5069" s="4"/>
      <c r="J5069" s="4" t="s">
        <v>856</v>
      </c>
      <c r="K5069" s="4"/>
      <c r="L5069" s="4">
        <v>1</v>
      </c>
      <c r="M5069" s="4" t="s">
        <v>1313</v>
      </c>
      <c r="N5069" s="4"/>
    </row>
    <row r="5070" spans="1:14" hidden="1" x14ac:dyDescent="0.3">
      <c r="A5070" s="4" t="s">
        <v>605</v>
      </c>
      <c r="B5070" s="4">
        <v>41</v>
      </c>
      <c r="C5070" s="4">
        <v>41.1</v>
      </c>
      <c r="D5070" s="5">
        <v>346</v>
      </c>
      <c r="E5070" s="4" t="s">
        <v>861</v>
      </c>
      <c r="F5070" s="4" t="s">
        <v>922</v>
      </c>
      <c r="G5070" s="4" t="s">
        <v>1314</v>
      </c>
      <c r="H5070" s="4">
        <v>2.4696848669599998</v>
      </c>
      <c r="I5070" s="4"/>
      <c r="J5070" s="4"/>
      <c r="K5070" s="4"/>
      <c r="L5070" s="4">
        <v>1</v>
      </c>
      <c r="M5070" s="4" t="s">
        <v>1313</v>
      </c>
      <c r="N5070" s="4"/>
    </row>
    <row r="5071" spans="1:14" hidden="1" x14ac:dyDescent="0.3">
      <c r="A5071" s="4" t="s">
        <v>605</v>
      </c>
      <c r="B5071" s="4">
        <v>41</v>
      </c>
      <c r="C5071" s="4">
        <v>41.1</v>
      </c>
      <c r="D5071" s="5">
        <v>346</v>
      </c>
      <c r="E5071" s="4" t="s">
        <v>861</v>
      </c>
      <c r="F5071" s="4" t="s">
        <v>922</v>
      </c>
      <c r="G5071" s="4" t="s">
        <v>1315</v>
      </c>
      <c r="H5071" s="4">
        <v>9.6872649787682992</v>
      </c>
      <c r="I5071" s="4"/>
      <c r="J5071" s="4" t="s">
        <v>1343</v>
      </c>
      <c r="K5071" s="4"/>
      <c r="L5071" s="4">
        <v>1</v>
      </c>
      <c r="M5071" s="4" t="s">
        <v>1313</v>
      </c>
      <c r="N5071" s="4"/>
    </row>
    <row r="5072" spans="1:14" hidden="1" x14ac:dyDescent="0.3">
      <c r="A5072" s="4" t="s">
        <v>605</v>
      </c>
      <c r="B5072" s="4">
        <v>41</v>
      </c>
      <c r="C5072" s="4">
        <v>41.1</v>
      </c>
      <c r="D5072" s="5">
        <v>346</v>
      </c>
      <c r="E5072" s="4" t="s">
        <v>861</v>
      </c>
      <c r="F5072" s="4" t="s">
        <v>922</v>
      </c>
      <c r="G5072" s="4" t="s">
        <v>1089</v>
      </c>
      <c r="H5072" s="4">
        <v>8.0252671076402198</v>
      </c>
      <c r="I5072" s="4"/>
      <c r="J5072" s="4" t="s">
        <v>856</v>
      </c>
      <c r="K5072" s="4"/>
      <c r="L5072" s="4">
        <v>1</v>
      </c>
      <c r="M5072" s="4" t="s">
        <v>1313</v>
      </c>
      <c r="N5072" s="4"/>
    </row>
    <row r="5073" spans="1:14" hidden="1" x14ac:dyDescent="0.3">
      <c r="A5073" s="4" t="s">
        <v>605</v>
      </c>
      <c r="B5073" s="4">
        <v>41</v>
      </c>
      <c r="C5073" s="4">
        <v>41.1</v>
      </c>
      <c r="D5073" s="5">
        <v>346</v>
      </c>
      <c r="E5073" s="4" t="s">
        <v>861</v>
      </c>
      <c r="F5073" s="12" t="s">
        <v>922</v>
      </c>
      <c r="G5073" s="4" t="s">
        <v>1759</v>
      </c>
      <c r="H5073" s="4">
        <v>0.93</v>
      </c>
      <c r="I5073" s="4"/>
      <c r="J5073" s="4" t="s">
        <v>856</v>
      </c>
      <c r="K5073" s="4"/>
      <c r="L5073" s="4">
        <v>1</v>
      </c>
      <c r="M5073" s="4" t="s">
        <v>1313</v>
      </c>
      <c r="N5073" s="4"/>
    </row>
    <row r="5074" spans="1:14" hidden="1" x14ac:dyDescent="0.3">
      <c r="A5074" s="4" t="s">
        <v>605</v>
      </c>
      <c r="B5074" s="4">
        <v>41</v>
      </c>
      <c r="C5074" s="4">
        <v>41.1</v>
      </c>
      <c r="D5074" s="5">
        <v>346</v>
      </c>
      <c r="E5074" s="4" t="s">
        <v>861</v>
      </c>
      <c r="F5074" s="4" t="s">
        <v>922</v>
      </c>
      <c r="G5074" s="4" t="s">
        <v>1557</v>
      </c>
      <c r="H5074" s="4">
        <v>13.1</v>
      </c>
      <c r="I5074" s="4"/>
      <c r="J5074" s="17" t="s">
        <v>1316</v>
      </c>
      <c r="K5074" s="4"/>
      <c r="L5074" s="4">
        <v>1</v>
      </c>
      <c r="M5074" s="4" t="s">
        <v>1313</v>
      </c>
      <c r="N5074" s="4"/>
    </row>
    <row r="5075" spans="1:14" hidden="1" x14ac:dyDescent="0.3">
      <c r="A5075" s="4" t="s">
        <v>605</v>
      </c>
      <c r="B5075" s="4">
        <v>41</v>
      </c>
      <c r="C5075" s="4">
        <v>41.1</v>
      </c>
      <c r="D5075" s="5">
        <v>346</v>
      </c>
      <c r="E5075" s="4" t="s">
        <v>861</v>
      </c>
      <c r="F5075" s="4" t="s">
        <v>922</v>
      </c>
      <c r="G5075" s="4" t="s">
        <v>1317</v>
      </c>
      <c r="H5075" s="4">
        <v>0.37354358240926799</v>
      </c>
      <c r="I5075" s="4"/>
      <c r="J5075" s="17"/>
      <c r="K5075" s="4"/>
      <c r="L5075" s="4">
        <v>1</v>
      </c>
      <c r="M5075" s="4" t="s">
        <v>1313</v>
      </c>
      <c r="N5075" s="4"/>
    </row>
    <row r="5076" spans="1:14" hidden="1" x14ac:dyDescent="0.3">
      <c r="A5076" s="4" t="s">
        <v>605</v>
      </c>
      <c r="B5076" s="4">
        <v>41</v>
      </c>
      <c r="C5076" s="4">
        <v>41.1</v>
      </c>
      <c r="D5076" s="5">
        <v>346</v>
      </c>
      <c r="E5076" s="4" t="s">
        <v>861</v>
      </c>
      <c r="F5076" s="4" t="s">
        <v>922</v>
      </c>
      <c r="G5076" s="4" t="s">
        <v>853</v>
      </c>
      <c r="H5076" s="4">
        <v>0.5615</v>
      </c>
      <c r="I5076" s="4"/>
      <c r="J5076" s="4" t="s">
        <v>1312</v>
      </c>
      <c r="K5076" s="4"/>
      <c r="L5076" s="4">
        <v>1</v>
      </c>
      <c r="M5076" s="4" t="s">
        <v>1313</v>
      </c>
      <c r="N5076" s="4"/>
    </row>
    <row r="5077" spans="1:14" hidden="1" x14ac:dyDescent="0.3">
      <c r="A5077" s="4" t="s">
        <v>605</v>
      </c>
      <c r="B5077" s="4">
        <v>41</v>
      </c>
      <c r="C5077" s="4">
        <v>41.1</v>
      </c>
      <c r="D5077" s="5">
        <v>347</v>
      </c>
      <c r="E5077" s="4" t="s">
        <v>861</v>
      </c>
      <c r="F5077" s="4" t="s">
        <v>922</v>
      </c>
      <c r="G5077" s="4" t="s">
        <v>968</v>
      </c>
      <c r="H5077" s="4">
        <v>3.8290301574681198</v>
      </c>
      <c r="I5077" s="4"/>
      <c r="J5077" s="4" t="s">
        <v>856</v>
      </c>
      <c r="K5077" s="4"/>
      <c r="L5077" s="4">
        <v>1</v>
      </c>
      <c r="M5077" s="4" t="s">
        <v>1313</v>
      </c>
      <c r="N5077" s="4"/>
    </row>
    <row r="5078" spans="1:14" hidden="1" x14ac:dyDescent="0.3">
      <c r="A5078" s="4" t="s">
        <v>605</v>
      </c>
      <c r="B5078" s="4">
        <v>41</v>
      </c>
      <c r="C5078" s="4">
        <v>41.1</v>
      </c>
      <c r="D5078" s="5">
        <v>347</v>
      </c>
      <c r="E5078" s="4" t="s">
        <v>861</v>
      </c>
      <c r="F5078" s="4" t="s">
        <v>922</v>
      </c>
      <c r="G5078" s="4" t="s">
        <v>1314</v>
      </c>
      <c r="H5078" s="4">
        <v>2.6051610928592099</v>
      </c>
      <c r="I5078" s="4"/>
      <c r="J5078" s="4"/>
      <c r="K5078" s="4"/>
      <c r="L5078" s="4">
        <v>1</v>
      </c>
      <c r="M5078" s="4" t="s">
        <v>1313</v>
      </c>
      <c r="N5078" s="4"/>
    </row>
    <row r="5079" spans="1:14" hidden="1" x14ac:dyDescent="0.3">
      <c r="A5079" s="4" t="s">
        <v>605</v>
      </c>
      <c r="B5079" s="4">
        <v>41</v>
      </c>
      <c r="C5079" s="4">
        <v>41.1</v>
      </c>
      <c r="D5079" s="5">
        <v>347</v>
      </c>
      <c r="E5079" s="4" t="s">
        <v>861</v>
      </c>
      <c r="F5079" s="4" t="s">
        <v>922</v>
      </c>
      <c r="G5079" s="4" t="s">
        <v>1315</v>
      </c>
      <c r="H5079" s="4">
        <v>8.5898570587411704</v>
      </c>
      <c r="I5079" s="4"/>
      <c r="J5079" s="4" t="s">
        <v>1343</v>
      </c>
      <c r="K5079" s="4"/>
      <c r="L5079" s="4">
        <v>1</v>
      </c>
      <c r="M5079" s="4" t="s">
        <v>1313</v>
      </c>
      <c r="N5079" s="4"/>
    </row>
    <row r="5080" spans="1:14" hidden="1" x14ac:dyDescent="0.3">
      <c r="A5080" s="4" t="s">
        <v>605</v>
      </c>
      <c r="B5080" s="4">
        <v>41</v>
      </c>
      <c r="C5080" s="4">
        <v>41.1</v>
      </c>
      <c r="D5080" s="5">
        <v>347</v>
      </c>
      <c r="E5080" s="4" t="s">
        <v>861</v>
      </c>
      <c r="F5080" s="4" t="s">
        <v>922</v>
      </c>
      <c r="G5080" s="4" t="s">
        <v>1089</v>
      </c>
      <c r="H5080" s="4">
        <v>8.0663297004138403</v>
      </c>
      <c r="I5080" s="4"/>
      <c r="J5080" s="4" t="s">
        <v>856</v>
      </c>
      <c r="K5080" s="4"/>
      <c r="L5080" s="4">
        <v>1</v>
      </c>
      <c r="M5080" s="4" t="s">
        <v>1313</v>
      </c>
      <c r="N5080" s="4"/>
    </row>
    <row r="5081" spans="1:14" hidden="1" x14ac:dyDescent="0.3">
      <c r="A5081" s="4" t="s">
        <v>605</v>
      </c>
      <c r="B5081" s="4">
        <v>41</v>
      </c>
      <c r="C5081" s="4">
        <v>41.1</v>
      </c>
      <c r="D5081" s="5">
        <v>347</v>
      </c>
      <c r="E5081" s="4" t="s">
        <v>861</v>
      </c>
      <c r="F5081" s="12" t="s">
        <v>922</v>
      </c>
      <c r="G5081" s="4" t="s">
        <v>1759</v>
      </c>
      <c r="H5081" s="4">
        <v>1.1000000000000001</v>
      </c>
      <c r="I5081" s="4"/>
      <c r="J5081" s="4" t="s">
        <v>856</v>
      </c>
      <c r="K5081" s="4"/>
      <c r="L5081" s="4">
        <v>1</v>
      </c>
      <c r="M5081" s="4" t="s">
        <v>1313</v>
      </c>
      <c r="N5081" s="4"/>
    </row>
    <row r="5082" spans="1:14" hidden="1" x14ac:dyDescent="0.3">
      <c r="A5082" s="4" t="s">
        <v>605</v>
      </c>
      <c r="B5082" s="4">
        <v>41</v>
      </c>
      <c r="C5082" s="4">
        <v>41.1</v>
      </c>
      <c r="D5082" s="5">
        <v>347</v>
      </c>
      <c r="E5082" s="4" t="s">
        <v>861</v>
      </c>
      <c r="F5082" s="4" t="s">
        <v>922</v>
      </c>
      <c r="G5082" s="4" t="s">
        <v>1557</v>
      </c>
      <c r="H5082" s="4">
        <v>13.3</v>
      </c>
      <c r="I5082" s="4"/>
      <c r="J5082" s="17" t="s">
        <v>1316</v>
      </c>
      <c r="K5082" s="4"/>
      <c r="L5082" s="4">
        <v>1</v>
      </c>
      <c r="M5082" s="4" t="s">
        <v>1313</v>
      </c>
      <c r="N5082" s="4"/>
    </row>
    <row r="5083" spans="1:14" hidden="1" x14ac:dyDescent="0.3">
      <c r="A5083" s="4" t="s">
        <v>605</v>
      </c>
      <c r="B5083" s="4">
        <v>41</v>
      </c>
      <c r="C5083" s="4">
        <v>41.1</v>
      </c>
      <c r="D5083" s="5">
        <v>347</v>
      </c>
      <c r="E5083" s="4" t="s">
        <v>861</v>
      </c>
      <c r="F5083" s="4" t="s">
        <v>922</v>
      </c>
      <c r="G5083" s="4" t="s">
        <v>1317</v>
      </c>
      <c r="H5083" s="4">
        <v>0.29256694514542397</v>
      </c>
      <c r="I5083" s="4"/>
      <c r="J5083" s="17"/>
      <c r="K5083" s="4"/>
      <c r="L5083" s="4">
        <v>1</v>
      </c>
      <c r="M5083" s="4" t="s">
        <v>1313</v>
      </c>
      <c r="N5083" s="4"/>
    </row>
    <row r="5084" spans="1:14" hidden="1" x14ac:dyDescent="0.3">
      <c r="A5084" s="4" t="s">
        <v>605</v>
      </c>
      <c r="B5084" s="4">
        <v>41</v>
      </c>
      <c r="C5084" s="4">
        <v>41.1</v>
      </c>
      <c r="D5084" s="5">
        <v>347</v>
      </c>
      <c r="E5084" s="4" t="s">
        <v>861</v>
      </c>
      <c r="F5084" s="4" t="s">
        <v>922</v>
      </c>
      <c r="G5084" s="4" t="s">
        <v>853</v>
      </c>
      <c r="H5084" s="4">
        <v>0.57650000000000001</v>
      </c>
      <c r="I5084" s="4"/>
      <c r="J5084" s="4" t="s">
        <v>1312</v>
      </c>
      <c r="K5084" s="4"/>
      <c r="L5084" s="4">
        <v>1</v>
      </c>
      <c r="M5084" s="4" t="s">
        <v>1313</v>
      </c>
      <c r="N5084" s="4"/>
    </row>
    <row r="5085" spans="1:14" hidden="1" x14ac:dyDescent="0.3">
      <c r="A5085" s="4" t="s">
        <v>605</v>
      </c>
      <c r="B5085" s="4">
        <v>41</v>
      </c>
      <c r="C5085" s="4">
        <v>41.1</v>
      </c>
      <c r="D5085" s="5">
        <v>348</v>
      </c>
      <c r="E5085" s="4" t="s">
        <v>861</v>
      </c>
      <c r="F5085" s="4" t="s">
        <v>922</v>
      </c>
      <c r="G5085" s="4" t="s">
        <v>968</v>
      </c>
      <c r="H5085" s="4">
        <v>1.8839078962764</v>
      </c>
      <c r="I5085" s="4"/>
      <c r="J5085" s="4" t="s">
        <v>856</v>
      </c>
      <c r="K5085" s="4"/>
      <c r="L5085" s="4">
        <v>1</v>
      </c>
      <c r="M5085" s="4" t="s">
        <v>1313</v>
      </c>
      <c r="N5085" s="4"/>
    </row>
    <row r="5086" spans="1:14" hidden="1" x14ac:dyDescent="0.3">
      <c r="A5086" s="4" t="s">
        <v>605</v>
      </c>
      <c r="B5086" s="4">
        <v>41</v>
      </c>
      <c r="C5086" s="4">
        <v>41.1</v>
      </c>
      <c r="D5086" s="5">
        <v>348</v>
      </c>
      <c r="E5086" s="4" t="s">
        <v>861</v>
      </c>
      <c r="F5086" s="4" t="s">
        <v>922</v>
      </c>
      <c r="G5086" s="4" t="s">
        <v>1314</v>
      </c>
      <c r="H5086" s="4">
        <v>2.4554021074102201</v>
      </c>
      <c r="I5086" s="4"/>
      <c r="J5086" s="4"/>
      <c r="K5086" s="4"/>
      <c r="L5086" s="4">
        <v>1</v>
      </c>
      <c r="M5086" s="4" t="s">
        <v>1313</v>
      </c>
      <c r="N5086" s="4"/>
    </row>
    <row r="5087" spans="1:14" hidden="1" x14ac:dyDescent="0.3">
      <c r="A5087" s="4" t="s">
        <v>605</v>
      </c>
      <c r="B5087" s="4">
        <v>41</v>
      </c>
      <c r="C5087" s="4">
        <v>41.1</v>
      </c>
      <c r="D5087" s="5">
        <v>348</v>
      </c>
      <c r="E5087" s="4" t="s">
        <v>861</v>
      </c>
      <c r="F5087" s="4" t="s">
        <v>922</v>
      </c>
      <c r="G5087" s="4" t="s">
        <v>1315</v>
      </c>
      <c r="H5087" s="4">
        <v>9.9099335759825706</v>
      </c>
      <c r="I5087" s="4"/>
      <c r="J5087" s="4" t="s">
        <v>1343</v>
      </c>
      <c r="K5087" s="4"/>
      <c r="L5087" s="4">
        <v>1</v>
      </c>
      <c r="M5087" s="4" t="s">
        <v>1313</v>
      </c>
      <c r="N5087" s="4"/>
    </row>
    <row r="5088" spans="1:14" hidden="1" x14ac:dyDescent="0.3">
      <c r="A5088" s="4" t="s">
        <v>605</v>
      </c>
      <c r="B5088" s="4">
        <v>41</v>
      </c>
      <c r="C5088" s="4">
        <v>41.1</v>
      </c>
      <c r="D5088" s="5">
        <v>348</v>
      </c>
      <c r="E5088" s="4" t="s">
        <v>861</v>
      </c>
      <c r="F5088" s="4" t="s">
        <v>922</v>
      </c>
      <c r="G5088" s="4" t="s">
        <v>1089</v>
      </c>
      <c r="H5088" s="4">
        <v>7.5891267040119104</v>
      </c>
      <c r="I5088" s="4"/>
      <c r="J5088" s="4" t="s">
        <v>856</v>
      </c>
      <c r="K5088" s="4"/>
      <c r="L5088" s="4">
        <v>1</v>
      </c>
      <c r="M5088" s="4" t="s">
        <v>1313</v>
      </c>
      <c r="N5088" s="4"/>
    </row>
    <row r="5089" spans="1:14" hidden="1" x14ac:dyDescent="0.3">
      <c r="A5089" s="4" t="s">
        <v>605</v>
      </c>
      <c r="B5089" s="4">
        <v>41</v>
      </c>
      <c r="C5089" s="4">
        <v>41.1</v>
      </c>
      <c r="D5089" s="5">
        <v>348</v>
      </c>
      <c r="E5089" s="4" t="s">
        <v>861</v>
      </c>
      <c r="F5089" s="12" t="s">
        <v>922</v>
      </c>
      <c r="G5089" s="4" t="s">
        <v>1759</v>
      </c>
      <c r="H5089" s="4">
        <v>1.19</v>
      </c>
      <c r="I5089" s="4"/>
      <c r="J5089" s="4" t="s">
        <v>856</v>
      </c>
      <c r="K5089" s="4"/>
      <c r="L5089" s="4">
        <v>1</v>
      </c>
      <c r="M5089" s="4" t="s">
        <v>1313</v>
      </c>
      <c r="N5089" s="4"/>
    </row>
    <row r="5090" spans="1:14" hidden="1" x14ac:dyDescent="0.3">
      <c r="A5090" s="4" t="s">
        <v>605</v>
      </c>
      <c r="B5090" s="4">
        <v>41</v>
      </c>
      <c r="C5090" s="4">
        <v>41.1</v>
      </c>
      <c r="D5090" s="5">
        <v>348</v>
      </c>
      <c r="E5090" s="4" t="s">
        <v>861</v>
      </c>
      <c r="F5090" s="4" t="s">
        <v>922</v>
      </c>
      <c r="G5090" s="4" t="s">
        <v>1557</v>
      </c>
      <c r="H5090" s="4">
        <v>21.4</v>
      </c>
      <c r="I5090" s="4"/>
      <c r="J5090" s="17" t="s">
        <v>1316</v>
      </c>
      <c r="K5090" s="4"/>
      <c r="L5090" s="4">
        <v>1</v>
      </c>
      <c r="M5090" s="4" t="s">
        <v>1313</v>
      </c>
      <c r="N5090" s="4"/>
    </row>
    <row r="5091" spans="1:14" hidden="1" x14ac:dyDescent="0.3">
      <c r="A5091" s="4" t="s">
        <v>605</v>
      </c>
      <c r="B5091" s="4">
        <v>41</v>
      </c>
      <c r="C5091" s="4">
        <v>41.1</v>
      </c>
      <c r="D5091" s="5">
        <v>348</v>
      </c>
      <c r="E5091" s="4" t="s">
        <v>861</v>
      </c>
      <c r="F5091" s="4" t="s">
        <v>922</v>
      </c>
      <c r="G5091" s="4" t="s">
        <v>1317</v>
      </c>
      <c r="H5091" s="4">
        <v>0.26429331999679001</v>
      </c>
      <c r="I5091" s="4"/>
      <c r="J5091" s="17"/>
      <c r="K5091" s="4"/>
      <c r="L5091" s="4">
        <v>1</v>
      </c>
      <c r="M5091" s="4" t="s">
        <v>1313</v>
      </c>
      <c r="N5091" s="4"/>
    </row>
    <row r="5092" spans="1:14" hidden="1" x14ac:dyDescent="0.3">
      <c r="A5092" s="4" t="s">
        <v>605</v>
      </c>
      <c r="B5092" s="4">
        <v>41</v>
      </c>
      <c r="C5092" s="4">
        <v>41.1</v>
      </c>
      <c r="D5092" s="5">
        <v>348</v>
      </c>
      <c r="E5092" s="4" t="s">
        <v>861</v>
      </c>
      <c r="F5092" s="4" t="s">
        <v>922</v>
      </c>
      <c r="G5092" s="4" t="s">
        <v>853</v>
      </c>
      <c r="H5092" s="4">
        <v>0.57650000000000001</v>
      </c>
      <c r="I5092" s="4"/>
      <c r="J5092" s="4" t="s">
        <v>1312</v>
      </c>
      <c r="K5092" s="4"/>
      <c r="L5092" s="4">
        <v>1</v>
      </c>
      <c r="M5092" s="4" t="s">
        <v>1313</v>
      </c>
      <c r="N5092" s="4"/>
    </row>
    <row r="5093" spans="1:14" hidden="1" x14ac:dyDescent="0.3">
      <c r="A5093" s="4" t="s">
        <v>605</v>
      </c>
      <c r="B5093" s="4">
        <v>41</v>
      </c>
      <c r="C5093" s="4">
        <v>41.2</v>
      </c>
      <c r="D5093" s="5">
        <v>349</v>
      </c>
      <c r="E5093" s="4" t="s">
        <v>861</v>
      </c>
      <c r="F5093" s="4" t="s">
        <v>922</v>
      </c>
      <c r="G5093" s="4" t="s">
        <v>968</v>
      </c>
      <c r="H5093" s="4">
        <v>3.2546673138507001</v>
      </c>
      <c r="I5093" s="4"/>
      <c r="J5093" s="4" t="s">
        <v>856</v>
      </c>
      <c r="K5093" s="4"/>
      <c r="L5093" s="4">
        <v>1</v>
      </c>
      <c r="M5093" s="4" t="s">
        <v>1313</v>
      </c>
      <c r="N5093" s="4"/>
    </row>
    <row r="5094" spans="1:14" hidden="1" x14ac:dyDescent="0.3">
      <c r="A5094" s="4" t="s">
        <v>605</v>
      </c>
      <c r="B5094" s="4">
        <v>41</v>
      </c>
      <c r="C5094" s="4">
        <v>41.2</v>
      </c>
      <c r="D5094" s="5">
        <v>349</v>
      </c>
      <c r="E5094" s="4" t="s">
        <v>861</v>
      </c>
      <c r="F5094" s="4" t="s">
        <v>922</v>
      </c>
      <c r="G5094" s="4" t="s">
        <v>1314</v>
      </c>
      <c r="H5094" s="4">
        <v>2.8271781758682102</v>
      </c>
      <c r="I5094" s="4"/>
      <c r="J5094" s="4"/>
      <c r="K5094" s="4"/>
      <c r="L5094" s="4">
        <v>1</v>
      </c>
      <c r="M5094" s="4" t="s">
        <v>1313</v>
      </c>
      <c r="N5094" s="4"/>
    </row>
    <row r="5095" spans="1:14" hidden="1" x14ac:dyDescent="0.3">
      <c r="A5095" s="4" t="s">
        <v>605</v>
      </c>
      <c r="B5095" s="4">
        <v>41</v>
      </c>
      <c r="C5095" s="4">
        <v>41.2</v>
      </c>
      <c r="D5095" s="5">
        <v>349</v>
      </c>
      <c r="E5095" s="4" t="s">
        <v>861</v>
      </c>
      <c r="F5095" s="4" t="s">
        <v>922</v>
      </c>
      <c r="G5095" s="4" t="s">
        <v>1315</v>
      </c>
      <c r="H5095" s="4">
        <v>19.2289776570485</v>
      </c>
      <c r="I5095" s="4"/>
      <c r="J5095" s="4" t="s">
        <v>1343</v>
      </c>
      <c r="K5095" s="4"/>
      <c r="L5095" s="4">
        <v>1</v>
      </c>
      <c r="M5095" s="4" t="s">
        <v>1313</v>
      </c>
      <c r="N5095" s="4"/>
    </row>
    <row r="5096" spans="1:14" hidden="1" x14ac:dyDescent="0.3">
      <c r="A5096" s="4" t="s">
        <v>605</v>
      </c>
      <c r="B5096" s="4">
        <v>41</v>
      </c>
      <c r="C5096" s="4">
        <v>41.2</v>
      </c>
      <c r="D5096" s="5">
        <v>349</v>
      </c>
      <c r="E5096" s="4" t="s">
        <v>861</v>
      </c>
      <c r="F5096" s="4" t="s">
        <v>922</v>
      </c>
      <c r="G5096" s="4" t="s">
        <v>1089</v>
      </c>
      <c r="H5096" s="4">
        <v>4.5905950897983896</v>
      </c>
      <c r="I5096" s="4"/>
      <c r="J5096" s="4" t="s">
        <v>856</v>
      </c>
      <c r="K5096" s="4"/>
      <c r="L5096" s="4">
        <v>1</v>
      </c>
      <c r="M5096" s="4" t="s">
        <v>1313</v>
      </c>
      <c r="N5096" s="4"/>
    </row>
    <row r="5097" spans="1:14" hidden="1" x14ac:dyDescent="0.3">
      <c r="A5097" s="4" t="s">
        <v>605</v>
      </c>
      <c r="B5097" s="4">
        <v>41</v>
      </c>
      <c r="C5097" s="4">
        <v>41.2</v>
      </c>
      <c r="D5097" s="5">
        <v>349</v>
      </c>
      <c r="E5097" s="4" t="s">
        <v>861</v>
      </c>
      <c r="F5097" s="12" t="s">
        <v>922</v>
      </c>
      <c r="G5097" s="4" t="s">
        <v>1759</v>
      </c>
      <c r="H5097" s="4">
        <v>0.92</v>
      </c>
      <c r="I5097" s="4"/>
      <c r="J5097" s="4" t="s">
        <v>856</v>
      </c>
      <c r="K5097" s="4"/>
      <c r="L5097" s="4">
        <v>1</v>
      </c>
      <c r="M5097" s="4" t="s">
        <v>1313</v>
      </c>
      <c r="N5097" s="4"/>
    </row>
    <row r="5098" spans="1:14" hidden="1" x14ac:dyDescent="0.3">
      <c r="A5098" s="4" t="s">
        <v>605</v>
      </c>
      <c r="B5098" s="4">
        <v>41</v>
      </c>
      <c r="C5098" s="4">
        <v>41.2</v>
      </c>
      <c r="D5098" s="5">
        <v>349</v>
      </c>
      <c r="E5098" s="4" t="s">
        <v>861</v>
      </c>
      <c r="F5098" s="4" t="s">
        <v>922</v>
      </c>
      <c r="G5098" s="4" t="s">
        <v>1557</v>
      </c>
      <c r="H5098" s="4">
        <v>14.9</v>
      </c>
      <c r="I5098" s="4"/>
      <c r="J5098" s="17" t="s">
        <v>1316</v>
      </c>
      <c r="K5098" s="4"/>
      <c r="L5098" s="4">
        <v>1</v>
      </c>
      <c r="M5098" s="4" t="s">
        <v>1313</v>
      </c>
      <c r="N5098" s="4"/>
    </row>
    <row r="5099" spans="1:14" hidden="1" x14ac:dyDescent="0.3">
      <c r="A5099" s="4" t="s">
        <v>605</v>
      </c>
      <c r="B5099" s="4">
        <v>41</v>
      </c>
      <c r="C5099" s="4">
        <v>41.2</v>
      </c>
      <c r="D5099" s="5">
        <v>349</v>
      </c>
      <c r="E5099" s="4" t="s">
        <v>861</v>
      </c>
      <c r="F5099" s="4" t="s">
        <v>922</v>
      </c>
      <c r="G5099" s="4" t="s">
        <v>1317</v>
      </c>
      <c r="H5099" s="4">
        <v>0.66568083539310496</v>
      </c>
      <c r="I5099" s="4"/>
      <c r="J5099" s="17"/>
      <c r="K5099" s="4"/>
      <c r="L5099" s="4">
        <v>1</v>
      </c>
      <c r="M5099" s="4" t="s">
        <v>1313</v>
      </c>
      <c r="N5099" s="4"/>
    </row>
    <row r="5100" spans="1:14" hidden="1" x14ac:dyDescent="0.3">
      <c r="A5100" s="4" t="s">
        <v>605</v>
      </c>
      <c r="B5100" s="4">
        <v>41</v>
      </c>
      <c r="C5100" s="4">
        <v>41.2</v>
      </c>
      <c r="D5100" s="5">
        <v>349</v>
      </c>
      <c r="E5100" s="4" t="s">
        <v>861</v>
      </c>
      <c r="F5100" s="4" t="s">
        <v>922</v>
      </c>
      <c r="G5100" s="4" t="s">
        <v>853</v>
      </c>
      <c r="H5100" s="4">
        <v>0.61</v>
      </c>
      <c r="I5100" s="4"/>
      <c r="J5100" s="4" t="s">
        <v>1312</v>
      </c>
      <c r="K5100" s="4"/>
      <c r="L5100" s="4">
        <v>1</v>
      </c>
      <c r="M5100" s="4" t="s">
        <v>1313</v>
      </c>
      <c r="N5100" s="4"/>
    </row>
    <row r="5101" spans="1:14" hidden="1" x14ac:dyDescent="0.3">
      <c r="A5101" s="4" t="s">
        <v>605</v>
      </c>
      <c r="B5101" s="4">
        <v>41</v>
      </c>
      <c r="C5101" s="4">
        <v>41.2</v>
      </c>
      <c r="D5101" s="5">
        <v>350</v>
      </c>
      <c r="E5101" s="4" t="s">
        <v>861</v>
      </c>
      <c r="F5101" s="4" t="s">
        <v>922</v>
      </c>
      <c r="G5101" s="4" t="s">
        <v>968</v>
      </c>
      <c r="H5101" s="4">
        <v>2.2583485442322702</v>
      </c>
      <c r="I5101" s="4"/>
      <c r="J5101" s="4" t="s">
        <v>856</v>
      </c>
      <c r="K5101" s="4"/>
      <c r="L5101" s="4">
        <v>1</v>
      </c>
      <c r="M5101" s="4" t="s">
        <v>1313</v>
      </c>
      <c r="N5101" s="4"/>
    </row>
    <row r="5102" spans="1:14" hidden="1" x14ac:dyDescent="0.3">
      <c r="A5102" s="4" t="s">
        <v>605</v>
      </c>
      <c r="B5102" s="4">
        <v>41</v>
      </c>
      <c r="C5102" s="4">
        <v>41.2</v>
      </c>
      <c r="D5102" s="5">
        <v>350</v>
      </c>
      <c r="E5102" s="4" t="s">
        <v>861</v>
      </c>
      <c r="F5102" s="4" t="s">
        <v>922</v>
      </c>
      <c r="G5102" s="4" t="s">
        <v>1314</v>
      </c>
      <c r="H5102" s="4">
        <v>2.6938793514328299</v>
      </c>
      <c r="I5102" s="4"/>
      <c r="J5102" s="4"/>
      <c r="K5102" s="4"/>
      <c r="L5102" s="4">
        <v>1</v>
      </c>
      <c r="M5102" s="4" t="s">
        <v>1313</v>
      </c>
      <c r="N5102" s="4"/>
    </row>
    <row r="5103" spans="1:14" hidden="1" x14ac:dyDescent="0.3">
      <c r="A5103" s="4" t="s">
        <v>605</v>
      </c>
      <c r="B5103" s="4">
        <v>41</v>
      </c>
      <c r="C5103" s="4">
        <v>41.2</v>
      </c>
      <c r="D5103" s="5">
        <v>350</v>
      </c>
      <c r="E5103" s="4" t="s">
        <v>861</v>
      </c>
      <c r="F5103" s="4" t="s">
        <v>922</v>
      </c>
      <c r="G5103" s="4" t="s">
        <v>1315</v>
      </c>
      <c r="H5103" s="4">
        <v>11.3621899609845</v>
      </c>
      <c r="I5103" s="4"/>
      <c r="J5103" s="4" t="s">
        <v>1343</v>
      </c>
      <c r="K5103" s="4"/>
      <c r="L5103" s="4">
        <v>1</v>
      </c>
      <c r="M5103" s="4" t="s">
        <v>1313</v>
      </c>
      <c r="N5103" s="4"/>
    </row>
    <row r="5104" spans="1:14" hidden="1" x14ac:dyDescent="0.3">
      <c r="A5104" s="4" t="s">
        <v>605</v>
      </c>
      <c r="B5104" s="4">
        <v>41</v>
      </c>
      <c r="C5104" s="4">
        <v>41.2</v>
      </c>
      <c r="D5104" s="5">
        <v>350</v>
      </c>
      <c r="E5104" s="4" t="s">
        <v>861</v>
      </c>
      <c r="F5104" s="4" t="s">
        <v>922</v>
      </c>
      <c r="G5104" s="4" t="s">
        <v>1089</v>
      </c>
      <c r="H5104" s="4">
        <v>5.1799488084006198</v>
      </c>
      <c r="I5104" s="4"/>
      <c r="J5104" s="4" t="s">
        <v>856</v>
      </c>
      <c r="K5104" s="4"/>
      <c r="L5104" s="4">
        <v>1</v>
      </c>
      <c r="M5104" s="4" t="s">
        <v>1313</v>
      </c>
      <c r="N5104" s="4"/>
    </row>
    <row r="5105" spans="1:14" hidden="1" x14ac:dyDescent="0.3">
      <c r="A5105" s="4" t="s">
        <v>605</v>
      </c>
      <c r="B5105" s="4">
        <v>41</v>
      </c>
      <c r="C5105" s="4">
        <v>41.2</v>
      </c>
      <c r="D5105" s="5">
        <v>350</v>
      </c>
      <c r="E5105" s="4" t="s">
        <v>861</v>
      </c>
      <c r="F5105" s="12" t="s">
        <v>922</v>
      </c>
      <c r="G5105" s="4" t="s">
        <v>1759</v>
      </c>
      <c r="H5105" s="4">
        <v>1.1499999999999999</v>
      </c>
      <c r="I5105" s="4"/>
      <c r="J5105" s="4" t="s">
        <v>856</v>
      </c>
      <c r="K5105" s="4"/>
      <c r="L5105" s="4">
        <v>1</v>
      </c>
      <c r="M5105" s="4" t="s">
        <v>1313</v>
      </c>
      <c r="N5105" s="4"/>
    </row>
    <row r="5106" spans="1:14" hidden="1" x14ac:dyDescent="0.3">
      <c r="A5106" s="4" t="s">
        <v>605</v>
      </c>
      <c r="B5106" s="4">
        <v>41</v>
      </c>
      <c r="C5106" s="4">
        <v>41.2</v>
      </c>
      <c r="D5106" s="5">
        <v>350</v>
      </c>
      <c r="E5106" s="4" t="s">
        <v>861</v>
      </c>
      <c r="F5106" s="4" t="s">
        <v>922</v>
      </c>
      <c r="G5106" s="4" t="s">
        <v>1557</v>
      </c>
      <c r="H5106" s="4">
        <v>32.6</v>
      </c>
      <c r="I5106" s="4"/>
      <c r="J5106" s="17" t="s">
        <v>1316</v>
      </c>
      <c r="K5106" s="4"/>
      <c r="L5106" s="4">
        <v>1</v>
      </c>
      <c r="M5106" s="4" t="s">
        <v>1313</v>
      </c>
      <c r="N5106" s="4"/>
    </row>
    <row r="5107" spans="1:14" hidden="1" x14ac:dyDescent="0.3">
      <c r="A5107" s="4" t="s">
        <v>605</v>
      </c>
      <c r="B5107" s="4">
        <v>41</v>
      </c>
      <c r="C5107" s="4">
        <v>41.2</v>
      </c>
      <c r="D5107" s="5">
        <v>350</v>
      </c>
      <c r="E5107" s="4" t="s">
        <v>861</v>
      </c>
      <c r="F5107" s="4" t="s">
        <v>922</v>
      </c>
      <c r="G5107" s="4" t="s">
        <v>1317</v>
      </c>
      <c r="H5107" s="4">
        <v>0.46575777410581398</v>
      </c>
      <c r="I5107" s="4"/>
      <c r="J5107" s="17"/>
      <c r="K5107" s="4"/>
      <c r="L5107" s="4">
        <v>1</v>
      </c>
      <c r="M5107" s="4" t="s">
        <v>1313</v>
      </c>
      <c r="N5107" s="4"/>
    </row>
    <row r="5108" spans="1:14" hidden="1" x14ac:dyDescent="0.3">
      <c r="A5108" s="4" t="s">
        <v>605</v>
      </c>
      <c r="B5108" s="4">
        <v>41</v>
      </c>
      <c r="C5108" s="4">
        <v>41.2</v>
      </c>
      <c r="D5108" s="5">
        <v>350</v>
      </c>
      <c r="E5108" s="4" t="s">
        <v>861</v>
      </c>
      <c r="F5108" s="4" t="s">
        <v>922</v>
      </c>
      <c r="G5108" s="4" t="s">
        <v>853</v>
      </c>
      <c r="H5108" s="4">
        <v>0.6411</v>
      </c>
      <c r="I5108" s="4"/>
      <c r="J5108" s="4" t="s">
        <v>1312</v>
      </c>
      <c r="K5108" s="4"/>
      <c r="L5108" s="4">
        <v>1</v>
      </c>
      <c r="M5108" s="4" t="s">
        <v>1313</v>
      </c>
      <c r="N5108" s="4"/>
    </row>
    <row r="5109" spans="1:14" hidden="1" x14ac:dyDescent="0.3">
      <c r="A5109" s="4" t="s">
        <v>605</v>
      </c>
      <c r="B5109" s="4">
        <v>41</v>
      </c>
      <c r="C5109" s="4">
        <v>41.2</v>
      </c>
      <c r="D5109" s="5">
        <v>351</v>
      </c>
      <c r="E5109" s="4" t="s">
        <v>861</v>
      </c>
      <c r="F5109" s="4" t="s">
        <v>922</v>
      </c>
      <c r="G5109" s="4" t="s">
        <v>968</v>
      </c>
      <c r="H5109" s="4">
        <v>3.4637011264347501</v>
      </c>
      <c r="I5109" s="4"/>
      <c r="J5109" s="4" t="s">
        <v>856</v>
      </c>
      <c r="K5109" s="4"/>
      <c r="L5109" s="4">
        <v>1</v>
      </c>
      <c r="M5109" s="4" t="s">
        <v>1313</v>
      </c>
      <c r="N5109" s="4"/>
    </row>
    <row r="5110" spans="1:14" hidden="1" x14ac:dyDescent="0.3">
      <c r="A5110" s="4" t="s">
        <v>605</v>
      </c>
      <c r="B5110" s="4">
        <v>41</v>
      </c>
      <c r="C5110" s="4">
        <v>41.2</v>
      </c>
      <c r="D5110" s="5">
        <v>351</v>
      </c>
      <c r="E5110" s="4" t="s">
        <v>861</v>
      </c>
      <c r="F5110" s="4" t="s">
        <v>922</v>
      </c>
      <c r="G5110" s="4" t="s">
        <v>1314</v>
      </c>
      <c r="H5110" s="4">
        <v>2.5531713944475798</v>
      </c>
      <c r="I5110" s="4"/>
      <c r="J5110" s="4"/>
      <c r="K5110" s="4"/>
      <c r="L5110" s="4">
        <v>1</v>
      </c>
      <c r="M5110" s="4" t="s">
        <v>1313</v>
      </c>
      <c r="N5110" s="4"/>
    </row>
    <row r="5111" spans="1:14" hidden="1" x14ac:dyDescent="0.3">
      <c r="A5111" s="4" t="s">
        <v>605</v>
      </c>
      <c r="B5111" s="4">
        <v>41</v>
      </c>
      <c r="C5111" s="4">
        <v>41.2</v>
      </c>
      <c r="D5111" s="5">
        <v>351</v>
      </c>
      <c r="E5111" s="4" t="s">
        <v>861</v>
      </c>
      <c r="F5111" s="4" t="s">
        <v>922</v>
      </c>
      <c r="G5111" s="4" t="s">
        <v>1315</v>
      </c>
      <c r="H5111" s="4">
        <v>10.8722806935069</v>
      </c>
      <c r="I5111" s="4"/>
      <c r="J5111" s="4" t="s">
        <v>1343</v>
      </c>
      <c r="K5111" s="4"/>
      <c r="L5111" s="4">
        <v>1</v>
      </c>
      <c r="M5111" s="4" t="s">
        <v>1313</v>
      </c>
      <c r="N5111" s="4"/>
    </row>
    <row r="5112" spans="1:14" hidden="1" x14ac:dyDescent="0.3">
      <c r="A5112" s="4" t="s">
        <v>605</v>
      </c>
      <c r="B5112" s="4">
        <v>41</v>
      </c>
      <c r="C5112" s="4">
        <v>41.2</v>
      </c>
      <c r="D5112" s="5">
        <v>351</v>
      </c>
      <c r="E5112" s="4" t="s">
        <v>861</v>
      </c>
      <c r="F5112" s="4" t="s">
        <v>922</v>
      </c>
      <c r="G5112" s="4" t="s">
        <v>1089</v>
      </c>
      <c r="H5112" s="4">
        <v>7.4026477572541403</v>
      </c>
      <c r="I5112" s="4"/>
      <c r="J5112" s="4" t="s">
        <v>856</v>
      </c>
      <c r="K5112" s="4"/>
      <c r="L5112" s="4">
        <v>1</v>
      </c>
      <c r="M5112" s="4" t="s">
        <v>1313</v>
      </c>
      <c r="N5112" s="4"/>
    </row>
    <row r="5113" spans="1:14" hidden="1" x14ac:dyDescent="0.3">
      <c r="A5113" s="4" t="s">
        <v>605</v>
      </c>
      <c r="B5113" s="4">
        <v>41</v>
      </c>
      <c r="C5113" s="4">
        <v>41.2</v>
      </c>
      <c r="D5113" s="5">
        <v>351</v>
      </c>
      <c r="E5113" s="4" t="s">
        <v>861</v>
      </c>
      <c r="F5113" s="12" t="s">
        <v>922</v>
      </c>
      <c r="G5113" s="4" t="s">
        <v>1759</v>
      </c>
      <c r="H5113" s="4">
        <v>1</v>
      </c>
      <c r="I5113" s="4"/>
      <c r="J5113" s="4" t="s">
        <v>856</v>
      </c>
      <c r="K5113" s="4"/>
      <c r="L5113" s="4">
        <v>1</v>
      </c>
      <c r="M5113" s="4" t="s">
        <v>1313</v>
      </c>
      <c r="N5113" s="4"/>
    </row>
    <row r="5114" spans="1:14" hidden="1" x14ac:dyDescent="0.3">
      <c r="A5114" s="4" t="s">
        <v>605</v>
      </c>
      <c r="B5114" s="4">
        <v>41</v>
      </c>
      <c r="C5114" s="4">
        <v>41.2</v>
      </c>
      <c r="D5114" s="5">
        <v>351</v>
      </c>
      <c r="E5114" s="4" t="s">
        <v>861</v>
      </c>
      <c r="F5114" s="4" t="s">
        <v>922</v>
      </c>
      <c r="G5114" s="4" t="s">
        <v>1557</v>
      </c>
      <c r="H5114" s="4">
        <v>17.3</v>
      </c>
      <c r="I5114" s="4"/>
      <c r="J5114" s="17" t="s">
        <v>1316</v>
      </c>
      <c r="K5114" s="4"/>
      <c r="L5114" s="4">
        <v>1</v>
      </c>
      <c r="M5114" s="4" t="s">
        <v>1313</v>
      </c>
      <c r="N5114" s="4"/>
    </row>
    <row r="5115" spans="1:14" hidden="1" x14ac:dyDescent="0.3">
      <c r="A5115" s="4" t="s">
        <v>605</v>
      </c>
      <c r="B5115" s="4">
        <v>41</v>
      </c>
      <c r="C5115" s="4">
        <v>41.2</v>
      </c>
      <c r="D5115" s="5">
        <v>351</v>
      </c>
      <c r="E5115" s="4" t="s">
        <v>861</v>
      </c>
      <c r="F5115" s="4" t="s">
        <v>922</v>
      </c>
      <c r="G5115" s="4" t="s">
        <v>1317</v>
      </c>
      <c r="H5115" s="4">
        <v>0.28942010807580798</v>
      </c>
      <c r="I5115" s="4"/>
      <c r="J5115" s="17"/>
      <c r="K5115" s="4"/>
      <c r="L5115" s="4">
        <v>1</v>
      </c>
      <c r="M5115" s="4" t="s">
        <v>1313</v>
      </c>
      <c r="N5115" s="4"/>
    </row>
    <row r="5116" spans="1:14" hidden="1" x14ac:dyDescent="0.3">
      <c r="A5116" s="4" t="s">
        <v>605</v>
      </c>
      <c r="B5116" s="4">
        <v>41</v>
      </c>
      <c r="C5116" s="4">
        <v>41.2</v>
      </c>
      <c r="D5116" s="5">
        <v>351</v>
      </c>
      <c r="E5116" s="4" t="s">
        <v>861</v>
      </c>
      <c r="F5116" s="4" t="s">
        <v>922</v>
      </c>
      <c r="G5116" s="4" t="s">
        <v>853</v>
      </c>
      <c r="H5116" s="4">
        <v>0.61</v>
      </c>
      <c r="I5116" s="4"/>
      <c r="J5116" s="4" t="s">
        <v>1312</v>
      </c>
      <c r="K5116" s="4"/>
      <c r="L5116" s="4">
        <v>1</v>
      </c>
      <c r="M5116" s="4" t="s">
        <v>1313</v>
      </c>
      <c r="N5116" s="4"/>
    </row>
    <row r="5117" spans="1:14" hidden="1" x14ac:dyDescent="0.3">
      <c r="A5117" s="4" t="s">
        <v>605</v>
      </c>
      <c r="B5117" s="4">
        <v>41</v>
      </c>
      <c r="C5117" s="4">
        <v>41.2</v>
      </c>
      <c r="D5117" s="5">
        <v>352</v>
      </c>
      <c r="E5117" s="4" t="s">
        <v>861</v>
      </c>
      <c r="F5117" s="4" t="s">
        <v>922</v>
      </c>
      <c r="G5117" s="4" t="s">
        <v>968</v>
      </c>
      <c r="H5117" s="4">
        <v>3.8107450585192</v>
      </c>
      <c r="I5117" s="4"/>
      <c r="J5117" s="4" t="s">
        <v>856</v>
      </c>
      <c r="K5117" s="4"/>
      <c r="L5117" s="4">
        <v>1</v>
      </c>
      <c r="M5117" s="4" t="s">
        <v>1313</v>
      </c>
      <c r="N5117" s="4"/>
    </row>
    <row r="5118" spans="1:14" hidden="1" x14ac:dyDescent="0.3">
      <c r="A5118" s="4" t="s">
        <v>605</v>
      </c>
      <c r="B5118" s="4">
        <v>41</v>
      </c>
      <c r="C5118" s="4">
        <v>41.2</v>
      </c>
      <c r="D5118" s="5">
        <v>352</v>
      </c>
      <c r="E5118" s="4" t="s">
        <v>861</v>
      </c>
      <c r="F5118" s="4" t="s">
        <v>922</v>
      </c>
      <c r="G5118" s="4" t="s">
        <v>1314</v>
      </c>
      <c r="H5118" s="4">
        <v>1.71897863233557</v>
      </c>
      <c r="I5118" s="4"/>
      <c r="J5118" s="4"/>
      <c r="K5118" s="4"/>
      <c r="L5118" s="4">
        <v>1</v>
      </c>
      <c r="M5118" s="4" t="s">
        <v>1313</v>
      </c>
      <c r="N5118" s="4"/>
    </row>
    <row r="5119" spans="1:14" hidden="1" x14ac:dyDescent="0.3">
      <c r="A5119" s="4" t="s">
        <v>605</v>
      </c>
      <c r="B5119" s="4">
        <v>41</v>
      </c>
      <c r="C5119" s="4">
        <v>41.2</v>
      </c>
      <c r="D5119" s="5">
        <v>352</v>
      </c>
      <c r="E5119" s="4" t="s">
        <v>861</v>
      </c>
      <c r="F5119" s="4" t="s">
        <v>922</v>
      </c>
      <c r="G5119" s="4" t="s">
        <v>1315</v>
      </c>
      <c r="H5119" s="4">
        <v>30.91177364736</v>
      </c>
      <c r="I5119" s="4"/>
      <c r="J5119" s="4" t="s">
        <v>1343</v>
      </c>
      <c r="K5119" s="4"/>
      <c r="L5119" s="4">
        <v>1</v>
      </c>
      <c r="M5119" s="4" t="s">
        <v>1313</v>
      </c>
      <c r="N5119" s="4"/>
    </row>
    <row r="5120" spans="1:14" hidden="1" x14ac:dyDescent="0.3">
      <c r="A5120" s="4" t="s">
        <v>605</v>
      </c>
      <c r="B5120" s="4">
        <v>41</v>
      </c>
      <c r="C5120" s="4">
        <v>41.2</v>
      </c>
      <c r="D5120" s="5">
        <v>352</v>
      </c>
      <c r="E5120" s="4" t="s">
        <v>861</v>
      </c>
      <c r="F5120" s="4" t="s">
        <v>922</v>
      </c>
      <c r="G5120" s="4" t="s">
        <v>1089</v>
      </c>
      <c r="H5120" s="4">
        <v>4.71902645568567</v>
      </c>
      <c r="I5120" s="4"/>
      <c r="J5120" s="4" t="s">
        <v>856</v>
      </c>
      <c r="K5120" s="4"/>
      <c r="L5120" s="4">
        <v>1</v>
      </c>
      <c r="M5120" s="4" t="s">
        <v>1313</v>
      </c>
      <c r="N5120" s="4"/>
    </row>
    <row r="5121" spans="1:14" hidden="1" x14ac:dyDescent="0.3">
      <c r="A5121" s="4" t="s">
        <v>605</v>
      </c>
      <c r="B5121" s="4">
        <v>41</v>
      </c>
      <c r="C5121" s="4">
        <v>41.2</v>
      </c>
      <c r="D5121" s="5">
        <v>352</v>
      </c>
      <c r="E5121" s="4" t="s">
        <v>861</v>
      </c>
      <c r="F5121" s="12" t="s">
        <v>922</v>
      </c>
      <c r="G5121" s="4" t="s">
        <v>1759</v>
      </c>
      <c r="H5121" s="4">
        <v>0.66</v>
      </c>
      <c r="I5121" s="4"/>
      <c r="J5121" s="4" t="s">
        <v>856</v>
      </c>
      <c r="K5121" s="4"/>
      <c r="L5121" s="4">
        <v>1</v>
      </c>
      <c r="M5121" s="4" t="s">
        <v>1313</v>
      </c>
      <c r="N5121" s="4"/>
    </row>
    <row r="5122" spans="1:14" hidden="1" x14ac:dyDescent="0.3">
      <c r="A5122" s="4" t="s">
        <v>605</v>
      </c>
      <c r="B5122" s="4">
        <v>41</v>
      </c>
      <c r="C5122" s="4">
        <v>41.2</v>
      </c>
      <c r="D5122" s="5">
        <v>352</v>
      </c>
      <c r="E5122" s="4" t="s">
        <v>861</v>
      </c>
      <c r="F5122" s="4" t="s">
        <v>922</v>
      </c>
      <c r="G5122" s="4" t="s">
        <v>1557</v>
      </c>
      <c r="H5122" s="4">
        <v>11.1</v>
      </c>
      <c r="I5122" s="4"/>
      <c r="J5122" s="17" t="s">
        <v>1316</v>
      </c>
      <c r="K5122" s="4"/>
      <c r="L5122" s="4">
        <v>1</v>
      </c>
      <c r="M5122" s="4" t="s">
        <v>1313</v>
      </c>
      <c r="N5122" s="4"/>
    </row>
    <row r="5123" spans="1:14" hidden="1" x14ac:dyDescent="0.3">
      <c r="A5123" s="4" t="s">
        <v>605</v>
      </c>
      <c r="B5123" s="4">
        <v>41</v>
      </c>
      <c r="C5123" s="4">
        <v>41.2</v>
      </c>
      <c r="D5123" s="5">
        <v>352</v>
      </c>
      <c r="E5123" s="4" t="s">
        <v>861</v>
      </c>
      <c r="F5123" s="4" t="s">
        <v>922</v>
      </c>
      <c r="G5123" s="4" t="s">
        <v>1317</v>
      </c>
      <c r="H5123" s="4">
        <v>0.105422111118484</v>
      </c>
      <c r="I5123" s="4"/>
      <c r="J5123" s="17"/>
      <c r="K5123" s="4"/>
      <c r="L5123" s="4">
        <v>1</v>
      </c>
      <c r="M5123" s="4" t="s">
        <v>1313</v>
      </c>
      <c r="N5123" s="4"/>
    </row>
    <row r="5124" spans="1:14" hidden="1" x14ac:dyDescent="0.3">
      <c r="A5124" s="4" t="s">
        <v>605</v>
      </c>
      <c r="B5124" s="4">
        <v>41</v>
      </c>
      <c r="C5124" s="4">
        <v>41.2</v>
      </c>
      <c r="D5124" s="5">
        <v>352</v>
      </c>
      <c r="E5124" s="4" t="s">
        <v>861</v>
      </c>
      <c r="F5124" s="4" t="s">
        <v>922</v>
      </c>
      <c r="G5124" s="4" t="s">
        <v>853</v>
      </c>
      <c r="H5124" s="4">
        <v>0.53010000000000002</v>
      </c>
      <c r="I5124" s="4"/>
      <c r="J5124" s="4" t="s">
        <v>1312</v>
      </c>
      <c r="K5124" s="4"/>
      <c r="L5124" s="4">
        <v>1</v>
      </c>
      <c r="M5124" s="4" t="s">
        <v>1313</v>
      </c>
      <c r="N5124" s="4"/>
    </row>
    <row r="5125" spans="1:14" hidden="1" x14ac:dyDescent="0.3">
      <c r="A5125" s="4" t="s">
        <v>605</v>
      </c>
      <c r="B5125" s="4">
        <v>41</v>
      </c>
      <c r="C5125" s="4">
        <v>41.2</v>
      </c>
      <c r="D5125" s="5">
        <v>353</v>
      </c>
      <c r="E5125" s="4" t="s">
        <v>861</v>
      </c>
      <c r="F5125" s="4" t="s">
        <v>922</v>
      </c>
      <c r="G5125" s="4" t="s">
        <v>968</v>
      </c>
      <c r="H5125" s="4">
        <v>4.16767299259081</v>
      </c>
      <c r="I5125" s="4"/>
      <c r="J5125" s="4" t="s">
        <v>856</v>
      </c>
      <c r="K5125" s="4"/>
      <c r="L5125" s="4">
        <v>1</v>
      </c>
      <c r="M5125" s="4" t="s">
        <v>1313</v>
      </c>
      <c r="N5125" s="4"/>
    </row>
    <row r="5126" spans="1:14" hidden="1" x14ac:dyDescent="0.3">
      <c r="A5126" s="4" t="s">
        <v>605</v>
      </c>
      <c r="B5126" s="4">
        <v>41</v>
      </c>
      <c r="C5126" s="4">
        <v>41.2</v>
      </c>
      <c r="D5126" s="5">
        <v>353</v>
      </c>
      <c r="E5126" s="4" t="s">
        <v>861</v>
      </c>
      <c r="F5126" s="4" t="s">
        <v>922</v>
      </c>
      <c r="G5126" s="4" t="s">
        <v>1314</v>
      </c>
      <c r="H5126" s="4">
        <v>2.40755184161707</v>
      </c>
      <c r="I5126" s="4"/>
      <c r="J5126" s="4"/>
      <c r="K5126" s="4"/>
      <c r="L5126" s="4">
        <v>1</v>
      </c>
      <c r="M5126" s="4" t="s">
        <v>1313</v>
      </c>
      <c r="N5126" s="4"/>
    </row>
    <row r="5127" spans="1:14" hidden="1" x14ac:dyDescent="0.3">
      <c r="A5127" s="4" t="s">
        <v>605</v>
      </c>
      <c r="B5127" s="4">
        <v>41</v>
      </c>
      <c r="C5127" s="4">
        <v>41.2</v>
      </c>
      <c r="D5127" s="5">
        <v>353</v>
      </c>
      <c r="E5127" s="4" t="s">
        <v>861</v>
      </c>
      <c r="F5127" s="4" t="s">
        <v>922</v>
      </c>
      <c r="G5127" s="4" t="s">
        <v>1315</v>
      </c>
      <c r="H5127" s="4">
        <v>8.9877867044568607</v>
      </c>
      <c r="I5127" s="4"/>
      <c r="J5127" s="4" t="s">
        <v>1343</v>
      </c>
      <c r="K5127" s="4"/>
      <c r="L5127" s="4">
        <v>1</v>
      </c>
      <c r="M5127" s="4" t="s">
        <v>1313</v>
      </c>
      <c r="N5127" s="4"/>
    </row>
    <row r="5128" spans="1:14" hidden="1" x14ac:dyDescent="0.3">
      <c r="A5128" s="4" t="s">
        <v>605</v>
      </c>
      <c r="B5128" s="4">
        <v>41</v>
      </c>
      <c r="C5128" s="4">
        <v>41.2</v>
      </c>
      <c r="D5128" s="5">
        <v>353</v>
      </c>
      <c r="E5128" s="4" t="s">
        <v>861</v>
      </c>
      <c r="F5128" s="4" t="s">
        <v>922</v>
      </c>
      <c r="G5128" s="4" t="s">
        <v>1089</v>
      </c>
      <c r="H5128" s="4">
        <v>6.4860709765918303</v>
      </c>
      <c r="I5128" s="4"/>
      <c r="J5128" s="4" t="s">
        <v>856</v>
      </c>
      <c r="K5128" s="4"/>
      <c r="L5128" s="4">
        <v>1</v>
      </c>
      <c r="M5128" s="4" t="s">
        <v>1313</v>
      </c>
      <c r="N5128" s="4"/>
    </row>
    <row r="5129" spans="1:14" hidden="1" x14ac:dyDescent="0.3">
      <c r="A5129" s="4" t="s">
        <v>605</v>
      </c>
      <c r="B5129" s="4">
        <v>41</v>
      </c>
      <c r="C5129" s="4">
        <v>41.2</v>
      </c>
      <c r="D5129" s="5">
        <v>353</v>
      </c>
      <c r="E5129" s="4" t="s">
        <v>861</v>
      </c>
      <c r="F5129" s="12" t="s">
        <v>922</v>
      </c>
      <c r="G5129" s="4" t="s">
        <v>1759</v>
      </c>
      <c r="H5129" s="4">
        <v>0.72</v>
      </c>
      <c r="I5129" s="4"/>
      <c r="J5129" s="4" t="s">
        <v>856</v>
      </c>
      <c r="K5129" s="4"/>
      <c r="L5129" s="4">
        <v>1</v>
      </c>
      <c r="M5129" s="4" t="s">
        <v>1313</v>
      </c>
      <c r="N5129" s="4"/>
    </row>
    <row r="5130" spans="1:14" hidden="1" x14ac:dyDescent="0.3">
      <c r="A5130" s="4" t="s">
        <v>605</v>
      </c>
      <c r="B5130" s="4">
        <v>41</v>
      </c>
      <c r="C5130" s="4">
        <v>41.2</v>
      </c>
      <c r="D5130" s="5">
        <v>353</v>
      </c>
      <c r="E5130" s="4" t="s">
        <v>861</v>
      </c>
      <c r="F5130" s="4" t="s">
        <v>922</v>
      </c>
      <c r="G5130" s="4" t="s">
        <v>1557</v>
      </c>
      <c r="H5130" s="4">
        <v>13.4</v>
      </c>
      <c r="I5130" s="4"/>
      <c r="J5130" s="17" t="s">
        <v>1316</v>
      </c>
      <c r="K5130" s="4"/>
      <c r="L5130" s="4">
        <v>1</v>
      </c>
      <c r="M5130" s="4" t="s">
        <v>1313</v>
      </c>
      <c r="N5130" s="4"/>
    </row>
    <row r="5131" spans="1:14" hidden="1" x14ac:dyDescent="0.3">
      <c r="A5131" s="4" t="s">
        <v>605</v>
      </c>
      <c r="B5131" s="4">
        <v>41</v>
      </c>
      <c r="C5131" s="4">
        <v>41.2</v>
      </c>
      <c r="D5131" s="5">
        <v>353</v>
      </c>
      <c r="E5131" s="4" t="s">
        <v>861</v>
      </c>
      <c r="F5131" s="4" t="s">
        <v>922</v>
      </c>
      <c r="G5131" s="4" t="s">
        <v>1317</v>
      </c>
      <c r="H5131" s="4">
        <v>0.133945303651508</v>
      </c>
      <c r="I5131" s="4"/>
      <c r="J5131" s="17"/>
      <c r="K5131" s="4"/>
      <c r="L5131" s="4">
        <v>1</v>
      </c>
      <c r="M5131" s="4" t="s">
        <v>1313</v>
      </c>
      <c r="N5131" s="4"/>
    </row>
    <row r="5132" spans="1:14" hidden="1" x14ac:dyDescent="0.3">
      <c r="A5132" s="4" t="s">
        <v>605</v>
      </c>
      <c r="B5132" s="4">
        <v>41</v>
      </c>
      <c r="C5132" s="4">
        <v>41.2</v>
      </c>
      <c r="D5132" s="5">
        <v>353</v>
      </c>
      <c r="E5132" s="4" t="s">
        <v>861</v>
      </c>
      <c r="F5132" s="4" t="s">
        <v>922</v>
      </c>
      <c r="G5132" s="4" t="s">
        <v>853</v>
      </c>
      <c r="H5132" s="4">
        <v>0.53010000000000002</v>
      </c>
      <c r="I5132" s="4"/>
      <c r="J5132" s="4" t="s">
        <v>1312</v>
      </c>
      <c r="K5132" s="4"/>
      <c r="L5132" s="4">
        <v>1</v>
      </c>
      <c r="M5132" s="4" t="s">
        <v>1313</v>
      </c>
      <c r="N5132" s="4"/>
    </row>
    <row r="5133" spans="1:14" hidden="1" x14ac:dyDescent="0.3">
      <c r="A5133" s="4" t="s">
        <v>605</v>
      </c>
      <c r="B5133" s="4">
        <v>41</v>
      </c>
      <c r="C5133" s="4">
        <v>41.1</v>
      </c>
      <c r="D5133" s="5">
        <v>354</v>
      </c>
      <c r="E5133" s="4" t="s">
        <v>861</v>
      </c>
      <c r="F5133" s="4" t="s">
        <v>922</v>
      </c>
      <c r="G5133" s="4" t="s">
        <v>968</v>
      </c>
      <c r="H5133" s="4">
        <v>3.4012553459468098</v>
      </c>
      <c r="I5133" s="4"/>
      <c r="J5133" s="4" t="s">
        <v>856</v>
      </c>
      <c r="K5133" s="4"/>
      <c r="L5133" s="4">
        <v>1</v>
      </c>
      <c r="M5133" s="4" t="s">
        <v>1313</v>
      </c>
      <c r="N5133" s="4"/>
    </row>
    <row r="5134" spans="1:14" hidden="1" x14ac:dyDescent="0.3">
      <c r="A5134" s="4" t="s">
        <v>605</v>
      </c>
      <c r="B5134" s="4">
        <v>41</v>
      </c>
      <c r="C5134" s="4">
        <v>41.1</v>
      </c>
      <c r="D5134" s="5">
        <v>354</v>
      </c>
      <c r="E5134" s="4" t="s">
        <v>861</v>
      </c>
      <c r="F5134" s="4" t="s">
        <v>922</v>
      </c>
      <c r="G5134" s="4" t="s">
        <v>1314</v>
      </c>
      <c r="H5134" s="4">
        <v>2.3433398876937299</v>
      </c>
      <c r="I5134" s="4"/>
      <c r="J5134" s="4"/>
      <c r="K5134" s="4"/>
      <c r="L5134" s="4">
        <v>1</v>
      </c>
      <c r="M5134" s="4" t="s">
        <v>1313</v>
      </c>
      <c r="N5134" s="4"/>
    </row>
    <row r="5135" spans="1:14" hidden="1" x14ac:dyDescent="0.3">
      <c r="A5135" s="4" t="s">
        <v>605</v>
      </c>
      <c r="B5135" s="4">
        <v>41</v>
      </c>
      <c r="C5135" s="4">
        <v>41.1</v>
      </c>
      <c r="D5135" s="5">
        <v>354</v>
      </c>
      <c r="E5135" s="4" t="s">
        <v>861</v>
      </c>
      <c r="F5135" s="4" t="s">
        <v>922</v>
      </c>
      <c r="G5135" s="4" t="s">
        <v>1315</v>
      </c>
      <c r="H5135" s="4">
        <v>9.6556587173296204</v>
      </c>
      <c r="I5135" s="4"/>
      <c r="J5135" s="4" t="s">
        <v>1343</v>
      </c>
      <c r="K5135" s="4"/>
      <c r="L5135" s="4">
        <v>1</v>
      </c>
      <c r="M5135" s="4" t="s">
        <v>1313</v>
      </c>
      <c r="N5135" s="4"/>
    </row>
    <row r="5136" spans="1:14" hidden="1" x14ac:dyDescent="0.3">
      <c r="A5136" s="4" t="s">
        <v>605</v>
      </c>
      <c r="B5136" s="4">
        <v>41</v>
      </c>
      <c r="C5136" s="4">
        <v>41.1</v>
      </c>
      <c r="D5136" s="5">
        <v>354</v>
      </c>
      <c r="E5136" s="4" t="s">
        <v>861</v>
      </c>
      <c r="F5136" s="4" t="s">
        <v>922</v>
      </c>
      <c r="G5136" s="4" t="s">
        <v>1089</v>
      </c>
      <c r="H5136" s="4">
        <v>5.4814984808940501</v>
      </c>
      <c r="I5136" s="4"/>
      <c r="J5136" s="4" t="s">
        <v>856</v>
      </c>
      <c r="K5136" s="4"/>
      <c r="L5136" s="4">
        <v>1</v>
      </c>
      <c r="M5136" s="4" t="s">
        <v>1313</v>
      </c>
      <c r="N5136" s="4"/>
    </row>
    <row r="5137" spans="1:14" hidden="1" x14ac:dyDescent="0.3">
      <c r="A5137" s="4" t="s">
        <v>605</v>
      </c>
      <c r="B5137" s="4">
        <v>41</v>
      </c>
      <c r="C5137" s="4">
        <v>41.1</v>
      </c>
      <c r="D5137" s="5">
        <v>354</v>
      </c>
      <c r="E5137" s="4" t="s">
        <v>861</v>
      </c>
      <c r="F5137" s="12" t="s">
        <v>922</v>
      </c>
      <c r="G5137" s="4" t="s">
        <v>1759</v>
      </c>
      <c r="H5137" s="4">
        <v>1.1599999999999999</v>
      </c>
      <c r="I5137" s="4"/>
      <c r="J5137" s="4" t="s">
        <v>856</v>
      </c>
      <c r="K5137" s="4"/>
      <c r="L5137" s="4">
        <v>1</v>
      </c>
      <c r="M5137" s="4" t="s">
        <v>1313</v>
      </c>
      <c r="N5137" s="4"/>
    </row>
    <row r="5138" spans="1:14" hidden="1" x14ac:dyDescent="0.3">
      <c r="A5138" s="4" t="s">
        <v>605</v>
      </c>
      <c r="B5138" s="4">
        <v>41</v>
      </c>
      <c r="C5138" s="4">
        <v>41.1</v>
      </c>
      <c r="D5138" s="5">
        <v>354</v>
      </c>
      <c r="E5138" s="4" t="s">
        <v>861</v>
      </c>
      <c r="F5138" s="4" t="s">
        <v>922</v>
      </c>
      <c r="G5138" s="4" t="s">
        <v>1557</v>
      </c>
      <c r="H5138" s="4">
        <v>18.399999999999999</v>
      </c>
      <c r="I5138" s="4"/>
      <c r="J5138" s="17" t="s">
        <v>1316</v>
      </c>
      <c r="K5138" s="4"/>
      <c r="L5138" s="4">
        <v>1</v>
      </c>
      <c r="M5138" s="4" t="s">
        <v>1313</v>
      </c>
      <c r="N5138" s="4"/>
    </row>
    <row r="5139" spans="1:14" hidden="1" x14ac:dyDescent="0.3">
      <c r="A5139" s="4" t="s">
        <v>605</v>
      </c>
      <c r="B5139" s="4">
        <v>41</v>
      </c>
      <c r="C5139" s="4">
        <v>41.1</v>
      </c>
      <c r="D5139" s="5">
        <v>354</v>
      </c>
      <c r="E5139" s="4" t="s">
        <v>861</v>
      </c>
      <c r="F5139" s="4" t="s">
        <v>922</v>
      </c>
      <c r="G5139" s="4" t="s">
        <v>1317</v>
      </c>
      <c r="H5139" s="4">
        <v>8.3742373177648599E-2</v>
      </c>
      <c r="I5139" s="4"/>
      <c r="J5139" s="17"/>
      <c r="K5139" s="4"/>
      <c r="L5139" s="4">
        <v>1</v>
      </c>
      <c r="M5139" s="4" t="s">
        <v>1313</v>
      </c>
      <c r="N5139" s="4"/>
    </row>
    <row r="5140" spans="1:14" hidden="1" x14ac:dyDescent="0.3">
      <c r="A5140" s="4" t="s">
        <v>605</v>
      </c>
      <c r="B5140" s="4">
        <v>41</v>
      </c>
      <c r="C5140" s="4">
        <v>41.1</v>
      </c>
      <c r="D5140" s="5">
        <v>354</v>
      </c>
      <c r="E5140" s="4" t="s">
        <v>861</v>
      </c>
      <c r="F5140" s="4" t="s">
        <v>922</v>
      </c>
      <c r="G5140" s="4" t="s">
        <v>853</v>
      </c>
      <c r="H5140" s="4">
        <v>0.57050000000000001</v>
      </c>
      <c r="I5140" s="4"/>
      <c r="J5140" s="4" t="s">
        <v>1312</v>
      </c>
      <c r="K5140" s="4"/>
      <c r="L5140" s="4">
        <v>1</v>
      </c>
      <c r="M5140" s="4" t="s">
        <v>1313</v>
      </c>
      <c r="N5140" s="4"/>
    </row>
    <row r="5141" spans="1:14" hidden="1" x14ac:dyDescent="0.3">
      <c r="A5141" s="4" t="s">
        <v>605</v>
      </c>
      <c r="B5141" s="4">
        <v>41</v>
      </c>
      <c r="C5141" s="4">
        <v>41.2</v>
      </c>
      <c r="D5141" s="5">
        <v>355</v>
      </c>
      <c r="E5141" s="4" t="s">
        <v>861</v>
      </c>
      <c r="F5141" s="4" t="s">
        <v>922</v>
      </c>
      <c r="G5141" s="4" t="s">
        <v>968</v>
      </c>
      <c r="H5141" s="4">
        <v>4.7197372373229598</v>
      </c>
      <c r="I5141" s="4"/>
      <c r="J5141" s="4" t="s">
        <v>856</v>
      </c>
      <c r="K5141" s="4"/>
      <c r="L5141" s="4">
        <v>1</v>
      </c>
      <c r="M5141" s="4" t="s">
        <v>1313</v>
      </c>
      <c r="N5141" s="4"/>
    </row>
    <row r="5142" spans="1:14" hidden="1" x14ac:dyDescent="0.3">
      <c r="A5142" s="4" t="s">
        <v>605</v>
      </c>
      <c r="B5142" s="4">
        <v>41</v>
      </c>
      <c r="C5142" s="4">
        <v>41.2</v>
      </c>
      <c r="D5142" s="5">
        <v>355</v>
      </c>
      <c r="E5142" s="4" t="s">
        <v>861</v>
      </c>
      <c r="F5142" s="4" t="s">
        <v>922</v>
      </c>
      <c r="G5142" s="4" t="s">
        <v>1314</v>
      </c>
      <c r="H5142" s="4">
        <v>2.4581101332880801</v>
      </c>
      <c r="I5142" s="4"/>
      <c r="J5142" s="4"/>
      <c r="K5142" s="4"/>
      <c r="L5142" s="4">
        <v>1</v>
      </c>
      <c r="M5142" s="4" t="s">
        <v>1313</v>
      </c>
      <c r="N5142" s="4"/>
    </row>
    <row r="5143" spans="1:14" hidden="1" x14ac:dyDescent="0.3">
      <c r="A5143" s="4" t="s">
        <v>605</v>
      </c>
      <c r="B5143" s="4">
        <v>41</v>
      </c>
      <c r="C5143" s="4">
        <v>41.2</v>
      </c>
      <c r="D5143" s="5">
        <v>355</v>
      </c>
      <c r="E5143" s="4" t="s">
        <v>861</v>
      </c>
      <c r="F5143" s="4" t="s">
        <v>922</v>
      </c>
      <c r="G5143" s="4" t="s">
        <v>1315</v>
      </c>
      <c r="H5143" s="4">
        <v>13.3937543269553</v>
      </c>
      <c r="I5143" s="4"/>
      <c r="J5143" s="4" t="s">
        <v>1343</v>
      </c>
      <c r="K5143" s="4"/>
      <c r="L5143" s="4">
        <v>1</v>
      </c>
      <c r="M5143" s="4" t="s">
        <v>1313</v>
      </c>
      <c r="N5143" s="4"/>
    </row>
    <row r="5144" spans="1:14" hidden="1" x14ac:dyDescent="0.3">
      <c r="A5144" s="4" t="s">
        <v>605</v>
      </c>
      <c r="B5144" s="4">
        <v>41</v>
      </c>
      <c r="C5144" s="4">
        <v>41.2</v>
      </c>
      <c r="D5144" s="5">
        <v>355</v>
      </c>
      <c r="E5144" s="4" t="s">
        <v>861</v>
      </c>
      <c r="F5144" s="4" t="s">
        <v>922</v>
      </c>
      <c r="G5144" s="4" t="s">
        <v>1089</v>
      </c>
      <c r="H5144" s="4">
        <v>5.71092225302736</v>
      </c>
      <c r="I5144" s="4"/>
      <c r="J5144" s="4" t="s">
        <v>856</v>
      </c>
      <c r="K5144" s="4"/>
      <c r="L5144" s="4">
        <v>1</v>
      </c>
      <c r="M5144" s="4" t="s">
        <v>1313</v>
      </c>
      <c r="N5144" s="4"/>
    </row>
    <row r="5145" spans="1:14" hidden="1" x14ac:dyDescent="0.3">
      <c r="A5145" s="4" t="s">
        <v>605</v>
      </c>
      <c r="B5145" s="4">
        <v>41</v>
      </c>
      <c r="C5145" s="4">
        <v>41.2</v>
      </c>
      <c r="D5145" s="5">
        <v>355</v>
      </c>
      <c r="E5145" s="4" t="s">
        <v>861</v>
      </c>
      <c r="F5145" s="12" t="s">
        <v>922</v>
      </c>
      <c r="G5145" s="4" t="s">
        <v>1759</v>
      </c>
      <c r="H5145" s="4">
        <v>1.03</v>
      </c>
      <c r="I5145" s="4"/>
      <c r="J5145" s="4" t="s">
        <v>856</v>
      </c>
      <c r="K5145" s="4"/>
      <c r="L5145" s="4">
        <v>1</v>
      </c>
      <c r="M5145" s="4" t="s">
        <v>1313</v>
      </c>
      <c r="N5145" s="4"/>
    </row>
    <row r="5146" spans="1:14" hidden="1" x14ac:dyDescent="0.3">
      <c r="A5146" s="4" t="s">
        <v>605</v>
      </c>
      <c r="B5146" s="4">
        <v>41</v>
      </c>
      <c r="C5146" s="4">
        <v>41.2</v>
      </c>
      <c r="D5146" s="5">
        <v>355</v>
      </c>
      <c r="E5146" s="4" t="s">
        <v>861</v>
      </c>
      <c r="F5146" s="4" t="s">
        <v>922</v>
      </c>
      <c r="G5146" s="4" t="s">
        <v>1557</v>
      </c>
      <c r="H5146" s="4">
        <v>19.100000000000001</v>
      </c>
      <c r="I5146" s="4"/>
      <c r="J5146" s="17" t="s">
        <v>1316</v>
      </c>
      <c r="K5146" s="4"/>
      <c r="L5146" s="4">
        <v>1</v>
      </c>
      <c r="M5146" s="4" t="s">
        <v>1313</v>
      </c>
      <c r="N5146" s="4"/>
    </row>
    <row r="5147" spans="1:14" hidden="1" x14ac:dyDescent="0.3">
      <c r="A5147" s="4" t="s">
        <v>605</v>
      </c>
      <c r="B5147" s="4">
        <v>41</v>
      </c>
      <c r="C5147" s="4">
        <v>41.2</v>
      </c>
      <c r="D5147" s="5">
        <v>355</v>
      </c>
      <c r="E5147" s="4" t="s">
        <v>861</v>
      </c>
      <c r="F5147" s="4" t="s">
        <v>922</v>
      </c>
      <c r="G5147" s="4" t="s">
        <v>1317</v>
      </c>
      <c r="H5147" s="4">
        <v>0.34447069217558601</v>
      </c>
      <c r="I5147" s="4"/>
      <c r="J5147" s="17"/>
      <c r="K5147" s="4"/>
      <c r="L5147" s="4">
        <v>1</v>
      </c>
      <c r="M5147" s="4" t="s">
        <v>1313</v>
      </c>
      <c r="N5147" s="4"/>
    </row>
    <row r="5148" spans="1:14" hidden="1" x14ac:dyDescent="0.3">
      <c r="A5148" s="4" t="s">
        <v>605</v>
      </c>
      <c r="B5148" s="4">
        <v>41</v>
      </c>
      <c r="C5148" s="4">
        <v>41.2</v>
      </c>
      <c r="D5148" s="5">
        <v>355</v>
      </c>
      <c r="E5148" s="4" t="s">
        <v>861</v>
      </c>
      <c r="F5148" s="4" t="s">
        <v>922</v>
      </c>
      <c r="G5148" s="4" t="s">
        <v>853</v>
      </c>
      <c r="H5148" s="4">
        <v>0.76780000000000004</v>
      </c>
      <c r="I5148" s="4"/>
      <c r="J5148" s="4" t="s">
        <v>1312</v>
      </c>
      <c r="K5148" s="4"/>
      <c r="L5148" s="4">
        <v>1</v>
      </c>
      <c r="M5148" s="4" t="s">
        <v>1313</v>
      </c>
      <c r="N5148" s="4"/>
    </row>
    <row r="5149" spans="1:14" hidden="1" x14ac:dyDescent="0.3">
      <c r="A5149" s="4" t="s">
        <v>605</v>
      </c>
      <c r="B5149" s="4">
        <v>41</v>
      </c>
      <c r="C5149" s="4">
        <v>41.2</v>
      </c>
      <c r="D5149" s="5">
        <v>356</v>
      </c>
      <c r="E5149" s="4" t="s">
        <v>861</v>
      </c>
      <c r="F5149" s="4" t="s">
        <v>922</v>
      </c>
      <c r="G5149" s="4" t="s">
        <v>968</v>
      </c>
      <c r="H5149" s="4">
        <v>5.3292867280201799</v>
      </c>
      <c r="I5149" s="4"/>
      <c r="J5149" s="4" t="s">
        <v>856</v>
      </c>
      <c r="K5149" s="4"/>
      <c r="L5149" s="4">
        <v>1</v>
      </c>
      <c r="M5149" s="4" t="s">
        <v>1313</v>
      </c>
      <c r="N5149" s="4"/>
    </row>
    <row r="5150" spans="1:14" hidden="1" x14ac:dyDescent="0.3">
      <c r="A5150" s="4" t="s">
        <v>605</v>
      </c>
      <c r="B5150" s="4">
        <v>41</v>
      </c>
      <c r="C5150" s="4">
        <v>41.2</v>
      </c>
      <c r="D5150" s="5">
        <v>356</v>
      </c>
      <c r="E5150" s="4" t="s">
        <v>861</v>
      </c>
      <c r="F5150" s="4" t="s">
        <v>922</v>
      </c>
      <c r="G5150" s="4" t="s">
        <v>1314</v>
      </c>
      <c r="H5150" s="4">
        <v>2.31667634826628</v>
      </c>
      <c r="I5150" s="4"/>
      <c r="J5150" s="4"/>
      <c r="K5150" s="4"/>
      <c r="L5150" s="4">
        <v>1</v>
      </c>
      <c r="M5150" s="4" t="s">
        <v>1313</v>
      </c>
      <c r="N5150" s="4"/>
    </row>
    <row r="5151" spans="1:14" hidden="1" x14ac:dyDescent="0.3">
      <c r="A5151" s="4" t="s">
        <v>605</v>
      </c>
      <c r="B5151" s="4">
        <v>41</v>
      </c>
      <c r="C5151" s="4">
        <v>41.2</v>
      </c>
      <c r="D5151" s="5">
        <v>356</v>
      </c>
      <c r="E5151" s="4" t="s">
        <v>861</v>
      </c>
      <c r="F5151" s="4" t="s">
        <v>922</v>
      </c>
      <c r="G5151" s="4" t="s">
        <v>1315</v>
      </c>
      <c r="H5151" s="4">
        <v>12.7003770892668</v>
      </c>
      <c r="I5151" s="4"/>
      <c r="J5151" s="4" t="s">
        <v>1343</v>
      </c>
      <c r="K5151" s="4"/>
      <c r="L5151" s="4">
        <v>1</v>
      </c>
      <c r="M5151" s="4" t="s">
        <v>1313</v>
      </c>
      <c r="N5151" s="4"/>
    </row>
    <row r="5152" spans="1:14" hidden="1" x14ac:dyDescent="0.3">
      <c r="A5152" s="4" t="s">
        <v>605</v>
      </c>
      <c r="B5152" s="4">
        <v>41</v>
      </c>
      <c r="C5152" s="4">
        <v>41.2</v>
      </c>
      <c r="D5152" s="5">
        <v>356</v>
      </c>
      <c r="E5152" s="4" t="s">
        <v>861</v>
      </c>
      <c r="F5152" s="4" t="s">
        <v>922</v>
      </c>
      <c r="G5152" s="4" t="s">
        <v>1089</v>
      </c>
      <c r="H5152" s="4">
        <v>6.0203032957973504</v>
      </c>
      <c r="I5152" s="4"/>
      <c r="J5152" s="4" t="s">
        <v>856</v>
      </c>
      <c r="K5152" s="4"/>
      <c r="L5152" s="4">
        <v>1</v>
      </c>
      <c r="M5152" s="4" t="s">
        <v>1313</v>
      </c>
      <c r="N5152" s="4"/>
    </row>
    <row r="5153" spans="1:14" hidden="1" x14ac:dyDescent="0.3">
      <c r="A5153" s="4" t="s">
        <v>605</v>
      </c>
      <c r="B5153" s="4">
        <v>41</v>
      </c>
      <c r="C5153" s="4">
        <v>41.2</v>
      </c>
      <c r="D5153" s="5">
        <v>356</v>
      </c>
      <c r="E5153" s="4" t="s">
        <v>861</v>
      </c>
      <c r="F5153" s="12" t="s">
        <v>922</v>
      </c>
      <c r="G5153" s="4" t="s">
        <v>1759</v>
      </c>
      <c r="H5153" s="4">
        <v>1.03</v>
      </c>
      <c r="I5153" s="4"/>
      <c r="J5153" s="4" t="s">
        <v>856</v>
      </c>
      <c r="K5153" s="4"/>
      <c r="L5153" s="4">
        <v>1</v>
      </c>
      <c r="M5153" s="4" t="s">
        <v>1313</v>
      </c>
      <c r="N5153" s="4"/>
    </row>
    <row r="5154" spans="1:14" hidden="1" x14ac:dyDescent="0.3">
      <c r="A5154" s="4" t="s">
        <v>605</v>
      </c>
      <c r="B5154" s="4">
        <v>41</v>
      </c>
      <c r="C5154" s="4">
        <v>41.2</v>
      </c>
      <c r="D5154" s="5">
        <v>356</v>
      </c>
      <c r="E5154" s="4" t="s">
        <v>861</v>
      </c>
      <c r="F5154" s="4" t="s">
        <v>922</v>
      </c>
      <c r="G5154" s="4" t="s">
        <v>1557</v>
      </c>
      <c r="H5154" s="4">
        <v>25.3</v>
      </c>
      <c r="I5154" s="4"/>
      <c r="J5154" s="17" t="s">
        <v>1316</v>
      </c>
      <c r="K5154" s="4"/>
      <c r="L5154" s="4">
        <v>1</v>
      </c>
      <c r="M5154" s="4" t="s">
        <v>1313</v>
      </c>
      <c r="N5154" s="4"/>
    </row>
    <row r="5155" spans="1:14" hidden="1" x14ac:dyDescent="0.3">
      <c r="A5155" s="4" t="s">
        <v>605</v>
      </c>
      <c r="B5155" s="4">
        <v>41</v>
      </c>
      <c r="C5155" s="4">
        <v>41.2</v>
      </c>
      <c r="D5155" s="5">
        <v>356</v>
      </c>
      <c r="E5155" s="4" t="s">
        <v>861</v>
      </c>
      <c r="F5155" s="4" t="s">
        <v>922</v>
      </c>
      <c r="G5155" s="4" t="s">
        <v>1317</v>
      </c>
      <c r="H5155" s="4">
        <v>0.351852578340075</v>
      </c>
      <c r="I5155" s="4"/>
      <c r="J5155" s="17"/>
      <c r="K5155" s="4"/>
      <c r="L5155" s="4">
        <v>1</v>
      </c>
      <c r="M5155" s="4" t="s">
        <v>1313</v>
      </c>
      <c r="N5155" s="4"/>
    </row>
    <row r="5156" spans="1:14" hidden="1" x14ac:dyDescent="0.3">
      <c r="A5156" s="4" t="s">
        <v>605</v>
      </c>
      <c r="B5156" s="4">
        <v>41</v>
      </c>
      <c r="C5156" s="4">
        <v>41.2</v>
      </c>
      <c r="D5156" s="5">
        <v>356</v>
      </c>
      <c r="E5156" s="4" t="s">
        <v>861</v>
      </c>
      <c r="F5156" s="4" t="s">
        <v>922</v>
      </c>
      <c r="G5156" s="4" t="s">
        <v>853</v>
      </c>
      <c r="H5156" s="4">
        <v>0.78480000000000005</v>
      </c>
      <c r="I5156" s="4"/>
      <c r="J5156" s="4" t="s">
        <v>1312</v>
      </c>
      <c r="K5156" s="4"/>
      <c r="L5156" s="4">
        <v>1</v>
      </c>
      <c r="M5156" s="4" t="s">
        <v>1313</v>
      </c>
      <c r="N5156" s="4"/>
    </row>
    <row r="5157" spans="1:14" hidden="1" x14ac:dyDescent="0.3">
      <c r="A5157" s="4" t="s">
        <v>605</v>
      </c>
      <c r="B5157" s="4">
        <v>41</v>
      </c>
      <c r="C5157" s="4">
        <v>41.1</v>
      </c>
      <c r="D5157" s="5">
        <v>357</v>
      </c>
      <c r="E5157" s="4" t="s">
        <v>861</v>
      </c>
      <c r="F5157" s="4" t="s">
        <v>922</v>
      </c>
      <c r="G5157" s="4" t="s">
        <v>968</v>
      </c>
      <c r="H5157" s="4">
        <v>2.0299999999999998</v>
      </c>
      <c r="I5157" s="4"/>
      <c r="J5157" s="4" t="s">
        <v>856</v>
      </c>
      <c r="K5157" s="4"/>
      <c r="L5157" s="4">
        <v>1</v>
      </c>
      <c r="M5157" s="4" t="s">
        <v>1313</v>
      </c>
      <c r="N5157" s="4"/>
    </row>
    <row r="5158" spans="1:14" hidden="1" x14ac:dyDescent="0.3">
      <c r="A5158" s="4" t="s">
        <v>605</v>
      </c>
      <c r="B5158" s="4">
        <v>41</v>
      </c>
      <c r="C5158" s="4">
        <v>41.1</v>
      </c>
      <c r="D5158" s="5">
        <v>357</v>
      </c>
      <c r="E5158" s="4" t="s">
        <v>861</v>
      </c>
      <c r="F5158" s="4" t="s">
        <v>922</v>
      </c>
      <c r="G5158" s="4" t="s">
        <v>1314</v>
      </c>
      <c r="H5158" s="4">
        <v>2.01985230224021</v>
      </c>
      <c r="I5158" s="4"/>
      <c r="J5158" s="4"/>
      <c r="K5158" s="4"/>
      <c r="L5158" s="4">
        <v>1</v>
      </c>
      <c r="M5158" s="4" t="s">
        <v>1313</v>
      </c>
      <c r="N5158" s="4"/>
    </row>
    <row r="5159" spans="1:14" hidden="1" x14ac:dyDescent="0.3">
      <c r="A5159" s="4" t="s">
        <v>605</v>
      </c>
      <c r="B5159" s="4">
        <v>41</v>
      </c>
      <c r="C5159" s="4">
        <v>41.1</v>
      </c>
      <c r="D5159" s="5">
        <v>357</v>
      </c>
      <c r="E5159" s="4" t="s">
        <v>861</v>
      </c>
      <c r="F5159" s="4" t="s">
        <v>922</v>
      </c>
      <c r="G5159" s="4" t="s">
        <v>1315</v>
      </c>
      <c r="H5159" s="4">
        <v>21.893425803336299</v>
      </c>
      <c r="I5159" s="4"/>
      <c r="J5159" s="4" t="s">
        <v>1343</v>
      </c>
      <c r="K5159" s="4"/>
      <c r="L5159" s="4">
        <v>1</v>
      </c>
      <c r="M5159" s="4" t="s">
        <v>1313</v>
      </c>
      <c r="N5159" s="4"/>
    </row>
    <row r="5160" spans="1:14" hidden="1" x14ac:dyDescent="0.3">
      <c r="A5160" s="4" t="s">
        <v>605</v>
      </c>
      <c r="B5160" s="4">
        <v>41</v>
      </c>
      <c r="C5160" s="4">
        <v>41.1</v>
      </c>
      <c r="D5160" s="5">
        <v>357</v>
      </c>
      <c r="E5160" s="4" t="s">
        <v>861</v>
      </c>
      <c r="F5160" s="4" t="s">
        <v>922</v>
      </c>
      <c r="G5160" s="4" t="s">
        <v>1089</v>
      </c>
      <c r="H5160" s="4">
        <v>5.0246422813598697</v>
      </c>
      <c r="I5160" s="4"/>
      <c r="J5160" s="4" t="s">
        <v>856</v>
      </c>
      <c r="K5160" s="4"/>
      <c r="L5160" s="4">
        <v>1</v>
      </c>
      <c r="M5160" s="4" t="s">
        <v>1313</v>
      </c>
      <c r="N5160" s="4"/>
    </row>
    <row r="5161" spans="1:14" hidden="1" x14ac:dyDescent="0.3">
      <c r="A5161" s="4" t="s">
        <v>605</v>
      </c>
      <c r="B5161" s="4">
        <v>41</v>
      </c>
      <c r="C5161" s="4">
        <v>41.1</v>
      </c>
      <c r="D5161" s="5">
        <v>357</v>
      </c>
      <c r="E5161" s="4" t="s">
        <v>861</v>
      </c>
      <c r="F5161" s="12" t="s">
        <v>922</v>
      </c>
      <c r="G5161" s="4" t="s">
        <v>1759</v>
      </c>
      <c r="H5161" s="4">
        <v>0.53</v>
      </c>
      <c r="I5161" s="4"/>
      <c r="J5161" s="4" t="s">
        <v>856</v>
      </c>
      <c r="K5161" s="4"/>
      <c r="L5161" s="4">
        <v>1</v>
      </c>
      <c r="M5161" s="4" t="s">
        <v>1313</v>
      </c>
      <c r="N5161" s="4"/>
    </row>
    <row r="5162" spans="1:14" hidden="1" x14ac:dyDescent="0.3">
      <c r="A5162" s="4" t="s">
        <v>605</v>
      </c>
      <c r="B5162" s="4">
        <v>41</v>
      </c>
      <c r="C5162" s="4">
        <v>41.1</v>
      </c>
      <c r="D5162" s="5">
        <v>357</v>
      </c>
      <c r="E5162" s="4" t="s">
        <v>861</v>
      </c>
      <c r="F5162" s="4" t="s">
        <v>922</v>
      </c>
      <c r="G5162" s="4" t="s">
        <v>1557</v>
      </c>
      <c r="H5162" s="4">
        <v>6.44</v>
      </c>
      <c r="I5162" s="4"/>
      <c r="J5162" s="17" t="s">
        <v>1316</v>
      </c>
      <c r="K5162" s="4"/>
      <c r="L5162" s="4">
        <v>1</v>
      </c>
      <c r="M5162" s="4" t="s">
        <v>1313</v>
      </c>
      <c r="N5162" s="4"/>
    </row>
    <row r="5163" spans="1:14" hidden="1" x14ac:dyDescent="0.3">
      <c r="A5163" s="4" t="s">
        <v>605</v>
      </c>
      <c r="B5163" s="4">
        <v>41</v>
      </c>
      <c r="C5163" s="4">
        <v>41.1</v>
      </c>
      <c r="D5163" s="5">
        <v>357</v>
      </c>
      <c r="E5163" s="4" t="s">
        <v>861</v>
      </c>
      <c r="F5163" s="4" t="s">
        <v>922</v>
      </c>
      <c r="G5163" s="4" t="s">
        <v>1317</v>
      </c>
      <c r="H5163" s="4">
        <v>0.39671412982215998</v>
      </c>
      <c r="I5163" s="4"/>
      <c r="J5163" s="17"/>
      <c r="K5163" s="4"/>
      <c r="L5163" s="4">
        <v>1</v>
      </c>
      <c r="M5163" s="4" t="s">
        <v>1313</v>
      </c>
      <c r="N5163" s="4"/>
    </row>
    <row r="5164" spans="1:14" hidden="1" x14ac:dyDescent="0.3">
      <c r="A5164" s="4" t="s">
        <v>605</v>
      </c>
      <c r="B5164" s="4">
        <v>41</v>
      </c>
      <c r="C5164" s="4">
        <v>41.1</v>
      </c>
      <c r="D5164" s="5">
        <v>357</v>
      </c>
      <c r="E5164" s="4" t="s">
        <v>861</v>
      </c>
      <c r="F5164" s="4" t="s">
        <v>922</v>
      </c>
      <c r="G5164" s="4" t="s">
        <v>853</v>
      </c>
      <c r="H5164" s="4">
        <v>0.76829999999999998</v>
      </c>
      <c r="I5164" s="4"/>
      <c r="J5164" s="4" t="s">
        <v>1312</v>
      </c>
      <c r="K5164" s="4"/>
      <c r="L5164" s="4">
        <v>1</v>
      </c>
      <c r="M5164" s="4" t="s">
        <v>1313</v>
      </c>
      <c r="N5164" s="4"/>
    </row>
    <row r="5165" spans="1:14" hidden="1" x14ac:dyDescent="0.3">
      <c r="A5165" s="4" t="s">
        <v>605</v>
      </c>
      <c r="B5165" s="4">
        <v>41</v>
      </c>
      <c r="C5165" s="4">
        <v>41.2</v>
      </c>
      <c r="D5165" s="5">
        <v>358</v>
      </c>
      <c r="E5165" s="4" t="s">
        <v>861</v>
      </c>
      <c r="F5165" s="4" t="s">
        <v>922</v>
      </c>
      <c r="G5165" s="4" t="s">
        <v>968</v>
      </c>
      <c r="H5165" s="4">
        <v>7.7427065890117897</v>
      </c>
      <c r="I5165" s="4"/>
      <c r="J5165" s="4" t="s">
        <v>856</v>
      </c>
      <c r="K5165" s="4"/>
      <c r="L5165" s="4">
        <v>1</v>
      </c>
      <c r="M5165" s="4" t="s">
        <v>1313</v>
      </c>
      <c r="N5165" s="4"/>
    </row>
    <row r="5166" spans="1:14" hidden="1" x14ac:dyDescent="0.3">
      <c r="A5166" s="4" t="s">
        <v>605</v>
      </c>
      <c r="B5166" s="4">
        <v>41</v>
      </c>
      <c r="C5166" s="4">
        <v>41.2</v>
      </c>
      <c r="D5166" s="5">
        <v>358</v>
      </c>
      <c r="E5166" s="4" t="s">
        <v>861</v>
      </c>
      <c r="F5166" s="4" t="s">
        <v>922</v>
      </c>
      <c r="G5166" s="4" t="s">
        <v>1314</v>
      </c>
      <c r="H5166" s="4">
        <v>3.13779622221334</v>
      </c>
      <c r="I5166" s="4"/>
      <c r="J5166" s="4"/>
      <c r="K5166" s="4"/>
      <c r="L5166" s="4">
        <v>1</v>
      </c>
      <c r="M5166" s="4" t="s">
        <v>1313</v>
      </c>
      <c r="N5166" s="4"/>
    </row>
    <row r="5167" spans="1:14" hidden="1" x14ac:dyDescent="0.3">
      <c r="A5167" s="4" t="s">
        <v>605</v>
      </c>
      <c r="B5167" s="4">
        <v>41</v>
      </c>
      <c r="C5167" s="4">
        <v>41.2</v>
      </c>
      <c r="D5167" s="5">
        <v>358</v>
      </c>
      <c r="E5167" s="4" t="s">
        <v>861</v>
      </c>
      <c r="F5167" s="4" t="s">
        <v>922</v>
      </c>
      <c r="G5167" s="4" t="s">
        <v>1315</v>
      </c>
      <c r="H5167" s="4">
        <v>11.058179862262101</v>
      </c>
      <c r="I5167" s="4"/>
      <c r="J5167" s="4" t="s">
        <v>1343</v>
      </c>
      <c r="K5167" s="4"/>
      <c r="L5167" s="4">
        <v>1</v>
      </c>
      <c r="M5167" s="4" t="s">
        <v>1313</v>
      </c>
      <c r="N5167" s="4"/>
    </row>
    <row r="5168" spans="1:14" hidden="1" x14ac:dyDescent="0.3">
      <c r="A5168" s="4" t="s">
        <v>605</v>
      </c>
      <c r="B5168" s="4">
        <v>41</v>
      </c>
      <c r="C5168" s="4">
        <v>41.2</v>
      </c>
      <c r="D5168" s="5">
        <v>358</v>
      </c>
      <c r="E5168" s="4" t="s">
        <v>861</v>
      </c>
      <c r="F5168" s="4" t="s">
        <v>922</v>
      </c>
      <c r="G5168" s="4" t="s">
        <v>1089</v>
      </c>
      <c r="H5168" s="4">
        <v>8.7971831419579392</v>
      </c>
      <c r="I5168" s="4"/>
      <c r="J5168" s="4" t="s">
        <v>856</v>
      </c>
      <c r="K5168" s="4"/>
      <c r="L5168" s="4">
        <v>1</v>
      </c>
      <c r="M5168" s="4" t="s">
        <v>1313</v>
      </c>
      <c r="N5168" s="4"/>
    </row>
    <row r="5169" spans="1:14" hidden="1" x14ac:dyDescent="0.3">
      <c r="A5169" s="4" t="s">
        <v>605</v>
      </c>
      <c r="B5169" s="4">
        <v>41</v>
      </c>
      <c r="C5169" s="4">
        <v>41.2</v>
      </c>
      <c r="D5169" s="5">
        <v>358</v>
      </c>
      <c r="E5169" s="4" t="s">
        <v>861</v>
      </c>
      <c r="F5169" s="12" t="s">
        <v>922</v>
      </c>
      <c r="G5169" s="4" t="s">
        <v>1759</v>
      </c>
      <c r="H5169" s="4">
        <v>1.69</v>
      </c>
      <c r="I5169" s="4"/>
      <c r="J5169" s="4" t="s">
        <v>856</v>
      </c>
      <c r="K5169" s="4"/>
      <c r="L5169" s="4">
        <v>1</v>
      </c>
      <c r="M5169" s="4" t="s">
        <v>1313</v>
      </c>
      <c r="N5169" s="4"/>
    </row>
    <row r="5170" spans="1:14" hidden="1" x14ac:dyDescent="0.3">
      <c r="A5170" s="4" t="s">
        <v>605</v>
      </c>
      <c r="B5170" s="4">
        <v>41</v>
      </c>
      <c r="C5170" s="4">
        <v>41.2</v>
      </c>
      <c r="D5170" s="5">
        <v>358</v>
      </c>
      <c r="E5170" s="4" t="s">
        <v>861</v>
      </c>
      <c r="F5170" s="4" t="s">
        <v>922</v>
      </c>
      <c r="G5170" s="4" t="s">
        <v>1557</v>
      </c>
      <c r="H5170" s="4">
        <v>37.799999999999997</v>
      </c>
      <c r="I5170" s="4"/>
      <c r="J5170" s="17" t="s">
        <v>1316</v>
      </c>
      <c r="K5170" s="4"/>
      <c r="L5170" s="4">
        <v>1</v>
      </c>
      <c r="M5170" s="4" t="s">
        <v>1313</v>
      </c>
      <c r="N5170" s="4"/>
    </row>
    <row r="5171" spans="1:14" hidden="1" x14ac:dyDescent="0.3">
      <c r="A5171" s="4" t="s">
        <v>605</v>
      </c>
      <c r="B5171" s="4">
        <v>41</v>
      </c>
      <c r="C5171" s="4">
        <v>41.2</v>
      </c>
      <c r="D5171" s="5">
        <v>358</v>
      </c>
      <c r="E5171" s="4" t="s">
        <v>861</v>
      </c>
      <c r="F5171" s="4" t="s">
        <v>922</v>
      </c>
      <c r="G5171" s="4" t="s">
        <v>1317</v>
      </c>
      <c r="H5171" s="4">
        <v>0.51588052932150497</v>
      </c>
      <c r="I5171" s="4"/>
      <c r="J5171" s="17"/>
      <c r="K5171" s="4"/>
      <c r="L5171" s="4">
        <v>1</v>
      </c>
      <c r="M5171" s="4" t="s">
        <v>1313</v>
      </c>
      <c r="N5171" s="4"/>
    </row>
    <row r="5172" spans="1:14" hidden="1" x14ac:dyDescent="0.3">
      <c r="A5172" s="4" t="s">
        <v>605</v>
      </c>
      <c r="B5172" s="4">
        <v>41</v>
      </c>
      <c r="C5172" s="4">
        <v>41.2</v>
      </c>
      <c r="D5172" s="5">
        <v>358</v>
      </c>
      <c r="E5172" s="4" t="s">
        <v>861</v>
      </c>
      <c r="F5172" s="4" t="s">
        <v>922</v>
      </c>
      <c r="G5172" s="4" t="s">
        <v>853</v>
      </c>
      <c r="H5172" s="4">
        <v>0.75360000000000005</v>
      </c>
      <c r="I5172" s="4"/>
      <c r="J5172" s="4" t="s">
        <v>1312</v>
      </c>
      <c r="K5172" s="4"/>
      <c r="L5172" s="4">
        <v>1</v>
      </c>
      <c r="M5172" s="4" t="s">
        <v>1313</v>
      </c>
      <c r="N5172" s="4"/>
    </row>
    <row r="5173" spans="1:14" hidden="1" x14ac:dyDescent="0.3">
      <c r="A5173" s="4" t="s">
        <v>605</v>
      </c>
      <c r="B5173" s="4">
        <v>41</v>
      </c>
      <c r="C5173" s="4">
        <v>41.2</v>
      </c>
      <c r="D5173" s="5">
        <v>359</v>
      </c>
      <c r="E5173" s="4" t="s">
        <v>861</v>
      </c>
      <c r="F5173" s="4" t="s">
        <v>922</v>
      </c>
      <c r="G5173" s="4" t="s">
        <v>968</v>
      </c>
      <c r="H5173" s="4">
        <v>3.6992279840378202</v>
      </c>
      <c r="I5173" s="4"/>
      <c r="J5173" s="4" t="s">
        <v>856</v>
      </c>
      <c r="K5173" s="4"/>
      <c r="L5173" s="4">
        <v>1</v>
      </c>
      <c r="M5173" s="4" t="s">
        <v>1313</v>
      </c>
      <c r="N5173" s="4"/>
    </row>
    <row r="5174" spans="1:14" hidden="1" x14ac:dyDescent="0.3">
      <c r="A5174" s="4" t="s">
        <v>605</v>
      </c>
      <c r="B5174" s="4">
        <v>41</v>
      </c>
      <c r="C5174" s="4">
        <v>41.2</v>
      </c>
      <c r="D5174" s="5">
        <v>359</v>
      </c>
      <c r="E5174" s="4" t="s">
        <v>861</v>
      </c>
      <c r="F5174" s="4" t="s">
        <v>922</v>
      </c>
      <c r="G5174" s="4" t="s">
        <v>1314</v>
      </c>
      <c r="H5174" s="4">
        <v>2.2654563733672002</v>
      </c>
      <c r="I5174" s="4"/>
      <c r="J5174" s="4"/>
      <c r="K5174" s="4"/>
      <c r="L5174" s="4">
        <v>1</v>
      </c>
      <c r="M5174" s="4" t="s">
        <v>1313</v>
      </c>
      <c r="N5174" s="4"/>
    </row>
    <row r="5175" spans="1:14" hidden="1" x14ac:dyDescent="0.3">
      <c r="A5175" s="4" t="s">
        <v>605</v>
      </c>
      <c r="B5175" s="4">
        <v>41</v>
      </c>
      <c r="C5175" s="4">
        <v>41.2</v>
      </c>
      <c r="D5175" s="5">
        <v>359</v>
      </c>
      <c r="E5175" s="4" t="s">
        <v>861</v>
      </c>
      <c r="F5175" s="4" t="s">
        <v>922</v>
      </c>
      <c r="G5175" s="4" t="s">
        <v>1315</v>
      </c>
      <c r="H5175" s="4">
        <v>9.4357802359887195</v>
      </c>
      <c r="I5175" s="4"/>
      <c r="J5175" s="4" t="s">
        <v>1343</v>
      </c>
      <c r="K5175" s="4"/>
      <c r="L5175" s="4">
        <v>1</v>
      </c>
      <c r="M5175" s="4" t="s">
        <v>1313</v>
      </c>
      <c r="N5175" s="4"/>
    </row>
    <row r="5176" spans="1:14" hidden="1" x14ac:dyDescent="0.3">
      <c r="A5176" s="4" t="s">
        <v>605</v>
      </c>
      <c r="B5176" s="4">
        <v>41</v>
      </c>
      <c r="C5176" s="4">
        <v>41.2</v>
      </c>
      <c r="D5176" s="5">
        <v>359</v>
      </c>
      <c r="E5176" s="4" t="s">
        <v>861</v>
      </c>
      <c r="F5176" s="4" t="s">
        <v>922</v>
      </c>
      <c r="G5176" s="4" t="s">
        <v>1089</v>
      </c>
      <c r="H5176" s="4">
        <v>7.5760732454761204</v>
      </c>
      <c r="I5176" s="4"/>
      <c r="J5176" s="4" t="s">
        <v>856</v>
      </c>
      <c r="K5176" s="4"/>
      <c r="L5176" s="4">
        <v>1</v>
      </c>
      <c r="M5176" s="4" t="s">
        <v>1313</v>
      </c>
      <c r="N5176" s="4"/>
    </row>
    <row r="5177" spans="1:14" hidden="1" x14ac:dyDescent="0.3">
      <c r="A5177" s="4" t="s">
        <v>605</v>
      </c>
      <c r="B5177" s="4">
        <v>41</v>
      </c>
      <c r="C5177" s="4">
        <v>41.2</v>
      </c>
      <c r="D5177" s="5">
        <v>359</v>
      </c>
      <c r="E5177" s="4" t="s">
        <v>861</v>
      </c>
      <c r="F5177" s="12" t="s">
        <v>922</v>
      </c>
      <c r="G5177" s="4" t="s">
        <v>1759</v>
      </c>
      <c r="H5177" s="4">
        <v>1</v>
      </c>
      <c r="I5177" s="4"/>
      <c r="J5177" s="4" t="s">
        <v>856</v>
      </c>
      <c r="K5177" s="4"/>
      <c r="L5177" s="4">
        <v>1</v>
      </c>
      <c r="M5177" s="4" t="s">
        <v>1313</v>
      </c>
      <c r="N5177" s="4"/>
    </row>
    <row r="5178" spans="1:14" hidden="1" x14ac:dyDescent="0.3">
      <c r="A5178" s="4" t="s">
        <v>605</v>
      </c>
      <c r="B5178" s="4">
        <v>41</v>
      </c>
      <c r="C5178" s="4">
        <v>41.2</v>
      </c>
      <c r="D5178" s="5">
        <v>359</v>
      </c>
      <c r="E5178" s="4" t="s">
        <v>861</v>
      </c>
      <c r="F5178" s="4" t="s">
        <v>922</v>
      </c>
      <c r="G5178" s="4" t="s">
        <v>1557</v>
      </c>
      <c r="H5178" s="4">
        <v>13.2</v>
      </c>
      <c r="I5178" s="4"/>
      <c r="J5178" s="17" t="s">
        <v>1316</v>
      </c>
      <c r="K5178" s="4"/>
      <c r="L5178" s="4">
        <v>1</v>
      </c>
      <c r="M5178" s="4" t="s">
        <v>1313</v>
      </c>
      <c r="N5178" s="4"/>
    </row>
    <row r="5179" spans="1:14" hidden="1" x14ac:dyDescent="0.3">
      <c r="A5179" s="4" t="s">
        <v>605</v>
      </c>
      <c r="B5179" s="4">
        <v>41</v>
      </c>
      <c r="C5179" s="4">
        <v>41.2</v>
      </c>
      <c r="D5179" s="5">
        <v>359</v>
      </c>
      <c r="E5179" s="4" t="s">
        <v>861</v>
      </c>
      <c r="F5179" s="4" t="s">
        <v>922</v>
      </c>
      <c r="G5179" s="4" t="s">
        <v>1317</v>
      </c>
      <c r="H5179" s="4">
        <v>0.14875383380288801</v>
      </c>
      <c r="I5179" s="4"/>
      <c r="J5179" s="17"/>
      <c r="K5179" s="4"/>
      <c r="L5179" s="4">
        <v>1</v>
      </c>
      <c r="M5179" s="4" t="s">
        <v>1313</v>
      </c>
      <c r="N5179" s="4"/>
    </row>
    <row r="5180" spans="1:14" hidden="1" x14ac:dyDescent="0.3">
      <c r="A5180" s="4" t="s">
        <v>605</v>
      </c>
      <c r="B5180" s="4">
        <v>41</v>
      </c>
      <c r="C5180" s="4">
        <v>41.2</v>
      </c>
      <c r="D5180" s="5">
        <v>359</v>
      </c>
      <c r="E5180" s="4" t="s">
        <v>861</v>
      </c>
      <c r="F5180" s="4" t="s">
        <v>922</v>
      </c>
      <c r="G5180" s="4" t="s">
        <v>853</v>
      </c>
      <c r="H5180" s="4">
        <v>0.77459999999999996</v>
      </c>
      <c r="I5180" s="4"/>
      <c r="J5180" s="4" t="s">
        <v>1312</v>
      </c>
      <c r="K5180" s="4"/>
      <c r="L5180" s="4">
        <v>1</v>
      </c>
      <c r="M5180" s="4" t="s">
        <v>1313</v>
      </c>
      <c r="N5180" s="4"/>
    </row>
    <row r="5181" spans="1:14" hidden="1" x14ac:dyDescent="0.3">
      <c r="A5181" s="4" t="s">
        <v>605</v>
      </c>
      <c r="B5181" s="4">
        <v>41</v>
      </c>
      <c r="C5181" s="4">
        <v>41.2</v>
      </c>
      <c r="D5181" s="5">
        <v>360</v>
      </c>
      <c r="E5181" s="4" t="s">
        <v>861</v>
      </c>
      <c r="F5181" s="4" t="s">
        <v>922</v>
      </c>
      <c r="G5181" s="4" t="s">
        <v>968</v>
      </c>
      <c r="H5181" s="4">
        <v>6.4721536586702904</v>
      </c>
      <c r="I5181" s="4"/>
      <c r="J5181" s="4" t="s">
        <v>856</v>
      </c>
      <c r="K5181" s="4"/>
      <c r="L5181" s="4">
        <v>1</v>
      </c>
      <c r="M5181" s="4" t="s">
        <v>1313</v>
      </c>
      <c r="N5181" s="4"/>
    </row>
    <row r="5182" spans="1:14" hidden="1" x14ac:dyDescent="0.3">
      <c r="A5182" s="4" t="s">
        <v>605</v>
      </c>
      <c r="B5182" s="4">
        <v>41</v>
      </c>
      <c r="C5182" s="4">
        <v>41.2</v>
      </c>
      <c r="D5182" s="5">
        <v>360</v>
      </c>
      <c r="E5182" s="4" t="s">
        <v>861</v>
      </c>
      <c r="F5182" s="4" t="s">
        <v>922</v>
      </c>
      <c r="G5182" s="4" t="s">
        <v>1314</v>
      </c>
      <c r="H5182" s="4">
        <v>2.4830397547163399</v>
      </c>
      <c r="I5182" s="4"/>
      <c r="J5182" s="4"/>
      <c r="K5182" s="4"/>
      <c r="L5182" s="4">
        <v>1</v>
      </c>
      <c r="M5182" s="4" t="s">
        <v>1313</v>
      </c>
      <c r="N5182" s="4"/>
    </row>
    <row r="5183" spans="1:14" hidden="1" x14ac:dyDescent="0.3">
      <c r="A5183" s="4" t="s">
        <v>605</v>
      </c>
      <c r="B5183" s="4">
        <v>41</v>
      </c>
      <c r="C5183" s="4">
        <v>41.2</v>
      </c>
      <c r="D5183" s="5">
        <v>360</v>
      </c>
      <c r="E5183" s="4" t="s">
        <v>861</v>
      </c>
      <c r="F5183" s="4" t="s">
        <v>922</v>
      </c>
      <c r="G5183" s="4" t="s">
        <v>1315</v>
      </c>
      <c r="H5183" s="4">
        <v>9.0234260289685295</v>
      </c>
      <c r="I5183" s="4"/>
      <c r="J5183" s="4" t="s">
        <v>1343</v>
      </c>
      <c r="K5183" s="4"/>
      <c r="L5183" s="4">
        <v>1</v>
      </c>
      <c r="M5183" s="4" t="s">
        <v>1313</v>
      </c>
      <c r="N5183" s="4"/>
    </row>
    <row r="5184" spans="1:14" hidden="1" x14ac:dyDescent="0.3">
      <c r="A5184" s="4" t="s">
        <v>605</v>
      </c>
      <c r="B5184" s="4">
        <v>41</v>
      </c>
      <c r="C5184" s="4">
        <v>41.2</v>
      </c>
      <c r="D5184" s="5">
        <v>360</v>
      </c>
      <c r="E5184" s="4" t="s">
        <v>861</v>
      </c>
      <c r="F5184" s="4" t="s">
        <v>922</v>
      </c>
      <c r="G5184" s="4" t="s">
        <v>1089</v>
      </c>
      <c r="H5184" s="4">
        <v>7.5349716873438997</v>
      </c>
      <c r="I5184" s="4"/>
      <c r="J5184" s="4" t="s">
        <v>856</v>
      </c>
      <c r="K5184" s="4"/>
      <c r="L5184" s="4">
        <v>1</v>
      </c>
      <c r="M5184" s="4" t="s">
        <v>1313</v>
      </c>
      <c r="N5184" s="4"/>
    </row>
    <row r="5185" spans="1:14" hidden="1" x14ac:dyDescent="0.3">
      <c r="A5185" s="4" t="s">
        <v>605</v>
      </c>
      <c r="B5185" s="4">
        <v>41</v>
      </c>
      <c r="C5185" s="4">
        <v>41.2</v>
      </c>
      <c r="D5185" s="5">
        <v>360</v>
      </c>
      <c r="E5185" s="4" t="s">
        <v>861</v>
      </c>
      <c r="F5185" s="12" t="s">
        <v>922</v>
      </c>
      <c r="G5185" s="4" t="s">
        <v>1759</v>
      </c>
      <c r="H5185" s="4">
        <v>1.45</v>
      </c>
      <c r="I5185" s="4"/>
      <c r="J5185" s="4" t="s">
        <v>856</v>
      </c>
      <c r="K5185" s="4"/>
      <c r="L5185" s="4">
        <v>1</v>
      </c>
      <c r="M5185" s="4" t="s">
        <v>1313</v>
      </c>
      <c r="N5185" s="4"/>
    </row>
    <row r="5186" spans="1:14" hidden="1" x14ac:dyDescent="0.3">
      <c r="A5186" s="4" t="s">
        <v>605</v>
      </c>
      <c r="B5186" s="4">
        <v>41</v>
      </c>
      <c r="C5186" s="4">
        <v>41.2</v>
      </c>
      <c r="D5186" s="5">
        <v>360</v>
      </c>
      <c r="E5186" s="4" t="s">
        <v>861</v>
      </c>
      <c r="F5186" s="4" t="s">
        <v>922</v>
      </c>
      <c r="G5186" s="4" t="s">
        <v>1557</v>
      </c>
      <c r="H5186" s="4">
        <v>29.5</v>
      </c>
      <c r="I5186" s="4"/>
      <c r="J5186" s="17" t="s">
        <v>1316</v>
      </c>
      <c r="K5186" s="4"/>
      <c r="L5186" s="4">
        <v>1</v>
      </c>
      <c r="M5186" s="4" t="s">
        <v>1313</v>
      </c>
      <c r="N5186" s="4"/>
    </row>
    <row r="5187" spans="1:14" hidden="1" x14ac:dyDescent="0.3">
      <c r="A5187" s="4" t="s">
        <v>605</v>
      </c>
      <c r="B5187" s="4">
        <v>41</v>
      </c>
      <c r="C5187" s="4">
        <v>41.2</v>
      </c>
      <c r="D5187" s="5">
        <v>360</v>
      </c>
      <c r="E5187" s="4" t="s">
        <v>861</v>
      </c>
      <c r="F5187" s="4" t="s">
        <v>922</v>
      </c>
      <c r="G5187" s="4" t="s">
        <v>1317</v>
      </c>
      <c r="H5187" s="4">
        <v>0.24305125553121301</v>
      </c>
      <c r="I5187" s="4"/>
      <c r="J5187" s="17"/>
      <c r="K5187" s="4"/>
      <c r="L5187" s="4">
        <v>1</v>
      </c>
      <c r="M5187" s="4" t="s">
        <v>1313</v>
      </c>
      <c r="N5187" s="4"/>
    </row>
    <row r="5188" spans="1:14" hidden="1" x14ac:dyDescent="0.3">
      <c r="A5188" s="4" t="s">
        <v>605</v>
      </c>
      <c r="B5188" s="4">
        <v>41</v>
      </c>
      <c r="C5188" s="4">
        <v>41.2</v>
      </c>
      <c r="D5188" s="5">
        <v>360</v>
      </c>
      <c r="E5188" s="4" t="s">
        <v>861</v>
      </c>
      <c r="F5188" s="4" t="s">
        <v>922</v>
      </c>
      <c r="G5188" s="4" t="s">
        <v>853</v>
      </c>
      <c r="H5188" s="4">
        <v>0.80349999999999999</v>
      </c>
      <c r="I5188" s="4"/>
      <c r="J5188" s="4" t="s">
        <v>1312</v>
      </c>
      <c r="K5188" s="4"/>
      <c r="L5188" s="4">
        <v>1</v>
      </c>
      <c r="M5188" s="4" t="s">
        <v>1313</v>
      </c>
      <c r="N5188" s="4"/>
    </row>
    <row r="5189" spans="1:14" hidden="1" x14ac:dyDescent="0.3">
      <c r="A5189" s="4" t="s">
        <v>605</v>
      </c>
      <c r="B5189" s="4">
        <v>41</v>
      </c>
      <c r="C5189" s="4">
        <v>41.2</v>
      </c>
      <c r="D5189" s="5">
        <v>361</v>
      </c>
      <c r="E5189" s="4" t="s">
        <v>861</v>
      </c>
      <c r="F5189" s="4" t="s">
        <v>922</v>
      </c>
      <c r="G5189" s="4" t="s">
        <v>968</v>
      </c>
      <c r="H5189" s="4">
        <v>7.36875965253454</v>
      </c>
      <c r="I5189" s="4"/>
      <c r="J5189" s="4" t="s">
        <v>856</v>
      </c>
      <c r="K5189" s="4"/>
      <c r="L5189" s="4">
        <v>1</v>
      </c>
      <c r="M5189" s="4" t="s">
        <v>1313</v>
      </c>
      <c r="N5189" s="4"/>
    </row>
    <row r="5190" spans="1:14" hidden="1" x14ac:dyDescent="0.3">
      <c r="A5190" s="4" t="s">
        <v>605</v>
      </c>
      <c r="B5190" s="4">
        <v>41</v>
      </c>
      <c r="C5190" s="4">
        <v>41.2</v>
      </c>
      <c r="D5190" s="5">
        <v>361</v>
      </c>
      <c r="E5190" s="4" t="s">
        <v>861</v>
      </c>
      <c r="F5190" s="4" t="s">
        <v>922</v>
      </c>
      <c r="G5190" s="4" t="s">
        <v>1314</v>
      </c>
      <c r="H5190" s="4">
        <v>2.4327645495763202</v>
      </c>
      <c r="I5190" s="4"/>
      <c r="J5190" s="4"/>
      <c r="K5190" s="4"/>
      <c r="L5190" s="4">
        <v>1</v>
      </c>
      <c r="M5190" s="4" t="s">
        <v>1313</v>
      </c>
      <c r="N5190" s="4"/>
    </row>
    <row r="5191" spans="1:14" hidden="1" x14ac:dyDescent="0.3">
      <c r="A5191" s="4" t="s">
        <v>605</v>
      </c>
      <c r="B5191" s="4">
        <v>41</v>
      </c>
      <c r="C5191" s="4">
        <v>41.2</v>
      </c>
      <c r="D5191" s="5">
        <v>361</v>
      </c>
      <c r="E5191" s="4" t="s">
        <v>861</v>
      </c>
      <c r="F5191" s="4" t="s">
        <v>922</v>
      </c>
      <c r="G5191" s="4" t="s">
        <v>1315</v>
      </c>
      <c r="H5191" s="4">
        <v>9.5270443571247299</v>
      </c>
      <c r="I5191" s="4"/>
      <c r="J5191" s="4" t="s">
        <v>1343</v>
      </c>
      <c r="K5191" s="4"/>
      <c r="L5191" s="4">
        <v>1</v>
      </c>
      <c r="M5191" s="4" t="s">
        <v>1313</v>
      </c>
      <c r="N5191" s="4"/>
    </row>
    <row r="5192" spans="1:14" hidden="1" x14ac:dyDescent="0.3">
      <c r="A5192" s="4" t="s">
        <v>605</v>
      </c>
      <c r="B5192" s="4">
        <v>41</v>
      </c>
      <c r="C5192" s="4">
        <v>41.2</v>
      </c>
      <c r="D5192" s="5">
        <v>361</v>
      </c>
      <c r="E5192" s="4" t="s">
        <v>861</v>
      </c>
      <c r="F5192" s="4" t="s">
        <v>922</v>
      </c>
      <c r="G5192" s="4" t="s">
        <v>1089</v>
      </c>
      <c r="H5192" s="4">
        <v>8.6285032015014806</v>
      </c>
      <c r="I5192" s="4"/>
      <c r="J5192" s="4" t="s">
        <v>856</v>
      </c>
      <c r="K5192" s="4"/>
      <c r="L5192" s="4">
        <v>1</v>
      </c>
      <c r="M5192" s="4" t="s">
        <v>1313</v>
      </c>
      <c r="N5192" s="4"/>
    </row>
    <row r="5193" spans="1:14" hidden="1" x14ac:dyDescent="0.3">
      <c r="A5193" s="4" t="s">
        <v>605</v>
      </c>
      <c r="B5193" s="4">
        <v>41</v>
      </c>
      <c r="C5193" s="4">
        <v>41.2</v>
      </c>
      <c r="D5193" s="5">
        <v>361</v>
      </c>
      <c r="E5193" s="4" t="s">
        <v>861</v>
      </c>
      <c r="F5193" s="12" t="s">
        <v>922</v>
      </c>
      <c r="G5193" s="4" t="s">
        <v>1759</v>
      </c>
      <c r="H5193" s="4">
        <v>1.59</v>
      </c>
      <c r="I5193" s="4"/>
      <c r="J5193" s="4" t="s">
        <v>856</v>
      </c>
      <c r="K5193" s="4"/>
      <c r="L5193" s="4">
        <v>1</v>
      </c>
      <c r="M5193" s="4" t="s">
        <v>1313</v>
      </c>
      <c r="N5193" s="4"/>
    </row>
    <row r="5194" spans="1:14" hidden="1" x14ac:dyDescent="0.3">
      <c r="A5194" s="4" t="s">
        <v>605</v>
      </c>
      <c r="B5194" s="4">
        <v>41</v>
      </c>
      <c r="C5194" s="4">
        <v>41.2</v>
      </c>
      <c r="D5194" s="5">
        <v>361</v>
      </c>
      <c r="E5194" s="4" t="s">
        <v>861</v>
      </c>
      <c r="F5194" s="4" t="s">
        <v>922</v>
      </c>
      <c r="G5194" s="4" t="s">
        <v>1557</v>
      </c>
      <c r="H5194" s="4">
        <v>23.8</v>
      </c>
      <c r="I5194" s="4"/>
      <c r="J5194" s="17" t="s">
        <v>1316</v>
      </c>
      <c r="K5194" s="4"/>
      <c r="L5194" s="4">
        <v>1</v>
      </c>
      <c r="M5194" s="4" t="s">
        <v>1313</v>
      </c>
      <c r="N5194" s="4"/>
    </row>
    <row r="5195" spans="1:14" hidden="1" x14ac:dyDescent="0.3">
      <c r="A5195" s="4" t="s">
        <v>605</v>
      </c>
      <c r="B5195" s="4">
        <v>41</v>
      </c>
      <c r="C5195" s="4">
        <v>41.2</v>
      </c>
      <c r="D5195" s="5">
        <v>361</v>
      </c>
      <c r="E5195" s="4" t="s">
        <v>861</v>
      </c>
      <c r="F5195" s="4" t="s">
        <v>922</v>
      </c>
      <c r="G5195" s="4" t="s">
        <v>1317</v>
      </c>
      <c r="H5195" s="4">
        <v>0.13602502892149701</v>
      </c>
      <c r="I5195" s="4"/>
      <c r="J5195" s="17"/>
      <c r="K5195" s="4"/>
      <c r="L5195" s="4">
        <v>1</v>
      </c>
      <c r="M5195" s="4" t="s">
        <v>1313</v>
      </c>
      <c r="N5195" s="4"/>
    </row>
    <row r="5196" spans="1:14" hidden="1" x14ac:dyDescent="0.3">
      <c r="A5196" s="4" t="s">
        <v>605</v>
      </c>
      <c r="B5196" s="4">
        <v>41</v>
      </c>
      <c r="C5196" s="4">
        <v>41.2</v>
      </c>
      <c r="D5196" s="5">
        <v>361</v>
      </c>
      <c r="E5196" s="4" t="s">
        <v>861</v>
      </c>
      <c r="F5196" s="4" t="s">
        <v>922</v>
      </c>
      <c r="G5196" s="4" t="s">
        <v>853</v>
      </c>
      <c r="H5196" s="4">
        <v>0.75360000000000005</v>
      </c>
      <c r="I5196" s="4"/>
      <c r="J5196" s="4" t="s">
        <v>1312</v>
      </c>
      <c r="K5196" s="4"/>
      <c r="L5196" s="4">
        <v>1</v>
      </c>
      <c r="M5196" s="4" t="s">
        <v>1313</v>
      </c>
      <c r="N5196" s="4"/>
    </row>
    <row r="5197" spans="1:14" hidden="1" x14ac:dyDescent="0.3">
      <c r="A5197" s="4" t="s">
        <v>605</v>
      </c>
      <c r="B5197" s="4">
        <v>41</v>
      </c>
      <c r="C5197" s="4">
        <v>41.2</v>
      </c>
      <c r="D5197" s="5">
        <v>362</v>
      </c>
      <c r="E5197" s="4" t="s">
        <v>861</v>
      </c>
      <c r="F5197" s="4" t="s">
        <v>922</v>
      </c>
      <c r="G5197" s="4" t="s">
        <v>968</v>
      </c>
      <c r="H5197" s="4">
        <v>6.87403795771929</v>
      </c>
      <c r="I5197" s="4"/>
      <c r="J5197" s="4" t="s">
        <v>856</v>
      </c>
      <c r="K5197" s="4"/>
      <c r="L5197" s="4">
        <v>1</v>
      </c>
      <c r="M5197" s="4" t="s">
        <v>1313</v>
      </c>
      <c r="N5197" s="4"/>
    </row>
    <row r="5198" spans="1:14" hidden="1" x14ac:dyDescent="0.3">
      <c r="A5198" s="4" t="s">
        <v>605</v>
      </c>
      <c r="B5198" s="4">
        <v>41</v>
      </c>
      <c r="C5198" s="4">
        <v>41.2</v>
      </c>
      <c r="D5198" s="5">
        <v>362</v>
      </c>
      <c r="E5198" s="4" t="s">
        <v>861</v>
      </c>
      <c r="F5198" s="4" t="s">
        <v>922</v>
      </c>
      <c r="G5198" s="4" t="s">
        <v>1314</v>
      </c>
      <c r="H5198" s="4">
        <v>2.31738959315487</v>
      </c>
      <c r="I5198" s="4"/>
      <c r="J5198" s="4"/>
      <c r="K5198" s="4"/>
      <c r="L5198" s="4">
        <v>1</v>
      </c>
      <c r="M5198" s="4" t="s">
        <v>1313</v>
      </c>
      <c r="N5198" s="4"/>
    </row>
    <row r="5199" spans="1:14" hidden="1" x14ac:dyDescent="0.3">
      <c r="A5199" s="4" t="s">
        <v>605</v>
      </c>
      <c r="B5199" s="4">
        <v>41</v>
      </c>
      <c r="C5199" s="4">
        <v>41.2</v>
      </c>
      <c r="D5199" s="5">
        <v>362</v>
      </c>
      <c r="E5199" s="4" t="s">
        <v>861</v>
      </c>
      <c r="F5199" s="4" t="s">
        <v>922</v>
      </c>
      <c r="G5199" s="4" t="s">
        <v>1315</v>
      </c>
      <c r="H5199" s="4">
        <v>13.0316760591757</v>
      </c>
      <c r="I5199" s="4"/>
      <c r="J5199" s="4" t="s">
        <v>1343</v>
      </c>
      <c r="K5199" s="4"/>
      <c r="L5199" s="4">
        <v>1</v>
      </c>
      <c r="M5199" s="4" t="s">
        <v>1313</v>
      </c>
      <c r="N5199" s="4"/>
    </row>
    <row r="5200" spans="1:14" hidden="1" x14ac:dyDescent="0.3">
      <c r="A5200" s="4" t="s">
        <v>605</v>
      </c>
      <c r="B5200" s="4">
        <v>41</v>
      </c>
      <c r="C5200" s="4">
        <v>41.2</v>
      </c>
      <c r="D5200" s="5">
        <v>362</v>
      </c>
      <c r="E5200" s="4" t="s">
        <v>861</v>
      </c>
      <c r="F5200" s="4" t="s">
        <v>922</v>
      </c>
      <c r="G5200" s="4" t="s">
        <v>1089</v>
      </c>
      <c r="H5200" s="4">
        <v>5.3817356611423603</v>
      </c>
      <c r="I5200" s="4"/>
      <c r="J5200" s="4" t="s">
        <v>856</v>
      </c>
      <c r="K5200" s="4"/>
      <c r="L5200" s="4">
        <v>1</v>
      </c>
      <c r="M5200" s="4" t="s">
        <v>1313</v>
      </c>
      <c r="N5200" s="4"/>
    </row>
    <row r="5201" spans="1:14" hidden="1" x14ac:dyDescent="0.3">
      <c r="A5201" s="4" t="s">
        <v>605</v>
      </c>
      <c r="B5201" s="4">
        <v>41</v>
      </c>
      <c r="C5201" s="4">
        <v>41.2</v>
      </c>
      <c r="D5201" s="5">
        <v>362</v>
      </c>
      <c r="E5201" s="4" t="s">
        <v>861</v>
      </c>
      <c r="F5201" s="12" t="s">
        <v>922</v>
      </c>
      <c r="G5201" s="4" t="s">
        <v>1759</v>
      </c>
      <c r="H5201" s="4">
        <v>1.21</v>
      </c>
      <c r="I5201" s="4"/>
      <c r="J5201" s="4" t="s">
        <v>856</v>
      </c>
      <c r="K5201" s="4"/>
      <c r="L5201" s="4">
        <v>1</v>
      </c>
      <c r="M5201" s="4" t="s">
        <v>1313</v>
      </c>
      <c r="N5201" s="4"/>
    </row>
    <row r="5202" spans="1:14" hidden="1" x14ac:dyDescent="0.3">
      <c r="A5202" s="4" t="s">
        <v>605</v>
      </c>
      <c r="B5202" s="4">
        <v>41</v>
      </c>
      <c r="C5202" s="4">
        <v>41.2</v>
      </c>
      <c r="D5202" s="5">
        <v>362</v>
      </c>
      <c r="E5202" s="4" t="s">
        <v>861</v>
      </c>
      <c r="F5202" s="4" t="s">
        <v>922</v>
      </c>
      <c r="G5202" s="4" t="s">
        <v>1557</v>
      </c>
      <c r="H5202" s="4">
        <v>5.98</v>
      </c>
      <c r="I5202" s="4"/>
      <c r="J5202" s="17" t="s">
        <v>1316</v>
      </c>
      <c r="K5202" s="4"/>
      <c r="L5202" s="4">
        <v>1</v>
      </c>
      <c r="M5202" s="4" t="s">
        <v>1313</v>
      </c>
      <c r="N5202" s="4"/>
    </row>
    <row r="5203" spans="1:14" hidden="1" x14ac:dyDescent="0.3">
      <c r="A5203" s="4" t="s">
        <v>605</v>
      </c>
      <c r="B5203" s="4">
        <v>41</v>
      </c>
      <c r="C5203" s="4">
        <v>41.2</v>
      </c>
      <c r="D5203" s="5">
        <v>362</v>
      </c>
      <c r="E5203" s="4" t="s">
        <v>861</v>
      </c>
      <c r="F5203" s="4" t="s">
        <v>922</v>
      </c>
      <c r="G5203" s="4" t="s">
        <v>1317</v>
      </c>
      <c r="H5203" s="4">
        <v>0.466243855526909</v>
      </c>
      <c r="I5203" s="4"/>
      <c r="J5203" s="17"/>
      <c r="K5203" s="4"/>
      <c r="L5203" s="4">
        <v>1</v>
      </c>
      <c r="M5203" s="4" t="s">
        <v>1313</v>
      </c>
      <c r="N5203" s="4"/>
    </row>
    <row r="5204" spans="1:14" hidden="1" x14ac:dyDescent="0.3">
      <c r="A5204" s="4" t="s">
        <v>605</v>
      </c>
      <c r="B5204" s="4">
        <v>41</v>
      </c>
      <c r="C5204" s="4">
        <v>41.2</v>
      </c>
      <c r="D5204" s="5">
        <v>362</v>
      </c>
      <c r="E5204" s="4" t="s">
        <v>861</v>
      </c>
      <c r="F5204" s="4" t="s">
        <v>922</v>
      </c>
      <c r="G5204" s="4" t="s">
        <v>853</v>
      </c>
      <c r="H5204" s="4">
        <v>0.75360000000000005</v>
      </c>
      <c r="I5204" s="4"/>
      <c r="J5204" s="4" t="s">
        <v>1312</v>
      </c>
      <c r="K5204" s="4"/>
      <c r="L5204" s="4">
        <v>1</v>
      </c>
      <c r="M5204" s="4" t="s">
        <v>1313</v>
      </c>
      <c r="N5204" s="4"/>
    </row>
    <row r="5205" spans="1:14" hidden="1" x14ac:dyDescent="0.3">
      <c r="A5205" s="4" t="s">
        <v>605</v>
      </c>
      <c r="B5205" s="4">
        <v>41</v>
      </c>
      <c r="C5205" s="4">
        <v>41.2</v>
      </c>
      <c r="D5205" s="5">
        <v>363</v>
      </c>
      <c r="E5205" s="4" t="s">
        <v>861</v>
      </c>
      <c r="F5205" s="4" t="s">
        <v>922</v>
      </c>
      <c r="G5205" s="4" t="s">
        <v>968</v>
      </c>
      <c r="H5205" s="4">
        <v>7.36875965253454</v>
      </c>
      <c r="I5205" s="4"/>
      <c r="J5205" s="4" t="s">
        <v>856</v>
      </c>
      <c r="K5205" s="4"/>
      <c r="L5205" s="4">
        <v>1</v>
      </c>
      <c r="M5205" s="4" t="s">
        <v>1313</v>
      </c>
      <c r="N5205" s="4"/>
    </row>
    <row r="5206" spans="1:14" hidden="1" x14ac:dyDescent="0.3">
      <c r="A5206" s="4" t="s">
        <v>605</v>
      </c>
      <c r="B5206" s="4">
        <v>41</v>
      </c>
      <c r="C5206" s="4">
        <v>41.2</v>
      </c>
      <c r="D5206" s="5">
        <v>363</v>
      </c>
      <c r="E5206" s="4" t="s">
        <v>861</v>
      </c>
      <c r="F5206" s="4" t="s">
        <v>922</v>
      </c>
      <c r="G5206" s="4" t="s">
        <v>1314</v>
      </c>
      <c r="H5206" s="4">
        <v>2.4327645495763202</v>
      </c>
      <c r="I5206" s="4"/>
      <c r="J5206" s="4"/>
      <c r="K5206" s="4"/>
      <c r="L5206" s="4">
        <v>1</v>
      </c>
      <c r="M5206" s="4" t="s">
        <v>1313</v>
      </c>
      <c r="N5206" s="4"/>
    </row>
    <row r="5207" spans="1:14" hidden="1" x14ac:dyDescent="0.3">
      <c r="A5207" s="4" t="s">
        <v>605</v>
      </c>
      <c r="B5207" s="4">
        <v>41</v>
      </c>
      <c r="C5207" s="4">
        <v>41.2</v>
      </c>
      <c r="D5207" s="5">
        <v>363</v>
      </c>
      <c r="E5207" s="4" t="s">
        <v>861</v>
      </c>
      <c r="F5207" s="4" t="s">
        <v>922</v>
      </c>
      <c r="G5207" s="4" t="s">
        <v>1315</v>
      </c>
      <c r="H5207" s="4">
        <v>9.5270443571247299</v>
      </c>
      <c r="I5207" s="4"/>
      <c r="J5207" s="4" t="s">
        <v>1343</v>
      </c>
      <c r="K5207" s="4"/>
      <c r="L5207" s="4">
        <v>1</v>
      </c>
      <c r="M5207" s="4" t="s">
        <v>1313</v>
      </c>
      <c r="N5207" s="4"/>
    </row>
    <row r="5208" spans="1:14" hidden="1" x14ac:dyDescent="0.3">
      <c r="A5208" s="4" t="s">
        <v>605</v>
      </c>
      <c r="B5208" s="4">
        <v>41</v>
      </c>
      <c r="C5208" s="4">
        <v>41.2</v>
      </c>
      <c r="D5208" s="5">
        <v>363</v>
      </c>
      <c r="E5208" s="4" t="s">
        <v>861</v>
      </c>
      <c r="F5208" s="4" t="s">
        <v>922</v>
      </c>
      <c r="G5208" s="4" t="s">
        <v>1089</v>
      </c>
      <c r="H5208" s="4">
        <v>8.6285032015014806</v>
      </c>
      <c r="I5208" s="4"/>
      <c r="J5208" s="4" t="s">
        <v>856</v>
      </c>
      <c r="K5208" s="4"/>
      <c r="L5208" s="4">
        <v>1</v>
      </c>
      <c r="M5208" s="4" t="s">
        <v>1313</v>
      </c>
      <c r="N5208" s="4"/>
    </row>
    <row r="5209" spans="1:14" hidden="1" x14ac:dyDescent="0.3">
      <c r="A5209" s="4" t="s">
        <v>605</v>
      </c>
      <c r="B5209" s="4">
        <v>41</v>
      </c>
      <c r="C5209" s="4">
        <v>41.2</v>
      </c>
      <c r="D5209" s="5">
        <v>363</v>
      </c>
      <c r="E5209" s="4" t="s">
        <v>861</v>
      </c>
      <c r="F5209" s="12" t="s">
        <v>922</v>
      </c>
      <c r="G5209" s="4" t="s">
        <v>1759</v>
      </c>
      <c r="H5209" s="4">
        <v>1.59</v>
      </c>
      <c r="I5209" s="4"/>
      <c r="J5209" s="4" t="s">
        <v>856</v>
      </c>
      <c r="K5209" s="4"/>
      <c r="L5209" s="4">
        <v>1</v>
      </c>
      <c r="M5209" s="4" t="s">
        <v>1313</v>
      </c>
      <c r="N5209" s="4"/>
    </row>
    <row r="5210" spans="1:14" hidden="1" x14ac:dyDescent="0.3">
      <c r="A5210" s="4" t="s">
        <v>605</v>
      </c>
      <c r="B5210" s="4">
        <v>41</v>
      </c>
      <c r="C5210" s="4">
        <v>41.2</v>
      </c>
      <c r="D5210" s="5">
        <v>363</v>
      </c>
      <c r="E5210" s="4" t="s">
        <v>861</v>
      </c>
      <c r="F5210" s="4" t="s">
        <v>922</v>
      </c>
      <c r="G5210" s="4" t="s">
        <v>1557</v>
      </c>
      <c r="H5210" s="4">
        <v>32.4</v>
      </c>
      <c r="I5210" s="4"/>
      <c r="J5210" s="17" t="s">
        <v>1316</v>
      </c>
      <c r="K5210" s="4"/>
      <c r="L5210" s="4">
        <v>1</v>
      </c>
      <c r="M5210" s="4" t="s">
        <v>1313</v>
      </c>
      <c r="N5210" s="4"/>
    </row>
    <row r="5211" spans="1:14" hidden="1" x14ac:dyDescent="0.3">
      <c r="A5211" s="4" t="s">
        <v>605</v>
      </c>
      <c r="B5211" s="4">
        <v>41</v>
      </c>
      <c r="C5211" s="4">
        <v>41.2</v>
      </c>
      <c r="D5211" s="5">
        <v>363</v>
      </c>
      <c r="E5211" s="4" t="s">
        <v>861</v>
      </c>
      <c r="F5211" s="4" t="s">
        <v>922</v>
      </c>
      <c r="G5211" s="4" t="s">
        <v>1317</v>
      </c>
      <c r="H5211" s="4">
        <v>0.13602502892149701</v>
      </c>
      <c r="I5211" s="4"/>
      <c r="J5211" s="17"/>
      <c r="K5211" s="4"/>
      <c r="L5211" s="4">
        <v>1</v>
      </c>
      <c r="M5211" s="4" t="s">
        <v>1313</v>
      </c>
      <c r="N5211" s="4"/>
    </row>
    <row r="5212" spans="1:14" hidden="1" x14ac:dyDescent="0.3">
      <c r="A5212" s="4" t="s">
        <v>605</v>
      </c>
      <c r="B5212" s="4">
        <v>41</v>
      </c>
      <c r="C5212" s="4">
        <v>41.2</v>
      </c>
      <c r="D5212" s="5">
        <v>363</v>
      </c>
      <c r="E5212" s="4" t="s">
        <v>861</v>
      </c>
      <c r="F5212" s="4" t="s">
        <v>922</v>
      </c>
      <c r="G5212" s="4" t="s">
        <v>853</v>
      </c>
      <c r="H5212" s="4">
        <v>0.75360000000000005</v>
      </c>
      <c r="I5212" s="4"/>
      <c r="J5212" s="4" t="s">
        <v>1312</v>
      </c>
      <c r="K5212" s="4"/>
      <c r="L5212" s="4">
        <v>1</v>
      </c>
      <c r="M5212" s="4" t="s">
        <v>1313</v>
      </c>
      <c r="N5212" s="4"/>
    </row>
    <row r="5213" spans="1:14" hidden="1" x14ac:dyDescent="0.3">
      <c r="A5213" s="5" t="s">
        <v>603</v>
      </c>
      <c r="B5213" s="5">
        <v>49</v>
      </c>
      <c r="C5213" s="5">
        <v>49.1</v>
      </c>
      <c r="D5213" s="5">
        <v>364</v>
      </c>
      <c r="E5213" s="4" t="s">
        <v>1339</v>
      </c>
      <c r="F5213" s="4"/>
      <c r="G5213" s="4" t="s">
        <v>1337</v>
      </c>
      <c r="H5213" s="4">
        <v>988.31569400000012</v>
      </c>
      <c r="I5213" s="4">
        <v>44.024901426906467</v>
      </c>
      <c r="J5213" s="17" t="s">
        <v>875</v>
      </c>
      <c r="K5213" s="4" t="s">
        <v>881</v>
      </c>
      <c r="L5213" s="4">
        <v>5</v>
      </c>
      <c r="M5213" s="4" t="s">
        <v>1338</v>
      </c>
      <c r="N5213" s="4"/>
    </row>
    <row r="5214" spans="1:14" hidden="1" x14ac:dyDescent="0.3">
      <c r="A5214" s="5" t="s">
        <v>603</v>
      </c>
      <c r="B5214" s="5">
        <v>49</v>
      </c>
      <c r="C5214" s="5">
        <v>49.1</v>
      </c>
      <c r="D5214" s="5">
        <v>364</v>
      </c>
      <c r="E5214" s="4" t="s">
        <v>1340</v>
      </c>
      <c r="F5214" s="4"/>
      <c r="G5214" s="4" t="s">
        <v>2229</v>
      </c>
      <c r="H5214" s="4">
        <v>0.26</v>
      </c>
      <c r="I5214" s="4">
        <v>2.549509756796392E-2</v>
      </c>
      <c r="J5214" s="17" t="s">
        <v>1060</v>
      </c>
      <c r="K5214" s="4" t="s">
        <v>881</v>
      </c>
      <c r="L5214" s="4">
        <v>5</v>
      </c>
      <c r="M5214" s="4" t="s">
        <v>1338</v>
      </c>
      <c r="N5214" s="4"/>
    </row>
    <row r="5215" spans="1:14" hidden="1" x14ac:dyDescent="0.3">
      <c r="A5215" s="5" t="s">
        <v>603</v>
      </c>
      <c r="B5215" s="5">
        <v>49</v>
      </c>
      <c r="C5215" s="5">
        <v>49.1</v>
      </c>
      <c r="D5215" s="5">
        <v>364</v>
      </c>
      <c r="E5215" s="4" t="s">
        <v>1340</v>
      </c>
      <c r="F5215" s="4"/>
      <c r="G5215" s="4" t="s">
        <v>2229</v>
      </c>
      <c r="H5215" s="4">
        <v>3.0540000000000003</v>
      </c>
      <c r="I5215" s="4">
        <v>0.74419755441683366</v>
      </c>
      <c r="J5215" s="17" t="s">
        <v>1060</v>
      </c>
      <c r="K5215" s="4" t="s">
        <v>881</v>
      </c>
      <c r="L5215" s="4">
        <v>5</v>
      </c>
      <c r="M5215" s="4" t="s">
        <v>1338</v>
      </c>
      <c r="N5215" s="4"/>
    </row>
    <row r="5216" spans="1:14" hidden="1" x14ac:dyDescent="0.3">
      <c r="A5216" s="5" t="s">
        <v>603</v>
      </c>
      <c r="B5216" s="5">
        <v>49</v>
      </c>
      <c r="C5216" s="5">
        <v>49.1</v>
      </c>
      <c r="D5216" s="5">
        <v>364</v>
      </c>
      <c r="E5216" s="4" t="s">
        <v>1340</v>
      </c>
      <c r="F5216" s="4"/>
      <c r="G5216" s="4" t="s">
        <v>1896</v>
      </c>
      <c r="H5216" s="4">
        <v>7.2200000000000006</v>
      </c>
      <c r="I5216" s="4">
        <v>1.5728636304524306</v>
      </c>
      <c r="J5216" s="17" t="s">
        <v>1060</v>
      </c>
      <c r="K5216" s="4" t="s">
        <v>881</v>
      </c>
      <c r="L5216" s="4">
        <v>5</v>
      </c>
      <c r="M5216" s="4" t="s">
        <v>1338</v>
      </c>
      <c r="N5216" s="4"/>
    </row>
    <row r="5217" spans="1:14" hidden="1" x14ac:dyDescent="0.3">
      <c r="A5217" s="5" t="s">
        <v>603</v>
      </c>
      <c r="B5217" s="5">
        <v>49</v>
      </c>
      <c r="C5217" s="5">
        <v>49.1</v>
      </c>
      <c r="D5217" s="5">
        <v>364</v>
      </c>
      <c r="E5217" s="4" t="s">
        <v>1340</v>
      </c>
      <c r="F5217" s="4"/>
      <c r="G5217" s="4" t="s">
        <v>1341</v>
      </c>
      <c r="H5217" s="4">
        <v>0.32800000000000001</v>
      </c>
      <c r="I5217" s="4">
        <v>9.6540147089177186E-2</v>
      </c>
      <c r="J5217" s="17" t="s">
        <v>1060</v>
      </c>
      <c r="K5217" s="4" t="s">
        <v>881</v>
      </c>
      <c r="L5217" s="4">
        <v>5</v>
      </c>
      <c r="M5217" s="4" t="s">
        <v>1338</v>
      </c>
      <c r="N5217" s="4"/>
    </row>
    <row r="5218" spans="1:14" hidden="1" x14ac:dyDescent="0.3">
      <c r="A5218" s="5" t="s">
        <v>603</v>
      </c>
      <c r="B5218" s="5">
        <v>49</v>
      </c>
      <c r="C5218" s="5">
        <v>49.1</v>
      </c>
      <c r="D5218" s="5">
        <v>364</v>
      </c>
      <c r="E5218" s="4" t="s">
        <v>1340</v>
      </c>
      <c r="F5218" s="4"/>
      <c r="G5218" s="4" t="s">
        <v>1342</v>
      </c>
      <c r="H5218" s="4">
        <v>24.582000000000001</v>
      </c>
      <c r="I5218" s="4">
        <v>2.4376874286913814</v>
      </c>
      <c r="J5218" s="17" t="s">
        <v>1060</v>
      </c>
      <c r="K5218" s="4" t="s">
        <v>881</v>
      </c>
      <c r="L5218" s="4">
        <v>5</v>
      </c>
      <c r="M5218" s="4" t="s">
        <v>1338</v>
      </c>
      <c r="N5218" s="4"/>
    </row>
    <row r="5219" spans="1:14" hidden="1" x14ac:dyDescent="0.3">
      <c r="A5219" s="5" t="s">
        <v>603</v>
      </c>
      <c r="B5219" s="5">
        <v>49</v>
      </c>
      <c r="C5219" s="5">
        <v>49.1</v>
      </c>
      <c r="D5219" s="5">
        <v>364</v>
      </c>
      <c r="E5219" s="4" t="s">
        <v>861</v>
      </c>
      <c r="F5219" s="4" t="s">
        <v>1377</v>
      </c>
      <c r="G5219" s="4" t="s">
        <v>962</v>
      </c>
      <c r="H5219" s="4">
        <v>38.031947030486066</v>
      </c>
      <c r="I5219" s="4">
        <v>5.3739267759320937</v>
      </c>
      <c r="J5219" s="17" t="s">
        <v>856</v>
      </c>
      <c r="K5219" s="4" t="s">
        <v>881</v>
      </c>
      <c r="L5219" s="4">
        <v>5</v>
      </c>
      <c r="M5219" s="4" t="s">
        <v>1338</v>
      </c>
      <c r="N5219" s="4"/>
    </row>
    <row r="5220" spans="1:14" hidden="1" x14ac:dyDescent="0.3">
      <c r="A5220" s="5" t="s">
        <v>603</v>
      </c>
      <c r="B5220" s="5">
        <v>49</v>
      </c>
      <c r="C5220" s="5">
        <v>49.1</v>
      </c>
      <c r="D5220" s="5">
        <v>364</v>
      </c>
      <c r="E5220" s="4" t="s">
        <v>861</v>
      </c>
      <c r="F5220" s="4" t="s">
        <v>1377</v>
      </c>
      <c r="G5220" s="4" t="s">
        <v>1129</v>
      </c>
      <c r="H5220" s="4">
        <v>1.3577976015899647</v>
      </c>
      <c r="I5220" s="4">
        <v>0.26472078936393861</v>
      </c>
      <c r="J5220" s="17" t="s">
        <v>856</v>
      </c>
      <c r="K5220" s="4" t="s">
        <v>881</v>
      </c>
      <c r="L5220" s="4">
        <v>5</v>
      </c>
      <c r="M5220" s="4" t="s">
        <v>1338</v>
      </c>
      <c r="N5220" s="4"/>
    </row>
    <row r="5221" spans="1:14" hidden="1" x14ac:dyDescent="0.3">
      <c r="A5221" s="5" t="s">
        <v>603</v>
      </c>
      <c r="B5221" s="5">
        <v>49</v>
      </c>
      <c r="C5221" s="5">
        <v>49.1</v>
      </c>
      <c r="D5221" s="5">
        <v>364</v>
      </c>
      <c r="E5221" s="4" t="s">
        <v>861</v>
      </c>
      <c r="F5221" s="4" t="s">
        <v>1377</v>
      </c>
      <c r="G5221" s="4" t="s">
        <v>1089</v>
      </c>
      <c r="H5221" s="4">
        <v>3.365933250951092</v>
      </c>
      <c r="I5221" s="4">
        <v>0.61523332214813609</v>
      </c>
      <c r="J5221" s="17" t="s">
        <v>856</v>
      </c>
      <c r="K5221" s="4" t="s">
        <v>881</v>
      </c>
      <c r="L5221" s="4">
        <v>5</v>
      </c>
      <c r="M5221" s="4" t="s">
        <v>1338</v>
      </c>
      <c r="N5221" s="4"/>
    </row>
    <row r="5222" spans="1:14" hidden="1" x14ac:dyDescent="0.3">
      <c r="A5222" s="5" t="s">
        <v>603</v>
      </c>
      <c r="B5222" s="5">
        <v>49</v>
      </c>
      <c r="C5222" s="5">
        <v>49.1</v>
      </c>
      <c r="D5222" s="5">
        <v>364</v>
      </c>
      <c r="E5222" s="4" t="s">
        <v>861</v>
      </c>
      <c r="F5222" s="4" t="s">
        <v>1377</v>
      </c>
      <c r="G5222" s="4" t="s">
        <v>1759</v>
      </c>
      <c r="H5222" s="4">
        <v>2.0081356493611269</v>
      </c>
      <c r="I5222" s="4">
        <v>0.3557215723069026</v>
      </c>
      <c r="J5222" s="17" t="s">
        <v>856</v>
      </c>
      <c r="K5222" s="4" t="s">
        <v>881</v>
      </c>
      <c r="L5222" s="4">
        <v>5</v>
      </c>
      <c r="M5222" s="4" t="s">
        <v>1338</v>
      </c>
      <c r="N5222" s="4"/>
    </row>
    <row r="5223" spans="1:14" hidden="1" x14ac:dyDescent="0.3">
      <c r="A5223" s="5" t="s">
        <v>603</v>
      </c>
      <c r="B5223" s="5">
        <v>49</v>
      </c>
      <c r="C5223" s="5">
        <v>49.1</v>
      </c>
      <c r="D5223" s="5">
        <v>364</v>
      </c>
      <c r="E5223" s="4" t="s">
        <v>861</v>
      </c>
      <c r="F5223" s="4" t="s">
        <v>1377</v>
      </c>
      <c r="G5223" s="4" t="s">
        <v>968</v>
      </c>
      <c r="H5223" s="4">
        <v>13.155614497892525</v>
      </c>
      <c r="I5223" s="4">
        <v>0.88550083505640165</v>
      </c>
      <c r="J5223" s="17" t="s">
        <v>856</v>
      </c>
      <c r="K5223" s="4" t="s">
        <v>881</v>
      </c>
      <c r="L5223" s="4">
        <v>5</v>
      </c>
      <c r="M5223" s="4" t="s">
        <v>1338</v>
      </c>
      <c r="N5223" s="4"/>
    </row>
    <row r="5224" spans="1:14" hidden="1" x14ac:dyDescent="0.3">
      <c r="A5224" s="5" t="s">
        <v>603</v>
      </c>
      <c r="B5224" s="5">
        <v>49</v>
      </c>
      <c r="C5224" s="5">
        <v>49.1</v>
      </c>
      <c r="D5224" s="5">
        <v>364</v>
      </c>
      <c r="E5224" s="4" t="s">
        <v>861</v>
      </c>
      <c r="F5224" s="4" t="s">
        <v>1377</v>
      </c>
      <c r="G5224" s="4" t="s">
        <v>1315</v>
      </c>
      <c r="H5224" s="4">
        <v>32.903000000000006</v>
      </c>
      <c r="I5224" s="4">
        <v>14.579258554535608</v>
      </c>
      <c r="J5224" s="17" t="s">
        <v>1343</v>
      </c>
      <c r="K5224" s="4" t="s">
        <v>881</v>
      </c>
      <c r="L5224" s="4">
        <v>5</v>
      </c>
      <c r="M5224" s="4" t="s">
        <v>1338</v>
      </c>
      <c r="N5224" s="4"/>
    </row>
    <row r="5225" spans="1:14" hidden="1" x14ac:dyDescent="0.3">
      <c r="A5225" s="5" t="s">
        <v>603</v>
      </c>
      <c r="B5225" s="5">
        <v>49</v>
      </c>
      <c r="C5225" s="5">
        <v>49.1</v>
      </c>
      <c r="D5225" s="5">
        <v>364</v>
      </c>
      <c r="E5225" s="4" t="s">
        <v>861</v>
      </c>
      <c r="F5225" s="4" t="s">
        <v>1377</v>
      </c>
      <c r="G5225" s="4" t="s">
        <v>1317</v>
      </c>
      <c r="H5225" s="4">
        <v>-0.5079999999999999</v>
      </c>
      <c r="I5225" s="4">
        <v>0.11798304963002143</v>
      </c>
      <c r="J5225" s="17"/>
      <c r="K5225" s="4" t="s">
        <v>881</v>
      </c>
      <c r="L5225" s="4">
        <v>5</v>
      </c>
      <c r="M5225" s="4" t="s">
        <v>1338</v>
      </c>
      <c r="N5225" s="4"/>
    </row>
    <row r="5226" spans="1:14" hidden="1" x14ac:dyDescent="0.3">
      <c r="A5226" s="5" t="s">
        <v>603</v>
      </c>
      <c r="B5226" s="5">
        <v>49</v>
      </c>
      <c r="C5226" s="5">
        <v>49.1</v>
      </c>
      <c r="D5226" s="5">
        <v>364</v>
      </c>
      <c r="E5226" s="4" t="s">
        <v>861</v>
      </c>
      <c r="F5226" s="4" t="s">
        <v>1377</v>
      </c>
      <c r="G5226" s="4" t="s">
        <v>1314</v>
      </c>
      <c r="H5226" s="4">
        <v>0.92400000000000004</v>
      </c>
      <c r="I5226" s="4">
        <v>8.0187280786917836E-2</v>
      </c>
      <c r="J5226" s="17"/>
      <c r="K5226" s="4" t="s">
        <v>881</v>
      </c>
      <c r="L5226" s="4">
        <v>5</v>
      </c>
      <c r="M5226" s="4" t="s">
        <v>1338</v>
      </c>
      <c r="N5226" s="4"/>
    </row>
    <row r="5227" spans="1:14" hidden="1" x14ac:dyDescent="0.3">
      <c r="A5227" s="5" t="s">
        <v>603</v>
      </c>
      <c r="B5227" s="5">
        <v>49</v>
      </c>
      <c r="C5227" s="5">
        <v>49.1</v>
      </c>
      <c r="D5227" s="5">
        <v>364</v>
      </c>
      <c r="E5227" s="4" t="s">
        <v>861</v>
      </c>
      <c r="F5227" s="4" t="s">
        <v>1377</v>
      </c>
      <c r="G5227" s="4" t="s">
        <v>943</v>
      </c>
      <c r="H5227" s="4">
        <v>71.555599999999998</v>
      </c>
      <c r="I5227" s="4">
        <v>7.1105159658072639</v>
      </c>
      <c r="J5227" s="17" t="s">
        <v>856</v>
      </c>
      <c r="K5227" s="4" t="s">
        <v>881</v>
      </c>
      <c r="L5227" s="4">
        <v>5</v>
      </c>
      <c r="M5227" s="4" t="s">
        <v>1338</v>
      </c>
      <c r="N5227" s="4"/>
    </row>
    <row r="5228" spans="1:14" hidden="1" x14ac:dyDescent="0.3">
      <c r="A5228" s="5" t="s">
        <v>603</v>
      </c>
      <c r="B5228" s="5">
        <v>49</v>
      </c>
      <c r="C5228" s="5">
        <v>49.1</v>
      </c>
      <c r="D5228" s="5">
        <v>364</v>
      </c>
      <c r="E5228" s="4" t="s">
        <v>861</v>
      </c>
      <c r="F5228" s="12" t="s">
        <v>922</v>
      </c>
      <c r="G5228" s="4" t="s">
        <v>1896</v>
      </c>
      <c r="H5228" s="4">
        <v>1.2</v>
      </c>
      <c r="I5228" s="4"/>
      <c r="J5228" s="17" t="s">
        <v>1347</v>
      </c>
      <c r="K5228" s="4"/>
      <c r="L5228" s="4">
        <v>1</v>
      </c>
      <c r="M5228" s="4" t="s">
        <v>1090</v>
      </c>
      <c r="N5228" s="4"/>
    </row>
    <row r="5229" spans="1:14" hidden="1" x14ac:dyDescent="0.3">
      <c r="A5229" s="5" t="s">
        <v>603</v>
      </c>
      <c r="B5229" s="5">
        <v>49</v>
      </c>
      <c r="C5229" s="5">
        <v>49.1</v>
      </c>
      <c r="D5229" s="5">
        <v>364</v>
      </c>
      <c r="E5229" s="4" t="s">
        <v>861</v>
      </c>
      <c r="F5229" s="12" t="s">
        <v>904</v>
      </c>
      <c r="G5229" s="4" t="s">
        <v>1896</v>
      </c>
      <c r="H5229" s="4">
        <v>27</v>
      </c>
      <c r="I5229" s="4"/>
      <c r="J5229" s="17" t="s">
        <v>1347</v>
      </c>
      <c r="K5229" s="4"/>
      <c r="L5229" s="4">
        <v>1</v>
      </c>
      <c r="M5229" s="4" t="s">
        <v>1090</v>
      </c>
      <c r="N5229" s="4"/>
    </row>
    <row r="5230" spans="1:14" hidden="1" x14ac:dyDescent="0.3">
      <c r="A5230" s="5" t="s">
        <v>603</v>
      </c>
      <c r="B5230" s="5">
        <v>49</v>
      </c>
      <c r="C5230" s="5">
        <v>49.1</v>
      </c>
      <c r="D5230" s="5">
        <v>364</v>
      </c>
      <c r="E5230" s="4" t="s">
        <v>861</v>
      </c>
      <c r="F5230" s="12" t="s">
        <v>905</v>
      </c>
      <c r="G5230" s="4" t="s">
        <v>1896</v>
      </c>
      <c r="H5230" s="4">
        <v>46</v>
      </c>
      <c r="I5230" s="4"/>
      <c r="J5230" s="17" t="s">
        <v>1347</v>
      </c>
      <c r="K5230" s="4"/>
      <c r="L5230" s="4">
        <v>1</v>
      </c>
      <c r="M5230" s="4" t="s">
        <v>1090</v>
      </c>
      <c r="N5230" s="4"/>
    </row>
    <row r="5231" spans="1:14" hidden="1" x14ac:dyDescent="0.3">
      <c r="A5231" s="5" t="s">
        <v>603</v>
      </c>
      <c r="B5231" s="5">
        <v>49</v>
      </c>
      <c r="C5231" s="5">
        <v>49.1</v>
      </c>
      <c r="D5231" s="5">
        <v>364</v>
      </c>
      <c r="E5231" s="4" t="s">
        <v>861</v>
      </c>
      <c r="F5231" s="12" t="s">
        <v>906</v>
      </c>
      <c r="G5231" s="4" t="s">
        <v>1896</v>
      </c>
      <c r="H5231" s="4">
        <v>54</v>
      </c>
      <c r="I5231" s="4"/>
      <c r="J5231" s="17" t="s">
        <v>1347</v>
      </c>
      <c r="K5231" s="4"/>
      <c r="L5231" s="4">
        <v>1</v>
      </c>
      <c r="M5231" s="4" t="s">
        <v>1090</v>
      </c>
      <c r="N5231" s="4"/>
    </row>
    <row r="5232" spans="1:14" hidden="1" x14ac:dyDescent="0.3">
      <c r="A5232" s="5" t="s">
        <v>603</v>
      </c>
      <c r="B5232" s="5">
        <v>49</v>
      </c>
      <c r="C5232" s="5">
        <v>49.1</v>
      </c>
      <c r="D5232" s="5">
        <v>364</v>
      </c>
      <c r="E5232" s="4" t="s">
        <v>861</v>
      </c>
      <c r="F5232" s="12" t="s">
        <v>903</v>
      </c>
      <c r="G5232" s="4" t="s">
        <v>1896</v>
      </c>
      <c r="H5232" s="4">
        <v>62</v>
      </c>
      <c r="I5232" s="4"/>
      <c r="J5232" s="17" t="s">
        <v>1347</v>
      </c>
      <c r="K5232" s="4"/>
      <c r="L5232" s="4">
        <v>1</v>
      </c>
      <c r="M5232" s="4" t="s">
        <v>1090</v>
      </c>
      <c r="N5232" s="4"/>
    </row>
    <row r="5233" spans="1:14" hidden="1" x14ac:dyDescent="0.3">
      <c r="A5233" s="5" t="s">
        <v>603</v>
      </c>
      <c r="B5233" s="5">
        <v>49</v>
      </c>
      <c r="C5233" s="5">
        <v>49.1</v>
      </c>
      <c r="D5233" s="5">
        <v>364</v>
      </c>
      <c r="E5233" s="4" t="s">
        <v>861</v>
      </c>
      <c r="F5233" s="12" t="s">
        <v>2100</v>
      </c>
      <c r="G5233" s="4" t="s">
        <v>1896</v>
      </c>
      <c r="H5233" s="4">
        <v>73</v>
      </c>
      <c r="I5233" s="4"/>
      <c r="J5233" s="17" t="s">
        <v>1347</v>
      </c>
      <c r="K5233" s="4"/>
      <c r="L5233" s="4">
        <v>1</v>
      </c>
      <c r="M5233" s="4" t="s">
        <v>1090</v>
      </c>
      <c r="N5233" s="4"/>
    </row>
    <row r="5234" spans="1:14" hidden="1" x14ac:dyDescent="0.3">
      <c r="A5234" s="5" t="s">
        <v>603</v>
      </c>
      <c r="B5234" s="5">
        <v>49</v>
      </c>
      <c r="C5234" s="5">
        <v>49.1</v>
      </c>
      <c r="D5234" s="5">
        <v>364</v>
      </c>
      <c r="E5234" s="4" t="s">
        <v>861</v>
      </c>
      <c r="F5234" s="12" t="s">
        <v>2101</v>
      </c>
      <c r="G5234" s="4" t="s">
        <v>1896</v>
      </c>
      <c r="H5234" s="4">
        <v>64</v>
      </c>
      <c r="I5234" s="4"/>
      <c r="J5234" s="17" t="s">
        <v>1347</v>
      </c>
      <c r="K5234" s="4"/>
      <c r="L5234" s="4">
        <v>1</v>
      </c>
      <c r="M5234" s="4" t="s">
        <v>1090</v>
      </c>
      <c r="N5234" s="4"/>
    </row>
    <row r="5235" spans="1:14" hidden="1" x14ac:dyDescent="0.3">
      <c r="A5235" s="5" t="s">
        <v>603</v>
      </c>
      <c r="B5235" s="5">
        <v>49</v>
      </c>
      <c r="C5235" s="5">
        <v>49.1</v>
      </c>
      <c r="D5235" s="5">
        <v>364</v>
      </c>
      <c r="E5235" s="4" t="s">
        <v>861</v>
      </c>
      <c r="F5235" s="12" t="s">
        <v>2102</v>
      </c>
      <c r="G5235" s="4" t="s">
        <v>1896</v>
      </c>
      <c r="H5235" s="4">
        <v>50</v>
      </c>
      <c r="I5235" s="4"/>
      <c r="J5235" s="17" t="s">
        <v>1347</v>
      </c>
      <c r="K5235" s="4"/>
      <c r="L5235" s="4">
        <v>1</v>
      </c>
      <c r="M5235" s="4" t="s">
        <v>1090</v>
      </c>
      <c r="N5235" s="4"/>
    </row>
    <row r="5236" spans="1:14" hidden="1" x14ac:dyDescent="0.3">
      <c r="A5236" s="5" t="s">
        <v>603</v>
      </c>
      <c r="B5236" s="5">
        <v>49</v>
      </c>
      <c r="C5236" s="5">
        <v>49.1</v>
      </c>
      <c r="D5236" s="5">
        <v>364</v>
      </c>
      <c r="E5236" s="4" t="s">
        <v>861</v>
      </c>
      <c r="F5236" s="12" t="s">
        <v>2103</v>
      </c>
      <c r="G5236" s="4" t="s">
        <v>1896</v>
      </c>
      <c r="H5236" s="4">
        <v>61.5</v>
      </c>
      <c r="I5236" s="4"/>
      <c r="J5236" s="17" t="s">
        <v>1347</v>
      </c>
      <c r="K5236" s="4"/>
      <c r="L5236" s="4">
        <v>1</v>
      </c>
      <c r="M5236" s="4" t="s">
        <v>1090</v>
      </c>
      <c r="N5236" s="4"/>
    </row>
    <row r="5237" spans="1:14" hidden="1" x14ac:dyDescent="0.3">
      <c r="A5237" s="5" t="s">
        <v>603</v>
      </c>
      <c r="B5237" s="5">
        <v>49</v>
      </c>
      <c r="C5237" s="5">
        <v>49.1</v>
      </c>
      <c r="D5237" s="5">
        <v>364</v>
      </c>
      <c r="E5237" s="4" t="s">
        <v>861</v>
      </c>
      <c r="F5237" s="12" t="s">
        <v>2104</v>
      </c>
      <c r="G5237" s="4" t="s">
        <v>1896</v>
      </c>
      <c r="H5237" s="4">
        <v>54.1</v>
      </c>
      <c r="I5237" s="4"/>
      <c r="J5237" s="17" t="s">
        <v>1347</v>
      </c>
      <c r="K5237" s="4"/>
      <c r="L5237" s="4">
        <v>1</v>
      </c>
      <c r="M5237" s="4" t="s">
        <v>1090</v>
      </c>
      <c r="N5237" s="4"/>
    </row>
    <row r="5238" spans="1:14" hidden="1" x14ac:dyDescent="0.3">
      <c r="A5238" s="5" t="s">
        <v>603</v>
      </c>
      <c r="B5238" s="5">
        <v>49</v>
      </c>
      <c r="C5238" s="5">
        <v>49.1</v>
      </c>
      <c r="D5238" s="5">
        <v>364</v>
      </c>
      <c r="E5238" s="4" t="s">
        <v>861</v>
      </c>
      <c r="F5238" s="12" t="s">
        <v>2105</v>
      </c>
      <c r="G5238" s="4" t="s">
        <v>1896</v>
      </c>
      <c r="H5238" s="4">
        <v>46.3</v>
      </c>
      <c r="I5238" s="4"/>
      <c r="J5238" s="17" t="s">
        <v>1347</v>
      </c>
      <c r="K5238" s="4"/>
      <c r="L5238" s="4">
        <v>1</v>
      </c>
      <c r="M5238" s="4" t="s">
        <v>1090</v>
      </c>
      <c r="N5238" s="4"/>
    </row>
    <row r="5239" spans="1:14" hidden="1" x14ac:dyDescent="0.3">
      <c r="A5239" s="5" t="s">
        <v>603</v>
      </c>
      <c r="B5239" s="5">
        <v>49</v>
      </c>
      <c r="C5239" s="5">
        <v>49.1</v>
      </c>
      <c r="D5239" s="5">
        <v>364</v>
      </c>
      <c r="E5239" s="4" t="s">
        <v>861</v>
      </c>
      <c r="F5239" s="12" t="s">
        <v>922</v>
      </c>
      <c r="G5239" s="4" t="s">
        <v>2229</v>
      </c>
      <c r="H5239" s="4">
        <v>0.03</v>
      </c>
      <c r="I5239" s="4"/>
      <c r="J5239" s="17" t="s">
        <v>1347</v>
      </c>
      <c r="K5239" s="4"/>
      <c r="L5239" s="4">
        <v>1</v>
      </c>
      <c r="M5239" s="4" t="s">
        <v>1090</v>
      </c>
      <c r="N5239" s="4"/>
    </row>
    <row r="5240" spans="1:14" hidden="1" x14ac:dyDescent="0.3">
      <c r="A5240" s="5" t="s">
        <v>603</v>
      </c>
      <c r="B5240" s="5">
        <v>49</v>
      </c>
      <c r="C5240" s="5">
        <v>49.1</v>
      </c>
      <c r="D5240" s="5">
        <v>364</v>
      </c>
      <c r="E5240" s="4" t="s">
        <v>861</v>
      </c>
      <c r="F5240" s="12" t="s">
        <v>904</v>
      </c>
      <c r="G5240" s="4" t="s">
        <v>2229</v>
      </c>
      <c r="H5240" s="4">
        <v>0.46</v>
      </c>
      <c r="I5240" s="4"/>
      <c r="J5240" s="17" t="s">
        <v>1347</v>
      </c>
      <c r="K5240" s="4"/>
      <c r="L5240" s="4">
        <v>1</v>
      </c>
      <c r="M5240" s="4" t="s">
        <v>1090</v>
      </c>
      <c r="N5240" s="4"/>
    </row>
    <row r="5241" spans="1:14" hidden="1" x14ac:dyDescent="0.3">
      <c r="A5241" s="5" t="s">
        <v>603</v>
      </c>
      <c r="B5241" s="5">
        <v>49</v>
      </c>
      <c r="C5241" s="5">
        <v>49.1</v>
      </c>
      <c r="D5241" s="5">
        <v>364</v>
      </c>
      <c r="E5241" s="4" t="s">
        <v>861</v>
      </c>
      <c r="F5241" s="12" t="s">
        <v>905</v>
      </c>
      <c r="G5241" s="4" t="s">
        <v>2229</v>
      </c>
      <c r="H5241" s="4">
        <v>0.18</v>
      </c>
      <c r="I5241" s="4"/>
      <c r="J5241" s="17" t="s">
        <v>1347</v>
      </c>
      <c r="K5241" s="4"/>
      <c r="L5241" s="4">
        <v>1</v>
      </c>
      <c r="M5241" s="4" t="s">
        <v>1090</v>
      </c>
      <c r="N5241" s="4"/>
    </row>
    <row r="5242" spans="1:14" hidden="1" x14ac:dyDescent="0.3">
      <c r="A5242" s="5" t="s">
        <v>603</v>
      </c>
      <c r="B5242" s="5">
        <v>49</v>
      </c>
      <c r="C5242" s="5">
        <v>49.1</v>
      </c>
      <c r="D5242" s="5">
        <v>364</v>
      </c>
      <c r="E5242" s="4" t="s">
        <v>861</v>
      </c>
      <c r="F5242" s="12" t="s">
        <v>906</v>
      </c>
      <c r="G5242" s="4" t="s">
        <v>2229</v>
      </c>
      <c r="H5242" s="4">
        <v>0.2</v>
      </c>
      <c r="I5242" s="4"/>
      <c r="J5242" s="17" t="s">
        <v>1347</v>
      </c>
      <c r="K5242" s="4"/>
      <c r="L5242" s="4">
        <v>1</v>
      </c>
      <c r="M5242" s="4" t="s">
        <v>1090</v>
      </c>
      <c r="N5242" s="4"/>
    </row>
    <row r="5243" spans="1:14" hidden="1" x14ac:dyDescent="0.3">
      <c r="A5243" s="5" t="s">
        <v>603</v>
      </c>
      <c r="B5243" s="5">
        <v>49</v>
      </c>
      <c r="C5243" s="5">
        <v>49.1</v>
      </c>
      <c r="D5243" s="5">
        <v>364</v>
      </c>
      <c r="E5243" s="4" t="s">
        <v>861</v>
      </c>
      <c r="F5243" s="12" t="s">
        <v>903</v>
      </c>
      <c r="G5243" s="4" t="s">
        <v>2229</v>
      </c>
      <c r="H5243" s="4">
        <v>0.22</v>
      </c>
      <c r="I5243" s="4"/>
      <c r="J5243" s="17" t="s">
        <v>1347</v>
      </c>
      <c r="K5243" s="4"/>
      <c r="L5243" s="4">
        <v>1</v>
      </c>
      <c r="M5243" s="4" t="s">
        <v>1090</v>
      </c>
      <c r="N5243" s="4"/>
    </row>
    <row r="5244" spans="1:14" hidden="1" x14ac:dyDescent="0.3">
      <c r="A5244" s="5" t="s">
        <v>603</v>
      </c>
      <c r="B5244" s="5">
        <v>49</v>
      </c>
      <c r="C5244" s="5">
        <v>49.1</v>
      </c>
      <c r="D5244" s="5">
        <v>364</v>
      </c>
      <c r="E5244" s="4" t="s">
        <v>861</v>
      </c>
      <c r="F5244" s="12" t="s">
        <v>2100</v>
      </c>
      <c r="G5244" s="4" t="s">
        <v>2229</v>
      </c>
      <c r="H5244" s="4">
        <v>0.18</v>
      </c>
      <c r="I5244" s="4"/>
      <c r="J5244" s="17" t="s">
        <v>1347</v>
      </c>
      <c r="K5244" s="4"/>
      <c r="L5244" s="4">
        <v>1</v>
      </c>
      <c r="M5244" s="4" t="s">
        <v>1090</v>
      </c>
      <c r="N5244" s="4"/>
    </row>
    <row r="5245" spans="1:14" hidden="1" x14ac:dyDescent="0.3">
      <c r="A5245" s="5" t="s">
        <v>603</v>
      </c>
      <c r="B5245" s="5">
        <v>49</v>
      </c>
      <c r="C5245" s="5">
        <v>49.1</v>
      </c>
      <c r="D5245" s="5">
        <v>364</v>
      </c>
      <c r="E5245" s="4" t="s">
        <v>861</v>
      </c>
      <c r="F5245" s="12" t="s">
        <v>2101</v>
      </c>
      <c r="G5245" s="4" t="s">
        <v>2229</v>
      </c>
      <c r="H5245" s="4">
        <v>0.44</v>
      </c>
      <c r="I5245" s="4"/>
      <c r="J5245" s="17" t="s">
        <v>1347</v>
      </c>
      <c r="K5245" s="4"/>
      <c r="L5245" s="4">
        <v>1</v>
      </c>
      <c r="M5245" s="4" t="s">
        <v>1090</v>
      </c>
      <c r="N5245" s="4"/>
    </row>
    <row r="5246" spans="1:14" hidden="1" x14ac:dyDescent="0.3">
      <c r="A5246" s="5" t="s">
        <v>603</v>
      </c>
      <c r="B5246" s="5">
        <v>49</v>
      </c>
      <c r="C5246" s="5">
        <v>49.1</v>
      </c>
      <c r="D5246" s="5">
        <v>364</v>
      </c>
      <c r="E5246" s="4" t="s">
        <v>861</v>
      </c>
      <c r="F5246" s="12" t="s">
        <v>2102</v>
      </c>
      <c r="G5246" s="4" t="s">
        <v>2229</v>
      </c>
      <c r="H5246" s="4">
        <v>0.23</v>
      </c>
      <c r="I5246" s="4"/>
      <c r="J5246" s="17" t="s">
        <v>1347</v>
      </c>
      <c r="K5246" s="4"/>
      <c r="L5246" s="4">
        <v>1</v>
      </c>
      <c r="M5246" s="4" t="s">
        <v>1090</v>
      </c>
      <c r="N5246" s="4"/>
    </row>
    <row r="5247" spans="1:14" hidden="1" x14ac:dyDescent="0.3">
      <c r="A5247" s="5" t="s">
        <v>603</v>
      </c>
      <c r="B5247" s="5">
        <v>49</v>
      </c>
      <c r="C5247" s="5">
        <v>49.1</v>
      </c>
      <c r="D5247" s="5">
        <v>364</v>
      </c>
      <c r="E5247" s="4" t="s">
        <v>861</v>
      </c>
      <c r="F5247" s="12" t="s">
        <v>2103</v>
      </c>
      <c r="G5247" s="4" t="s">
        <v>2229</v>
      </c>
      <c r="H5247" s="4">
        <v>0.92</v>
      </c>
      <c r="I5247" s="4"/>
      <c r="J5247" s="17" t="s">
        <v>1347</v>
      </c>
      <c r="K5247" s="4"/>
      <c r="L5247" s="4">
        <v>1</v>
      </c>
      <c r="M5247" s="4" t="s">
        <v>1090</v>
      </c>
      <c r="N5247" s="4"/>
    </row>
    <row r="5248" spans="1:14" hidden="1" x14ac:dyDescent="0.3">
      <c r="A5248" s="5" t="s">
        <v>603</v>
      </c>
      <c r="B5248" s="5">
        <v>49</v>
      </c>
      <c r="C5248" s="5">
        <v>49.1</v>
      </c>
      <c r="D5248" s="5">
        <v>364</v>
      </c>
      <c r="E5248" s="4" t="s">
        <v>861</v>
      </c>
      <c r="F5248" s="12" t="s">
        <v>2104</v>
      </c>
      <c r="G5248" s="4" t="s">
        <v>2229</v>
      </c>
      <c r="H5248" s="4">
        <v>0.3</v>
      </c>
      <c r="I5248" s="4"/>
      <c r="J5248" s="17" t="s">
        <v>1347</v>
      </c>
      <c r="K5248" s="4"/>
      <c r="L5248" s="4">
        <v>1</v>
      </c>
      <c r="M5248" s="4" t="s">
        <v>1090</v>
      </c>
      <c r="N5248" s="4"/>
    </row>
    <row r="5249" spans="1:14" hidden="1" x14ac:dyDescent="0.3">
      <c r="A5249" s="5" t="s">
        <v>603</v>
      </c>
      <c r="B5249" s="5">
        <v>49</v>
      </c>
      <c r="C5249" s="5">
        <v>49.1</v>
      </c>
      <c r="D5249" s="5">
        <v>364</v>
      </c>
      <c r="E5249" s="4" t="s">
        <v>861</v>
      </c>
      <c r="F5249" s="12" t="s">
        <v>2105</v>
      </c>
      <c r="G5249" s="4" t="s">
        <v>2229</v>
      </c>
      <c r="H5249" s="4">
        <v>1.2</v>
      </c>
      <c r="I5249" s="4"/>
      <c r="J5249" s="17" t="s">
        <v>1347</v>
      </c>
      <c r="K5249" s="4"/>
      <c r="L5249" s="4">
        <v>1</v>
      </c>
      <c r="M5249" s="4" t="s">
        <v>1090</v>
      </c>
      <c r="N5249" s="4"/>
    </row>
    <row r="5250" spans="1:14" hidden="1" x14ac:dyDescent="0.3">
      <c r="A5250" s="5" t="s">
        <v>603</v>
      </c>
      <c r="B5250" s="5">
        <v>49</v>
      </c>
      <c r="C5250" s="5">
        <v>49.1</v>
      </c>
      <c r="D5250" s="5">
        <v>364</v>
      </c>
      <c r="E5250" s="4" t="s">
        <v>861</v>
      </c>
      <c r="F5250" s="12">
        <v>0</v>
      </c>
      <c r="G5250" s="4" t="s">
        <v>874</v>
      </c>
      <c r="H5250" s="4">
        <v>184.4766433200042</v>
      </c>
      <c r="I5250" s="4"/>
      <c r="J5250" s="17" t="s">
        <v>1348</v>
      </c>
      <c r="K5250" s="4"/>
      <c r="L5250" s="4">
        <v>1</v>
      </c>
      <c r="M5250" s="4" t="s">
        <v>1090</v>
      </c>
      <c r="N5250" s="4"/>
    </row>
    <row r="5251" spans="1:14" hidden="1" x14ac:dyDescent="0.3">
      <c r="A5251" s="5" t="s">
        <v>603</v>
      </c>
      <c r="B5251" s="5">
        <v>49</v>
      </c>
      <c r="C5251" s="5">
        <v>49.1</v>
      </c>
      <c r="D5251" s="5">
        <v>364</v>
      </c>
      <c r="E5251" s="4" t="s">
        <v>861</v>
      </c>
      <c r="F5251" s="12">
        <v>0.1</v>
      </c>
      <c r="G5251" s="4" t="s">
        <v>874</v>
      </c>
      <c r="H5251" s="4">
        <v>152.76887032945703</v>
      </c>
      <c r="I5251" s="4"/>
      <c r="J5251" s="17" t="s">
        <v>1348</v>
      </c>
      <c r="K5251" s="4"/>
      <c r="L5251" s="4">
        <v>1</v>
      </c>
      <c r="M5251" s="4" t="s">
        <v>1090</v>
      </c>
      <c r="N5251" s="4"/>
    </row>
    <row r="5252" spans="1:14" hidden="1" x14ac:dyDescent="0.3">
      <c r="A5252" s="5" t="s">
        <v>603</v>
      </c>
      <c r="B5252" s="5">
        <v>49</v>
      </c>
      <c r="C5252" s="5">
        <v>49.1</v>
      </c>
      <c r="D5252" s="5">
        <v>364</v>
      </c>
      <c r="E5252" s="4" t="s">
        <v>861</v>
      </c>
      <c r="F5252" s="12">
        <v>0.2</v>
      </c>
      <c r="G5252" s="4" t="s">
        <v>874</v>
      </c>
      <c r="H5252" s="4">
        <v>74.225748143134567</v>
      </c>
      <c r="I5252" s="4"/>
      <c r="J5252" s="17" t="s">
        <v>1348</v>
      </c>
      <c r="K5252" s="4"/>
      <c r="L5252" s="4">
        <v>1</v>
      </c>
      <c r="M5252" s="4" t="s">
        <v>1090</v>
      </c>
      <c r="N5252" s="4"/>
    </row>
    <row r="5253" spans="1:14" hidden="1" x14ac:dyDescent="0.3">
      <c r="A5253" s="5" t="s">
        <v>603</v>
      </c>
      <c r="B5253" s="5">
        <v>49</v>
      </c>
      <c r="C5253" s="5">
        <v>49.1</v>
      </c>
      <c r="D5253" s="5">
        <v>364</v>
      </c>
      <c r="E5253" s="4" t="s">
        <v>861</v>
      </c>
      <c r="F5253" s="12">
        <v>0.3</v>
      </c>
      <c r="G5253" s="4" t="s">
        <v>874</v>
      </c>
      <c r="H5253" s="4">
        <v>15.057121431170827</v>
      </c>
      <c r="I5253" s="4"/>
      <c r="J5253" s="17" t="s">
        <v>1348</v>
      </c>
      <c r="K5253" s="4"/>
      <c r="L5253" s="4">
        <v>1</v>
      </c>
      <c r="M5253" s="4" t="s">
        <v>1090</v>
      </c>
      <c r="N5253" s="4"/>
    </row>
    <row r="5254" spans="1:14" hidden="1" x14ac:dyDescent="0.3">
      <c r="A5254" s="5" t="s">
        <v>603</v>
      </c>
      <c r="B5254" s="5">
        <v>49</v>
      </c>
      <c r="C5254" s="5">
        <v>49.1</v>
      </c>
      <c r="D5254" s="5">
        <v>364</v>
      </c>
      <c r="E5254" s="4" t="s">
        <v>861</v>
      </c>
      <c r="F5254" s="12">
        <v>0.4</v>
      </c>
      <c r="G5254" s="4" t="s">
        <v>874</v>
      </c>
      <c r="H5254" s="4">
        <v>-0.99532098208089559</v>
      </c>
      <c r="I5254" s="4"/>
      <c r="J5254" s="17" t="s">
        <v>1348</v>
      </c>
      <c r="K5254" s="4"/>
      <c r="L5254" s="4">
        <v>1</v>
      </c>
      <c r="M5254" s="4" t="s">
        <v>1090</v>
      </c>
      <c r="N5254" s="4"/>
    </row>
    <row r="5255" spans="1:14" hidden="1" x14ac:dyDescent="0.3">
      <c r="A5255" s="5" t="s">
        <v>603</v>
      </c>
      <c r="B5255" s="5">
        <v>49</v>
      </c>
      <c r="C5255" s="5">
        <v>49.1</v>
      </c>
      <c r="D5255" s="5">
        <v>364</v>
      </c>
      <c r="E5255" s="4" t="s">
        <v>861</v>
      </c>
      <c r="F5255" s="12">
        <v>0.5</v>
      </c>
      <c r="G5255" s="4" t="s">
        <v>874</v>
      </c>
      <c r="H5255" s="4">
        <v>-1.0533843314635398</v>
      </c>
      <c r="I5255" s="4"/>
      <c r="J5255" s="17" t="s">
        <v>1348</v>
      </c>
      <c r="K5255" s="4"/>
      <c r="L5255" s="4">
        <v>1</v>
      </c>
      <c r="M5255" s="4" t="s">
        <v>1090</v>
      </c>
      <c r="N5255" s="4"/>
    </row>
    <row r="5256" spans="1:14" hidden="1" x14ac:dyDescent="0.3">
      <c r="A5256" s="5" t="s">
        <v>603</v>
      </c>
      <c r="B5256" s="5">
        <v>49</v>
      </c>
      <c r="C5256" s="5">
        <v>49.1</v>
      </c>
      <c r="D5256" s="5">
        <v>364</v>
      </c>
      <c r="E5256" s="4" t="s">
        <v>861</v>
      </c>
      <c r="F5256" s="12">
        <v>0.6</v>
      </c>
      <c r="G5256" s="4" t="s">
        <v>874</v>
      </c>
      <c r="H5256" s="4">
        <v>-1.0948581524511427</v>
      </c>
      <c r="I5256" s="4"/>
      <c r="J5256" s="17" t="s">
        <v>1348</v>
      </c>
      <c r="K5256" s="4"/>
      <c r="L5256" s="4">
        <v>1</v>
      </c>
      <c r="M5256" s="4" t="s">
        <v>1090</v>
      </c>
      <c r="N5256" s="4"/>
    </row>
    <row r="5257" spans="1:14" hidden="1" x14ac:dyDescent="0.3">
      <c r="A5257" s="5" t="s">
        <v>603</v>
      </c>
      <c r="B5257" s="5">
        <v>49</v>
      </c>
      <c r="C5257" s="5">
        <v>49.1</v>
      </c>
      <c r="D5257" s="5">
        <v>364</v>
      </c>
      <c r="E5257" s="4" t="s">
        <v>861</v>
      </c>
      <c r="F5257" s="12">
        <v>0.7</v>
      </c>
      <c r="G5257" s="4" t="s">
        <v>874</v>
      </c>
      <c r="H5257" s="4">
        <v>-1.112484526370874</v>
      </c>
      <c r="I5257" s="4"/>
      <c r="J5257" s="17" t="s">
        <v>1348</v>
      </c>
      <c r="K5257" s="4"/>
      <c r="L5257" s="4">
        <v>1</v>
      </c>
      <c r="M5257" s="4" t="s">
        <v>1090</v>
      </c>
      <c r="N5257" s="4"/>
    </row>
    <row r="5258" spans="1:14" hidden="1" x14ac:dyDescent="0.3">
      <c r="A5258" s="5" t="s">
        <v>603</v>
      </c>
      <c r="B5258" s="5">
        <v>49</v>
      </c>
      <c r="C5258" s="5">
        <v>49.1</v>
      </c>
      <c r="D5258" s="5">
        <v>364</v>
      </c>
      <c r="E5258" s="4" t="s">
        <v>861</v>
      </c>
      <c r="F5258" s="12">
        <v>0.8</v>
      </c>
      <c r="G5258" s="4" t="s">
        <v>874</v>
      </c>
      <c r="H5258" s="4">
        <v>-1.0803423151054816</v>
      </c>
      <c r="I5258" s="4"/>
      <c r="J5258" s="17" t="s">
        <v>1348</v>
      </c>
      <c r="K5258" s="4"/>
      <c r="L5258" s="4">
        <v>1</v>
      </c>
      <c r="M5258" s="4" t="s">
        <v>1090</v>
      </c>
      <c r="N5258" s="4"/>
    </row>
    <row r="5259" spans="1:14" hidden="1" x14ac:dyDescent="0.3">
      <c r="A5259" s="5" t="s">
        <v>603</v>
      </c>
      <c r="B5259" s="5">
        <v>49</v>
      </c>
      <c r="C5259" s="5">
        <v>49.1</v>
      </c>
      <c r="D5259" s="5">
        <v>364</v>
      </c>
      <c r="E5259" s="4" t="s">
        <v>861</v>
      </c>
      <c r="F5259" s="12">
        <v>0.9</v>
      </c>
      <c r="G5259" s="4" t="s">
        <v>874</v>
      </c>
      <c r="H5259" s="4">
        <v>-1.0741212419573412</v>
      </c>
      <c r="I5259" s="4"/>
      <c r="J5259" s="17" t="s">
        <v>1348</v>
      </c>
      <c r="K5259" s="4"/>
      <c r="L5259" s="4">
        <v>1</v>
      </c>
      <c r="M5259" s="4" t="s">
        <v>1090</v>
      </c>
      <c r="N5259" s="4"/>
    </row>
    <row r="5260" spans="1:14" hidden="1" x14ac:dyDescent="0.3">
      <c r="A5260" s="5" t="s">
        <v>603</v>
      </c>
      <c r="B5260" s="5">
        <v>49</v>
      </c>
      <c r="C5260" s="5">
        <v>49.1</v>
      </c>
      <c r="D5260" s="5">
        <v>364</v>
      </c>
      <c r="E5260" s="4" t="s">
        <v>861</v>
      </c>
      <c r="F5260" s="12">
        <v>1</v>
      </c>
      <c r="G5260" s="4" t="s">
        <v>874</v>
      </c>
      <c r="H5260" s="4">
        <v>-1.0782686240561015</v>
      </c>
      <c r="I5260" s="4"/>
      <c r="J5260" s="17" t="s">
        <v>1348</v>
      </c>
      <c r="K5260" s="4"/>
      <c r="L5260" s="4">
        <v>1</v>
      </c>
      <c r="M5260" s="4" t="s">
        <v>1090</v>
      </c>
      <c r="N5260" s="4"/>
    </row>
    <row r="5261" spans="1:14" hidden="1" x14ac:dyDescent="0.3">
      <c r="A5261" s="5" t="s">
        <v>603</v>
      </c>
      <c r="B5261" s="5">
        <v>49</v>
      </c>
      <c r="C5261" s="5">
        <v>49.1</v>
      </c>
      <c r="D5261" s="5">
        <v>364</v>
      </c>
      <c r="E5261" s="4" t="s">
        <v>861</v>
      </c>
      <c r="F5261" s="12">
        <v>1.1000000000000001</v>
      </c>
      <c r="G5261" s="4" t="s">
        <v>874</v>
      </c>
      <c r="H5261" s="4">
        <v>-1.1435898921115761</v>
      </c>
      <c r="I5261" s="4"/>
      <c r="J5261" s="17" t="s">
        <v>1348</v>
      </c>
      <c r="K5261" s="4"/>
      <c r="L5261" s="4">
        <v>1</v>
      </c>
      <c r="M5261" s="4" t="s">
        <v>1090</v>
      </c>
      <c r="N5261" s="4"/>
    </row>
    <row r="5262" spans="1:14" hidden="1" x14ac:dyDescent="0.3">
      <c r="A5262" s="5" t="s">
        <v>603</v>
      </c>
      <c r="B5262" s="5">
        <v>49</v>
      </c>
      <c r="C5262" s="5">
        <v>49.1</v>
      </c>
      <c r="D5262" s="5">
        <v>364</v>
      </c>
      <c r="E5262" s="4" t="s">
        <v>861</v>
      </c>
      <c r="F5262" s="12">
        <v>1.2</v>
      </c>
      <c r="G5262" s="4" t="s">
        <v>874</v>
      </c>
      <c r="H5262" s="4">
        <v>-1.1477372742103364</v>
      </c>
      <c r="I5262" s="4"/>
      <c r="J5262" s="17" t="s">
        <v>1348</v>
      </c>
      <c r="K5262" s="4"/>
      <c r="L5262" s="4">
        <v>1</v>
      </c>
      <c r="M5262" s="4" t="s">
        <v>1090</v>
      </c>
      <c r="N5262" s="4"/>
    </row>
    <row r="5263" spans="1:14" hidden="1" x14ac:dyDescent="0.3">
      <c r="A5263" s="5" t="s">
        <v>603</v>
      </c>
      <c r="B5263" s="5">
        <v>49</v>
      </c>
      <c r="C5263" s="5">
        <v>49.1</v>
      </c>
      <c r="D5263" s="5">
        <v>364</v>
      </c>
      <c r="E5263" s="4" t="s">
        <v>861</v>
      </c>
      <c r="F5263" s="12">
        <v>1.3</v>
      </c>
      <c r="G5263" s="4" t="s">
        <v>874</v>
      </c>
      <c r="H5263" s="4">
        <v>0</v>
      </c>
      <c r="I5263" s="4"/>
      <c r="J5263" s="17" t="s">
        <v>1348</v>
      </c>
      <c r="K5263" s="4"/>
      <c r="L5263" s="4">
        <v>1</v>
      </c>
      <c r="M5263" s="4" t="s">
        <v>1090</v>
      </c>
      <c r="N5263" s="4"/>
    </row>
    <row r="5264" spans="1:14" hidden="1" x14ac:dyDescent="0.3">
      <c r="A5264" s="5" t="s">
        <v>603</v>
      </c>
      <c r="B5264" s="5">
        <v>49</v>
      </c>
      <c r="C5264" s="5">
        <v>49.1</v>
      </c>
      <c r="D5264" s="5">
        <v>364</v>
      </c>
      <c r="E5264" s="4" t="s">
        <v>861</v>
      </c>
      <c r="F5264" s="12">
        <v>1.4</v>
      </c>
      <c r="G5264" s="4" t="s">
        <v>874</v>
      </c>
      <c r="H5264" s="4">
        <v>0</v>
      </c>
      <c r="I5264" s="4"/>
      <c r="J5264" s="17" t="s">
        <v>1348</v>
      </c>
      <c r="K5264" s="4"/>
      <c r="L5264" s="4">
        <v>1</v>
      </c>
      <c r="M5264" s="4" t="s">
        <v>1090</v>
      </c>
      <c r="N5264" s="4"/>
    </row>
    <row r="5265" spans="1:14" hidden="1" x14ac:dyDescent="0.3">
      <c r="A5265" s="5" t="s">
        <v>603</v>
      </c>
      <c r="B5265" s="5">
        <v>49</v>
      </c>
      <c r="C5265" s="5">
        <v>49.1</v>
      </c>
      <c r="D5265" s="5">
        <v>364</v>
      </c>
      <c r="E5265" s="4" t="s">
        <v>861</v>
      </c>
      <c r="F5265" s="12">
        <v>1.5</v>
      </c>
      <c r="G5265" s="4" t="s">
        <v>874</v>
      </c>
      <c r="H5265" s="4">
        <v>0</v>
      </c>
      <c r="I5265" s="4"/>
      <c r="J5265" s="17" t="s">
        <v>1348</v>
      </c>
      <c r="K5265" s="4"/>
      <c r="L5265" s="4">
        <v>1</v>
      </c>
      <c r="M5265" s="4" t="s">
        <v>1090</v>
      </c>
      <c r="N5265" s="4"/>
    </row>
    <row r="5266" spans="1:14" hidden="1" x14ac:dyDescent="0.3">
      <c r="A5266" s="5" t="s">
        <v>603</v>
      </c>
      <c r="B5266" s="5">
        <v>49</v>
      </c>
      <c r="C5266" s="5">
        <v>49.1</v>
      </c>
      <c r="D5266" s="5">
        <v>364</v>
      </c>
      <c r="E5266" s="4" t="s">
        <v>861</v>
      </c>
      <c r="F5266" s="12">
        <v>1.6</v>
      </c>
      <c r="G5266" s="4" t="s">
        <v>874</v>
      </c>
      <c r="H5266" s="4">
        <v>0</v>
      </c>
      <c r="I5266" s="4"/>
      <c r="J5266" s="17" t="s">
        <v>1348</v>
      </c>
      <c r="K5266" s="4"/>
      <c r="L5266" s="4">
        <v>1</v>
      </c>
      <c r="M5266" s="4" t="s">
        <v>1090</v>
      </c>
      <c r="N5266" s="4"/>
    </row>
    <row r="5267" spans="1:14" hidden="1" x14ac:dyDescent="0.3">
      <c r="A5267" s="5" t="s">
        <v>603</v>
      </c>
      <c r="B5267" s="5">
        <v>49</v>
      </c>
      <c r="C5267" s="5">
        <v>49.1</v>
      </c>
      <c r="D5267" s="5">
        <v>364</v>
      </c>
      <c r="E5267" s="4" t="s">
        <v>861</v>
      </c>
      <c r="F5267" s="12">
        <v>1.7000000000000002</v>
      </c>
      <c r="G5267" s="4" t="s">
        <v>874</v>
      </c>
      <c r="H5267" s="4">
        <v>0</v>
      </c>
      <c r="I5267" s="4"/>
      <c r="J5267" s="17" t="s">
        <v>1348</v>
      </c>
      <c r="K5267" s="4"/>
      <c r="L5267" s="4">
        <v>1</v>
      </c>
      <c r="M5267" s="4" t="s">
        <v>1090</v>
      </c>
      <c r="N5267" s="4"/>
    </row>
    <row r="5268" spans="1:14" hidden="1" x14ac:dyDescent="0.3">
      <c r="A5268" s="5" t="s">
        <v>603</v>
      </c>
      <c r="B5268" s="5">
        <v>49</v>
      </c>
      <c r="C5268" s="5">
        <v>49.1</v>
      </c>
      <c r="D5268" s="5">
        <v>364</v>
      </c>
      <c r="E5268" s="4" t="s">
        <v>861</v>
      </c>
      <c r="F5268" s="12">
        <v>1.8</v>
      </c>
      <c r="G5268" s="4" t="s">
        <v>874</v>
      </c>
      <c r="H5268" s="4">
        <v>0</v>
      </c>
      <c r="I5268" s="4"/>
      <c r="J5268" s="17" t="s">
        <v>1348</v>
      </c>
      <c r="K5268" s="4"/>
      <c r="L5268" s="4">
        <v>1</v>
      </c>
      <c r="M5268" s="4" t="s">
        <v>1090</v>
      </c>
      <c r="N5268" s="4"/>
    </row>
    <row r="5269" spans="1:14" hidden="1" x14ac:dyDescent="0.3">
      <c r="A5269" s="5" t="s">
        <v>603</v>
      </c>
      <c r="B5269" s="5">
        <v>49</v>
      </c>
      <c r="C5269" s="5">
        <v>49.1</v>
      </c>
      <c r="D5269" s="5">
        <v>364</v>
      </c>
      <c r="E5269" s="4" t="s">
        <v>861</v>
      </c>
      <c r="F5269" s="12">
        <v>1.9000000000000001</v>
      </c>
      <c r="G5269" s="4" t="s">
        <v>874</v>
      </c>
      <c r="H5269" s="4">
        <v>0</v>
      </c>
      <c r="I5269" s="4"/>
      <c r="J5269" s="17" t="s">
        <v>1348</v>
      </c>
      <c r="K5269" s="4"/>
      <c r="L5269" s="4">
        <v>1</v>
      </c>
      <c r="M5269" s="4" t="s">
        <v>1090</v>
      </c>
      <c r="N5269" s="4"/>
    </row>
    <row r="5270" spans="1:14" hidden="1" x14ac:dyDescent="0.3">
      <c r="A5270" s="5" t="s">
        <v>603</v>
      </c>
      <c r="B5270" s="5">
        <v>49</v>
      </c>
      <c r="C5270" s="5">
        <v>49.1</v>
      </c>
      <c r="D5270" s="5">
        <v>364</v>
      </c>
      <c r="E5270" s="4" t="s">
        <v>861</v>
      </c>
      <c r="F5270" s="12">
        <v>2</v>
      </c>
      <c r="G5270" s="4" t="s">
        <v>874</v>
      </c>
      <c r="H5270" s="4">
        <v>0</v>
      </c>
      <c r="I5270" s="4"/>
      <c r="J5270" s="17" t="s">
        <v>1348</v>
      </c>
      <c r="K5270" s="4"/>
      <c r="L5270" s="4">
        <v>1</v>
      </c>
      <c r="M5270" s="4" t="s">
        <v>1090</v>
      </c>
      <c r="N5270" s="4"/>
    </row>
    <row r="5271" spans="1:14" hidden="1" x14ac:dyDescent="0.3">
      <c r="A5271" s="5" t="s">
        <v>603</v>
      </c>
      <c r="B5271" s="5">
        <v>49</v>
      </c>
      <c r="C5271" s="5">
        <v>49.1</v>
      </c>
      <c r="D5271" s="5">
        <v>364</v>
      </c>
      <c r="E5271" s="4" t="s">
        <v>861</v>
      </c>
      <c r="F5271" s="12">
        <v>2.1</v>
      </c>
      <c r="G5271" s="4" t="s">
        <v>874</v>
      </c>
      <c r="H5271" s="4">
        <v>0</v>
      </c>
      <c r="I5271" s="4"/>
      <c r="J5271" s="17" t="s">
        <v>1348</v>
      </c>
      <c r="K5271" s="4"/>
      <c r="L5271" s="4">
        <v>1</v>
      </c>
      <c r="M5271" s="4" t="s">
        <v>1090</v>
      </c>
      <c r="N5271" s="4"/>
    </row>
    <row r="5272" spans="1:14" hidden="1" x14ac:dyDescent="0.3">
      <c r="A5272" s="5" t="s">
        <v>603</v>
      </c>
      <c r="B5272" s="5">
        <v>49</v>
      </c>
      <c r="C5272" s="5">
        <v>49.1</v>
      </c>
      <c r="D5272" s="5">
        <v>364</v>
      </c>
      <c r="E5272" s="4" t="s">
        <v>861</v>
      </c>
      <c r="F5272" s="12">
        <v>2.2000000000000002</v>
      </c>
      <c r="G5272" s="4" t="s">
        <v>874</v>
      </c>
      <c r="H5272" s="4">
        <v>0</v>
      </c>
      <c r="I5272" s="4"/>
      <c r="J5272" s="17" t="s">
        <v>1348</v>
      </c>
      <c r="K5272" s="4"/>
      <c r="L5272" s="4">
        <v>1</v>
      </c>
      <c r="M5272" s="4" t="s">
        <v>1090</v>
      </c>
      <c r="N5272" s="4"/>
    </row>
    <row r="5273" spans="1:14" hidden="1" x14ac:dyDescent="0.3">
      <c r="A5273" s="5" t="s">
        <v>603</v>
      </c>
      <c r="B5273" s="5">
        <v>49</v>
      </c>
      <c r="C5273" s="5">
        <v>49.1</v>
      </c>
      <c r="D5273" s="5">
        <v>364</v>
      </c>
      <c r="E5273" s="4" t="s">
        <v>861</v>
      </c>
      <c r="F5273" s="12">
        <v>2.2999999999999998</v>
      </c>
      <c r="G5273" s="4" t="s">
        <v>874</v>
      </c>
      <c r="H5273" s="4">
        <v>0</v>
      </c>
      <c r="I5273" s="4"/>
      <c r="J5273" s="17" t="s">
        <v>1348</v>
      </c>
      <c r="K5273" s="4"/>
      <c r="L5273" s="4">
        <v>1</v>
      </c>
      <c r="M5273" s="4" t="s">
        <v>1090</v>
      </c>
      <c r="N5273" s="4"/>
    </row>
    <row r="5274" spans="1:14" hidden="1" x14ac:dyDescent="0.3">
      <c r="A5274" s="5" t="s">
        <v>603</v>
      </c>
      <c r="B5274" s="5">
        <v>49</v>
      </c>
      <c r="C5274" s="5">
        <v>49.1</v>
      </c>
      <c r="D5274" s="5">
        <v>364</v>
      </c>
      <c r="E5274" s="4" t="s">
        <v>861</v>
      </c>
      <c r="F5274" s="12">
        <v>2.4</v>
      </c>
      <c r="G5274" s="4" t="s">
        <v>874</v>
      </c>
      <c r="H5274" s="4">
        <v>0</v>
      </c>
      <c r="I5274" s="4"/>
      <c r="J5274" s="17" t="s">
        <v>1348</v>
      </c>
      <c r="K5274" s="4"/>
      <c r="L5274" s="4">
        <v>1</v>
      </c>
      <c r="M5274" s="4" t="s">
        <v>1090</v>
      </c>
      <c r="N5274" s="4"/>
    </row>
    <row r="5275" spans="1:14" hidden="1" x14ac:dyDescent="0.3">
      <c r="A5275" s="5" t="s">
        <v>603</v>
      </c>
      <c r="B5275" s="5">
        <v>49</v>
      </c>
      <c r="C5275" s="5">
        <v>49.1</v>
      </c>
      <c r="D5275" s="5">
        <v>364</v>
      </c>
      <c r="E5275" s="4" t="s">
        <v>861</v>
      </c>
      <c r="F5275" s="12">
        <v>2.5</v>
      </c>
      <c r="G5275" s="4" t="s">
        <v>874</v>
      </c>
      <c r="H5275" s="4">
        <v>0</v>
      </c>
      <c r="I5275" s="4"/>
      <c r="J5275" s="17" t="s">
        <v>1348</v>
      </c>
      <c r="K5275" s="4"/>
      <c r="L5275" s="4">
        <v>1</v>
      </c>
      <c r="M5275" s="4" t="s">
        <v>1090</v>
      </c>
      <c r="N5275" s="4"/>
    </row>
    <row r="5276" spans="1:14" hidden="1" x14ac:dyDescent="0.3">
      <c r="A5276" s="5" t="s">
        <v>603</v>
      </c>
      <c r="B5276" s="5">
        <v>49</v>
      </c>
      <c r="C5276" s="5">
        <v>49.1</v>
      </c>
      <c r="D5276" s="5">
        <v>364</v>
      </c>
      <c r="E5276" s="4" t="s">
        <v>861</v>
      </c>
      <c r="F5276" s="12">
        <v>2.6</v>
      </c>
      <c r="G5276" s="4" t="s">
        <v>874</v>
      </c>
      <c r="H5276" s="4">
        <v>0</v>
      </c>
      <c r="I5276" s="4"/>
      <c r="J5276" s="17" t="s">
        <v>1348</v>
      </c>
      <c r="K5276" s="4"/>
      <c r="L5276" s="4">
        <v>1</v>
      </c>
      <c r="M5276" s="4" t="s">
        <v>1090</v>
      </c>
      <c r="N5276" s="4"/>
    </row>
    <row r="5277" spans="1:14" hidden="1" x14ac:dyDescent="0.3">
      <c r="A5277" s="5" t="s">
        <v>603</v>
      </c>
      <c r="B5277" s="5">
        <v>49</v>
      </c>
      <c r="C5277" s="5">
        <v>49.1</v>
      </c>
      <c r="D5277" s="5">
        <v>364</v>
      </c>
      <c r="E5277" s="4" t="s">
        <v>861</v>
      </c>
      <c r="F5277" s="12">
        <v>2.7</v>
      </c>
      <c r="G5277" s="4" t="s">
        <v>874</v>
      </c>
      <c r="H5277" s="4">
        <v>0</v>
      </c>
      <c r="I5277" s="4"/>
      <c r="J5277" s="17" t="s">
        <v>1348</v>
      </c>
      <c r="K5277" s="4"/>
      <c r="L5277" s="4">
        <v>1</v>
      </c>
      <c r="M5277" s="4" t="s">
        <v>1090</v>
      </c>
      <c r="N5277" s="4"/>
    </row>
    <row r="5278" spans="1:14" hidden="1" x14ac:dyDescent="0.3">
      <c r="A5278" s="5" t="s">
        <v>603</v>
      </c>
      <c r="B5278" s="5">
        <v>49</v>
      </c>
      <c r="C5278" s="5">
        <v>49.1</v>
      </c>
      <c r="D5278" s="5">
        <v>364</v>
      </c>
      <c r="E5278" s="4" t="s">
        <v>861</v>
      </c>
      <c r="F5278" s="12">
        <v>2.8</v>
      </c>
      <c r="G5278" s="4" t="s">
        <v>874</v>
      </c>
      <c r="H5278" s="4">
        <v>0</v>
      </c>
      <c r="I5278" s="4"/>
      <c r="J5278" s="17" t="s">
        <v>1348</v>
      </c>
      <c r="K5278" s="4"/>
      <c r="L5278" s="4">
        <v>1</v>
      </c>
      <c r="M5278" s="4" t="s">
        <v>1090</v>
      </c>
      <c r="N5278" s="4"/>
    </row>
    <row r="5279" spans="1:14" hidden="1" x14ac:dyDescent="0.3">
      <c r="A5279" s="5" t="s">
        <v>603</v>
      </c>
      <c r="B5279" s="5">
        <v>49</v>
      </c>
      <c r="C5279" s="5">
        <v>49.1</v>
      </c>
      <c r="D5279" s="5">
        <v>364</v>
      </c>
      <c r="E5279" s="4" t="s">
        <v>861</v>
      </c>
      <c r="F5279" s="12">
        <v>2.9</v>
      </c>
      <c r="G5279" s="4" t="s">
        <v>874</v>
      </c>
      <c r="H5279" s="4">
        <v>0</v>
      </c>
      <c r="I5279" s="4"/>
      <c r="J5279" s="17" t="s">
        <v>1348</v>
      </c>
      <c r="K5279" s="4"/>
      <c r="L5279" s="4">
        <v>1</v>
      </c>
      <c r="M5279" s="4" t="s">
        <v>1090</v>
      </c>
      <c r="N5279" s="4"/>
    </row>
    <row r="5280" spans="1:14" hidden="1" x14ac:dyDescent="0.3">
      <c r="A5280" s="5" t="s">
        <v>603</v>
      </c>
      <c r="B5280" s="5">
        <v>49</v>
      </c>
      <c r="C5280" s="5">
        <v>49.1</v>
      </c>
      <c r="D5280" s="5">
        <v>364</v>
      </c>
      <c r="E5280" s="4" t="s">
        <v>861</v>
      </c>
      <c r="F5280" s="12">
        <v>3</v>
      </c>
      <c r="G5280" s="4" t="s">
        <v>874</v>
      </c>
      <c r="H5280" s="4">
        <v>0</v>
      </c>
      <c r="I5280" s="4"/>
      <c r="J5280" s="17" t="s">
        <v>1348</v>
      </c>
      <c r="K5280" s="4"/>
      <c r="L5280" s="4">
        <v>1</v>
      </c>
      <c r="M5280" s="4" t="s">
        <v>1090</v>
      </c>
      <c r="N5280" s="4"/>
    </row>
    <row r="5281" spans="1:14" hidden="1" x14ac:dyDescent="0.3">
      <c r="A5281" s="5" t="s">
        <v>603</v>
      </c>
      <c r="B5281" s="5">
        <v>49</v>
      </c>
      <c r="C5281" s="5">
        <v>49.1</v>
      </c>
      <c r="D5281" s="5">
        <v>364</v>
      </c>
      <c r="E5281" s="4" t="s">
        <v>861</v>
      </c>
      <c r="F5281" s="12">
        <v>3.1</v>
      </c>
      <c r="G5281" s="4" t="s">
        <v>874</v>
      </c>
      <c r="H5281" s="4">
        <v>0</v>
      </c>
      <c r="I5281" s="4"/>
      <c r="J5281" s="17" t="s">
        <v>1348</v>
      </c>
      <c r="K5281" s="4"/>
      <c r="L5281" s="4">
        <v>1</v>
      </c>
      <c r="M5281" s="4" t="s">
        <v>1090</v>
      </c>
      <c r="N5281" s="4"/>
    </row>
    <row r="5282" spans="1:14" hidden="1" x14ac:dyDescent="0.3">
      <c r="A5282" s="5" t="s">
        <v>603</v>
      </c>
      <c r="B5282" s="5">
        <v>49</v>
      </c>
      <c r="C5282" s="5">
        <v>49.1</v>
      </c>
      <c r="D5282" s="5">
        <v>364</v>
      </c>
      <c r="E5282" s="4" t="s">
        <v>861</v>
      </c>
      <c r="F5282" s="12">
        <v>3.2</v>
      </c>
      <c r="G5282" s="4" t="s">
        <v>874</v>
      </c>
      <c r="H5282" s="4">
        <v>0</v>
      </c>
      <c r="I5282" s="4"/>
      <c r="J5282" s="17" t="s">
        <v>1348</v>
      </c>
      <c r="K5282" s="4"/>
      <c r="L5282" s="4">
        <v>1</v>
      </c>
      <c r="M5282" s="4" t="s">
        <v>1090</v>
      </c>
      <c r="N5282" s="4"/>
    </row>
    <row r="5283" spans="1:14" hidden="1" x14ac:dyDescent="0.3">
      <c r="A5283" s="5" t="s">
        <v>603</v>
      </c>
      <c r="B5283" s="5">
        <v>49</v>
      </c>
      <c r="C5283" s="5">
        <v>49.1</v>
      </c>
      <c r="D5283" s="5">
        <v>364</v>
      </c>
      <c r="E5283" s="4" t="s">
        <v>861</v>
      </c>
      <c r="F5283" s="12">
        <v>3.3000000000000003</v>
      </c>
      <c r="G5283" s="4" t="s">
        <v>874</v>
      </c>
      <c r="H5283" s="4">
        <v>0</v>
      </c>
      <c r="I5283" s="4"/>
      <c r="J5283" s="17" t="s">
        <v>1348</v>
      </c>
      <c r="K5283" s="4"/>
      <c r="L5283" s="4">
        <v>1</v>
      </c>
      <c r="M5283" s="4" t="s">
        <v>1090</v>
      </c>
      <c r="N5283" s="4"/>
    </row>
    <row r="5284" spans="1:14" hidden="1" x14ac:dyDescent="0.3">
      <c r="A5284" s="5" t="s">
        <v>603</v>
      </c>
      <c r="B5284" s="5">
        <v>49</v>
      </c>
      <c r="C5284" s="5">
        <v>49.1</v>
      </c>
      <c r="D5284" s="5">
        <v>364</v>
      </c>
      <c r="E5284" s="4" t="s">
        <v>861</v>
      </c>
      <c r="F5284" s="12">
        <v>3.4000000000000004</v>
      </c>
      <c r="G5284" s="4" t="s">
        <v>874</v>
      </c>
      <c r="H5284" s="4">
        <v>0</v>
      </c>
      <c r="I5284" s="4"/>
      <c r="J5284" s="17" t="s">
        <v>1348</v>
      </c>
      <c r="K5284" s="4"/>
      <c r="L5284" s="4">
        <v>1</v>
      </c>
      <c r="M5284" s="4" t="s">
        <v>1090</v>
      </c>
      <c r="N5284" s="4"/>
    </row>
    <row r="5285" spans="1:14" hidden="1" x14ac:dyDescent="0.3">
      <c r="A5285" s="5" t="s">
        <v>603</v>
      </c>
      <c r="B5285" s="5">
        <v>49</v>
      </c>
      <c r="C5285" s="5">
        <v>49.1</v>
      </c>
      <c r="D5285" s="5">
        <v>364</v>
      </c>
      <c r="E5285" s="4" t="s">
        <v>861</v>
      </c>
      <c r="F5285" s="12">
        <v>3.5</v>
      </c>
      <c r="G5285" s="4" t="s">
        <v>874</v>
      </c>
      <c r="H5285" s="4">
        <v>0</v>
      </c>
      <c r="I5285" s="4"/>
      <c r="J5285" s="17" t="s">
        <v>1348</v>
      </c>
      <c r="K5285" s="4"/>
      <c r="L5285" s="4">
        <v>1</v>
      </c>
      <c r="M5285" s="4" t="s">
        <v>1090</v>
      </c>
      <c r="N5285" s="4"/>
    </row>
    <row r="5286" spans="1:14" hidden="1" x14ac:dyDescent="0.3">
      <c r="A5286" s="5" t="s">
        <v>603</v>
      </c>
      <c r="B5286" s="5">
        <v>49</v>
      </c>
      <c r="C5286" s="5">
        <v>49.1</v>
      </c>
      <c r="D5286" s="5">
        <v>364</v>
      </c>
      <c r="E5286" s="4" t="s">
        <v>861</v>
      </c>
      <c r="F5286" s="12">
        <v>3.6</v>
      </c>
      <c r="G5286" s="4" t="s">
        <v>874</v>
      </c>
      <c r="H5286" s="4">
        <v>0</v>
      </c>
      <c r="I5286" s="4"/>
      <c r="J5286" s="17" t="s">
        <v>1348</v>
      </c>
      <c r="K5286" s="4"/>
      <c r="L5286" s="4">
        <v>1</v>
      </c>
      <c r="M5286" s="4" t="s">
        <v>1090</v>
      </c>
      <c r="N5286" s="4"/>
    </row>
    <row r="5287" spans="1:14" hidden="1" x14ac:dyDescent="0.3">
      <c r="A5287" s="5" t="s">
        <v>603</v>
      </c>
      <c r="B5287" s="5">
        <v>49</v>
      </c>
      <c r="C5287" s="5">
        <v>49.1</v>
      </c>
      <c r="D5287" s="5">
        <v>364</v>
      </c>
      <c r="E5287" s="4" t="s">
        <v>861</v>
      </c>
      <c r="F5287" s="12">
        <v>3.7</v>
      </c>
      <c r="G5287" s="4" t="s">
        <v>874</v>
      </c>
      <c r="H5287" s="4">
        <v>0</v>
      </c>
      <c r="I5287" s="4"/>
      <c r="J5287" s="17" t="s">
        <v>1348</v>
      </c>
      <c r="K5287" s="4"/>
      <c r="L5287" s="4">
        <v>1</v>
      </c>
      <c r="M5287" s="4" t="s">
        <v>1090</v>
      </c>
      <c r="N5287" s="4"/>
    </row>
    <row r="5288" spans="1:14" hidden="1" x14ac:dyDescent="0.3">
      <c r="A5288" s="5" t="s">
        <v>603</v>
      </c>
      <c r="B5288" s="5">
        <v>49</v>
      </c>
      <c r="C5288" s="5">
        <v>49.1</v>
      </c>
      <c r="D5288" s="5">
        <v>364</v>
      </c>
      <c r="E5288" s="4" t="s">
        <v>861</v>
      </c>
      <c r="F5288" s="12">
        <v>3.8000000000000003</v>
      </c>
      <c r="G5288" s="4" t="s">
        <v>874</v>
      </c>
      <c r="H5288" s="4">
        <v>0</v>
      </c>
      <c r="I5288" s="4"/>
      <c r="J5288" s="17" t="s">
        <v>1348</v>
      </c>
      <c r="K5288" s="4"/>
      <c r="L5288" s="4">
        <v>1</v>
      </c>
      <c r="M5288" s="4" t="s">
        <v>1090</v>
      </c>
      <c r="N5288" s="4"/>
    </row>
    <row r="5289" spans="1:14" hidden="1" x14ac:dyDescent="0.3">
      <c r="A5289" s="5" t="s">
        <v>603</v>
      </c>
      <c r="B5289" s="5">
        <v>49</v>
      </c>
      <c r="C5289" s="5">
        <v>49.1</v>
      </c>
      <c r="D5289" s="5">
        <v>364</v>
      </c>
      <c r="E5289" s="4" t="s">
        <v>861</v>
      </c>
      <c r="F5289" s="12">
        <v>3.9000000000000004</v>
      </c>
      <c r="G5289" s="4" t="s">
        <v>874</v>
      </c>
      <c r="H5289" s="4">
        <v>0</v>
      </c>
      <c r="I5289" s="4"/>
      <c r="J5289" s="17" t="s">
        <v>1348</v>
      </c>
      <c r="K5289" s="4"/>
      <c r="L5289" s="4">
        <v>1</v>
      </c>
      <c r="M5289" s="4" t="s">
        <v>1090</v>
      </c>
      <c r="N5289" s="4"/>
    </row>
    <row r="5290" spans="1:14" hidden="1" x14ac:dyDescent="0.3">
      <c r="A5290" s="5" t="s">
        <v>603</v>
      </c>
      <c r="B5290" s="5">
        <v>49</v>
      </c>
      <c r="C5290" s="5">
        <v>49.1</v>
      </c>
      <c r="D5290" s="5">
        <v>364</v>
      </c>
      <c r="E5290" s="4" t="s">
        <v>861</v>
      </c>
      <c r="F5290" s="12">
        <v>4</v>
      </c>
      <c r="G5290" s="4" t="s">
        <v>874</v>
      </c>
      <c r="H5290" s="4">
        <v>0</v>
      </c>
      <c r="I5290" s="4"/>
      <c r="J5290" s="17" t="s">
        <v>1348</v>
      </c>
      <c r="K5290" s="4"/>
      <c r="L5290" s="4">
        <v>1</v>
      </c>
      <c r="M5290" s="4" t="s">
        <v>1090</v>
      </c>
      <c r="N5290" s="4"/>
    </row>
    <row r="5291" spans="1:14" hidden="1" x14ac:dyDescent="0.3">
      <c r="A5291" s="5" t="s">
        <v>603</v>
      </c>
      <c r="B5291" s="5">
        <v>49</v>
      </c>
      <c r="C5291" s="5">
        <v>49.1</v>
      </c>
      <c r="D5291" s="5">
        <v>364</v>
      </c>
      <c r="E5291" s="4" t="s">
        <v>861</v>
      </c>
      <c r="F5291" s="12">
        <v>0</v>
      </c>
      <c r="G5291" s="4" t="s">
        <v>1341</v>
      </c>
      <c r="H5291" s="4">
        <v>0.39</v>
      </c>
      <c r="I5291" s="4"/>
      <c r="J5291" s="17" t="s">
        <v>1349</v>
      </c>
      <c r="K5291" s="4"/>
      <c r="L5291" s="4">
        <v>1</v>
      </c>
      <c r="M5291" s="4" t="s">
        <v>1090</v>
      </c>
      <c r="N5291" s="4"/>
    </row>
    <row r="5292" spans="1:14" hidden="1" x14ac:dyDescent="0.3">
      <c r="A5292" s="5" t="s">
        <v>603</v>
      </c>
      <c r="B5292" s="5">
        <v>49</v>
      </c>
      <c r="C5292" s="5">
        <v>49.1</v>
      </c>
      <c r="D5292" s="5">
        <v>364</v>
      </c>
      <c r="E5292" s="4" t="s">
        <v>861</v>
      </c>
      <c r="F5292" s="12">
        <v>1</v>
      </c>
      <c r="G5292" s="4" t="s">
        <v>1341</v>
      </c>
      <c r="H5292" s="4">
        <v>0.48</v>
      </c>
      <c r="I5292" s="4"/>
      <c r="J5292" s="17" t="s">
        <v>1349</v>
      </c>
      <c r="K5292" s="4"/>
      <c r="L5292" s="4">
        <v>1</v>
      </c>
      <c r="M5292" s="4" t="s">
        <v>1090</v>
      </c>
      <c r="N5292" s="4"/>
    </row>
    <row r="5293" spans="1:14" hidden="1" x14ac:dyDescent="0.3">
      <c r="A5293" s="5" t="s">
        <v>603</v>
      </c>
      <c r="B5293" s="5">
        <v>49</v>
      </c>
      <c r="C5293" s="5">
        <v>49.1</v>
      </c>
      <c r="D5293" s="5">
        <v>364</v>
      </c>
      <c r="E5293" s="4" t="s">
        <v>861</v>
      </c>
      <c r="F5293" s="12">
        <v>2</v>
      </c>
      <c r="G5293" s="4" t="s">
        <v>1341</v>
      </c>
      <c r="H5293" s="4">
        <v>0.35</v>
      </c>
      <c r="I5293" s="4"/>
      <c r="J5293" s="17" t="s">
        <v>1349</v>
      </c>
      <c r="K5293" s="4"/>
      <c r="L5293" s="4">
        <v>1</v>
      </c>
      <c r="M5293" s="4" t="s">
        <v>1090</v>
      </c>
      <c r="N5293" s="4"/>
    </row>
    <row r="5294" spans="1:14" hidden="1" x14ac:dyDescent="0.3">
      <c r="A5294" s="5" t="s">
        <v>603</v>
      </c>
      <c r="B5294" s="5">
        <v>49</v>
      </c>
      <c r="C5294" s="5">
        <v>49.1</v>
      </c>
      <c r="D5294" s="5">
        <v>364</v>
      </c>
      <c r="E5294" s="4" t="s">
        <v>861</v>
      </c>
      <c r="F5294" s="12">
        <v>3</v>
      </c>
      <c r="G5294" s="4" t="s">
        <v>1341</v>
      </c>
      <c r="H5294" s="4">
        <v>0.67</v>
      </c>
      <c r="I5294" s="4"/>
      <c r="J5294" s="17" t="s">
        <v>1349</v>
      </c>
      <c r="K5294" s="4"/>
      <c r="L5294" s="4">
        <v>1</v>
      </c>
      <c r="M5294" s="4" t="s">
        <v>1090</v>
      </c>
      <c r="N5294" s="4"/>
    </row>
    <row r="5295" spans="1:14" hidden="1" x14ac:dyDescent="0.3">
      <c r="A5295" s="5" t="s">
        <v>603</v>
      </c>
      <c r="B5295" s="5">
        <v>49</v>
      </c>
      <c r="C5295" s="5">
        <v>49.1</v>
      </c>
      <c r="D5295" s="5">
        <v>364</v>
      </c>
      <c r="E5295" s="4" t="s">
        <v>861</v>
      </c>
      <c r="F5295" s="12">
        <v>4</v>
      </c>
      <c r="G5295" s="4" t="s">
        <v>1341</v>
      </c>
      <c r="H5295" s="4">
        <v>0.64</v>
      </c>
      <c r="I5295" s="4"/>
      <c r="J5295" s="17" t="s">
        <v>1349</v>
      </c>
      <c r="K5295" s="4"/>
      <c r="L5295" s="4">
        <v>1</v>
      </c>
      <c r="M5295" s="4" t="s">
        <v>1090</v>
      </c>
      <c r="N5295" s="4"/>
    </row>
    <row r="5296" spans="1:14" hidden="1" x14ac:dyDescent="0.3">
      <c r="A5296" s="5" t="s">
        <v>603</v>
      </c>
      <c r="B5296" s="5">
        <v>49</v>
      </c>
      <c r="C5296" s="5">
        <v>49.1</v>
      </c>
      <c r="D5296" s="5">
        <v>364</v>
      </c>
      <c r="E5296" s="4" t="s">
        <v>861</v>
      </c>
      <c r="F5296" s="12">
        <v>5</v>
      </c>
      <c r="G5296" s="4" t="s">
        <v>1341</v>
      </c>
      <c r="H5296" s="4">
        <v>0.26</v>
      </c>
      <c r="I5296" s="4"/>
      <c r="J5296" s="17" t="s">
        <v>1349</v>
      </c>
      <c r="K5296" s="4"/>
      <c r="L5296" s="4">
        <v>1</v>
      </c>
      <c r="M5296" s="4" t="s">
        <v>1090</v>
      </c>
      <c r="N5296" s="4"/>
    </row>
    <row r="5297" spans="1:14" hidden="1" x14ac:dyDescent="0.3">
      <c r="A5297" s="5" t="s">
        <v>603</v>
      </c>
      <c r="B5297" s="5">
        <v>49</v>
      </c>
      <c r="C5297" s="5">
        <v>49.1</v>
      </c>
      <c r="D5297" s="5">
        <v>364</v>
      </c>
      <c r="E5297" s="4" t="s">
        <v>861</v>
      </c>
      <c r="F5297" s="12">
        <v>7.5</v>
      </c>
      <c r="G5297" s="4" t="s">
        <v>1341</v>
      </c>
      <c r="H5297" s="4">
        <v>0.57999999999999996</v>
      </c>
      <c r="I5297" s="4"/>
      <c r="J5297" s="17" t="s">
        <v>1349</v>
      </c>
      <c r="K5297" s="4"/>
      <c r="L5297" s="4">
        <v>1</v>
      </c>
      <c r="M5297" s="4" t="s">
        <v>1090</v>
      </c>
      <c r="N5297" s="4"/>
    </row>
    <row r="5298" spans="1:14" hidden="1" x14ac:dyDescent="0.3">
      <c r="A5298" s="5" t="s">
        <v>603</v>
      </c>
      <c r="B5298" s="5">
        <v>49</v>
      </c>
      <c r="C5298" s="5">
        <v>49.1</v>
      </c>
      <c r="D5298" s="5">
        <v>364</v>
      </c>
      <c r="E5298" s="4" t="s">
        <v>861</v>
      </c>
      <c r="F5298" s="12">
        <v>10</v>
      </c>
      <c r="G5298" s="4" t="s">
        <v>1341</v>
      </c>
      <c r="H5298" s="4">
        <v>0.49</v>
      </c>
      <c r="I5298" s="4"/>
      <c r="J5298" s="17" t="s">
        <v>1349</v>
      </c>
      <c r="K5298" s="4"/>
      <c r="L5298" s="4">
        <v>1</v>
      </c>
      <c r="M5298" s="4" t="s">
        <v>1090</v>
      </c>
      <c r="N5298" s="4"/>
    </row>
    <row r="5299" spans="1:14" hidden="1" x14ac:dyDescent="0.3">
      <c r="A5299" s="5" t="s">
        <v>603</v>
      </c>
      <c r="B5299" s="5">
        <v>49</v>
      </c>
      <c r="C5299" s="5">
        <v>49.1</v>
      </c>
      <c r="D5299" s="5">
        <v>364</v>
      </c>
      <c r="E5299" s="4" t="s">
        <v>861</v>
      </c>
      <c r="F5299" s="12">
        <v>14</v>
      </c>
      <c r="G5299" s="4" t="s">
        <v>1341</v>
      </c>
      <c r="H5299" s="4">
        <v>3.89</v>
      </c>
      <c r="I5299" s="4"/>
      <c r="J5299" s="17" t="s">
        <v>1349</v>
      </c>
      <c r="K5299" s="4"/>
      <c r="L5299" s="4">
        <v>1</v>
      </c>
      <c r="M5299" s="4" t="s">
        <v>1090</v>
      </c>
      <c r="N5299" s="4"/>
    </row>
    <row r="5300" spans="1:14" hidden="1" x14ac:dyDescent="0.3">
      <c r="A5300" s="5" t="s">
        <v>603</v>
      </c>
      <c r="B5300" s="5">
        <v>49</v>
      </c>
      <c r="C5300" s="5">
        <v>49.1</v>
      </c>
      <c r="D5300" s="5">
        <v>364</v>
      </c>
      <c r="E5300" s="4" t="s">
        <v>861</v>
      </c>
      <c r="F5300" s="12">
        <v>17</v>
      </c>
      <c r="G5300" s="4" t="s">
        <v>1341</v>
      </c>
      <c r="H5300" s="4">
        <v>2.25</v>
      </c>
      <c r="I5300" s="4"/>
      <c r="J5300" s="17" t="s">
        <v>1349</v>
      </c>
      <c r="K5300" s="4"/>
      <c r="L5300" s="4">
        <v>1</v>
      </c>
      <c r="M5300" s="4" t="s">
        <v>1090</v>
      </c>
      <c r="N5300" s="4"/>
    </row>
    <row r="5301" spans="1:14" hidden="1" x14ac:dyDescent="0.3">
      <c r="A5301" s="5" t="s">
        <v>603</v>
      </c>
      <c r="B5301" s="5">
        <v>49</v>
      </c>
      <c r="C5301" s="5">
        <v>49.1</v>
      </c>
      <c r="D5301" s="5">
        <v>364</v>
      </c>
      <c r="E5301" s="4" t="s">
        <v>861</v>
      </c>
      <c r="F5301" s="12">
        <v>20</v>
      </c>
      <c r="G5301" s="4" t="s">
        <v>1341</v>
      </c>
      <c r="H5301" s="4">
        <v>2.48</v>
      </c>
      <c r="I5301" s="4"/>
      <c r="J5301" s="17" t="s">
        <v>1349</v>
      </c>
      <c r="K5301" s="4"/>
      <c r="L5301" s="4">
        <v>1</v>
      </c>
      <c r="M5301" s="4" t="s">
        <v>1090</v>
      </c>
      <c r="N5301" s="4"/>
    </row>
    <row r="5302" spans="1:14" hidden="1" x14ac:dyDescent="0.3">
      <c r="A5302" s="5" t="s">
        <v>603</v>
      </c>
      <c r="B5302" s="5">
        <v>49</v>
      </c>
      <c r="C5302" s="5">
        <v>49.1</v>
      </c>
      <c r="D5302" s="5">
        <v>364</v>
      </c>
      <c r="E5302" s="4" t="s">
        <v>861</v>
      </c>
      <c r="F5302" s="12">
        <v>0</v>
      </c>
      <c r="G5302" s="4" t="s">
        <v>1342</v>
      </c>
      <c r="H5302" s="4">
        <v>2.9</v>
      </c>
      <c r="I5302" s="4"/>
      <c r="J5302" s="17" t="s">
        <v>1347</v>
      </c>
      <c r="K5302" s="4"/>
      <c r="L5302" s="4">
        <v>1</v>
      </c>
      <c r="M5302" s="4" t="s">
        <v>1090</v>
      </c>
      <c r="N5302" s="4"/>
    </row>
    <row r="5303" spans="1:14" hidden="1" x14ac:dyDescent="0.3">
      <c r="A5303" s="5" t="s">
        <v>603</v>
      </c>
      <c r="B5303" s="5">
        <v>49</v>
      </c>
      <c r="C5303" s="5">
        <v>49.1</v>
      </c>
      <c r="D5303" s="5">
        <v>364</v>
      </c>
      <c r="E5303" s="4" t="s">
        <v>861</v>
      </c>
      <c r="F5303" s="12">
        <v>1</v>
      </c>
      <c r="G5303" s="4" t="s">
        <v>1342</v>
      </c>
      <c r="H5303" s="4">
        <v>127</v>
      </c>
      <c r="I5303" s="4"/>
      <c r="J5303" s="17" t="s">
        <v>1347</v>
      </c>
      <c r="K5303" s="4"/>
      <c r="L5303" s="4">
        <v>1</v>
      </c>
      <c r="M5303" s="4" t="s">
        <v>1090</v>
      </c>
      <c r="N5303" s="4"/>
    </row>
    <row r="5304" spans="1:14" hidden="1" x14ac:dyDescent="0.3">
      <c r="A5304" s="5" t="s">
        <v>603</v>
      </c>
      <c r="B5304" s="5">
        <v>49</v>
      </c>
      <c r="C5304" s="5">
        <v>49.1</v>
      </c>
      <c r="D5304" s="5">
        <v>364</v>
      </c>
      <c r="E5304" s="4" t="s">
        <v>861</v>
      </c>
      <c r="F5304" s="12">
        <v>2</v>
      </c>
      <c r="G5304" s="4" t="s">
        <v>1342</v>
      </c>
      <c r="H5304" s="4">
        <v>189</v>
      </c>
      <c r="I5304" s="4"/>
      <c r="J5304" s="17" t="s">
        <v>1347</v>
      </c>
      <c r="K5304" s="4"/>
      <c r="L5304" s="4">
        <v>1</v>
      </c>
      <c r="M5304" s="4" t="s">
        <v>1090</v>
      </c>
      <c r="N5304" s="4"/>
    </row>
    <row r="5305" spans="1:14" hidden="1" x14ac:dyDescent="0.3">
      <c r="A5305" s="5" t="s">
        <v>603</v>
      </c>
      <c r="B5305" s="5">
        <v>49</v>
      </c>
      <c r="C5305" s="5">
        <v>49.1</v>
      </c>
      <c r="D5305" s="5">
        <v>364</v>
      </c>
      <c r="E5305" s="4" t="s">
        <v>861</v>
      </c>
      <c r="F5305" s="12">
        <v>3</v>
      </c>
      <c r="G5305" s="4" t="s">
        <v>1342</v>
      </c>
      <c r="H5305" s="4">
        <v>203</v>
      </c>
      <c r="I5305" s="4"/>
      <c r="J5305" s="17" t="s">
        <v>1347</v>
      </c>
      <c r="K5305" s="4"/>
      <c r="L5305" s="4">
        <v>1</v>
      </c>
      <c r="M5305" s="4" t="s">
        <v>1090</v>
      </c>
      <c r="N5305" s="4"/>
    </row>
    <row r="5306" spans="1:14" hidden="1" x14ac:dyDescent="0.3">
      <c r="A5306" s="5" t="s">
        <v>603</v>
      </c>
      <c r="B5306" s="5">
        <v>49</v>
      </c>
      <c r="C5306" s="5">
        <v>49.1</v>
      </c>
      <c r="D5306" s="5">
        <v>364</v>
      </c>
      <c r="E5306" s="4" t="s">
        <v>861</v>
      </c>
      <c r="F5306" s="12">
        <v>4</v>
      </c>
      <c r="G5306" s="4" t="s">
        <v>1342</v>
      </c>
      <c r="H5306" s="4">
        <v>295</v>
      </c>
      <c r="I5306" s="4"/>
      <c r="J5306" s="17" t="s">
        <v>1347</v>
      </c>
      <c r="K5306" s="4"/>
      <c r="L5306" s="4">
        <v>1</v>
      </c>
      <c r="M5306" s="4" t="s">
        <v>1090</v>
      </c>
      <c r="N5306" s="4"/>
    </row>
    <row r="5307" spans="1:14" hidden="1" x14ac:dyDescent="0.3">
      <c r="A5307" s="5" t="s">
        <v>603</v>
      </c>
      <c r="B5307" s="5">
        <v>49</v>
      </c>
      <c r="C5307" s="5">
        <v>49.1</v>
      </c>
      <c r="D5307" s="5">
        <v>364</v>
      </c>
      <c r="E5307" s="4" t="s">
        <v>861</v>
      </c>
      <c r="F5307" s="12">
        <v>5</v>
      </c>
      <c r="G5307" s="4" t="s">
        <v>1342</v>
      </c>
      <c r="H5307" s="4">
        <v>241</v>
      </c>
      <c r="I5307" s="4"/>
      <c r="J5307" s="17" t="s">
        <v>1347</v>
      </c>
      <c r="K5307" s="4"/>
      <c r="L5307" s="4">
        <v>1</v>
      </c>
      <c r="M5307" s="4" t="s">
        <v>1090</v>
      </c>
      <c r="N5307" s="4"/>
    </row>
    <row r="5308" spans="1:14" hidden="1" x14ac:dyDescent="0.3">
      <c r="A5308" s="5" t="s">
        <v>603</v>
      </c>
      <c r="B5308" s="5">
        <v>49</v>
      </c>
      <c r="C5308" s="5">
        <v>49.1</v>
      </c>
      <c r="D5308" s="5">
        <v>364</v>
      </c>
      <c r="E5308" s="4" t="s">
        <v>861</v>
      </c>
      <c r="F5308" s="12">
        <v>7.5</v>
      </c>
      <c r="G5308" s="4" t="s">
        <v>1342</v>
      </c>
      <c r="H5308" s="4">
        <v>247</v>
      </c>
      <c r="I5308" s="4"/>
      <c r="J5308" s="17" t="s">
        <v>1347</v>
      </c>
      <c r="K5308" s="4"/>
      <c r="L5308" s="4">
        <v>1</v>
      </c>
      <c r="M5308" s="4" t="s">
        <v>1090</v>
      </c>
      <c r="N5308" s="4"/>
    </row>
    <row r="5309" spans="1:14" hidden="1" x14ac:dyDescent="0.3">
      <c r="A5309" s="5" t="s">
        <v>603</v>
      </c>
      <c r="B5309" s="5">
        <v>49</v>
      </c>
      <c r="C5309" s="5">
        <v>49.1</v>
      </c>
      <c r="D5309" s="5">
        <v>364</v>
      </c>
      <c r="E5309" s="4" t="s">
        <v>861</v>
      </c>
      <c r="F5309" s="12">
        <v>10</v>
      </c>
      <c r="G5309" s="4" t="s">
        <v>1342</v>
      </c>
      <c r="H5309" s="4">
        <v>263</v>
      </c>
      <c r="I5309" s="4"/>
      <c r="J5309" s="17" t="s">
        <v>1347</v>
      </c>
      <c r="K5309" s="4"/>
      <c r="L5309" s="4">
        <v>1</v>
      </c>
      <c r="M5309" s="4" t="s">
        <v>1090</v>
      </c>
      <c r="N5309" s="4"/>
    </row>
    <row r="5310" spans="1:14" hidden="1" x14ac:dyDescent="0.3">
      <c r="A5310" s="5" t="s">
        <v>603</v>
      </c>
      <c r="B5310" s="5">
        <v>49</v>
      </c>
      <c r="C5310" s="5">
        <v>49.1</v>
      </c>
      <c r="D5310" s="5">
        <v>364</v>
      </c>
      <c r="E5310" s="4" t="s">
        <v>861</v>
      </c>
      <c r="F5310" s="12">
        <v>14</v>
      </c>
      <c r="G5310" s="4" t="s">
        <v>1342</v>
      </c>
      <c r="H5310" s="4">
        <v>268</v>
      </c>
      <c r="I5310" s="4"/>
      <c r="J5310" s="17" t="s">
        <v>1347</v>
      </c>
      <c r="K5310" s="4"/>
      <c r="L5310" s="4">
        <v>1</v>
      </c>
      <c r="M5310" s="4" t="s">
        <v>1090</v>
      </c>
      <c r="N5310" s="4"/>
    </row>
    <row r="5311" spans="1:14" hidden="1" x14ac:dyDescent="0.3">
      <c r="A5311" s="5" t="s">
        <v>603</v>
      </c>
      <c r="B5311" s="5">
        <v>49</v>
      </c>
      <c r="C5311" s="5">
        <v>49.1</v>
      </c>
      <c r="D5311" s="5">
        <v>364</v>
      </c>
      <c r="E5311" s="4" t="s">
        <v>861</v>
      </c>
      <c r="F5311" s="12">
        <v>17</v>
      </c>
      <c r="G5311" s="4" t="s">
        <v>1342</v>
      </c>
      <c r="H5311" s="4">
        <v>247</v>
      </c>
      <c r="I5311" s="4"/>
      <c r="J5311" s="17" t="s">
        <v>1347</v>
      </c>
      <c r="K5311" s="4"/>
      <c r="L5311" s="4">
        <v>1</v>
      </c>
      <c r="M5311" s="4" t="s">
        <v>1090</v>
      </c>
      <c r="N5311" s="4"/>
    </row>
    <row r="5312" spans="1:14" hidden="1" x14ac:dyDescent="0.3">
      <c r="A5312" s="5" t="s">
        <v>603</v>
      </c>
      <c r="B5312" s="5">
        <v>49</v>
      </c>
      <c r="C5312" s="5">
        <v>49.1</v>
      </c>
      <c r="D5312" s="5">
        <v>364</v>
      </c>
      <c r="E5312" s="4" t="s">
        <v>861</v>
      </c>
      <c r="F5312" s="12">
        <v>20</v>
      </c>
      <c r="G5312" s="4" t="s">
        <v>1342</v>
      </c>
      <c r="H5312" s="4">
        <v>202</v>
      </c>
      <c r="I5312" s="4"/>
      <c r="J5312" s="17" t="s">
        <v>1347</v>
      </c>
      <c r="K5312" s="4"/>
      <c r="L5312" s="4">
        <v>1</v>
      </c>
      <c r="M5312" s="4" t="s">
        <v>1090</v>
      </c>
      <c r="N5312" s="4"/>
    </row>
    <row r="5313" spans="1:14" hidden="1" x14ac:dyDescent="0.3">
      <c r="A5313" s="5" t="s">
        <v>603</v>
      </c>
      <c r="B5313" s="5">
        <v>49</v>
      </c>
      <c r="C5313" s="5">
        <v>49.1</v>
      </c>
      <c r="D5313" s="5">
        <v>364</v>
      </c>
      <c r="E5313" s="4" t="s">
        <v>861</v>
      </c>
      <c r="F5313" s="12" t="s">
        <v>922</v>
      </c>
      <c r="G5313" s="4" t="s">
        <v>1350</v>
      </c>
      <c r="H5313" s="4">
        <v>3</v>
      </c>
      <c r="I5313" s="4"/>
      <c r="J5313" s="17" t="s">
        <v>1347</v>
      </c>
      <c r="K5313" s="4"/>
      <c r="L5313" s="4">
        <v>1</v>
      </c>
      <c r="M5313" s="4" t="s">
        <v>1090</v>
      </c>
      <c r="N5313" s="4"/>
    </row>
    <row r="5314" spans="1:14" hidden="1" x14ac:dyDescent="0.3">
      <c r="A5314" s="5" t="s">
        <v>603</v>
      </c>
      <c r="B5314" s="5">
        <v>49</v>
      </c>
      <c r="C5314" s="5">
        <v>49.1</v>
      </c>
      <c r="D5314" s="5">
        <v>364</v>
      </c>
      <c r="E5314" s="4" t="s">
        <v>861</v>
      </c>
      <c r="F5314" s="12" t="s">
        <v>904</v>
      </c>
      <c r="G5314" s="4" t="s">
        <v>1350</v>
      </c>
      <c r="H5314" s="4">
        <v>4.8</v>
      </c>
      <c r="I5314" s="4"/>
      <c r="J5314" s="17" t="s">
        <v>1347</v>
      </c>
      <c r="K5314" s="4"/>
      <c r="L5314" s="4">
        <v>1</v>
      </c>
      <c r="M5314" s="4" t="s">
        <v>1090</v>
      </c>
      <c r="N5314" s="4"/>
    </row>
    <row r="5315" spans="1:14" hidden="1" x14ac:dyDescent="0.3">
      <c r="A5315" s="5" t="s">
        <v>603</v>
      </c>
      <c r="B5315" s="5">
        <v>49</v>
      </c>
      <c r="C5315" s="5">
        <v>49.1</v>
      </c>
      <c r="D5315" s="5">
        <v>364</v>
      </c>
      <c r="E5315" s="4" t="s">
        <v>861</v>
      </c>
      <c r="F5315" s="12" t="s">
        <v>905</v>
      </c>
      <c r="G5315" s="4" t="s">
        <v>1350</v>
      </c>
      <c r="H5315" s="4">
        <v>2.2000000000000002</v>
      </c>
      <c r="I5315" s="4"/>
      <c r="J5315" s="17" t="s">
        <v>1347</v>
      </c>
      <c r="K5315" s="4"/>
      <c r="L5315" s="4">
        <v>1</v>
      </c>
      <c r="M5315" s="4" t="s">
        <v>1090</v>
      </c>
      <c r="N5315" s="4"/>
    </row>
    <row r="5316" spans="1:14" hidden="1" x14ac:dyDescent="0.3">
      <c r="A5316" s="5" t="s">
        <v>603</v>
      </c>
      <c r="B5316" s="5">
        <v>49</v>
      </c>
      <c r="C5316" s="5">
        <v>49.1</v>
      </c>
      <c r="D5316" s="5">
        <v>364</v>
      </c>
      <c r="E5316" s="4" t="s">
        <v>861</v>
      </c>
      <c r="F5316" s="12" t="s">
        <v>906</v>
      </c>
      <c r="G5316" s="4" t="s">
        <v>1350</v>
      </c>
      <c r="H5316" s="4">
        <v>2.6</v>
      </c>
      <c r="I5316" s="4"/>
      <c r="J5316" s="17" t="s">
        <v>1347</v>
      </c>
      <c r="K5316" s="4"/>
      <c r="L5316" s="4">
        <v>1</v>
      </c>
      <c r="M5316" s="4" t="s">
        <v>1090</v>
      </c>
      <c r="N5316" s="4"/>
    </row>
    <row r="5317" spans="1:14" hidden="1" x14ac:dyDescent="0.3">
      <c r="A5317" s="5" t="s">
        <v>603</v>
      </c>
      <c r="B5317" s="5">
        <v>49</v>
      </c>
      <c r="C5317" s="5">
        <v>49.1</v>
      </c>
      <c r="D5317" s="5">
        <v>364</v>
      </c>
      <c r="E5317" s="4" t="s">
        <v>861</v>
      </c>
      <c r="F5317" s="12" t="s">
        <v>903</v>
      </c>
      <c r="G5317" s="4" t="s">
        <v>1350</v>
      </c>
      <c r="H5317" s="4">
        <v>2.5</v>
      </c>
      <c r="I5317" s="4"/>
      <c r="J5317" s="17" t="s">
        <v>1347</v>
      </c>
      <c r="K5317" s="4"/>
      <c r="L5317" s="4">
        <v>1</v>
      </c>
      <c r="M5317" s="4" t="s">
        <v>1090</v>
      </c>
      <c r="N5317" s="4"/>
    </row>
    <row r="5318" spans="1:14" hidden="1" x14ac:dyDescent="0.3">
      <c r="A5318" s="5" t="s">
        <v>603</v>
      </c>
      <c r="B5318" s="5">
        <v>49</v>
      </c>
      <c r="C5318" s="5">
        <v>49.1</v>
      </c>
      <c r="D5318" s="5">
        <v>364</v>
      </c>
      <c r="E5318" s="4" t="s">
        <v>861</v>
      </c>
      <c r="F5318" s="12" t="s">
        <v>2100</v>
      </c>
      <c r="G5318" s="4" t="s">
        <v>1350</v>
      </c>
      <c r="H5318" s="4">
        <v>1.1000000000000001</v>
      </c>
      <c r="I5318" s="4"/>
      <c r="J5318" s="17" t="s">
        <v>1347</v>
      </c>
      <c r="K5318" s="4"/>
      <c r="L5318" s="4">
        <v>1</v>
      </c>
      <c r="M5318" s="4" t="s">
        <v>1090</v>
      </c>
      <c r="N5318" s="4"/>
    </row>
    <row r="5319" spans="1:14" hidden="1" x14ac:dyDescent="0.3">
      <c r="A5319" s="5" t="s">
        <v>603</v>
      </c>
      <c r="B5319" s="5">
        <v>49</v>
      </c>
      <c r="C5319" s="5">
        <v>49.1</v>
      </c>
      <c r="D5319" s="5">
        <v>364</v>
      </c>
      <c r="E5319" s="4" t="s">
        <v>861</v>
      </c>
      <c r="F5319" s="12" t="s">
        <v>2101</v>
      </c>
      <c r="G5319" s="4" t="s">
        <v>1350</v>
      </c>
      <c r="H5319" s="4">
        <v>2.4</v>
      </c>
      <c r="I5319" s="4"/>
      <c r="J5319" s="17" t="s">
        <v>1347</v>
      </c>
      <c r="K5319" s="4"/>
      <c r="L5319" s="4">
        <v>1</v>
      </c>
      <c r="M5319" s="4" t="s">
        <v>1090</v>
      </c>
      <c r="N5319" s="4"/>
    </row>
    <row r="5320" spans="1:14" hidden="1" x14ac:dyDescent="0.3">
      <c r="A5320" s="5" t="s">
        <v>603</v>
      </c>
      <c r="B5320" s="5">
        <v>49</v>
      </c>
      <c r="C5320" s="5">
        <v>49.1</v>
      </c>
      <c r="D5320" s="5">
        <v>364</v>
      </c>
      <c r="E5320" s="4" t="s">
        <v>861</v>
      </c>
      <c r="F5320" s="12" t="s">
        <v>2102</v>
      </c>
      <c r="G5320" s="4" t="s">
        <v>1350</v>
      </c>
      <c r="H5320" s="4">
        <v>1.4</v>
      </c>
      <c r="I5320" s="4"/>
      <c r="J5320" s="17" t="s">
        <v>1347</v>
      </c>
      <c r="K5320" s="4"/>
      <c r="L5320" s="4">
        <v>1</v>
      </c>
      <c r="M5320" s="4" t="s">
        <v>1090</v>
      </c>
      <c r="N5320" s="4"/>
    </row>
    <row r="5321" spans="1:14" hidden="1" x14ac:dyDescent="0.3">
      <c r="A5321" s="5" t="s">
        <v>603</v>
      </c>
      <c r="B5321" s="5">
        <v>49</v>
      </c>
      <c r="C5321" s="5">
        <v>49.1</v>
      </c>
      <c r="D5321" s="5">
        <v>364</v>
      </c>
      <c r="E5321" s="4" t="s">
        <v>861</v>
      </c>
      <c r="F5321" s="12" t="s">
        <v>2103</v>
      </c>
      <c r="G5321" s="4" t="s">
        <v>1350</v>
      </c>
      <c r="H5321" s="4">
        <v>6.8</v>
      </c>
      <c r="I5321" s="4"/>
      <c r="J5321" s="17" t="s">
        <v>1347</v>
      </c>
      <c r="K5321" s="4"/>
      <c r="L5321" s="4">
        <v>1</v>
      </c>
      <c r="M5321" s="4" t="s">
        <v>1090</v>
      </c>
      <c r="N5321" s="4"/>
    </row>
    <row r="5322" spans="1:14" hidden="1" x14ac:dyDescent="0.3">
      <c r="A5322" s="5" t="s">
        <v>603</v>
      </c>
      <c r="B5322" s="5">
        <v>49</v>
      </c>
      <c r="C5322" s="5">
        <v>49.1</v>
      </c>
      <c r="D5322" s="5">
        <v>364</v>
      </c>
      <c r="E5322" s="4" t="s">
        <v>861</v>
      </c>
      <c r="F5322" s="12" t="s">
        <v>2104</v>
      </c>
      <c r="G5322" s="4" t="s">
        <v>1350</v>
      </c>
      <c r="H5322" s="4">
        <v>8.3000000000000007</v>
      </c>
      <c r="I5322" s="4"/>
      <c r="J5322" s="17" t="s">
        <v>1347</v>
      </c>
      <c r="K5322" s="4"/>
      <c r="L5322" s="4">
        <v>1</v>
      </c>
      <c r="M5322" s="4" t="s">
        <v>1090</v>
      </c>
      <c r="N5322" s="4"/>
    </row>
    <row r="5323" spans="1:14" hidden="1" x14ac:dyDescent="0.3">
      <c r="A5323" s="5" t="s">
        <v>603</v>
      </c>
      <c r="B5323" s="5">
        <v>49</v>
      </c>
      <c r="C5323" s="5">
        <v>49.1</v>
      </c>
      <c r="D5323" s="5">
        <v>364</v>
      </c>
      <c r="E5323" s="4" t="s">
        <v>861</v>
      </c>
      <c r="F5323" s="12" t="s">
        <v>2105</v>
      </c>
      <c r="G5323" s="4" t="s">
        <v>1350</v>
      </c>
      <c r="H5323" s="4">
        <v>15.1</v>
      </c>
      <c r="I5323" s="4"/>
      <c r="J5323" s="17" t="s">
        <v>1347</v>
      </c>
      <c r="K5323" s="4"/>
      <c r="L5323" s="4">
        <v>1</v>
      </c>
      <c r="M5323" s="4" t="s">
        <v>1090</v>
      </c>
      <c r="N5323" s="4"/>
    </row>
    <row r="5324" spans="1:14" hidden="1" x14ac:dyDescent="0.3">
      <c r="A5324" s="5" t="s">
        <v>603</v>
      </c>
      <c r="B5324" s="5">
        <v>49</v>
      </c>
      <c r="C5324" s="5">
        <v>49.1</v>
      </c>
      <c r="D5324" s="5">
        <v>365</v>
      </c>
      <c r="E5324" s="4" t="s">
        <v>1339</v>
      </c>
      <c r="F5324" s="4"/>
      <c r="G5324" s="4" t="s">
        <v>1337</v>
      </c>
      <c r="H5324" s="4">
        <v>969.93197799999996</v>
      </c>
      <c r="I5324" s="4">
        <v>75.401718874727067</v>
      </c>
      <c r="J5324" s="17" t="s">
        <v>875</v>
      </c>
      <c r="K5324" s="4" t="s">
        <v>881</v>
      </c>
      <c r="L5324" s="4">
        <v>5</v>
      </c>
      <c r="M5324" s="4" t="s">
        <v>1338</v>
      </c>
      <c r="N5324" s="4"/>
    </row>
    <row r="5325" spans="1:14" hidden="1" x14ac:dyDescent="0.3">
      <c r="A5325" s="5" t="s">
        <v>603</v>
      </c>
      <c r="B5325" s="5">
        <v>49</v>
      </c>
      <c r="C5325" s="5">
        <v>49.1</v>
      </c>
      <c r="D5325" s="5">
        <v>365</v>
      </c>
      <c r="E5325" s="4" t="s">
        <v>1340</v>
      </c>
      <c r="F5325" s="4"/>
      <c r="G5325" s="4" t="s">
        <v>2229</v>
      </c>
      <c r="H5325" s="4">
        <v>0.26200000000000001</v>
      </c>
      <c r="I5325" s="4">
        <v>8.5264294989168904E-2</v>
      </c>
      <c r="J5325" s="17" t="s">
        <v>1060</v>
      </c>
      <c r="K5325" s="4" t="s">
        <v>881</v>
      </c>
      <c r="L5325" s="4">
        <v>5</v>
      </c>
      <c r="M5325" s="4" t="s">
        <v>1338</v>
      </c>
      <c r="N5325" s="4"/>
    </row>
    <row r="5326" spans="1:14" hidden="1" x14ac:dyDescent="0.3">
      <c r="A5326" s="5" t="s">
        <v>603</v>
      </c>
      <c r="B5326" s="5">
        <v>49</v>
      </c>
      <c r="C5326" s="5">
        <v>49.1</v>
      </c>
      <c r="D5326" s="5">
        <v>365</v>
      </c>
      <c r="E5326" s="4" t="s">
        <v>1340</v>
      </c>
      <c r="F5326" s="4"/>
      <c r="G5326" s="4" t="s">
        <v>2229</v>
      </c>
      <c r="H5326" s="4">
        <v>3.048</v>
      </c>
      <c r="I5326" s="4">
        <v>0.53274759502037983</v>
      </c>
      <c r="J5326" s="17" t="s">
        <v>1060</v>
      </c>
      <c r="K5326" s="4" t="s">
        <v>881</v>
      </c>
      <c r="L5326" s="4">
        <v>5</v>
      </c>
      <c r="M5326" s="4" t="s">
        <v>1338</v>
      </c>
      <c r="N5326" s="4"/>
    </row>
    <row r="5327" spans="1:14" hidden="1" x14ac:dyDescent="0.3">
      <c r="A5327" s="5" t="s">
        <v>603</v>
      </c>
      <c r="B5327" s="5">
        <v>49</v>
      </c>
      <c r="C5327" s="5">
        <v>49.1</v>
      </c>
      <c r="D5327" s="5">
        <v>365</v>
      </c>
      <c r="E5327" s="4" t="s">
        <v>1340</v>
      </c>
      <c r="F5327" s="4"/>
      <c r="G5327" s="4" t="s">
        <v>1896</v>
      </c>
      <c r="H5327" s="4">
        <v>6.9419999999999984</v>
      </c>
      <c r="I5327" s="4">
        <v>1.9795125662647393</v>
      </c>
      <c r="J5327" s="17" t="s">
        <v>1060</v>
      </c>
      <c r="K5327" s="4" t="s">
        <v>881</v>
      </c>
      <c r="L5327" s="4">
        <v>5</v>
      </c>
      <c r="M5327" s="4" t="s">
        <v>1338</v>
      </c>
      <c r="N5327" s="4"/>
    </row>
    <row r="5328" spans="1:14" hidden="1" x14ac:dyDescent="0.3">
      <c r="A5328" s="5" t="s">
        <v>603</v>
      </c>
      <c r="B5328" s="5">
        <v>49</v>
      </c>
      <c r="C5328" s="5">
        <v>49.1</v>
      </c>
      <c r="D5328" s="5">
        <v>365</v>
      </c>
      <c r="E5328" s="4" t="s">
        <v>1340</v>
      </c>
      <c r="F5328" s="4"/>
      <c r="G5328" s="4" t="s">
        <v>1341</v>
      </c>
      <c r="H5328" s="4">
        <v>0.46600000000000003</v>
      </c>
      <c r="I5328" s="4">
        <v>0.30875556675143528</v>
      </c>
      <c r="J5328" s="17" t="s">
        <v>1060</v>
      </c>
      <c r="K5328" s="4" t="s">
        <v>881</v>
      </c>
      <c r="L5328" s="4">
        <v>5</v>
      </c>
      <c r="M5328" s="4" t="s">
        <v>1338</v>
      </c>
      <c r="N5328" s="4"/>
    </row>
    <row r="5329" spans="1:14" hidden="1" x14ac:dyDescent="0.3">
      <c r="A5329" s="5" t="s">
        <v>603</v>
      </c>
      <c r="B5329" s="5">
        <v>49</v>
      </c>
      <c r="C5329" s="5">
        <v>49.1</v>
      </c>
      <c r="D5329" s="5">
        <v>365</v>
      </c>
      <c r="E5329" s="4" t="s">
        <v>1340</v>
      </c>
      <c r="F5329" s="4"/>
      <c r="G5329" s="4" t="s">
        <v>1342</v>
      </c>
      <c r="H5329" s="4">
        <v>24.715999999999998</v>
      </c>
      <c r="I5329" s="4">
        <v>3.6441020841902927</v>
      </c>
      <c r="J5329" s="17" t="s">
        <v>1060</v>
      </c>
      <c r="K5329" s="4" t="s">
        <v>881</v>
      </c>
      <c r="L5329" s="4">
        <v>5</v>
      </c>
      <c r="M5329" s="4" t="s">
        <v>1338</v>
      </c>
      <c r="N5329" s="4"/>
    </row>
    <row r="5330" spans="1:14" hidden="1" x14ac:dyDescent="0.3">
      <c r="A5330" s="5" t="s">
        <v>603</v>
      </c>
      <c r="B5330" s="5">
        <v>49</v>
      </c>
      <c r="C5330" s="5">
        <v>49.1</v>
      </c>
      <c r="D5330" s="5">
        <v>365</v>
      </c>
      <c r="E5330" s="4" t="s">
        <v>861</v>
      </c>
      <c r="F5330" s="4" t="s">
        <v>1377</v>
      </c>
      <c r="G5330" s="4" t="s">
        <v>962</v>
      </c>
      <c r="H5330" s="4">
        <v>38.980251942195089</v>
      </c>
      <c r="I5330" s="4">
        <v>1.9276436220457605</v>
      </c>
      <c r="J5330" s="17" t="s">
        <v>856</v>
      </c>
      <c r="K5330" s="4" t="s">
        <v>881</v>
      </c>
      <c r="L5330" s="4">
        <v>5</v>
      </c>
      <c r="M5330" s="4" t="s">
        <v>1338</v>
      </c>
      <c r="N5330" s="4"/>
    </row>
    <row r="5331" spans="1:14" hidden="1" x14ac:dyDescent="0.3">
      <c r="A5331" s="5" t="s">
        <v>603</v>
      </c>
      <c r="B5331" s="5">
        <v>49</v>
      </c>
      <c r="C5331" s="5">
        <v>49.1</v>
      </c>
      <c r="D5331" s="5">
        <v>365</v>
      </c>
      <c r="E5331" s="4" t="s">
        <v>861</v>
      </c>
      <c r="F5331" s="4" t="s">
        <v>1377</v>
      </c>
      <c r="G5331" s="4" t="s">
        <v>1129</v>
      </c>
      <c r="H5331" s="4">
        <v>1.3934556984284339</v>
      </c>
      <c r="I5331" s="4">
        <v>0.11943499129278386</v>
      </c>
      <c r="J5331" s="17" t="s">
        <v>856</v>
      </c>
      <c r="K5331" s="4" t="s">
        <v>881</v>
      </c>
      <c r="L5331" s="4">
        <v>5</v>
      </c>
      <c r="M5331" s="4" t="s">
        <v>1338</v>
      </c>
      <c r="N5331" s="4"/>
    </row>
    <row r="5332" spans="1:14" hidden="1" x14ac:dyDescent="0.3">
      <c r="A5332" s="5" t="s">
        <v>603</v>
      </c>
      <c r="B5332" s="5">
        <v>49</v>
      </c>
      <c r="C5332" s="5">
        <v>49.1</v>
      </c>
      <c r="D5332" s="5">
        <v>365</v>
      </c>
      <c r="E5332" s="4" t="s">
        <v>861</v>
      </c>
      <c r="F5332" s="4" t="s">
        <v>1377</v>
      </c>
      <c r="G5332" s="4" t="s">
        <v>1089</v>
      </c>
      <c r="H5332" s="4">
        <v>2.9690574390877353</v>
      </c>
      <c r="I5332" s="4">
        <v>0.31792070859007676</v>
      </c>
      <c r="J5332" s="17" t="s">
        <v>856</v>
      </c>
      <c r="K5332" s="4" t="s">
        <v>881</v>
      </c>
      <c r="L5332" s="4">
        <v>5</v>
      </c>
      <c r="M5332" s="4" t="s">
        <v>1338</v>
      </c>
      <c r="N5332" s="4"/>
    </row>
    <row r="5333" spans="1:14" hidden="1" x14ac:dyDescent="0.3">
      <c r="A5333" s="5" t="s">
        <v>603</v>
      </c>
      <c r="B5333" s="5">
        <v>49</v>
      </c>
      <c r="C5333" s="5">
        <v>49.1</v>
      </c>
      <c r="D5333" s="5">
        <v>365</v>
      </c>
      <c r="E5333" s="4" t="s">
        <v>861</v>
      </c>
      <c r="F5333" s="4" t="s">
        <v>1377</v>
      </c>
      <c r="G5333" s="4" t="s">
        <v>1759</v>
      </c>
      <c r="H5333" s="4">
        <v>1.5756017406593021</v>
      </c>
      <c r="I5333" s="4">
        <v>0.21574418975300941</v>
      </c>
      <c r="J5333" s="17" t="s">
        <v>856</v>
      </c>
      <c r="K5333" s="4" t="s">
        <v>881</v>
      </c>
      <c r="L5333" s="4">
        <v>5</v>
      </c>
      <c r="M5333" s="4" t="s">
        <v>1338</v>
      </c>
      <c r="N5333" s="4"/>
    </row>
    <row r="5334" spans="1:14" hidden="1" x14ac:dyDescent="0.3">
      <c r="A5334" s="5" t="s">
        <v>603</v>
      </c>
      <c r="B5334" s="5">
        <v>49</v>
      </c>
      <c r="C5334" s="5">
        <v>49.1</v>
      </c>
      <c r="D5334" s="5">
        <v>365</v>
      </c>
      <c r="E5334" s="4" t="s">
        <v>861</v>
      </c>
      <c r="F5334" s="4" t="s">
        <v>1377</v>
      </c>
      <c r="G5334" s="4" t="s">
        <v>968</v>
      </c>
      <c r="H5334" s="4">
        <v>14.826333537371209</v>
      </c>
      <c r="I5334" s="4">
        <v>0.38071603997054315</v>
      </c>
      <c r="J5334" s="17" t="s">
        <v>856</v>
      </c>
      <c r="K5334" s="4" t="s">
        <v>881</v>
      </c>
      <c r="L5334" s="4">
        <v>5</v>
      </c>
      <c r="M5334" s="4" t="s">
        <v>1338</v>
      </c>
      <c r="N5334" s="4"/>
    </row>
    <row r="5335" spans="1:14" hidden="1" x14ac:dyDescent="0.3">
      <c r="A5335" s="5" t="s">
        <v>603</v>
      </c>
      <c r="B5335" s="5">
        <v>49</v>
      </c>
      <c r="C5335" s="5">
        <v>49.1</v>
      </c>
      <c r="D5335" s="5">
        <v>365</v>
      </c>
      <c r="E5335" s="4" t="s">
        <v>861</v>
      </c>
      <c r="F5335" s="4" t="s">
        <v>1377</v>
      </c>
      <c r="G5335" s="4" t="s">
        <v>1315</v>
      </c>
      <c r="H5335" s="4">
        <v>23.912999999999997</v>
      </c>
      <c r="I5335" s="4">
        <v>15.680023485314045</v>
      </c>
      <c r="J5335" s="17" t="s">
        <v>1343</v>
      </c>
      <c r="K5335" s="4" t="s">
        <v>881</v>
      </c>
      <c r="L5335" s="4">
        <v>5</v>
      </c>
      <c r="M5335" s="4" t="s">
        <v>1338</v>
      </c>
      <c r="N5335" s="4"/>
    </row>
    <row r="5336" spans="1:14" hidden="1" x14ac:dyDescent="0.3">
      <c r="A5336" s="5" t="s">
        <v>603</v>
      </c>
      <c r="B5336" s="5">
        <v>49</v>
      </c>
      <c r="C5336" s="5">
        <v>49.1</v>
      </c>
      <c r="D5336" s="5">
        <v>365</v>
      </c>
      <c r="E5336" s="4" t="s">
        <v>861</v>
      </c>
      <c r="F5336" s="4" t="s">
        <v>1377</v>
      </c>
      <c r="G5336" s="4" t="s">
        <v>1317</v>
      </c>
      <c r="H5336" s="4">
        <v>-0.43600000000000005</v>
      </c>
      <c r="I5336" s="4">
        <v>9.3968079686667941E-2</v>
      </c>
      <c r="J5336" s="17"/>
      <c r="K5336" s="4" t="s">
        <v>881</v>
      </c>
      <c r="L5336" s="4">
        <v>5</v>
      </c>
      <c r="M5336" s="4" t="s">
        <v>1338</v>
      </c>
      <c r="N5336" s="4"/>
    </row>
    <row r="5337" spans="1:14" hidden="1" x14ac:dyDescent="0.3">
      <c r="A5337" s="5" t="s">
        <v>603</v>
      </c>
      <c r="B5337" s="5">
        <v>49</v>
      </c>
      <c r="C5337" s="5">
        <v>49.1</v>
      </c>
      <c r="D5337" s="5">
        <v>365</v>
      </c>
      <c r="E5337" s="4" t="s">
        <v>861</v>
      </c>
      <c r="F5337" s="4" t="s">
        <v>1377</v>
      </c>
      <c r="G5337" s="4" t="s">
        <v>1314</v>
      </c>
      <c r="H5337" s="4">
        <v>0.89800000000000002</v>
      </c>
      <c r="I5337" s="4">
        <v>0.18926172354704937</v>
      </c>
      <c r="J5337" s="17"/>
      <c r="K5337" s="4" t="s">
        <v>881</v>
      </c>
      <c r="L5337" s="4">
        <v>5</v>
      </c>
      <c r="M5337" s="4" t="s">
        <v>1338</v>
      </c>
      <c r="N5337" s="4"/>
    </row>
    <row r="5338" spans="1:14" hidden="1" x14ac:dyDescent="0.3">
      <c r="A5338" s="5" t="s">
        <v>603</v>
      </c>
      <c r="B5338" s="5">
        <v>49</v>
      </c>
      <c r="C5338" s="5">
        <v>49.1</v>
      </c>
      <c r="D5338" s="5">
        <v>365</v>
      </c>
      <c r="E5338" s="4" t="s">
        <v>861</v>
      </c>
      <c r="F5338" s="4" t="s">
        <v>1377</v>
      </c>
      <c r="G5338" s="4" t="s">
        <v>943</v>
      </c>
      <c r="H5338" s="4">
        <v>76.084800000000001</v>
      </c>
      <c r="I5338" s="4">
        <v>7.3639408403381434</v>
      </c>
      <c r="J5338" s="17" t="s">
        <v>856</v>
      </c>
      <c r="K5338" s="4" t="s">
        <v>881</v>
      </c>
      <c r="L5338" s="4">
        <v>5</v>
      </c>
      <c r="M5338" s="4" t="s">
        <v>1338</v>
      </c>
      <c r="N5338" s="4"/>
    </row>
    <row r="5339" spans="1:14" hidden="1" x14ac:dyDescent="0.3">
      <c r="A5339" s="5" t="s">
        <v>603</v>
      </c>
      <c r="B5339" s="5">
        <v>49</v>
      </c>
      <c r="C5339" s="5">
        <v>49.1</v>
      </c>
      <c r="D5339" s="5">
        <v>365</v>
      </c>
      <c r="E5339" s="4" t="s">
        <v>861</v>
      </c>
      <c r="F5339" s="12">
        <v>0</v>
      </c>
      <c r="G5339" s="4" t="s">
        <v>1896</v>
      </c>
      <c r="H5339" s="4">
        <v>0.5</v>
      </c>
      <c r="I5339" s="4"/>
      <c r="J5339" s="17" t="s">
        <v>1347</v>
      </c>
      <c r="K5339" s="4"/>
      <c r="L5339" s="4">
        <v>1</v>
      </c>
      <c r="M5339" s="4" t="s">
        <v>1090</v>
      </c>
      <c r="N5339" s="4"/>
    </row>
    <row r="5340" spans="1:14" hidden="1" x14ac:dyDescent="0.3">
      <c r="A5340" s="5" t="s">
        <v>603</v>
      </c>
      <c r="B5340" s="5">
        <v>49</v>
      </c>
      <c r="C5340" s="5">
        <v>49.1</v>
      </c>
      <c r="D5340" s="5">
        <v>365</v>
      </c>
      <c r="E5340" s="4" t="s">
        <v>861</v>
      </c>
      <c r="F5340" s="12">
        <v>1</v>
      </c>
      <c r="G5340" s="4" t="s">
        <v>1896</v>
      </c>
      <c r="H5340" s="4">
        <v>4.4000000000000004</v>
      </c>
      <c r="I5340" s="4"/>
      <c r="J5340" s="17" t="s">
        <v>1347</v>
      </c>
      <c r="K5340" s="4"/>
      <c r="L5340" s="4">
        <v>1</v>
      </c>
      <c r="M5340" s="4" t="s">
        <v>1090</v>
      </c>
      <c r="N5340" s="4"/>
    </row>
    <row r="5341" spans="1:14" hidden="1" x14ac:dyDescent="0.3">
      <c r="A5341" s="5" t="s">
        <v>603</v>
      </c>
      <c r="B5341" s="5">
        <v>49</v>
      </c>
      <c r="C5341" s="5">
        <v>49.1</v>
      </c>
      <c r="D5341" s="5">
        <v>365</v>
      </c>
      <c r="E5341" s="4" t="s">
        <v>861</v>
      </c>
      <c r="F5341" s="12">
        <v>2</v>
      </c>
      <c r="G5341" s="4" t="s">
        <v>1896</v>
      </c>
      <c r="H5341" s="4">
        <v>44</v>
      </c>
      <c r="I5341" s="4"/>
      <c r="J5341" s="17" t="s">
        <v>1347</v>
      </c>
      <c r="K5341" s="4"/>
      <c r="L5341" s="4">
        <v>1</v>
      </c>
      <c r="M5341" s="4" t="s">
        <v>1090</v>
      </c>
      <c r="N5341" s="4"/>
    </row>
    <row r="5342" spans="1:14" hidden="1" x14ac:dyDescent="0.3">
      <c r="A5342" s="5" t="s">
        <v>603</v>
      </c>
      <c r="B5342" s="5">
        <v>49</v>
      </c>
      <c r="C5342" s="5">
        <v>49.1</v>
      </c>
      <c r="D5342" s="5">
        <v>365</v>
      </c>
      <c r="E5342" s="4" t="s">
        <v>861</v>
      </c>
      <c r="F5342" s="12">
        <v>3</v>
      </c>
      <c r="G5342" s="4" t="s">
        <v>1896</v>
      </c>
      <c r="H5342" s="4">
        <v>27</v>
      </c>
      <c r="I5342" s="4"/>
      <c r="J5342" s="17" t="s">
        <v>1347</v>
      </c>
      <c r="K5342" s="4"/>
      <c r="L5342" s="4">
        <v>1</v>
      </c>
      <c r="M5342" s="4" t="s">
        <v>1090</v>
      </c>
      <c r="N5342" s="4"/>
    </row>
    <row r="5343" spans="1:14" hidden="1" x14ac:dyDescent="0.3">
      <c r="A5343" s="5" t="s">
        <v>603</v>
      </c>
      <c r="B5343" s="5">
        <v>49</v>
      </c>
      <c r="C5343" s="5">
        <v>49.1</v>
      </c>
      <c r="D5343" s="5">
        <v>365</v>
      </c>
      <c r="E5343" s="4" t="s">
        <v>861</v>
      </c>
      <c r="F5343" s="12">
        <v>4</v>
      </c>
      <c r="G5343" s="4" t="s">
        <v>1896</v>
      </c>
      <c r="H5343" s="4">
        <v>26</v>
      </c>
      <c r="I5343" s="4"/>
      <c r="J5343" s="17" t="s">
        <v>1347</v>
      </c>
      <c r="K5343" s="4"/>
      <c r="L5343" s="4">
        <v>1</v>
      </c>
      <c r="M5343" s="4" t="s">
        <v>1090</v>
      </c>
      <c r="N5343" s="4"/>
    </row>
    <row r="5344" spans="1:14" hidden="1" x14ac:dyDescent="0.3">
      <c r="A5344" s="5" t="s">
        <v>603</v>
      </c>
      <c r="B5344" s="5">
        <v>49</v>
      </c>
      <c r="C5344" s="5">
        <v>49.1</v>
      </c>
      <c r="D5344" s="5">
        <v>365</v>
      </c>
      <c r="E5344" s="4" t="s">
        <v>861</v>
      </c>
      <c r="F5344" s="12">
        <v>5</v>
      </c>
      <c r="G5344" s="4" t="s">
        <v>1896</v>
      </c>
      <c r="H5344" s="4">
        <v>36</v>
      </c>
      <c r="I5344" s="4"/>
      <c r="J5344" s="17" t="s">
        <v>1347</v>
      </c>
      <c r="K5344" s="4"/>
      <c r="L5344" s="4">
        <v>1</v>
      </c>
      <c r="M5344" s="4" t="s">
        <v>1090</v>
      </c>
      <c r="N5344" s="4"/>
    </row>
    <row r="5345" spans="1:14" hidden="1" x14ac:dyDescent="0.3">
      <c r="A5345" s="5" t="s">
        <v>603</v>
      </c>
      <c r="B5345" s="5">
        <v>49</v>
      </c>
      <c r="C5345" s="5">
        <v>49.1</v>
      </c>
      <c r="D5345" s="5">
        <v>365</v>
      </c>
      <c r="E5345" s="4" t="s">
        <v>861</v>
      </c>
      <c r="F5345" s="12">
        <v>7.5</v>
      </c>
      <c r="G5345" s="4" t="s">
        <v>1896</v>
      </c>
      <c r="H5345" s="4">
        <v>49</v>
      </c>
      <c r="I5345" s="4"/>
      <c r="J5345" s="17" t="s">
        <v>1347</v>
      </c>
      <c r="K5345" s="4"/>
      <c r="L5345" s="4">
        <v>1</v>
      </c>
      <c r="M5345" s="4" t="s">
        <v>1090</v>
      </c>
      <c r="N5345" s="4"/>
    </row>
    <row r="5346" spans="1:14" hidden="1" x14ac:dyDescent="0.3">
      <c r="A5346" s="5" t="s">
        <v>603</v>
      </c>
      <c r="B5346" s="5">
        <v>49</v>
      </c>
      <c r="C5346" s="5">
        <v>49.1</v>
      </c>
      <c r="D5346" s="5">
        <v>365</v>
      </c>
      <c r="E5346" s="4" t="s">
        <v>861</v>
      </c>
      <c r="F5346" s="12">
        <v>10</v>
      </c>
      <c r="G5346" s="4" t="s">
        <v>1896</v>
      </c>
      <c r="H5346" s="4">
        <v>39</v>
      </c>
      <c r="I5346" s="4"/>
      <c r="J5346" s="17" t="s">
        <v>1347</v>
      </c>
      <c r="K5346" s="4"/>
      <c r="L5346" s="4">
        <v>1</v>
      </c>
      <c r="M5346" s="4" t="s">
        <v>1090</v>
      </c>
      <c r="N5346" s="4"/>
    </row>
    <row r="5347" spans="1:14" hidden="1" x14ac:dyDescent="0.3">
      <c r="A5347" s="5" t="s">
        <v>603</v>
      </c>
      <c r="B5347" s="5">
        <v>49</v>
      </c>
      <c r="C5347" s="5">
        <v>49.1</v>
      </c>
      <c r="D5347" s="5">
        <v>365</v>
      </c>
      <c r="E5347" s="4" t="s">
        <v>861</v>
      </c>
      <c r="F5347" s="12">
        <v>14</v>
      </c>
      <c r="G5347" s="4" t="s">
        <v>1896</v>
      </c>
      <c r="H5347" s="4">
        <v>35</v>
      </c>
      <c r="I5347" s="4"/>
      <c r="J5347" s="17" t="s">
        <v>1347</v>
      </c>
      <c r="K5347" s="4"/>
      <c r="L5347" s="4">
        <v>1</v>
      </c>
      <c r="M5347" s="4" t="s">
        <v>1090</v>
      </c>
      <c r="N5347" s="4"/>
    </row>
    <row r="5348" spans="1:14" hidden="1" x14ac:dyDescent="0.3">
      <c r="A5348" s="5" t="s">
        <v>603</v>
      </c>
      <c r="B5348" s="5">
        <v>49</v>
      </c>
      <c r="C5348" s="5">
        <v>49.1</v>
      </c>
      <c r="D5348" s="5">
        <v>365</v>
      </c>
      <c r="E5348" s="4" t="s">
        <v>861</v>
      </c>
      <c r="F5348" s="12">
        <v>17</v>
      </c>
      <c r="G5348" s="4" t="s">
        <v>1896</v>
      </c>
      <c r="H5348" s="4">
        <v>47</v>
      </c>
      <c r="I5348" s="4"/>
      <c r="J5348" s="17" t="s">
        <v>1347</v>
      </c>
      <c r="K5348" s="4"/>
      <c r="L5348" s="4">
        <v>1</v>
      </c>
      <c r="M5348" s="4" t="s">
        <v>1090</v>
      </c>
      <c r="N5348" s="4"/>
    </row>
    <row r="5349" spans="1:14" hidden="1" x14ac:dyDescent="0.3">
      <c r="A5349" s="5" t="s">
        <v>603</v>
      </c>
      <c r="B5349" s="5">
        <v>49</v>
      </c>
      <c r="C5349" s="5">
        <v>49.1</v>
      </c>
      <c r="D5349" s="5">
        <v>365</v>
      </c>
      <c r="E5349" s="4" t="s">
        <v>861</v>
      </c>
      <c r="F5349" s="12">
        <v>20</v>
      </c>
      <c r="G5349" s="4" t="s">
        <v>1896</v>
      </c>
      <c r="H5349" s="4">
        <v>51</v>
      </c>
      <c r="I5349" s="4"/>
      <c r="J5349" s="17" t="s">
        <v>1347</v>
      </c>
      <c r="K5349" s="4"/>
      <c r="L5349" s="4">
        <v>1</v>
      </c>
      <c r="M5349" s="4" t="s">
        <v>1090</v>
      </c>
      <c r="N5349" s="4"/>
    </row>
    <row r="5350" spans="1:14" hidden="1" x14ac:dyDescent="0.3">
      <c r="A5350" s="5" t="s">
        <v>603</v>
      </c>
      <c r="B5350" s="5">
        <v>49</v>
      </c>
      <c r="C5350" s="5">
        <v>49.1</v>
      </c>
      <c r="D5350" s="5">
        <v>365</v>
      </c>
      <c r="E5350" s="4" t="s">
        <v>861</v>
      </c>
      <c r="F5350" s="12">
        <v>0</v>
      </c>
      <c r="G5350" s="4" t="s">
        <v>2229</v>
      </c>
      <c r="H5350" s="4">
        <v>0.15</v>
      </c>
      <c r="I5350" s="4"/>
      <c r="J5350" s="17" t="s">
        <v>1347</v>
      </c>
      <c r="K5350" s="4"/>
      <c r="L5350" s="4">
        <v>1</v>
      </c>
      <c r="M5350" s="4" t="s">
        <v>1090</v>
      </c>
      <c r="N5350" s="4"/>
    </row>
    <row r="5351" spans="1:14" hidden="1" x14ac:dyDescent="0.3">
      <c r="A5351" s="5" t="s">
        <v>603</v>
      </c>
      <c r="B5351" s="5">
        <v>49</v>
      </c>
      <c r="C5351" s="5">
        <v>49.1</v>
      </c>
      <c r="D5351" s="5">
        <v>365</v>
      </c>
      <c r="E5351" s="4" t="s">
        <v>861</v>
      </c>
      <c r="F5351" s="12">
        <v>1</v>
      </c>
      <c r="G5351" s="4" t="s">
        <v>2229</v>
      </c>
      <c r="H5351" s="4">
        <v>7.0000000000000007E-2</v>
      </c>
      <c r="I5351" s="4"/>
      <c r="J5351" s="17" t="s">
        <v>1347</v>
      </c>
      <c r="K5351" s="4"/>
      <c r="L5351" s="4">
        <v>1</v>
      </c>
      <c r="M5351" s="4" t="s">
        <v>1090</v>
      </c>
      <c r="N5351" s="4"/>
    </row>
    <row r="5352" spans="1:14" hidden="1" x14ac:dyDescent="0.3">
      <c r="A5352" s="5" t="s">
        <v>603</v>
      </c>
      <c r="B5352" s="5">
        <v>49</v>
      </c>
      <c r="C5352" s="5">
        <v>49.1</v>
      </c>
      <c r="D5352" s="5">
        <v>365</v>
      </c>
      <c r="E5352" s="4" t="s">
        <v>861</v>
      </c>
      <c r="F5352" s="12">
        <v>2</v>
      </c>
      <c r="G5352" s="4" t="s">
        <v>2229</v>
      </c>
      <c r="H5352" s="4">
        <v>0.1</v>
      </c>
      <c r="I5352" s="4"/>
      <c r="J5352" s="17" t="s">
        <v>1347</v>
      </c>
      <c r="K5352" s="4"/>
      <c r="L5352" s="4">
        <v>1</v>
      </c>
      <c r="M5352" s="4" t="s">
        <v>1090</v>
      </c>
      <c r="N5352" s="4"/>
    </row>
    <row r="5353" spans="1:14" hidden="1" x14ac:dyDescent="0.3">
      <c r="A5353" s="5" t="s">
        <v>603</v>
      </c>
      <c r="B5353" s="5">
        <v>49</v>
      </c>
      <c r="C5353" s="5">
        <v>49.1</v>
      </c>
      <c r="D5353" s="5">
        <v>365</v>
      </c>
      <c r="E5353" s="4" t="s">
        <v>861</v>
      </c>
      <c r="F5353" s="12">
        <v>3</v>
      </c>
      <c r="G5353" s="4" t="s">
        <v>2229</v>
      </c>
      <c r="H5353" s="4">
        <v>0.18</v>
      </c>
      <c r="I5353" s="4"/>
      <c r="J5353" s="17" t="s">
        <v>1347</v>
      </c>
      <c r="K5353" s="4"/>
      <c r="L5353" s="4">
        <v>1</v>
      </c>
      <c r="M5353" s="4" t="s">
        <v>1090</v>
      </c>
      <c r="N5353" s="4"/>
    </row>
    <row r="5354" spans="1:14" hidden="1" x14ac:dyDescent="0.3">
      <c r="A5354" s="5" t="s">
        <v>603</v>
      </c>
      <c r="B5354" s="5">
        <v>49</v>
      </c>
      <c r="C5354" s="5">
        <v>49.1</v>
      </c>
      <c r="D5354" s="5">
        <v>365</v>
      </c>
      <c r="E5354" s="4" t="s">
        <v>861</v>
      </c>
      <c r="F5354" s="12">
        <v>4</v>
      </c>
      <c r="G5354" s="4" t="s">
        <v>2229</v>
      </c>
      <c r="H5354" s="4">
        <v>0.04</v>
      </c>
      <c r="I5354" s="4"/>
      <c r="J5354" s="17" t="s">
        <v>1347</v>
      </c>
      <c r="K5354" s="4"/>
      <c r="L5354" s="4">
        <v>1</v>
      </c>
      <c r="M5354" s="4" t="s">
        <v>1090</v>
      </c>
      <c r="N5354" s="4"/>
    </row>
    <row r="5355" spans="1:14" hidden="1" x14ac:dyDescent="0.3">
      <c r="A5355" s="5" t="s">
        <v>603</v>
      </c>
      <c r="B5355" s="5">
        <v>49</v>
      </c>
      <c r="C5355" s="5">
        <v>49.1</v>
      </c>
      <c r="D5355" s="5">
        <v>365</v>
      </c>
      <c r="E5355" s="4" t="s">
        <v>861</v>
      </c>
      <c r="F5355" s="12">
        <v>5</v>
      </c>
      <c r="G5355" s="4" t="s">
        <v>2229</v>
      </c>
      <c r="H5355" s="4">
        <v>7.0000000000000007E-2</v>
      </c>
      <c r="I5355" s="4"/>
      <c r="J5355" s="17" t="s">
        <v>1347</v>
      </c>
      <c r="K5355" s="4"/>
      <c r="L5355" s="4">
        <v>1</v>
      </c>
      <c r="M5355" s="4" t="s">
        <v>1090</v>
      </c>
      <c r="N5355" s="4"/>
    </row>
    <row r="5356" spans="1:14" hidden="1" x14ac:dyDescent="0.3">
      <c r="A5356" s="5" t="s">
        <v>603</v>
      </c>
      <c r="B5356" s="5">
        <v>49</v>
      </c>
      <c r="C5356" s="5">
        <v>49.1</v>
      </c>
      <c r="D5356" s="5">
        <v>365</v>
      </c>
      <c r="E5356" s="4" t="s">
        <v>861</v>
      </c>
      <c r="F5356" s="12">
        <v>7.5</v>
      </c>
      <c r="G5356" s="4" t="s">
        <v>2229</v>
      </c>
      <c r="H5356" s="4">
        <v>0.06</v>
      </c>
      <c r="I5356" s="4"/>
      <c r="J5356" s="17" t="s">
        <v>1347</v>
      </c>
      <c r="K5356" s="4"/>
      <c r="L5356" s="4">
        <v>1</v>
      </c>
      <c r="M5356" s="4" t="s">
        <v>1090</v>
      </c>
      <c r="N5356" s="4"/>
    </row>
    <row r="5357" spans="1:14" hidden="1" x14ac:dyDescent="0.3">
      <c r="A5357" s="5" t="s">
        <v>603</v>
      </c>
      <c r="B5357" s="5">
        <v>49</v>
      </c>
      <c r="C5357" s="5">
        <v>49.1</v>
      </c>
      <c r="D5357" s="5">
        <v>365</v>
      </c>
      <c r="E5357" s="4" t="s">
        <v>861</v>
      </c>
      <c r="F5357" s="12">
        <v>10</v>
      </c>
      <c r="G5357" s="4" t="s">
        <v>2229</v>
      </c>
      <c r="H5357" s="4">
        <v>7.0000000000000007E-2</v>
      </c>
      <c r="I5357" s="4"/>
      <c r="J5357" s="17" t="s">
        <v>1347</v>
      </c>
      <c r="K5357" s="4"/>
      <c r="L5357" s="4">
        <v>1</v>
      </c>
      <c r="M5357" s="4" t="s">
        <v>1090</v>
      </c>
      <c r="N5357" s="4"/>
    </row>
    <row r="5358" spans="1:14" hidden="1" x14ac:dyDescent="0.3">
      <c r="A5358" s="5" t="s">
        <v>603</v>
      </c>
      <c r="B5358" s="5">
        <v>49</v>
      </c>
      <c r="C5358" s="5">
        <v>49.1</v>
      </c>
      <c r="D5358" s="5">
        <v>365</v>
      </c>
      <c r="E5358" s="4" t="s">
        <v>861</v>
      </c>
      <c r="F5358" s="12">
        <v>14</v>
      </c>
      <c r="G5358" s="4" t="s">
        <v>2229</v>
      </c>
      <c r="H5358" s="4">
        <v>7.0000000000000007E-2</v>
      </c>
      <c r="I5358" s="4"/>
      <c r="J5358" s="17" t="s">
        <v>1347</v>
      </c>
      <c r="K5358" s="4"/>
      <c r="L5358" s="4">
        <v>1</v>
      </c>
      <c r="M5358" s="4" t="s">
        <v>1090</v>
      </c>
      <c r="N5358" s="4"/>
    </row>
    <row r="5359" spans="1:14" hidden="1" x14ac:dyDescent="0.3">
      <c r="A5359" s="5" t="s">
        <v>603</v>
      </c>
      <c r="B5359" s="5">
        <v>49</v>
      </c>
      <c r="C5359" s="5">
        <v>49.1</v>
      </c>
      <c r="D5359" s="5">
        <v>365</v>
      </c>
      <c r="E5359" s="4" t="s">
        <v>861</v>
      </c>
      <c r="F5359" s="12">
        <v>17</v>
      </c>
      <c r="G5359" s="4" t="s">
        <v>2229</v>
      </c>
      <c r="H5359" s="4">
        <v>0.17</v>
      </c>
      <c r="I5359" s="4"/>
      <c r="J5359" s="17" t="s">
        <v>1347</v>
      </c>
      <c r="K5359" s="4"/>
      <c r="L5359" s="4">
        <v>1</v>
      </c>
      <c r="M5359" s="4" t="s">
        <v>1090</v>
      </c>
      <c r="N5359" s="4"/>
    </row>
    <row r="5360" spans="1:14" hidden="1" x14ac:dyDescent="0.3">
      <c r="A5360" s="5" t="s">
        <v>603</v>
      </c>
      <c r="B5360" s="5">
        <v>49</v>
      </c>
      <c r="C5360" s="5">
        <v>49.1</v>
      </c>
      <c r="D5360" s="5">
        <v>365</v>
      </c>
      <c r="E5360" s="4" t="s">
        <v>861</v>
      </c>
      <c r="F5360" s="12">
        <v>20</v>
      </c>
      <c r="G5360" s="4" t="s">
        <v>2229</v>
      </c>
      <c r="H5360" s="4">
        <v>0.09</v>
      </c>
      <c r="I5360" s="4"/>
      <c r="J5360" s="17" t="s">
        <v>1347</v>
      </c>
      <c r="K5360" s="4"/>
      <c r="L5360" s="4">
        <v>1</v>
      </c>
      <c r="M5360" s="4" t="s">
        <v>1090</v>
      </c>
      <c r="N5360" s="4"/>
    </row>
    <row r="5361" spans="1:14" hidden="1" x14ac:dyDescent="0.3">
      <c r="A5361" s="5" t="s">
        <v>603</v>
      </c>
      <c r="B5361" s="5">
        <v>49</v>
      </c>
      <c r="C5361" s="5">
        <v>49.1</v>
      </c>
      <c r="D5361" s="5">
        <v>365</v>
      </c>
      <c r="E5361" s="4" t="s">
        <v>861</v>
      </c>
      <c r="F5361" s="12">
        <v>0</v>
      </c>
      <c r="G5361" s="4" t="s">
        <v>874</v>
      </c>
      <c r="H5361" s="4">
        <v>198.40177100092436</v>
      </c>
      <c r="I5361" s="4"/>
      <c r="J5361" s="17" t="s">
        <v>1348</v>
      </c>
      <c r="K5361" s="4"/>
      <c r="L5361" s="4">
        <v>1</v>
      </c>
      <c r="M5361" s="4" t="s">
        <v>1090</v>
      </c>
      <c r="N5361" s="4"/>
    </row>
    <row r="5362" spans="1:14" hidden="1" x14ac:dyDescent="0.3">
      <c r="A5362" s="5" t="s">
        <v>603</v>
      </c>
      <c r="B5362" s="5">
        <v>49</v>
      </c>
      <c r="C5362" s="5">
        <v>49.1</v>
      </c>
      <c r="D5362" s="5">
        <v>365</v>
      </c>
      <c r="E5362" s="4" t="s">
        <v>861</v>
      </c>
      <c r="F5362" s="12">
        <v>0.1</v>
      </c>
      <c r="G5362" s="4" t="s">
        <v>874</v>
      </c>
      <c r="H5362" s="4">
        <v>198.82435989638094</v>
      </c>
      <c r="I5362" s="4"/>
      <c r="J5362" s="17" t="s">
        <v>1348</v>
      </c>
      <c r="K5362" s="4"/>
      <c r="L5362" s="4">
        <v>1</v>
      </c>
      <c r="M5362" s="4" t="s">
        <v>1090</v>
      </c>
      <c r="N5362" s="4"/>
    </row>
    <row r="5363" spans="1:14" hidden="1" x14ac:dyDescent="0.3">
      <c r="A5363" s="5" t="s">
        <v>603</v>
      </c>
      <c r="B5363" s="5">
        <v>49</v>
      </c>
      <c r="C5363" s="5">
        <v>49.1</v>
      </c>
      <c r="D5363" s="5">
        <v>365</v>
      </c>
      <c r="E5363" s="4" t="s">
        <v>861</v>
      </c>
      <c r="F5363" s="12">
        <v>0.2</v>
      </c>
      <c r="G5363" s="4" t="s">
        <v>874</v>
      </c>
      <c r="H5363" s="4">
        <v>192.57692149331382</v>
      </c>
      <c r="I5363" s="4"/>
      <c r="J5363" s="17" t="s">
        <v>1348</v>
      </c>
      <c r="K5363" s="4"/>
      <c r="L5363" s="4">
        <v>1</v>
      </c>
      <c r="M5363" s="4" t="s">
        <v>1090</v>
      </c>
      <c r="N5363" s="4"/>
    </row>
    <row r="5364" spans="1:14" hidden="1" x14ac:dyDescent="0.3">
      <c r="A5364" s="5" t="s">
        <v>603</v>
      </c>
      <c r="B5364" s="5">
        <v>49</v>
      </c>
      <c r="C5364" s="5">
        <v>49.1</v>
      </c>
      <c r="D5364" s="5">
        <v>365</v>
      </c>
      <c r="E5364" s="4" t="s">
        <v>861</v>
      </c>
      <c r="F5364" s="12">
        <v>0.3</v>
      </c>
      <c r="G5364" s="4" t="s">
        <v>874</v>
      </c>
      <c r="H5364" s="4">
        <v>160.58413691329662</v>
      </c>
      <c r="I5364" s="4"/>
      <c r="J5364" s="17" t="s">
        <v>1348</v>
      </c>
      <c r="K5364" s="4"/>
      <c r="L5364" s="4">
        <v>1</v>
      </c>
      <c r="M5364" s="4" t="s">
        <v>1090</v>
      </c>
      <c r="N5364" s="4"/>
    </row>
    <row r="5365" spans="1:14" hidden="1" x14ac:dyDescent="0.3">
      <c r="A5365" s="5" t="s">
        <v>603</v>
      </c>
      <c r="B5365" s="5">
        <v>49</v>
      </c>
      <c r="C5365" s="5">
        <v>49.1</v>
      </c>
      <c r="D5365" s="5">
        <v>365</v>
      </c>
      <c r="E5365" s="4" t="s">
        <v>861</v>
      </c>
      <c r="F5365" s="12">
        <v>0.4</v>
      </c>
      <c r="G5365" s="4" t="s">
        <v>874</v>
      </c>
      <c r="H5365" s="4">
        <v>45.156740068215797</v>
      </c>
      <c r="I5365" s="4"/>
      <c r="J5365" s="17" t="s">
        <v>1348</v>
      </c>
      <c r="K5365" s="4"/>
      <c r="L5365" s="4">
        <v>1</v>
      </c>
      <c r="M5365" s="4" t="s">
        <v>1090</v>
      </c>
      <c r="N5365" s="4"/>
    </row>
    <row r="5366" spans="1:14" hidden="1" x14ac:dyDescent="0.3">
      <c r="A5366" s="5" t="s">
        <v>603</v>
      </c>
      <c r="B5366" s="5">
        <v>49</v>
      </c>
      <c r="C5366" s="5">
        <v>49.1</v>
      </c>
      <c r="D5366" s="5">
        <v>365</v>
      </c>
      <c r="E5366" s="4" t="s">
        <v>861</v>
      </c>
      <c r="F5366" s="12">
        <v>0.5</v>
      </c>
      <c r="G5366" s="4" t="s">
        <v>874</v>
      </c>
      <c r="H5366" s="4">
        <v>3.8271841320504669</v>
      </c>
      <c r="I5366" s="4"/>
      <c r="J5366" s="17" t="s">
        <v>1348</v>
      </c>
      <c r="K5366" s="4"/>
      <c r="L5366" s="4">
        <v>1</v>
      </c>
      <c r="M5366" s="4" t="s">
        <v>1090</v>
      </c>
      <c r="N5366" s="4"/>
    </row>
    <row r="5367" spans="1:14" hidden="1" x14ac:dyDescent="0.3">
      <c r="A5367" s="5" t="s">
        <v>603</v>
      </c>
      <c r="B5367" s="5">
        <v>49</v>
      </c>
      <c r="C5367" s="5">
        <v>49.1</v>
      </c>
      <c r="D5367" s="5">
        <v>365</v>
      </c>
      <c r="E5367" s="4" t="s">
        <v>861</v>
      </c>
      <c r="F5367" s="12">
        <v>0.6</v>
      </c>
      <c r="G5367" s="4" t="s">
        <v>874</v>
      </c>
      <c r="H5367" s="4">
        <v>-0.2430618032038766</v>
      </c>
      <c r="I5367" s="4"/>
      <c r="J5367" s="17" t="s">
        <v>1348</v>
      </c>
      <c r="K5367" s="4"/>
      <c r="L5367" s="4">
        <v>1</v>
      </c>
      <c r="M5367" s="4" t="s">
        <v>1090</v>
      </c>
      <c r="N5367" s="4"/>
    </row>
    <row r="5368" spans="1:14" hidden="1" x14ac:dyDescent="0.3">
      <c r="A5368" s="5" t="s">
        <v>603</v>
      </c>
      <c r="B5368" s="5">
        <v>49</v>
      </c>
      <c r="C5368" s="5">
        <v>49.1</v>
      </c>
      <c r="D5368" s="5">
        <v>365</v>
      </c>
      <c r="E5368" s="4" t="s">
        <v>861</v>
      </c>
      <c r="F5368" s="12">
        <v>0.7</v>
      </c>
      <c r="G5368" s="4" t="s">
        <v>874</v>
      </c>
      <c r="H5368" s="4">
        <v>-0.32269311540983087</v>
      </c>
      <c r="I5368" s="4"/>
      <c r="J5368" s="17" t="s">
        <v>1348</v>
      </c>
      <c r="K5368" s="4"/>
      <c r="L5368" s="4">
        <v>1</v>
      </c>
      <c r="M5368" s="4" t="s">
        <v>1090</v>
      </c>
      <c r="N5368" s="4"/>
    </row>
    <row r="5369" spans="1:14" hidden="1" x14ac:dyDescent="0.3">
      <c r="A5369" s="5" t="s">
        <v>603</v>
      </c>
      <c r="B5369" s="5">
        <v>49</v>
      </c>
      <c r="C5369" s="5">
        <v>49.1</v>
      </c>
      <c r="D5369" s="5">
        <v>365</v>
      </c>
      <c r="E5369" s="4" t="s">
        <v>861</v>
      </c>
      <c r="F5369" s="12">
        <v>0.8</v>
      </c>
      <c r="G5369" s="4" t="s">
        <v>874</v>
      </c>
      <c r="H5369" s="4">
        <v>-0.32631272051010152</v>
      </c>
      <c r="I5369" s="4"/>
      <c r="J5369" s="17" t="s">
        <v>1348</v>
      </c>
      <c r="K5369" s="4"/>
      <c r="L5369" s="4">
        <v>1</v>
      </c>
      <c r="M5369" s="4" t="s">
        <v>1090</v>
      </c>
      <c r="N5369" s="4"/>
    </row>
    <row r="5370" spans="1:14" hidden="1" x14ac:dyDescent="0.3">
      <c r="A5370" s="5" t="s">
        <v>603</v>
      </c>
      <c r="B5370" s="5">
        <v>49</v>
      </c>
      <c r="C5370" s="5">
        <v>49.1</v>
      </c>
      <c r="D5370" s="5">
        <v>365</v>
      </c>
      <c r="E5370" s="4" t="s">
        <v>861</v>
      </c>
      <c r="F5370" s="12">
        <v>0.9</v>
      </c>
      <c r="G5370" s="4" t="s">
        <v>874</v>
      </c>
      <c r="H5370" s="4">
        <v>-0.26658923635563581</v>
      </c>
      <c r="I5370" s="4"/>
      <c r="J5370" s="17" t="s">
        <v>1348</v>
      </c>
      <c r="K5370" s="4"/>
      <c r="L5370" s="4">
        <v>1</v>
      </c>
      <c r="M5370" s="4" t="s">
        <v>1090</v>
      </c>
      <c r="N5370" s="4"/>
    </row>
    <row r="5371" spans="1:14" hidden="1" x14ac:dyDescent="0.3">
      <c r="A5371" s="5" t="s">
        <v>603</v>
      </c>
      <c r="B5371" s="5">
        <v>49</v>
      </c>
      <c r="C5371" s="5">
        <v>49.1</v>
      </c>
      <c r="D5371" s="5">
        <v>365</v>
      </c>
      <c r="E5371" s="4" t="s">
        <v>861</v>
      </c>
      <c r="F5371" s="12">
        <v>1</v>
      </c>
      <c r="G5371" s="4" t="s">
        <v>874</v>
      </c>
      <c r="H5371" s="4">
        <v>-0.31997841158462786</v>
      </c>
      <c r="I5371" s="4"/>
      <c r="J5371" s="17" t="s">
        <v>1348</v>
      </c>
      <c r="K5371" s="4"/>
      <c r="L5371" s="4">
        <v>1</v>
      </c>
      <c r="M5371" s="4" t="s">
        <v>1090</v>
      </c>
      <c r="N5371" s="4"/>
    </row>
    <row r="5372" spans="1:14" hidden="1" x14ac:dyDescent="0.3">
      <c r="A5372" s="5" t="s">
        <v>603</v>
      </c>
      <c r="B5372" s="5">
        <v>49</v>
      </c>
      <c r="C5372" s="5">
        <v>49.1</v>
      </c>
      <c r="D5372" s="5">
        <v>365</v>
      </c>
      <c r="E5372" s="4" t="s">
        <v>861</v>
      </c>
      <c r="F5372" s="12">
        <v>1.1000000000000001</v>
      </c>
      <c r="G5372" s="4" t="s">
        <v>874</v>
      </c>
      <c r="H5372" s="4">
        <v>-0.31907351030956022</v>
      </c>
      <c r="I5372" s="4"/>
      <c r="J5372" s="17" t="s">
        <v>1348</v>
      </c>
      <c r="K5372" s="4"/>
      <c r="L5372" s="4">
        <v>1</v>
      </c>
      <c r="M5372" s="4" t="s">
        <v>1090</v>
      </c>
      <c r="N5372" s="4"/>
    </row>
    <row r="5373" spans="1:14" hidden="1" x14ac:dyDescent="0.3">
      <c r="A5373" s="5" t="s">
        <v>603</v>
      </c>
      <c r="B5373" s="5">
        <v>49</v>
      </c>
      <c r="C5373" s="5">
        <v>49.1</v>
      </c>
      <c r="D5373" s="5">
        <v>365</v>
      </c>
      <c r="E5373" s="4" t="s">
        <v>861</v>
      </c>
      <c r="F5373" s="12">
        <v>1.2</v>
      </c>
      <c r="G5373" s="4" t="s">
        <v>874</v>
      </c>
      <c r="H5373" s="4">
        <v>-0.38513130338949952</v>
      </c>
      <c r="I5373" s="4"/>
      <c r="J5373" s="17" t="s">
        <v>1348</v>
      </c>
      <c r="K5373" s="4"/>
      <c r="L5373" s="4">
        <v>1</v>
      </c>
      <c r="M5373" s="4" t="s">
        <v>1090</v>
      </c>
      <c r="N5373" s="4"/>
    </row>
    <row r="5374" spans="1:14" hidden="1" x14ac:dyDescent="0.3">
      <c r="A5374" s="5" t="s">
        <v>603</v>
      </c>
      <c r="B5374" s="5">
        <v>49</v>
      </c>
      <c r="C5374" s="5">
        <v>49.1</v>
      </c>
      <c r="D5374" s="5">
        <v>365</v>
      </c>
      <c r="E5374" s="4" t="s">
        <v>861</v>
      </c>
      <c r="F5374" s="12">
        <v>1.3</v>
      </c>
      <c r="G5374" s="4" t="s">
        <v>874</v>
      </c>
      <c r="H5374" s="4">
        <v>-0.34803035111172542</v>
      </c>
      <c r="I5374" s="4"/>
      <c r="J5374" s="17" t="s">
        <v>1348</v>
      </c>
      <c r="K5374" s="4"/>
      <c r="L5374" s="4">
        <v>1</v>
      </c>
      <c r="M5374" s="4" t="s">
        <v>1090</v>
      </c>
      <c r="N5374" s="4"/>
    </row>
    <row r="5375" spans="1:14" hidden="1" x14ac:dyDescent="0.3">
      <c r="A5375" s="5" t="s">
        <v>603</v>
      </c>
      <c r="B5375" s="5">
        <v>49</v>
      </c>
      <c r="C5375" s="5">
        <v>49.1</v>
      </c>
      <c r="D5375" s="5">
        <v>365</v>
      </c>
      <c r="E5375" s="4" t="s">
        <v>861</v>
      </c>
      <c r="F5375" s="12">
        <v>1.4</v>
      </c>
      <c r="G5375" s="4" t="s">
        <v>874</v>
      </c>
      <c r="H5375" s="4">
        <v>-0.42223225566727368</v>
      </c>
      <c r="I5375" s="4"/>
      <c r="J5375" s="17" t="s">
        <v>1348</v>
      </c>
      <c r="K5375" s="4"/>
      <c r="L5375" s="4">
        <v>1</v>
      </c>
      <c r="M5375" s="4" t="s">
        <v>1090</v>
      </c>
      <c r="N5375" s="4"/>
    </row>
    <row r="5376" spans="1:14" hidden="1" x14ac:dyDescent="0.3">
      <c r="A5376" s="5" t="s">
        <v>603</v>
      </c>
      <c r="B5376" s="5">
        <v>49</v>
      </c>
      <c r="C5376" s="5">
        <v>49.1</v>
      </c>
      <c r="D5376" s="5">
        <v>365</v>
      </c>
      <c r="E5376" s="4" t="s">
        <v>861</v>
      </c>
      <c r="F5376" s="12">
        <v>1.5</v>
      </c>
      <c r="G5376" s="4" t="s">
        <v>874</v>
      </c>
      <c r="H5376" s="4">
        <v>-0.32088331285969551</v>
      </c>
      <c r="I5376" s="4"/>
      <c r="J5376" s="17" t="s">
        <v>1348</v>
      </c>
      <c r="K5376" s="4"/>
      <c r="L5376" s="4">
        <v>1</v>
      </c>
      <c r="M5376" s="4" t="s">
        <v>1090</v>
      </c>
      <c r="N5376" s="4"/>
    </row>
    <row r="5377" spans="1:14" hidden="1" x14ac:dyDescent="0.3">
      <c r="A5377" s="5" t="s">
        <v>603</v>
      </c>
      <c r="B5377" s="5">
        <v>49</v>
      </c>
      <c r="C5377" s="5">
        <v>49.1</v>
      </c>
      <c r="D5377" s="5">
        <v>365</v>
      </c>
      <c r="E5377" s="4" t="s">
        <v>861</v>
      </c>
      <c r="F5377" s="12">
        <v>1.6</v>
      </c>
      <c r="G5377" s="4" t="s">
        <v>874</v>
      </c>
      <c r="H5377" s="4">
        <v>-0.34893525238679307</v>
      </c>
      <c r="I5377" s="4"/>
      <c r="J5377" s="17" t="s">
        <v>1348</v>
      </c>
      <c r="K5377" s="4"/>
      <c r="L5377" s="4">
        <v>1</v>
      </c>
      <c r="M5377" s="4" t="s">
        <v>1090</v>
      </c>
      <c r="N5377" s="4"/>
    </row>
    <row r="5378" spans="1:14" hidden="1" x14ac:dyDescent="0.3">
      <c r="A5378" s="5" t="s">
        <v>603</v>
      </c>
      <c r="B5378" s="5">
        <v>49</v>
      </c>
      <c r="C5378" s="5">
        <v>49.1</v>
      </c>
      <c r="D5378" s="5">
        <v>365</v>
      </c>
      <c r="E5378" s="4" t="s">
        <v>861</v>
      </c>
      <c r="F5378" s="12">
        <v>1.7000000000000002</v>
      </c>
      <c r="G5378" s="4" t="s">
        <v>874</v>
      </c>
      <c r="H5378" s="4">
        <v>-0.37517738936375528</v>
      </c>
      <c r="I5378" s="4"/>
      <c r="J5378" s="17" t="s">
        <v>1348</v>
      </c>
      <c r="K5378" s="4"/>
      <c r="L5378" s="4">
        <v>1</v>
      </c>
      <c r="M5378" s="4" t="s">
        <v>1090</v>
      </c>
      <c r="N5378" s="4"/>
    </row>
    <row r="5379" spans="1:14" hidden="1" x14ac:dyDescent="0.3">
      <c r="A5379" s="5" t="s">
        <v>603</v>
      </c>
      <c r="B5379" s="5">
        <v>49</v>
      </c>
      <c r="C5379" s="5">
        <v>49.1</v>
      </c>
      <c r="D5379" s="5">
        <v>365</v>
      </c>
      <c r="E5379" s="4" t="s">
        <v>861</v>
      </c>
      <c r="F5379" s="12">
        <v>1.8</v>
      </c>
      <c r="G5379" s="4" t="s">
        <v>874</v>
      </c>
      <c r="H5379" s="4">
        <v>-0.39146561231497318</v>
      </c>
      <c r="I5379" s="4"/>
      <c r="J5379" s="17" t="s">
        <v>1348</v>
      </c>
      <c r="K5379" s="4"/>
      <c r="L5379" s="4">
        <v>1</v>
      </c>
      <c r="M5379" s="4" t="s">
        <v>1090</v>
      </c>
      <c r="N5379" s="4"/>
    </row>
    <row r="5380" spans="1:14" hidden="1" x14ac:dyDescent="0.3">
      <c r="A5380" s="5" t="s">
        <v>603</v>
      </c>
      <c r="B5380" s="5">
        <v>49</v>
      </c>
      <c r="C5380" s="5">
        <v>49.1</v>
      </c>
      <c r="D5380" s="5">
        <v>365</v>
      </c>
      <c r="E5380" s="4" t="s">
        <v>861</v>
      </c>
      <c r="F5380" s="12">
        <v>1.9000000000000001</v>
      </c>
      <c r="G5380" s="4" t="s">
        <v>874</v>
      </c>
      <c r="H5380" s="4">
        <v>-0.38513130338949952</v>
      </c>
      <c r="I5380" s="4"/>
      <c r="J5380" s="17" t="s">
        <v>1348</v>
      </c>
      <c r="K5380" s="4"/>
      <c r="L5380" s="4">
        <v>1</v>
      </c>
      <c r="M5380" s="4" t="s">
        <v>1090</v>
      </c>
      <c r="N5380" s="4"/>
    </row>
    <row r="5381" spans="1:14" hidden="1" x14ac:dyDescent="0.3">
      <c r="A5381" s="5" t="s">
        <v>603</v>
      </c>
      <c r="B5381" s="5">
        <v>49</v>
      </c>
      <c r="C5381" s="5">
        <v>49.1</v>
      </c>
      <c r="D5381" s="5">
        <v>365</v>
      </c>
      <c r="E5381" s="4" t="s">
        <v>861</v>
      </c>
      <c r="F5381" s="12">
        <v>2</v>
      </c>
      <c r="G5381" s="4" t="s">
        <v>874</v>
      </c>
      <c r="H5381" s="4">
        <v>-0.35617446258733437</v>
      </c>
      <c r="I5381" s="4"/>
      <c r="J5381" s="17" t="s">
        <v>1348</v>
      </c>
      <c r="K5381" s="4"/>
      <c r="L5381" s="4">
        <v>1</v>
      </c>
      <c r="M5381" s="4" t="s">
        <v>1090</v>
      </c>
      <c r="N5381" s="4"/>
    </row>
    <row r="5382" spans="1:14" hidden="1" x14ac:dyDescent="0.3">
      <c r="A5382" s="5" t="s">
        <v>603</v>
      </c>
      <c r="B5382" s="5">
        <v>49</v>
      </c>
      <c r="C5382" s="5">
        <v>49.1</v>
      </c>
      <c r="D5382" s="5">
        <v>365</v>
      </c>
      <c r="E5382" s="4" t="s">
        <v>861</v>
      </c>
      <c r="F5382" s="12">
        <v>2.1</v>
      </c>
      <c r="G5382" s="4" t="s">
        <v>874</v>
      </c>
      <c r="H5382" s="4">
        <v>-0.37608229063882292</v>
      </c>
      <c r="I5382" s="4"/>
      <c r="J5382" s="17" t="s">
        <v>1348</v>
      </c>
      <c r="K5382" s="4"/>
      <c r="L5382" s="4">
        <v>1</v>
      </c>
      <c r="M5382" s="4" t="s">
        <v>1090</v>
      </c>
      <c r="N5382" s="4"/>
    </row>
    <row r="5383" spans="1:14" hidden="1" x14ac:dyDescent="0.3">
      <c r="A5383" s="5" t="s">
        <v>603</v>
      </c>
      <c r="B5383" s="5">
        <v>49</v>
      </c>
      <c r="C5383" s="5">
        <v>49.1</v>
      </c>
      <c r="D5383" s="5">
        <v>365</v>
      </c>
      <c r="E5383" s="4" t="s">
        <v>861</v>
      </c>
      <c r="F5383" s="12">
        <v>2.2000000000000002</v>
      </c>
      <c r="G5383" s="4" t="s">
        <v>874</v>
      </c>
      <c r="H5383" s="4">
        <v>-0.34984015366186072</v>
      </c>
      <c r="I5383" s="4"/>
      <c r="J5383" s="17" t="s">
        <v>1348</v>
      </c>
      <c r="K5383" s="4"/>
      <c r="L5383" s="4">
        <v>1</v>
      </c>
      <c r="M5383" s="4" t="s">
        <v>1090</v>
      </c>
      <c r="N5383" s="4"/>
    </row>
    <row r="5384" spans="1:14" hidden="1" x14ac:dyDescent="0.3">
      <c r="A5384" s="5" t="s">
        <v>603</v>
      </c>
      <c r="B5384" s="5">
        <v>49</v>
      </c>
      <c r="C5384" s="5">
        <v>49.1</v>
      </c>
      <c r="D5384" s="5">
        <v>365</v>
      </c>
      <c r="E5384" s="4" t="s">
        <v>861</v>
      </c>
      <c r="F5384" s="12">
        <v>2.2999999999999998</v>
      </c>
      <c r="G5384" s="4" t="s">
        <v>874</v>
      </c>
      <c r="H5384" s="4">
        <v>-0.37336758681361992</v>
      </c>
      <c r="I5384" s="4"/>
      <c r="J5384" s="17" t="s">
        <v>1348</v>
      </c>
      <c r="K5384" s="4"/>
      <c r="L5384" s="4">
        <v>1</v>
      </c>
      <c r="M5384" s="4" t="s">
        <v>1090</v>
      </c>
      <c r="N5384" s="4"/>
    </row>
    <row r="5385" spans="1:14" hidden="1" x14ac:dyDescent="0.3">
      <c r="A5385" s="5" t="s">
        <v>603</v>
      </c>
      <c r="B5385" s="5">
        <v>49</v>
      </c>
      <c r="C5385" s="5">
        <v>49.1</v>
      </c>
      <c r="D5385" s="5">
        <v>365</v>
      </c>
      <c r="E5385" s="4" t="s">
        <v>861</v>
      </c>
      <c r="F5385" s="12">
        <v>2.4</v>
      </c>
      <c r="G5385" s="4" t="s">
        <v>874</v>
      </c>
      <c r="H5385" s="4">
        <v>-0.36974798171334927</v>
      </c>
      <c r="I5385" s="4"/>
      <c r="J5385" s="17" t="s">
        <v>1348</v>
      </c>
      <c r="K5385" s="4"/>
      <c r="L5385" s="4">
        <v>1</v>
      </c>
      <c r="M5385" s="4" t="s">
        <v>1090</v>
      </c>
      <c r="N5385" s="4"/>
    </row>
    <row r="5386" spans="1:14" hidden="1" x14ac:dyDescent="0.3">
      <c r="A5386" s="5" t="s">
        <v>603</v>
      </c>
      <c r="B5386" s="5">
        <v>49</v>
      </c>
      <c r="C5386" s="5">
        <v>49.1</v>
      </c>
      <c r="D5386" s="5">
        <v>365</v>
      </c>
      <c r="E5386" s="4" t="s">
        <v>861</v>
      </c>
      <c r="F5386" s="12">
        <v>2.5</v>
      </c>
      <c r="G5386" s="4" t="s">
        <v>874</v>
      </c>
      <c r="H5386" s="4">
        <v>-0.37065288298841692</v>
      </c>
      <c r="I5386" s="4"/>
      <c r="J5386" s="17" t="s">
        <v>1348</v>
      </c>
      <c r="K5386" s="4"/>
      <c r="L5386" s="4">
        <v>1</v>
      </c>
      <c r="M5386" s="4" t="s">
        <v>1090</v>
      </c>
      <c r="N5386" s="4"/>
    </row>
    <row r="5387" spans="1:14" hidden="1" x14ac:dyDescent="0.3">
      <c r="A5387" s="5" t="s">
        <v>603</v>
      </c>
      <c r="B5387" s="5">
        <v>49</v>
      </c>
      <c r="C5387" s="5">
        <v>49.1</v>
      </c>
      <c r="D5387" s="5">
        <v>365</v>
      </c>
      <c r="E5387" s="4" t="s">
        <v>861</v>
      </c>
      <c r="F5387" s="12">
        <v>2.6</v>
      </c>
      <c r="G5387" s="4" t="s">
        <v>874</v>
      </c>
      <c r="H5387" s="4">
        <v>-0.35436466003719902</v>
      </c>
      <c r="I5387" s="4"/>
      <c r="J5387" s="17" t="s">
        <v>1348</v>
      </c>
      <c r="K5387" s="4"/>
      <c r="L5387" s="4">
        <v>1</v>
      </c>
      <c r="M5387" s="4" t="s">
        <v>1090</v>
      </c>
      <c r="N5387" s="4"/>
    </row>
    <row r="5388" spans="1:14" hidden="1" x14ac:dyDescent="0.3">
      <c r="A5388" s="5" t="s">
        <v>603</v>
      </c>
      <c r="B5388" s="5">
        <v>49</v>
      </c>
      <c r="C5388" s="5">
        <v>49.1</v>
      </c>
      <c r="D5388" s="5">
        <v>365</v>
      </c>
      <c r="E5388" s="4" t="s">
        <v>861</v>
      </c>
      <c r="F5388" s="12">
        <v>2.7</v>
      </c>
      <c r="G5388" s="4" t="s">
        <v>874</v>
      </c>
      <c r="H5388" s="4">
        <v>-0.38603620466456717</v>
      </c>
      <c r="I5388" s="4"/>
      <c r="J5388" s="17" t="s">
        <v>1348</v>
      </c>
      <c r="K5388" s="4"/>
      <c r="L5388" s="4">
        <v>1</v>
      </c>
      <c r="M5388" s="4" t="s">
        <v>1090</v>
      </c>
      <c r="N5388" s="4"/>
    </row>
    <row r="5389" spans="1:14" hidden="1" x14ac:dyDescent="0.3">
      <c r="A5389" s="5" t="s">
        <v>603</v>
      </c>
      <c r="B5389" s="5">
        <v>49</v>
      </c>
      <c r="C5389" s="5">
        <v>49.1</v>
      </c>
      <c r="D5389" s="5">
        <v>365</v>
      </c>
      <c r="E5389" s="4" t="s">
        <v>861</v>
      </c>
      <c r="F5389" s="12">
        <v>2.8</v>
      </c>
      <c r="G5389" s="4" t="s">
        <v>874</v>
      </c>
      <c r="H5389" s="4">
        <v>-0.39146561231497318</v>
      </c>
      <c r="I5389" s="4"/>
      <c r="J5389" s="17" t="s">
        <v>1348</v>
      </c>
      <c r="K5389" s="4"/>
      <c r="L5389" s="4">
        <v>1</v>
      </c>
      <c r="M5389" s="4" t="s">
        <v>1090</v>
      </c>
      <c r="N5389" s="4"/>
    </row>
    <row r="5390" spans="1:14" hidden="1" x14ac:dyDescent="0.3">
      <c r="A5390" s="5" t="s">
        <v>603</v>
      </c>
      <c r="B5390" s="5">
        <v>49</v>
      </c>
      <c r="C5390" s="5">
        <v>49.1</v>
      </c>
      <c r="D5390" s="5">
        <v>365</v>
      </c>
      <c r="E5390" s="4" t="s">
        <v>861</v>
      </c>
      <c r="F5390" s="12">
        <v>2.9</v>
      </c>
      <c r="G5390" s="4" t="s">
        <v>874</v>
      </c>
      <c r="H5390" s="4">
        <v>0</v>
      </c>
      <c r="I5390" s="4"/>
      <c r="J5390" s="17" t="s">
        <v>1348</v>
      </c>
      <c r="K5390" s="4"/>
      <c r="L5390" s="4">
        <v>1</v>
      </c>
      <c r="M5390" s="4" t="s">
        <v>1090</v>
      </c>
      <c r="N5390" s="4"/>
    </row>
    <row r="5391" spans="1:14" hidden="1" x14ac:dyDescent="0.3">
      <c r="A5391" s="5" t="s">
        <v>603</v>
      </c>
      <c r="B5391" s="5">
        <v>49</v>
      </c>
      <c r="C5391" s="5">
        <v>49.1</v>
      </c>
      <c r="D5391" s="5">
        <v>365</v>
      </c>
      <c r="E5391" s="4" t="s">
        <v>861</v>
      </c>
      <c r="F5391" s="12">
        <v>3</v>
      </c>
      <c r="G5391" s="4" t="s">
        <v>874</v>
      </c>
      <c r="H5391" s="4">
        <v>0</v>
      </c>
      <c r="I5391" s="4"/>
      <c r="J5391" s="17" t="s">
        <v>1348</v>
      </c>
      <c r="K5391" s="4"/>
      <c r="L5391" s="4">
        <v>1</v>
      </c>
      <c r="M5391" s="4" t="s">
        <v>1090</v>
      </c>
      <c r="N5391" s="4"/>
    </row>
    <row r="5392" spans="1:14" hidden="1" x14ac:dyDescent="0.3">
      <c r="A5392" s="5" t="s">
        <v>603</v>
      </c>
      <c r="B5392" s="5">
        <v>49</v>
      </c>
      <c r="C5392" s="5">
        <v>49.1</v>
      </c>
      <c r="D5392" s="5">
        <v>365</v>
      </c>
      <c r="E5392" s="4" t="s">
        <v>861</v>
      </c>
      <c r="F5392" s="12">
        <v>3.1</v>
      </c>
      <c r="G5392" s="4" t="s">
        <v>874</v>
      </c>
      <c r="H5392" s="4">
        <v>0</v>
      </c>
      <c r="I5392" s="4"/>
      <c r="J5392" s="17" t="s">
        <v>1348</v>
      </c>
      <c r="K5392" s="4"/>
      <c r="L5392" s="4">
        <v>1</v>
      </c>
      <c r="M5392" s="4" t="s">
        <v>1090</v>
      </c>
      <c r="N5392" s="4"/>
    </row>
    <row r="5393" spans="1:14" hidden="1" x14ac:dyDescent="0.3">
      <c r="A5393" s="5" t="s">
        <v>603</v>
      </c>
      <c r="B5393" s="5">
        <v>49</v>
      </c>
      <c r="C5393" s="5">
        <v>49.1</v>
      </c>
      <c r="D5393" s="5">
        <v>365</v>
      </c>
      <c r="E5393" s="4" t="s">
        <v>861</v>
      </c>
      <c r="F5393" s="12">
        <v>3.2</v>
      </c>
      <c r="G5393" s="4" t="s">
        <v>874</v>
      </c>
      <c r="H5393" s="4">
        <v>0</v>
      </c>
      <c r="I5393" s="4"/>
      <c r="J5393" s="17" t="s">
        <v>1348</v>
      </c>
      <c r="K5393" s="4"/>
      <c r="L5393" s="4">
        <v>1</v>
      </c>
      <c r="M5393" s="4" t="s">
        <v>1090</v>
      </c>
      <c r="N5393" s="4"/>
    </row>
    <row r="5394" spans="1:14" hidden="1" x14ac:dyDescent="0.3">
      <c r="A5394" s="5" t="s">
        <v>603</v>
      </c>
      <c r="B5394" s="5">
        <v>49</v>
      </c>
      <c r="C5394" s="5">
        <v>49.1</v>
      </c>
      <c r="D5394" s="5">
        <v>365</v>
      </c>
      <c r="E5394" s="4" t="s">
        <v>861</v>
      </c>
      <c r="F5394" s="12">
        <v>3.3000000000000003</v>
      </c>
      <c r="G5394" s="4" t="s">
        <v>874</v>
      </c>
      <c r="H5394" s="4">
        <v>0</v>
      </c>
      <c r="I5394" s="4"/>
      <c r="J5394" s="17" t="s">
        <v>1348</v>
      </c>
      <c r="K5394" s="4"/>
      <c r="L5394" s="4">
        <v>1</v>
      </c>
      <c r="M5394" s="4" t="s">
        <v>1090</v>
      </c>
      <c r="N5394" s="4"/>
    </row>
    <row r="5395" spans="1:14" hidden="1" x14ac:dyDescent="0.3">
      <c r="A5395" s="5" t="s">
        <v>603</v>
      </c>
      <c r="B5395" s="5">
        <v>49</v>
      </c>
      <c r="C5395" s="5">
        <v>49.1</v>
      </c>
      <c r="D5395" s="5">
        <v>365</v>
      </c>
      <c r="E5395" s="4" t="s">
        <v>861</v>
      </c>
      <c r="F5395" s="12">
        <v>3.4000000000000004</v>
      </c>
      <c r="G5395" s="4" t="s">
        <v>874</v>
      </c>
      <c r="H5395" s="4">
        <v>0</v>
      </c>
      <c r="I5395" s="4"/>
      <c r="J5395" s="17" t="s">
        <v>1348</v>
      </c>
      <c r="K5395" s="4"/>
      <c r="L5395" s="4">
        <v>1</v>
      </c>
      <c r="M5395" s="4" t="s">
        <v>1090</v>
      </c>
      <c r="N5395" s="4"/>
    </row>
    <row r="5396" spans="1:14" hidden="1" x14ac:dyDescent="0.3">
      <c r="A5396" s="5" t="s">
        <v>603</v>
      </c>
      <c r="B5396" s="5">
        <v>49</v>
      </c>
      <c r="C5396" s="5">
        <v>49.1</v>
      </c>
      <c r="D5396" s="5">
        <v>365</v>
      </c>
      <c r="E5396" s="4" t="s">
        <v>861</v>
      </c>
      <c r="F5396" s="12">
        <v>3.5</v>
      </c>
      <c r="G5396" s="4" t="s">
        <v>874</v>
      </c>
      <c r="H5396" s="4">
        <v>0</v>
      </c>
      <c r="I5396" s="4"/>
      <c r="J5396" s="17" t="s">
        <v>1348</v>
      </c>
      <c r="K5396" s="4"/>
      <c r="L5396" s="4">
        <v>1</v>
      </c>
      <c r="M5396" s="4" t="s">
        <v>1090</v>
      </c>
      <c r="N5396" s="4"/>
    </row>
    <row r="5397" spans="1:14" hidden="1" x14ac:dyDescent="0.3">
      <c r="A5397" s="5" t="s">
        <v>603</v>
      </c>
      <c r="B5397" s="5">
        <v>49</v>
      </c>
      <c r="C5397" s="5">
        <v>49.1</v>
      </c>
      <c r="D5397" s="5">
        <v>365</v>
      </c>
      <c r="E5397" s="4" t="s">
        <v>861</v>
      </c>
      <c r="F5397" s="12">
        <v>3.6</v>
      </c>
      <c r="G5397" s="4" t="s">
        <v>874</v>
      </c>
      <c r="H5397" s="4">
        <v>0</v>
      </c>
      <c r="I5397" s="4"/>
      <c r="J5397" s="17" t="s">
        <v>1348</v>
      </c>
      <c r="K5397" s="4"/>
      <c r="L5397" s="4">
        <v>1</v>
      </c>
      <c r="M5397" s="4" t="s">
        <v>1090</v>
      </c>
      <c r="N5397" s="4"/>
    </row>
    <row r="5398" spans="1:14" hidden="1" x14ac:dyDescent="0.3">
      <c r="A5398" s="5" t="s">
        <v>603</v>
      </c>
      <c r="B5398" s="5">
        <v>49</v>
      </c>
      <c r="C5398" s="5">
        <v>49.1</v>
      </c>
      <c r="D5398" s="5">
        <v>365</v>
      </c>
      <c r="E5398" s="4" t="s">
        <v>861</v>
      </c>
      <c r="F5398" s="12">
        <v>3.7</v>
      </c>
      <c r="G5398" s="4" t="s">
        <v>874</v>
      </c>
      <c r="H5398" s="4">
        <v>0</v>
      </c>
      <c r="I5398" s="4"/>
      <c r="J5398" s="17" t="s">
        <v>1348</v>
      </c>
      <c r="K5398" s="4"/>
      <c r="L5398" s="4">
        <v>1</v>
      </c>
      <c r="M5398" s="4" t="s">
        <v>1090</v>
      </c>
      <c r="N5398" s="4"/>
    </row>
    <row r="5399" spans="1:14" hidden="1" x14ac:dyDescent="0.3">
      <c r="A5399" s="5" t="s">
        <v>603</v>
      </c>
      <c r="B5399" s="5">
        <v>49</v>
      </c>
      <c r="C5399" s="5">
        <v>49.1</v>
      </c>
      <c r="D5399" s="5">
        <v>365</v>
      </c>
      <c r="E5399" s="4" t="s">
        <v>861</v>
      </c>
      <c r="F5399" s="12">
        <v>3.8000000000000003</v>
      </c>
      <c r="G5399" s="4" t="s">
        <v>874</v>
      </c>
      <c r="H5399" s="4">
        <v>0</v>
      </c>
      <c r="I5399" s="4"/>
      <c r="J5399" s="17" t="s">
        <v>1348</v>
      </c>
      <c r="K5399" s="4"/>
      <c r="L5399" s="4">
        <v>1</v>
      </c>
      <c r="M5399" s="4" t="s">
        <v>1090</v>
      </c>
      <c r="N5399" s="4"/>
    </row>
    <row r="5400" spans="1:14" hidden="1" x14ac:dyDescent="0.3">
      <c r="A5400" s="5" t="s">
        <v>603</v>
      </c>
      <c r="B5400" s="5">
        <v>49</v>
      </c>
      <c r="C5400" s="5">
        <v>49.1</v>
      </c>
      <c r="D5400" s="5">
        <v>365</v>
      </c>
      <c r="E5400" s="4" t="s">
        <v>861</v>
      </c>
      <c r="F5400" s="12">
        <v>3.9000000000000004</v>
      </c>
      <c r="G5400" s="4" t="s">
        <v>874</v>
      </c>
      <c r="H5400" s="4">
        <v>0</v>
      </c>
      <c r="I5400" s="4"/>
      <c r="J5400" s="17" t="s">
        <v>1348</v>
      </c>
      <c r="K5400" s="4"/>
      <c r="L5400" s="4">
        <v>1</v>
      </c>
      <c r="M5400" s="4" t="s">
        <v>1090</v>
      </c>
      <c r="N5400" s="4"/>
    </row>
    <row r="5401" spans="1:14" hidden="1" x14ac:dyDescent="0.3">
      <c r="A5401" s="5" t="s">
        <v>603</v>
      </c>
      <c r="B5401" s="5">
        <v>49</v>
      </c>
      <c r="C5401" s="5">
        <v>49.1</v>
      </c>
      <c r="D5401" s="5">
        <v>365</v>
      </c>
      <c r="E5401" s="4" t="s">
        <v>861</v>
      </c>
      <c r="F5401" s="12">
        <v>4</v>
      </c>
      <c r="G5401" s="4" t="s">
        <v>874</v>
      </c>
      <c r="H5401" s="4">
        <v>0</v>
      </c>
      <c r="I5401" s="4"/>
      <c r="J5401" s="17" t="s">
        <v>1348</v>
      </c>
      <c r="K5401" s="4"/>
      <c r="L5401" s="4">
        <v>1</v>
      </c>
      <c r="M5401" s="4" t="s">
        <v>1090</v>
      </c>
      <c r="N5401" s="4"/>
    </row>
    <row r="5402" spans="1:14" hidden="1" x14ac:dyDescent="0.3">
      <c r="A5402" s="5" t="s">
        <v>603</v>
      </c>
      <c r="B5402" s="5">
        <v>49</v>
      </c>
      <c r="C5402" s="5">
        <v>49.1</v>
      </c>
      <c r="D5402" s="5">
        <v>365</v>
      </c>
      <c r="E5402" s="4" t="s">
        <v>861</v>
      </c>
      <c r="F5402" s="12">
        <v>0</v>
      </c>
      <c r="G5402" s="4" t="s">
        <v>1341</v>
      </c>
      <c r="H5402" s="4">
        <v>0.68</v>
      </c>
      <c r="I5402" s="4"/>
      <c r="J5402" s="17" t="s">
        <v>1349</v>
      </c>
      <c r="K5402" s="4"/>
      <c r="L5402" s="4">
        <v>1</v>
      </c>
      <c r="M5402" s="4" t="s">
        <v>1090</v>
      </c>
      <c r="N5402" s="4"/>
    </row>
    <row r="5403" spans="1:14" hidden="1" x14ac:dyDescent="0.3">
      <c r="A5403" s="5" t="s">
        <v>603</v>
      </c>
      <c r="B5403" s="5">
        <v>49</v>
      </c>
      <c r="C5403" s="5">
        <v>49.1</v>
      </c>
      <c r="D5403" s="5">
        <v>365</v>
      </c>
      <c r="E5403" s="4" t="s">
        <v>861</v>
      </c>
      <c r="F5403" s="12">
        <v>1</v>
      </c>
      <c r="G5403" s="4" t="s">
        <v>1341</v>
      </c>
      <c r="H5403" s="4">
        <v>1.08</v>
      </c>
      <c r="I5403" s="4"/>
      <c r="J5403" s="17" t="s">
        <v>1349</v>
      </c>
      <c r="K5403" s="4"/>
      <c r="L5403" s="4">
        <v>1</v>
      </c>
      <c r="M5403" s="4" t="s">
        <v>1090</v>
      </c>
      <c r="N5403" s="4"/>
    </row>
    <row r="5404" spans="1:14" hidden="1" x14ac:dyDescent="0.3">
      <c r="A5404" s="5" t="s">
        <v>603</v>
      </c>
      <c r="B5404" s="5">
        <v>49</v>
      </c>
      <c r="C5404" s="5">
        <v>49.1</v>
      </c>
      <c r="D5404" s="5">
        <v>365</v>
      </c>
      <c r="E5404" s="4" t="s">
        <v>861</v>
      </c>
      <c r="F5404" s="12">
        <v>2</v>
      </c>
      <c r="G5404" s="4" t="s">
        <v>1341</v>
      </c>
      <c r="H5404" s="4">
        <v>0.47</v>
      </c>
      <c r="I5404" s="4"/>
      <c r="J5404" s="17" t="s">
        <v>1349</v>
      </c>
      <c r="K5404" s="4"/>
      <c r="L5404" s="4">
        <v>1</v>
      </c>
      <c r="M5404" s="4" t="s">
        <v>1090</v>
      </c>
      <c r="N5404" s="4"/>
    </row>
    <row r="5405" spans="1:14" hidden="1" x14ac:dyDescent="0.3">
      <c r="A5405" s="5" t="s">
        <v>603</v>
      </c>
      <c r="B5405" s="5">
        <v>49</v>
      </c>
      <c r="C5405" s="5">
        <v>49.1</v>
      </c>
      <c r="D5405" s="5">
        <v>365</v>
      </c>
      <c r="E5405" s="4" t="s">
        <v>861</v>
      </c>
      <c r="F5405" s="12">
        <v>3</v>
      </c>
      <c r="G5405" s="4" t="s">
        <v>1341</v>
      </c>
      <c r="H5405" s="4">
        <v>1.5</v>
      </c>
      <c r="I5405" s="4"/>
      <c r="J5405" s="17" t="s">
        <v>1349</v>
      </c>
      <c r="K5405" s="4"/>
      <c r="L5405" s="4">
        <v>1</v>
      </c>
      <c r="M5405" s="4" t="s">
        <v>1090</v>
      </c>
      <c r="N5405" s="4"/>
    </row>
    <row r="5406" spans="1:14" hidden="1" x14ac:dyDescent="0.3">
      <c r="A5406" s="5" t="s">
        <v>603</v>
      </c>
      <c r="B5406" s="5">
        <v>49</v>
      </c>
      <c r="C5406" s="5">
        <v>49.1</v>
      </c>
      <c r="D5406" s="5">
        <v>365</v>
      </c>
      <c r="E5406" s="4" t="s">
        <v>861</v>
      </c>
      <c r="F5406" s="12">
        <v>4</v>
      </c>
      <c r="G5406" s="4" t="s">
        <v>1341</v>
      </c>
      <c r="H5406" s="4">
        <v>1.0900000000000001</v>
      </c>
      <c r="I5406" s="4"/>
      <c r="J5406" s="17" t="s">
        <v>1349</v>
      </c>
      <c r="K5406" s="4"/>
      <c r="L5406" s="4">
        <v>1</v>
      </c>
      <c r="M5406" s="4" t="s">
        <v>1090</v>
      </c>
      <c r="N5406" s="4"/>
    </row>
    <row r="5407" spans="1:14" hidden="1" x14ac:dyDescent="0.3">
      <c r="A5407" s="5" t="s">
        <v>603</v>
      </c>
      <c r="B5407" s="5">
        <v>49</v>
      </c>
      <c r="C5407" s="5">
        <v>49.1</v>
      </c>
      <c r="D5407" s="5">
        <v>365</v>
      </c>
      <c r="E5407" s="4" t="s">
        <v>861</v>
      </c>
      <c r="F5407" s="12">
        <v>5</v>
      </c>
      <c r="G5407" s="4" t="s">
        <v>1341</v>
      </c>
      <c r="H5407" s="4">
        <v>1.22</v>
      </c>
      <c r="I5407" s="4"/>
      <c r="J5407" s="17" t="s">
        <v>1349</v>
      </c>
      <c r="K5407" s="4"/>
      <c r="L5407" s="4">
        <v>1</v>
      </c>
      <c r="M5407" s="4" t="s">
        <v>1090</v>
      </c>
      <c r="N5407" s="4"/>
    </row>
    <row r="5408" spans="1:14" hidden="1" x14ac:dyDescent="0.3">
      <c r="A5408" s="5" t="s">
        <v>603</v>
      </c>
      <c r="B5408" s="5">
        <v>49</v>
      </c>
      <c r="C5408" s="5">
        <v>49.1</v>
      </c>
      <c r="D5408" s="5">
        <v>365</v>
      </c>
      <c r="E5408" s="4" t="s">
        <v>861</v>
      </c>
      <c r="F5408" s="12">
        <v>7.5</v>
      </c>
      <c r="G5408" s="4" t="s">
        <v>1341</v>
      </c>
      <c r="H5408" s="4">
        <v>1.3</v>
      </c>
      <c r="I5408" s="4"/>
      <c r="J5408" s="17" t="s">
        <v>1349</v>
      </c>
      <c r="K5408" s="4"/>
      <c r="L5408" s="4">
        <v>1</v>
      </c>
      <c r="M5408" s="4" t="s">
        <v>1090</v>
      </c>
      <c r="N5408" s="4"/>
    </row>
    <row r="5409" spans="1:14" hidden="1" x14ac:dyDescent="0.3">
      <c r="A5409" s="5" t="s">
        <v>603</v>
      </c>
      <c r="B5409" s="5">
        <v>49</v>
      </c>
      <c r="C5409" s="5">
        <v>49.1</v>
      </c>
      <c r="D5409" s="5">
        <v>365</v>
      </c>
      <c r="E5409" s="4" t="s">
        <v>861</v>
      </c>
      <c r="F5409" s="12">
        <v>10</v>
      </c>
      <c r="G5409" s="4" t="s">
        <v>1341</v>
      </c>
      <c r="H5409" s="4">
        <v>0.54</v>
      </c>
      <c r="I5409" s="4"/>
      <c r="J5409" s="17" t="s">
        <v>1349</v>
      </c>
      <c r="K5409" s="4"/>
      <c r="L5409" s="4">
        <v>1</v>
      </c>
      <c r="M5409" s="4" t="s">
        <v>1090</v>
      </c>
      <c r="N5409" s="4"/>
    </row>
    <row r="5410" spans="1:14" hidden="1" x14ac:dyDescent="0.3">
      <c r="A5410" s="5" t="s">
        <v>603</v>
      </c>
      <c r="B5410" s="5">
        <v>49</v>
      </c>
      <c r="C5410" s="5">
        <v>49.1</v>
      </c>
      <c r="D5410" s="5">
        <v>365</v>
      </c>
      <c r="E5410" s="4" t="s">
        <v>861</v>
      </c>
      <c r="F5410" s="12">
        <v>14</v>
      </c>
      <c r="G5410" s="4" t="s">
        <v>1341</v>
      </c>
      <c r="H5410" s="4">
        <v>2.71</v>
      </c>
      <c r="I5410" s="4"/>
      <c r="J5410" s="17" t="s">
        <v>1349</v>
      </c>
      <c r="K5410" s="4"/>
      <c r="L5410" s="4">
        <v>1</v>
      </c>
      <c r="M5410" s="4" t="s">
        <v>1090</v>
      </c>
      <c r="N5410" s="4"/>
    </row>
    <row r="5411" spans="1:14" hidden="1" x14ac:dyDescent="0.3">
      <c r="A5411" s="5" t="s">
        <v>603</v>
      </c>
      <c r="B5411" s="5">
        <v>49</v>
      </c>
      <c r="C5411" s="5">
        <v>49.1</v>
      </c>
      <c r="D5411" s="5">
        <v>365</v>
      </c>
      <c r="E5411" s="4" t="s">
        <v>861</v>
      </c>
      <c r="F5411" s="12">
        <v>17</v>
      </c>
      <c r="G5411" s="4" t="s">
        <v>1341</v>
      </c>
      <c r="H5411" s="4">
        <v>1.43</v>
      </c>
      <c r="I5411" s="4"/>
      <c r="J5411" s="17" t="s">
        <v>1349</v>
      </c>
      <c r="K5411" s="4"/>
      <c r="L5411" s="4">
        <v>1</v>
      </c>
      <c r="M5411" s="4" t="s">
        <v>1090</v>
      </c>
      <c r="N5411" s="4"/>
    </row>
    <row r="5412" spans="1:14" hidden="1" x14ac:dyDescent="0.3">
      <c r="A5412" s="5" t="s">
        <v>603</v>
      </c>
      <c r="B5412" s="5">
        <v>49</v>
      </c>
      <c r="C5412" s="5">
        <v>49.1</v>
      </c>
      <c r="D5412" s="5">
        <v>365</v>
      </c>
      <c r="E5412" s="4" t="s">
        <v>861</v>
      </c>
      <c r="F5412" s="12">
        <v>20</v>
      </c>
      <c r="G5412" s="4" t="s">
        <v>1341</v>
      </c>
      <c r="H5412" s="4">
        <v>1.0900000000000001</v>
      </c>
      <c r="I5412" s="4"/>
      <c r="J5412" s="17" t="s">
        <v>1349</v>
      </c>
      <c r="K5412" s="4"/>
      <c r="L5412" s="4">
        <v>1</v>
      </c>
      <c r="M5412" s="4" t="s">
        <v>1090</v>
      </c>
      <c r="N5412" s="4"/>
    </row>
    <row r="5413" spans="1:14" hidden="1" x14ac:dyDescent="0.3">
      <c r="A5413" s="5" t="s">
        <v>603</v>
      </c>
      <c r="B5413" s="5">
        <v>49</v>
      </c>
      <c r="C5413" s="5">
        <v>49.1</v>
      </c>
      <c r="D5413" s="5">
        <v>365</v>
      </c>
      <c r="E5413" s="4" t="s">
        <v>861</v>
      </c>
      <c r="F5413" s="12">
        <v>0</v>
      </c>
      <c r="G5413" s="4" t="s">
        <v>1342</v>
      </c>
      <c r="H5413" s="4">
        <v>1.7</v>
      </c>
      <c r="I5413" s="4"/>
      <c r="J5413" s="17" t="s">
        <v>1347</v>
      </c>
      <c r="K5413" s="4"/>
      <c r="L5413" s="4">
        <v>1</v>
      </c>
      <c r="M5413" s="4" t="s">
        <v>1090</v>
      </c>
      <c r="N5413" s="4"/>
    </row>
    <row r="5414" spans="1:14" hidden="1" x14ac:dyDescent="0.3">
      <c r="A5414" s="5" t="s">
        <v>603</v>
      </c>
      <c r="B5414" s="5">
        <v>49</v>
      </c>
      <c r="C5414" s="5">
        <v>49.1</v>
      </c>
      <c r="D5414" s="5">
        <v>365</v>
      </c>
      <c r="E5414" s="4" t="s">
        <v>861</v>
      </c>
      <c r="F5414" s="12">
        <v>1</v>
      </c>
      <c r="G5414" s="4" t="s">
        <v>1342</v>
      </c>
      <c r="H5414" s="4">
        <v>20.6</v>
      </c>
      <c r="I5414" s="4"/>
      <c r="J5414" s="17" t="s">
        <v>1347</v>
      </c>
      <c r="K5414" s="4"/>
      <c r="L5414" s="4">
        <v>1</v>
      </c>
      <c r="M5414" s="4" t="s">
        <v>1090</v>
      </c>
      <c r="N5414" s="4"/>
    </row>
    <row r="5415" spans="1:14" hidden="1" x14ac:dyDescent="0.3">
      <c r="A5415" s="5" t="s">
        <v>603</v>
      </c>
      <c r="B5415" s="5">
        <v>49</v>
      </c>
      <c r="C5415" s="5">
        <v>49.1</v>
      </c>
      <c r="D5415" s="5">
        <v>365</v>
      </c>
      <c r="E5415" s="4" t="s">
        <v>861</v>
      </c>
      <c r="F5415" s="12">
        <v>2</v>
      </c>
      <c r="G5415" s="4" t="s">
        <v>1342</v>
      </c>
      <c r="H5415" s="4">
        <v>202</v>
      </c>
      <c r="I5415" s="4"/>
      <c r="J5415" s="17" t="s">
        <v>1347</v>
      </c>
      <c r="K5415" s="4"/>
      <c r="L5415" s="4">
        <v>1</v>
      </c>
      <c r="M5415" s="4" t="s">
        <v>1090</v>
      </c>
      <c r="N5415" s="4"/>
    </row>
    <row r="5416" spans="1:14" hidden="1" x14ac:dyDescent="0.3">
      <c r="A5416" s="5" t="s">
        <v>603</v>
      </c>
      <c r="B5416" s="5">
        <v>49</v>
      </c>
      <c r="C5416" s="5">
        <v>49.1</v>
      </c>
      <c r="D5416" s="5">
        <v>365</v>
      </c>
      <c r="E5416" s="4" t="s">
        <v>861</v>
      </c>
      <c r="F5416" s="12">
        <v>3</v>
      </c>
      <c r="G5416" s="4" t="s">
        <v>1342</v>
      </c>
      <c r="H5416" s="4">
        <v>114</v>
      </c>
      <c r="I5416" s="4"/>
      <c r="J5416" s="17" t="s">
        <v>1347</v>
      </c>
      <c r="K5416" s="4"/>
      <c r="L5416" s="4">
        <v>1</v>
      </c>
      <c r="M5416" s="4" t="s">
        <v>1090</v>
      </c>
      <c r="N5416" s="4"/>
    </row>
    <row r="5417" spans="1:14" hidden="1" x14ac:dyDescent="0.3">
      <c r="A5417" s="5" t="s">
        <v>603</v>
      </c>
      <c r="B5417" s="5">
        <v>49</v>
      </c>
      <c r="C5417" s="5">
        <v>49.1</v>
      </c>
      <c r="D5417" s="5">
        <v>365</v>
      </c>
      <c r="E5417" s="4" t="s">
        <v>861</v>
      </c>
      <c r="F5417" s="12">
        <v>4</v>
      </c>
      <c r="G5417" s="4" t="s">
        <v>1342</v>
      </c>
      <c r="H5417" s="4">
        <v>212</v>
      </c>
      <c r="I5417" s="4"/>
      <c r="J5417" s="17" t="s">
        <v>1347</v>
      </c>
      <c r="K5417" s="4"/>
      <c r="L5417" s="4">
        <v>1</v>
      </c>
      <c r="M5417" s="4" t="s">
        <v>1090</v>
      </c>
      <c r="N5417" s="4"/>
    </row>
    <row r="5418" spans="1:14" hidden="1" x14ac:dyDescent="0.3">
      <c r="A5418" s="5" t="s">
        <v>603</v>
      </c>
      <c r="B5418" s="5">
        <v>49</v>
      </c>
      <c r="C5418" s="5">
        <v>49.1</v>
      </c>
      <c r="D5418" s="5">
        <v>365</v>
      </c>
      <c r="E5418" s="4" t="s">
        <v>861</v>
      </c>
      <c r="F5418" s="12">
        <v>5</v>
      </c>
      <c r="G5418" s="4" t="s">
        <v>1342</v>
      </c>
      <c r="H5418" s="4">
        <v>202</v>
      </c>
      <c r="I5418" s="4"/>
      <c r="J5418" s="17" t="s">
        <v>1347</v>
      </c>
      <c r="K5418" s="4"/>
      <c r="L5418" s="4">
        <v>1</v>
      </c>
      <c r="M5418" s="4" t="s">
        <v>1090</v>
      </c>
      <c r="N5418" s="4"/>
    </row>
    <row r="5419" spans="1:14" hidden="1" x14ac:dyDescent="0.3">
      <c r="A5419" s="5" t="s">
        <v>603</v>
      </c>
      <c r="B5419" s="5">
        <v>49</v>
      </c>
      <c r="C5419" s="5">
        <v>49.1</v>
      </c>
      <c r="D5419" s="5">
        <v>365</v>
      </c>
      <c r="E5419" s="4" t="s">
        <v>861</v>
      </c>
      <c r="F5419" s="12">
        <v>7.5</v>
      </c>
      <c r="G5419" s="4" t="s">
        <v>1342</v>
      </c>
      <c r="H5419" s="4">
        <v>232</v>
      </c>
      <c r="I5419" s="4"/>
      <c r="J5419" s="17" t="s">
        <v>1347</v>
      </c>
      <c r="K5419" s="4"/>
      <c r="L5419" s="4">
        <v>1</v>
      </c>
      <c r="M5419" s="4" t="s">
        <v>1090</v>
      </c>
      <c r="N5419" s="4"/>
    </row>
    <row r="5420" spans="1:14" hidden="1" x14ac:dyDescent="0.3">
      <c r="A5420" s="5" t="s">
        <v>603</v>
      </c>
      <c r="B5420" s="5">
        <v>49</v>
      </c>
      <c r="C5420" s="5">
        <v>49.1</v>
      </c>
      <c r="D5420" s="5">
        <v>365</v>
      </c>
      <c r="E5420" s="4" t="s">
        <v>861</v>
      </c>
      <c r="F5420" s="12">
        <v>10</v>
      </c>
      <c r="G5420" s="4" t="s">
        <v>1342</v>
      </c>
      <c r="H5420" s="4">
        <v>218</v>
      </c>
      <c r="I5420" s="4"/>
      <c r="J5420" s="17" t="s">
        <v>1347</v>
      </c>
      <c r="K5420" s="4"/>
      <c r="L5420" s="4">
        <v>1</v>
      </c>
      <c r="M5420" s="4" t="s">
        <v>1090</v>
      </c>
      <c r="N5420" s="4"/>
    </row>
    <row r="5421" spans="1:14" hidden="1" x14ac:dyDescent="0.3">
      <c r="A5421" s="5" t="s">
        <v>603</v>
      </c>
      <c r="B5421" s="5">
        <v>49</v>
      </c>
      <c r="C5421" s="5">
        <v>49.1</v>
      </c>
      <c r="D5421" s="5">
        <v>365</v>
      </c>
      <c r="E5421" s="4" t="s">
        <v>861</v>
      </c>
      <c r="F5421" s="12">
        <v>14</v>
      </c>
      <c r="G5421" s="4" t="s">
        <v>1342</v>
      </c>
      <c r="H5421" s="4">
        <v>259</v>
      </c>
      <c r="I5421" s="4"/>
      <c r="J5421" s="17" t="s">
        <v>1347</v>
      </c>
      <c r="K5421" s="4"/>
      <c r="L5421" s="4">
        <v>1</v>
      </c>
      <c r="M5421" s="4" t="s">
        <v>1090</v>
      </c>
      <c r="N5421" s="4"/>
    </row>
    <row r="5422" spans="1:14" hidden="1" x14ac:dyDescent="0.3">
      <c r="A5422" s="5" t="s">
        <v>603</v>
      </c>
      <c r="B5422" s="5">
        <v>49</v>
      </c>
      <c r="C5422" s="5">
        <v>49.1</v>
      </c>
      <c r="D5422" s="5">
        <v>365</v>
      </c>
      <c r="E5422" s="4" t="s">
        <v>861</v>
      </c>
      <c r="F5422" s="12">
        <v>17</v>
      </c>
      <c r="G5422" s="4" t="s">
        <v>1342</v>
      </c>
      <c r="H5422" s="4" t="s">
        <v>1346</v>
      </c>
      <c r="I5422" s="4"/>
      <c r="J5422" s="17" t="s">
        <v>1347</v>
      </c>
      <c r="K5422" s="4"/>
      <c r="L5422" s="4">
        <v>1</v>
      </c>
      <c r="M5422" s="4" t="s">
        <v>1090</v>
      </c>
      <c r="N5422" s="4"/>
    </row>
    <row r="5423" spans="1:14" hidden="1" x14ac:dyDescent="0.3">
      <c r="A5423" s="5" t="s">
        <v>603</v>
      </c>
      <c r="B5423" s="5">
        <v>49</v>
      </c>
      <c r="C5423" s="5">
        <v>49.1</v>
      </c>
      <c r="D5423" s="5">
        <v>365</v>
      </c>
      <c r="E5423" s="4" t="s">
        <v>861</v>
      </c>
      <c r="F5423" s="12">
        <v>20</v>
      </c>
      <c r="G5423" s="4" t="s">
        <v>1342</v>
      </c>
      <c r="H5423" s="4">
        <v>294</v>
      </c>
      <c r="I5423" s="4"/>
      <c r="J5423" s="17" t="s">
        <v>1347</v>
      </c>
      <c r="K5423" s="4"/>
      <c r="L5423" s="4">
        <v>1</v>
      </c>
      <c r="M5423" s="4" t="s">
        <v>1090</v>
      </c>
      <c r="N5423" s="4"/>
    </row>
    <row r="5424" spans="1:14" hidden="1" x14ac:dyDescent="0.3">
      <c r="A5424" s="5" t="s">
        <v>603</v>
      </c>
      <c r="B5424" s="5">
        <v>49</v>
      </c>
      <c r="C5424" s="5">
        <v>49.1</v>
      </c>
      <c r="D5424" s="5">
        <v>365</v>
      </c>
      <c r="E5424" s="4" t="s">
        <v>861</v>
      </c>
      <c r="F5424" s="12" t="s">
        <v>922</v>
      </c>
      <c r="G5424" s="4" t="s">
        <v>1350</v>
      </c>
      <c r="H5424" s="4">
        <v>0.8</v>
      </c>
      <c r="I5424" s="4"/>
      <c r="J5424" s="17" t="s">
        <v>1347</v>
      </c>
      <c r="K5424" s="4"/>
      <c r="L5424" s="4">
        <v>1</v>
      </c>
      <c r="M5424" s="4" t="s">
        <v>1090</v>
      </c>
      <c r="N5424" s="4"/>
    </row>
    <row r="5425" spans="1:14" hidden="1" x14ac:dyDescent="0.3">
      <c r="A5425" s="5" t="s">
        <v>603</v>
      </c>
      <c r="B5425" s="5">
        <v>49</v>
      </c>
      <c r="C5425" s="5">
        <v>49.1</v>
      </c>
      <c r="D5425" s="5">
        <v>365</v>
      </c>
      <c r="E5425" s="4" t="s">
        <v>861</v>
      </c>
      <c r="F5425" s="12" t="s">
        <v>904</v>
      </c>
      <c r="G5425" s="4" t="s">
        <v>1350</v>
      </c>
      <c r="H5425" s="4">
        <v>0.9</v>
      </c>
      <c r="I5425" s="4"/>
      <c r="J5425" s="17" t="s">
        <v>1347</v>
      </c>
      <c r="K5425" s="4"/>
      <c r="L5425" s="4">
        <v>1</v>
      </c>
      <c r="M5425" s="4" t="s">
        <v>1090</v>
      </c>
      <c r="N5425" s="4"/>
    </row>
    <row r="5426" spans="1:14" hidden="1" x14ac:dyDescent="0.3">
      <c r="A5426" s="5" t="s">
        <v>603</v>
      </c>
      <c r="B5426" s="5">
        <v>49</v>
      </c>
      <c r="C5426" s="5">
        <v>49.1</v>
      </c>
      <c r="D5426" s="5">
        <v>365</v>
      </c>
      <c r="E5426" s="4" t="s">
        <v>861</v>
      </c>
      <c r="F5426" s="12" t="s">
        <v>905</v>
      </c>
      <c r="G5426" s="4" t="s">
        <v>1350</v>
      </c>
      <c r="H5426" s="4">
        <v>1.9</v>
      </c>
      <c r="I5426" s="4"/>
      <c r="J5426" s="17" t="s">
        <v>1347</v>
      </c>
      <c r="K5426" s="4"/>
      <c r="L5426" s="4">
        <v>1</v>
      </c>
      <c r="M5426" s="4" t="s">
        <v>1090</v>
      </c>
      <c r="N5426" s="4"/>
    </row>
    <row r="5427" spans="1:14" hidden="1" x14ac:dyDescent="0.3">
      <c r="A5427" s="5" t="s">
        <v>603</v>
      </c>
      <c r="B5427" s="5">
        <v>49</v>
      </c>
      <c r="C5427" s="5">
        <v>49.1</v>
      </c>
      <c r="D5427" s="5">
        <v>365</v>
      </c>
      <c r="E5427" s="4" t="s">
        <v>861</v>
      </c>
      <c r="F5427" s="12" t="s">
        <v>906</v>
      </c>
      <c r="G5427" s="4" t="s">
        <v>1350</v>
      </c>
      <c r="H5427" s="4">
        <v>1</v>
      </c>
      <c r="I5427" s="4"/>
      <c r="J5427" s="17" t="s">
        <v>1347</v>
      </c>
      <c r="K5427" s="4"/>
      <c r="L5427" s="4">
        <v>1</v>
      </c>
      <c r="M5427" s="4" t="s">
        <v>1090</v>
      </c>
      <c r="N5427" s="4"/>
    </row>
    <row r="5428" spans="1:14" hidden="1" x14ac:dyDescent="0.3">
      <c r="A5428" s="5" t="s">
        <v>603</v>
      </c>
      <c r="B5428" s="5">
        <v>49</v>
      </c>
      <c r="C5428" s="5">
        <v>49.1</v>
      </c>
      <c r="D5428" s="5">
        <v>365</v>
      </c>
      <c r="E5428" s="4" t="s">
        <v>861</v>
      </c>
      <c r="F5428" s="12" t="s">
        <v>903</v>
      </c>
      <c r="G5428" s="4" t="s">
        <v>1350</v>
      </c>
      <c r="H5428" s="4">
        <v>0.6</v>
      </c>
      <c r="I5428" s="4"/>
      <c r="J5428" s="17" t="s">
        <v>1347</v>
      </c>
      <c r="K5428" s="4"/>
      <c r="L5428" s="4">
        <v>1</v>
      </c>
      <c r="M5428" s="4" t="s">
        <v>1090</v>
      </c>
      <c r="N5428" s="4"/>
    </row>
    <row r="5429" spans="1:14" hidden="1" x14ac:dyDescent="0.3">
      <c r="A5429" s="5" t="s">
        <v>603</v>
      </c>
      <c r="B5429" s="5">
        <v>49</v>
      </c>
      <c r="C5429" s="5">
        <v>49.1</v>
      </c>
      <c r="D5429" s="5">
        <v>365</v>
      </c>
      <c r="E5429" s="4" t="s">
        <v>861</v>
      </c>
      <c r="F5429" s="12" t="s">
        <v>2100</v>
      </c>
      <c r="G5429" s="4" t="s">
        <v>1350</v>
      </c>
      <c r="H5429" s="4">
        <v>1.3</v>
      </c>
      <c r="I5429" s="4"/>
      <c r="J5429" s="17" t="s">
        <v>1347</v>
      </c>
      <c r="K5429" s="4"/>
      <c r="L5429" s="4">
        <v>1</v>
      </c>
      <c r="M5429" s="4" t="s">
        <v>1090</v>
      </c>
      <c r="N5429" s="4"/>
    </row>
    <row r="5430" spans="1:14" hidden="1" x14ac:dyDescent="0.3">
      <c r="A5430" s="5" t="s">
        <v>603</v>
      </c>
      <c r="B5430" s="5">
        <v>49</v>
      </c>
      <c r="C5430" s="5">
        <v>49.1</v>
      </c>
      <c r="D5430" s="5">
        <v>365</v>
      </c>
      <c r="E5430" s="4" t="s">
        <v>861</v>
      </c>
      <c r="F5430" s="12" t="s">
        <v>2101</v>
      </c>
      <c r="G5430" s="4" t="s">
        <v>1350</v>
      </c>
      <c r="H5430" s="4">
        <v>0.8</v>
      </c>
      <c r="I5430" s="4"/>
      <c r="J5430" s="17" t="s">
        <v>1347</v>
      </c>
      <c r="K5430" s="4"/>
      <c r="L5430" s="4">
        <v>1</v>
      </c>
      <c r="M5430" s="4" t="s">
        <v>1090</v>
      </c>
      <c r="N5430" s="4"/>
    </row>
    <row r="5431" spans="1:14" hidden="1" x14ac:dyDescent="0.3">
      <c r="A5431" s="5" t="s">
        <v>603</v>
      </c>
      <c r="B5431" s="5">
        <v>49</v>
      </c>
      <c r="C5431" s="5">
        <v>49.1</v>
      </c>
      <c r="D5431" s="5">
        <v>365</v>
      </c>
      <c r="E5431" s="4" t="s">
        <v>861</v>
      </c>
      <c r="F5431" s="12" t="s">
        <v>2102</v>
      </c>
      <c r="G5431" s="4" t="s">
        <v>1350</v>
      </c>
      <c r="H5431" s="4">
        <v>0.7</v>
      </c>
      <c r="I5431" s="4"/>
      <c r="J5431" s="17" t="s">
        <v>1347</v>
      </c>
      <c r="K5431" s="4"/>
      <c r="L5431" s="4">
        <v>1</v>
      </c>
      <c r="M5431" s="4" t="s">
        <v>1090</v>
      </c>
      <c r="N5431" s="4"/>
    </row>
    <row r="5432" spans="1:14" hidden="1" x14ac:dyDescent="0.3">
      <c r="A5432" s="5" t="s">
        <v>603</v>
      </c>
      <c r="B5432" s="5">
        <v>49</v>
      </c>
      <c r="C5432" s="5">
        <v>49.1</v>
      </c>
      <c r="D5432" s="5">
        <v>365</v>
      </c>
      <c r="E5432" s="4" t="s">
        <v>861</v>
      </c>
      <c r="F5432" s="12" t="s">
        <v>2103</v>
      </c>
      <c r="G5432" s="4" t="s">
        <v>1350</v>
      </c>
      <c r="H5432" s="4">
        <v>1.1000000000000001</v>
      </c>
      <c r="I5432" s="4"/>
      <c r="J5432" s="17" t="s">
        <v>1347</v>
      </c>
      <c r="K5432" s="4"/>
      <c r="L5432" s="4">
        <v>1</v>
      </c>
      <c r="M5432" s="4" t="s">
        <v>1090</v>
      </c>
      <c r="N5432" s="4"/>
    </row>
    <row r="5433" spans="1:14" hidden="1" x14ac:dyDescent="0.3">
      <c r="A5433" s="5" t="s">
        <v>603</v>
      </c>
      <c r="B5433" s="5">
        <v>49</v>
      </c>
      <c r="C5433" s="5">
        <v>49.1</v>
      </c>
      <c r="D5433" s="5">
        <v>365</v>
      </c>
      <c r="E5433" s="4" t="s">
        <v>861</v>
      </c>
      <c r="F5433" s="12" t="s">
        <v>2104</v>
      </c>
      <c r="G5433" s="4" t="s">
        <v>1350</v>
      </c>
      <c r="H5433" s="4">
        <v>0.9</v>
      </c>
      <c r="I5433" s="4"/>
      <c r="J5433" s="17" t="s">
        <v>1347</v>
      </c>
      <c r="K5433" s="4"/>
      <c r="L5433" s="4">
        <v>1</v>
      </c>
      <c r="M5433" s="4" t="s">
        <v>1090</v>
      </c>
      <c r="N5433" s="4"/>
    </row>
    <row r="5434" spans="1:14" hidden="1" x14ac:dyDescent="0.3">
      <c r="A5434" s="5" t="s">
        <v>603</v>
      </c>
      <c r="B5434" s="5">
        <v>49</v>
      </c>
      <c r="C5434" s="5">
        <v>49.1</v>
      </c>
      <c r="D5434" s="5">
        <v>365</v>
      </c>
      <c r="E5434" s="4" t="s">
        <v>861</v>
      </c>
      <c r="F5434" s="12" t="s">
        <v>2105</v>
      </c>
      <c r="G5434" s="4" t="s">
        <v>1350</v>
      </c>
      <c r="H5434" s="4">
        <v>0.7</v>
      </c>
      <c r="I5434" s="4"/>
      <c r="J5434" s="17" t="s">
        <v>1347</v>
      </c>
      <c r="K5434" s="4"/>
      <c r="L5434" s="4">
        <v>1</v>
      </c>
      <c r="M5434" s="4" t="s">
        <v>1090</v>
      </c>
      <c r="N5434" s="4"/>
    </row>
    <row r="5435" spans="1:14" hidden="1" x14ac:dyDescent="0.3">
      <c r="A5435" s="5" t="s">
        <v>603</v>
      </c>
      <c r="B5435" s="5">
        <v>49</v>
      </c>
      <c r="C5435" s="5">
        <v>49.1</v>
      </c>
      <c r="D5435" s="5">
        <v>366</v>
      </c>
      <c r="E5435" s="4" t="s">
        <v>1339</v>
      </c>
      <c r="F5435" s="4"/>
      <c r="G5435" s="4" t="s">
        <v>1337</v>
      </c>
      <c r="H5435" s="4">
        <v>939.26419199999998</v>
      </c>
      <c r="I5435" s="4">
        <v>135.7984958722239</v>
      </c>
      <c r="J5435" s="17" t="s">
        <v>875</v>
      </c>
      <c r="K5435" s="4" t="s">
        <v>881</v>
      </c>
      <c r="L5435" s="4">
        <v>5</v>
      </c>
      <c r="M5435" s="4" t="s">
        <v>1338</v>
      </c>
      <c r="N5435" s="4"/>
    </row>
    <row r="5436" spans="1:14" hidden="1" x14ac:dyDescent="0.3">
      <c r="A5436" s="5" t="s">
        <v>603</v>
      </c>
      <c r="B5436" s="5">
        <v>49</v>
      </c>
      <c r="C5436" s="5">
        <v>49.1</v>
      </c>
      <c r="D5436" s="5">
        <v>366</v>
      </c>
      <c r="E5436" s="4" t="s">
        <v>1340</v>
      </c>
      <c r="F5436" s="4"/>
      <c r="G5436" s="4" t="s">
        <v>2229</v>
      </c>
      <c r="H5436" s="4">
        <v>0.24399999999999999</v>
      </c>
      <c r="I5436" s="4">
        <v>4.0987803063838403E-2</v>
      </c>
      <c r="J5436" s="17" t="s">
        <v>1060</v>
      </c>
      <c r="K5436" s="4" t="s">
        <v>881</v>
      </c>
      <c r="L5436" s="4">
        <v>5</v>
      </c>
      <c r="M5436" s="4" t="s">
        <v>1338</v>
      </c>
      <c r="N5436" s="4"/>
    </row>
    <row r="5437" spans="1:14" hidden="1" x14ac:dyDescent="0.3">
      <c r="A5437" s="5" t="s">
        <v>603</v>
      </c>
      <c r="B5437" s="5">
        <v>49</v>
      </c>
      <c r="C5437" s="5">
        <v>49.1</v>
      </c>
      <c r="D5437" s="5">
        <v>366</v>
      </c>
      <c r="E5437" s="4" t="s">
        <v>1340</v>
      </c>
      <c r="F5437" s="4"/>
      <c r="G5437" s="4" t="s">
        <v>2229</v>
      </c>
      <c r="H5437" s="4">
        <v>2.1379999999999999</v>
      </c>
      <c r="I5437" s="4">
        <v>0.65120657244840618</v>
      </c>
      <c r="J5437" s="17" t="s">
        <v>1060</v>
      </c>
      <c r="K5437" s="4" t="s">
        <v>881</v>
      </c>
      <c r="L5437" s="4">
        <v>5</v>
      </c>
      <c r="M5437" s="4" t="s">
        <v>1338</v>
      </c>
      <c r="N5437" s="4"/>
    </row>
    <row r="5438" spans="1:14" hidden="1" x14ac:dyDescent="0.3">
      <c r="A5438" s="5" t="s">
        <v>603</v>
      </c>
      <c r="B5438" s="5">
        <v>49</v>
      </c>
      <c r="C5438" s="5">
        <v>49.1</v>
      </c>
      <c r="D5438" s="5">
        <v>366</v>
      </c>
      <c r="E5438" s="4" t="s">
        <v>1340</v>
      </c>
      <c r="F5438" s="4"/>
      <c r="G5438" s="4" t="s">
        <v>1896</v>
      </c>
      <c r="H5438" s="4">
        <v>10.848000000000001</v>
      </c>
      <c r="I5438" s="4">
        <v>6.0092778268274474</v>
      </c>
      <c r="J5438" s="17" t="s">
        <v>1060</v>
      </c>
      <c r="K5438" s="4" t="s">
        <v>881</v>
      </c>
      <c r="L5438" s="4">
        <v>5</v>
      </c>
      <c r="M5438" s="4" t="s">
        <v>1338</v>
      </c>
      <c r="N5438" s="4"/>
    </row>
    <row r="5439" spans="1:14" hidden="1" x14ac:dyDescent="0.3">
      <c r="A5439" s="5" t="s">
        <v>603</v>
      </c>
      <c r="B5439" s="5">
        <v>49</v>
      </c>
      <c r="C5439" s="5">
        <v>49.1</v>
      </c>
      <c r="D5439" s="5">
        <v>366</v>
      </c>
      <c r="E5439" s="4" t="s">
        <v>1340</v>
      </c>
      <c r="F5439" s="4"/>
      <c r="G5439" s="4" t="s">
        <v>1341</v>
      </c>
      <c r="H5439" s="4">
        <v>0.39</v>
      </c>
      <c r="I5439" s="4">
        <v>0.20149441679609878</v>
      </c>
      <c r="J5439" s="17" t="s">
        <v>1060</v>
      </c>
      <c r="K5439" s="4" t="s">
        <v>881</v>
      </c>
      <c r="L5439" s="4">
        <v>5</v>
      </c>
      <c r="M5439" s="4" t="s">
        <v>1338</v>
      </c>
      <c r="N5439" s="4"/>
    </row>
    <row r="5440" spans="1:14" hidden="1" x14ac:dyDescent="0.3">
      <c r="A5440" s="5" t="s">
        <v>603</v>
      </c>
      <c r="B5440" s="5">
        <v>49</v>
      </c>
      <c r="C5440" s="5">
        <v>49.1</v>
      </c>
      <c r="D5440" s="5">
        <v>366</v>
      </c>
      <c r="E5440" s="4" t="s">
        <v>1340</v>
      </c>
      <c r="F5440" s="4"/>
      <c r="G5440" s="4" t="s">
        <v>1342</v>
      </c>
      <c r="H5440" s="4">
        <v>20.93</v>
      </c>
      <c r="I5440" s="4">
        <v>4.9037383698561943</v>
      </c>
      <c r="J5440" s="17" t="s">
        <v>1060</v>
      </c>
      <c r="K5440" s="4" t="s">
        <v>881</v>
      </c>
      <c r="L5440" s="4">
        <v>5</v>
      </c>
      <c r="M5440" s="4" t="s">
        <v>1338</v>
      </c>
      <c r="N5440" s="4"/>
    </row>
    <row r="5441" spans="1:14" hidden="1" x14ac:dyDescent="0.3">
      <c r="A5441" s="5" t="s">
        <v>603</v>
      </c>
      <c r="B5441" s="5">
        <v>49</v>
      </c>
      <c r="C5441" s="5">
        <v>49.1</v>
      </c>
      <c r="D5441" s="5">
        <v>366</v>
      </c>
      <c r="E5441" s="4" t="s">
        <v>861</v>
      </c>
      <c r="F5441" s="4" t="s">
        <v>1377</v>
      </c>
      <c r="G5441" s="4" t="s">
        <v>962</v>
      </c>
      <c r="H5441" s="4">
        <v>36.050926147979567</v>
      </c>
      <c r="I5441" s="4">
        <v>0.93390336666790041</v>
      </c>
      <c r="J5441" s="17" t="s">
        <v>856</v>
      </c>
      <c r="K5441" s="4" t="s">
        <v>881</v>
      </c>
      <c r="L5441" s="4">
        <v>5</v>
      </c>
      <c r="M5441" s="4" t="s">
        <v>1338</v>
      </c>
      <c r="N5441" s="4"/>
    </row>
    <row r="5442" spans="1:14" hidden="1" x14ac:dyDescent="0.3">
      <c r="A5442" s="5" t="s">
        <v>603</v>
      </c>
      <c r="B5442" s="5">
        <v>49</v>
      </c>
      <c r="C5442" s="5">
        <v>49.1</v>
      </c>
      <c r="D5442" s="5">
        <v>366</v>
      </c>
      <c r="E5442" s="4" t="s">
        <v>861</v>
      </c>
      <c r="F5442" s="4" t="s">
        <v>1377</v>
      </c>
      <c r="G5442" s="4" t="s">
        <v>1129</v>
      </c>
      <c r="H5442" s="4">
        <v>1.2352406549057509</v>
      </c>
      <c r="I5442" s="4">
        <v>0.11006676070051978</v>
      </c>
      <c r="J5442" s="17" t="s">
        <v>856</v>
      </c>
      <c r="K5442" s="4" t="s">
        <v>881</v>
      </c>
      <c r="L5442" s="4">
        <v>5</v>
      </c>
      <c r="M5442" s="4" t="s">
        <v>1338</v>
      </c>
      <c r="N5442" s="4"/>
    </row>
    <row r="5443" spans="1:14" hidden="1" x14ac:dyDescent="0.3">
      <c r="A5443" s="5" t="s">
        <v>603</v>
      </c>
      <c r="B5443" s="5">
        <v>49</v>
      </c>
      <c r="C5443" s="5">
        <v>49.1</v>
      </c>
      <c r="D5443" s="5">
        <v>366</v>
      </c>
      <c r="E5443" s="4" t="s">
        <v>861</v>
      </c>
      <c r="F5443" s="4" t="s">
        <v>1377</v>
      </c>
      <c r="G5443" s="4" t="s">
        <v>1089</v>
      </c>
      <c r="H5443" s="4">
        <v>2.8349547340436607</v>
      </c>
      <c r="I5443" s="4">
        <v>0.2605465841709253</v>
      </c>
      <c r="J5443" s="17" t="s">
        <v>856</v>
      </c>
      <c r="K5443" s="4" t="s">
        <v>881</v>
      </c>
      <c r="L5443" s="4">
        <v>5</v>
      </c>
      <c r="M5443" s="4" t="s">
        <v>1338</v>
      </c>
      <c r="N5443" s="4"/>
    </row>
    <row r="5444" spans="1:14" hidden="1" x14ac:dyDescent="0.3">
      <c r="A5444" s="5" t="s">
        <v>603</v>
      </c>
      <c r="B5444" s="5">
        <v>49</v>
      </c>
      <c r="C5444" s="5">
        <v>49.1</v>
      </c>
      <c r="D5444" s="5">
        <v>366</v>
      </c>
      <c r="E5444" s="4" t="s">
        <v>861</v>
      </c>
      <c r="F5444" s="4" t="s">
        <v>1377</v>
      </c>
      <c r="G5444" s="4" t="s">
        <v>1759</v>
      </c>
      <c r="H5444" s="4">
        <v>1.5997140791379103</v>
      </c>
      <c r="I5444" s="4">
        <v>0.16801271983034075</v>
      </c>
      <c r="J5444" s="17" t="s">
        <v>856</v>
      </c>
      <c r="K5444" s="4" t="s">
        <v>881</v>
      </c>
      <c r="L5444" s="4">
        <v>5</v>
      </c>
      <c r="M5444" s="4" t="s">
        <v>1338</v>
      </c>
      <c r="N5444" s="4"/>
    </row>
    <row r="5445" spans="1:14" hidden="1" x14ac:dyDescent="0.3">
      <c r="A5445" s="5" t="s">
        <v>603</v>
      </c>
      <c r="B5445" s="5">
        <v>49</v>
      </c>
      <c r="C5445" s="5">
        <v>49.1</v>
      </c>
      <c r="D5445" s="5">
        <v>366</v>
      </c>
      <c r="E5445" s="4" t="s">
        <v>861</v>
      </c>
      <c r="F5445" s="4" t="s">
        <v>1377</v>
      </c>
      <c r="G5445" s="4" t="s">
        <v>968</v>
      </c>
      <c r="H5445" s="4">
        <v>12.27535840408008</v>
      </c>
      <c r="I5445" s="4">
        <v>0.26176273646621684</v>
      </c>
      <c r="J5445" s="17" t="s">
        <v>856</v>
      </c>
      <c r="K5445" s="4" t="s">
        <v>881</v>
      </c>
      <c r="L5445" s="4">
        <v>5</v>
      </c>
      <c r="M5445" s="4" t="s">
        <v>1338</v>
      </c>
      <c r="N5445" s="4"/>
    </row>
    <row r="5446" spans="1:14" hidden="1" x14ac:dyDescent="0.3">
      <c r="A5446" s="5" t="s">
        <v>603</v>
      </c>
      <c r="B5446" s="5">
        <v>49</v>
      </c>
      <c r="C5446" s="5">
        <v>49.1</v>
      </c>
      <c r="D5446" s="5">
        <v>366</v>
      </c>
      <c r="E5446" s="4" t="s">
        <v>861</v>
      </c>
      <c r="F5446" s="4" t="s">
        <v>1377</v>
      </c>
      <c r="G5446" s="4" t="s">
        <v>1315</v>
      </c>
      <c r="H5446" s="4">
        <v>55.397199999999998</v>
      </c>
      <c r="I5446" s="4">
        <v>2.3303642848275881</v>
      </c>
      <c r="J5446" s="17" t="s">
        <v>1343</v>
      </c>
      <c r="K5446" s="4" t="s">
        <v>881</v>
      </c>
      <c r="L5446" s="4">
        <v>5</v>
      </c>
      <c r="M5446" s="4" t="s">
        <v>1338</v>
      </c>
      <c r="N5446" s="4"/>
    </row>
    <row r="5447" spans="1:14" hidden="1" x14ac:dyDescent="0.3">
      <c r="A5447" s="5" t="s">
        <v>603</v>
      </c>
      <c r="B5447" s="5">
        <v>49</v>
      </c>
      <c r="C5447" s="5">
        <v>49.1</v>
      </c>
      <c r="D5447" s="5">
        <v>366</v>
      </c>
      <c r="E5447" s="4" t="s">
        <v>861</v>
      </c>
      <c r="F5447" s="4" t="s">
        <v>1377</v>
      </c>
      <c r="G5447" s="4" t="s">
        <v>1317</v>
      </c>
      <c r="H5447" s="4">
        <v>-0.55000000000000004</v>
      </c>
      <c r="I5447" s="4">
        <v>3.0822070014844872E-2</v>
      </c>
      <c r="J5447" s="17"/>
      <c r="K5447" s="4" t="s">
        <v>881</v>
      </c>
      <c r="L5447" s="4">
        <v>5</v>
      </c>
      <c r="M5447" s="4" t="s">
        <v>1338</v>
      </c>
      <c r="N5447" s="4"/>
    </row>
    <row r="5448" spans="1:14" hidden="1" x14ac:dyDescent="0.3">
      <c r="A5448" s="5" t="s">
        <v>603</v>
      </c>
      <c r="B5448" s="5">
        <v>49</v>
      </c>
      <c r="C5448" s="5">
        <v>49.1</v>
      </c>
      <c r="D5448" s="5">
        <v>366</v>
      </c>
      <c r="E5448" s="4" t="s">
        <v>861</v>
      </c>
      <c r="F5448" s="4" t="s">
        <v>1377</v>
      </c>
      <c r="G5448" s="4" t="s">
        <v>1314</v>
      </c>
      <c r="H5448" s="4">
        <v>1.1020000000000001</v>
      </c>
      <c r="I5448" s="4">
        <v>0.13423859355639756</v>
      </c>
      <c r="J5448" s="17"/>
      <c r="K5448" s="4" t="s">
        <v>881</v>
      </c>
      <c r="L5448" s="4">
        <v>5</v>
      </c>
      <c r="M5448" s="4" t="s">
        <v>1338</v>
      </c>
      <c r="N5448" s="4"/>
    </row>
    <row r="5449" spans="1:14" hidden="1" x14ac:dyDescent="0.3">
      <c r="A5449" s="5" t="s">
        <v>603</v>
      </c>
      <c r="B5449" s="5">
        <v>49</v>
      </c>
      <c r="C5449" s="5">
        <v>49.1</v>
      </c>
      <c r="D5449" s="5">
        <v>366</v>
      </c>
      <c r="E5449" s="4" t="s">
        <v>861</v>
      </c>
      <c r="F5449" s="4" t="s">
        <v>1377</v>
      </c>
      <c r="G5449" s="4" t="s">
        <v>943</v>
      </c>
      <c r="H5449" s="4">
        <v>56.012599999999999</v>
      </c>
      <c r="I5449" s="4">
        <v>1.841763909951545</v>
      </c>
      <c r="J5449" s="17" t="s">
        <v>856</v>
      </c>
      <c r="K5449" s="4" t="s">
        <v>881</v>
      </c>
      <c r="L5449" s="4">
        <v>5</v>
      </c>
      <c r="M5449" s="4" t="s">
        <v>1338</v>
      </c>
      <c r="N5449" s="4"/>
    </row>
    <row r="5450" spans="1:14" hidden="1" x14ac:dyDescent="0.3">
      <c r="A5450" s="5" t="s">
        <v>603</v>
      </c>
      <c r="B5450" s="5">
        <v>49</v>
      </c>
      <c r="C5450" s="5">
        <v>49.1</v>
      </c>
      <c r="D5450" s="5">
        <v>366</v>
      </c>
      <c r="E5450" s="4" t="s">
        <v>861</v>
      </c>
      <c r="F5450" s="12">
        <v>0</v>
      </c>
      <c r="G5450" s="4" t="s">
        <v>1896</v>
      </c>
      <c r="H5450" s="4">
        <v>0.2</v>
      </c>
      <c r="I5450" s="4"/>
      <c r="J5450" s="17" t="s">
        <v>1347</v>
      </c>
      <c r="K5450" s="4"/>
      <c r="L5450" s="4">
        <v>1</v>
      </c>
      <c r="M5450" s="4" t="s">
        <v>1090</v>
      </c>
      <c r="N5450" s="4"/>
    </row>
    <row r="5451" spans="1:14" hidden="1" x14ac:dyDescent="0.3">
      <c r="A5451" s="5" t="s">
        <v>603</v>
      </c>
      <c r="B5451" s="5">
        <v>49</v>
      </c>
      <c r="C5451" s="5">
        <v>49.1</v>
      </c>
      <c r="D5451" s="5">
        <v>366</v>
      </c>
      <c r="E5451" s="4" t="s">
        <v>861</v>
      </c>
      <c r="F5451" s="12">
        <v>1</v>
      </c>
      <c r="G5451" s="4" t="s">
        <v>1896</v>
      </c>
      <c r="H5451" s="4">
        <v>8.1</v>
      </c>
      <c r="I5451" s="4"/>
      <c r="J5451" s="17" t="s">
        <v>1347</v>
      </c>
      <c r="K5451" s="4"/>
      <c r="L5451" s="4">
        <v>1</v>
      </c>
      <c r="M5451" s="4" t="s">
        <v>1090</v>
      </c>
      <c r="N5451" s="4"/>
    </row>
    <row r="5452" spans="1:14" hidden="1" x14ac:dyDescent="0.3">
      <c r="A5452" s="5" t="s">
        <v>603</v>
      </c>
      <c r="B5452" s="5">
        <v>49</v>
      </c>
      <c r="C5452" s="5">
        <v>49.1</v>
      </c>
      <c r="D5452" s="5">
        <v>366</v>
      </c>
      <c r="E5452" s="4" t="s">
        <v>861</v>
      </c>
      <c r="F5452" s="12">
        <v>2</v>
      </c>
      <c r="G5452" s="4" t="s">
        <v>1896</v>
      </c>
      <c r="H5452" s="4">
        <v>68</v>
      </c>
      <c r="I5452" s="4"/>
      <c r="J5452" s="17" t="s">
        <v>1347</v>
      </c>
      <c r="K5452" s="4"/>
      <c r="L5452" s="4">
        <v>1</v>
      </c>
      <c r="M5452" s="4" t="s">
        <v>1090</v>
      </c>
      <c r="N5452" s="4"/>
    </row>
    <row r="5453" spans="1:14" hidden="1" x14ac:dyDescent="0.3">
      <c r="A5453" s="5" t="s">
        <v>603</v>
      </c>
      <c r="B5453" s="5">
        <v>49</v>
      </c>
      <c r="C5453" s="5">
        <v>49.1</v>
      </c>
      <c r="D5453" s="5">
        <v>366</v>
      </c>
      <c r="E5453" s="4" t="s">
        <v>861</v>
      </c>
      <c r="F5453" s="12">
        <v>3</v>
      </c>
      <c r="G5453" s="4" t="s">
        <v>1896</v>
      </c>
      <c r="H5453" s="4">
        <v>13.7</v>
      </c>
      <c r="I5453" s="4"/>
      <c r="J5453" s="17" t="s">
        <v>1347</v>
      </c>
      <c r="K5453" s="4"/>
      <c r="L5453" s="4">
        <v>1</v>
      </c>
      <c r="M5453" s="4" t="s">
        <v>1090</v>
      </c>
      <c r="N5453" s="4"/>
    </row>
    <row r="5454" spans="1:14" hidden="1" x14ac:dyDescent="0.3">
      <c r="A5454" s="5" t="s">
        <v>603</v>
      </c>
      <c r="B5454" s="5">
        <v>49</v>
      </c>
      <c r="C5454" s="5">
        <v>49.1</v>
      </c>
      <c r="D5454" s="5">
        <v>366</v>
      </c>
      <c r="E5454" s="4" t="s">
        <v>861</v>
      </c>
      <c r="F5454" s="12">
        <v>4</v>
      </c>
      <c r="G5454" s="4" t="s">
        <v>1896</v>
      </c>
      <c r="H5454" s="4">
        <v>42</v>
      </c>
      <c r="I5454" s="4"/>
      <c r="J5454" s="17" t="s">
        <v>1347</v>
      </c>
      <c r="K5454" s="4"/>
      <c r="L5454" s="4">
        <v>1</v>
      </c>
      <c r="M5454" s="4" t="s">
        <v>1090</v>
      </c>
      <c r="N5454" s="4"/>
    </row>
    <row r="5455" spans="1:14" hidden="1" x14ac:dyDescent="0.3">
      <c r="A5455" s="5" t="s">
        <v>603</v>
      </c>
      <c r="B5455" s="5">
        <v>49</v>
      </c>
      <c r="C5455" s="5">
        <v>49.1</v>
      </c>
      <c r="D5455" s="5">
        <v>366</v>
      </c>
      <c r="E5455" s="4" t="s">
        <v>861</v>
      </c>
      <c r="F5455" s="12">
        <v>5</v>
      </c>
      <c r="G5455" s="4" t="s">
        <v>1896</v>
      </c>
      <c r="H5455" s="4">
        <v>42</v>
      </c>
      <c r="I5455" s="4"/>
      <c r="J5455" s="17" t="s">
        <v>1347</v>
      </c>
      <c r="K5455" s="4"/>
      <c r="L5455" s="4">
        <v>1</v>
      </c>
      <c r="M5455" s="4" t="s">
        <v>1090</v>
      </c>
      <c r="N5455" s="4"/>
    </row>
    <row r="5456" spans="1:14" hidden="1" x14ac:dyDescent="0.3">
      <c r="A5456" s="5" t="s">
        <v>603</v>
      </c>
      <c r="B5456" s="5">
        <v>49</v>
      </c>
      <c r="C5456" s="5">
        <v>49.1</v>
      </c>
      <c r="D5456" s="5">
        <v>366</v>
      </c>
      <c r="E5456" s="4" t="s">
        <v>861</v>
      </c>
      <c r="F5456" s="12">
        <v>7.5</v>
      </c>
      <c r="G5456" s="4" t="s">
        <v>1896</v>
      </c>
      <c r="H5456" s="4">
        <v>87</v>
      </c>
      <c r="I5456" s="4"/>
      <c r="J5456" s="17" t="s">
        <v>1347</v>
      </c>
      <c r="K5456" s="4"/>
      <c r="L5456" s="4">
        <v>1</v>
      </c>
      <c r="M5456" s="4" t="s">
        <v>1090</v>
      </c>
      <c r="N5456" s="4"/>
    </row>
    <row r="5457" spans="1:14" hidden="1" x14ac:dyDescent="0.3">
      <c r="A5457" s="5" t="s">
        <v>603</v>
      </c>
      <c r="B5457" s="5">
        <v>49</v>
      </c>
      <c r="C5457" s="5">
        <v>49.1</v>
      </c>
      <c r="D5457" s="5">
        <v>366</v>
      </c>
      <c r="E5457" s="4" t="s">
        <v>861</v>
      </c>
      <c r="F5457" s="12">
        <v>10</v>
      </c>
      <c r="G5457" s="4" t="s">
        <v>1896</v>
      </c>
      <c r="H5457" s="4">
        <v>80</v>
      </c>
      <c r="I5457" s="4"/>
      <c r="J5457" s="17" t="s">
        <v>1347</v>
      </c>
      <c r="K5457" s="4"/>
      <c r="L5457" s="4">
        <v>1</v>
      </c>
      <c r="M5457" s="4" t="s">
        <v>1090</v>
      </c>
      <c r="N5457" s="4"/>
    </row>
    <row r="5458" spans="1:14" hidden="1" x14ac:dyDescent="0.3">
      <c r="A5458" s="5" t="s">
        <v>603</v>
      </c>
      <c r="B5458" s="5">
        <v>49</v>
      </c>
      <c r="C5458" s="5">
        <v>49.1</v>
      </c>
      <c r="D5458" s="5">
        <v>366</v>
      </c>
      <c r="E5458" s="4" t="s">
        <v>861</v>
      </c>
      <c r="F5458" s="12">
        <v>14</v>
      </c>
      <c r="G5458" s="4" t="s">
        <v>1896</v>
      </c>
      <c r="H5458" s="4">
        <v>68</v>
      </c>
      <c r="I5458" s="4"/>
      <c r="J5458" s="17" t="s">
        <v>1347</v>
      </c>
      <c r="K5458" s="4"/>
      <c r="L5458" s="4">
        <v>1</v>
      </c>
      <c r="M5458" s="4" t="s">
        <v>1090</v>
      </c>
      <c r="N5458" s="4"/>
    </row>
    <row r="5459" spans="1:14" hidden="1" x14ac:dyDescent="0.3">
      <c r="A5459" s="5" t="s">
        <v>603</v>
      </c>
      <c r="B5459" s="5">
        <v>49</v>
      </c>
      <c r="C5459" s="5">
        <v>49.1</v>
      </c>
      <c r="D5459" s="5">
        <v>366</v>
      </c>
      <c r="E5459" s="4" t="s">
        <v>861</v>
      </c>
      <c r="F5459" s="12">
        <v>17</v>
      </c>
      <c r="G5459" s="4" t="s">
        <v>1896</v>
      </c>
      <c r="H5459" s="4">
        <v>52</v>
      </c>
      <c r="I5459" s="4"/>
      <c r="J5459" s="17" t="s">
        <v>1347</v>
      </c>
      <c r="K5459" s="4"/>
      <c r="L5459" s="4">
        <v>1</v>
      </c>
      <c r="M5459" s="4" t="s">
        <v>1090</v>
      </c>
      <c r="N5459" s="4"/>
    </row>
    <row r="5460" spans="1:14" hidden="1" x14ac:dyDescent="0.3">
      <c r="A5460" s="5" t="s">
        <v>603</v>
      </c>
      <c r="B5460" s="5">
        <v>49</v>
      </c>
      <c r="C5460" s="5">
        <v>49.1</v>
      </c>
      <c r="D5460" s="5">
        <v>366</v>
      </c>
      <c r="E5460" s="4" t="s">
        <v>861</v>
      </c>
      <c r="F5460" s="12">
        <v>20</v>
      </c>
      <c r="G5460" s="4" t="s">
        <v>1896</v>
      </c>
      <c r="H5460" s="4">
        <v>67</v>
      </c>
      <c r="I5460" s="4"/>
      <c r="J5460" s="17" t="s">
        <v>1347</v>
      </c>
      <c r="K5460" s="4"/>
      <c r="L5460" s="4">
        <v>1</v>
      </c>
      <c r="M5460" s="4" t="s">
        <v>1090</v>
      </c>
      <c r="N5460" s="4"/>
    </row>
    <row r="5461" spans="1:14" hidden="1" x14ac:dyDescent="0.3">
      <c r="A5461" s="5" t="s">
        <v>603</v>
      </c>
      <c r="B5461" s="5">
        <v>49</v>
      </c>
      <c r="C5461" s="5">
        <v>49.1</v>
      </c>
      <c r="D5461" s="5">
        <v>366</v>
      </c>
      <c r="E5461" s="4" t="s">
        <v>861</v>
      </c>
      <c r="F5461" s="12">
        <v>0</v>
      </c>
      <c r="G5461" s="4" t="s">
        <v>2229</v>
      </c>
      <c r="H5461" s="4">
        <v>7.0000000000000007E-2</v>
      </c>
      <c r="I5461" s="4"/>
      <c r="J5461" s="17" t="s">
        <v>1347</v>
      </c>
      <c r="K5461" s="4"/>
      <c r="L5461" s="4">
        <v>1</v>
      </c>
      <c r="M5461" s="4" t="s">
        <v>1090</v>
      </c>
      <c r="N5461" s="4"/>
    </row>
    <row r="5462" spans="1:14" hidden="1" x14ac:dyDescent="0.3">
      <c r="A5462" s="5" t="s">
        <v>603</v>
      </c>
      <c r="B5462" s="5">
        <v>49</v>
      </c>
      <c r="C5462" s="5">
        <v>49.1</v>
      </c>
      <c r="D5462" s="5">
        <v>366</v>
      </c>
      <c r="E5462" s="4" t="s">
        <v>861</v>
      </c>
      <c r="F5462" s="12">
        <v>1</v>
      </c>
      <c r="G5462" s="4" t="s">
        <v>2229</v>
      </c>
      <c r="H5462" s="4">
        <v>0.12</v>
      </c>
      <c r="I5462" s="4"/>
      <c r="J5462" s="17" t="s">
        <v>1347</v>
      </c>
      <c r="K5462" s="4"/>
      <c r="L5462" s="4">
        <v>1</v>
      </c>
      <c r="M5462" s="4" t="s">
        <v>1090</v>
      </c>
      <c r="N5462" s="4"/>
    </row>
    <row r="5463" spans="1:14" hidden="1" x14ac:dyDescent="0.3">
      <c r="A5463" s="5" t="s">
        <v>603</v>
      </c>
      <c r="B5463" s="5">
        <v>49</v>
      </c>
      <c r="C5463" s="5">
        <v>49.1</v>
      </c>
      <c r="D5463" s="5">
        <v>366</v>
      </c>
      <c r="E5463" s="4" t="s">
        <v>861</v>
      </c>
      <c r="F5463" s="12">
        <v>2</v>
      </c>
      <c r="G5463" s="4" t="s">
        <v>2229</v>
      </c>
      <c r="H5463" s="4">
        <v>0.08</v>
      </c>
      <c r="I5463" s="4"/>
      <c r="J5463" s="17" t="s">
        <v>1347</v>
      </c>
      <c r="K5463" s="4"/>
      <c r="L5463" s="4">
        <v>1</v>
      </c>
      <c r="M5463" s="4" t="s">
        <v>1090</v>
      </c>
      <c r="N5463" s="4"/>
    </row>
    <row r="5464" spans="1:14" hidden="1" x14ac:dyDescent="0.3">
      <c r="A5464" s="5" t="s">
        <v>603</v>
      </c>
      <c r="B5464" s="5">
        <v>49</v>
      </c>
      <c r="C5464" s="5">
        <v>49.1</v>
      </c>
      <c r="D5464" s="5">
        <v>366</v>
      </c>
      <c r="E5464" s="4" t="s">
        <v>861</v>
      </c>
      <c r="F5464" s="12">
        <v>3</v>
      </c>
      <c r="G5464" s="4" t="s">
        <v>2229</v>
      </c>
      <c r="H5464" s="4">
        <v>0.12</v>
      </c>
      <c r="I5464" s="4"/>
      <c r="J5464" s="17" t="s">
        <v>1347</v>
      </c>
      <c r="K5464" s="4"/>
      <c r="L5464" s="4">
        <v>1</v>
      </c>
      <c r="M5464" s="4" t="s">
        <v>1090</v>
      </c>
      <c r="N5464" s="4"/>
    </row>
    <row r="5465" spans="1:14" hidden="1" x14ac:dyDescent="0.3">
      <c r="A5465" s="5" t="s">
        <v>603</v>
      </c>
      <c r="B5465" s="5">
        <v>49</v>
      </c>
      <c r="C5465" s="5">
        <v>49.1</v>
      </c>
      <c r="D5465" s="5">
        <v>366</v>
      </c>
      <c r="E5465" s="4" t="s">
        <v>861</v>
      </c>
      <c r="F5465" s="12">
        <v>4</v>
      </c>
      <c r="G5465" s="4" t="s">
        <v>2229</v>
      </c>
      <c r="H5465" s="4">
        <v>0.08</v>
      </c>
      <c r="I5465" s="4"/>
      <c r="J5465" s="17" t="s">
        <v>1347</v>
      </c>
      <c r="K5465" s="4"/>
      <c r="L5465" s="4">
        <v>1</v>
      </c>
      <c r="M5465" s="4" t="s">
        <v>1090</v>
      </c>
      <c r="N5465" s="4"/>
    </row>
    <row r="5466" spans="1:14" hidden="1" x14ac:dyDescent="0.3">
      <c r="A5466" s="5" t="s">
        <v>603</v>
      </c>
      <c r="B5466" s="5">
        <v>49</v>
      </c>
      <c r="C5466" s="5">
        <v>49.1</v>
      </c>
      <c r="D5466" s="5">
        <v>366</v>
      </c>
      <c r="E5466" s="4" t="s">
        <v>861</v>
      </c>
      <c r="F5466" s="12">
        <v>5</v>
      </c>
      <c r="G5466" s="4" t="s">
        <v>2229</v>
      </c>
      <c r="H5466" s="4">
        <v>0.09</v>
      </c>
      <c r="I5466" s="4"/>
      <c r="J5466" s="17" t="s">
        <v>1347</v>
      </c>
      <c r="K5466" s="4"/>
      <c r="L5466" s="4">
        <v>1</v>
      </c>
      <c r="M5466" s="4" t="s">
        <v>1090</v>
      </c>
      <c r="N5466" s="4"/>
    </row>
    <row r="5467" spans="1:14" hidden="1" x14ac:dyDescent="0.3">
      <c r="A5467" s="5" t="s">
        <v>603</v>
      </c>
      <c r="B5467" s="5">
        <v>49</v>
      </c>
      <c r="C5467" s="5">
        <v>49.1</v>
      </c>
      <c r="D5467" s="5">
        <v>366</v>
      </c>
      <c r="E5467" s="4" t="s">
        <v>861</v>
      </c>
      <c r="F5467" s="12">
        <v>7.5</v>
      </c>
      <c r="G5467" s="4" t="s">
        <v>2229</v>
      </c>
      <c r="H5467" s="4">
        <v>0.14000000000000001</v>
      </c>
      <c r="I5467" s="4"/>
      <c r="J5467" s="17" t="s">
        <v>1347</v>
      </c>
      <c r="K5467" s="4"/>
      <c r="L5467" s="4">
        <v>1</v>
      </c>
      <c r="M5467" s="4" t="s">
        <v>1090</v>
      </c>
      <c r="N5467" s="4"/>
    </row>
    <row r="5468" spans="1:14" hidden="1" x14ac:dyDescent="0.3">
      <c r="A5468" s="5" t="s">
        <v>603</v>
      </c>
      <c r="B5468" s="5">
        <v>49</v>
      </c>
      <c r="C5468" s="5">
        <v>49.1</v>
      </c>
      <c r="D5468" s="5">
        <v>366</v>
      </c>
      <c r="E5468" s="4" t="s">
        <v>861</v>
      </c>
      <c r="F5468" s="12">
        <v>10</v>
      </c>
      <c r="G5468" s="4" t="s">
        <v>2229</v>
      </c>
      <c r="H5468" s="4">
        <v>7.0000000000000007E-2</v>
      </c>
      <c r="I5468" s="4"/>
      <c r="J5468" s="17" t="s">
        <v>1347</v>
      </c>
      <c r="K5468" s="4"/>
      <c r="L5468" s="4">
        <v>1</v>
      </c>
      <c r="M5468" s="4" t="s">
        <v>1090</v>
      </c>
      <c r="N5468" s="4"/>
    </row>
    <row r="5469" spans="1:14" hidden="1" x14ac:dyDescent="0.3">
      <c r="A5469" s="5" t="s">
        <v>603</v>
      </c>
      <c r="B5469" s="5">
        <v>49</v>
      </c>
      <c r="C5469" s="5">
        <v>49.1</v>
      </c>
      <c r="D5469" s="5">
        <v>366</v>
      </c>
      <c r="E5469" s="4" t="s">
        <v>861</v>
      </c>
      <c r="F5469" s="12">
        <v>14</v>
      </c>
      <c r="G5469" s="4" t="s">
        <v>2229</v>
      </c>
      <c r="H5469" s="4">
        <v>0.57999999999999996</v>
      </c>
      <c r="I5469" s="4"/>
      <c r="J5469" s="17" t="s">
        <v>1347</v>
      </c>
      <c r="K5469" s="4"/>
      <c r="L5469" s="4">
        <v>1</v>
      </c>
      <c r="M5469" s="4" t="s">
        <v>1090</v>
      </c>
      <c r="N5469" s="4"/>
    </row>
    <row r="5470" spans="1:14" hidden="1" x14ac:dyDescent="0.3">
      <c r="A5470" s="5" t="s">
        <v>603</v>
      </c>
      <c r="B5470" s="5">
        <v>49</v>
      </c>
      <c r="C5470" s="5">
        <v>49.1</v>
      </c>
      <c r="D5470" s="5">
        <v>366</v>
      </c>
      <c r="E5470" s="4" t="s">
        <v>861</v>
      </c>
      <c r="F5470" s="12">
        <v>17</v>
      </c>
      <c r="G5470" s="4" t="s">
        <v>2229</v>
      </c>
      <c r="H5470" s="4">
        <v>0.12</v>
      </c>
      <c r="I5470" s="4"/>
      <c r="J5470" s="17" t="s">
        <v>1347</v>
      </c>
      <c r="K5470" s="4"/>
      <c r="L5470" s="4">
        <v>1</v>
      </c>
      <c r="M5470" s="4" t="s">
        <v>1090</v>
      </c>
      <c r="N5470" s="4"/>
    </row>
    <row r="5471" spans="1:14" hidden="1" x14ac:dyDescent="0.3">
      <c r="A5471" s="5" t="s">
        <v>603</v>
      </c>
      <c r="B5471" s="5">
        <v>49</v>
      </c>
      <c r="C5471" s="5">
        <v>49.1</v>
      </c>
      <c r="D5471" s="5">
        <v>366</v>
      </c>
      <c r="E5471" s="4" t="s">
        <v>861</v>
      </c>
      <c r="F5471" s="12">
        <v>20</v>
      </c>
      <c r="G5471" s="4" t="s">
        <v>2229</v>
      </c>
      <c r="H5471" s="4">
        <v>0.11</v>
      </c>
      <c r="I5471" s="4"/>
      <c r="J5471" s="17" t="s">
        <v>1347</v>
      </c>
      <c r="K5471" s="4"/>
      <c r="L5471" s="4">
        <v>1</v>
      </c>
      <c r="M5471" s="4" t="s">
        <v>1090</v>
      </c>
      <c r="N5471" s="4"/>
    </row>
    <row r="5472" spans="1:14" hidden="1" x14ac:dyDescent="0.3">
      <c r="A5472" s="5" t="s">
        <v>603</v>
      </c>
      <c r="B5472" s="5">
        <v>49</v>
      </c>
      <c r="C5472" s="5">
        <v>49.1</v>
      </c>
      <c r="D5472" s="5">
        <v>366</v>
      </c>
      <c r="E5472" s="4" t="s">
        <v>861</v>
      </c>
      <c r="F5472" s="12">
        <v>0</v>
      </c>
      <c r="G5472" s="4" t="s">
        <v>874</v>
      </c>
      <c r="H5472" s="4">
        <v>189.39878202998398</v>
      </c>
      <c r="I5472" s="4"/>
      <c r="J5472" s="17" t="s">
        <v>1348</v>
      </c>
      <c r="K5472" s="4"/>
      <c r="L5472" s="4">
        <v>1</v>
      </c>
      <c r="M5472" s="4" t="s">
        <v>1090</v>
      </c>
      <c r="N5472" s="4"/>
    </row>
    <row r="5473" spans="1:14" hidden="1" x14ac:dyDescent="0.3">
      <c r="A5473" s="5" t="s">
        <v>603</v>
      </c>
      <c r="B5473" s="5">
        <v>49</v>
      </c>
      <c r="C5473" s="5">
        <v>49.1</v>
      </c>
      <c r="D5473" s="5">
        <v>366</v>
      </c>
      <c r="E5473" s="4" t="s">
        <v>861</v>
      </c>
      <c r="F5473" s="12">
        <v>0.1</v>
      </c>
      <c r="G5473" s="4" t="s">
        <v>874</v>
      </c>
      <c r="H5473" s="4">
        <v>191.78273386181002</v>
      </c>
      <c r="I5473" s="4"/>
      <c r="J5473" s="17" t="s">
        <v>1348</v>
      </c>
      <c r="K5473" s="4"/>
      <c r="L5473" s="4">
        <v>1</v>
      </c>
      <c r="M5473" s="4" t="s">
        <v>1090</v>
      </c>
      <c r="N5473" s="4"/>
    </row>
    <row r="5474" spans="1:14" hidden="1" x14ac:dyDescent="0.3">
      <c r="A5474" s="5" t="s">
        <v>603</v>
      </c>
      <c r="B5474" s="5">
        <v>49</v>
      </c>
      <c r="C5474" s="5">
        <v>49.1</v>
      </c>
      <c r="D5474" s="5">
        <v>366</v>
      </c>
      <c r="E5474" s="4" t="s">
        <v>861</v>
      </c>
      <c r="F5474" s="12">
        <v>0.2</v>
      </c>
      <c r="G5474" s="4" t="s">
        <v>874</v>
      </c>
      <c r="H5474" s="4">
        <v>192.68072879961599</v>
      </c>
      <c r="I5474" s="4"/>
      <c r="J5474" s="17" t="s">
        <v>1348</v>
      </c>
      <c r="K5474" s="4"/>
      <c r="L5474" s="4">
        <v>1</v>
      </c>
      <c r="M5474" s="4" t="s">
        <v>1090</v>
      </c>
      <c r="N5474" s="4"/>
    </row>
    <row r="5475" spans="1:14" hidden="1" x14ac:dyDescent="0.3">
      <c r="A5475" s="5" t="s">
        <v>603</v>
      </c>
      <c r="B5475" s="5">
        <v>49</v>
      </c>
      <c r="C5475" s="5">
        <v>49.1</v>
      </c>
      <c r="D5475" s="5">
        <v>366</v>
      </c>
      <c r="E5475" s="4" t="s">
        <v>861</v>
      </c>
      <c r="F5475" s="12">
        <v>0.3</v>
      </c>
      <c r="G5475" s="4" t="s">
        <v>874</v>
      </c>
      <c r="H5475" s="4">
        <v>192.90178781903501</v>
      </c>
      <c r="I5475" s="4"/>
      <c r="J5475" s="17" t="s">
        <v>1348</v>
      </c>
      <c r="K5475" s="4"/>
      <c r="L5475" s="4">
        <v>1</v>
      </c>
      <c r="M5475" s="4" t="s">
        <v>1090</v>
      </c>
      <c r="N5475" s="4"/>
    </row>
    <row r="5476" spans="1:14" hidden="1" x14ac:dyDescent="0.3">
      <c r="A5476" s="5" t="s">
        <v>603</v>
      </c>
      <c r="B5476" s="5">
        <v>49</v>
      </c>
      <c r="C5476" s="5">
        <v>49.1</v>
      </c>
      <c r="D5476" s="5">
        <v>366</v>
      </c>
      <c r="E5476" s="4" t="s">
        <v>861</v>
      </c>
      <c r="F5476" s="12">
        <v>0.4</v>
      </c>
      <c r="G5476" s="4" t="s">
        <v>874</v>
      </c>
      <c r="H5476" s="4">
        <v>192.29456345863915</v>
      </c>
      <c r="I5476" s="4"/>
      <c r="J5476" s="17" t="s">
        <v>1348</v>
      </c>
      <c r="K5476" s="4"/>
      <c r="L5476" s="4">
        <v>1</v>
      </c>
      <c r="M5476" s="4" t="s">
        <v>1090</v>
      </c>
      <c r="N5476" s="4"/>
    </row>
    <row r="5477" spans="1:14" hidden="1" x14ac:dyDescent="0.3">
      <c r="A5477" s="5" t="s">
        <v>603</v>
      </c>
      <c r="B5477" s="5">
        <v>49</v>
      </c>
      <c r="C5477" s="5">
        <v>49.1</v>
      </c>
      <c r="D5477" s="5">
        <v>366</v>
      </c>
      <c r="E5477" s="4" t="s">
        <v>861</v>
      </c>
      <c r="F5477" s="12">
        <v>0.5</v>
      </c>
      <c r="G5477" s="4" t="s">
        <v>874</v>
      </c>
      <c r="H5477" s="4">
        <v>183.12565906813006</v>
      </c>
      <c r="I5477" s="4"/>
      <c r="J5477" s="17" t="s">
        <v>1348</v>
      </c>
      <c r="K5477" s="4"/>
      <c r="L5477" s="4">
        <v>1</v>
      </c>
      <c r="M5477" s="4" t="s">
        <v>1090</v>
      </c>
      <c r="N5477" s="4"/>
    </row>
    <row r="5478" spans="1:14" hidden="1" x14ac:dyDescent="0.3">
      <c r="A5478" s="5" t="s">
        <v>603</v>
      </c>
      <c r="B5478" s="5">
        <v>49</v>
      </c>
      <c r="C5478" s="5">
        <v>49.1</v>
      </c>
      <c r="D5478" s="5">
        <v>366</v>
      </c>
      <c r="E5478" s="4" t="s">
        <v>861</v>
      </c>
      <c r="F5478" s="12">
        <v>0.6</v>
      </c>
      <c r="G5478" s="4" t="s">
        <v>874</v>
      </c>
      <c r="H5478" s="4">
        <v>151.65914595124181</v>
      </c>
      <c r="I5478" s="4"/>
      <c r="J5478" s="17" t="s">
        <v>1348</v>
      </c>
      <c r="K5478" s="4"/>
      <c r="L5478" s="4">
        <v>1</v>
      </c>
      <c r="M5478" s="4" t="s">
        <v>1090</v>
      </c>
      <c r="N5478" s="4"/>
    </row>
    <row r="5479" spans="1:14" hidden="1" x14ac:dyDescent="0.3">
      <c r="A5479" s="5" t="s">
        <v>603</v>
      </c>
      <c r="B5479" s="5">
        <v>49</v>
      </c>
      <c r="C5479" s="5">
        <v>49.1</v>
      </c>
      <c r="D5479" s="5">
        <v>366</v>
      </c>
      <c r="E5479" s="4" t="s">
        <v>861</v>
      </c>
      <c r="F5479" s="12">
        <v>0.7</v>
      </c>
      <c r="G5479" s="4" t="s">
        <v>874</v>
      </c>
      <c r="H5479" s="4">
        <v>116.18146647784134</v>
      </c>
      <c r="I5479" s="4"/>
      <c r="J5479" s="17" t="s">
        <v>1348</v>
      </c>
      <c r="K5479" s="4"/>
      <c r="L5479" s="4">
        <v>1</v>
      </c>
      <c r="M5479" s="4" t="s">
        <v>1090</v>
      </c>
      <c r="N5479" s="4"/>
    </row>
    <row r="5480" spans="1:14" hidden="1" x14ac:dyDescent="0.3">
      <c r="A5480" s="5" t="s">
        <v>603</v>
      </c>
      <c r="B5480" s="5">
        <v>49</v>
      </c>
      <c r="C5480" s="5">
        <v>49.1</v>
      </c>
      <c r="D5480" s="5">
        <v>366</v>
      </c>
      <c r="E5480" s="4" t="s">
        <v>861</v>
      </c>
      <c r="F5480" s="12">
        <v>0.8</v>
      </c>
      <c r="G5480" s="4" t="s">
        <v>874</v>
      </c>
      <c r="H5480" s="4">
        <v>74.749869597598689</v>
      </c>
      <c r="I5480" s="4"/>
      <c r="J5480" s="17" t="s">
        <v>1348</v>
      </c>
      <c r="K5480" s="4"/>
      <c r="L5480" s="4">
        <v>1</v>
      </c>
      <c r="M5480" s="4" t="s">
        <v>1090</v>
      </c>
      <c r="N5480" s="4"/>
    </row>
    <row r="5481" spans="1:14" hidden="1" x14ac:dyDescent="0.3">
      <c r="A5481" s="5" t="s">
        <v>603</v>
      </c>
      <c r="B5481" s="5">
        <v>49</v>
      </c>
      <c r="C5481" s="5">
        <v>49.1</v>
      </c>
      <c r="D5481" s="5">
        <v>366</v>
      </c>
      <c r="E5481" s="4" t="s">
        <v>861</v>
      </c>
      <c r="F5481" s="12">
        <v>0.9</v>
      </c>
      <c r="G5481" s="4" t="s">
        <v>874</v>
      </c>
      <c r="H5481" s="4">
        <v>33.700769028964906</v>
      </c>
      <c r="I5481" s="4"/>
      <c r="J5481" s="17" t="s">
        <v>1348</v>
      </c>
      <c r="K5481" s="4"/>
      <c r="L5481" s="4">
        <v>1</v>
      </c>
      <c r="M5481" s="4" t="s">
        <v>1090</v>
      </c>
      <c r="N5481" s="4"/>
    </row>
    <row r="5482" spans="1:14" hidden="1" x14ac:dyDescent="0.3">
      <c r="A5482" s="5" t="s">
        <v>603</v>
      </c>
      <c r="B5482" s="5">
        <v>49</v>
      </c>
      <c r="C5482" s="5">
        <v>49.1</v>
      </c>
      <c r="D5482" s="5">
        <v>366</v>
      </c>
      <c r="E5482" s="4" t="s">
        <v>861</v>
      </c>
      <c r="F5482" s="12">
        <v>1</v>
      </c>
      <c r="G5482" s="4" t="s">
        <v>874</v>
      </c>
      <c r="H5482" s="4">
        <v>-9.8329508598062415E-2</v>
      </c>
      <c r="I5482" s="4"/>
      <c r="J5482" s="17" t="s">
        <v>1348</v>
      </c>
      <c r="K5482" s="4"/>
      <c r="L5482" s="4">
        <v>1</v>
      </c>
      <c r="M5482" s="4" t="s">
        <v>1090</v>
      </c>
      <c r="N5482" s="4"/>
    </row>
    <row r="5483" spans="1:14" hidden="1" x14ac:dyDescent="0.3">
      <c r="A5483" s="5" t="s">
        <v>603</v>
      </c>
      <c r="B5483" s="5">
        <v>49</v>
      </c>
      <c r="C5483" s="5">
        <v>49.1</v>
      </c>
      <c r="D5483" s="5">
        <v>366</v>
      </c>
      <c r="E5483" s="4" t="s">
        <v>861</v>
      </c>
      <c r="F5483" s="12">
        <v>1.1000000000000001</v>
      </c>
      <c r="G5483" s="4" t="s">
        <v>874</v>
      </c>
      <c r="H5483" s="4">
        <v>-0.53861303275216088</v>
      </c>
      <c r="I5483" s="4"/>
      <c r="J5483" s="17" t="s">
        <v>1348</v>
      </c>
      <c r="K5483" s="4"/>
      <c r="L5483" s="4">
        <v>1</v>
      </c>
      <c r="M5483" s="4" t="s">
        <v>1090</v>
      </c>
      <c r="N5483" s="4"/>
    </row>
    <row r="5484" spans="1:14" hidden="1" x14ac:dyDescent="0.3">
      <c r="A5484" s="5" t="s">
        <v>603</v>
      </c>
      <c r="B5484" s="5">
        <v>49</v>
      </c>
      <c r="C5484" s="5">
        <v>49.1</v>
      </c>
      <c r="D5484" s="5">
        <v>366</v>
      </c>
      <c r="E5484" s="4" t="s">
        <v>861</v>
      </c>
      <c r="F5484" s="12">
        <v>1.2</v>
      </c>
      <c r="G5484" s="4" t="s">
        <v>874</v>
      </c>
      <c r="H5484" s="4">
        <v>-0.56704801035377972</v>
      </c>
      <c r="I5484" s="4"/>
      <c r="J5484" s="17" t="s">
        <v>1348</v>
      </c>
      <c r="K5484" s="4"/>
      <c r="L5484" s="4">
        <v>1</v>
      </c>
      <c r="M5484" s="4" t="s">
        <v>1090</v>
      </c>
      <c r="N5484" s="4"/>
    </row>
    <row r="5485" spans="1:14" hidden="1" x14ac:dyDescent="0.3">
      <c r="A5485" s="5" t="s">
        <v>603</v>
      </c>
      <c r="B5485" s="5">
        <v>49</v>
      </c>
      <c r="C5485" s="5">
        <v>49.1</v>
      </c>
      <c r="D5485" s="5">
        <v>366</v>
      </c>
      <c r="E5485" s="4" t="s">
        <v>861</v>
      </c>
      <c r="F5485" s="12">
        <v>1.3</v>
      </c>
      <c r="G5485" s="4" t="s">
        <v>874</v>
      </c>
      <c r="H5485" s="4">
        <v>-0.54044754743613632</v>
      </c>
      <c r="I5485" s="4"/>
      <c r="J5485" s="17" t="s">
        <v>1348</v>
      </c>
      <c r="K5485" s="4"/>
      <c r="L5485" s="4">
        <v>1</v>
      </c>
      <c r="M5485" s="4" t="s">
        <v>1090</v>
      </c>
      <c r="N5485" s="4"/>
    </row>
    <row r="5486" spans="1:14" hidden="1" x14ac:dyDescent="0.3">
      <c r="A5486" s="5" t="s">
        <v>603</v>
      </c>
      <c r="B5486" s="5">
        <v>49</v>
      </c>
      <c r="C5486" s="5">
        <v>49.1</v>
      </c>
      <c r="D5486" s="5">
        <v>366</v>
      </c>
      <c r="E5486" s="4" t="s">
        <v>861</v>
      </c>
      <c r="F5486" s="12">
        <v>1.4</v>
      </c>
      <c r="G5486" s="4" t="s">
        <v>874</v>
      </c>
      <c r="H5486" s="4">
        <v>-0.53953029009414866</v>
      </c>
      <c r="I5486" s="4"/>
      <c r="J5486" s="17" t="s">
        <v>1348</v>
      </c>
      <c r="K5486" s="4"/>
      <c r="L5486" s="4">
        <v>1</v>
      </c>
      <c r="M5486" s="4" t="s">
        <v>1090</v>
      </c>
      <c r="N5486" s="4"/>
    </row>
    <row r="5487" spans="1:14" hidden="1" x14ac:dyDescent="0.3">
      <c r="A5487" s="5" t="s">
        <v>603</v>
      </c>
      <c r="B5487" s="5">
        <v>49</v>
      </c>
      <c r="C5487" s="5">
        <v>49.1</v>
      </c>
      <c r="D5487" s="5">
        <v>366</v>
      </c>
      <c r="E5487" s="4" t="s">
        <v>861</v>
      </c>
      <c r="F5487" s="12">
        <v>1.5</v>
      </c>
      <c r="G5487" s="4" t="s">
        <v>874</v>
      </c>
      <c r="H5487" s="4">
        <v>-0.53769577541017322</v>
      </c>
      <c r="I5487" s="4"/>
      <c r="J5487" s="17" t="s">
        <v>1348</v>
      </c>
      <c r="K5487" s="4"/>
      <c r="L5487" s="4">
        <v>1</v>
      </c>
      <c r="M5487" s="4" t="s">
        <v>1090</v>
      </c>
      <c r="N5487" s="4"/>
    </row>
    <row r="5488" spans="1:14" hidden="1" x14ac:dyDescent="0.3">
      <c r="A5488" s="5" t="s">
        <v>603</v>
      </c>
      <c r="B5488" s="5">
        <v>49</v>
      </c>
      <c r="C5488" s="5">
        <v>49.1</v>
      </c>
      <c r="D5488" s="5">
        <v>366</v>
      </c>
      <c r="E5488" s="4" t="s">
        <v>861</v>
      </c>
      <c r="F5488" s="12">
        <v>1.6</v>
      </c>
      <c r="G5488" s="4" t="s">
        <v>874</v>
      </c>
      <c r="H5488" s="4">
        <v>-0.59273121592943556</v>
      </c>
      <c r="I5488" s="4"/>
      <c r="J5488" s="17" t="s">
        <v>1348</v>
      </c>
      <c r="K5488" s="4"/>
      <c r="L5488" s="4">
        <v>1</v>
      </c>
      <c r="M5488" s="4" t="s">
        <v>1090</v>
      </c>
      <c r="N5488" s="4"/>
    </row>
    <row r="5489" spans="1:14" hidden="1" x14ac:dyDescent="0.3">
      <c r="A5489" s="5" t="s">
        <v>603</v>
      </c>
      <c r="B5489" s="5">
        <v>49</v>
      </c>
      <c r="C5489" s="5">
        <v>49.1</v>
      </c>
      <c r="D5489" s="5">
        <v>366</v>
      </c>
      <c r="E5489" s="4" t="s">
        <v>861</v>
      </c>
      <c r="F5489" s="12">
        <v>1.7000000000000002</v>
      </c>
      <c r="G5489" s="4" t="s">
        <v>874</v>
      </c>
      <c r="H5489" s="4">
        <v>-0.61933167884707896</v>
      </c>
      <c r="I5489" s="4"/>
      <c r="J5489" s="17" t="s">
        <v>1348</v>
      </c>
      <c r="K5489" s="4"/>
      <c r="L5489" s="4">
        <v>1</v>
      </c>
      <c r="M5489" s="4" t="s">
        <v>1090</v>
      </c>
      <c r="N5489" s="4"/>
    </row>
    <row r="5490" spans="1:14" hidden="1" x14ac:dyDescent="0.3">
      <c r="A5490" s="5" t="s">
        <v>603</v>
      </c>
      <c r="B5490" s="5">
        <v>49</v>
      </c>
      <c r="C5490" s="5">
        <v>49.1</v>
      </c>
      <c r="D5490" s="5">
        <v>366</v>
      </c>
      <c r="E5490" s="4" t="s">
        <v>861</v>
      </c>
      <c r="F5490" s="12">
        <v>1.8</v>
      </c>
      <c r="G5490" s="4" t="s">
        <v>874</v>
      </c>
      <c r="H5490" s="4">
        <v>-0.62942150960894372</v>
      </c>
      <c r="I5490" s="4"/>
      <c r="J5490" s="17" t="s">
        <v>1348</v>
      </c>
      <c r="K5490" s="4"/>
      <c r="L5490" s="4">
        <v>1</v>
      </c>
      <c r="M5490" s="4" t="s">
        <v>1090</v>
      </c>
      <c r="N5490" s="4"/>
    </row>
    <row r="5491" spans="1:14" hidden="1" x14ac:dyDescent="0.3">
      <c r="A5491" s="5" t="s">
        <v>603</v>
      </c>
      <c r="B5491" s="5">
        <v>49</v>
      </c>
      <c r="C5491" s="5">
        <v>49.1</v>
      </c>
      <c r="D5491" s="5">
        <v>366</v>
      </c>
      <c r="E5491" s="4" t="s">
        <v>861</v>
      </c>
      <c r="F5491" s="12">
        <v>1.9000000000000001</v>
      </c>
      <c r="G5491" s="4" t="s">
        <v>874</v>
      </c>
      <c r="H5491" s="4">
        <v>-0.59823475998136177</v>
      </c>
      <c r="I5491" s="4"/>
      <c r="J5491" s="17" t="s">
        <v>1348</v>
      </c>
      <c r="K5491" s="4"/>
      <c r="L5491" s="4">
        <v>1</v>
      </c>
      <c r="M5491" s="4" t="s">
        <v>1090</v>
      </c>
      <c r="N5491" s="4"/>
    </row>
    <row r="5492" spans="1:14" hidden="1" x14ac:dyDescent="0.3">
      <c r="A5492" s="5" t="s">
        <v>603</v>
      </c>
      <c r="B5492" s="5">
        <v>49</v>
      </c>
      <c r="C5492" s="5">
        <v>49.1</v>
      </c>
      <c r="D5492" s="5">
        <v>366</v>
      </c>
      <c r="E5492" s="4" t="s">
        <v>861</v>
      </c>
      <c r="F5492" s="12">
        <v>2</v>
      </c>
      <c r="G5492" s="4" t="s">
        <v>874</v>
      </c>
      <c r="H5492" s="4">
        <v>-0.57988961314160758</v>
      </c>
      <c r="I5492" s="4"/>
      <c r="J5492" s="17" t="s">
        <v>1348</v>
      </c>
      <c r="K5492" s="4"/>
      <c r="L5492" s="4">
        <v>1</v>
      </c>
      <c r="M5492" s="4" t="s">
        <v>1090</v>
      </c>
      <c r="N5492" s="4"/>
    </row>
    <row r="5493" spans="1:14" hidden="1" x14ac:dyDescent="0.3">
      <c r="A5493" s="5" t="s">
        <v>603</v>
      </c>
      <c r="B5493" s="5">
        <v>49</v>
      </c>
      <c r="C5493" s="5">
        <v>49.1</v>
      </c>
      <c r="D5493" s="5">
        <v>366</v>
      </c>
      <c r="E5493" s="4" t="s">
        <v>861</v>
      </c>
      <c r="F5493" s="12">
        <v>2.1</v>
      </c>
      <c r="G5493" s="4" t="s">
        <v>874</v>
      </c>
      <c r="H5493" s="4">
        <v>-0.6505184284746609</v>
      </c>
      <c r="I5493" s="4"/>
      <c r="J5493" s="17" t="s">
        <v>1348</v>
      </c>
      <c r="K5493" s="4"/>
      <c r="L5493" s="4">
        <v>1</v>
      </c>
      <c r="M5493" s="4" t="s">
        <v>1090</v>
      </c>
      <c r="N5493" s="4"/>
    </row>
    <row r="5494" spans="1:14" hidden="1" x14ac:dyDescent="0.3">
      <c r="A5494" s="5" t="s">
        <v>603</v>
      </c>
      <c r="B5494" s="5">
        <v>49</v>
      </c>
      <c r="C5494" s="5">
        <v>49.1</v>
      </c>
      <c r="D5494" s="5">
        <v>366</v>
      </c>
      <c r="E5494" s="4" t="s">
        <v>861</v>
      </c>
      <c r="F5494" s="12">
        <v>2.2000000000000002</v>
      </c>
      <c r="G5494" s="4" t="s">
        <v>874</v>
      </c>
      <c r="H5494" s="4">
        <v>-0.67436711936634131</v>
      </c>
      <c r="I5494" s="4"/>
      <c r="J5494" s="17" t="s">
        <v>1348</v>
      </c>
      <c r="K5494" s="4"/>
      <c r="L5494" s="4">
        <v>1</v>
      </c>
      <c r="M5494" s="4" t="s">
        <v>1090</v>
      </c>
      <c r="N5494" s="4"/>
    </row>
    <row r="5495" spans="1:14" hidden="1" x14ac:dyDescent="0.3">
      <c r="A5495" s="5" t="s">
        <v>603</v>
      </c>
      <c r="B5495" s="5">
        <v>49</v>
      </c>
      <c r="C5495" s="5">
        <v>49.1</v>
      </c>
      <c r="D5495" s="5">
        <v>366</v>
      </c>
      <c r="E5495" s="4" t="s">
        <v>861</v>
      </c>
      <c r="F5495" s="12">
        <v>2.2999999999999998</v>
      </c>
      <c r="G5495" s="4" t="s">
        <v>874</v>
      </c>
      <c r="H5495" s="4">
        <v>-0.7128919277298249</v>
      </c>
      <c r="I5495" s="4"/>
      <c r="J5495" s="17" t="s">
        <v>1348</v>
      </c>
      <c r="K5495" s="4"/>
      <c r="L5495" s="4">
        <v>1</v>
      </c>
      <c r="M5495" s="4" t="s">
        <v>1090</v>
      </c>
      <c r="N5495" s="4"/>
    </row>
    <row r="5496" spans="1:14" hidden="1" x14ac:dyDescent="0.3">
      <c r="A5496" s="5" t="s">
        <v>603</v>
      </c>
      <c r="B5496" s="5">
        <v>49</v>
      </c>
      <c r="C5496" s="5">
        <v>49.1</v>
      </c>
      <c r="D5496" s="5">
        <v>366</v>
      </c>
      <c r="E5496" s="4" t="s">
        <v>861</v>
      </c>
      <c r="F5496" s="12">
        <v>2.4</v>
      </c>
      <c r="G5496" s="4" t="s">
        <v>874</v>
      </c>
      <c r="H5496" s="4">
        <v>-0.63400779631888227</v>
      </c>
      <c r="I5496" s="4"/>
      <c r="J5496" s="17" t="s">
        <v>1348</v>
      </c>
      <c r="K5496" s="4"/>
      <c r="L5496" s="4">
        <v>1</v>
      </c>
      <c r="M5496" s="4" t="s">
        <v>1090</v>
      </c>
      <c r="N5496" s="4"/>
    </row>
    <row r="5497" spans="1:14" hidden="1" x14ac:dyDescent="0.3">
      <c r="A5497" s="5" t="s">
        <v>603</v>
      </c>
      <c r="B5497" s="5">
        <v>49</v>
      </c>
      <c r="C5497" s="5">
        <v>49.1</v>
      </c>
      <c r="D5497" s="5">
        <v>366</v>
      </c>
      <c r="E5497" s="4" t="s">
        <v>861</v>
      </c>
      <c r="F5497" s="12">
        <v>2.5</v>
      </c>
      <c r="G5497" s="4" t="s">
        <v>874</v>
      </c>
      <c r="H5497" s="4">
        <v>-0.70738838367789869</v>
      </c>
      <c r="I5497" s="4"/>
      <c r="J5497" s="17" t="s">
        <v>1348</v>
      </c>
      <c r="K5497" s="4"/>
      <c r="L5497" s="4">
        <v>1</v>
      </c>
      <c r="M5497" s="4" t="s">
        <v>1090</v>
      </c>
      <c r="N5497" s="4"/>
    </row>
    <row r="5498" spans="1:14" hidden="1" x14ac:dyDescent="0.3">
      <c r="A5498" s="5" t="s">
        <v>603</v>
      </c>
      <c r="B5498" s="5">
        <v>49</v>
      </c>
      <c r="C5498" s="5">
        <v>49.1</v>
      </c>
      <c r="D5498" s="5">
        <v>366</v>
      </c>
      <c r="E5498" s="4" t="s">
        <v>861</v>
      </c>
      <c r="F5498" s="12">
        <v>2.6</v>
      </c>
      <c r="G5498" s="4" t="s">
        <v>874</v>
      </c>
      <c r="H5498" s="4">
        <v>-0.70647112633591092</v>
      </c>
      <c r="I5498" s="4"/>
      <c r="J5498" s="17" t="s">
        <v>1348</v>
      </c>
      <c r="K5498" s="4"/>
      <c r="L5498" s="4">
        <v>1</v>
      </c>
      <c r="M5498" s="4" t="s">
        <v>1090</v>
      </c>
      <c r="N5498" s="4"/>
    </row>
    <row r="5499" spans="1:14" hidden="1" x14ac:dyDescent="0.3">
      <c r="A5499" s="5" t="s">
        <v>603</v>
      </c>
      <c r="B5499" s="5">
        <v>49</v>
      </c>
      <c r="C5499" s="5">
        <v>49.1</v>
      </c>
      <c r="D5499" s="5">
        <v>366</v>
      </c>
      <c r="E5499" s="4" t="s">
        <v>861</v>
      </c>
      <c r="F5499" s="12">
        <v>2.7</v>
      </c>
      <c r="G5499" s="4" t="s">
        <v>874</v>
      </c>
      <c r="H5499" s="4">
        <v>-0.81195572066449706</v>
      </c>
      <c r="I5499" s="4"/>
      <c r="J5499" s="17" t="s">
        <v>1348</v>
      </c>
      <c r="K5499" s="4"/>
      <c r="L5499" s="4">
        <v>1</v>
      </c>
      <c r="M5499" s="4" t="s">
        <v>1090</v>
      </c>
      <c r="N5499" s="4"/>
    </row>
    <row r="5500" spans="1:14" hidden="1" x14ac:dyDescent="0.3">
      <c r="A5500" s="5" t="s">
        <v>603</v>
      </c>
      <c r="B5500" s="5">
        <v>49</v>
      </c>
      <c r="C5500" s="5">
        <v>49.1</v>
      </c>
      <c r="D5500" s="5">
        <v>366</v>
      </c>
      <c r="E5500" s="4" t="s">
        <v>861</v>
      </c>
      <c r="F5500" s="12">
        <v>2.8</v>
      </c>
      <c r="G5500" s="4" t="s">
        <v>874</v>
      </c>
      <c r="H5500" s="4">
        <v>-0.70830564101988636</v>
      </c>
      <c r="I5500" s="4"/>
      <c r="J5500" s="17" t="s">
        <v>1348</v>
      </c>
      <c r="K5500" s="4"/>
      <c r="L5500" s="4">
        <v>1</v>
      </c>
      <c r="M5500" s="4" t="s">
        <v>1090</v>
      </c>
      <c r="N5500" s="4"/>
    </row>
    <row r="5501" spans="1:14" hidden="1" x14ac:dyDescent="0.3">
      <c r="A5501" s="5" t="s">
        <v>603</v>
      </c>
      <c r="B5501" s="5">
        <v>49</v>
      </c>
      <c r="C5501" s="5">
        <v>49.1</v>
      </c>
      <c r="D5501" s="5">
        <v>366</v>
      </c>
      <c r="E5501" s="4" t="s">
        <v>861</v>
      </c>
      <c r="F5501" s="12">
        <v>2.9</v>
      </c>
      <c r="G5501" s="4" t="s">
        <v>874</v>
      </c>
      <c r="H5501" s="4">
        <v>0</v>
      </c>
      <c r="I5501" s="4"/>
      <c r="J5501" s="17" t="s">
        <v>1348</v>
      </c>
      <c r="K5501" s="4"/>
      <c r="L5501" s="4">
        <v>1</v>
      </c>
      <c r="M5501" s="4" t="s">
        <v>1090</v>
      </c>
      <c r="N5501" s="4"/>
    </row>
    <row r="5502" spans="1:14" hidden="1" x14ac:dyDescent="0.3">
      <c r="A5502" s="5" t="s">
        <v>603</v>
      </c>
      <c r="B5502" s="5">
        <v>49</v>
      </c>
      <c r="C5502" s="5">
        <v>49.1</v>
      </c>
      <c r="D5502" s="5">
        <v>366</v>
      </c>
      <c r="E5502" s="4" t="s">
        <v>861</v>
      </c>
      <c r="F5502" s="12">
        <v>3</v>
      </c>
      <c r="G5502" s="4" t="s">
        <v>874</v>
      </c>
      <c r="H5502" s="4">
        <v>0</v>
      </c>
      <c r="I5502" s="4"/>
      <c r="J5502" s="17" t="s">
        <v>1348</v>
      </c>
      <c r="K5502" s="4"/>
      <c r="L5502" s="4">
        <v>1</v>
      </c>
      <c r="M5502" s="4" t="s">
        <v>1090</v>
      </c>
      <c r="N5502" s="4"/>
    </row>
    <row r="5503" spans="1:14" hidden="1" x14ac:dyDescent="0.3">
      <c r="A5503" s="5" t="s">
        <v>603</v>
      </c>
      <c r="B5503" s="5">
        <v>49</v>
      </c>
      <c r="C5503" s="5">
        <v>49.1</v>
      </c>
      <c r="D5503" s="5">
        <v>366</v>
      </c>
      <c r="E5503" s="4" t="s">
        <v>861</v>
      </c>
      <c r="F5503" s="12">
        <v>3.1</v>
      </c>
      <c r="G5503" s="4" t="s">
        <v>874</v>
      </c>
      <c r="H5503" s="4">
        <v>0</v>
      </c>
      <c r="I5503" s="4"/>
      <c r="J5503" s="17" t="s">
        <v>1348</v>
      </c>
      <c r="K5503" s="4"/>
      <c r="L5503" s="4">
        <v>1</v>
      </c>
      <c r="M5503" s="4" t="s">
        <v>1090</v>
      </c>
      <c r="N5503" s="4"/>
    </row>
    <row r="5504" spans="1:14" hidden="1" x14ac:dyDescent="0.3">
      <c r="A5504" s="5" t="s">
        <v>603</v>
      </c>
      <c r="B5504" s="5">
        <v>49</v>
      </c>
      <c r="C5504" s="5">
        <v>49.1</v>
      </c>
      <c r="D5504" s="5">
        <v>366</v>
      </c>
      <c r="E5504" s="4" t="s">
        <v>861</v>
      </c>
      <c r="F5504" s="12">
        <v>3.2</v>
      </c>
      <c r="G5504" s="4" t="s">
        <v>874</v>
      </c>
      <c r="H5504" s="4">
        <v>0</v>
      </c>
      <c r="I5504" s="4"/>
      <c r="J5504" s="17" t="s">
        <v>1348</v>
      </c>
      <c r="K5504" s="4"/>
      <c r="L5504" s="4">
        <v>1</v>
      </c>
      <c r="M5504" s="4" t="s">
        <v>1090</v>
      </c>
      <c r="N5504" s="4"/>
    </row>
    <row r="5505" spans="1:14" hidden="1" x14ac:dyDescent="0.3">
      <c r="A5505" s="5" t="s">
        <v>603</v>
      </c>
      <c r="B5505" s="5">
        <v>49</v>
      </c>
      <c r="C5505" s="5">
        <v>49.1</v>
      </c>
      <c r="D5505" s="5">
        <v>366</v>
      </c>
      <c r="E5505" s="4" t="s">
        <v>861</v>
      </c>
      <c r="F5505" s="12">
        <v>3.3000000000000003</v>
      </c>
      <c r="G5505" s="4" t="s">
        <v>874</v>
      </c>
      <c r="H5505" s="4">
        <v>0</v>
      </c>
      <c r="I5505" s="4"/>
      <c r="J5505" s="17" t="s">
        <v>1348</v>
      </c>
      <c r="K5505" s="4"/>
      <c r="L5505" s="4">
        <v>1</v>
      </c>
      <c r="M5505" s="4" t="s">
        <v>1090</v>
      </c>
      <c r="N5505" s="4"/>
    </row>
    <row r="5506" spans="1:14" hidden="1" x14ac:dyDescent="0.3">
      <c r="A5506" s="5" t="s">
        <v>603</v>
      </c>
      <c r="B5506" s="5">
        <v>49</v>
      </c>
      <c r="C5506" s="5">
        <v>49.1</v>
      </c>
      <c r="D5506" s="5">
        <v>366</v>
      </c>
      <c r="E5506" s="4" t="s">
        <v>861</v>
      </c>
      <c r="F5506" s="12">
        <v>3.4000000000000004</v>
      </c>
      <c r="G5506" s="4" t="s">
        <v>874</v>
      </c>
      <c r="H5506" s="4">
        <v>0</v>
      </c>
      <c r="I5506" s="4"/>
      <c r="J5506" s="17" t="s">
        <v>1348</v>
      </c>
      <c r="K5506" s="4"/>
      <c r="L5506" s="4">
        <v>1</v>
      </c>
      <c r="M5506" s="4" t="s">
        <v>1090</v>
      </c>
      <c r="N5506" s="4"/>
    </row>
    <row r="5507" spans="1:14" hidden="1" x14ac:dyDescent="0.3">
      <c r="A5507" s="5" t="s">
        <v>603</v>
      </c>
      <c r="B5507" s="5">
        <v>49</v>
      </c>
      <c r="C5507" s="5">
        <v>49.1</v>
      </c>
      <c r="D5507" s="5">
        <v>366</v>
      </c>
      <c r="E5507" s="4" t="s">
        <v>861</v>
      </c>
      <c r="F5507" s="12">
        <v>3.5</v>
      </c>
      <c r="G5507" s="4" t="s">
        <v>874</v>
      </c>
      <c r="H5507" s="4">
        <v>0</v>
      </c>
      <c r="I5507" s="4"/>
      <c r="J5507" s="17" t="s">
        <v>1348</v>
      </c>
      <c r="K5507" s="4"/>
      <c r="L5507" s="4">
        <v>1</v>
      </c>
      <c r="M5507" s="4" t="s">
        <v>1090</v>
      </c>
      <c r="N5507" s="4"/>
    </row>
    <row r="5508" spans="1:14" hidden="1" x14ac:dyDescent="0.3">
      <c r="A5508" s="5" t="s">
        <v>603</v>
      </c>
      <c r="B5508" s="5">
        <v>49</v>
      </c>
      <c r="C5508" s="5">
        <v>49.1</v>
      </c>
      <c r="D5508" s="5">
        <v>366</v>
      </c>
      <c r="E5508" s="4" t="s">
        <v>861</v>
      </c>
      <c r="F5508" s="12">
        <v>3.6</v>
      </c>
      <c r="G5508" s="4" t="s">
        <v>874</v>
      </c>
      <c r="H5508" s="4">
        <v>0</v>
      </c>
      <c r="I5508" s="4"/>
      <c r="J5508" s="17" t="s">
        <v>1348</v>
      </c>
      <c r="K5508" s="4"/>
      <c r="L5508" s="4">
        <v>1</v>
      </c>
      <c r="M5508" s="4" t="s">
        <v>1090</v>
      </c>
      <c r="N5508" s="4"/>
    </row>
    <row r="5509" spans="1:14" hidden="1" x14ac:dyDescent="0.3">
      <c r="A5509" s="5" t="s">
        <v>603</v>
      </c>
      <c r="B5509" s="5">
        <v>49</v>
      </c>
      <c r="C5509" s="5">
        <v>49.1</v>
      </c>
      <c r="D5509" s="5">
        <v>366</v>
      </c>
      <c r="E5509" s="4" t="s">
        <v>861</v>
      </c>
      <c r="F5509" s="12">
        <v>3.7</v>
      </c>
      <c r="G5509" s="4" t="s">
        <v>874</v>
      </c>
      <c r="H5509" s="4">
        <v>0</v>
      </c>
      <c r="I5509" s="4"/>
      <c r="J5509" s="17" t="s">
        <v>1348</v>
      </c>
      <c r="K5509" s="4"/>
      <c r="L5509" s="4">
        <v>1</v>
      </c>
      <c r="M5509" s="4" t="s">
        <v>1090</v>
      </c>
      <c r="N5509" s="4"/>
    </row>
    <row r="5510" spans="1:14" hidden="1" x14ac:dyDescent="0.3">
      <c r="A5510" s="5" t="s">
        <v>603</v>
      </c>
      <c r="B5510" s="5">
        <v>49</v>
      </c>
      <c r="C5510" s="5">
        <v>49.1</v>
      </c>
      <c r="D5510" s="5">
        <v>366</v>
      </c>
      <c r="E5510" s="4" t="s">
        <v>861</v>
      </c>
      <c r="F5510" s="12">
        <v>3.8000000000000003</v>
      </c>
      <c r="G5510" s="4" t="s">
        <v>874</v>
      </c>
      <c r="H5510" s="4">
        <v>0</v>
      </c>
      <c r="I5510" s="4"/>
      <c r="J5510" s="17" t="s">
        <v>1348</v>
      </c>
      <c r="K5510" s="4"/>
      <c r="L5510" s="4">
        <v>1</v>
      </c>
      <c r="M5510" s="4" t="s">
        <v>1090</v>
      </c>
      <c r="N5510" s="4"/>
    </row>
    <row r="5511" spans="1:14" hidden="1" x14ac:dyDescent="0.3">
      <c r="A5511" s="5" t="s">
        <v>603</v>
      </c>
      <c r="B5511" s="5">
        <v>49</v>
      </c>
      <c r="C5511" s="5">
        <v>49.1</v>
      </c>
      <c r="D5511" s="5">
        <v>366</v>
      </c>
      <c r="E5511" s="4" t="s">
        <v>861</v>
      </c>
      <c r="F5511" s="12">
        <v>3.9000000000000004</v>
      </c>
      <c r="G5511" s="4" t="s">
        <v>874</v>
      </c>
      <c r="H5511" s="4">
        <v>0</v>
      </c>
      <c r="I5511" s="4"/>
      <c r="J5511" s="17" t="s">
        <v>1348</v>
      </c>
      <c r="K5511" s="4"/>
      <c r="L5511" s="4">
        <v>1</v>
      </c>
      <c r="M5511" s="4" t="s">
        <v>1090</v>
      </c>
      <c r="N5511" s="4"/>
    </row>
    <row r="5512" spans="1:14" hidden="1" x14ac:dyDescent="0.3">
      <c r="A5512" s="5" t="s">
        <v>603</v>
      </c>
      <c r="B5512" s="5">
        <v>49</v>
      </c>
      <c r="C5512" s="5">
        <v>49.1</v>
      </c>
      <c r="D5512" s="5">
        <v>366</v>
      </c>
      <c r="E5512" s="4" t="s">
        <v>861</v>
      </c>
      <c r="F5512" s="12">
        <v>4</v>
      </c>
      <c r="G5512" s="4" t="s">
        <v>874</v>
      </c>
      <c r="H5512" s="4">
        <v>0</v>
      </c>
      <c r="I5512" s="4"/>
      <c r="J5512" s="17" t="s">
        <v>1348</v>
      </c>
      <c r="K5512" s="4"/>
      <c r="L5512" s="4">
        <v>1</v>
      </c>
      <c r="M5512" s="4" t="s">
        <v>1090</v>
      </c>
      <c r="N5512" s="4"/>
    </row>
    <row r="5513" spans="1:14" hidden="1" x14ac:dyDescent="0.3">
      <c r="A5513" s="5" t="s">
        <v>603</v>
      </c>
      <c r="B5513" s="5">
        <v>49</v>
      </c>
      <c r="C5513" s="5">
        <v>49.1</v>
      </c>
      <c r="D5513" s="5">
        <v>366</v>
      </c>
      <c r="E5513" s="4" t="s">
        <v>861</v>
      </c>
      <c r="F5513" s="12">
        <v>0</v>
      </c>
      <c r="G5513" s="4" t="s">
        <v>1341</v>
      </c>
      <c r="H5513" s="4">
        <v>0.3</v>
      </c>
      <c r="I5513" s="4"/>
      <c r="J5513" s="17" t="s">
        <v>1349</v>
      </c>
      <c r="K5513" s="4"/>
      <c r="L5513" s="4">
        <v>1</v>
      </c>
      <c r="M5513" s="4" t="s">
        <v>1090</v>
      </c>
      <c r="N5513" s="4"/>
    </row>
    <row r="5514" spans="1:14" hidden="1" x14ac:dyDescent="0.3">
      <c r="A5514" s="5" t="s">
        <v>603</v>
      </c>
      <c r="B5514" s="5">
        <v>49</v>
      </c>
      <c r="C5514" s="5">
        <v>49.1</v>
      </c>
      <c r="D5514" s="5">
        <v>366</v>
      </c>
      <c r="E5514" s="4" t="s">
        <v>861</v>
      </c>
      <c r="F5514" s="12">
        <v>1</v>
      </c>
      <c r="G5514" s="4" t="s">
        <v>1341</v>
      </c>
      <c r="H5514" s="4">
        <v>0.44</v>
      </c>
      <c r="I5514" s="4"/>
      <c r="J5514" s="17" t="s">
        <v>1349</v>
      </c>
      <c r="K5514" s="4"/>
      <c r="L5514" s="4">
        <v>1</v>
      </c>
      <c r="M5514" s="4" t="s">
        <v>1090</v>
      </c>
      <c r="N5514" s="4"/>
    </row>
    <row r="5515" spans="1:14" hidden="1" x14ac:dyDescent="0.3">
      <c r="A5515" s="5" t="s">
        <v>603</v>
      </c>
      <c r="B5515" s="5">
        <v>49</v>
      </c>
      <c r="C5515" s="5">
        <v>49.1</v>
      </c>
      <c r="D5515" s="5">
        <v>366</v>
      </c>
      <c r="E5515" s="4" t="s">
        <v>861</v>
      </c>
      <c r="F5515" s="12">
        <v>2</v>
      </c>
      <c r="G5515" s="4" t="s">
        <v>1341</v>
      </c>
      <c r="H5515" s="4">
        <v>0.57999999999999996</v>
      </c>
      <c r="I5515" s="4"/>
      <c r="J5515" s="17" t="s">
        <v>1349</v>
      </c>
      <c r="K5515" s="4"/>
      <c r="L5515" s="4">
        <v>1</v>
      </c>
      <c r="M5515" s="4" t="s">
        <v>1090</v>
      </c>
      <c r="N5515" s="4"/>
    </row>
    <row r="5516" spans="1:14" hidden="1" x14ac:dyDescent="0.3">
      <c r="A5516" s="5" t="s">
        <v>603</v>
      </c>
      <c r="B5516" s="5">
        <v>49</v>
      </c>
      <c r="C5516" s="5">
        <v>49.1</v>
      </c>
      <c r="D5516" s="5">
        <v>366</v>
      </c>
      <c r="E5516" s="4" t="s">
        <v>861</v>
      </c>
      <c r="F5516" s="12">
        <v>3</v>
      </c>
      <c r="G5516" s="4" t="s">
        <v>1341</v>
      </c>
      <c r="H5516" s="4">
        <v>0.69</v>
      </c>
      <c r="I5516" s="4"/>
      <c r="J5516" s="17" t="s">
        <v>1349</v>
      </c>
      <c r="K5516" s="4"/>
      <c r="L5516" s="4">
        <v>1</v>
      </c>
      <c r="M5516" s="4" t="s">
        <v>1090</v>
      </c>
      <c r="N5516" s="4"/>
    </row>
    <row r="5517" spans="1:14" hidden="1" x14ac:dyDescent="0.3">
      <c r="A5517" s="5" t="s">
        <v>603</v>
      </c>
      <c r="B5517" s="5">
        <v>49</v>
      </c>
      <c r="C5517" s="5">
        <v>49.1</v>
      </c>
      <c r="D5517" s="5">
        <v>366</v>
      </c>
      <c r="E5517" s="4" t="s">
        <v>861</v>
      </c>
      <c r="F5517" s="12">
        <v>4</v>
      </c>
      <c r="G5517" s="4" t="s">
        <v>1341</v>
      </c>
      <c r="H5517" s="4">
        <v>0.75</v>
      </c>
      <c r="I5517" s="4"/>
      <c r="J5517" s="17" t="s">
        <v>1349</v>
      </c>
      <c r="K5517" s="4"/>
      <c r="L5517" s="4">
        <v>1</v>
      </c>
      <c r="M5517" s="4" t="s">
        <v>1090</v>
      </c>
      <c r="N5517" s="4"/>
    </row>
    <row r="5518" spans="1:14" hidden="1" x14ac:dyDescent="0.3">
      <c r="A5518" s="5" t="s">
        <v>603</v>
      </c>
      <c r="B5518" s="5">
        <v>49</v>
      </c>
      <c r="C5518" s="5">
        <v>49.1</v>
      </c>
      <c r="D5518" s="5">
        <v>366</v>
      </c>
      <c r="E5518" s="4" t="s">
        <v>861</v>
      </c>
      <c r="F5518" s="12">
        <v>5</v>
      </c>
      <c r="G5518" s="4" t="s">
        <v>1341</v>
      </c>
      <c r="H5518" s="4">
        <v>0.79</v>
      </c>
      <c r="I5518" s="4"/>
      <c r="J5518" s="17" t="s">
        <v>1349</v>
      </c>
      <c r="K5518" s="4"/>
      <c r="L5518" s="4">
        <v>1</v>
      </c>
      <c r="M5518" s="4" t="s">
        <v>1090</v>
      </c>
      <c r="N5518" s="4"/>
    </row>
    <row r="5519" spans="1:14" hidden="1" x14ac:dyDescent="0.3">
      <c r="A5519" s="5" t="s">
        <v>603</v>
      </c>
      <c r="B5519" s="5">
        <v>49</v>
      </c>
      <c r="C5519" s="5">
        <v>49.1</v>
      </c>
      <c r="D5519" s="5">
        <v>366</v>
      </c>
      <c r="E5519" s="4" t="s">
        <v>861</v>
      </c>
      <c r="F5519" s="12">
        <v>7.5</v>
      </c>
      <c r="G5519" s="4" t="s">
        <v>1341</v>
      </c>
      <c r="H5519" s="4">
        <v>0.41</v>
      </c>
      <c r="I5519" s="4"/>
      <c r="J5519" s="17" t="s">
        <v>1349</v>
      </c>
      <c r="K5519" s="4"/>
      <c r="L5519" s="4">
        <v>1</v>
      </c>
      <c r="M5519" s="4" t="s">
        <v>1090</v>
      </c>
      <c r="N5519" s="4"/>
    </row>
    <row r="5520" spans="1:14" hidden="1" x14ac:dyDescent="0.3">
      <c r="A5520" s="5" t="s">
        <v>603</v>
      </c>
      <c r="B5520" s="5">
        <v>49</v>
      </c>
      <c r="C5520" s="5">
        <v>49.1</v>
      </c>
      <c r="D5520" s="5">
        <v>366</v>
      </c>
      <c r="E5520" s="4" t="s">
        <v>861</v>
      </c>
      <c r="F5520" s="12">
        <v>10</v>
      </c>
      <c r="G5520" s="4" t="s">
        <v>1341</v>
      </c>
      <c r="H5520" s="4">
        <v>0.54</v>
      </c>
      <c r="I5520" s="4"/>
      <c r="J5520" s="17" t="s">
        <v>1349</v>
      </c>
      <c r="K5520" s="4"/>
      <c r="L5520" s="4">
        <v>1</v>
      </c>
      <c r="M5520" s="4" t="s">
        <v>1090</v>
      </c>
      <c r="N5520" s="4"/>
    </row>
    <row r="5521" spans="1:14" hidden="1" x14ac:dyDescent="0.3">
      <c r="A5521" s="5" t="s">
        <v>603</v>
      </c>
      <c r="B5521" s="5">
        <v>49</v>
      </c>
      <c r="C5521" s="5">
        <v>49.1</v>
      </c>
      <c r="D5521" s="5">
        <v>366</v>
      </c>
      <c r="E5521" s="4" t="s">
        <v>861</v>
      </c>
      <c r="F5521" s="12">
        <v>14</v>
      </c>
      <c r="G5521" s="4" t="s">
        <v>1341</v>
      </c>
      <c r="H5521" s="4">
        <v>0.79</v>
      </c>
      <c r="I5521" s="4"/>
      <c r="J5521" s="17" t="s">
        <v>1349</v>
      </c>
      <c r="K5521" s="4"/>
      <c r="L5521" s="4">
        <v>1</v>
      </c>
      <c r="M5521" s="4" t="s">
        <v>1090</v>
      </c>
      <c r="N5521" s="4"/>
    </row>
    <row r="5522" spans="1:14" hidden="1" x14ac:dyDescent="0.3">
      <c r="A5522" s="5" t="s">
        <v>603</v>
      </c>
      <c r="B5522" s="5">
        <v>49</v>
      </c>
      <c r="C5522" s="5">
        <v>49.1</v>
      </c>
      <c r="D5522" s="5">
        <v>366</v>
      </c>
      <c r="E5522" s="4" t="s">
        <v>861</v>
      </c>
      <c r="F5522" s="12">
        <v>17</v>
      </c>
      <c r="G5522" s="4" t="s">
        <v>1341</v>
      </c>
      <c r="H5522" s="4">
        <v>0.75</v>
      </c>
      <c r="I5522" s="4"/>
      <c r="J5522" s="17" t="s">
        <v>1349</v>
      </c>
      <c r="K5522" s="4"/>
      <c r="L5522" s="4">
        <v>1</v>
      </c>
      <c r="M5522" s="4" t="s">
        <v>1090</v>
      </c>
      <c r="N5522" s="4"/>
    </row>
    <row r="5523" spans="1:14" hidden="1" x14ac:dyDescent="0.3">
      <c r="A5523" s="5" t="s">
        <v>603</v>
      </c>
      <c r="B5523" s="5">
        <v>49</v>
      </c>
      <c r="C5523" s="5">
        <v>49.1</v>
      </c>
      <c r="D5523" s="5">
        <v>366</v>
      </c>
      <c r="E5523" s="4" t="s">
        <v>861</v>
      </c>
      <c r="F5523" s="12">
        <v>20</v>
      </c>
      <c r="G5523" s="4" t="s">
        <v>1341</v>
      </c>
      <c r="H5523" s="4">
        <v>0.8</v>
      </c>
      <c r="I5523" s="4"/>
      <c r="J5523" s="17" t="s">
        <v>1349</v>
      </c>
      <c r="K5523" s="4"/>
      <c r="L5523" s="4">
        <v>1</v>
      </c>
      <c r="M5523" s="4" t="s">
        <v>1090</v>
      </c>
      <c r="N5523" s="4"/>
    </row>
    <row r="5524" spans="1:14" hidden="1" x14ac:dyDescent="0.3">
      <c r="A5524" s="5" t="s">
        <v>603</v>
      </c>
      <c r="B5524" s="5">
        <v>49</v>
      </c>
      <c r="C5524" s="5">
        <v>49.1</v>
      </c>
      <c r="D5524" s="5">
        <v>366</v>
      </c>
      <c r="E5524" s="4" t="s">
        <v>861</v>
      </c>
      <c r="F5524" s="12">
        <v>0</v>
      </c>
      <c r="G5524" s="4" t="s">
        <v>1342</v>
      </c>
      <c r="H5524" s="4">
        <v>1.8</v>
      </c>
      <c r="I5524" s="4"/>
      <c r="J5524" s="17" t="s">
        <v>1347</v>
      </c>
      <c r="K5524" s="4"/>
      <c r="L5524" s="4">
        <v>1</v>
      </c>
      <c r="M5524" s="4" t="s">
        <v>1090</v>
      </c>
      <c r="N5524" s="4"/>
    </row>
    <row r="5525" spans="1:14" hidden="1" x14ac:dyDescent="0.3">
      <c r="A5525" s="5" t="s">
        <v>603</v>
      </c>
      <c r="B5525" s="5">
        <v>49</v>
      </c>
      <c r="C5525" s="5">
        <v>49.1</v>
      </c>
      <c r="D5525" s="5">
        <v>366</v>
      </c>
      <c r="E5525" s="4" t="s">
        <v>861</v>
      </c>
      <c r="F5525" s="12">
        <v>1</v>
      </c>
      <c r="G5525" s="4" t="s">
        <v>1342</v>
      </c>
      <c r="H5525" s="4">
        <v>48</v>
      </c>
      <c r="I5525" s="4"/>
      <c r="J5525" s="17" t="s">
        <v>1347</v>
      </c>
      <c r="K5525" s="4"/>
      <c r="L5525" s="4">
        <v>1</v>
      </c>
      <c r="M5525" s="4" t="s">
        <v>1090</v>
      </c>
      <c r="N5525" s="4"/>
    </row>
    <row r="5526" spans="1:14" hidden="1" x14ac:dyDescent="0.3">
      <c r="A5526" s="5" t="s">
        <v>603</v>
      </c>
      <c r="B5526" s="5">
        <v>49</v>
      </c>
      <c r="C5526" s="5">
        <v>49.1</v>
      </c>
      <c r="D5526" s="5">
        <v>366</v>
      </c>
      <c r="E5526" s="4" t="s">
        <v>861</v>
      </c>
      <c r="F5526" s="12">
        <v>2</v>
      </c>
      <c r="G5526" s="4" t="s">
        <v>1342</v>
      </c>
      <c r="H5526" s="4">
        <v>280</v>
      </c>
      <c r="I5526" s="4"/>
      <c r="J5526" s="17" t="s">
        <v>1347</v>
      </c>
      <c r="K5526" s="4"/>
      <c r="L5526" s="4">
        <v>1</v>
      </c>
      <c r="M5526" s="4" t="s">
        <v>1090</v>
      </c>
      <c r="N5526" s="4"/>
    </row>
    <row r="5527" spans="1:14" hidden="1" x14ac:dyDescent="0.3">
      <c r="A5527" s="5" t="s">
        <v>603</v>
      </c>
      <c r="B5527" s="5">
        <v>49</v>
      </c>
      <c r="C5527" s="5">
        <v>49.1</v>
      </c>
      <c r="D5527" s="5">
        <v>366</v>
      </c>
      <c r="E5527" s="4" t="s">
        <v>861</v>
      </c>
      <c r="F5527" s="12">
        <v>3</v>
      </c>
      <c r="G5527" s="4" t="s">
        <v>1342</v>
      </c>
      <c r="H5527" s="4">
        <v>46</v>
      </c>
      <c r="I5527" s="4"/>
      <c r="J5527" s="17" t="s">
        <v>1347</v>
      </c>
      <c r="K5527" s="4"/>
      <c r="L5527" s="4">
        <v>1</v>
      </c>
      <c r="M5527" s="4" t="s">
        <v>1090</v>
      </c>
      <c r="N5527" s="4"/>
    </row>
    <row r="5528" spans="1:14" hidden="1" x14ac:dyDescent="0.3">
      <c r="A5528" s="5" t="s">
        <v>603</v>
      </c>
      <c r="B5528" s="5">
        <v>49</v>
      </c>
      <c r="C5528" s="5">
        <v>49.1</v>
      </c>
      <c r="D5528" s="5">
        <v>366</v>
      </c>
      <c r="E5528" s="4" t="s">
        <v>861</v>
      </c>
      <c r="F5528" s="12">
        <v>4</v>
      </c>
      <c r="G5528" s="4" t="s">
        <v>1342</v>
      </c>
      <c r="H5528" s="4">
        <v>197</v>
      </c>
      <c r="I5528" s="4"/>
      <c r="J5528" s="17" t="s">
        <v>1347</v>
      </c>
      <c r="K5528" s="4"/>
      <c r="L5528" s="4">
        <v>1</v>
      </c>
      <c r="M5528" s="4" t="s">
        <v>1090</v>
      </c>
      <c r="N5528" s="4"/>
    </row>
    <row r="5529" spans="1:14" hidden="1" x14ac:dyDescent="0.3">
      <c r="A5529" s="5" t="s">
        <v>603</v>
      </c>
      <c r="B5529" s="5">
        <v>49</v>
      </c>
      <c r="C5529" s="5">
        <v>49.1</v>
      </c>
      <c r="D5529" s="5">
        <v>366</v>
      </c>
      <c r="E5529" s="4" t="s">
        <v>861</v>
      </c>
      <c r="F5529" s="12">
        <v>5</v>
      </c>
      <c r="G5529" s="4" t="s">
        <v>1342</v>
      </c>
      <c r="H5529" s="4">
        <v>195</v>
      </c>
      <c r="I5529" s="4"/>
      <c r="J5529" s="17" t="s">
        <v>1347</v>
      </c>
      <c r="K5529" s="4"/>
      <c r="L5529" s="4">
        <v>1</v>
      </c>
      <c r="M5529" s="4" t="s">
        <v>1090</v>
      </c>
      <c r="N5529" s="4"/>
    </row>
    <row r="5530" spans="1:14" hidden="1" x14ac:dyDescent="0.3">
      <c r="A5530" s="5" t="s">
        <v>603</v>
      </c>
      <c r="B5530" s="5">
        <v>49</v>
      </c>
      <c r="C5530" s="5">
        <v>49.1</v>
      </c>
      <c r="D5530" s="5">
        <v>366</v>
      </c>
      <c r="E5530" s="4" t="s">
        <v>861</v>
      </c>
      <c r="F5530" s="12">
        <v>7.5</v>
      </c>
      <c r="G5530" s="4" t="s">
        <v>1342</v>
      </c>
      <c r="H5530" s="4">
        <v>225</v>
      </c>
      <c r="I5530" s="4"/>
      <c r="J5530" s="17" t="s">
        <v>1347</v>
      </c>
      <c r="K5530" s="4"/>
      <c r="L5530" s="4">
        <v>1</v>
      </c>
      <c r="M5530" s="4" t="s">
        <v>1090</v>
      </c>
      <c r="N5530" s="4"/>
    </row>
    <row r="5531" spans="1:14" hidden="1" x14ac:dyDescent="0.3">
      <c r="A5531" s="5" t="s">
        <v>603</v>
      </c>
      <c r="B5531" s="5">
        <v>49</v>
      </c>
      <c r="C5531" s="5">
        <v>49.1</v>
      </c>
      <c r="D5531" s="5">
        <v>366</v>
      </c>
      <c r="E5531" s="4" t="s">
        <v>861</v>
      </c>
      <c r="F5531" s="12">
        <v>10</v>
      </c>
      <c r="G5531" s="4" t="s">
        <v>1342</v>
      </c>
      <c r="H5531" s="4">
        <v>236</v>
      </c>
      <c r="I5531" s="4"/>
      <c r="J5531" s="17" t="s">
        <v>1347</v>
      </c>
      <c r="K5531" s="4"/>
      <c r="L5531" s="4">
        <v>1</v>
      </c>
      <c r="M5531" s="4" t="s">
        <v>1090</v>
      </c>
      <c r="N5531" s="4"/>
    </row>
    <row r="5532" spans="1:14" hidden="1" x14ac:dyDescent="0.3">
      <c r="A5532" s="5" t="s">
        <v>603</v>
      </c>
      <c r="B5532" s="5">
        <v>49</v>
      </c>
      <c r="C5532" s="5">
        <v>49.1</v>
      </c>
      <c r="D5532" s="5">
        <v>366</v>
      </c>
      <c r="E5532" s="4" t="s">
        <v>861</v>
      </c>
      <c r="F5532" s="12">
        <v>14</v>
      </c>
      <c r="G5532" s="4" t="s">
        <v>1342</v>
      </c>
      <c r="H5532" s="4">
        <v>276</v>
      </c>
      <c r="I5532" s="4"/>
      <c r="J5532" s="17" t="s">
        <v>1347</v>
      </c>
      <c r="K5532" s="4"/>
      <c r="L5532" s="4">
        <v>1</v>
      </c>
      <c r="M5532" s="4" t="s">
        <v>1090</v>
      </c>
      <c r="N5532" s="4"/>
    </row>
    <row r="5533" spans="1:14" hidden="1" x14ac:dyDescent="0.3">
      <c r="A5533" s="5" t="s">
        <v>603</v>
      </c>
      <c r="B5533" s="5">
        <v>49</v>
      </c>
      <c r="C5533" s="5">
        <v>49.1</v>
      </c>
      <c r="D5533" s="5">
        <v>366</v>
      </c>
      <c r="E5533" s="4" t="s">
        <v>861</v>
      </c>
      <c r="F5533" s="12">
        <v>17</v>
      </c>
      <c r="G5533" s="4" t="s">
        <v>1342</v>
      </c>
      <c r="H5533" s="4">
        <v>268</v>
      </c>
      <c r="I5533" s="4"/>
      <c r="J5533" s="17" t="s">
        <v>1347</v>
      </c>
      <c r="K5533" s="4"/>
      <c r="L5533" s="4">
        <v>1</v>
      </c>
      <c r="M5533" s="4" t="s">
        <v>1090</v>
      </c>
      <c r="N5533" s="4"/>
    </row>
    <row r="5534" spans="1:14" hidden="1" x14ac:dyDescent="0.3">
      <c r="A5534" s="5" t="s">
        <v>603</v>
      </c>
      <c r="B5534" s="5">
        <v>49</v>
      </c>
      <c r="C5534" s="5">
        <v>49.1</v>
      </c>
      <c r="D5534" s="5">
        <v>366</v>
      </c>
      <c r="E5534" s="4" t="s">
        <v>861</v>
      </c>
      <c r="F5534" s="12">
        <v>20</v>
      </c>
      <c r="G5534" s="4" t="s">
        <v>1342</v>
      </c>
      <c r="H5534" s="4">
        <v>283</v>
      </c>
      <c r="I5534" s="4"/>
      <c r="J5534" s="17" t="s">
        <v>1347</v>
      </c>
      <c r="K5534" s="4"/>
      <c r="L5534" s="4">
        <v>1</v>
      </c>
      <c r="M5534" s="4" t="s">
        <v>1090</v>
      </c>
      <c r="N5534" s="4"/>
    </row>
    <row r="5535" spans="1:14" hidden="1" x14ac:dyDescent="0.3">
      <c r="A5535" s="5" t="s">
        <v>603</v>
      </c>
      <c r="B5535" s="5">
        <v>49</v>
      </c>
      <c r="C5535" s="5">
        <v>49.1</v>
      </c>
      <c r="D5535" s="5">
        <v>366</v>
      </c>
      <c r="E5535" s="4" t="s">
        <v>861</v>
      </c>
      <c r="F5535" s="12" t="s">
        <v>922</v>
      </c>
      <c r="G5535" s="4" t="s">
        <v>1350</v>
      </c>
      <c r="H5535" s="4">
        <v>0.7</v>
      </c>
      <c r="I5535" s="4"/>
      <c r="J5535" s="17" t="s">
        <v>1347</v>
      </c>
      <c r="K5535" s="4"/>
      <c r="L5535" s="4">
        <v>1</v>
      </c>
      <c r="M5535" s="4" t="s">
        <v>1090</v>
      </c>
      <c r="N5535" s="4"/>
    </row>
    <row r="5536" spans="1:14" hidden="1" x14ac:dyDescent="0.3">
      <c r="A5536" s="5" t="s">
        <v>603</v>
      </c>
      <c r="B5536" s="5">
        <v>49</v>
      </c>
      <c r="C5536" s="5">
        <v>49.1</v>
      </c>
      <c r="D5536" s="5">
        <v>366</v>
      </c>
      <c r="E5536" s="4" t="s">
        <v>861</v>
      </c>
      <c r="F5536" s="12" t="s">
        <v>904</v>
      </c>
      <c r="G5536" s="4" t="s">
        <v>1350</v>
      </c>
      <c r="H5536" s="4">
        <v>1.2</v>
      </c>
      <c r="I5536" s="4"/>
      <c r="J5536" s="17" t="s">
        <v>1347</v>
      </c>
      <c r="K5536" s="4"/>
      <c r="L5536" s="4">
        <v>1</v>
      </c>
      <c r="M5536" s="4" t="s">
        <v>1090</v>
      </c>
      <c r="N5536" s="4"/>
    </row>
    <row r="5537" spans="1:14" hidden="1" x14ac:dyDescent="0.3">
      <c r="A5537" s="5" t="s">
        <v>603</v>
      </c>
      <c r="B5537" s="5">
        <v>49</v>
      </c>
      <c r="C5537" s="5">
        <v>49.1</v>
      </c>
      <c r="D5537" s="5">
        <v>366</v>
      </c>
      <c r="E5537" s="4" t="s">
        <v>861</v>
      </c>
      <c r="F5537" s="12" t="s">
        <v>905</v>
      </c>
      <c r="G5537" s="4" t="s">
        <v>1350</v>
      </c>
      <c r="H5537" s="4">
        <v>3.3</v>
      </c>
      <c r="I5537" s="4"/>
      <c r="J5537" s="17" t="s">
        <v>1347</v>
      </c>
      <c r="K5537" s="4"/>
      <c r="L5537" s="4">
        <v>1</v>
      </c>
      <c r="M5537" s="4" t="s">
        <v>1090</v>
      </c>
      <c r="N5537" s="4"/>
    </row>
    <row r="5538" spans="1:14" hidden="1" x14ac:dyDescent="0.3">
      <c r="A5538" s="5" t="s">
        <v>603</v>
      </c>
      <c r="B5538" s="5">
        <v>49</v>
      </c>
      <c r="C5538" s="5">
        <v>49.1</v>
      </c>
      <c r="D5538" s="5">
        <v>366</v>
      </c>
      <c r="E5538" s="4" t="s">
        <v>861</v>
      </c>
      <c r="F5538" s="12" t="s">
        <v>906</v>
      </c>
      <c r="G5538" s="4" t="s">
        <v>1350</v>
      </c>
      <c r="H5538" s="4">
        <v>0.7</v>
      </c>
      <c r="I5538" s="4"/>
      <c r="J5538" s="17" t="s">
        <v>1347</v>
      </c>
      <c r="K5538" s="4"/>
      <c r="L5538" s="4">
        <v>1</v>
      </c>
      <c r="M5538" s="4" t="s">
        <v>1090</v>
      </c>
      <c r="N5538" s="4"/>
    </row>
    <row r="5539" spans="1:14" hidden="1" x14ac:dyDescent="0.3">
      <c r="A5539" s="5" t="s">
        <v>603</v>
      </c>
      <c r="B5539" s="5">
        <v>49</v>
      </c>
      <c r="C5539" s="5">
        <v>49.1</v>
      </c>
      <c r="D5539" s="5">
        <v>366</v>
      </c>
      <c r="E5539" s="4" t="s">
        <v>861</v>
      </c>
      <c r="F5539" s="12" t="s">
        <v>903</v>
      </c>
      <c r="G5539" s="4" t="s">
        <v>1350</v>
      </c>
      <c r="H5539" s="4">
        <v>0.9</v>
      </c>
      <c r="I5539" s="4"/>
      <c r="J5539" s="17" t="s">
        <v>1347</v>
      </c>
      <c r="K5539" s="4"/>
      <c r="L5539" s="4">
        <v>1</v>
      </c>
      <c r="M5539" s="4" t="s">
        <v>1090</v>
      </c>
      <c r="N5539" s="4"/>
    </row>
    <row r="5540" spans="1:14" hidden="1" x14ac:dyDescent="0.3">
      <c r="A5540" s="5" t="s">
        <v>603</v>
      </c>
      <c r="B5540" s="5">
        <v>49</v>
      </c>
      <c r="C5540" s="5">
        <v>49.1</v>
      </c>
      <c r="D5540" s="5">
        <v>366</v>
      </c>
      <c r="E5540" s="4" t="s">
        <v>861</v>
      </c>
      <c r="F5540" s="12" t="s">
        <v>2100</v>
      </c>
      <c r="G5540" s="4" t="s">
        <v>1350</v>
      </c>
      <c r="H5540" s="4">
        <v>2.6</v>
      </c>
      <c r="I5540" s="4"/>
      <c r="J5540" s="17" t="s">
        <v>1347</v>
      </c>
      <c r="K5540" s="4"/>
      <c r="L5540" s="4">
        <v>1</v>
      </c>
      <c r="M5540" s="4" t="s">
        <v>1090</v>
      </c>
      <c r="N5540" s="4"/>
    </row>
    <row r="5541" spans="1:14" hidden="1" x14ac:dyDescent="0.3">
      <c r="A5541" s="5" t="s">
        <v>603</v>
      </c>
      <c r="B5541" s="5">
        <v>49</v>
      </c>
      <c r="C5541" s="5">
        <v>49.1</v>
      </c>
      <c r="D5541" s="5">
        <v>366</v>
      </c>
      <c r="E5541" s="4" t="s">
        <v>861</v>
      </c>
      <c r="F5541" s="12" t="s">
        <v>2101</v>
      </c>
      <c r="G5541" s="4" t="s">
        <v>1350</v>
      </c>
      <c r="H5541" s="4">
        <v>1.3</v>
      </c>
      <c r="I5541" s="4"/>
      <c r="J5541" s="17" t="s">
        <v>1347</v>
      </c>
      <c r="K5541" s="4"/>
      <c r="L5541" s="4">
        <v>1</v>
      </c>
      <c r="M5541" s="4" t="s">
        <v>1090</v>
      </c>
      <c r="N5541" s="4"/>
    </row>
    <row r="5542" spans="1:14" hidden="1" x14ac:dyDescent="0.3">
      <c r="A5542" s="5" t="s">
        <v>603</v>
      </c>
      <c r="B5542" s="5">
        <v>49</v>
      </c>
      <c r="C5542" s="5">
        <v>49.1</v>
      </c>
      <c r="D5542" s="5">
        <v>366</v>
      </c>
      <c r="E5542" s="4" t="s">
        <v>861</v>
      </c>
      <c r="F5542" s="12" t="s">
        <v>2102</v>
      </c>
      <c r="G5542" s="4" t="s">
        <v>1350</v>
      </c>
      <c r="H5542" s="4">
        <v>1.2</v>
      </c>
      <c r="I5542" s="4"/>
      <c r="J5542" s="17" t="s">
        <v>1347</v>
      </c>
      <c r="K5542" s="4"/>
      <c r="L5542" s="4">
        <v>1</v>
      </c>
      <c r="M5542" s="4" t="s">
        <v>1090</v>
      </c>
      <c r="N5542" s="4"/>
    </row>
    <row r="5543" spans="1:14" hidden="1" x14ac:dyDescent="0.3">
      <c r="A5543" s="5" t="s">
        <v>603</v>
      </c>
      <c r="B5543" s="5">
        <v>49</v>
      </c>
      <c r="C5543" s="5">
        <v>49.1</v>
      </c>
      <c r="D5543" s="5">
        <v>366</v>
      </c>
      <c r="E5543" s="4" t="s">
        <v>861</v>
      </c>
      <c r="F5543" s="12" t="s">
        <v>2103</v>
      </c>
      <c r="G5543" s="4" t="s">
        <v>1350</v>
      </c>
      <c r="H5543" s="4">
        <v>3.9</v>
      </c>
      <c r="I5543" s="4"/>
      <c r="J5543" s="17" t="s">
        <v>1347</v>
      </c>
      <c r="K5543" s="4"/>
      <c r="L5543" s="4">
        <v>1</v>
      </c>
      <c r="M5543" s="4" t="s">
        <v>1090</v>
      </c>
      <c r="N5543" s="4"/>
    </row>
    <row r="5544" spans="1:14" hidden="1" x14ac:dyDescent="0.3">
      <c r="A5544" s="5" t="s">
        <v>603</v>
      </c>
      <c r="B5544" s="5">
        <v>49</v>
      </c>
      <c r="C5544" s="5">
        <v>49.1</v>
      </c>
      <c r="D5544" s="5">
        <v>366</v>
      </c>
      <c r="E5544" s="4" t="s">
        <v>861</v>
      </c>
      <c r="F5544" s="12" t="s">
        <v>2104</v>
      </c>
      <c r="G5544" s="4" t="s">
        <v>1350</v>
      </c>
      <c r="H5544" s="4">
        <v>0.7</v>
      </c>
      <c r="I5544" s="4"/>
      <c r="J5544" s="17" t="s">
        <v>1347</v>
      </c>
      <c r="K5544" s="4"/>
      <c r="L5544" s="4">
        <v>1</v>
      </c>
      <c r="M5544" s="4" t="s">
        <v>1090</v>
      </c>
      <c r="N5544" s="4"/>
    </row>
    <row r="5545" spans="1:14" hidden="1" x14ac:dyDescent="0.3">
      <c r="A5545" s="5" t="s">
        <v>603</v>
      </c>
      <c r="B5545" s="5">
        <v>49</v>
      </c>
      <c r="C5545" s="5">
        <v>49.1</v>
      </c>
      <c r="D5545" s="5">
        <v>366</v>
      </c>
      <c r="E5545" s="4" t="s">
        <v>861</v>
      </c>
      <c r="F5545" s="12" t="s">
        <v>2105</v>
      </c>
      <c r="G5545" s="4" t="s">
        <v>1350</v>
      </c>
      <c r="H5545" s="4">
        <v>1</v>
      </c>
      <c r="I5545" s="4"/>
      <c r="J5545" s="17" t="s">
        <v>1347</v>
      </c>
      <c r="K5545" s="4"/>
      <c r="L5545" s="4">
        <v>1</v>
      </c>
      <c r="M5545" s="4" t="s">
        <v>1090</v>
      </c>
      <c r="N5545" s="4"/>
    </row>
    <row r="5546" spans="1:14" hidden="1" x14ac:dyDescent="0.3">
      <c r="A5546" s="5" t="s">
        <v>603</v>
      </c>
      <c r="B5546" s="5">
        <v>49</v>
      </c>
      <c r="C5546" s="5">
        <v>49.2</v>
      </c>
      <c r="D5546" s="5">
        <v>367</v>
      </c>
      <c r="E5546" s="4" t="s">
        <v>1339</v>
      </c>
      <c r="F5546" s="4"/>
      <c r="G5546" s="4" t="s">
        <v>1337</v>
      </c>
      <c r="H5546" s="4">
        <v>990.97178000000008</v>
      </c>
      <c r="I5546" s="4">
        <v>83.458377556074907</v>
      </c>
      <c r="J5546" s="17" t="s">
        <v>875</v>
      </c>
      <c r="K5546" s="4" t="s">
        <v>881</v>
      </c>
      <c r="L5546" s="4">
        <v>5</v>
      </c>
      <c r="M5546" s="4" t="s">
        <v>1338</v>
      </c>
      <c r="N5546" s="4"/>
    </row>
    <row r="5547" spans="1:14" hidden="1" x14ac:dyDescent="0.3">
      <c r="A5547" s="5" t="s">
        <v>603</v>
      </c>
      <c r="B5547" s="5">
        <v>49</v>
      </c>
      <c r="C5547" s="5">
        <v>49.2</v>
      </c>
      <c r="D5547" s="5">
        <v>367</v>
      </c>
      <c r="E5547" s="4" t="s">
        <v>1340</v>
      </c>
      <c r="F5547" s="4"/>
      <c r="G5547" s="4" t="s">
        <v>2229</v>
      </c>
      <c r="H5547" s="4">
        <v>0.26400000000000001</v>
      </c>
      <c r="I5547" s="4">
        <v>4.8270073544588808E-2</v>
      </c>
      <c r="J5547" s="17" t="s">
        <v>1060</v>
      </c>
      <c r="K5547" s="4" t="s">
        <v>881</v>
      </c>
      <c r="L5547" s="4">
        <v>5</v>
      </c>
      <c r="M5547" s="4" t="s">
        <v>1338</v>
      </c>
      <c r="N5547" s="4"/>
    </row>
    <row r="5548" spans="1:14" hidden="1" x14ac:dyDescent="0.3">
      <c r="A5548" s="5" t="s">
        <v>603</v>
      </c>
      <c r="B5548" s="5">
        <v>49</v>
      </c>
      <c r="C5548" s="5">
        <v>49.2</v>
      </c>
      <c r="D5548" s="5">
        <v>367</v>
      </c>
      <c r="E5548" s="4" t="s">
        <v>1340</v>
      </c>
      <c r="F5548" s="4"/>
      <c r="G5548" s="4" t="s">
        <v>2229</v>
      </c>
      <c r="H5548" s="4">
        <v>2.8220000000000001</v>
      </c>
      <c r="I5548" s="4">
        <v>0.78330709175903745</v>
      </c>
      <c r="J5548" s="17" t="s">
        <v>1060</v>
      </c>
      <c r="K5548" s="4" t="s">
        <v>881</v>
      </c>
      <c r="L5548" s="4">
        <v>5</v>
      </c>
      <c r="M5548" s="4" t="s">
        <v>1338</v>
      </c>
      <c r="N5548" s="4"/>
    </row>
    <row r="5549" spans="1:14" hidden="1" x14ac:dyDescent="0.3">
      <c r="A5549" s="5" t="s">
        <v>603</v>
      </c>
      <c r="B5549" s="5">
        <v>49</v>
      </c>
      <c r="C5549" s="5">
        <v>49.2</v>
      </c>
      <c r="D5549" s="5">
        <v>367</v>
      </c>
      <c r="E5549" s="4" t="s">
        <v>1340</v>
      </c>
      <c r="F5549" s="4"/>
      <c r="G5549" s="4" t="s">
        <v>1896</v>
      </c>
      <c r="H5549" s="4">
        <v>22.266000000000002</v>
      </c>
      <c r="I5549" s="4">
        <v>14.826613908779031</v>
      </c>
      <c r="J5549" s="17" t="s">
        <v>1060</v>
      </c>
      <c r="K5549" s="4" t="s">
        <v>881</v>
      </c>
      <c r="L5549" s="4">
        <v>5</v>
      </c>
      <c r="M5549" s="4" t="s">
        <v>1338</v>
      </c>
      <c r="N5549" s="4"/>
    </row>
    <row r="5550" spans="1:14" hidden="1" x14ac:dyDescent="0.3">
      <c r="A5550" s="5" t="s">
        <v>603</v>
      </c>
      <c r="B5550" s="5">
        <v>49</v>
      </c>
      <c r="C5550" s="5">
        <v>49.2</v>
      </c>
      <c r="D5550" s="5">
        <v>367</v>
      </c>
      <c r="E5550" s="4" t="s">
        <v>1340</v>
      </c>
      <c r="F5550" s="4"/>
      <c r="G5550" s="4" t="s">
        <v>1341</v>
      </c>
      <c r="H5550" s="4">
        <v>1.1379999999999999</v>
      </c>
      <c r="I5550" s="4">
        <v>0.8559614477299784</v>
      </c>
      <c r="J5550" s="17" t="s">
        <v>1060</v>
      </c>
      <c r="K5550" s="4" t="s">
        <v>881</v>
      </c>
      <c r="L5550" s="4">
        <v>5</v>
      </c>
      <c r="M5550" s="4" t="s">
        <v>1338</v>
      </c>
      <c r="N5550" s="4"/>
    </row>
    <row r="5551" spans="1:14" hidden="1" x14ac:dyDescent="0.3">
      <c r="A5551" s="5" t="s">
        <v>603</v>
      </c>
      <c r="B5551" s="5">
        <v>49</v>
      </c>
      <c r="C5551" s="5">
        <v>49.2</v>
      </c>
      <c r="D5551" s="5">
        <v>367</v>
      </c>
      <c r="E5551" s="4" t="s">
        <v>1340</v>
      </c>
      <c r="F5551" s="4"/>
      <c r="G5551" s="4" t="s">
        <v>1342</v>
      </c>
      <c r="H5551" s="4">
        <v>46.448</v>
      </c>
      <c r="I5551" s="4">
        <v>13.850773263612405</v>
      </c>
      <c r="J5551" s="17" t="s">
        <v>1060</v>
      </c>
      <c r="K5551" s="4" t="s">
        <v>881</v>
      </c>
      <c r="L5551" s="4">
        <v>5</v>
      </c>
      <c r="M5551" s="4" t="s">
        <v>1338</v>
      </c>
      <c r="N5551" s="4"/>
    </row>
    <row r="5552" spans="1:14" hidden="1" x14ac:dyDescent="0.3">
      <c r="A5552" s="5" t="s">
        <v>603</v>
      </c>
      <c r="B5552" s="5">
        <v>49</v>
      </c>
      <c r="C5552" s="5">
        <v>49.2</v>
      </c>
      <c r="D5552" s="5">
        <v>367</v>
      </c>
      <c r="E5552" s="4" t="s">
        <v>861</v>
      </c>
      <c r="F5552" s="4" t="s">
        <v>1377</v>
      </c>
      <c r="G5552" s="4" t="s">
        <v>962</v>
      </c>
      <c r="H5552" s="4">
        <v>19.940454266736285</v>
      </c>
      <c r="I5552" s="4">
        <v>1.0350094234463294</v>
      </c>
      <c r="J5552" s="17" t="s">
        <v>856</v>
      </c>
      <c r="K5552" s="4" t="s">
        <v>881</v>
      </c>
      <c r="L5552" s="4">
        <v>5</v>
      </c>
      <c r="M5552" s="4" t="s">
        <v>1338</v>
      </c>
      <c r="N5552" s="4"/>
    </row>
    <row r="5553" spans="1:14" hidden="1" x14ac:dyDescent="0.3">
      <c r="A5553" s="5" t="s">
        <v>603</v>
      </c>
      <c r="B5553" s="5">
        <v>49</v>
      </c>
      <c r="C5553" s="5">
        <v>49.2</v>
      </c>
      <c r="D5553" s="5">
        <v>367</v>
      </c>
      <c r="E5553" s="4" t="s">
        <v>861</v>
      </c>
      <c r="F5553" s="4" t="s">
        <v>1377</v>
      </c>
      <c r="G5553" s="4" t="s">
        <v>1129</v>
      </c>
      <c r="H5553" s="4">
        <v>0.28300976628970959</v>
      </c>
      <c r="I5553" s="4">
        <v>3.4290534026453059E-2</v>
      </c>
      <c r="J5553" s="17" t="s">
        <v>856</v>
      </c>
      <c r="K5553" s="4" t="s">
        <v>881</v>
      </c>
      <c r="L5553" s="4">
        <v>5</v>
      </c>
      <c r="M5553" s="4" t="s">
        <v>1338</v>
      </c>
      <c r="N5553" s="4"/>
    </row>
    <row r="5554" spans="1:14" hidden="1" x14ac:dyDescent="0.3">
      <c r="A5554" s="5" t="s">
        <v>603</v>
      </c>
      <c r="B5554" s="5">
        <v>49</v>
      </c>
      <c r="C5554" s="5">
        <v>49.2</v>
      </c>
      <c r="D5554" s="5">
        <v>367</v>
      </c>
      <c r="E5554" s="4" t="s">
        <v>861</v>
      </c>
      <c r="F5554" s="4" t="s">
        <v>1377</v>
      </c>
      <c r="G5554" s="4" t="s">
        <v>1089</v>
      </c>
      <c r="H5554" s="4">
        <v>0.58706331994155192</v>
      </c>
      <c r="I5554" s="4">
        <v>8.4963166703007326E-2</v>
      </c>
      <c r="J5554" s="17" t="s">
        <v>856</v>
      </c>
      <c r="K5554" s="4" t="s">
        <v>881</v>
      </c>
      <c r="L5554" s="4">
        <v>5</v>
      </c>
      <c r="M5554" s="4" t="s">
        <v>1338</v>
      </c>
      <c r="N5554" s="4"/>
    </row>
    <row r="5555" spans="1:14" hidden="1" x14ac:dyDescent="0.3">
      <c r="A5555" s="5" t="s">
        <v>603</v>
      </c>
      <c r="B5555" s="5">
        <v>49</v>
      </c>
      <c r="C5555" s="5">
        <v>49.2</v>
      </c>
      <c r="D5555" s="5">
        <v>367</v>
      </c>
      <c r="E5555" s="4" t="s">
        <v>861</v>
      </c>
      <c r="F5555" s="4" t="s">
        <v>1377</v>
      </c>
      <c r="G5555" s="4" t="s">
        <v>1759</v>
      </c>
      <c r="H5555" s="4">
        <v>0.30405355365184239</v>
      </c>
      <c r="I5555" s="4">
        <v>5.4586301364871546E-2</v>
      </c>
      <c r="J5555" s="17" t="s">
        <v>856</v>
      </c>
      <c r="K5555" s="4" t="s">
        <v>881</v>
      </c>
      <c r="L5555" s="4">
        <v>5</v>
      </c>
      <c r="M5555" s="4" t="s">
        <v>1338</v>
      </c>
      <c r="N5555" s="4"/>
    </row>
    <row r="5556" spans="1:14" hidden="1" x14ac:dyDescent="0.3">
      <c r="A5556" s="5" t="s">
        <v>603</v>
      </c>
      <c r="B5556" s="5">
        <v>49</v>
      </c>
      <c r="C5556" s="5">
        <v>49.2</v>
      </c>
      <c r="D5556" s="5">
        <v>367</v>
      </c>
      <c r="E5556" s="4" t="s">
        <v>861</v>
      </c>
      <c r="F5556" s="4" t="s">
        <v>1377</v>
      </c>
      <c r="G5556" s="4" t="s">
        <v>968</v>
      </c>
      <c r="H5556" s="4">
        <v>6.8273329812154442</v>
      </c>
      <c r="I5556" s="4">
        <v>0.77825617476386633</v>
      </c>
      <c r="J5556" s="17" t="s">
        <v>856</v>
      </c>
      <c r="K5556" s="4" t="s">
        <v>881</v>
      </c>
      <c r="L5556" s="4">
        <v>5</v>
      </c>
      <c r="M5556" s="4" t="s">
        <v>1338</v>
      </c>
      <c r="N5556" s="4"/>
    </row>
    <row r="5557" spans="1:14" hidden="1" x14ac:dyDescent="0.3">
      <c r="A5557" s="5" t="s">
        <v>603</v>
      </c>
      <c r="B5557" s="5">
        <v>49</v>
      </c>
      <c r="C5557" s="5">
        <v>49.2</v>
      </c>
      <c r="D5557" s="5">
        <v>367</v>
      </c>
      <c r="E5557" s="4" t="s">
        <v>861</v>
      </c>
      <c r="F5557" s="4" t="s">
        <v>1377</v>
      </c>
      <c r="G5557" s="4" t="s">
        <v>1315</v>
      </c>
      <c r="H5557" s="4">
        <v>259.7912</v>
      </c>
      <c r="I5557" s="4">
        <v>17.295137689535753</v>
      </c>
      <c r="J5557" s="17" t="s">
        <v>1343</v>
      </c>
      <c r="K5557" s="4" t="s">
        <v>881</v>
      </c>
      <c r="L5557" s="4">
        <v>5</v>
      </c>
      <c r="M5557" s="4" t="s">
        <v>1338</v>
      </c>
      <c r="N5557" s="4"/>
    </row>
    <row r="5558" spans="1:14" hidden="1" x14ac:dyDescent="0.3">
      <c r="A5558" s="5" t="s">
        <v>603</v>
      </c>
      <c r="B5558" s="5">
        <v>49</v>
      </c>
      <c r="C5558" s="5">
        <v>49.2</v>
      </c>
      <c r="D5558" s="5">
        <v>367</v>
      </c>
      <c r="E5558" s="4" t="s">
        <v>861</v>
      </c>
      <c r="F5558" s="4" t="s">
        <v>1377</v>
      </c>
      <c r="G5558" s="4" t="s">
        <v>1317</v>
      </c>
      <c r="H5558" s="4">
        <v>-0.01</v>
      </c>
      <c r="I5558" s="4">
        <v>1.4142135623730949E-2</v>
      </c>
      <c r="J5558" s="17"/>
      <c r="K5558" s="4" t="s">
        <v>881</v>
      </c>
      <c r="L5558" s="4">
        <v>5</v>
      </c>
      <c r="M5558" s="4" t="s">
        <v>1338</v>
      </c>
      <c r="N5558" s="4"/>
    </row>
    <row r="5559" spans="1:14" hidden="1" x14ac:dyDescent="0.3">
      <c r="A5559" s="5" t="s">
        <v>603</v>
      </c>
      <c r="B5559" s="5">
        <v>49</v>
      </c>
      <c r="C5559" s="5">
        <v>49.2</v>
      </c>
      <c r="D5559" s="5">
        <v>367</v>
      </c>
      <c r="E5559" s="4" t="s">
        <v>861</v>
      </c>
      <c r="F5559" s="4" t="s">
        <v>1377</v>
      </c>
      <c r="G5559" s="4" t="s">
        <v>1314</v>
      </c>
      <c r="H5559" s="4">
        <v>0.95799999999999985</v>
      </c>
      <c r="I5559" s="4">
        <v>1.3038404810405309E-2</v>
      </c>
      <c r="J5559" s="17"/>
      <c r="K5559" s="4" t="s">
        <v>881</v>
      </c>
      <c r="L5559" s="4">
        <v>5</v>
      </c>
      <c r="M5559" s="4" t="s">
        <v>1338</v>
      </c>
      <c r="N5559" s="4"/>
    </row>
    <row r="5560" spans="1:14" hidden="1" x14ac:dyDescent="0.3">
      <c r="A5560" s="5" t="s">
        <v>603</v>
      </c>
      <c r="B5560" s="5">
        <v>49</v>
      </c>
      <c r="C5560" s="5">
        <v>49.2</v>
      </c>
      <c r="D5560" s="5">
        <v>367</v>
      </c>
      <c r="E5560" s="4" t="s">
        <v>861</v>
      </c>
      <c r="F5560" s="4" t="s">
        <v>1377</v>
      </c>
      <c r="G5560" s="4" t="s">
        <v>943</v>
      </c>
      <c r="H5560" s="4">
        <v>0.74220000000000008</v>
      </c>
      <c r="I5560" s="4">
        <v>1.0617246347335076</v>
      </c>
      <c r="J5560" s="17" t="s">
        <v>856</v>
      </c>
      <c r="K5560" s="4" t="s">
        <v>881</v>
      </c>
      <c r="L5560" s="4">
        <v>5</v>
      </c>
      <c r="M5560" s="4" t="s">
        <v>1338</v>
      </c>
      <c r="N5560" s="4"/>
    </row>
    <row r="5561" spans="1:14" hidden="1" x14ac:dyDescent="0.3">
      <c r="A5561" s="5" t="s">
        <v>603</v>
      </c>
      <c r="B5561" s="5">
        <v>49</v>
      </c>
      <c r="C5561" s="5">
        <v>49.2</v>
      </c>
      <c r="D5561" s="5">
        <v>367</v>
      </c>
      <c r="E5561" s="4" t="s">
        <v>861</v>
      </c>
      <c r="F5561" s="12">
        <v>0</v>
      </c>
      <c r="G5561" s="4" t="s">
        <v>1896</v>
      </c>
      <c r="H5561" s="4">
        <v>0.4</v>
      </c>
      <c r="I5561" s="4"/>
      <c r="J5561" s="17" t="s">
        <v>1347</v>
      </c>
      <c r="K5561" s="4"/>
      <c r="L5561" s="4">
        <v>1</v>
      </c>
      <c r="M5561" s="4" t="s">
        <v>1090</v>
      </c>
      <c r="N5561" s="4"/>
    </row>
    <row r="5562" spans="1:14" hidden="1" x14ac:dyDescent="0.3">
      <c r="A5562" s="5" t="s">
        <v>603</v>
      </c>
      <c r="B5562" s="5">
        <v>49</v>
      </c>
      <c r="C5562" s="5">
        <v>49.2</v>
      </c>
      <c r="D5562" s="5">
        <v>367</v>
      </c>
      <c r="E5562" s="4" t="s">
        <v>861</v>
      </c>
      <c r="F5562" s="12">
        <v>1</v>
      </c>
      <c r="G5562" s="4" t="s">
        <v>1896</v>
      </c>
      <c r="H5562" s="4">
        <v>0.9</v>
      </c>
      <c r="I5562" s="4"/>
      <c r="J5562" s="17" t="s">
        <v>1347</v>
      </c>
      <c r="K5562" s="4"/>
      <c r="L5562" s="4">
        <v>1</v>
      </c>
      <c r="M5562" s="4" t="s">
        <v>1090</v>
      </c>
      <c r="N5562" s="4"/>
    </row>
    <row r="5563" spans="1:14" hidden="1" x14ac:dyDescent="0.3">
      <c r="A5563" s="5" t="s">
        <v>603</v>
      </c>
      <c r="B5563" s="5">
        <v>49</v>
      </c>
      <c r="C5563" s="5">
        <v>49.2</v>
      </c>
      <c r="D5563" s="5">
        <v>367</v>
      </c>
      <c r="E5563" s="4" t="s">
        <v>861</v>
      </c>
      <c r="F5563" s="12">
        <v>2</v>
      </c>
      <c r="G5563" s="4" t="s">
        <v>1896</v>
      </c>
      <c r="H5563" s="4">
        <v>0.5</v>
      </c>
      <c r="I5563" s="4"/>
      <c r="J5563" s="17" t="s">
        <v>1347</v>
      </c>
      <c r="K5563" s="4"/>
      <c r="L5563" s="4">
        <v>1</v>
      </c>
      <c r="M5563" s="4" t="s">
        <v>1090</v>
      </c>
      <c r="N5563" s="4"/>
    </row>
    <row r="5564" spans="1:14" hidden="1" x14ac:dyDescent="0.3">
      <c r="A5564" s="5" t="s">
        <v>603</v>
      </c>
      <c r="B5564" s="5">
        <v>49</v>
      </c>
      <c r="C5564" s="5">
        <v>49.2</v>
      </c>
      <c r="D5564" s="5">
        <v>367</v>
      </c>
      <c r="E5564" s="4" t="s">
        <v>861</v>
      </c>
      <c r="F5564" s="12">
        <v>3</v>
      </c>
      <c r="G5564" s="4" t="s">
        <v>1896</v>
      </c>
      <c r="H5564" s="4">
        <v>0.5</v>
      </c>
      <c r="I5564" s="4"/>
      <c r="J5564" s="17" t="s">
        <v>1347</v>
      </c>
      <c r="K5564" s="4"/>
      <c r="L5564" s="4">
        <v>1</v>
      </c>
      <c r="M5564" s="4" t="s">
        <v>1090</v>
      </c>
      <c r="N5564" s="4"/>
    </row>
    <row r="5565" spans="1:14" hidden="1" x14ac:dyDescent="0.3">
      <c r="A5565" s="5" t="s">
        <v>603</v>
      </c>
      <c r="B5565" s="5">
        <v>49</v>
      </c>
      <c r="C5565" s="5">
        <v>49.2</v>
      </c>
      <c r="D5565" s="5">
        <v>367</v>
      </c>
      <c r="E5565" s="4" t="s">
        <v>861</v>
      </c>
      <c r="F5565" s="12">
        <v>4</v>
      </c>
      <c r="G5565" s="4" t="s">
        <v>1896</v>
      </c>
      <c r="H5565" s="4">
        <v>0.8</v>
      </c>
      <c r="I5565" s="4"/>
      <c r="J5565" s="17" t="s">
        <v>1347</v>
      </c>
      <c r="K5565" s="4"/>
      <c r="L5565" s="4">
        <v>1</v>
      </c>
      <c r="M5565" s="4" t="s">
        <v>1090</v>
      </c>
      <c r="N5565" s="4"/>
    </row>
    <row r="5566" spans="1:14" hidden="1" x14ac:dyDescent="0.3">
      <c r="A5566" s="5" t="s">
        <v>603</v>
      </c>
      <c r="B5566" s="5">
        <v>49</v>
      </c>
      <c r="C5566" s="5">
        <v>49.2</v>
      </c>
      <c r="D5566" s="5">
        <v>367</v>
      </c>
      <c r="E5566" s="4" t="s">
        <v>861</v>
      </c>
      <c r="F5566" s="12">
        <v>5</v>
      </c>
      <c r="G5566" s="4" t="s">
        <v>1896</v>
      </c>
      <c r="H5566" s="4">
        <v>0.6</v>
      </c>
      <c r="I5566" s="4"/>
      <c r="J5566" s="17" t="s">
        <v>1347</v>
      </c>
      <c r="K5566" s="4"/>
      <c r="L5566" s="4">
        <v>1</v>
      </c>
      <c r="M5566" s="4" t="s">
        <v>1090</v>
      </c>
      <c r="N5566" s="4"/>
    </row>
    <row r="5567" spans="1:14" hidden="1" x14ac:dyDescent="0.3">
      <c r="A5567" s="5" t="s">
        <v>603</v>
      </c>
      <c r="B5567" s="5">
        <v>49</v>
      </c>
      <c r="C5567" s="5">
        <v>49.2</v>
      </c>
      <c r="D5567" s="5">
        <v>367</v>
      </c>
      <c r="E5567" s="4" t="s">
        <v>861</v>
      </c>
      <c r="F5567" s="12">
        <v>7.5</v>
      </c>
      <c r="G5567" s="4" t="s">
        <v>1896</v>
      </c>
      <c r="H5567" s="4">
        <v>1</v>
      </c>
      <c r="I5567" s="4"/>
      <c r="J5567" s="17" t="s">
        <v>1347</v>
      </c>
      <c r="K5567" s="4"/>
      <c r="L5567" s="4">
        <v>1</v>
      </c>
      <c r="M5567" s="4" t="s">
        <v>1090</v>
      </c>
      <c r="N5567" s="4"/>
    </row>
    <row r="5568" spans="1:14" hidden="1" x14ac:dyDescent="0.3">
      <c r="A5568" s="5" t="s">
        <v>603</v>
      </c>
      <c r="B5568" s="5">
        <v>49</v>
      </c>
      <c r="C5568" s="5">
        <v>49.2</v>
      </c>
      <c r="D5568" s="5">
        <v>367</v>
      </c>
      <c r="E5568" s="4" t="s">
        <v>861</v>
      </c>
      <c r="F5568" s="12">
        <v>10</v>
      </c>
      <c r="G5568" s="4" t="s">
        <v>1896</v>
      </c>
      <c r="H5568" s="4">
        <v>1.4</v>
      </c>
      <c r="I5568" s="4"/>
      <c r="J5568" s="17" t="s">
        <v>1347</v>
      </c>
      <c r="K5568" s="4"/>
      <c r="L5568" s="4">
        <v>1</v>
      </c>
      <c r="M5568" s="4" t="s">
        <v>1090</v>
      </c>
      <c r="N5568" s="4"/>
    </row>
    <row r="5569" spans="1:14" hidden="1" x14ac:dyDescent="0.3">
      <c r="A5569" s="5" t="s">
        <v>603</v>
      </c>
      <c r="B5569" s="5">
        <v>49</v>
      </c>
      <c r="C5569" s="5">
        <v>49.2</v>
      </c>
      <c r="D5569" s="5">
        <v>367</v>
      </c>
      <c r="E5569" s="4" t="s">
        <v>861</v>
      </c>
      <c r="F5569" s="12">
        <v>14</v>
      </c>
      <c r="G5569" s="4" t="s">
        <v>1896</v>
      </c>
      <c r="H5569" s="4">
        <v>1.2</v>
      </c>
      <c r="I5569" s="4"/>
      <c r="J5569" s="17" t="s">
        <v>1347</v>
      </c>
      <c r="K5569" s="4"/>
      <c r="L5569" s="4">
        <v>1</v>
      </c>
      <c r="M5569" s="4" t="s">
        <v>1090</v>
      </c>
      <c r="N5569" s="4"/>
    </row>
    <row r="5570" spans="1:14" hidden="1" x14ac:dyDescent="0.3">
      <c r="A5570" s="5" t="s">
        <v>603</v>
      </c>
      <c r="B5570" s="5">
        <v>49</v>
      </c>
      <c r="C5570" s="5">
        <v>49.2</v>
      </c>
      <c r="D5570" s="5">
        <v>367</v>
      </c>
      <c r="E5570" s="4" t="s">
        <v>861</v>
      </c>
      <c r="F5570" s="12">
        <v>17</v>
      </c>
      <c r="G5570" s="4" t="s">
        <v>1896</v>
      </c>
      <c r="H5570" s="4"/>
      <c r="I5570" s="4"/>
      <c r="J5570" s="17" t="s">
        <v>1347</v>
      </c>
      <c r="K5570" s="4"/>
      <c r="L5570" s="4">
        <v>1</v>
      </c>
      <c r="M5570" s="4" t="s">
        <v>1090</v>
      </c>
      <c r="N5570" s="4"/>
    </row>
    <row r="5571" spans="1:14" hidden="1" x14ac:dyDescent="0.3">
      <c r="A5571" s="5" t="s">
        <v>603</v>
      </c>
      <c r="B5571" s="5">
        <v>49</v>
      </c>
      <c r="C5571" s="5">
        <v>49.2</v>
      </c>
      <c r="D5571" s="5">
        <v>367</v>
      </c>
      <c r="E5571" s="4" t="s">
        <v>861</v>
      </c>
      <c r="F5571" s="12">
        <v>20</v>
      </c>
      <c r="G5571" s="4" t="s">
        <v>1896</v>
      </c>
      <c r="H5571" s="4"/>
      <c r="I5571" s="4"/>
      <c r="J5571" s="17" t="s">
        <v>1347</v>
      </c>
      <c r="K5571" s="4"/>
      <c r="L5571" s="4">
        <v>1</v>
      </c>
      <c r="M5571" s="4" t="s">
        <v>1090</v>
      </c>
      <c r="N5571" s="4"/>
    </row>
    <row r="5572" spans="1:14" hidden="1" x14ac:dyDescent="0.3">
      <c r="A5572" s="5" t="s">
        <v>603</v>
      </c>
      <c r="B5572" s="5">
        <v>49</v>
      </c>
      <c r="C5572" s="5">
        <v>49.2</v>
      </c>
      <c r="D5572" s="5">
        <v>367</v>
      </c>
      <c r="E5572" s="4" t="s">
        <v>861</v>
      </c>
      <c r="F5572" s="12">
        <v>0</v>
      </c>
      <c r="G5572" s="4" t="s">
        <v>2229</v>
      </c>
      <c r="H5572" s="4">
        <v>0.06</v>
      </c>
      <c r="I5572" s="4"/>
      <c r="J5572" s="17" t="s">
        <v>1347</v>
      </c>
      <c r="K5572" s="4"/>
      <c r="L5572" s="4">
        <v>1</v>
      </c>
      <c r="M5572" s="4" t="s">
        <v>1090</v>
      </c>
      <c r="N5572" s="4"/>
    </row>
    <row r="5573" spans="1:14" hidden="1" x14ac:dyDescent="0.3">
      <c r="A5573" s="5" t="s">
        <v>603</v>
      </c>
      <c r="B5573" s="5">
        <v>49</v>
      </c>
      <c r="C5573" s="5">
        <v>49.2</v>
      </c>
      <c r="D5573" s="5">
        <v>367</v>
      </c>
      <c r="E5573" s="4" t="s">
        <v>861</v>
      </c>
      <c r="F5573" s="12">
        <v>1</v>
      </c>
      <c r="G5573" s="4" t="s">
        <v>2229</v>
      </c>
      <c r="H5573" s="4">
        <v>0.02</v>
      </c>
      <c r="I5573" s="4"/>
      <c r="J5573" s="17" t="s">
        <v>1347</v>
      </c>
      <c r="K5573" s="4"/>
      <c r="L5573" s="4">
        <v>1</v>
      </c>
      <c r="M5573" s="4" t="s">
        <v>1090</v>
      </c>
      <c r="N5573" s="4"/>
    </row>
    <row r="5574" spans="1:14" hidden="1" x14ac:dyDescent="0.3">
      <c r="A5574" s="5" t="s">
        <v>603</v>
      </c>
      <c r="B5574" s="5">
        <v>49</v>
      </c>
      <c r="C5574" s="5">
        <v>49.2</v>
      </c>
      <c r="D5574" s="5">
        <v>367</v>
      </c>
      <c r="E5574" s="4" t="s">
        <v>861</v>
      </c>
      <c r="F5574" s="12">
        <v>2</v>
      </c>
      <c r="G5574" s="4" t="s">
        <v>2229</v>
      </c>
      <c r="H5574" s="4">
        <v>0.06</v>
      </c>
      <c r="I5574" s="4"/>
      <c r="J5574" s="17" t="s">
        <v>1347</v>
      </c>
      <c r="K5574" s="4"/>
      <c r="L5574" s="4">
        <v>1</v>
      </c>
      <c r="M5574" s="4" t="s">
        <v>1090</v>
      </c>
      <c r="N5574" s="4"/>
    </row>
    <row r="5575" spans="1:14" hidden="1" x14ac:dyDescent="0.3">
      <c r="A5575" s="5" t="s">
        <v>603</v>
      </c>
      <c r="B5575" s="5">
        <v>49</v>
      </c>
      <c r="C5575" s="5">
        <v>49.2</v>
      </c>
      <c r="D5575" s="5">
        <v>367</v>
      </c>
      <c r="E5575" s="4" t="s">
        <v>861</v>
      </c>
      <c r="F5575" s="12">
        <v>3</v>
      </c>
      <c r="G5575" s="4" t="s">
        <v>2229</v>
      </c>
      <c r="H5575" s="4">
        <v>0.04</v>
      </c>
      <c r="I5575" s="4"/>
      <c r="J5575" s="17" t="s">
        <v>1347</v>
      </c>
      <c r="K5575" s="4"/>
      <c r="L5575" s="4">
        <v>1</v>
      </c>
      <c r="M5575" s="4" t="s">
        <v>1090</v>
      </c>
      <c r="N5575" s="4"/>
    </row>
    <row r="5576" spans="1:14" hidden="1" x14ac:dyDescent="0.3">
      <c r="A5576" s="5" t="s">
        <v>603</v>
      </c>
      <c r="B5576" s="5">
        <v>49</v>
      </c>
      <c r="C5576" s="5">
        <v>49.2</v>
      </c>
      <c r="D5576" s="5">
        <v>367</v>
      </c>
      <c r="E5576" s="4" t="s">
        <v>861</v>
      </c>
      <c r="F5576" s="12">
        <v>4</v>
      </c>
      <c r="G5576" s="4" t="s">
        <v>2229</v>
      </c>
      <c r="H5576" s="4">
        <v>0.09</v>
      </c>
      <c r="I5576" s="4"/>
      <c r="J5576" s="17" t="s">
        <v>1347</v>
      </c>
      <c r="K5576" s="4"/>
      <c r="L5576" s="4">
        <v>1</v>
      </c>
      <c r="M5576" s="4" t="s">
        <v>1090</v>
      </c>
      <c r="N5576" s="4"/>
    </row>
    <row r="5577" spans="1:14" hidden="1" x14ac:dyDescent="0.3">
      <c r="A5577" s="5" t="s">
        <v>603</v>
      </c>
      <c r="B5577" s="5">
        <v>49</v>
      </c>
      <c r="C5577" s="5">
        <v>49.2</v>
      </c>
      <c r="D5577" s="5">
        <v>367</v>
      </c>
      <c r="E5577" s="4" t="s">
        <v>861</v>
      </c>
      <c r="F5577" s="12">
        <v>5</v>
      </c>
      <c r="G5577" s="4" t="s">
        <v>2229</v>
      </c>
      <c r="H5577" s="4">
        <v>0.08</v>
      </c>
      <c r="I5577" s="4"/>
      <c r="J5577" s="17" t="s">
        <v>1347</v>
      </c>
      <c r="K5577" s="4"/>
      <c r="L5577" s="4">
        <v>1</v>
      </c>
      <c r="M5577" s="4" t="s">
        <v>1090</v>
      </c>
      <c r="N5577" s="4"/>
    </row>
    <row r="5578" spans="1:14" hidden="1" x14ac:dyDescent="0.3">
      <c r="A5578" s="5" t="s">
        <v>603</v>
      </c>
      <c r="B5578" s="5">
        <v>49</v>
      </c>
      <c r="C5578" s="5">
        <v>49.2</v>
      </c>
      <c r="D5578" s="5">
        <v>367</v>
      </c>
      <c r="E5578" s="4" t="s">
        <v>861</v>
      </c>
      <c r="F5578" s="12">
        <v>7.5</v>
      </c>
      <c r="G5578" s="4" t="s">
        <v>2229</v>
      </c>
      <c r="H5578" s="4">
        <v>0.09</v>
      </c>
      <c r="I5578" s="4"/>
      <c r="J5578" s="17" t="s">
        <v>1347</v>
      </c>
      <c r="K5578" s="4"/>
      <c r="L5578" s="4">
        <v>1</v>
      </c>
      <c r="M5578" s="4" t="s">
        <v>1090</v>
      </c>
      <c r="N5578" s="4"/>
    </row>
    <row r="5579" spans="1:14" hidden="1" x14ac:dyDescent="0.3">
      <c r="A5579" s="5" t="s">
        <v>603</v>
      </c>
      <c r="B5579" s="5">
        <v>49</v>
      </c>
      <c r="C5579" s="5">
        <v>49.2</v>
      </c>
      <c r="D5579" s="5">
        <v>367</v>
      </c>
      <c r="E5579" s="4" t="s">
        <v>861</v>
      </c>
      <c r="F5579" s="12">
        <v>10</v>
      </c>
      <c r="G5579" s="4" t="s">
        <v>2229</v>
      </c>
      <c r="H5579" s="4">
        <v>7.0000000000000007E-2</v>
      </c>
      <c r="I5579" s="4"/>
      <c r="J5579" s="17" t="s">
        <v>1347</v>
      </c>
      <c r="K5579" s="4"/>
      <c r="L5579" s="4">
        <v>1</v>
      </c>
      <c r="M5579" s="4" t="s">
        <v>1090</v>
      </c>
      <c r="N5579" s="4"/>
    </row>
    <row r="5580" spans="1:14" hidden="1" x14ac:dyDescent="0.3">
      <c r="A5580" s="5" t="s">
        <v>603</v>
      </c>
      <c r="B5580" s="5">
        <v>49</v>
      </c>
      <c r="C5580" s="5">
        <v>49.2</v>
      </c>
      <c r="D5580" s="5">
        <v>367</v>
      </c>
      <c r="E5580" s="4" t="s">
        <v>861</v>
      </c>
      <c r="F5580" s="12">
        <v>14</v>
      </c>
      <c r="G5580" s="4" t="s">
        <v>2229</v>
      </c>
      <c r="H5580" s="4">
        <v>0.04</v>
      </c>
      <c r="I5580" s="4"/>
      <c r="J5580" s="17" t="s">
        <v>1347</v>
      </c>
      <c r="K5580" s="4"/>
      <c r="L5580" s="4">
        <v>1</v>
      </c>
      <c r="M5580" s="4" t="s">
        <v>1090</v>
      </c>
      <c r="N5580" s="4"/>
    </row>
    <row r="5581" spans="1:14" hidden="1" x14ac:dyDescent="0.3">
      <c r="A5581" s="5" t="s">
        <v>603</v>
      </c>
      <c r="B5581" s="5">
        <v>49</v>
      </c>
      <c r="C5581" s="5">
        <v>49.2</v>
      </c>
      <c r="D5581" s="5">
        <v>367</v>
      </c>
      <c r="E5581" s="4" t="s">
        <v>861</v>
      </c>
      <c r="F5581" s="12">
        <v>17</v>
      </c>
      <c r="G5581" s="4" t="s">
        <v>2229</v>
      </c>
      <c r="H5581" s="4"/>
      <c r="I5581" s="4"/>
      <c r="J5581" s="17" t="s">
        <v>1347</v>
      </c>
      <c r="K5581" s="4"/>
      <c r="L5581" s="4">
        <v>1</v>
      </c>
      <c r="M5581" s="4" t="s">
        <v>1090</v>
      </c>
      <c r="N5581" s="4"/>
    </row>
    <row r="5582" spans="1:14" hidden="1" x14ac:dyDescent="0.3">
      <c r="A5582" s="5" t="s">
        <v>603</v>
      </c>
      <c r="B5582" s="5">
        <v>49</v>
      </c>
      <c r="C5582" s="5">
        <v>49.2</v>
      </c>
      <c r="D5582" s="5">
        <v>367</v>
      </c>
      <c r="E5582" s="4" t="s">
        <v>861</v>
      </c>
      <c r="F5582" s="12">
        <v>20</v>
      </c>
      <c r="G5582" s="4" t="s">
        <v>2229</v>
      </c>
      <c r="H5582" s="4"/>
      <c r="I5582" s="4"/>
      <c r="J5582" s="17" t="s">
        <v>1347</v>
      </c>
      <c r="K5582" s="4"/>
      <c r="L5582" s="4">
        <v>1</v>
      </c>
      <c r="M5582" s="4" t="s">
        <v>1090</v>
      </c>
      <c r="N5582" s="4"/>
    </row>
    <row r="5583" spans="1:14" hidden="1" x14ac:dyDescent="0.3">
      <c r="A5583" s="5" t="s">
        <v>603</v>
      </c>
      <c r="B5583" s="5">
        <v>49</v>
      </c>
      <c r="C5583" s="5">
        <v>49.2</v>
      </c>
      <c r="D5583" s="5">
        <v>367</v>
      </c>
      <c r="E5583" s="4" t="s">
        <v>861</v>
      </c>
      <c r="F5583" s="12">
        <v>0</v>
      </c>
      <c r="G5583" s="4" t="s">
        <v>874</v>
      </c>
      <c r="H5583" s="4">
        <v>228.90757311793666</v>
      </c>
      <c r="I5583" s="4"/>
      <c r="J5583" s="17" t="s">
        <v>1348</v>
      </c>
      <c r="K5583" s="4"/>
      <c r="L5583" s="4">
        <v>1</v>
      </c>
      <c r="M5583" s="4" t="s">
        <v>1090</v>
      </c>
      <c r="N5583" s="4"/>
    </row>
    <row r="5584" spans="1:14" hidden="1" x14ac:dyDescent="0.3">
      <c r="A5584" s="5" t="s">
        <v>603</v>
      </c>
      <c r="B5584" s="5">
        <v>49</v>
      </c>
      <c r="C5584" s="5">
        <v>49.2</v>
      </c>
      <c r="D5584" s="5">
        <v>367</v>
      </c>
      <c r="E5584" s="4" t="s">
        <v>861</v>
      </c>
      <c r="F5584" s="12">
        <v>0.1</v>
      </c>
      <c r="G5584" s="4" t="s">
        <v>874</v>
      </c>
      <c r="H5584" s="4">
        <v>228.30648523640122</v>
      </c>
      <c r="I5584" s="4"/>
      <c r="J5584" s="17" t="s">
        <v>1348</v>
      </c>
      <c r="K5584" s="4"/>
      <c r="L5584" s="4">
        <v>1</v>
      </c>
      <c r="M5584" s="4" t="s">
        <v>1090</v>
      </c>
      <c r="N5584" s="4"/>
    </row>
    <row r="5585" spans="1:14" hidden="1" x14ac:dyDescent="0.3">
      <c r="A5585" s="5" t="s">
        <v>603</v>
      </c>
      <c r="B5585" s="5">
        <v>49</v>
      </c>
      <c r="C5585" s="5">
        <v>49.2</v>
      </c>
      <c r="D5585" s="5">
        <v>367</v>
      </c>
      <c r="E5585" s="4" t="s">
        <v>861</v>
      </c>
      <c r="F5585" s="12">
        <v>0.2</v>
      </c>
      <c r="G5585" s="4" t="s">
        <v>874</v>
      </c>
      <c r="H5585" s="4">
        <v>228.26061525498039</v>
      </c>
      <c r="I5585" s="4"/>
      <c r="J5585" s="17" t="s">
        <v>1348</v>
      </c>
      <c r="K5585" s="4"/>
      <c r="L5585" s="4">
        <v>1</v>
      </c>
      <c r="M5585" s="4" t="s">
        <v>1090</v>
      </c>
      <c r="N5585" s="4"/>
    </row>
    <row r="5586" spans="1:14" hidden="1" x14ac:dyDescent="0.3">
      <c r="A5586" s="5" t="s">
        <v>603</v>
      </c>
      <c r="B5586" s="5">
        <v>49</v>
      </c>
      <c r="C5586" s="5">
        <v>49.2</v>
      </c>
      <c r="D5586" s="5">
        <v>367</v>
      </c>
      <c r="E5586" s="4" t="s">
        <v>861</v>
      </c>
      <c r="F5586" s="12">
        <v>0.3</v>
      </c>
      <c r="G5586" s="4" t="s">
        <v>874</v>
      </c>
      <c r="H5586" s="4">
        <v>227.40819810024328</v>
      </c>
      <c r="I5586" s="4"/>
      <c r="J5586" s="17" t="s">
        <v>1348</v>
      </c>
      <c r="K5586" s="4"/>
      <c r="L5586" s="4">
        <v>1</v>
      </c>
      <c r="M5586" s="4" t="s">
        <v>1090</v>
      </c>
      <c r="N5586" s="4"/>
    </row>
    <row r="5587" spans="1:14" hidden="1" x14ac:dyDescent="0.3">
      <c r="A5587" s="5" t="s">
        <v>603</v>
      </c>
      <c r="B5587" s="5">
        <v>49</v>
      </c>
      <c r="C5587" s="5">
        <v>49.2</v>
      </c>
      <c r="D5587" s="5">
        <v>367</v>
      </c>
      <c r="E5587" s="4" t="s">
        <v>861</v>
      </c>
      <c r="F5587" s="12">
        <v>0.4</v>
      </c>
      <c r="G5587" s="4" t="s">
        <v>874</v>
      </c>
      <c r="H5587" s="4">
        <v>225.48452575440723</v>
      </c>
      <c r="I5587" s="4"/>
      <c r="J5587" s="17" t="s">
        <v>1348</v>
      </c>
      <c r="K5587" s="4"/>
      <c r="L5587" s="4">
        <v>1</v>
      </c>
      <c r="M5587" s="4" t="s">
        <v>1090</v>
      </c>
      <c r="N5587" s="4"/>
    </row>
    <row r="5588" spans="1:14" hidden="1" x14ac:dyDescent="0.3">
      <c r="A5588" s="5" t="s">
        <v>603</v>
      </c>
      <c r="B5588" s="5">
        <v>49</v>
      </c>
      <c r="C5588" s="5">
        <v>49.2</v>
      </c>
      <c r="D5588" s="5">
        <v>367</v>
      </c>
      <c r="E5588" s="4" t="s">
        <v>861</v>
      </c>
      <c r="F5588" s="12">
        <v>0.5</v>
      </c>
      <c r="G5588" s="4" t="s">
        <v>874</v>
      </c>
      <c r="H5588" s="4">
        <v>221.93724719119638</v>
      </c>
      <c r="I5588" s="4"/>
      <c r="J5588" s="17" t="s">
        <v>1348</v>
      </c>
      <c r="K5588" s="4"/>
      <c r="L5588" s="4">
        <v>1</v>
      </c>
      <c r="M5588" s="4" t="s">
        <v>1090</v>
      </c>
      <c r="N5588" s="4"/>
    </row>
    <row r="5589" spans="1:14" hidden="1" x14ac:dyDescent="0.3">
      <c r="A5589" s="5" t="s">
        <v>603</v>
      </c>
      <c r="B5589" s="5">
        <v>49</v>
      </c>
      <c r="C5589" s="5">
        <v>49.2</v>
      </c>
      <c r="D5589" s="5">
        <v>367</v>
      </c>
      <c r="E5589" s="4" t="s">
        <v>861</v>
      </c>
      <c r="F5589" s="12">
        <v>0.6</v>
      </c>
      <c r="G5589" s="4" t="s">
        <v>874</v>
      </c>
      <c r="H5589" s="4">
        <v>220.44933966885819</v>
      </c>
      <c r="I5589" s="4"/>
      <c r="J5589" s="17" t="s">
        <v>1348</v>
      </c>
      <c r="K5589" s="4"/>
      <c r="L5589" s="4">
        <v>1</v>
      </c>
      <c r="M5589" s="4" t="s">
        <v>1090</v>
      </c>
      <c r="N5589" s="4"/>
    </row>
    <row r="5590" spans="1:14" hidden="1" x14ac:dyDescent="0.3">
      <c r="A5590" s="5" t="s">
        <v>603</v>
      </c>
      <c r="B5590" s="5">
        <v>49</v>
      </c>
      <c r="C5590" s="5">
        <v>49.2</v>
      </c>
      <c r="D5590" s="5">
        <v>367</v>
      </c>
      <c r="E5590" s="4" t="s">
        <v>861</v>
      </c>
      <c r="F5590" s="12">
        <v>0.7</v>
      </c>
      <c r="G5590" s="4" t="s">
        <v>874</v>
      </c>
      <c r="H5590" s="4">
        <v>206.89571578361586</v>
      </c>
      <c r="I5590" s="4"/>
      <c r="J5590" s="17" t="s">
        <v>1348</v>
      </c>
      <c r="K5590" s="4"/>
      <c r="L5590" s="4">
        <v>1</v>
      </c>
      <c r="M5590" s="4" t="s">
        <v>1090</v>
      </c>
      <c r="N5590" s="4"/>
    </row>
    <row r="5591" spans="1:14" hidden="1" x14ac:dyDescent="0.3">
      <c r="A5591" s="5" t="s">
        <v>603</v>
      </c>
      <c r="B5591" s="5">
        <v>49</v>
      </c>
      <c r="C5591" s="5">
        <v>49.2</v>
      </c>
      <c r="D5591" s="5">
        <v>367</v>
      </c>
      <c r="E5591" s="4" t="s">
        <v>861</v>
      </c>
      <c r="F5591" s="12">
        <v>0.8</v>
      </c>
      <c r="G5591" s="4" t="s">
        <v>874</v>
      </c>
      <c r="H5591" s="4">
        <v>203.89409887439029</v>
      </c>
      <c r="I5591" s="4"/>
      <c r="J5591" s="17" t="s">
        <v>1348</v>
      </c>
      <c r="K5591" s="4"/>
      <c r="L5591" s="4">
        <v>1</v>
      </c>
      <c r="M5591" s="4" t="s">
        <v>1090</v>
      </c>
      <c r="N5591" s="4"/>
    </row>
    <row r="5592" spans="1:14" hidden="1" x14ac:dyDescent="0.3">
      <c r="A5592" s="5" t="s">
        <v>603</v>
      </c>
      <c r="B5592" s="5">
        <v>49</v>
      </c>
      <c r="C5592" s="5">
        <v>49.2</v>
      </c>
      <c r="D5592" s="5">
        <v>367</v>
      </c>
      <c r="E5592" s="4" t="s">
        <v>861</v>
      </c>
      <c r="F5592" s="12">
        <v>0.9</v>
      </c>
      <c r="G5592" s="4" t="s">
        <v>874</v>
      </c>
      <c r="H5592" s="4">
        <v>204.58119297108979</v>
      </c>
      <c r="I5592" s="4"/>
      <c r="J5592" s="17" t="s">
        <v>1348</v>
      </c>
      <c r="K5592" s="4"/>
      <c r="L5592" s="4">
        <v>1</v>
      </c>
      <c r="M5592" s="4" t="s">
        <v>1090</v>
      </c>
      <c r="N5592" s="4"/>
    </row>
    <row r="5593" spans="1:14" hidden="1" x14ac:dyDescent="0.3">
      <c r="A5593" s="5" t="s">
        <v>603</v>
      </c>
      <c r="B5593" s="5">
        <v>49</v>
      </c>
      <c r="C5593" s="5">
        <v>49.2</v>
      </c>
      <c r="D5593" s="5">
        <v>367</v>
      </c>
      <c r="E5593" s="4" t="s">
        <v>861</v>
      </c>
      <c r="F5593" s="12">
        <v>1</v>
      </c>
      <c r="G5593" s="4" t="s">
        <v>874</v>
      </c>
      <c r="H5593" s="4">
        <v>204.65286481705985</v>
      </c>
      <c r="I5593" s="4"/>
      <c r="J5593" s="17" t="s">
        <v>1348</v>
      </c>
      <c r="K5593" s="4"/>
      <c r="L5593" s="4">
        <v>1</v>
      </c>
      <c r="M5593" s="4" t="s">
        <v>1090</v>
      </c>
      <c r="N5593" s="4"/>
    </row>
    <row r="5594" spans="1:14" hidden="1" x14ac:dyDescent="0.3">
      <c r="A5594" s="5" t="s">
        <v>603</v>
      </c>
      <c r="B5594" s="5">
        <v>49</v>
      </c>
      <c r="C5594" s="5">
        <v>49.2</v>
      </c>
      <c r="D5594" s="5">
        <v>367</v>
      </c>
      <c r="E5594" s="4" t="s">
        <v>861</v>
      </c>
      <c r="F5594" s="12">
        <v>1.1000000000000001</v>
      </c>
      <c r="G5594" s="4" t="s">
        <v>874</v>
      </c>
      <c r="H5594" s="4">
        <v>203.75457768090192</v>
      </c>
      <c r="I5594" s="4"/>
      <c r="J5594" s="17" t="s">
        <v>1348</v>
      </c>
      <c r="K5594" s="4"/>
      <c r="L5594" s="4">
        <v>1</v>
      </c>
      <c r="M5594" s="4" t="s">
        <v>1090</v>
      </c>
      <c r="N5594" s="4"/>
    </row>
    <row r="5595" spans="1:14" hidden="1" x14ac:dyDescent="0.3">
      <c r="A5595" s="5" t="s">
        <v>603</v>
      </c>
      <c r="B5595" s="5">
        <v>49</v>
      </c>
      <c r="C5595" s="5">
        <v>49.2</v>
      </c>
      <c r="D5595" s="5">
        <v>367</v>
      </c>
      <c r="E5595" s="4" t="s">
        <v>861</v>
      </c>
      <c r="F5595" s="12">
        <v>1.2</v>
      </c>
      <c r="G5595" s="4" t="s">
        <v>874</v>
      </c>
      <c r="H5595" s="4">
        <v>203.67334958880255</v>
      </c>
      <c r="I5595" s="4"/>
      <c r="J5595" s="17" t="s">
        <v>1348</v>
      </c>
      <c r="K5595" s="4"/>
      <c r="L5595" s="4">
        <v>1</v>
      </c>
      <c r="M5595" s="4" t="s">
        <v>1090</v>
      </c>
      <c r="N5595" s="4"/>
    </row>
    <row r="5596" spans="1:14" hidden="1" x14ac:dyDescent="0.3">
      <c r="A5596" s="5" t="s">
        <v>603</v>
      </c>
      <c r="B5596" s="5">
        <v>49</v>
      </c>
      <c r="C5596" s="5">
        <v>49.2</v>
      </c>
      <c r="D5596" s="5">
        <v>367</v>
      </c>
      <c r="E5596" s="4" t="s">
        <v>861</v>
      </c>
      <c r="F5596" s="12">
        <v>1.3</v>
      </c>
      <c r="G5596" s="4" t="s">
        <v>874</v>
      </c>
      <c r="H5596" s="4">
        <v>205.50623759640987</v>
      </c>
      <c r="I5596" s="4"/>
      <c r="J5596" s="17" t="s">
        <v>1348</v>
      </c>
      <c r="K5596" s="4"/>
      <c r="L5596" s="4">
        <v>1</v>
      </c>
      <c r="M5596" s="4" t="s">
        <v>1090</v>
      </c>
      <c r="N5596" s="4"/>
    </row>
    <row r="5597" spans="1:14" hidden="1" x14ac:dyDescent="0.3">
      <c r="A5597" s="5" t="s">
        <v>603</v>
      </c>
      <c r="B5597" s="5">
        <v>49</v>
      </c>
      <c r="C5597" s="5">
        <v>49.2</v>
      </c>
      <c r="D5597" s="5">
        <v>367</v>
      </c>
      <c r="E5597" s="4" t="s">
        <v>861</v>
      </c>
      <c r="F5597" s="12">
        <v>1.4</v>
      </c>
      <c r="G5597" s="4" t="s">
        <v>874</v>
      </c>
      <c r="H5597" s="4">
        <v>208.51167700408718</v>
      </c>
      <c r="I5597" s="4"/>
      <c r="J5597" s="17" t="s">
        <v>1348</v>
      </c>
      <c r="K5597" s="4"/>
      <c r="L5597" s="4">
        <v>1</v>
      </c>
      <c r="M5597" s="4" t="s">
        <v>1090</v>
      </c>
      <c r="N5597" s="4"/>
    </row>
    <row r="5598" spans="1:14" hidden="1" x14ac:dyDescent="0.3">
      <c r="A5598" s="5" t="s">
        <v>603</v>
      </c>
      <c r="B5598" s="5">
        <v>49</v>
      </c>
      <c r="C5598" s="5">
        <v>49.2</v>
      </c>
      <c r="D5598" s="5">
        <v>367</v>
      </c>
      <c r="E5598" s="4" t="s">
        <v>861</v>
      </c>
      <c r="F5598" s="12">
        <v>1.5</v>
      </c>
      <c r="G5598" s="4" t="s">
        <v>874</v>
      </c>
      <c r="H5598" s="4">
        <v>0</v>
      </c>
      <c r="I5598" s="4"/>
      <c r="J5598" s="17" t="s">
        <v>1348</v>
      </c>
      <c r="K5598" s="4"/>
      <c r="L5598" s="4">
        <v>1</v>
      </c>
      <c r="M5598" s="4" t="s">
        <v>1090</v>
      </c>
      <c r="N5598" s="4"/>
    </row>
    <row r="5599" spans="1:14" hidden="1" x14ac:dyDescent="0.3">
      <c r="A5599" s="5" t="s">
        <v>603</v>
      </c>
      <c r="B5599" s="5">
        <v>49</v>
      </c>
      <c r="C5599" s="5">
        <v>49.2</v>
      </c>
      <c r="D5599" s="5">
        <v>367</v>
      </c>
      <c r="E5599" s="4" t="s">
        <v>861</v>
      </c>
      <c r="F5599" s="12">
        <v>1.6</v>
      </c>
      <c r="G5599" s="4" t="s">
        <v>874</v>
      </c>
      <c r="H5599" s="4">
        <v>0</v>
      </c>
      <c r="I5599" s="4"/>
      <c r="J5599" s="17" t="s">
        <v>1348</v>
      </c>
      <c r="K5599" s="4"/>
      <c r="L5599" s="4">
        <v>1</v>
      </c>
      <c r="M5599" s="4" t="s">
        <v>1090</v>
      </c>
      <c r="N5599" s="4"/>
    </row>
    <row r="5600" spans="1:14" hidden="1" x14ac:dyDescent="0.3">
      <c r="A5600" s="5" t="s">
        <v>603</v>
      </c>
      <c r="B5600" s="5">
        <v>49</v>
      </c>
      <c r="C5600" s="5">
        <v>49.2</v>
      </c>
      <c r="D5600" s="5">
        <v>367</v>
      </c>
      <c r="E5600" s="4" t="s">
        <v>861</v>
      </c>
      <c r="F5600" s="12">
        <v>1.7000000000000002</v>
      </c>
      <c r="G5600" s="4" t="s">
        <v>874</v>
      </c>
      <c r="H5600" s="4">
        <v>0</v>
      </c>
      <c r="I5600" s="4"/>
      <c r="J5600" s="17" t="s">
        <v>1348</v>
      </c>
      <c r="K5600" s="4"/>
      <c r="L5600" s="4">
        <v>1</v>
      </c>
      <c r="M5600" s="4" t="s">
        <v>1090</v>
      </c>
      <c r="N5600" s="4"/>
    </row>
    <row r="5601" spans="1:14" hidden="1" x14ac:dyDescent="0.3">
      <c r="A5601" s="5" t="s">
        <v>603</v>
      </c>
      <c r="B5601" s="5">
        <v>49</v>
      </c>
      <c r="C5601" s="5">
        <v>49.2</v>
      </c>
      <c r="D5601" s="5">
        <v>367</v>
      </c>
      <c r="E5601" s="4" t="s">
        <v>861</v>
      </c>
      <c r="F5601" s="12">
        <v>1.8</v>
      </c>
      <c r="G5601" s="4" t="s">
        <v>874</v>
      </c>
      <c r="H5601" s="4">
        <v>0</v>
      </c>
      <c r="I5601" s="4"/>
      <c r="J5601" s="17" t="s">
        <v>1348</v>
      </c>
      <c r="K5601" s="4"/>
      <c r="L5601" s="4">
        <v>1</v>
      </c>
      <c r="M5601" s="4" t="s">
        <v>1090</v>
      </c>
      <c r="N5601" s="4"/>
    </row>
    <row r="5602" spans="1:14" hidden="1" x14ac:dyDescent="0.3">
      <c r="A5602" s="5" t="s">
        <v>603</v>
      </c>
      <c r="B5602" s="5">
        <v>49</v>
      </c>
      <c r="C5602" s="5">
        <v>49.2</v>
      </c>
      <c r="D5602" s="5">
        <v>367</v>
      </c>
      <c r="E5602" s="4" t="s">
        <v>861</v>
      </c>
      <c r="F5602" s="12">
        <v>1.9000000000000001</v>
      </c>
      <c r="G5602" s="4" t="s">
        <v>874</v>
      </c>
      <c r="H5602" s="4">
        <v>0</v>
      </c>
      <c r="I5602" s="4"/>
      <c r="J5602" s="17" t="s">
        <v>1348</v>
      </c>
      <c r="K5602" s="4"/>
      <c r="L5602" s="4">
        <v>1</v>
      </c>
      <c r="M5602" s="4" t="s">
        <v>1090</v>
      </c>
      <c r="N5602" s="4"/>
    </row>
    <row r="5603" spans="1:14" hidden="1" x14ac:dyDescent="0.3">
      <c r="A5603" s="5" t="s">
        <v>603</v>
      </c>
      <c r="B5603" s="5">
        <v>49</v>
      </c>
      <c r="C5603" s="5">
        <v>49.2</v>
      </c>
      <c r="D5603" s="5">
        <v>367</v>
      </c>
      <c r="E5603" s="4" t="s">
        <v>861</v>
      </c>
      <c r="F5603" s="12">
        <v>2</v>
      </c>
      <c r="G5603" s="4" t="s">
        <v>874</v>
      </c>
      <c r="H5603" s="4">
        <v>0</v>
      </c>
      <c r="I5603" s="4"/>
      <c r="J5603" s="17" t="s">
        <v>1348</v>
      </c>
      <c r="K5603" s="4"/>
      <c r="L5603" s="4">
        <v>1</v>
      </c>
      <c r="M5603" s="4" t="s">
        <v>1090</v>
      </c>
      <c r="N5603" s="4"/>
    </row>
    <row r="5604" spans="1:14" hidden="1" x14ac:dyDescent="0.3">
      <c r="A5604" s="5" t="s">
        <v>603</v>
      </c>
      <c r="B5604" s="5">
        <v>49</v>
      </c>
      <c r="C5604" s="5">
        <v>49.2</v>
      </c>
      <c r="D5604" s="5">
        <v>367</v>
      </c>
      <c r="E5604" s="4" t="s">
        <v>861</v>
      </c>
      <c r="F5604" s="12">
        <v>2.1</v>
      </c>
      <c r="G5604" s="4" t="s">
        <v>874</v>
      </c>
      <c r="H5604" s="4">
        <v>0</v>
      </c>
      <c r="I5604" s="4"/>
      <c r="J5604" s="17" t="s">
        <v>1348</v>
      </c>
      <c r="K5604" s="4"/>
      <c r="L5604" s="4">
        <v>1</v>
      </c>
      <c r="M5604" s="4" t="s">
        <v>1090</v>
      </c>
      <c r="N5604" s="4"/>
    </row>
    <row r="5605" spans="1:14" hidden="1" x14ac:dyDescent="0.3">
      <c r="A5605" s="5" t="s">
        <v>603</v>
      </c>
      <c r="B5605" s="5">
        <v>49</v>
      </c>
      <c r="C5605" s="5">
        <v>49.2</v>
      </c>
      <c r="D5605" s="5">
        <v>367</v>
      </c>
      <c r="E5605" s="4" t="s">
        <v>861</v>
      </c>
      <c r="F5605" s="12">
        <v>2.2000000000000002</v>
      </c>
      <c r="G5605" s="4" t="s">
        <v>874</v>
      </c>
      <c r="H5605" s="4">
        <v>0</v>
      </c>
      <c r="I5605" s="4"/>
      <c r="J5605" s="17" t="s">
        <v>1348</v>
      </c>
      <c r="K5605" s="4"/>
      <c r="L5605" s="4">
        <v>1</v>
      </c>
      <c r="M5605" s="4" t="s">
        <v>1090</v>
      </c>
      <c r="N5605" s="4"/>
    </row>
    <row r="5606" spans="1:14" hidden="1" x14ac:dyDescent="0.3">
      <c r="A5606" s="5" t="s">
        <v>603</v>
      </c>
      <c r="B5606" s="5">
        <v>49</v>
      </c>
      <c r="C5606" s="5">
        <v>49.2</v>
      </c>
      <c r="D5606" s="5">
        <v>367</v>
      </c>
      <c r="E5606" s="4" t="s">
        <v>861</v>
      </c>
      <c r="F5606" s="12">
        <v>2.2999999999999998</v>
      </c>
      <c r="G5606" s="4" t="s">
        <v>874</v>
      </c>
      <c r="H5606" s="4">
        <v>0</v>
      </c>
      <c r="I5606" s="4"/>
      <c r="J5606" s="17" t="s">
        <v>1348</v>
      </c>
      <c r="K5606" s="4"/>
      <c r="L5606" s="4">
        <v>1</v>
      </c>
      <c r="M5606" s="4" t="s">
        <v>1090</v>
      </c>
      <c r="N5606" s="4"/>
    </row>
    <row r="5607" spans="1:14" hidden="1" x14ac:dyDescent="0.3">
      <c r="A5607" s="5" t="s">
        <v>603</v>
      </c>
      <c r="B5607" s="5">
        <v>49</v>
      </c>
      <c r="C5607" s="5">
        <v>49.2</v>
      </c>
      <c r="D5607" s="5">
        <v>367</v>
      </c>
      <c r="E5607" s="4" t="s">
        <v>861</v>
      </c>
      <c r="F5607" s="12">
        <v>2.4</v>
      </c>
      <c r="G5607" s="4" t="s">
        <v>874</v>
      </c>
      <c r="H5607" s="4">
        <v>0</v>
      </c>
      <c r="I5607" s="4"/>
      <c r="J5607" s="17" t="s">
        <v>1348</v>
      </c>
      <c r="K5607" s="4"/>
      <c r="L5607" s="4">
        <v>1</v>
      </c>
      <c r="M5607" s="4" t="s">
        <v>1090</v>
      </c>
      <c r="N5607" s="4"/>
    </row>
    <row r="5608" spans="1:14" hidden="1" x14ac:dyDescent="0.3">
      <c r="A5608" s="5" t="s">
        <v>603</v>
      </c>
      <c r="B5608" s="5">
        <v>49</v>
      </c>
      <c r="C5608" s="5">
        <v>49.2</v>
      </c>
      <c r="D5608" s="5">
        <v>367</v>
      </c>
      <c r="E5608" s="4" t="s">
        <v>861</v>
      </c>
      <c r="F5608" s="12">
        <v>2.5</v>
      </c>
      <c r="G5608" s="4" t="s">
        <v>874</v>
      </c>
      <c r="H5608" s="4">
        <v>0</v>
      </c>
      <c r="I5608" s="4"/>
      <c r="J5608" s="17" t="s">
        <v>1348</v>
      </c>
      <c r="K5608" s="4"/>
      <c r="L5608" s="4">
        <v>1</v>
      </c>
      <c r="M5608" s="4" t="s">
        <v>1090</v>
      </c>
      <c r="N5608" s="4"/>
    </row>
    <row r="5609" spans="1:14" hidden="1" x14ac:dyDescent="0.3">
      <c r="A5609" s="5" t="s">
        <v>603</v>
      </c>
      <c r="B5609" s="5">
        <v>49</v>
      </c>
      <c r="C5609" s="5">
        <v>49.2</v>
      </c>
      <c r="D5609" s="5">
        <v>367</v>
      </c>
      <c r="E5609" s="4" t="s">
        <v>861</v>
      </c>
      <c r="F5609" s="12">
        <v>2.6</v>
      </c>
      <c r="G5609" s="4" t="s">
        <v>874</v>
      </c>
      <c r="H5609" s="4">
        <v>0</v>
      </c>
      <c r="I5609" s="4"/>
      <c r="J5609" s="17" t="s">
        <v>1348</v>
      </c>
      <c r="K5609" s="4"/>
      <c r="L5609" s="4">
        <v>1</v>
      </c>
      <c r="M5609" s="4" t="s">
        <v>1090</v>
      </c>
      <c r="N5609" s="4"/>
    </row>
    <row r="5610" spans="1:14" hidden="1" x14ac:dyDescent="0.3">
      <c r="A5610" s="5" t="s">
        <v>603</v>
      </c>
      <c r="B5610" s="5">
        <v>49</v>
      </c>
      <c r="C5610" s="5">
        <v>49.2</v>
      </c>
      <c r="D5610" s="5">
        <v>367</v>
      </c>
      <c r="E5610" s="4" t="s">
        <v>861</v>
      </c>
      <c r="F5610" s="12">
        <v>2.7</v>
      </c>
      <c r="G5610" s="4" t="s">
        <v>874</v>
      </c>
      <c r="H5610" s="4">
        <v>0</v>
      </c>
      <c r="I5610" s="4"/>
      <c r="J5610" s="17" t="s">
        <v>1348</v>
      </c>
      <c r="K5610" s="4"/>
      <c r="L5610" s="4">
        <v>1</v>
      </c>
      <c r="M5610" s="4" t="s">
        <v>1090</v>
      </c>
      <c r="N5610" s="4"/>
    </row>
    <row r="5611" spans="1:14" hidden="1" x14ac:dyDescent="0.3">
      <c r="A5611" s="5" t="s">
        <v>603</v>
      </c>
      <c r="B5611" s="5">
        <v>49</v>
      </c>
      <c r="C5611" s="5">
        <v>49.2</v>
      </c>
      <c r="D5611" s="5">
        <v>367</v>
      </c>
      <c r="E5611" s="4" t="s">
        <v>861</v>
      </c>
      <c r="F5611" s="12">
        <v>2.8</v>
      </c>
      <c r="G5611" s="4" t="s">
        <v>874</v>
      </c>
      <c r="H5611" s="4">
        <v>0</v>
      </c>
      <c r="I5611" s="4"/>
      <c r="J5611" s="17" t="s">
        <v>1348</v>
      </c>
      <c r="K5611" s="4"/>
      <c r="L5611" s="4">
        <v>1</v>
      </c>
      <c r="M5611" s="4" t="s">
        <v>1090</v>
      </c>
      <c r="N5611" s="4"/>
    </row>
    <row r="5612" spans="1:14" hidden="1" x14ac:dyDescent="0.3">
      <c r="A5612" s="5" t="s">
        <v>603</v>
      </c>
      <c r="B5612" s="5">
        <v>49</v>
      </c>
      <c r="C5612" s="5">
        <v>49.2</v>
      </c>
      <c r="D5612" s="5">
        <v>367</v>
      </c>
      <c r="E5612" s="4" t="s">
        <v>861</v>
      </c>
      <c r="F5612" s="12">
        <v>2.9</v>
      </c>
      <c r="G5612" s="4" t="s">
        <v>874</v>
      </c>
      <c r="H5612" s="4">
        <v>0</v>
      </c>
      <c r="I5612" s="4"/>
      <c r="J5612" s="17" t="s">
        <v>1348</v>
      </c>
      <c r="K5612" s="4"/>
      <c r="L5612" s="4">
        <v>1</v>
      </c>
      <c r="M5612" s="4" t="s">
        <v>1090</v>
      </c>
      <c r="N5612" s="4"/>
    </row>
    <row r="5613" spans="1:14" hidden="1" x14ac:dyDescent="0.3">
      <c r="A5613" s="5" t="s">
        <v>603</v>
      </c>
      <c r="B5613" s="5">
        <v>49</v>
      </c>
      <c r="C5613" s="5">
        <v>49.2</v>
      </c>
      <c r="D5613" s="5">
        <v>367</v>
      </c>
      <c r="E5613" s="4" t="s">
        <v>861</v>
      </c>
      <c r="F5613" s="12">
        <v>3</v>
      </c>
      <c r="G5613" s="4" t="s">
        <v>874</v>
      </c>
      <c r="H5613" s="4">
        <v>0</v>
      </c>
      <c r="I5613" s="4"/>
      <c r="J5613" s="17" t="s">
        <v>1348</v>
      </c>
      <c r="K5613" s="4"/>
      <c r="L5613" s="4">
        <v>1</v>
      </c>
      <c r="M5613" s="4" t="s">
        <v>1090</v>
      </c>
      <c r="N5613" s="4"/>
    </row>
    <row r="5614" spans="1:14" hidden="1" x14ac:dyDescent="0.3">
      <c r="A5614" s="5" t="s">
        <v>603</v>
      </c>
      <c r="B5614" s="5">
        <v>49</v>
      </c>
      <c r="C5614" s="5">
        <v>49.2</v>
      </c>
      <c r="D5614" s="5">
        <v>367</v>
      </c>
      <c r="E5614" s="4" t="s">
        <v>861</v>
      </c>
      <c r="F5614" s="12">
        <v>3.1</v>
      </c>
      <c r="G5614" s="4" t="s">
        <v>874</v>
      </c>
      <c r="H5614" s="4">
        <v>0</v>
      </c>
      <c r="I5614" s="4"/>
      <c r="J5614" s="17" t="s">
        <v>1348</v>
      </c>
      <c r="K5614" s="4"/>
      <c r="L5614" s="4">
        <v>1</v>
      </c>
      <c r="M5614" s="4" t="s">
        <v>1090</v>
      </c>
      <c r="N5614" s="4"/>
    </row>
    <row r="5615" spans="1:14" hidden="1" x14ac:dyDescent="0.3">
      <c r="A5615" s="5" t="s">
        <v>603</v>
      </c>
      <c r="B5615" s="5">
        <v>49</v>
      </c>
      <c r="C5615" s="5">
        <v>49.2</v>
      </c>
      <c r="D5615" s="5">
        <v>367</v>
      </c>
      <c r="E5615" s="4" t="s">
        <v>861</v>
      </c>
      <c r="F5615" s="12">
        <v>3.2</v>
      </c>
      <c r="G5615" s="4" t="s">
        <v>874</v>
      </c>
      <c r="H5615" s="4">
        <v>0</v>
      </c>
      <c r="I5615" s="4"/>
      <c r="J5615" s="17" t="s">
        <v>1348</v>
      </c>
      <c r="K5615" s="4"/>
      <c r="L5615" s="4">
        <v>1</v>
      </c>
      <c r="M5615" s="4" t="s">
        <v>1090</v>
      </c>
      <c r="N5615" s="4"/>
    </row>
    <row r="5616" spans="1:14" hidden="1" x14ac:dyDescent="0.3">
      <c r="A5616" s="5" t="s">
        <v>603</v>
      </c>
      <c r="B5616" s="5">
        <v>49</v>
      </c>
      <c r="C5616" s="5">
        <v>49.2</v>
      </c>
      <c r="D5616" s="5">
        <v>367</v>
      </c>
      <c r="E5616" s="4" t="s">
        <v>861</v>
      </c>
      <c r="F5616" s="12">
        <v>3.3000000000000003</v>
      </c>
      <c r="G5616" s="4" t="s">
        <v>874</v>
      </c>
      <c r="H5616" s="4">
        <v>0</v>
      </c>
      <c r="I5616" s="4"/>
      <c r="J5616" s="17" t="s">
        <v>1348</v>
      </c>
      <c r="K5616" s="4"/>
      <c r="L5616" s="4">
        <v>1</v>
      </c>
      <c r="M5616" s="4" t="s">
        <v>1090</v>
      </c>
      <c r="N5616" s="4"/>
    </row>
    <row r="5617" spans="1:14" hidden="1" x14ac:dyDescent="0.3">
      <c r="A5617" s="5" t="s">
        <v>603</v>
      </c>
      <c r="B5617" s="5">
        <v>49</v>
      </c>
      <c r="C5617" s="5">
        <v>49.2</v>
      </c>
      <c r="D5617" s="5">
        <v>367</v>
      </c>
      <c r="E5617" s="4" t="s">
        <v>861</v>
      </c>
      <c r="F5617" s="12">
        <v>3.4000000000000004</v>
      </c>
      <c r="G5617" s="4" t="s">
        <v>874</v>
      </c>
      <c r="H5617" s="4">
        <v>0</v>
      </c>
      <c r="I5617" s="4"/>
      <c r="J5617" s="17" t="s">
        <v>1348</v>
      </c>
      <c r="K5617" s="4"/>
      <c r="L5617" s="4">
        <v>1</v>
      </c>
      <c r="M5617" s="4" t="s">
        <v>1090</v>
      </c>
      <c r="N5617" s="4"/>
    </row>
    <row r="5618" spans="1:14" hidden="1" x14ac:dyDescent="0.3">
      <c r="A5618" s="5" t="s">
        <v>603</v>
      </c>
      <c r="B5618" s="5">
        <v>49</v>
      </c>
      <c r="C5618" s="5">
        <v>49.2</v>
      </c>
      <c r="D5618" s="5">
        <v>367</v>
      </c>
      <c r="E5618" s="4" t="s">
        <v>861</v>
      </c>
      <c r="F5618" s="12">
        <v>3.5</v>
      </c>
      <c r="G5618" s="4" t="s">
        <v>874</v>
      </c>
      <c r="H5618" s="4">
        <v>0</v>
      </c>
      <c r="I5618" s="4"/>
      <c r="J5618" s="17" t="s">
        <v>1348</v>
      </c>
      <c r="K5618" s="4"/>
      <c r="L5618" s="4">
        <v>1</v>
      </c>
      <c r="M5618" s="4" t="s">
        <v>1090</v>
      </c>
      <c r="N5618" s="4"/>
    </row>
    <row r="5619" spans="1:14" hidden="1" x14ac:dyDescent="0.3">
      <c r="A5619" s="5" t="s">
        <v>603</v>
      </c>
      <c r="B5619" s="5">
        <v>49</v>
      </c>
      <c r="C5619" s="5">
        <v>49.2</v>
      </c>
      <c r="D5619" s="5">
        <v>367</v>
      </c>
      <c r="E5619" s="4" t="s">
        <v>861</v>
      </c>
      <c r="F5619" s="12">
        <v>3.6</v>
      </c>
      <c r="G5619" s="4" t="s">
        <v>874</v>
      </c>
      <c r="H5619" s="4">
        <v>0</v>
      </c>
      <c r="I5619" s="4"/>
      <c r="J5619" s="17" t="s">
        <v>1348</v>
      </c>
      <c r="K5619" s="4"/>
      <c r="L5619" s="4">
        <v>1</v>
      </c>
      <c r="M5619" s="4" t="s">
        <v>1090</v>
      </c>
      <c r="N5619" s="4"/>
    </row>
    <row r="5620" spans="1:14" hidden="1" x14ac:dyDescent="0.3">
      <c r="A5620" s="5" t="s">
        <v>603</v>
      </c>
      <c r="B5620" s="5">
        <v>49</v>
      </c>
      <c r="C5620" s="5">
        <v>49.2</v>
      </c>
      <c r="D5620" s="5">
        <v>367</v>
      </c>
      <c r="E5620" s="4" t="s">
        <v>861</v>
      </c>
      <c r="F5620" s="12">
        <v>3.7</v>
      </c>
      <c r="G5620" s="4" t="s">
        <v>874</v>
      </c>
      <c r="H5620" s="4">
        <v>0</v>
      </c>
      <c r="I5620" s="4"/>
      <c r="J5620" s="17" t="s">
        <v>1348</v>
      </c>
      <c r="K5620" s="4"/>
      <c r="L5620" s="4">
        <v>1</v>
      </c>
      <c r="M5620" s="4" t="s">
        <v>1090</v>
      </c>
      <c r="N5620" s="4"/>
    </row>
    <row r="5621" spans="1:14" hidden="1" x14ac:dyDescent="0.3">
      <c r="A5621" s="5" t="s">
        <v>603</v>
      </c>
      <c r="B5621" s="5">
        <v>49</v>
      </c>
      <c r="C5621" s="5">
        <v>49.2</v>
      </c>
      <c r="D5621" s="5">
        <v>367</v>
      </c>
      <c r="E5621" s="4" t="s">
        <v>861</v>
      </c>
      <c r="F5621" s="12">
        <v>3.8000000000000003</v>
      </c>
      <c r="G5621" s="4" t="s">
        <v>874</v>
      </c>
      <c r="H5621" s="4">
        <v>0</v>
      </c>
      <c r="I5621" s="4"/>
      <c r="J5621" s="17" t="s">
        <v>1348</v>
      </c>
      <c r="K5621" s="4"/>
      <c r="L5621" s="4">
        <v>1</v>
      </c>
      <c r="M5621" s="4" t="s">
        <v>1090</v>
      </c>
      <c r="N5621" s="4"/>
    </row>
    <row r="5622" spans="1:14" hidden="1" x14ac:dyDescent="0.3">
      <c r="A5622" s="5" t="s">
        <v>603</v>
      </c>
      <c r="B5622" s="5">
        <v>49</v>
      </c>
      <c r="C5622" s="5">
        <v>49.2</v>
      </c>
      <c r="D5622" s="5">
        <v>367</v>
      </c>
      <c r="E5622" s="4" t="s">
        <v>861</v>
      </c>
      <c r="F5622" s="12">
        <v>3.9000000000000004</v>
      </c>
      <c r="G5622" s="4" t="s">
        <v>874</v>
      </c>
      <c r="H5622" s="4">
        <v>0</v>
      </c>
      <c r="I5622" s="4"/>
      <c r="J5622" s="17" t="s">
        <v>1348</v>
      </c>
      <c r="K5622" s="4"/>
      <c r="L5622" s="4">
        <v>1</v>
      </c>
      <c r="M5622" s="4" t="s">
        <v>1090</v>
      </c>
      <c r="N5622" s="4"/>
    </row>
    <row r="5623" spans="1:14" hidden="1" x14ac:dyDescent="0.3">
      <c r="A5623" s="5" t="s">
        <v>603</v>
      </c>
      <c r="B5623" s="5">
        <v>49</v>
      </c>
      <c r="C5623" s="5">
        <v>49.2</v>
      </c>
      <c r="D5623" s="5">
        <v>367</v>
      </c>
      <c r="E5623" s="4" t="s">
        <v>861</v>
      </c>
      <c r="F5623" s="12">
        <v>4</v>
      </c>
      <c r="G5623" s="4" t="s">
        <v>874</v>
      </c>
      <c r="H5623" s="4">
        <v>0</v>
      </c>
      <c r="I5623" s="4"/>
      <c r="J5623" s="17" t="s">
        <v>1348</v>
      </c>
      <c r="K5623" s="4"/>
      <c r="L5623" s="4">
        <v>1</v>
      </c>
      <c r="M5623" s="4" t="s">
        <v>1090</v>
      </c>
      <c r="N5623" s="4"/>
    </row>
    <row r="5624" spans="1:14" hidden="1" x14ac:dyDescent="0.3">
      <c r="A5624" s="5" t="s">
        <v>603</v>
      </c>
      <c r="B5624" s="5">
        <v>49</v>
      </c>
      <c r="C5624" s="5">
        <v>49.2</v>
      </c>
      <c r="D5624" s="5">
        <v>367</v>
      </c>
      <c r="E5624" s="4" t="s">
        <v>861</v>
      </c>
      <c r="F5624" s="12">
        <v>0</v>
      </c>
      <c r="G5624" s="4" t="s">
        <v>1341</v>
      </c>
      <c r="H5624" s="4">
        <v>0.28000000000000003</v>
      </c>
      <c r="I5624" s="4"/>
      <c r="J5624" s="17" t="s">
        <v>1349</v>
      </c>
      <c r="K5624" s="4"/>
      <c r="L5624" s="4">
        <v>1</v>
      </c>
      <c r="M5624" s="4" t="s">
        <v>1090</v>
      </c>
      <c r="N5624" s="4"/>
    </row>
    <row r="5625" spans="1:14" hidden="1" x14ac:dyDescent="0.3">
      <c r="A5625" s="5" t="s">
        <v>603</v>
      </c>
      <c r="B5625" s="5">
        <v>49</v>
      </c>
      <c r="C5625" s="5">
        <v>49.2</v>
      </c>
      <c r="D5625" s="5">
        <v>367</v>
      </c>
      <c r="E5625" s="4" t="s">
        <v>861</v>
      </c>
      <c r="F5625" s="12">
        <v>1</v>
      </c>
      <c r="G5625" s="4" t="s">
        <v>1341</v>
      </c>
      <c r="H5625" s="4">
        <v>0.36</v>
      </c>
      <c r="I5625" s="4"/>
      <c r="J5625" s="17" t="s">
        <v>1349</v>
      </c>
      <c r="K5625" s="4"/>
      <c r="L5625" s="4">
        <v>1</v>
      </c>
      <c r="M5625" s="4" t="s">
        <v>1090</v>
      </c>
      <c r="N5625" s="4"/>
    </row>
    <row r="5626" spans="1:14" hidden="1" x14ac:dyDescent="0.3">
      <c r="A5626" s="5" t="s">
        <v>603</v>
      </c>
      <c r="B5626" s="5">
        <v>49</v>
      </c>
      <c r="C5626" s="5">
        <v>49.2</v>
      </c>
      <c r="D5626" s="5">
        <v>367</v>
      </c>
      <c r="E5626" s="4" t="s">
        <v>861</v>
      </c>
      <c r="F5626" s="12">
        <v>2</v>
      </c>
      <c r="G5626" s="4" t="s">
        <v>1341</v>
      </c>
      <c r="H5626" s="4">
        <v>0.55000000000000004</v>
      </c>
      <c r="I5626" s="4"/>
      <c r="J5626" s="17" t="s">
        <v>1349</v>
      </c>
      <c r="K5626" s="4"/>
      <c r="L5626" s="4">
        <v>1</v>
      </c>
      <c r="M5626" s="4" t="s">
        <v>1090</v>
      </c>
      <c r="N5626" s="4"/>
    </row>
    <row r="5627" spans="1:14" hidden="1" x14ac:dyDescent="0.3">
      <c r="A5627" s="5" t="s">
        <v>603</v>
      </c>
      <c r="B5627" s="5">
        <v>49</v>
      </c>
      <c r="C5627" s="5">
        <v>49.2</v>
      </c>
      <c r="D5627" s="5">
        <v>367</v>
      </c>
      <c r="E5627" s="4" t="s">
        <v>861</v>
      </c>
      <c r="F5627" s="12">
        <v>3</v>
      </c>
      <c r="G5627" s="4" t="s">
        <v>1341</v>
      </c>
      <c r="H5627" s="4">
        <v>0.48</v>
      </c>
      <c r="I5627" s="4"/>
      <c r="J5627" s="17" t="s">
        <v>1349</v>
      </c>
      <c r="K5627" s="4"/>
      <c r="L5627" s="4">
        <v>1</v>
      </c>
      <c r="M5627" s="4" t="s">
        <v>1090</v>
      </c>
      <c r="N5627" s="4"/>
    </row>
    <row r="5628" spans="1:14" hidden="1" x14ac:dyDescent="0.3">
      <c r="A5628" s="5" t="s">
        <v>603</v>
      </c>
      <c r="B5628" s="5">
        <v>49</v>
      </c>
      <c r="C5628" s="5">
        <v>49.2</v>
      </c>
      <c r="D5628" s="5">
        <v>367</v>
      </c>
      <c r="E5628" s="4" t="s">
        <v>861</v>
      </c>
      <c r="F5628" s="12">
        <v>4</v>
      </c>
      <c r="G5628" s="4" t="s">
        <v>1341</v>
      </c>
      <c r="H5628" s="4">
        <v>0.92</v>
      </c>
      <c r="I5628" s="4"/>
      <c r="J5628" s="17" t="s">
        <v>1349</v>
      </c>
      <c r="K5628" s="4"/>
      <c r="L5628" s="4">
        <v>1</v>
      </c>
      <c r="M5628" s="4" t="s">
        <v>1090</v>
      </c>
      <c r="N5628" s="4"/>
    </row>
    <row r="5629" spans="1:14" hidden="1" x14ac:dyDescent="0.3">
      <c r="A5629" s="5" t="s">
        <v>603</v>
      </c>
      <c r="B5629" s="5">
        <v>49</v>
      </c>
      <c r="C5629" s="5">
        <v>49.2</v>
      </c>
      <c r="D5629" s="5">
        <v>367</v>
      </c>
      <c r="E5629" s="4" t="s">
        <v>861</v>
      </c>
      <c r="F5629" s="12">
        <v>5</v>
      </c>
      <c r="G5629" s="4" t="s">
        <v>1341</v>
      </c>
      <c r="H5629" s="4">
        <v>1.06</v>
      </c>
      <c r="I5629" s="4"/>
      <c r="J5629" s="17" t="s">
        <v>1349</v>
      </c>
      <c r="K5629" s="4"/>
      <c r="L5629" s="4">
        <v>1</v>
      </c>
      <c r="M5629" s="4" t="s">
        <v>1090</v>
      </c>
      <c r="N5629" s="4"/>
    </row>
    <row r="5630" spans="1:14" hidden="1" x14ac:dyDescent="0.3">
      <c r="A5630" s="5" t="s">
        <v>603</v>
      </c>
      <c r="B5630" s="5">
        <v>49</v>
      </c>
      <c r="C5630" s="5">
        <v>49.2</v>
      </c>
      <c r="D5630" s="5">
        <v>367</v>
      </c>
      <c r="E5630" s="4" t="s">
        <v>861</v>
      </c>
      <c r="F5630" s="12">
        <v>7.5</v>
      </c>
      <c r="G5630" s="4" t="s">
        <v>1341</v>
      </c>
      <c r="H5630" s="4">
        <v>1.63</v>
      </c>
      <c r="I5630" s="4"/>
      <c r="J5630" s="17" t="s">
        <v>1349</v>
      </c>
      <c r="K5630" s="4"/>
      <c r="L5630" s="4">
        <v>1</v>
      </c>
      <c r="M5630" s="4" t="s">
        <v>1090</v>
      </c>
      <c r="N5630" s="4"/>
    </row>
    <row r="5631" spans="1:14" hidden="1" x14ac:dyDescent="0.3">
      <c r="A5631" s="5" t="s">
        <v>603</v>
      </c>
      <c r="B5631" s="5">
        <v>49</v>
      </c>
      <c r="C5631" s="5">
        <v>49.2</v>
      </c>
      <c r="D5631" s="5">
        <v>367</v>
      </c>
      <c r="E5631" s="4" t="s">
        <v>861</v>
      </c>
      <c r="F5631" s="12">
        <v>10</v>
      </c>
      <c r="G5631" s="4" t="s">
        <v>1341</v>
      </c>
      <c r="H5631" s="4">
        <v>1.85</v>
      </c>
      <c r="I5631" s="4"/>
      <c r="J5631" s="17" t="s">
        <v>1349</v>
      </c>
      <c r="K5631" s="4"/>
      <c r="L5631" s="4">
        <v>1</v>
      </c>
      <c r="M5631" s="4" t="s">
        <v>1090</v>
      </c>
      <c r="N5631" s="4"/>
    </row>
    <row r="5632" spans="1:14" hidden="1" x14ac:dyDescent="0.3">
      <c r="A5632" s="5" t="s">
        <v>603</v>
      </c>
      <c r="B5632" s="5">
        <v>49</v>
      </c>
      <c r="C5632" s="5">
        <v>49.2</v>
      </c>
      <c r="D5632" s="5">
        <v>367</v>
      </c>
      <c r="E5632" s="4" t="s">
        <v>861</v>
      </c>
      <c r="F5632" s="12">
        <v>14</v>
      </c>
      <c r="G5632" s="4" t="s">
        <v>1341</v>
      </c>
      <c r="H5632" s="4">
        <v>1.47</v>
      </c>
      <c r="I5632" s="4"/>
      <c r="J5632" s="17" t="s">
        <v>1349</v>
      </c>
      <c r="K5632" s="4"/>
      <c r="L5632" s="4">
        <v>1</v>
      </c>
      <c r="M5632" s="4" t="s">
        <v>1090</v>
      </c>
      <c r="N5632" s="4"/>
    </row>
    <row r="5633" spans="1:14" hidden="1" x14ac:dyDescent="0.3">
      <c r="A5633" s="5" t="s">
        <v>603</v>
      </c>
      <c r="B5633" s="5">
        <v>49</v>
      </c>
      <c r="C5633" s="5">
        <v>49.2</v>
      </c>
      <c r="D5633" s="5">
        <v>367</v>
      </c>
      <c r="E5633" s="4" t="s">
        <v>861</v>
      </c>
      <c r="F5633" s="12">
        <v>17</v>
      </c>
      <c r="G5633" s="4" t="s">
        <v>1341</v>
      </c>
      <c r="H5633" s="4"/>
      <c r="I5633" s="4"/>
      <c r="J5633" s="17" t="s">
        <v>1349</v>
      </c>
      <c r="K5633" s="4"/>
      <c r="L5633" s="4">
        <v>1</v>
      </c>
      <c r="M5633" s="4" t="s">
        <v>1090</v>
      </c>
      <c r="N5633" s="4"/>
    </row>
    <row r="5634" spans="1:14" hidden="1" x14ac:dyDescent="0.3">
      <c r="A5634" s="5" t="s">
        <v>603</v>
      </c>
      <c r="B5634" s="5">
        <v>49</v>
      </c>
      <c r="C5634" s="5">
        <v>49.2</v>
      </c>
      <c r="D5634" s="5">
        <v>367</v>
      </c>
      <c r="E5634" s="4" t="s">
        <v>861</v>
      </c>
      <c r="F5634" s="12">
        <v>20</v>
      </c>
      <c r="G5634" s="4" t="s">
        <v>1341</v>
      </c>
      <c r="H5634" s="4"/>
      <c r="I5634" s="4"/>
      <c r="J5634" s="17" t="s">
        <v>1349</v>
      </c>
      <c r="K5634" s="4"/>
      <c r="L5634" s="4">
        <v>1</v>
      </c>
      <c r="M5634" s="4" t="s">
        <v>1090</v>
      </c>
      <c r="N5634" s="4"/>
    </row>
    <row r="5635" spans="1:14" hidden="1" x14ac:dyDescent="0.3">
      <c r="A5635" s="5" t="s">
        <v>603</v>
      </c>
      <c r="B5635" s="5">
        <v>49</v>
      </c>
      <c r="C5635" s="5">
        <v>49.2</v>
      </c>
      <c r="D5635" s="5">
        <v>367</v>
      </c>
      <c r="E5635" s="4" t="s">
        <v>861</v>
      </c>
      <c r="F5635" s="12">
        <v>0</v>
      </c>
      <c r="G5635" s="4" t="s">
        <v>1342</v>
      </c>
      <c r="H5635" s="4">
        <v>0.9</v>
      </c>
      <c r="I5635" s="4"/>
      <c r="J5635" s="17" t="s">
        <v>1347</v>
      </c>
      <c r="K5635" s="4"/>
      <c r="L5635" s="4">
        <v>1</v>
      </c>
      <c r="M5635" s="4" t="s">
        <v>1090</v>
      </c>
      <c r="N5635" s="4"/>
    </row>
    <row r="5636" spans="1:14" hidden="1" x14ac:dyDescent="0.3">
      <c r="A5636" s="5" t="s">
        <v>603</v>
      </c>
      <c r="B5636" s="5">
        <v>49</v>
      </c>
      <c r="C5636" s="5">
        <v>49.2</v>
      </c>
      <c r="D5636" s="5">
        <v>367</v>
      </c>
      <c r="E5636" s="4" t="s">
        <v>861</v>
      </c>
      <c r="F5636" s="12">
        <v>1</v>
      </c>
      <c r="G5636" s="4" t="s">
        <v>1342</v>
      </c>
      <c r="H5636" s="4">
        <v>0.9</v>
      </c>
      <c r="I5636" s="4"/>
      <c r="J5636" s="17" t="s">
        <v>1347</v>
      </c>
      <c r="K5636" s="4"/>
      <c r="L5636" s="4">
        <v>1</v>
      </c>
      <c r="M5636" s="4" t="s">
        <v>1090</v>
      </c>
      <c r="N5636" s="4"/>
    </row>
    <row r="5637" spans="1:14" hidden="1" x14ac:dyDescent="0.3">
      <c r="A5637" s="5" t="s">
        <v>603</v>
      </c>
      <c r="B5637" s="5">
        <v>49</v>
      </c>
      <c r="C5637" s="5">
        <v>49.2</v>
      </c>
      <c r="D5637" s="5">
        <v>367</v>
      </c>
      <c r="E5637" s="4" t="s">
        <v>861</v>
      </c>
      <c r="F5637" s="12">
        <v>2</v>
      </c>
      <c r="G5637" s="4" t="s">
        <v>1342</v>
      </c>
      <c r="H5637" s="4">
        <v>1.2</v>
      </c>
      <c r="I5637" s="4"/>
      <c r="J5637" s="17" t="s">
        <v>1347</v>
      </c>
      <c r="K5637" s="4"/>
      <c r="L5637" s="4">
        <v>1</v>
      </c>
      <c r="M5637" s="4" t="s">
        <v>1090</v>
      </c>
      <c r="N5637" s="4"/>
    </row>
    <row r="5638" spans="1:14" hidden="1" x14ac:dyDescent="0.3">
      <c r="A5638" s="5" t="s">
        <v>603</v>
      </c>
      <c r="B5638" s="5">
        <v>49</v>
      </c>
      <c r="C5638" s="5">
        <v>49.2</v>
      </c>
      <c r="D5638" s="5">
        <v>367</v>
      </c>
      <c r="E5638" s="4" t="s">
        <v>861</v>
      </c>
      <c r="F5638" s="12">
        <v>3</v>
      </c>
      <c r="G5638" s="4" t="s">
        <v>1342</v>
      </c>
      <c r="H5638" s="4">
        <v>1.6</v>
      </c>
      <c r="I5638" s="4"/>
      <c r="J5638" s="17" t="s">
        <v>1347</v>
      </c>
      <c r="K5638" s="4"/>
      <c r="L5638" s="4">
        <v>1</v>
      </c>
      <c r="M5638" s="4" t="s">
        <v>1090</v>
      </c>
      <c r="N5638" s="4"/>
    </row>
    <row r="5639" spans="1:14" hidden="1" x14ac:dyDescent="0.3">
      <c r="A5639" s="5" t="s">
        <v>603</v>
      </c>
      <c r="B5639" s="5">
        <v>49</v>
      </c>
      <c r="C5639" s="5">
        <v>49.2</v>
      </c>
      <c r="D5639" s="5">
        <v>367</v>
      </c>
      <c r="E5639" s="4" t="s">
        <v>861</v>
      </c>
      <c r="F5639" s="12">
        <v>4</v>
      </c>
      <c r="G5639" s="4" t="s">
        <v>1342</v>
      </c>
      <c r="H5639" s="4">
        <v>2.2000000000000002</v>
      </c>
      <c r="I5639" s="4"/>
      <c r="J5639" s="17" t="s">
        <v>1347</v>
      </c>
      <c r="K5639" s="4"/>
      <c r="L5639" s="4">
        <v>1</v>
      </c>
      <c r="M5639" s="4" t="s">
        <v>1090</v>
      </c>
      <c r="N5639" s="4"/>
    </row>
    <row r="5640" spans="1:14" hidden="1" x14ac:dyDescent="0.3">
      <c r="A5640" s="5" t="s">
        <v>603</v>
      </c>
      <c r="B5640" s="5">
        <v>49</v>
      </c>
      <c r="C5640" s="5">
        <v>49.2</v>
      </c>
      <c r="D5640" s="5">
        <v>367</v>
      </c>
      <c r="E5640" s="4" t="s">
        <v>861</v>
      </c>
      <c r="F5640" s="12">
        <v>5</v>
      </c>
      <c r="G5640" s="4" t="s">
        <v>1342</v>
      </c>
      <c r="H5640" s="4">
        <v>2.1</v>
      </c>
      <c r="I5640" s="4"/>
      <c r="J5640" s="17" t="s">
        <v>1347</v>
      </c>
      <c r="K5640" s="4"/>
      <c r="L5640" s="4">
        <v>1</v>
      </c>
      <c r="M5640" s="4" t="s">
        <v>1090</v>
      </c>
      <c r="N5640" s="4"/>
    </row>
    <row r="5641" spans="1:14" hidden="1" x14ac:dyDescent="0.3">
      <c r="A5641" s="5" t="s">
        <v>603</v>
      </c>
      <c r="B5641" s="5">
        <v>49</v>
      </c>
      <c r="C5641" s="5">
        <v>49.2</v>
      </c>
      <c r="D5641" s="5">
        <v>367</v>
      </c>
      <c r="E5641" s="4" t="s">
        <v>861</v>
      </c>
      <c r="F5641" s="12">
        <v>7.5</v>
      </c>
      <c r="G5641" s="4" t="s">
        <v>1342</v>
      </c>
      <c r="H5641" s="4">
        <v>8.6</v>
      </c>
      <c r="I5641" s="4"/>
      <c r="J5641" s="17" t="s">
        <v>1347</v>
      </c>
      <c r="K5641" s="4"/>
      <c r="L5641" s="4">
        <v>1</v>
      </c>
      <c r="M5641" s="4" t="s">
        <v>1090</v>
      </c>
      <c r="N5641" s="4"/>
    </row>
    <row r="5642" spans="1:14" hidden="1" x14ac:dyDescent="0.3">
      <c r="A5642" s="5" t="s">
        <v>603</v>
      </c>
      <c r="B5642" s="5">
        <v>49</v>
      </c>
      <c r="C5642" s="5">
        <v>49.2</v>
      </c>
      <c r="D5642" s="5">
        <v>367</v>
      </c>
      <c r="E5642" s="4" t="s">
        <v>861</v>
      </c>
      <c r="F5642" s="12">
        <v>10</v>
      </c>
      <c r="G5642" s="4" t="s">
        <v>1342</v>
      </c>
      <c r="H5642" s="4">
        <v>10.1</v>
      </c>
      <c r="I5642" s="4"/>
      <c r="J5642" s="17" t="s">
        <v>1347</v>
      </c>
      <c r="K5642" s="4"/>
      <c r="L5642" s="4">
        <v>1</v>
      </c>
      <c r="M5642" s="4" t="s">
        <v>1090</v>
      </c>
      <c r="N5642" s="4"/>
    </row>
    <row r="5643" spans="1:14" hidden="1" x14ac:dyDescent="0.3">
      <c r="A5643" s="5" t="s">
        <v>603</v>
      </c>
      <c r="B5643" s="5">
        <v>49</v>
      </c>
      <c r="C5643" s="5">
        <v>49.2</v>
      </c>
      <c r="D5643" s="5">
        <v>367</v>
      </c>
      <c r="E5643" s="4" t="s">
        <v>861</v>
      </c>
      <c r="F5643" s="12">
        <v>14</v>
      </c>
      <c r="G5643" s="4" t="s">
        <v>1342</v>
      </c>
      <c r="H5643" s="4">
        <v>6.9</v>
      </c>
      <c r="I5643" s="4"/>
      <c r="J5643" s="17" t="s">
        <v>1347</v>
      </c>
      <c r="K5643" s="4"/>
      <c r="L5643" s="4">
        <v>1</v>
      </c>
      <c r="M5643" s="4" t="s">
        <v>1090</v>
      </c>
      <c r="N5643" s="4"/>
    </row>
    <row r="5644" spans="1:14" hidden="1" x14ac:dyDescent="0.3">
      <c r="A5644" s="5" t="s">
        <v>603</v>
      </c>
      <c r="B5644" s="5">
        <v>49</v>
      </c>
      <c r="C5644" s="5">
        <v>49.2</v>
      </c>
      <c r="D5644" s="5">
        <v>367</v>
      </c>
      <c r="E5644" s="4" t="s">
        <v>861</v>
      </c>
      <c r="F5644" s="12">
        <v>17</v>
      </c>
      <c r="G5644" s="4" t="s">
        <v>1342</v>
      </c>
      <c r="H5644" s="4"/>
      <c r="I5644" s="4"/>
      <c r="J5644" s="17" t="s">
        <v>1347</v>
      </c>
      <c r="K5644" s="4"/>
      <c r="L5644" s="4">
        <v>1</v>
      </c>
      <c r="M5644" s="4" t="s">
        <v>1090</v>
      </c>
      <c r="N5644" s="4"/>
    </row>
    <row r="5645" spans="1:14" hidden="1" x14ac:dyDescent="0.3">
      <c r="A5645" s="5" t="s">
        <v>603</v>
      </c>
      <c r="B5645" s="5">
        <v>49</v>
      </c>
      <c r="C5645" s="5">
        <v>49.2</v>
      </c>
      <c r="D5645" s="5">
        <v>367</v>
      </c>
      <c r="E5645" s="4" t="s">
        <v>861</v>
      </c>
      <c r="F5645" s="12">
        <v>20</v>
      </c>
      <c r="G5645" s="4" t="s">
        <v>1342</v>
      </c>
      <c r="H5645" s="4"/>
      <c r="I5645" s="4"/>
      <c r="J5645" s="17" t="s">
        <v>1347</v>
      </c>
      <c r="K5645" s="4"/>
      <c r="L5645" s="4">
        <v>1</v>
      </c>
      <c r="M5645" s="4" t="s">
        <v>1090</v>
      </c>
      <c r="N5645" s="4"/>
    </row>
    <row r="5646" spans="1:14" hidden="1" x14ac:dyDescent="0.3">
      <c r="A5646" s="5" t="s">
        <v>603</v>
      </c>
      <c r="B5646" s="5">
        <v>49</v>
      </c>
      <c r="C5646" s="5">
        <v>49.2</v>
      </c>
      <c r="D5646" s="5">
        <v>367</v>
      </c>
      <c r="E5646" s="4" t="s">
        <v>861</v>
      </c>
      <c r="F5646" s="12" t="s">
        <v>922</v>
      </c>
      <c r="G5646" s="4" t="s">
        <v>1350</v>
      </c>
      <c r="H5646" s="4">
        <v>2.1</v>
      </c>
      <c r="I5646" s="4"/>
      <c r="J5646" s="17" t="s">
        <v>1347</v>
      </c>
      <c r="K5646" s="4"/>
      <c r="L5646" s="4">
        <v>1</v>
      </c>
      <c r="M5646" s="4" t="s">
        <v>1090</v>
      </c>
      <c r="N5646" s="4"/>
    </row>
    <row r="5647" spans="1:14" hidden="1" x14ac:dyDescent="0.3">
      <c r="A5647" s="5" t="s">
        <v>603</v>
      </c>
      <c r="B5647" s="5">
        <v>49</v>
      </c>
      <c r="C5647" s="5">
        <v>49.2</v>
      </c>
      <c r="D5647" s="5">
        <v>367</v>
      </c>
      <c r="E5647" s="4" t="s">
        <v>861</v>
      </c>
      <c r="F5647" s="12" t="s">
        <v>904</v>
      </c>
      <c r="G5647" s="4" t="s">
        <v>1350</v>
      </c>
      <c r="H5647" s="4">
        <v>2.9</v>
      </c>
      <c r="I5647" s="4"/>
      <c r="J5647" s="17" t="s">
        <v>1347</v>
      </c>
      <c r="K5647" s="4"/>
      <c r="L5647" s="4">
        <v>1</v>
      </c>
      <c r="M5647" s="4" t="s">
        <v>1090</v>
      </c>
      <c r="N5647" s="4"/>
    </row>
    <row r="5648" spans="1:14" hidden="1" x14ac:dyDescent="0.3">
      <c r="A5648" s="5" t="s">
        <v>603</v>
      </c>
      <c r="B5648" s="5">
        <v>49</v>
      </c>
      <c r="C5648" s="5">
        <v>49.2</v>
      </c>
      <c r="D5648" s="5">
        <v>367</v>
      </c>
      <c r="E5648" s="4" t="s">
        <v>861</v>
      </c>
      <c r="F5648" s="12" t="s">
        <v>905</v>
      </c>
      <c r="G5648" s="4" t="s">
        <v>1350</v>
      </c>
      <c r="H5648" s="4">
        <v>1.2</v>
      </c>
      <c r="I5648" s="4"/>
      <c r="J5648" s="17" t="s">
        <v>1347</v>
      </c>
      <c r="K5648" s="4"/>
      <c r="L5648" s="4">
        <v>1</v>
      </c>
      <c r="M5648" s="4" t="s">
        <v>1090</v>
      </c>
      <c r="N5648" s="4"/>
    </row>
    <row r="5649" spans="1:14" hidden="1" x14ac:dyDescent="0.3">
      <c r="A5649" s="5" t="s">
        <v>603</v>
      </c>
      <c r="B5649" s="5">
        <v>49</v>
      </c>
      <c r="C5649" s="5">
        <v>49.2</v>
      </c>
      <c r="D5649" s="5">
        <v>367</v>
      </c>
      <c r="E5649" s="4" t="s">
        <v>861</v>
      </c>
      <c r="F5649" s="12" t="s">
        <v>906</v>
      </c>
      <c r="G5649" s="4" t="s">
        <v>1350</v>
      </c>
      <c r="H5649" s="4">
        <v>0.8</v>
      </c>
      <c r="I5649" s="4"/>
      <c r="J5649" s="17" t="s">
        <v>1347</v>
      </c>
      <c r="K5649" s="4"/>
      <c r="L5649" s="4">
        <v>1</v>
      </c>
      <c r="M5649" s="4" t="s">
        <v>1090</v>
      </c>
      <c r="N5649" s="4"/>
    </row>
    <row r="5650" spans="1:14" hidden="1" x14ac:dyDescent="0.3">
      <c r="A5650" s="5" t="s">
        <v>603</v>
      </c>
      <c r="B5650" s="5">
        <v>49</v>
      </c>
      <c r="C5650" s="5">
        <v>49.2</v>
      </c>
      <c r="D5650" s="5">
        <v>367</v>
      </c>
      <c r="E5650" s="4" t="s">
        <v>861</v>
      </c>
      <c r="F5650" s="12" t="s">
        <v>903</v>
      </c>
      <c r="G5650" s="4" t="s">
        <v>1350</v>
      </c>
      <c r="H5650" s="4">
        <v>1.4</v>
      </c>
      <c r="I5650" s="4"/>
      <c r="J5650" s="17" t="s">
        <v>1347</v>
      </c>
      <c r="K5650" s="4"/>
      <c r="L5650" s="4">
        <v>1</v>
      </c>
      <c r="M5650" s="4" t="s">
        <v>1090</v>
      </c>
      <c r="N5650" s="4"/>
    </row>
    <row r="5651" spans="1:14" hidden="1" x14ac:dyDescent="0.3">
      <c r="A5651" s="5" t="s">
        <v>603</v>
      </c>
      <c r="B5651" s="5">
        <v>49</v>
      </c>
      <c r="C5651" s="5">
        <v>49.2</v>
      </c>
      <c r="D5651" s="5">
        <v>367</v>
      </c>
      <c r="E5651" s="4" t="s">
        <v>861</v>
      </c>
      <c r="F5651" s="12" t="s">
        <v>2100</v>
      </c>
      <c r="G5651" s="4" t="s">
        <v>1350</v>
      </c>
      <c r="H5651" s="4">
        <v>1.4</v>
      </c>
      <c r="I5651" s="4"/>
      <c r="J5651" s="17" t="s">
        <v>1347</v>
      </c>
      <c r="K5651" s="4"/>
      <c r="L5651" s="4">
        <v>1</v>
      </c>
      <c r="M5651" s="4" t="s">
        <v>1090</v>
      </c>
      <c r="N5651" s="4"/>
    </row>
    <row r="5652" spans="1:14" hidden="1" x14ac:dyDescent="0.3">
      <c r="A5652" s="5" t="s">
        <v>603</v>
      </c>
      <c r="B5652" s="5">
        <v>49</v>
      </c>
      <c r="C5652" s="5">
        <v>49.2</v>
      </c>
      <c r="D5652" s="5">
        <v>367</v>
      </c>
      <c r="E5652" s="4" t="s">
        <v>861</v>
      </c>
      <c r="F5652" s="12" t="s">
        <v>2101</v>
      </c>
      <c r="G5652" s="4" t="s">
        <v>1350</v>
      </c>
      <c r="H5652" s="4">
        <v>2.5</v>
      </c>
      <c r="I5652" s="4"/>
      <c r="J5652" s="17" t="s">
        <v>1347</v>
      </c>
      <c r="K5652" s="4"/>
      <c r="L5652" s="4">
        <v>1</v>
      </c>
      <c r="M5652" s="4" t="s">
        <v>1090</v>
      </c>
      <c r="N5652" s="4"/>
    </row>
    <row r="5653" spans="1:14" hidden="1" x14ac:dyDescent="0.3">
      <c r="A5653" s="5" t="s">
        <v>603</v>
      </c>
      <c r="B5653" s="5">
        <v>49</v>
      </c>
      <c r="C5653" s="5">
        <v>49.2</v>
      </c>
      <c r="D5653" s="5">
        <v>367</v>
      </c>
      <c r="E5653" s="4" t="s">
        <v>861</v>
      </c>
      <c r="F5653" s="12" t="s">
        <v>2102</v>
      </c>
      <c r="G5653" s="4" t="s">
        <v>1350</v>
      </c>
      <c r="H5653" s="4">
        <v>2.6</v>
      </c>
      <c r="I5653" s="4"/>
      <c r="J5653" s="17" t="s">
        <v>1347</v>
      </c>
      <c r="K5653" s="4"/>
      <c r="L5653" s="4">
        <v>1</v>
      </c>
      <c r="M5653" s="4" t="s">
        <v>1090</v>
      </c>
      <c r="N5653" s="4"/>
    </row>
    <row r="5654" spans="1:14" hidden="1" x14ac:dyDescent="0.3">
      <c r="A5654" s="5" t="s">
        <v>603</v>
      </c>
      <c r="B5654" s="5">
        <v>49</v>
      </c>
      <c r="C5654" s="5">
        <v>49.2</v>
      </c>
      <c r="D5654" s="5">
        <v>367</v>
      </c>
      <c r="E5654" s="4" t="s">
        <v>861</v>
      </c>
      <c r="F5654" s="12" t="s">
        <v>2103</v>
      </c>
      <c r="G5654" s="4" t="s">
        <v>1350</v>
      </c>
      <c r="H5654" s="4">
        <v>1.5</v>
      </c>
      <c r="I5654" s="4"/>
      <c r="J5654" s="17" t="s">
        <v>1347</v>
      </c>
      <c r="K5654" s="4"/>
      <c r="L5654" s="4">
        <v>1</v>
      </c>
      <c r="M5654" s="4" t="s">
        <v>1090</v>
      </c>
      <c r="N5654" s="4"/>
    </row>
    <row r="5655" spans="1:14" hidden="1" x14ac:dyDescent="0.3">
      <c r="A5655" s="5" t="s">
        <v>603</v>
      </c>
      <c r="B5655" s="5">
        <v>49</v>
      </c>
      <c r="C5655" s="5">
        <v>49.2</v>
      </c>
      <c r="D5655" s="5">
        <v>367</v>
      </c>
      <c r="E5655" s="4" t="s">
        <v>861</v>
      </c>
      <c r="F5655" s="12" t="s">
        <v>2104</v>
      </c>
      <c r="G5655" s="4" t="s">
        <v>1350</v>
      </c>
      <c r="H5655" s="4"/>
      <c r="I5655" s="4"/>
      <c r="J5655" s="17" t="s">
        <v>1347</v>
      </c>
      <c r="K5655" s="4"/>
      <c r="L5655" s="4">
        <v>1</v>
      </c>
      <c r="M5655" s="4" t="s">
        <v>1090</v>
      </c>
      <c r="N5655" s="4"/>
    </row>
    <row r="5656" spans="1:14" hidden="1" x14ac:dyDescent="0.3">
      <c r="A5656" s="5" t="s">
        <v>603</v>
      </c>
      <c r="B5656" s="5">
        <v>49</v>
      </c>
      <c r="C5656" s="5">
        <v>49.2</v>
      </c>
      <c r="D5656" s="5">
        <v>367</v>
      </c>
      <c r="E5656" s="4" t="s">
        <v>861</v>
      </c>
      <c r="F5656" s="12" t="s">
        <v>2105</v>
      </c>
      <c r="G5656" s="4" t="s">
        <v>1350</v>
      </c>
      <c r="H5656" s="4"/>
      <c r="I5656" s="4"/>
      <c r="J5656" s="17" t="s">
        <v>1347</v>
      </c>
      <c r="K5656" s="4"/>
      <c r="L5656" s="4">
        <v>1</v>
      </c>
      <c r="M5656" s="4" t="s">
        <v>1090</v>
      </c>
      <c r="N5656" s="4"/>
    </row>
    <row r="5657" spans="1:14" hidden="1" x14ac:dyDescent="0.3">
      <c r="A5657" s="5" t="s">
        <v>603</v>
      </c>
      <c r="B5657" s="5">
        <v>49</v>
      </c>
      <c r="C5657" s="5">
        <v>49.2</v>
      </c>
      <c r="D5657" s="5">
        <v>368</v>
      </c>
      <c r="E5657" s="4" t="s">
        <v>1339</v>
      </c>
      <c r="F5657" s="4"/>
      <c r="G5657" s="4" t="s">
        <v>1337</v>
      </c>
      <c r="H5657" s="4">
        <v>989.91074400000002</v>
      </c>
      <c r="I5657" s="4">
        <v>83.56193570461032</v>
      </c>
      <c r="J5657" s="17" t="s">
        <v>875</v>
      </c>
      <c r="K5657" s="4" t="s">
        <v>881</v>
      </c>
      <c r="L5657" s="4">
        <v>5</v>
      </c>
      <c r="M5657" s="4" t="s">
        <v>1338</v>
      </c>
      <c r="N5657" s="4"/>
    </row>
    <row r="5658" spans="1:14" hidden="1" x14ac:dyDescent="0.3">
      <c r="A5658" s="5" t="s">
        <v>603</v>
      </c>
      <c r="B5658" s="5">
        <v>49</v>
      </c>
      <c r="C5658" s="5">
        <v>49.2</v>
      </c>
      <c r="D5658" s="5">
        <v>368</v>
      </c>
      <c r="E5658" s="4" t="s">
        <v>1340</v>
      </c>
      <c r="F5658" s="4"/>
      <c r="G5658" s="4" t="s">
        <v>2229</v>
      </c>
      <c r="H5658" s="4">
        <v>0.55000000000000004</v>
      </c>
      <c r="I5658" s="4">
        <v>0.67797492579003238</v>
      </c>
      <c r="J5658" s="17" t="s">
        <v>1060</v>
      </c>
      <c r="K5658" s="4" t="s">
        <v>881</v>
      </c>
      <c r="L5658" s="4">
        <v>5</v>
      </c>
      <c r="M5658" s="4" t="s">
        <v>1338</v>
      </c>
      <c r="N5658" s="4"/>
    </row>
    <row r="5659" spans="1:14" hidden="1" x14ac:dyDescent="0.3">
      <c r="A5659" s="5" t="s">
        <v>603</v>
      </c>
      <c r="B5659" s="5">
        <v>49</v>
      </c>
      <c r="C5659" s="5">
        <v>49.2</v>
      </c>
      <c r="D5659" s="5">
        <v>368</v>
      </c>
      <c r="E5659" s="4" t="s">
        <v>1340</v>
      </c>
      <c r="F5659" s="4"/>
      <c r="G5659" s="4" t="s">
        <v>2229</v>
      </c>
      <c r="H5659" s="4">
        <v>4.4739999999999993</v>
      </c>
      <c r="I5659" s="4">
        <v>4.9609605924659395</v>
      </c>
      <c r="J5659" s="17" t="s">
        <v>1060</v>
      </c>
      <c r="K5659" s="4" t="s">
        <v>881</v>
      </c>
      <c r="L5659" s="4">
        <v>5</v>
      </c>
      <c r="M5659" s="4" t="s">
        <v>1338</v>
      </c>
      <c r="N5659" s="4"/>
    </row>
    <row r="5660" spans="1:14" hidden="1" x14ac:dyDescent="0.3">
      <c r="A5660" s="5" t="s">
        <v>603</v>
      </c>
      <c r="B5660" s="5">
        <v>49</v>
      </c>
      <c r="C5660" s="5">
        <v>49.2</v>
      </c>
      <c r="D5660" s="5">
        <v>368</v>
      </c>
      <c r="E5660" s="4" t="s">
        <v>1340</v>
      </c>
      <c r="F5660" s="4"/>
      <c r="G5660" s="4" t="s">
        <v>1896</v>
      </c>
      <c r="H5660" s="4">
        <v>43.198</v>
      </c>
      <c r="I5660" s="4">
        <v>58.175996510588462</v>
      </c>
      <c r="J5660" s="17" t="s">
        <v>1060</v>
      </c>
      <c r="K5660" s="4" t="s">
        <v>881</v>
      </c>
      <c r="L5660" s="4">
        <v>5</v>
      </c>
      <c r="M5660" s="4" t="s">
        <v>1338</v>
      </c>
      <c r="N5660" s="4"/>
    </row>
    <row r="5661" spans="1:14" hidden="1" x14ac:dyDescent="0.3">
      <c r="A5661" s="5" t="s">
        <v>603</v>
      </c>
      <c r="B5661" s="5">
        <v>49</v>
      </c>
      <c r="C5661" s="5">
        <v>49.2</v>
      </c>
      <c r="D5661" s="5">
        <v>368</v>
      </c>
      <c r="E5661" s="4" t="s">
        <v>1340</v>
      </c>
      <c r="F5661" s="4"/>
      <c r="G5661" s="4" t="s">
        <v>1341</v>
      </c>
      <c r="H5661" s="4">
        <v>0.93799999999999994</v>
      </c>
      <c r="I5661" s="4">
        <v>0.53797769470490153</v>
      </c>
      <c r="J5661" s="17" t="s">
        <v>1060</v>
      </c>
      <c r="K5661" s="4" t="s">
        <v>881</v>
      </c>
      <c r="L5661" s="4">
        <v>5</v>
      </c>
      <c r="M5661" s="4" t="s">
        <v>1338</v>
      </c>
      <c r="N5661" s="4"/>
    </row>
    <row r="5662" spans="1:14" hidden="1" x14ac:dyDescent="0.3">
      <c r="A5662" s="5" t="s">
        <v>603</v>
      </c>
      <c r="B5662" s="5">
        <v>49</v>
      </c>
      <c r="C5662" s="5">
        <v>49.2</v>
      </c>
      <c r="D5662" s="5">
        <v>368</v>
      </c>
      <c r="E5662" s="4" t="s">
        <v>1340</v>
      </c>
      <c r="F5662" s="4"/>
      <c r="G5662" s="4" t="s">
        <v>1342</v>
      </c>
      <c r="H5662" s="4">
        <v>35.116</v>
      </c>
      <c r="I5662" s="4">
        <v>7.4754986455754286</v>
      </c>
      <c r="J5662" s="17" t="s">
        <v>1060</v>
      </c>
      <c r="K5662" s="4" t="s">
        <v>881</v>
      </c>
      <c r="L5662" s="4">
        <v>5</v>
      </c>
      <c r="M5662" s="4" t="s">
        <v>1338</v>
      </c>
      <c r="N5662" s="4"/>
    </row>
    <row r="5663" spans="1:14" hidden="1" x14ac:dyDescent="0.3">
      <c r="A5663" s="5" t="s">
        <v>603</v>
      </c>
      <c r="B5663" s="5">
        <v>49</v>
      </c>
      <c r="C5663" s="5">
        <v>49.2</v>
      </c>
      <c r="D5663" s="5">
        <v>368</v>
      </c>
      <c r="E5663" s="4" t="s">
        <v>861</v>
      </c>
      <c r="F5663" s="4" t="s">
        <v>1377</v>
      </c>
      <c r="G5663" s="4" t="s">
        <v>962</v>
      </c>
      <c r="H5663" s="4">
        <v>18.550473413914311</v>
      </c>
      <c r="I5663" s="4">
        <v>1.0615991669122786</v>
      </c>
      <c r="J5663" s="17" t="s">
        <v>856</v>
      </c>
      <c r="K5663" s="4" t="s">
        <v>881</v>
      </c>
      <c r="L5663" s="4">
        <v>5</v>
      </c>
      <c r="M5663" s="4" t="s">
        <v>1338</v>
      </c>
      <c r="N5663" s="4"/>
    </row>
    <row r="5664" spans="1:14" hidden="1" x14ac:dyDescent="0.3">
      <c r="A5664" s="5" t="s">
        <v>603</v>
      </c>
      <c r="B5664" s="5">
        <v>49</v>
      </c>
      <c r="C5664" s="5">
        <v>49.2</v>
      </c>
      <c r="D5664" s="5">
        <v>368</v>
      </c>
      <c r="E5664" s="4" t="s">
        <v>861</v>
      </c>
      <c r="F5664" s="4" t="s">
        <v>1377</v>
      </c>
      <c r="G5664" s="4" t="s">
        <v>1129</v>
      </c>
      <c r="H5664" s="4">
        <v>0.20398067397104858</v>
      </c>
      <c r="I5664" s="4">
        <v>0.10653130090224142</v>
      </c>
      <c r="J5664" s="17" t="s">
        <v>856</v>
      </c>
      <c r="K5664" s="4" t="s">
        <v>881</v>
      </c>
      <c r="L5664" s="4">
        <v>5</v>
      </c>
      <c r="M5664" s="4" t="s">
        <v>1338</v>
      </c>
      <c r="N5664" s="4"/>
    </row>
    <row r="5665" spans="1:14" hidden="1" x14ac:dyDescent="0.3">
      <c r="A5665" s="5" t="s">
        <v>603</v>
      </c>
      <c r="B5665" s="5">
        <v>49</v>
      </c>
      <c r="C5665" s="5">
        <v>49.2</v>
      </c>
      <c r="D5665" s="5">
        <v>368</v>
      </c>
      <c r="E5665" s="4" t="s">
        <v>861</v>
      </c>
      <c r="F5665" s="4" t="s">
        <v>1377</v>
      </c>
      <c r="G5665" s="4" t="s">
        <v>1089</v>
      </c>
      <c r="H5665" s="4">
        <v>0.46905792337931301</v>
      </c>
      <c r="I5665" s="4">
        <v>0.13629284335776545</v>
      </c>
      <c r="J5665" s="17" t="s">
        <v>856</v>
      </c>
      <c r="K5665" s="4" t="s">
        <v>881</v>
      </c>
      <c r="L5665" s="4">
        <v>5</v>
      </c>
      <c r="M5665" s="4" t="s">
        <v>1338</v>
      </c>
      <c r="N5665" s="4"/>
    </row>
    <row r="5666" spans="1:14" hidden="1" x14ac:dyDescent="0.3">
      <c r="A5666" s="5" t="s">
        <v>603</v>
      </c>
      <c r="B5666" s="5">
        <v>49</v>
      </c>
      <c r="C5666" s="5">
        <v>49.2</v>
      </c>
      <c r="D5666" s="5">
        <v>368</v>
      </c>
      <c r="E5666" s="4" t="s">
        <v>861</v>
      </c>
      <c r="F5666" s="4" t="s">
        <v>1377</v>
      </c>
      <c r="G5666" s="4" t="s">
        <v>1759</v>
      </c>
      <c r="H5666" s="4">
        <v>0.26507724940826449</v>
      </c>
      <c r="I5666" s="4">
        <v>3.4599097324863624E-2</v>
      </c>
      <c r="J5666" s="17" t="s">
        <v>856</v>
      </c>
      <c r="K5666" s="4" t="s">
        <v>881</v>
      </c>
      <c r="L5666" s="4">
        <v>5</v>
      </c>
      <c r="M5666" s="4" t="s">
        <v>1338</v>
      </c>
      <c r="N5666" s="4"/>
    </row>
    <row r="5667" spans="1:14" hidden="1" x14ac:dyDescent="0.3">
      <c r="A5667" s="5" t="s">
        <v>603</v>
      </c>
      <c r="B5667" s="5">
        <v>49</v>
      </c>
      <c r="C5667" s="5">
        <v>49.2</v>
      </c>
      <c r="D5667" s="5">
        <v>368</v>
      </c>
      <c r="E5667" s="4" t="s">
        <v>861</v>
      </c>
      <c r="F5667" s="4" t="s">
        <v>1377</v>
      </c>
      <c r="G5667" s="4" t="s">
        <v>968</v>
      </c>
      <c r="H5667" s="4">
        <v>9.2833830687746755</v>
      </c>
      <c r="I5667" s="4">
        <v>1.7187222940656599</v>
      </c>
      <c r="J5667" s="17" t="s">
        <v>856</v>
      </c>
      <c r="K5667" s="4" t="s">
        <v>881</v>
      </c>
      <c r="L5667" s="4">
        <v>5</v>
      </c>
      <c r="M5667" s="4" t="s">
        <v>1338</v>
      </c>
      <c r="N5667" s="4"/>
    </row>
    <row r="5668" spans="1:14" hidden="1" x14ac:dyDescent="0.3">
      <c r="A5668" s="5" t="s">
        <v>603</v>
      </c>
      <c r="B5668" s="5">
        <v>49</v>
      </c>
      <c r="C5668" s="5">
        <v>49.2</v>
      </c>
      <c r="D5668" s="5">
        <v>368</v>
      </c>
      <c r="E5668" s="4" t="s">
        <v>861</v>
      </c>
      <c r="F5668" s="4" t="s">
        <v>1377</v>
      </c>
      <c r="G5668" s="4" t="s">
        <v>1315</v>
      </c>
      <c r="H5668" s="4">
        <v>390.00959999999998</v>
      </c>
      <c r="I5668" s="4">
        <v>104.35860917911859</v>
      </c>
      <c r="J5668" s="17" t="s">
        <v>1343</v>
      </c>
      <c r="K5668" s="4" t="s">
        <v>881</v>
      </c>
      <c r="L5668" s="4">
        <v>5</v>
      </c>
      <c r="M5668" s="4" t="s">
        <v>1338</v>
      </c>
      <c r="N5668" s="4"/>
    </row>
    <row r="5669" spans="1:14" hidden="1" x14ac:dyDescent="0.3">
      <c r="A5669" s="5" t="s">
        <v>603</v>
      </c>
      <c r="B5669" s="5">
        <v>49</v>
      </c>
      <c r="C5669" s="5">
        <v>49.2</v>
      </c>
      <c r="D5669" s="5">
        <v>368</v>
      </c>
      <c r="E5669" s="4" t="s">
        <v>861</v>
      </c>
      <c r="F5669" s="4" t="s">
        <v>1377</v>
      </c>
      <c r="G5669" s="4" t="s">
        <v>1317</v>
      </c>
      <c r="H5669" s="4">
        <v>-6.0000000000000001E-3</v>
      </c>
      <c r="I5669" s="4">
        <v>8.9442719099991595E-3</v>
      </c>
      <c r="J5669" s="17"/>
      <c r="K5669" s="4" t="s">
        <v>881</v>
      </c>
      <c r="L5669" s="4">
        <v>5</v>
      </c>
      <c r="M5669" s="4" t="s">
        <v>1338</v>
      </c>
      <c r="N5669" s="4"/>
    </row>
    <row r="5670" spans="1:14" hidden="1" x14ac:dyDescent="0.3">
      <c r="A5670" s="5" t="s">
        <v>603</v>
      </c>
      <c r="B5670" s="5">
        <v>49</v>
      </c>
      <c r="C5670" s="5">
        <v>49.2</v>
      </c>
      <c r="D5670" s="5">
        <v>368</v>
      </c>
      <c r="E5670" s="4" t="s">
        <v>861</v>
      </c>
      <c r="F5670" s="4" t="s">
        <v>1377</v>
      </c>
      <c r="G5670" s="4" t="s">
        <v>1314</v>
      </c>
      <c r="H5670" s="4">
        <v>0.94799999999999984</v>
      </c>
      <c r="I5670" s="4">
        <v>1.0954451150103286E-2</v>
      </c>
      <c r="J5670" s="17"/>
      <c r="K5670" s="4" t="s">
        <v>881</v>
      </c>
      <c r="L5670" s="4">
        <v>5</v>
      </c>
      <c r="M5670" s="4" t="s">
        <v>1338</v>
      </c>
      <c r="N5670" s="4"/>
    </row>
    <row r="5671" spans="1:14" hidden="1" x14ac:dyDescent="0.3">
      <c r="A5671" s="5" t="s">
        <v>603</v>
      </c>
      <c r="B5671" s="5">
        <v>49</v>
      </c>
      <c r="C5671" s="5">
        <v>49.2</v>
      </c>
      <c r="D5671" s="5">
        <v>368</v>
      </c>
      <c r="E5671" s="4" t="s">
        <v>861</v>
      </c>
      <c r="F5671" s="4" t="s">
        <v>1377</v>
      </c>
      <c r="G5671" s="4" t="s">
        <v>943</v>
      </c>
      <c r="H5671" s="4">
        <v>0.41239999999999999</v>
      </c>
      <c r="I5671" s="4">
        <v>0.68808160853201128</v>
      </c>
      <c r="J5671" s="17" t="s">
        <v>856</v>
      </c>
      <c r="K5671" s="4" t="s">
        <v>881</v>
      </c>
      <c r="L5671" s="4">
        <v>5</v>
      </c>
      <c r="M5671" s="4" t="s">
        <v>1338</v>
      </c>
      <c r="N5671" s="4"/>
    </row>
    <row r="5672" spans="1:14" hidden="1" x14ac:dyDescent="0.3">
      <c r="A5672" s="5" t="s">
        <v>603</v>
      </c>
      <c r="B5672" s="5">
        <v>49</v>
      </c>
      <c r="C5672" s="5">
        <v>49.2</v>
      </c>
      <c r="D5672" s="5">
        <v>368</v>
      </c>
      <c r="E5672" s="4" t="s">
        <v>861</v>
      </c>
      <c r="F5672" s="12">
        <v>0</v>
      </c>
      <c r="G5672" s="4" t="s">
        <v>1896</v>
      </c>
      <c r="H5672" s="4">
        <v>0.3</v>
      </c>
      <c r="I5672" s="4"/>
      <c r="J5672" s="17" t="s">
        <v>1347</v>
      </c>
      <c r="K5672" s="4"/>
      <c r="L5672" s="4">
        <v>1</v>
      </c>
      <c r="M5672" s="4" t="s">
        <v>1090</v>
      </c>
      <c r="N5672" s="4"/>
    </row>
    <row r="5673" spans="1:14" hidden="1" x14ac:dyDescent="0.3">
      <c r="A5673" s="5" t="s">
        <v>603</v>
      </c>
      <c r="B5673" s="5">
        <v>49</v>
      </c>
      <c r="C5673" s="5">
        <v>49.2</v>
      </c>
      <c r="D5673" s="5">
        <v>368</v>
      </c>
      <c r="E5673" s="4" t="s">
        <v>861</v>
      </c>
      <c r="F5673" s="12">
        <v>1</v>
      </c>
      <c r="G5673" s="4" t="s">
        <v>1896</v>
      </c>
      <c r="H5673" s="4">
        <v>0.9</v>
      </c>
      <c r="I5673" s="4"/>
      <c r="J5673" s="17" t="s">
        <v>1347</v>
      </c>
      <c r="K5673" s="4"/>
      <c r="L5673" s="4">
        <v>1</v>
      </c>
      <c r="M5673" s="4" t="s">
        <v>1090</v>
      </c>
      <c r="N5673" s="4"/>
    </row>
    <row r="5674" spans="1:14" hidden="1" x14ac:dyDescent="0.3">
      <c r="A5674" s="5" t="s">
        <v>603</v>
      </c>
      <c r="B5674" s="5">
        <v>49</v>
      </c>
      <c r="C5674" s="5">
        <v>49.2</v>
      </c>
      <c r="D5674" s="5">
        <v>368</v>
      </c>
      <c r="E5674" s="4" t="s">
        <v>861</v>
      </c>
      <c r="F5674" s="12">
        <v>2</v>
      </c>
      <c r="G5674" s="4" t="s">
        <v>1896</v>
      </c>
      <c r="H5674" s="4">
        <v>0.7</v>
      </c>
      <c r="I5674" s="4"/>
      <c r="J5674" s="17" t="s">
        <v>1347</v>
      </c>
      <c r="K5674" s="4"/>
      <c r="L5674" s="4">
        <v>1</v>
      </c>
      <c r="M5674" s="4" t="s">
        <v>1090</v>
      </c>
      <c r="N5674" s="4"/>
    </row>
    <row r="5675" spans="1:14" hidden="1" x14ac:dyDescent="0.3">
      <c r="A5675" s="5" t="s">
        <v>603</v>
      </c>
      <c r="B5675" s="5">
        <v>49</v>
      </c>
      <c r="C5675" s="5">
        <v>49.2</v>
      </c>
      <c r="D5675" s="5">
        <v>368</v>
      </c>
      <c r="E5675" s="4" t="s">
        <v>861</v>
      </c>
      <c r="F5675" s="12">
        <v>3</v>
      </c>
      <c r="G5675" s="4" t="s">
        <v>1896</v>
      </c>
      <c r="H5675" s="4">
        <v>1.6</v>
      </c>
      <c r="I5675" s="4"/>
      <c r="J5675" s="17" t="s">
        <v>1347</v>
      </c>
      <c r="K5675" s="4"/>
      <c r="L5675" s="4">
        <v>1</v>
      </c>
      <c r="M5675" s="4" t="s">
        <v>1090</v>
      </c>
      <c r="N5675" s="4"/>
    </row>
    <row r="5676" spans="1:14" hidden="1" x14ac:dyDescent="0.3">
      <c r="A5676" s="5" t="s">
        <v>603</v>
      </c>
      <c r="B5676" s="5">
        <v>49</v>
      </c>
      <c r="C5676" s="5">
        <v>49.2</v>
      </c>
      <c r="D5676" s="5">
        <v>368</v>
      </c>
      <c r="E5676" s="4" t="s">
        <v>861</v>
      </c>
      <c r="F5676" s="12">
        <v>4</v>
      </c>
      <c r="G5676" s="4" t="s">
        <v>1896</v>
      </c>
      <c r="H5676" s="4">
        <v>1.3</v>
      </c>
      <c r="I5676" s="4"/>
      <c r="J5676" s="17" t="s">
        <v>1347</v>
      </c>
      <c r="K5676" s="4"/>
      <c r="L5676" s="4">
        <v>1</v>
      </c>
      <c r="M5676" s="4" t="s">
        <v>1090</v>
      </c>
      <c r="N5676" s="4"/>
    </row>
    <row r="5677" spans="1:14" hidden="1" x14ac:dyDescent="0.3">
      <c r="A5677" s="5" t="s">
        <v>603</v>
      </c>
      <c r="B5677" s="5">
        <v>49</v>
      </c>
      <c r="C5677" s="5">
        <v>49.2</v>
      </c>
      <c r="D5677" s="5">
        <v>368</v>
      </c>
      <c r="E5677" s="4" t="s">
        <v>861</v>
      </c>
      <c r="F5677" s="12">
        <v>5</v>
      </c>
      <c r="G5677" s="4" t="s">
        <v>1896</v>
      </c>
      <c r="H5677" s="4">
        <v>1.2</v>
      </c>
      <c r="I5677" s="4"/>
      <c r="J5677" s="17" t="s">
        <v>1347</v>
      </c>
      <c r="K5677" s="4"/>
      <c r="L5677" s="4">
        <v>1</v>
      </c>
      <c r="M5677" s="4" t="s">
        <v>1090</v>
      </c>
      <c r="N5677" s="4"/>
    </row>
    <row r="5678" spans="1:14" hidden="1" x14ac:dyDescent="0.3">
      <c r="A5678" s="5" t="s">
        <v>603</v>
      </c>
      <c r="B5678" s="5">
        <v>49</v>
      </c>
      <c r="C5678" s="5">
        <v>49.2</v>
      </c>
      <c r="D5678" s="5">
        <v>368</v>
      </c>
      <c r="E5678" s="4" t="s">
        <v>861</v>
      </c>
      <c r="F5678" s="12">
        <v>7.5</v>
      </c>
      <c r="G5678" s="4" t="s">
        <v>1896</v>
      </c>
      <c r="H5678" s="4">
        <v>5.6</v>
      </c>
      <c r="I5678" s="4"/>
      <c r="J5678" s="17" t="s">
        <v>1347</v>
      </c>
      <c r="K5678" s="4"/>
      <c r="L5678" s="4">
        <v>1</v>
      </c>
      <c r="M5678" s="4" t="s">
        <v>1090</v>
      </c>
      <c r="N5678" s="4"/>
    </row>
    <row r="5679" spans="1:14" hidden="1" x14ac:dyDescent="0.3">
      <c r="A5679" s="5" t="s">
        <v>603</v>
      </c>
      <c r="B5679" s="5">
        <v>49</v>
      </c>
      <c r="C5679" s="5">
        <v>49.2</v>
      </c>
      <c r="D5679" s="5">
        <v>368</v>
      </c>
      <c r="E5679" s="4" t="s">
        <v>861</v>
      </c>
      <c r="F5679" s="12">
        <v>10</v>
      </c>
      <c r="G5679" s="4" t="s">
        <v>1896</v>
      </c>
      <c r="H5679" s="4">
        <v>8.8000000000000007</v>
      </c>
      <c r="I5679" s="4"/>
      <c r="J5679" s="17" t="s">
        <v>1347</v>
      </c>
      <c r="K5679" s="4"/>
      <c r="L5679" s="4">
        <v>1</v>
      </c>
      <c r="M5679" s="4" t="s">
        <v>1090</v>
      </c>
      <c r="N5679" s="4"/>
    </row>
    <row r="5680" spans="1:14" hidden="1" x14ac:dyDescent="0.3">
      <c r="A5680" s="5" t="s">
        <v>603</v>
      </c>
      <c r="B5680" s="5">
        <v>49</v>
      </c>
      <c r="C5680" s="5">
        <v>49.2</v>
      </c>
      <c r="D5680" s="5">
        <v>368</v>
      </c>
      <c r="E5680" s="4" t="s">
        <v>861</v>
      </c>
      <c r="F5680" s="12">
        <v>14</v>
      </c>
      <c r="G5680" s="4" t="s">
        <v>1896</v>
      </c>
      <c r="H5680" s="4">
        <v>19.399999999999999</v>
      </c>
      <c r="I5680" s="4"/>
      <c r="J5680" s="17" t="s">
        <v>1347</v>
      </c>
      <c r="K5680" s="4"/>
      <c r="L5680" s="4">
        <v>1</v>
      </c>
      <c r="M5680" s="4" t="s">
        <v>1090</v>
      </c>
      <c r="N5680" s="4"/>
    </row>
    <row r="5681" spans="1:14" hidden="1" x14ac:dyDescent="0.3">
      <c r="A5681" s="5" t="s">
        <v>603</v>
      </c>
      <c r="B5681" s="5">
        <v>49</v>
      </c>
      <c r="C5681" s="5">
        <v>49.2</v>
      </c>
      <c r="D5681" s="5">
        <v>368</v>
      </c>
      <c r="E5681" s="4" t="s">
        <v>861</v>
      </c>
      <c r="F5681" s="12">
        <v>17</v>
      </c>
      <c r="G5681" s="4" t="s">
        <v>1896</v>
      </c>
      <c r="H5681" s="4"/>
      <c r="I5681" s="4"/>
      <c r="J5681" s="17" t="s">
        <v>1347</v>
      </c>
      <c r="K5681" s="4"/>
      <c r="L5681" s="4">
        <v>1</v>
      </c>
      <c r="M5681" s="4" t="s">
        <v>1090</v>
      </c>
      <c r="N5681" s="4"/>
    </row>
    <row r="5682" spans="1:14" hidden="1" x14ac:dyDescent="0.3">
      <c r="A5682" s="5" t="s">
        <v>603</v>
      </c>
      <c r="B5682" s="5">
        <v>49</v>
      </c>
      <c r="C5682" s="5">
        <v>49.2</v>
      </c>
      <c r="D5682" s="5">
        <v>368</v>
      </c>
      <c r="E5682" s="4" t="s">
        <v>861</v>
      </c>
      <c r="F5682" s="12">
        <v>20</v>
      </c>
      <c r="G5682" s="4" t="s">
        <v>1896</v>
      </c>
      <c r="H5682" s="4"/>
      <c r="I5682" s="4"/>
      <c r="J5682" s="17" t="s">
        <v>1347</v>
      </c>
      <c r="K5682" s="4"/>
      <c r="L5682" s="4">
        <v>1</v>
      </c>
      <c r="M5682" s="4" t="s">
        <v>1090</v>
      </c>
      <c r="N5682" s="4"/>
    </row>
    <row r="5683" spans="1:14" hidden="1" x14ac:dyDescent="0.3">
      <c r="A5683" s="5" t="s">
        <v>603</v>
      </c>
      <c r="B5683" s="5">
        <v>49</v>
      </c>
      <c r="C5683" s="5">
        <v>49.2</v>
      </c>
      <c r="D5683" s="5">
        <v>368</v>
      </c>
      <c r="E5683" s="4" t="s">
        <v>861</v>
      </c>
      <c r="F5683" s="12">
        <v>0</v>
      </c>
      <c r="G5683" s="4" t="s">
        <v>2229</v>
      </c>
      <c r="H5683" s="4">
        <v>0.04</v>
      </c>
      <c r="I5683" s="4"/>
      <c r="J5683" s="17" t="s">
        <v>1347</v>
      </c>
      <c r="K5683" s="4"/>
      <c r="L5683" s="4">
        <v>1</v>
      </c>
      <c r="M5683" s="4" t="s">
        <v>1090</v>
      </c>
      <c r="N5683" s="4"/>
    </row>
    <row r="5684" spans="1:14" hidden="1" x14ac:dyDescent="0.3">
      <c r="A5684" s="5" t="s">
        <v>603</v>
      </c>
      <c r="B5684" s="5">
        <v>49</v>
      </c>
      <c r="C5684" s="5">
        <v>49.2</v>
      </c>
      <c r="D5684" s="5">
        <v>368</v>
      </c>
      <c r="E5684" s="4" t="s">
        <v>861</v>
      </c>
      <c r="F5684" s="12">
        <v>1</v>
      </c>
      <c r="G5684" s="4" t="s">
        <v>2229</v>
      </c>
      <c r="H5684" s="4">
        <v>0.05</v>
      </c>
      <c r="I5684" s="4"/>
      <c r="J5684" s="17" t="s">
        <v>1347</v>
      </c>
      <c r="K5684" s="4"/>
      <c r="L5684" s="4">
        <v>1</v>
      </c>
      <c r="M5684" s="4" t="s">
        <v>1090</v>
      </c>
      <c r="N5684" s="4"/>
    </row>
    <row r="5685" spans="1:14" hidden="1" x14ac:dyDescent="0.3">
      <c r="A5685" s="5" t="s">
        <v>603</v>
      </c>
      <c r="B5685" s="5">
        <v>49</v>
      </c>
      <c r="C5685" s="5">
        <v>49.2</v>
      </c>
      <c r="D5685" s="5">
        <v>368</v>
      </c>
      <c r="E5685" s="4" t="s">
        <v>861</v>
      </c>
      <c r="F5685" s="12">
        <v>2</v>
      </c>
      <c r="G5685" s="4" t="s">
        <v>2229</v>
      </c>
      <c r="H5685" s="4">
        <v>0.04</v>
      </c>
      <c r="I5685" s="4"/>
      <c r="J5685" s="17" t="s">
        <v>1347</v>
      </c>
      <c r="K5685" s="4"/>
      <c r="L5685" s="4">
        <v>1</v>
      </c>
      <c r="M5685" s="4" t="s">
        <v>1090</v>
      </c>
      <c r="N5685" s="4"/>
    </row>
    <row r="5686" spans="1:14" hidden="1" x14ac:dyDescent="0.3">
      <c r="A5686" s="5" t="s">
        <v>603</v>
      </c>
      <c r="B5686" s="5">
        <v>49</v>
      </c>
      <c r="C5686" s="5">
        <v>49.2</v>
      </c>
      <c r="D5686" s="5">
        <v>368</v>
      </c>
      <c r="E5686" s="4" t="s">
        <v>861</v>
      </c>
      <c r="F5686" s="12">
        <v>3</v>
      </c>
      <c r="G5686" s="4" t="s">
        <v>2229</v>
      </c>
      <c r="H5686" s="4">
        <v>0.09</v>
      </c>
      <c r="I5686" s="4"/>
      <c r="J5686" s="17" t="s">
        <v>1347</v>
      </c>
      <c r="K5686" s="4"/>
      <c r="L5686" s="4">
        <v>1</v>
      </c>
      <c r="M5686" s="4" t="s">
        <v>1090</v>
      </c>
      <c r="N5686" s="4"/>
    </row>
    <row r="5687" spans="1:14" hidden="1" x14ac:dyDescent="0.3">
      <c r="A5687" s="5" t="s">
        <v>603</v>
      </c>
      <c r="B5687" s="5">
        <v>49</v>
      </c>
      <c r="C5687" s="5">
        <v>49.2</v>
      </c>
      <c r="D5687" s="5">
        <v>368</v>
      </c>
      <c r="E5687" s="4" t="s">
        <v>861</v>
      </c>
      <c r="F5687" s="12">
        <v>4</v>
      </c>
      <c r="G5687" s="4" t="s">
        <v>2229</v>
      </c>
      <c r="H5687" s="4">
        <v>0.12</v>
      </c>
      <c r="I5687" s="4"/>
      <c r="J5687" s="17" t="s">
        <v>1347</v>
      </c>
      <c r="K5687" s="4"/>
      <c r="L5687" s="4">
        <v>1</v>
      </c>
      <c r="M5687" s="4" t="s">
        <v>1090</v>
      </c>
      <c r="N5687" s="4"/>
    </row>
    <row r="5688" spans="1:14" hidden="1" x14ac:dyDescent="0.3">
      <c r="A5688" s="5" t="s">
        <v>603</v>
      </c>
      <c r="B5688" s="5">
        <v>49</v>
      </c>
      <c r="C5688" s="5">
        <v>49.2</v>
      </c>
      <c r="D5688" s="5">
        <v>368</v>
      </c>
      <c r="E5688" s="4" t="s">
        <v>861</v>
      </c>
      <c r="F5688" s="12">
        <v>5</v>
      </c>
      <c r="G5688" s="4" t="s">
        <v>2229</v>
      </c>
      <c r="H5688" s="4">
        <v>0.15</v>
      </c>
      <c r="I5688" s="4"/>
      <c r="J5688" s="17" t="s">
        <v>1347</v>
      </c>
      <c r="K5688" s="4"/>
      <c r="L5688" s="4">
        <v>1</v>
      </c>
      <c r="M5688" s="4" t="s">
        <v>1090</v>
      </c>
      <c r="N5688" s="4"/>
    </row>
    <row r="5689" spans="1:14" hidden="1" x14ac:dyDescent="0.3">
      <c r="A5689" s="5" t="s">
        <v>603</v>
      </c>
      <c r="B5689" s="5">
        <v>49</v>
      </c>
      <c r="C5689" s="5">
        <v>49.2</v>
      </c>
      <c r="D5689" s="5">
        <v>368</v>
      </c>
      <c r="E5689" s="4" t="s">
        <v>861</v>
      </c>
      <c r="F5689" s="12">
        <v>7.5</v>
      </c>
      <c r="G5689" s="4" t="s">
        <v>2229</v>
      </c>
      <c r="H5689" s="4">
        <v>0.11</v>
      </c>
      <c r="I5689" s="4"/>
      <c r="J5689" s="17" t="s">
        <v>1347</v>
      </c>
      <c r="K5689" s="4"/>
      <c r="L5689" s="4">
        <v>1</v>
      </c>
      <c r="M5689" s="4" t="s">
        <v>1090</v>
      </c>
      <c r="N5689" s="4"/>
    </row>
    <row r="5690" spans="1:14" hidden="1" x14ac:dyDescent="0.3">
      <c r="A5690" s="5" t="s">
        <v>603</v>
      </c>
      <c r="B5690" s="5">
        <v>49</v>
      </c>
      <c r="C5690" s="5">
        <v>49.2</v>
      </c>
      <c r="D5690" s="5">
        <v>368</v>
      </c>
      <c r="E5690" s="4" t="s">
        <v>861</v>
      </c>
      <c r="F5690" s="12">
        <v>10</v>
      </c>
      <c r="G5690" s="4" t="s">
        <v>2229</v>
      </c>
      <c r="H5690" s="4">
        <v>7.0000000000000007E-2</v>
      </c>
      <c r="I5690" s="4"/>
      <c r="J5690" s="17" t="s">
        <v>1347</v>
      </c>
      <c r="K5690" s="4"/>
      <c r="L5690" s="4">
        <v>1</v>
      </c>
      <c r="M5690" s="4" t="s">
        <v>1090</v>
      </c>
      <c r="N5690" s="4"/>
    </row>
    <row r="5691" spans="1:14" hidden="1" x14ac:dyDescent="0.3">
      <c r="A5691" s="5" t="s">
        <v>603</v>
      </c>
      <c r="B5691" s="5">
        <v>49</v>
      </c>
      <c r="C5691" s="5">
        <v>49.2</v>
      </c>
      <c r="D5691" s="5">
        <v>368</v>
      </c>
      <c r="E5691" s="4" t="s">
        <v>861</v>
      </c>
      <c r="F5691" s="12">
        <v>14</v>
      </c>
      <c r="G5691" s="4" t="s">
        <v>2229</v>
      </c>
      <c r="H5691" s="4">
        <v>7.0000000000000007E-2</v>
      </c>
      <c r="I5691" s="4"/>
      <c r="J5691" s="17" t="s">
        <v>1347</v>
      </c>
      <c r="K5691" s="4"/>
      <c r="L5691" s="4">
        <v>1</v>
      </c>
      <c r="M5691" s="4" t="s">
        <v>1090</v>
      </c>
      <c r="N5691" s="4"/>
    </row>
    <row r="5692" spans="1:14" hidden="1" x14ac:dyDescent="0.3">
      <c r="A5692" s="5" t="s">
        <v>603</v>
      </c>
      <c r="B5692" s="5">
        <v>49</v>
      </c>
      <c r="C5692" s="5">
        <v>49.2</v>
      </c>
      <c r="D5692" s="5">
        <v>368</v>
      </c>
      <c r="E5692" s="4" t="s">
        <v>861</v>
      </c>
      <c r="F5692" s="12">
        <v>17</v>
      </c>
      <c r="G5692" s="4" t="s">
        <v>2229</v>
      </c>
      <c r="H5692" s="4"/>
      <c r="I5692" s="4"/>
      <c r="J5692" s="17" t="s">
        <v>1347</v>
      </c>
      <c r="K5692" s="4"/>
      <c r="L5692" s="4">
        <v>1</v>
      </c>
      <c r="M5692" s="4" t="s">
        <v>1090</v>
      </c>
      <c r="N5692" s="4"/>
    </row>
    <row r="5693" spans="1:14" hidden="1" x14ac:dyDescent="0.3">
      <c r="A5693" s="5" t="s">
        <v>603</v>
      </c>
      <c r="B5693" s="5">
        <v>49</v>
      </c>
      <c r="C5693" s="5">
        <v>49.2</v>
      </c>
      <c r="D5693" s="5">
        <v>368</v>
      </c>
      <c r="E5693" s="4" t="s">
        <v>861</v>
      </c>
      <c r="F5693" s="12">
        <v>20</v>
      </c>
      <c r="G5693" s="4" t="s">
        <v>2229</v>
      </c>
      <c r="H5693" s="4"/>
      <c r="I5693" s="4"/>
      <c r="J5693" s="17" t="s">
        <v>1347</v>
      </c>
      <c r="K5693" s="4"/>
      <c r="L5693" s="4">
        <v>1</v>
      </c>
      <c r="M5693" s="4" t="s">
        <v>1090</v>
      </c>
      <c r="N5693" s="4"/>
    </row>
    <row r="5694" spans="1:14" hidden="1" x14ac:dyDescent="0.3">
      <c r="A5694" s="5" t="s">
        <v>603</v>
      </c>
      <c r="B5694" s="5">
        <v>49</v>
      </c>
      <c r="C5694" s="5">
        <v>49.2</v>
      </c>
      <c r="D5694" s="5">
        <v>368</v>
      </c>
      <c r="E5694" s="4" t="s">
        <v>861</v>
      </c>
      <c r="F5694" s="12">
        <v>0</v>
      </c>
      <c r="G5694" s="4" t="s">
        <v>1341</v>
      </c>
      <c r="H5694" s="4">
        <v>0.19</v>
      </c>
      <c r="I5694" s="4"/>
      <c r="J5694" s="17" t="s">
        <v>1349</v>
      </c>
      <c r="K5694" s="4"/>
      <c r="L5694" s="4">
        <v>1</v>
      </c>
      <c r="M5694" s="4" t="s">
        <v>1090</v>
      </c>
      <c r="N5694" s="4"/>
    </row>
    <row r="5695" spans="1:14" hidden="1" x14ac:dyDescent="0.3">
      <c r="A5695" s="5" t="s">
        <v>603</v>
      </c>
      <c r="B5695" s="5">
        <v>49</v>
      </c>
      <c r="C5695" s="5">
        <v>49.2</v>
      </c>
      <c r="D5695" s="5">
        <v>368</v>
      </c>
      <c r="E5695" s="4" t="s">
        <v>861</v>
      </c>
      <c r="F5695" s="12">
        <v>1</v>
      </c>
      <c r="G5695" s="4" t="s">
        <v>1341</v>
      </c>
      <c r="H5695" s="4">
        <v>0.36</v>
      </c>
      <c r="I5695" s="4"/>
      <c r="J5695" s="17" t="s">
        <v>1349</v>
      </c>
      <c r="K5695" s="4"/>
      <c r="L5695" s="4">
        <v>1</v>
      </c>
      <c r="M5695" s="4" t="s">
        <v>1090</v>
      </c>
      <c r="N5695" s="4"/>
    </row>
    <row r="5696" spans="1:14" hidden="1" x14ac:dyDescent="0.3">
      <c r="A5696" s="5" t="s">
        <v>603</v>
      </c>
      <c r="B5696" s="5">
        <v>49</v>
      </c>
      <c r="C5696" s="5">
        <v>49.2</v>
      </c>
      <c r="D5696" s="5">
        <v>368</v>
      </c>
      <c r="E5696" s="4" t="s">
        <v>861</v>
      </c>
      <c r="F5696" s="12">
        <v>2</v>
      </c>
      <c r="G5696" s="4" t="s">
        <v>1341</v>
      </c>
      <c r="H5696" s="4">
        <v>0.65</v>
      </c>
      <c r="I5696" s="4"/>
      <c r="J5696" s="17" t="s">
        <v>1349</v>
      </c>
      <c r="K5696" s="4"/>
      <c r="L5696" s="4">
        <v>1</v>
      </c>
      <c r="M5696" s="4" t="s">
        <v>1090</v>
      </c>
      <c r="N5696" s="4"/>
    </row>
    <row r="5697" spans="1:14" hidden="1" x14ac:dyDescent="0.3">
      <c r="A5697" s="5" t="s">
        <v>603</v>
      </c>
      <c r="B5697" s="5">
        <v>49</v>
      </c>
      <c r="C5697" s="5">
        <v>49.2</v>
      </c>
      <c r="D5697" s="5">
        <v>368</v>
      </c>
      <c r="E5697" s="4" t="s">
        <v>861</v>
      </c>
      <c r="F5697" s="12">
        <v>3</v>
      </c>
      <c r="G5697" s="4" t="s">
        <v>1341</v>
      </c>
      <c r="H5697" s="4">
        <v>1.75</v>
      </c>
      <c r="I5697" s="4"/>
      <c r="J5697" s="17" t="s">
        <v>1349</v>
      </c>
      <c r="K5697" s="4"/>
      <c r="L5697" s="4">
        <v>1</v>
      </c>
      <c r="M5697" s="4" t="s">
        <v>1090</v>
      </c>
      <c r="N5697" s="4"/>
    </row>
    <row r="5698" spans="1:14" hidden="1" x14ac:dyDescent="0.3">
      <c r="A5698" s="5" t="s">
        <v>603</v>
      </c>
      <c r="B5698" s="5">
        <v>49</v>
      </c>
      <c r="C5698" s="5">
        <v>49.2</v>
      </c>
      <c r="D5698" s="5">
        <v>368</v>
      </c>
      <c r="E5698" s="4" t="s">
        <v>861</v>
      </c>
      <c r="F5698" s="12">
        <v>4</v>
      </c>
      <c r="G5698" s="4" t="s">
        <v>1341</v>
      </c>
      <c r="H5698" s="4">
        <v>2.11</v>
      </c>
      <c r="I5698" s="4"/>
      <c r="J5698" s="17" t="s">
        <v>1349</v>
      </c>
      <c r="K5698" s="4"/>
      <c r="L5698" s="4">
        <v>1</v>
      </c>
      <c r="M5698" s="4" t="s">
        <v>1090</v>
      </c>
      <c r="N5698" s="4"/>
    </row>
    <row r="5699" spans="1:14" hidden="1" x14ac:dyDescent="0.3">
      <c r="A5699" s="5" t="s">
        <v>603</v>
      </c>
      <c r="B5699" s="5">
        <v>49</v>
      </c>
      <c r="C5699" s="5">
        <v>49.2</v>
      </c>
      <c r="D5699" s="5">
        <v>368</v>
      </c>
      <c r="E5699" s="4" t="s">
        <v>861</v>
      </c>
      <c r="F5699" s="12">
        <v>5</v>
      </c>
      <c r="G5699" s="4" t="s">
        <v>1341</v>
      </c>
      <c r="H5699" s="4">
        <v>2.08</v>
      </c>
      <c r="I5699" s="4"/>
      <c r="J5699" s="17" t="s">
        <v>1349</v>
      </c>
      <c r="K5699" s="4"/>
      <c r="L5699" s="4">
        <v>1</v>
      </c>
      <c r="M5699" s="4" t="s">
        <v>1090</v>
      </c>
      <c r="N5699" s="4"/>
    </row>
    <row r="5700" spans="1:14" hidden="1" x14ac:dyDescent="0.3">
      <c r="A5700" s="5" t="s">
        <v>603</v>
      </c>
      <c r="B5700" s="5">
        <v>49</v>
      </c>
      <c r="C5700" s="5">
        <v>49.2</v>
      </c>
      <c r="D5700" s="5">
        <v>368</v>
      </c>
      <c r="E5700" s="4" t="s">
        <v>861</v>
      </c>
      <c r="F5700" s="12">
        <v>7.5</v>
      </c>
      <c r="G5700" s="4" t="s">
        <v>1341</v>
      </c>
      <c r="H5700" s="4">
        <v>3.07</v>
      </c>
      <c r="I5700" s="4"/>
      <c r="J5700" s="17" t="s">
        <v>1349</v>
      </c>
      <c r="K5700" s="4"/>
      <c r="L5700" s="4">
        <v>1</v>
      </c>
      <c r="M5700" s="4" t="s">
        <v>1090</v>
      </c>
      <c r="N5700" s="4"/>
    </row>
    <row r="5701" spans="1:14" hidden="1" x14ac:dyDescent="0.3">
      <c r="A5701" s="5" t="s">
        <v>603</v>
      </c>
      <c r="B5701" s="5">
        <v>49</v>
      </c>
      <c r="C5701" s="5">
        <v>49.2</v>
      </c>
      <c r="D5701" s="5">
        <v>368</v>
      </c>
      <c r="E5701" s="4" t="s">
        <v>861</v>
      </c>
      <c r="F5701" s="12">
        <v>10</v>
      </c>
      <c r="G5701" s="4" t="s">
        <v>1341</v>
      </c>
      <c r="H5701" s="4">
        <v>3.4</v>
      </c>
      <c r="I5701" s="4"/>
      <c r="J5701" s="17" t="s">
        <v>1349</v>
      </c>
      <c r="K5701" s="4"/>
      <c r="L5701" s="4">
        <v>1</v>
      </c>
      <c r="M5701" s="4" t="s">
        <v>1090</v>
      </c>
      <c r="N5701" s="4"/>
    </row>
    <row r="5702" spans="1:14" hidden="1" x14ac:dyDescent="0.3">
      <c r="A5702" s="5" t="s">
        <v>603</v>
      </c>
      <c r="B5702" s="5">
        <v>49</v>
      </c>
      <c r="C5702" s="5">
        <v>49.2</v>
      </c>
      <c r="D5702" s="5">
        <v>368</v>
      </c>
      <c r="E5702" s="4" t="s">
        <v>861</v>
      </c>
      <c r="F5702" s="12">
        <v>14</v>
      </c>
      <c r="G5702" s="4" t="s">
        <v>1341</v>
      </c>
      <c r="H5702" s="4">
        <v>5.45</v>
      </c>
      <c r="I5702" s="4"/>
      <c r="J5702" s="17" t="s">
        <v>1349</v>
      </c>
      <c r="K5702" s="4"/>
      <c r="L5702" s="4">
        <v>1</v>
      </c>
      <c r="M5702" s="4" t="s">
        <v>1090</v>
      </c>
      <c r="N5702" s="4"/>
    </row>
    <row r="5703" spans="1:14" hidden="1" x14ac:dyDescent="0.3">
      <c r="A5703" s="5" t="s">
        <v>603</v>
      </c>
      <c r="B5703" s="5">
        <v>49</v>
      </c>
      <c r="C5703" s="5">
        <v>49.2</v>
      </c>
      <c r="D5703" s="5">
        <v>368</v>
      </c>
      <c r="E5703" s="4" t="s">
        <v>861</v>
      </c>
      <c r="F5703" s="12">
        <v>17</v>
      </c>
      <c r="G5703" s="4" t="s">
        <v>1341</v>
      </c>
      <c r="H5703" s="4"/>
      <c r="I5703" s="4"/>
      <c r="J5703" s="17" t="s">
        <v>1349</v>
      </c>
      <c r="K5703" s="4"/>
      <c r="L5703" s="4">
        <v>1</v>
      </c>
      <c r="M5703" s="4" t="s">
        <v>1090</v>
      </c>
      <c r="N5703" s="4"/>
    </row>
    <row r="5704" spans="1:14" hidden="1" x14ac:dyDescent="0.3">
      <c r="A5704" s="5" t="s">
        <v>603</v>
      </c>
      <c r="B5704" s="5">
        <v>49</v>
      </c>
      <c r="C5704" s="5">
        <v>49.2</v>
      </c>
      <c r="D5704" s="5">
        <v>368</v>
      </c>
      <c r="E5704" s="4" t="s">
        <v>861</v>
      </c>
      <c r="F5704" s="12">
        <v>20</v>
      </c>
      <c r="G5704" s="4" t="s">
        <v>1341</v>
      </c>
      <c r="H5704" s="4"/>
      <c r="I5704" s="4"/>
      <c r="J5704" s="17" t="s">
        <v>1349</v>
      </c>
      <c r="K5704" s="4"/>
      <c r="L5704" s="4">
        <v>1</v>
      </c>
      <c r="M5704" s="4" t="s">
        <v>1090</v>
      </c>
      <c r="N5704" s="4"/>
    </row>
    <row r="5705" spans="1:14" hidden="1" x14ac:dyDescent="0.3">
      <c r="A5705" s="5" t="s">
        <v>603</v>
      </c>
      <c r="B5705" s="5">
        <v>49</v>
      </c>
      <c r="C5705" s="5">
        <v>49.2</v>
      </c>
      <c r="D5705" s="5">
        <v>368</v>
      </c>
      <c r="E5705" s="4" t="s">
        <v>861</v>
      </c>
      <c r="F5705" s="12">
        <v>0</v>
      </c>
      <c r="G5705" s="4" t="s">
        <v>1342</v>
      </c>
      <c r="H5705" s="4">
        <v>0.8</v>
      </c>
      <c r="I5705" s="4"/>
      <c r="J5705" s="17" t="s">
        <v>1347</v>
      </c>
      <c r="K5705" s="4"/>
      <c r="L5705" s="4">
        <v>1</v>
      </c>
      <c r="M5705" s="4" t="s">
        <v>1090</v>
      </c>
      <c r="N5705" s="4"/>
    </row>
    <row r="5706" spans="1:14" hidden="1" x14ac:dyDescent="0.3">
      <c r="A5706" s="5" t="s">
        <v>603</v>
      </c>
      <c r="B5706" s="5">
        <v>49</v>
      </c>
      <c r="C5706" s="5">
        <v>49.2</v>
      </c>
      <c r="D5706" s="5">
        <v>368</v>
      </c>
      <c r="E5706" s="4" t="s">
        <v>861</v>
      </c>
      <c r="F5706" s="12">
        <v>1</v>
      </c>
      <c r="G5706" s="4" t="s">
        <v>1342</v>
      </c>
      <c r="H5706" s="4">
        <v>0.9</v>
      </c>
      <c r="I5706" s="4"/>
      <c r="J5706" s="17" t="s">
        <v>1347</v>
      </c>
      <c r="K5706" s="4"/>
      <c r="L5706" s="4">
        <v>1</v>
      </c>
      <c r="M5706" s="4" t="s">
        <v>1090</v>
      </c>
      <c r="N5706" s="4"/>
    </row>
    <row r="5707" spans="1:14" hidden="1" x14ac:dyDescent="0.3">
      <c r="A5707" s="5" t="s">
        <v>603</v>
      </c>
      <c r="B5707" s="5">
        <v>49</v>
      </c>
      <c r="C5707" s="5">
        <v>49.2</v>
      </c>
      <c r="D5707" s="5">
        <v>368</v>
      </c>
      <c r="E5707" s="4" t="s">
        <v>861</v>
      </c>
      <c r="F5707" s="12">
        <v>2</v>
      </c>
      <c r="G5707" s="4" t="s">
        <v>1342</v>
      </c>
      <c r="H5707" s="4">
        <v>1.6</v>
      </c>
      <c r="I5707" s="4"/>
      <c r="J5707" s="17" t="s">
        <v>1347</v>
      </c>
      <c r="K5707" s="4"/>
      <c r="L5707" s="4">
        <v>1</v>
      </c>
      <c r="M5707" s="4" t="s">
        <v>1090</v>
      </c>
      <c r="N5707" s="4"/>
    </row>
    <row r="5708" spans="1:14" hidden="1" x14ac:dyDescent="0.3">
      <c r="A5708" s="5" t="s">
        <v>603</v>
      </c>
      <c r="B5708" s="5">
        <v>49</v>
      </c>
      <c r="C5708" s="5">
        <v>49.2</v>
      </c>
      <c r="D5708" s="5">
        <v>368</v>
      </c>
      <c r="E5708" s="4" t="s">
        <v>861</v>
      </c>
      <c r="F5708" s="12">
        <v>3</v>
      </c>
      <c r="G5708" s="4" t="s">
        <v>1342</v>
      </c>
      <c r="H5708" s="4">
        <v>9.6</v>
      </c>
      <c r="I5708" s="4"/>
      <c r="J5708" s="17" t="s">
        <v>1347</v>
      </c>
      <c r="K5708" s="4"/>
      <c r="L5708" s="4">
        <v>1</v>
      </c>
      <c r="M5708" s="4" t="s">
        <v>1090</v>
      </c>
      <c r="N5708" s="4"/>
    </row>
    <row r="5709" spans="1:14" hidden="1" x14ac:dyDescent="0.3">
      <c r="A5709" s="5" t="s">
        <v>603</v>
      </c>
      <c r="B5709" s="5">
        <v>49</v>
      </c>
      <c r="C5709" s="5">
        <v>49.2</v>
      </c>
      <c r="D5709" s="5">
        <v>368</v>
      </c>
      <c r="E5709" s="4" t="s">
        <v>861</v>
      </c>
      <c r="F5709" s="12">
        <v>4</v>
      </c>
      <c r="G5709" s="4" t="s">
        <v>1342</v>
      </c>
      <c r="H5709" s="4">
        <v>8.5</v>
      </c>
      <c r="I5709" s="4"/>
      <c r="J5709" s="17" t="s">
        <v>1347</v>
      </c>
      <c r="K5709" s="4"/>
      <c r="L5709" s="4">
        <v>1</v>
      </c>
      <c r="M5709" s="4" t="s">
        <v>1090</v>
      </c>
      <c r="N5709" s="4"/>
    </row>
    <row r="5710" spans="1:14" hidden="1" x14ac:dyDescent="0.3">
      <c r="A5710" s="5" t="s">
        <v>603</v>
      </c>
      <c r="B5710" s="5">
        <v>49</v>
      </c>
      <c r="C5710" s="5">
        <v>49.2</v>
      </c>
      <c r="D5710" s="5">
        <v>368</v>
      </c>
      <c r="E5710" s="4" t="s">
        <v>861</v>
      </c>
      <c r="F5710" s="12">
        <v>5</v>
      </c>
      <c r="G5710" s="4" t="s">
        <v>1342</v>
      </c>
      <c r="H5710" s="4">
        <v>5.4</v>
      </c>
      <c r="I5710" s="4"/>
      <c r="J5710" s="17" t="s">
        <v>1347</v>
      </c>
      <c r="K5710" s="4"/>
      <c r="L5710" s="4">
        <v>1</v>
      </c>
      <c r="M5710" s="4" t="s">
        <v>1090</v>
      </c>
      <c r="N5710" s="4"/>
    </row>
    <row r="5711" spans="1:14" hidden="1" x14ac:dyDescent="0.3">
      <c r="A5711" s="5" t="s">
        <v>603</v>
      </c>
      <c r="B5711" s="5">
        <v>49</v>
      </c>
      <c r="C5711" s="5">
        <v>49.2</v>
      </c>
      <c r="D5711" s="5">
        <v>368</v>
      </c>
      <c r="E5711" s="4" t="s">
        <v>861</v>
      </c>
      <c r="F5711" s="12">
        <v>7.5</v>
      </c>
      <c r="G5711" s="4" t="s">
        <v>1342</v>
      </c>
      <c r="H5711" s="4">
        <v>28</v>
      </c>
      <c r="I5711" s="4"/>
      <c r="J5711" s="17" t="s">
        <v>1347</v>
      </c>
      <c r="K5711" s="4"/>
      <c r="L5711" s="4">
        <v>1</v>
      </c>
      <c r="M5711" s="4" t="s">
        <v>1090</v>
      </c>
      <c r="N5711" s="4"/>
    </row>
    <row r="5712" spans="1:14" hidden="1" x14ac:dyDescent="0.3">
      <c r="A5712" s="5" t="s">
        <v>603</v>
      </c>
      <c r="B5712" s="5">
        <v>49</v>
      </c>
      <c r="C5712" s="5">
        <v>49.2</v>
      </c>
      <c r="D5712" s="5">
        <v>368</v>
      </c>
      <c r="E5712" s="4" t="s">
        <v>861</v>
      </c>
      <c r="F5712" s="12">
        <v>10</v>
      </c>
      <c r="G5712" s="4" t="s">
        <v>1342</v>
      </c>
      <c r="H5712" s="4">
        <v>30</v>
      </c>
      <c r="I5712" s="4"/>
      <c r="J5712" s="17" t="s">
        <v>1347</v>
      </c>
      <c r="K5712" s="4"/>
      <c r="L5712" s="4">
        <v>1</v>
      </c>
      <c r="M5712" s="4" t="s">
        <v>1090</v>
      </c>
      <c r="N5712" s="4"/>
    </row>
    <row r="5713" spans="1:14" hidden="1" x14ac:dyDescent="0.3">
      <c r="A5713" s="5" t="s">
        <v>603</v>
      </c>
      <c r="B5713" s="5">
        <v>49</v>
      </c>
      <c r="C5713" s="5">
        <v>49.2</v>
      </c>
      <c r="D5713" s="5">
        <v>368</v>
      </c>
      <c r="E5713" s="4" t="s">
        <v>861</v>
      </c>
      <c r="F5713" s="12">
        <v>14</v>
      </c>
      <c r="G5713" s="4" t="s">
        <v>1342</v>
      </c>
      <c r="H5713" s="4">
        <v>33</v>
      </c>
      <c r="I5713" s="4"/>
      <c r="J5713" s="17" t="s">
        <v>1347</v>
      </c>
      <c r="K5713" s="4"/>
      <c r="L5713" s="4">
        <v>1</v>
      </c>
      <c r="M5713" s="4" t="s">
        <v>1090</v>
      </c>
      <c r="N5713" s="4"/>
    </row>
    <row r="5714" spans="1:14" hidden="1" x14ac:dyDescent="0.3">
      <c r="A5714" s="5" t="s">
        <v>603</v>
      </c>
      <c r="B5714" s="5">
        <v>49</v>
      </c>
      <c r="C5714" s="5">
        <v>49.2</v>
      </c>
      <c r="D5714" s="5">
        <v>368</v>
      </c>
      <c r="E5714" s="4" t="s">
        <v>861</v>
      </c>
      <c r="F5714" s="12">
        <v>17</v>
      </c>
      <c r="G5714" s="4" t="s">
        <v>1342</v>
      </c>
      <c r="H5714" s="4"/>
      <c r="I5714" s="4"/>
      <c r="J5714" s="17" t="s">
        <v>1347</v>
      </c>
      <c r="K5714" s="4"/>
      <c r="L5714" s="4">
        <v>1</v>
      </c>
      <c r="M5714" s="4" t="s">
        <v>1090</v>
      </c>
      <c r="N5714" s="4"/>
    </row>
    <row r="5715" spans="1:14" hidden="1" x14ac:dyDescent="0.3">
      <c r="A5715" s="5" t="s">
        <v>603</v>
      </c>
      <c r="B5715" s="5">
        <v>49</v>
      </c>
      <c r="C5715" s="5">
        <v>49.2</v>
      </c>
      <c r="D5715" s="5">
        <v>368</v>
      </c>
      <c r="E5715" s="4" t="s">
        <v>861</v>
      </c>
      <c r="F5715" s="12">
        <v>20</v>
      </c>
      <c r="G5715" s="4" t="s">
        <v>1342</v>
      </c>
      <c r="H5715" s="4"/>
      <c r="I5715" s="4"/>
      <c r="J5715" s="17" t="s">
        <v>1347</v>
      </c>
      <c r="K5715" s="4"/>
      <c r="L5715" s="4">
        <v>1</v>
      </c>
      <c r="M5715" s="4" t="s">
        <v>1090</v>
      </c>
      <c r="N5715" s="4"/>
    </row>
    <row r="5716" spans="1:14" hidden="1" x14ac:dyDescent="0.3">
      <c r="A5716" s="5" t="s">
        <v>603</v>
      </c>
      <c r="B5716" s="5">
        <v>49</v>
      </c>
      <c r="C5716" s="5">
        <v>49.2</v>
      </c>
      <c r="D5716" s="5">
        <v>368</v>
      </c>
      <c r="E5716" s="4" t="s">
        <v>861</v>
      </c>
      <c r="F5716" s="12" t="s">
        <v>922</v>
      </c>
      <c r="G5716" s="4" t="s">
        <v>1350</v>
      </c>
      <c r="H5716" s="4">
        <v>0.9</v>
      </c>
      <c r="I5716" s="4"/>
      <c r="J5716" s="17" t="s">
        <v>1347</v>
      </c>
      <c r="K5716" s="4"/>
      <c r="L5716" s="4">
        <v>1</v>
      </c>
      <c r="M5716" s="4" t="s">
        <v>1090</v>
      </c>
      <c r="N5716" s="4"/>
    </row>
    <row r="5717" spans="1:14" hidden="1" x14ac:dyDescent="0.3">
      <c r="A5717" s="5" t="s">
        <v>603</v>
      </c>
      <c r="B5717" s="5">
        <v>49</v>
      </c>
      <c r="C5717" s="5">
        <v>49.2</v>
      </c>
      <c r="D5717" s="5">
        <v>368</v>
      </c>
      <c r="E5717" s="4" t="s">
        <v>861</v>
      </c>
      <c r="F5717" s="12" t="s">
        <v>904</v>
      </c>
      <c r="G5717" s="4" t="s">
        <v>1350</v>
      </c>
      <c r="H5717" s="4">
        <v>0.7</v>
      </c>
      <c r="I5717" s="4"/>
      <c r="J5717" s="17" t="s">
        <v>1347</v>
      </c>
      <c r="K5717" s="4"/>
      <c r="L5717" s="4">
        <v>1</v>
      </c>
      <c r="M5717" s="4" t="s">
        <v>1090</v>
      </c>
      <c r="N5717" s="4"/>
    </row>
    <row r="5718" spans="1:14" hidden="1" x14ac:dyDescent="0.3">
      <c r="A5718" s="5" t="s">
        <v>603</v>
      </c>
      <c r="B5718" s="5">
        <v>49</v>
      </c>
      <c r="C5718" s="5">
        <v>49.2</v>
      </c>
      <c r="D5718" s="5">
        <v>368</v>
      </c>
      <c r="E5718" s="4" t="s">
        <v>861</v>
      </c>
      <c r="F5718" s="12" t="s">
        <v>905</v>
      </c>
      <c r="G5718" s="4" t="s">
        <v>1350</v>
      </c>
      <c r="H5718" s="4">
        <v>0.7</v>
      </c>
      <c r="I5718" s="4"/>
      <c r="J5718" s="17" t="s">
        <v>1347</v>
      </c>
      <c r="K5718" s="4"/>
      <c r="L5718" s="4">
        <v>1</v>
      </c>
      <c r="M5718" s="4" t="s">
        <v>1090</v>
      </c>
      <c r="N5718" s="4"/>
    </row>
    <row r="5719" spans="1:14" hidden="1" x14ac:dyDescent="0.3">
      <c r="A5719" s="5" t="s">
        <v>603</v>
      </c>
      <c r="B5719" s="5">
        <v>49</v>
      </c>
      <c r="C5719" s="5">
        <v>49.2</v>
      </c>
      <c r="D5719" s="5">
        <v>368</v>
      </c>
      <c r="E5719" s="4" t="s">
        <v>861</v>
      </c>
      <c r="F5719" s="12" t="s">
        <v>906</v>
      </c>
      <c r="G5719" s="4" t="s">
        <v>1350</v>
      </c>
      <c r="H5719" s="4">
        <v>0.8</v>
      </c>
      <c r="I5719" s="4"/>
      <c r="J5719" s="17" t="s">
        <v>1347</v>
      </c>
      <c r="K5719" s="4"/>
      <c r="L5719" s="4">
        <v>1</v>
      </c>
      <c r="M5719" s="4" t="s">
        <v>1090</v>
      </c>
      <c r="N5719" s="4"/>
    </row>
    <row r="5720" spans="1:14" hidden="1" x14ac:dyDescent="0.3">
      <c r="A5720" s="5" t="s">
        <v>603</v>
      </c>
      <c r="B5720" s="5">
        <v>49</v>
      </c>
      <c r="C5720" s="5">
        <v>49.2</v>
      </c>
      <c r="D5720" s="5">
        <v>368</v>
      </c>
      <c r="E5720" s="4" t="s">
        <v>861</v>
      </c>
      <c r="F5720" s="12" t="s">
        <v>903</v>
      </c>
      <c r="G5720" s="4" t="s">
        <v>1350</v>
      </c>
      <c r="H5720" s="4">
        <v>1.3</v>
      </c>
      <c r="I5720" s="4"/>
      <c r="J5720" s="17" t="s">
        <v>1347</v>
      </c>
      <c r="K5720" s="4"/>
      <c r="L5720" s="4">
        <v>1</v>
      </c>
      <c r="M5720" s="4" t="s">
        <v>1090</v>
      </c>
      <c r="N5720" s="4"/>
    </row>
    <row r="5721" spans="1:14" hidden="1" x14ac:dyDescent="0.3">
      <c r="A5721" s="5" t="s">
        <v>603</v>
      </c>
      <c r="B5721" s="5">
        <v>49</v>
      </c>
      <c r="C5721" s="5">
        <v>49.2</v>
      </c>
      <c r="D5721" s="5">
        <v>368</v>
      </c>
      <c r="E5721" s="4" t="s">
        <v>861</v>
      </c>
      <c r="F5721" s="12" t="s">
        <v>2100</v>
      </c>
      <c r="G5721" s="4" t="s">
        <v>1350</v>
      </c>
      <c r="H5721" s="4">
        <v>1.8</v>
      </c>
      <c r="I5721" s="4"/>
      <c r="J5721" s="17" t="s">
        <v>1347</v>
      </c>
      <c r="K5721" s="4"/>
      <c r="L5721" s="4">
        <v>1</v>
      </c>
      <c r="M5721" s="4" t="s">
        <v>1090</v>
      </c>
      <c r="N5721" s="4"/>
    </row>
    <row r="5722" spans="1:14" hidden="1" x14ac:dyDescent="0.3">
      <c r="A5722" s="5" t="s">
        <v>603</v>
      </c>
      <c r="B5722" s="5">
        <v>49</v>
      </c>
      <c r="C5722" s="5">
        <v>49.2</v>
      </c>
      <c r="D5722" s="5">
        <v>368</v>
      </c>
      <c r="E5722" s="4" t="s">
        <v>861</v>
      </c>
      <c r="F5722" s="12" t="s">
        <v>2101</v>
      </c>
      <c r="G5722" s="4" t="s">
        <v>1350</v>
      </c>
      <c r="H5722" s="4">
        <v>2.1</v>
      </c>
      <c r="I5722" s="4"/>
      <c r="J5722" s="17" t="s">
        <v>1347</v>
      </c>
      <c r="K5722" s="4"/>
      <c r="L5722" s="4">
        <v>1</v>
      </c>
      <c r="M5722" s="4" t="s">
        <v>1090</v>
      </c>
      <c r="N5722" s="4"/>
    </row>
    <row r="5723" spans="1:14" hidden="1" x14ac:dyDescent="0.3">
      <c r="A5723" s="5" t="s">
        <v>603</v>
      </c>
      <c r="B5723" s="5">
        <v>49</v>
      </c>
      <c r="C5723" s="5">
        <v>49.2</v>
      </c>
      <c r="D5723" s="5">
        <v>368</v>
      </c>
      <c r="E5723" s="4" t="s">
        <v>861</v>
      </c>
      <c r="F5723" s="12" t="s">
        <v>2102</v>
      </c>
      <c r="G5723" s="4" t="s">
        <v>1350</v>
      </c>
      <c r="H5723" s="4">
        <v>1.7</v>
      </c>
      <c r="I5723" s="4"/>
      <c r="J5723" s="17" t="s">
        <v>1347</v>
      </c>
      <c r="K5723" s="4"/>
      <c r="L5723" s="4">
        <v>1</v>
      </c>
      <c r="M5723" s="4" t="s">
        <v>1090</v>
      </c>
      <c r="N5723" s="4"/>
    </row>
    <row r="5724" spans="1:14" hidden="1" x14ac:dyDescent="0.3">
      <c r="A5724" s="5" t="s">
        <v>603</v>
      </c>
      <c r="B5724" s="5">
        <v>49</v>
      </c>
      <c r="C5724" s="5">
        <v>49.2</v>
      </c>
      <c r="D5724" s="5">
        <v>368</v>
      </c>
      <c r="E5724" s="4" t="s">
        <v>861</v>
      </c>
      <c r="F5724" s="12" t="s">
        <v>2103</v>
      </c>
      <c r="G5724" s="4" t="s">
        <v>1350</v>
      </c>
      <c r="H5724" s="4">
        <v>1</v>
      </c>
      <c r="I5724" s="4"/>
      <c r="J5724" s="17" t="s">
        <v>1347</v>
      </c>
      <c r="K5724" s="4"/>
      <c r="L5724" s="4">
        <v>1</v>
      </c>
      <c r="M5724" s="4" t="s">
        <v>1090</v>
      </c>
      <c r="N5724" s="4"/>
    </row>
    <row r="5725" spans="1:14" hidden="1" x14ac:dyDescent="0.3">
      <c r="A5725" s="5" t="s">
        <v>603</v>
      </c>
      <c r="B5725" s="5">
        <v>49</v>
      </c>
      <c r="C5725" s="5">
        <v>49.2</v>
      </c>
      <c r="D5725" s="5">
        <v>368</v>
      </c>
      <c r="E5725" s="4" t="s">
        <v>861</v>
      </c>
      <c r="F5725" s="12" t="s">
        <v>2104</v>
      </c>
      <c r="G5725" s="4" t="s">
        <v>1350</v>
      </c>
      <c r="H5725" s="4"/>
      <c r="I5725" s="4"/>
      <c r="J5725" s="17" t="s">
        <v>1347</v>
      </c>
      <c r="K5725" s="4"/>
      <c r="L5725" s="4">
        <v>1</v>
      </c>
      <c r="M5725" s="4" t="s">
        <v>1090</v>
      </c>
      <c r="N5725" s="4"/>
    </row>
    <row r="5726" spans="1:14" hidden="1" x14ac:dyDescent="0.3">
      <c r="A5726" s="5" t="s">
        <v>603</v>
      </c>
      <c r="B5726" s="5">
        <v>49</v>
      </c>
      <c r="C5726" s="5">
        <v>49.2</v>
      </c>
      <c r="D5726" s="5">
        <v>368</v>
      </c>
      <c r="E5726" s="4" t="s">
        <v>861</v>
      </c>
      <c r="F5726" s="12" t="s">
        <v>2105</v>
      </c>
      <c r="G5726" s="4" t="s">
        <v>1350</v>
      </c>
      <c r="H5726" s="4"/>
      <c r="I5726" s="4"/>
      <c r="J5726" s="17" t="s">
        <v>1347</v>
      </c>
      <c r="K5726" s="4"/>
      <c r="L5726" s="4">
        <v>1</v>
      </c>
      <c r="M5726" s="4" t="s">
        <v>1090</v>
      </c>
      <c r="N5726" s="4"/>
    </row>
    <row r="5727" spans="1:14" hidden="1" x14ac:dyDescent="0.3">
      <c r="A5727" s="5" t="s">
        <v>603</v>
      </c>
      <c r="B5727" s="5">
        <v>49</v>
      </c>
      <c r="C5727" s="5">
        <v>49.2</v>
      </c>
      <c r="D5727" s="5">
        <v>369</v>
      </c>
      <c r="E5727" s="4" t="s">
        <v>1339</v>
      </c>
      <c r="F5727" s="4"/>
      <c r="G5727" s="4" t="s">
        <v>1337</v>
      </c>
      <c r="H5727" s="4">
        <v>1061.1032879999998</v>
      </c>
      <c r="I5727" s="4">
        <v>111.57342488431671</v>
      </c>
      <c r="J5727" s="17" t="s">
        <v>875</v>
      </c>
      <c r="K5727" s="4" t="s">
        <v>881</v>
      </c>
      <c r="L5727" s="4">
        <v>5</v>
      </c>
      <c r="M5727" s="4" t="s">
        <v>1338</v>
      </c>
      <c r="N5727" s="4"/>
    </row>
    <row r="5728" spans="1:14" hidden="1" x14ac:dyDescent="0.3">
      <c r="A5728" s="5" t="s">
        <v>603</v>
      </c>
      <c r="B5728" s="5">
        <v>49</v>
      </c>
      <c r="C5728" s="5">
        <v>49.2</v>
      </c>
      <c r="D5728" s="5">
        <v>369</v>
      </c>
      <c r="E5728" s="4" t="s">
        <v>1340</v>
      </c>
      <c r="F5728" s="4"/>
      <c r="G5728" s="4" t="s">
        <v>2229</v>
      </c>
      <c r="H5728" s="4">
        <v>0.27399999999999997</v>
      </c>
      <c r="I5728" s="4">
        <v>6.8044103344816073E-2</v>
      </c>
      <c r="J5728" s="17" t="s">
        <v>1060</v>
      </c>
      <c r="K5728" s="4" t="s">
        <v>881</v>
      </c>
      <c r="L5728" s="4">
        <v>5</v>
      </c>
      <c r="M5728" s="4" t="s">
        <v>1338</v>
      </c>
      <c r="N5728" s="4"/>
    </row>
    <row r="5729" spans="1:14" hidden="1" x14ac:dyDescent="0.3">
      <c r="A5729" s="5" t="s">
        <v>603</v>
      </c>
      <c r="B5729" s="5">
        <v>49</v>
      </c>
      <c r="C5729" s="5">
        <v>49.2</v>
      </c>
      <c r="D5729" s="5">
        <v>369</v>
      </c>
      <c r="E5729" s="4" t="s">
        <v>1340</v>
      </c>
      <c r="F5729" s="4"/>
      <c r="G5729" s="4" t="s">
        <v>2229</v>
      </c>
      <c r="H5729" s="4">
        <v>2.4200000000000004</v>
      </c>
      <c r="I5729" s="4">
        <v>0.68399561402102471</v>
      </c>
      <c r="J5729" s="17" t="s">
        <v>1060</v>
      </c>
      <c r="K5729" s="4" t="s">
        <v>881</v>
      </c>
      <c r="L5729" s="4">
        <v>5</v>
      </c>
      <c r="M5729" s="4" t="s">
        <v>1338</v>
      </c>
      <c r="N5729" s="4"/>
    </row>
    <row r="5730" spans="1:14" hidden="1" x14ac:dyDescent="0.3">
      <c r="A5730" s="5" t="s">
        <v>603</v>
      </c>
      <c r="B5730" s="5">
        <v>49</v>
      </c>
      <c r="C5730" s="5">
        <v>49.2</v>
      </c>
      <c r="D5730" s="5">
        <v>369</v>
      </c>
      <c r="E5730" s="4" t="s">
        <v>1340</v>
      </c>
      <c r="F5730" s="4"/>
      <c r="G5730" s="4" t="s">
        <v>1896</v>
      </c>
      <c r="H5730" s="4">
        <v>50.51</v>
      </c>
      <c r="I5730" s="4">
        <v>26.505413597980329</v>
      </c>
      <c r="J5730" s="17" t="s">
        <v>1060</v>
      </c>
      <c r="K5730" s="4" t="s">
        <v>881</v>
      </c>
      <c r="L5730" s="4">
        <v>5</v>
      </c>
      <c r="M5730" s="4" t="s">
        <v>1338</v>
      </c>
      <c r="N5730" s="4"/>
    </row>
    <row r="5731" spans="1:14" hidden="1" x14ac:dyDescent="0.3">
      <c r="A5731" s="5" t="s">
        <v>603</v>
      </c>
      <c r="B5731" s="5">
        <v>49</v>
      </c>
      <c r="C5731" s="5">
        <v>49.2</v>
      </c>
      <c r="D5731" s="5">
        <v>369</v>
      </c>
      <c r="E5731" s="4" t="s">
        <v>1340</v>
      </c>
      <c r="F5731" s="4"/>
      <c r="G5731" s="4" t="s">
        <v>1341</v>
      </c>
      <c r="H5731" s="4">
        <v>1.8919999999999999</v>
      </c>
      <c r="I5731" s="4">
        <v>0.81833367277657698</v>
      </c>
      <c r="J5731" s="17" t="s">
        <v>1060</v>
      </c>
      <c r="K5731" s="4" t="s">
        <v>881</v>
      </c>
      <c r="L5731" s="4">
        <v>5</v>
      </c>
      <c r="M5731" s="4" t="s">
        <v>1338</v>
      </c>
      <c r="N5731" s="4"/>
    </row>
    <row r="5732" spans="1:14" hidden="1" x14ac:dyDescent="0.3">
      <c r="A5732" s="5" t="s">
        <v>603</v>
      </c>
      <c r="B5732" s="5">
        <v>49</v>
      </c>
      <c r="C5732" s="5">
        <v>49.2</v>
      </c>
      <c r="D5732" s="5">
        <v>369</v>
      </c>
      <c r="E5732" s="4" t="s">
        <v>1340</v>
      </c>
      <c r="F5732" s="4"/>
      <c r="G5732" s="4" t="s">
        <v>1342</v>
      </c>
      <c r="H5732" s="4">
        <v>49.878</v>
      </c>
      <c r="I5732" s="4">
        <v>11.957649016424586</v>
      </c>
      <c r="J5732" s="17" t="s">
        <v>1060</v>
      </c>
      <c r="K5732" s="4" t="s">
        <v>881</v>
      </c>
      <c r="L5732" s="4">
        <v>5</v>
      </c>
      <c r="M5732" s="4" t="s">
        <v>1338</v>
      </c>
      <c r="N5732" s="4"/>
    </row>
    <row r="5733" spans="1:14" hidden="1" x14ac:dyDescent="0.3">
      <c r="A5733" s="5" t="s">
        <v>603</v>
      </c>
      <c r="B5733" s="5">
        <v>49</v>
      </c>
      <c r="C5733" s="5">
        <v>49.2</v>
      </c>
      <c r="D5733" s="5">
        <v>369</v>
      </c>
      <c r="E5733" s="4" t="s">
        <v>861</v>
      </c>
      <c r="F5733" s="4" t="s">
        <v>1377</v>
      </c>
      <c r="G5733" s="4" t="s">
        <v>962</v>
      </c>
      <c r="H5733" s="4">
        <v>22.471492554933182</v>
      </c>
      <c r="I5733" s="4">
        <v>1.2185360365818974</v>
      </c>
      <c r="J5733" s="17" t="s">
        <v>856</v>
      </c>
      <c r="K5733" s="4" t="s">
        <v>881</v>
      </c>
      <c r="L5733" s="4">
        <v>5</v>
      </c>
      <c r="M5733" s="4" t="s">
        <v>1338</v>
      </c>
      <c r="N5733" s="4"/>
    </row>
    <row r="5734" spans="1:14" hidden="1" x14ac:dyDescent="0.3">
      <c r="A5734" s="5" t="s">
        <v>603</v>
      </c>
      <c r="B5734" s="5">
        <v>49</v>
      </c>
      <c r="C5734" s="5">
        <v>49.2</v>
      </c>
      <c r="D5734" s="5">
        <v>369</v>
      </c>
      <c r="E5734" s="4" t="s">
        <v>861</v>
      </c>
      <c r="F5734" s="4" t="s">
        <v>1377</v>
      </c>
      <c r="G5734" s="4" t="s">
        <v>1129</v>
      </c>
      <c r="H5734" s="4">
        <v>0.440428686409152</v>
      </c>
      <c r="I5734" s="4">
        <v>6.4519712031105486E-2</v>
      </c>
      <c r="J5734" s="17" t="s">
        <v>856</v>
      </c>
      <c r="K5734" s="4" t="s">
        <v>881</v>
      </c>
      <c r="L5734" s="4">
        <v>5</v>
      </c>
      <c r="M5734" s="4" t="s">
        <v>1338</v>
      </c>
      <c r="N5734" s="4"/>
    </row>
    <row r="5735" spans="1:14" hidden="1" x14ac:dyDescent="0.3">
      <c r="A5735" s="5" t="s">
        <v>603</v>
      </c>
      <c r="B5735" s="5">
        <v>49</v>
      </c>
      <c r="C5735" s="5">
        <v>49.2</v>
      </c>
      <c r="D5735" s="5">
        <v>369</v>
      </c>
      <c r="E5735" s="4" t="s">
        <v>861</v>
      </c>
      <c r="F5735" s="4" t="s">
        <v>1377</v>
      </c>
      <c r="G5735" s="4" t="s">
        <v>1089</v>
      </c>
      <c r="H5735" s="4">
        <v>0.79591637937480075</v>
      </c>
      <c r="I5735" s="4">
        <v>0.15361177871105117</v>
      </c>
      <c r="J5735" s="17" t="s">
        <v>856</v>
      </c>
      <c r="K5735" s="4" t="s">
        <v>881</v>
      </c>
      <c r="L5735" s="4">
        <v>5</v>
      </c>
      <c r="M5735" s="4" t="s">
        <v>1338</v>
      </c>
      <c r="N5735" s="4"/>
    </row>
    <row r="5736" spans="1:14" hidden="1" x14ac:dyDescent="0.3">
      <c r="A5736" s="5" t="s">
        <v>603</v>
      </c>
      <c r="B5736" s="5">
        <v>49</v>
      </c>
      <c r="C5736" s="5">
        <v>49.2</v>
      </c>
      <c r="D5736" s="5">
        <v>369</v>
      </c>
      <c r="E5736" s="4" t="s">
        <v>861</v>
      </c>
      <c r="F5736" s="4" t="s">
        <v>1377</v>
      </c>
      <c r="G5736" s="4" t="s">
        <v>1759</v>
      </c>
      <c r="H5736" s="4">
        <v>0.3554876929656488</v>
      </c>
      <c r="I5736" s="4">
        <v>9.3934082529530269E-2</v>
      </c>
      <c r="J5736" s="17" t="s">
        <v>856</v>
      </c>
      <c r="K5736" s="4" t="s">
        <v>881</v>
      </c>
      <c r="L5736" s="4">
        <v>5</v>
      </c>
      <c r="M5736" s="4" t="s">
        <v>1338</v>
      </c>
      <c r="N5736" s="4"/>
    </row>
    <row r="5737" spans="1:14" hidden="1" x14ac:dyDescent="0.3">
      <c r="A5737" s="5" t="s">
        <v>603</v>
      </c>
      <c r="B5737" s="5">
        <v>49</v>
      </c>
      <c r="C5737" s="5">
        <v>49.2</v>
      </c>
      <c r="D5737" s="5">
        <v>369</v>
      </c>
      <c r="E5737" s="4" t="s">
        <v>861</v>
      </c>
      <c r="F5737" s="4" t="s">
        <v>1377</v>
      </c>
      <c r="G5737" s="4" t="s">
        <v>968</v>
      </c>
      <c r="H5737" s="4">
        <v>14.324419762788015</v>
      </c>
      <c r="I5737" s="4">
        <v>1.0808643074235378</v>
      </c>
      <c r="J5737" s="17" t="s">
        <v>856</v>
      </c>
      <c r="K5737" s="4" t="s">
        <v>881</v>
      </c>
      <c r="L5737" s="4">
        <v>5</v>
      </c>
      <c r="M5737" s="4" t="s">
        <v>1338</v>
      </c>
      <c r="N5737" s="4"/>
    </row>
    <row r="5738" spans="1:14" hidden="1" x14ac:dyDescent="0.3">
      <c r="A5738" s="5" t="s">
        <v>603</v>
      </c>
      <c r="B5738" s="5">
        <v>49</v>
      </c>
      <c r="C5738" s="5">
        <v>49.2</v>
      </c>
      <c r="D5738" s="5">
        <v>369</v>
      </c>
      <c r="E5738" s="4" t="s">
        <v>861</v>
      </c>
      <c r="F5738" s="4" t="s">
        <v>1377</v>
      </c>
      <c r="G5738" s="4" t="s">
        <v>1315</v>
      </c>
      <c r="H5738" s="4">
        <v>185.87180000000001</v>
      </c>
      <c r="I5738" s="4">
        <v>17.208231306557913</v>
      </c>
      <c r="J5738" s="17" t="s">
        <v>1343</v>
      </c>
      <c r="K5738" s="4" t="s">
        <v>881</v>
      </c>
      <c r="L5738" s="4">
        <v>5</v>
      </c>
      <c r="M5738" s="4" t="s">
        <v>1338</v>
      </c>
      <c r="N5738" s="4"/>
    </row>
    <row r="5739" spans="1:14" hidden="1" x14ac:dyDescent="0.3">
      <c r="A5739" s="5" t="s">
        <v>603</v>
      </c>
      <c r="B5739" s="5">
        <v>49</v>
      </c>
      <c r="C5739" s="5">
        <v>49.2</v>
      </c>
      <c r="D5739" s="5">
        <v>369</v>
      </c>
      <c r="E5739" s="4" t="s">
        <v>861</v>
      </c>
      <c r="F5739" s="4" t="s">
        <v>1377</v>
      </c>
      <c r="G5739" s="4" t="s">
        <v>1317</v>
      </c>
      <c r="H5739" s="4">
        <v>-0.35599999999999998</v>
      </c>
      <c r="I5739" s="4">
        <v>3.2093613071762429E-2</v>
      </c>
      <c r="J5739" s="17"/>
      <c r="K5739" s="4" t="s">
        <v>881</v>
      </c>
      <c r="L5739" s="4">
        <v>5</v>
      </c>
      <c r="M5739" s="4" t="s">
        <v>1338</v>
      </c>
      <c r="N5739" s="4"/>
    </row>
    <row r="5740" spans="1:14" hidden="1" x14ac:dyDescent="0.3">
      <c r="A5740" s="5" t="s">
        <v>603</v>
      </c>
      <c r="B5740" s="5">
        <v>49</v>
      </c>
      <c r="C5740" s="5">
        <v>49.2</v>
      </c>
      <c r="D5740" s="5">
        <v>369</v>
      </c>
      <c r="E5740" s="4" t="s">
        <v>861</v>
      </c>
      <c r="F5740" s="4" t="s">
        <v>1377</v>
      </c>
      <c r="G5740" s="4" t="s">
        <v>1314</v>
      </c>
      <c r="H5740" s="4">
        <v>2.63</v>
      </c>
      <c r="I5740" s="4">
        <v>0.30133038346638985</v>
      </c>
      <c r="J5740" s="17"/>
      <c r="K5740" s="4" t="s">
        <v>881</v>
      </c>
      <c r="L5740" s="4">
        <v>5</v>
      </c>
      <c r="M5740" s="4" t="s">
        <v>1338</v>
      </c>
      <c r="N5740" s="4"/>
    </row>
    <row r="5741" spans="1:14" hidden="1" x14ac:dyDescent="0.3">
      <c r="A5741" s="5" t="s">
        <v>603</v>
      </c>
      <c r="B5741" s="5">
        <v>49</v>
      </c>
      <c r="C5741" s="5">
        <v>49.2</v>
      </c>
      <c r="D5741" s="5">
        <v>369</v>
      </c>
      <c r="E5741" s="4" t="s">
        <v>861</v>
      </c>
      <c r="F5741" s="4" t="s">
        <v>1377</v>
      </c>
      <c r="G5741" s="4" t="s">
        <v>943</v>
      </c>
      <c r="H5741" s="4">
        <v>8.9271999999999991</v>
      </c>
      <c r="I5741" s="4">
        <v>1.4786699090736972</v>
      </c>
      <c r="J5741" s="17" t="s">
        <v>856</v>
      </c>
      <c r="K5741" s="4" t="s">
        <v>881</v>
      </c>
      <c r="L5741" s="4">
        <v>5</v>
      </c>
      <c r="M5741" s="4" t="s">
        <v>1338</v>
      </c>
      <c r="N5741" s="4"/>
    </row>
    <row r="5742" spans="1:14" hidden="1" x14ac:dyDescent="0.3">
      <c r="A5742" s="5" t="s">
        <v>603</v>
      </c>
      <c r="B5742" s="5">
        <v>53</v>
      </c>
      <c r="C5742" s="5">
        <v>53.1</v>
      </c>
      <c r="D5742" s="5">
        <v>370</v>
      </c>
      <c r="E5742" s="4" t="s">
        <v>861</v>
      </c>
      <c r="F5742" s="12">
        <v>0</v>
      </c>
      <c r="G5742" s="4" t="s">
        <v>1896</v>
      </c>
      <c r="H5742" s="4">
        <v>0.2</v>
      </c>
      <c r="I5742" s="4"/>
      <c r="J5742" s="17" t="s">
        <v>1347</v>
      </c>
      <c r="K5742" s="4"/>
      <c r="L5742" s="4">
        <v>1</v>
      </c>
      <c r="M5742" s="4" t="s">
        <v>1090</v>
      </c>
      <c r="N5742" s="4"/>
    </row>
    <row r="5743" spans="1:14" hidden="1" x14ac:dyDescent="0.3">
      <c r="A5743" s="5" t="s">
        <v>603</v>
      </c>
      <c r="B5743" s="5">
        <v>53</v>
      </c>
      <c r="C5743" s="5">
        <v>53.1</v>
      </c>
      <c r="D5743" s="5">
        <v>370</v>
      </c>
      <c r="E5743" s="4" t="s">
        <v>861</v>
      </c>
      <c r="F5743" s="79">
        <v>1</v>
      </c>
      <c r="G5743" s="4" t="s">
        <v>1896</v>
      </c>
      <c r="H5743" s="4">
        <v>22</v>
      </c>
      <c r="I5743" s="4"/>
      <c r="J5743" s="17" t="s">
        <v>1347</v>
      </c>
      <c r="K5743" s="4"/>
      <c r="L5743" s="4">
        <v>1</v>
      </c>
      <c r="M5743" s="4" t="s">
        <v>1090</v>
      </c>
      <c r="N5743" s="4"/>
    </row>
    <row r="5744" spans="1:14" hidden="1" x14ac:dyDescent="0.3">
      <c r="A5744" s="5" t="s">
        <v>603</v>
      </c>
      <c r="B5744" s="5">
        <v>53</v>
      </c>
      <c r="C5744" s="5">
        <v>53.1</v>
      </c>
      <c r="D5744" s="5">
        <v>370</v>
      </c>
      <c r="E5744" s="4" t="s">
        <v>861</v>
      </c>
      <c r="F5744" s="79">
        <v>2</v>
      </c>
      <c r="G5744" s="4" t="s">
        <v>1896</v>
      </c>
      <c r="H5744" s="4">
        <v>12.1</v>
      </c>
      <c r="I5744" s="4"/>
      <c r="J5744" s="17" t="s">
        <v>1347</v>
      </c>
      <c r="K5744" s="4"/>
      <c r="L5744" s="4">
        <v>1</v>
      </c>
      <c r="M5744" s="4" t="s">
        <v>1090</v>
      </c>
      <c r="N5744" s="4"/>
    </row>
    <row r="5745" spans="1:14" hidden="1" x14ac:dyDescent="0.3">
      <c r="A5745" s="5" t="s">
        <v>603</v>
      </c>
      <c r="B5745" s="5">
        <v>53</v>
      </c>
      <c r="C5745" s="5">
        <v>53.1</v>
      </c>
      <c r="D5745" s="5">
        <v>370</v>
      </c>
      <c r="E5745" s="4" t="s">
        <v>861</v>
      </c>
      <c r="F5745" s="79">
        <v>3</v>
      </c>
      <c r="G5745" s="4" t="s">
        <v>1896</v>
      </c>
      <c r="H5745" s="4">
        <v>47</v>
      </c>
      <c r="I5745" s="4"/>
      <c r="J5745" s="17" t="s">
        <v>1347</v>
      </c>
      <c r="K5745" s="4"/>
      <c r="L5745" s="4">
        <v>1</v>
      </c>
      <c r="M5745" s="4" t="s">
        <v>1090</v>
      </c>
      <c r="N5745" s="4"/>
    </row>
    <row r="5746" spans="1:14" hidden="1" x14ac:dyDescent="0.3">
      <c r="A5746" s="5" t="s">
        <v>603</v>
      </c>
      <c r="B5746" s="5">
        <v>53</v>
      </c>
      <c r="C5746" s="5">
        <v>53.1</v>
      </c>
      <c r="D5746" s="5">
        <v>370</v>
      </c>
      <c r="E5746" s="4" t="s">
        <v>861</v>
      </c>
      <c r="F5746" s="79">
        <v>4</v>
      </c>
      <c r="G5746" s="4" t="s">
        <v>1896</v>
      </c>
      <c r="H5746" s="4">
        <v>49</v>
      </c>
      <c r="I5746" s="4"/>
      <c r="J5746" s="17" t="s">
        <v>1347</v>
      </c>
      <c r="K5746" s="4"/>
      <c r="L5746" s="4">
        <v>1</v>
      </c>
      <c r="M5746" s="4" t="s">
        <v>1090</v>
      </c>
      <c r="N5746" s="4"/>
    </row>
    <row r="5747" spans="1:14" hidden="1" x14ac:dyDescent="0.3">
      <c r="A5747" s="5" t="s">
        <v>603</v>
      </c>
      <c r="B5747" s="5">
        <v>53</v>
      </c>
      <c r="C5747" s="5">
        <v>53.1</v>
      </c>
      <c r="D5747" s="5">
        <v>370</v>
      </c>
      <c r="E5747" s="4" t="s">
        <v>861</v>
      </c>
      <c r="F5747" s="79">
        <v>5</v>
      </c>
      <c r="G5747" s="4" t="s">
        <v>1896</v>
      </c>
      <c r="H5747" s="4">
        <v>49</v>
      </c>
      <c r="I5747" s="4"/>
      <c r="J5747" s="17" t="s">
        <v>1347</v>
      </c>
      <c r="K5747" s="4"/>
      <c r="L5747" s="4">
        <v>1</v>
      </c>
      <c r="M5747" s="4" t="s">
        <v>1090</v>
      </c>
      <c r="N5747" s="4"/>
    </row>
    <row r="5748" spans="1:14" hidden="1" x14ac:dyDescent="0.3">
      <c r="A5748" s="5" t="s">
        <v>603</v>
      </c>
      <c r="B5748" s="5">
        <v>53</v>
      </c>
      <c r="C5748" s="5">
        <v>53.1</v>
      </c>
      <c r="D5748" s="5">
        <v>370</v>
      </c>
      <c r="E5748" s="4" t="s">
        <v>861</v>
      </c>
      <c r="F5748" s="12">
        <v>7.5</v>
      </c>
      <c r="G5748" s="4" t="s">
        <v>1896</v>
      </c>
      <c r="H5748" s="4">
        <v>46</v>
      </c>
      <c r="I5748" s="4"/>
      <c r="J5748" s="17" t="s">
        <v>1347</v>
      </c>
      <c r="K5748" s="4"/>
      <c r="L5748" s="4">
        <v>1</v>
      </c>
      <c r="M5748" s="4" t="s">
        <v>1090</v>
      </c>
      <c r="N5748" s="4"/>
    </row>
    <row r="5749" spans="1:14" hidden="1" x14ac:dyDescent="0.3">
      <c r="A5749" s="5" t="s">
        <v>603</v>
      </c>
      <c r="B5749" s="5">
        <v>53</v>
      </c>
      <c r="C5749" s="5">
        <v>53.1</v>
      </c>
      <c r="D5749" s="5">
        <v>370</v>
      </c>
      <c r="E5749" s="4" t="s">
        <v>861</v>
      </c>
      <c r="F5749" s="12">
        <v>10</v>
      </c>
      <c r="G5749" s="4" t="s">
        <v>1896</v>
      </c>
      <c r="H5749" s="4">
        <v>20.9</v>
      </c>
      <c r="I5749" s="4"/>
      <c r="J5749" s="17" t="s">
        <v>1347</v>
      </c>
      <c r="K5749" s="4"/>
      <c r="L5749" s="4">
        <v>1</v>
      </c>
      <c r="M5749" s="4" t="s">
        <v>1090</v>
      </c>
      <c r="N5749" s="4"/>
    </row>
    <row r="5750" spans="1:14" hidden="1" x14ac:dyDescent="0.3">
      <c r="A5750" s="5" t="s">
        <v>603</v>
      </c>
      <c r="B5750" s="5">
        <v>53</v>
      </c>
      <c r="C5750" s="5">
        <v>53.1</v>
      </c>
      <c r="D5750" s="5">
        <v>370</v>
      </c>
      <c r="E5750" s="4" t="s">
        <v>861</v>
      </c>
      <c r="F5750" s="12">
        <v>14</v>
      </c>
      <c r="G5750" s="4" t="s">
        <v>1896</v>
      </c>
      <c r="H5750" s="4">
        <v>79.2</v>
      </c>
      <c r="I5750" s="4"/>
      <c r="J5750" s="17" t="s">
        <v>1347</v>
      </c>
      <c r="K5750" s="4"/>
      <c r="L5750" s="4">
        <v>1</v>
      </c>
      <c r="M5750" s="4" t="s">
        <v>1090</v>
      </c>
      <c r="N5750" s="4"/>
    </row>
    <row r="5751" spans="1:14" hidden="1" x14ac:dyDescent="0.3">
      <c r="A5751" s="5" t="s">
        <v>603</v>
      </c>
      <c r="B5751" s="5">
        <v>53</v>
      </c>
      <c r="C5751" s="5">
        <v>53.1</v>
      </c>
      <c r="D5751" s="5">
        <v>370</v>
      </c>
      <c r="E5751" s="4" t="s">
        <v>861</v>
      </c>
      <c r="F5751" s="12">
        <v>17</v>
      </c>
      <c r="G5751" s="4" t="s">
        <v>1896</v>
      </c>
      <c r="H5751" s="4">
        <v>61.3</v>
      </c>
      <c r="I5751" s="4"/>
      <c r="J5751" s="17" t="s">
        <v>1347</v>
      </c>
      <c r="K5751" s="4"/>
      <c r="L5751" s="4">
        <v>1</v>
      </c>
      <c r="M5751" s="4" t="s">
        <v>1090</v>
      </c>
      <c r="N5751" s="4"/>
    </row>
    <row r="5752" spans="1:14" hidden="1" x14ac:dyDescent="0.3">
      <c r="A5752" s="5" t="s">
        <v>603</v>
      </c>
      <c r="B5752" s="5">
        <v>53</v>
      </c>
      <c r="C5752" s="5">
        <v>53.1</v>
      </c>
      <c r="D5752" s="5">
        <v>370</v>
      </c>
      <c r="E5752" s="4" t="s">
        <v>861</v>
      </c>
      <c r="F5752" s="12">
        <v>20</v>
      </c>
      <c r="G5752" s="4" t="s">
        <v>1896</v>
      </c>
      <c r="H5752" s="4">
        <v>39</v>
      </c>
      <c r="I5752" s="4"/>
      <c r="J5752" s="17" t="s">
        <v>1347</v>
      </c>
      <c r="K5752" s="4"/>
      <c r="L5752" s="4">
        <v>1</v>
      </c>
      <c r="M5752" s="4" t="s">
        <v>1090</v>
      </c>
      <c r="N5752" s="4"/>
    </row>
    <row r="5753" spans="1:14" hidden="1" x14ac:dyDescent="0.3">
      <c r="A5753" s="5" t="s">
        <v>603</v>
      </c>
      <c r="B5753" s="5">
        <v>53</v>
      </c>
      <c r="C5753" s="5">
        <v>53.1</v>
      </c>
      <c r="D5753" s="5">
        <v>370</v>
      </c>
      <c r="E5753" s="4" t="s">
        <v>861</v>
      </c>
      <c r="F5753" s="12">
        <v>0</v>
      </c>
      <c r="G5753" s="4" t="s">
        <v>2229</v>
      </c>
      <c r="H5753" s="4">
        <v>0.18</v>
      </c>
      <c r="I5753" s="4"/>
      <c r="J5753" s="17" t="s">
        <v>1347</v>
      </c>
      <c r="K5753" s="4"/>
      <c r="L5753" s="4">
        <v>1</v>
      </c>
      <c r="M5753" s="4" t="s">
        <v>1090</v>
      </c>
      <c r="N5753" s="4"/>
    </row>
    <row r="5754" spans="1:14" hidden="1" x14ac:dyDescent="0.3">
      <c r="A5754" s="5" t="s">
        <v>603</v>
      </c>
      <c r="B5754" s="5">
        <v>53</v>
      </c>
      <c r="C5754" s="5">
        <v>53.1</v>
      </c>
      <c r="D5754" s="5">
        <v>370</v>
      </c>
      <c r="E5754" s="4" t="s">
        <v>861</v>
      </c>
      <c r="F5754" s="12">
        <v>1</v>
      </c>
      <c r="G5754" s="4" t="s">
        <v>2229</v>
      </c>
      <c r="H5754" s="4">
        <v>0.28999999999999998</v>
      </c>
      <c r="I5754" s="4"/>
      <c r="J5754" s="17" t="s">
        <v>1347</v>
      </c>
      <c r="K5754" s="4"/>
      <c r="L5754" s="4">
        <v>1</v>
      </c>
      <c r="M5754" s="4" t="s">
        <v>1090</v>
      </c>
      <c r="N5754" s="4"/>
    </row>
    <row r="5755" spans="1:14" hidden="1" x14ac:dyDescent="0.3">
      <c r="A5755" s="5" t="s">
        <v>603</v>
      </c>
      <c r="B5755" s="5">
        <v>53</v>
      </c>
      <c r="C5755" s="5">
        <v>53.1</v>
      </c>
      <c r="D5755" s="5">
        <v>370</v>
      </c>
      <c r="E5755" s="4" t="s">
        <v>861</v>
      </c>
      <c r="F5755" s="12">
        <v>2</v>
      </c>
      <c r="G5755" s="4" t="s">
        <v>2229</v>
      </c>
      <c r="H5755" s="4">
        <v>0.4</v>
      </c>
      <c r="I5755" s="4"/>
      <c r="J5755" s="17" t="s">
        <v>1347</v>
      </c>
      <c r="K5755" s="4"/>
      <c r="L5755" s="4">
        <v>1</v>
      </c>
      <c r="M5755" s="4" t="s">
        <v>1090</v>
      </c>
      <c r="N5755" s="4"/>
    </row>
    <row r="5756" spans="1:14" hidden="1" x14ac:dyDescent="0.3">
      <c r="A5756" s="5" t="s">
        <v>603</v>
      </c>
      <c r="B5756" s="5">
        <v>53</v>
      </c>
      <c r="C5756" s="5">
        <v>53.1</v>
      </c>
      <c r="D5756" s="5">
        <v>370</v>
      </c>
      <c r="E5756" s="4" t="s">
        <v>861</v>
      </c>
      <c r="F5756" s="12">
        <v>3</v>
      </c>
      <c r="G5756" s="4" t="s">
        <v>2229</v>
      </c>
      <c r="H5756" s="4">
        <v>0.43</v>
      </c>
      <c r="I5756" s="4"/>
      <c r="J5756" s="17" t="s">
        <v>1347</v>
      </c>
      <c r="K5756" s="4"/>
      <c r="L5756" s="4">
        <v>1</v>
      </c>
      <c r="M5756" s="4" t="s">
        <v>1090</v>
      </c>
      <c r="N5756" s="4"/>
    </row>
    <row r="5757" spans="1:14" hidden="1" x14ac:dyDescent="0.3">
      <c r="A5757" s="5" t="s">
        <v>603</v>
      </c>
      <c r="B5757" s="5">
        <v>53</v>
      </c>
      <c r="C5757" s="5">
        <v>53.1</v>
      </c>
      <c r="D5757" s="5">
        <v>370</v>
      </c>
      <c r="E5757" s="4" t="s">
        <v>861</v>
      </c>
      <c r="F5757" s="12">
        <v>4</v>
      </c>
      <c r="G5757" s="4" t="s">
        <v>2229</v>
      </c>
      <c r="H5757" s="4">
        <v>0.33</v>
      </c>
      <c r="I5757" s="4"/>
      <c r="J5757" s="17" t="s">
        <v>1347</v>
      </c>
      <c r="K5757" s="4"/>
      <c r="L5757" s="4">
        <v>1</v>
      </c>
      <c r="M5757" s="4" t="s">
        <v>1090</v>
      </c>
      <c r="N5757" s="4"/>
    </row>
    <row r="5758" spans="1:14" hidden="1" x14ac:dyDescent="0.3">
      <c r="A5758" s="5" t="s">
        <v>603</v>
      </c>
      <c r="B5758" s="5">
        <v>53</v>
      </c>
      <c r="C5758" s="5">
        <v>53.1</v>
      </c>
      <c r="D5758" s="5">
        <v>370</v>
      </c>
      <c r="E5758" s="4" t="s">
        <v>861</v>
      </c>
      <c r="F5758" s="12">
        <v>5</v>
      </c>
      <c r="G5758" s="4" t="s">
        <v>2229</v>
      </c>
      <c r="H5758" s="4">
        <v>0.33</v>
      </c>
      <c r="I5758" s="4"/>
      <c r="J5758" s="17" t="s">
        <v>1347</v>
      </c>
      <c r="K5758" s="4"/>
      <c r="L5758" s="4">
        <v>1</v>
      </c>
      <c r="M5758" s="4" t="s">
        <v>1090</v>
      </c>
      <c r="N5758" s="4"/>
    </row>
    <row r="5759" spans="1:14" hidden="1" x14ac:dyDescent="0.3">
      <c r="A5759" s="5" t="s">
        <v>603</v>
      </c>
      <c r="B5759" s="5">
        <v>53</v>
      </c>
      <c r="C5759" s="5">
        <v>53.1</v>
      </c>
      <c r="D5759" s="5">
        <v>370</v>
      </c>
      <c r="E5759" s="4" t="s">
        <v>861</v>
      </c>
      <c r="F5759" s="12">
        <v>7.5</v>
      </c>
      <c r="G5759" s="4" t="s">
        <v>2229</v>
      </c>
      <c r="H5759" s="4">
        <v>0.31</v>
      </c>
      <c r="I5759" s="4"/>
      <c r="J5759" s="17" t="s">
        <v>1347</v>
      </c>
      <c r="K5759" s="4"/>
      <c r="L5759" s="4">
        <v>1</v>
      </c>
      <c r="M5759" s="4" t="s">
        <v>1090</v>
      </c>
      <c r="N5759" s="4"/>
    </row>
    <row r="5760" spans="1:14" hidden="1" x14ac:dyDescent="0.3">
      <c r="A5760" s="5" t="s">
        <v>603</v>
      </c>
      <c r="B5760" s="5">
        <v>53</v>
      </c>
      <c r="C5760" s="5">
        <v>53.1</v>
      </c>
      <c r="D5760" s="5">
        <v>370</v>
      </c>
      <c r="E5760" s="4" t="s">
        <v>861</v>
      </c>
      <c r="F5760" s="12">
        <v>10</v>
      </c>
      <c r="G5760" s="4" t="s">
        <v>2229</v>
      </c>
      <c r="H5760" s="4">
        <v>0.35</v>
      </c>
      <c r="I5760" s="4"/>
      <c r="J5760" s="17" t="s">
        <v>1347</v>
      </c>
      <c r="K5760" s="4"/>
      <c r="L5760" s="4">
        <v>1</v>
      </c>
      <c r="M5760" s="4" t="s">
        <v>1090</v>
      </c>
      <c r="N5760" s="4"/>
    </row>
    <row r="5761" spans="1:14" hidden="1" x14ac:dyDescent="0.3">
      <c r="A5761" s="5" t="s">
        <v>603</v>
      </c>
      <c r="B5761" s="5">
        <v>53</v>
      </c>
      <c r="C5761" s="5">
        <v>53.1</v>
      </c>
      <c r="D5761" s="5">
        <v>370</v>
      </c>
      <c r="E5761" s="4" t="s">
        <v>861</v>
      </c>
      <c r="F5761" s="12">
        <v>14</v>
      </c>
      <c r="G5761" s="4" t="s">
        <v>2229</v>
      </c>
      <c r="H5761" s="4">
        <v>0.92</v>
      </c>
      <c r="I5761" s="4"/>
      <c r="J5761" s="17" t="s">
        <v>1347</v>
      </c>
      <c r="K5761" s="4"/>
      <c r="L5761" s="4">
        <v>1</v>
      </c>
      <c r="M5761" s="4" t="s">
        <v>1090</v>
      </c>
      <c r="N5761" s="4"/>
    </row>
    <row r="5762" spans="1:14" hidden="1" x14ac:dyDescent="0.3">
      <c r="A5762" s="5" t="s">
        <v>603</v>
      </c>
      <c r="B5762" s="5">
        <v>53</v>
      </c>
      <c r="C5762" s="5">
        <v>53.1</v>
      </c>
      <c r="D5762" s="5">
        <v>370</v>
      </c>
      <c r="E5762" s="4" t="s">
        <v>861</v>
      </c>
      <c r="F5762" s="12">
        <v>17</v>
      </c>
      <c r="G5762" s="4" t="s">
        <v>2229</v>
      </c>
      <c r="H5762" s="4">
        <v>0.84</v>
      </c>
      <c r="I5762" s="4"/>
      <c r="J5762" s="17" t="s">
        <v>1347</v>
      </c>
      <c r="K5762" s="4"/>
      <c r="L5762" s="4">
        <v>1</v>
      </c>
      <c r="M5762" s="4" t="s">
        <v>1090</v>
      </c>
      <c r="N5762" s="4"/>
    </row>
    <row r="5763" spans="1:14" hidden="1" x14ac:dyDescent="0.3">
      <c r="A5763" s="5" t="s">
        <v>603</v>
      </c>
      <c r="B5763" s="5">
        <v>53</v>
      </c>
      <c r="C5763" s="5">
        <v>53.1</v>
      </c>
      <c r="D5763" s="5">
        <v>370</v>
      </c>
      <c r="E5763" s="4" t="s">
        <v>861</v>
      </c>
      <c r="F5763" s="12">
        <v>20</v>
      </c>
      <c r="G5763" s="4" t="s">
        <v>2229</v>
      </c>
      <c r="H5763" s="4">
        <v>0.26</v>
      </c>
      <c r="I5763" s="4"/>
      <c r="J5763" s="17" t="s">
        <v>1347</v>
      </c>
      <c r="K5763" s="4"/>
      <c r="L5763" s="4">
        <v>1</v>
      </c>
      <c r="M5763" s="4" t="s">
        <v>1090</v>
      </c>
      <c r="N5763" s="4"/>
    </row>
    <row r="5764" spans="1:14" hidden="1" x14ac:dyDescent="0.3">
      <c r="A5764" s="5" t="s">
        <v>603</v>
      </c>
      <c r="B5764" s="5">
        <v>53</v>
      </c>
      <c r="C5764" s="5">
        <v>53.1</v>
      </c>
      <c r="D5764" s="5">
        <v>370</v>
      </c>
      <c r="E5764" s="4" t="s">
        <v>861</v>
      </c>
      <c r="F5764" s="12">
        <v>0</v>
      </c>
      <c r="G5764" s="4" t="s">
        <v>874</v>
      </c>
      <c r="H5764" s="4">
        <v>220.98870708092613</v>
      </c>
      <c r="I5764" s="4"/>
      <c r="J5764" s="17" t="s">
        <v>1348</v>
      </c>
      <c r="K5764" s="4"/>
      <c r="L5764" s="4">
        <v>1</v>
      </c>
      <c r="M5764" s="4" t="s">
        <v>1090</v>
      </c>
      <c r="N5764" s="4"/>
    </row>
    <row r="5765" spans="1:14" hidden="1" x14ac:dyDescent="0.3">
      <c r="A5765" s="5" t="s">
        <v>603</v>
      </c>
      <c r="B5765" s="5">
        <v>53</v>
      </c>
      <c r="C5765" s="5">
        <v>53.1</v>
      </c>
      <c r="D5765" s="5">
        <v>370</v>
      </c>
      <c r="E5765" s="4" t="s">
        <v>861</v>
      </c>
      <c r="F5765" s="12">
        <v>0.1</v>
      </c>
      <c r="G5765" s="4" t="s">
        <v>874</v>
      </c>
      <c r="H5765" s="4">
        <v>219.55878509093372</v>
      </c>
      <c r="I5765" s="4"/>
      <c r="J5765" s="17" t="s">
        <v>1348</v>
      </c>
      <c r="K5765" s="4"/>
      <c r="L5765" s="4">
        <v>1</v>
      </c>
      <c r="M5765" s="4" t="s">
        <v>1090</v>
      </c>
      <c r="N5765" s="4"/>
    </row>
    <row r="5766" spans="1:14" hidden="1" x14ac:dyDescent="0.3">
      <c r="A5766" s="5" t="s">
        <v>603</v>
      </c>
      <c r="B5766" s="5">
        <v>53</v>
      </c>
      <c r="C5766" s="5">
        <v>53.1</v>
      </c>
      <c r="D5766" s="5">
        <v>370</v>
      </c>
      <c r="E5766" s="4" t="s">
        <v>861</v>
      </c>
      <c r="F5766" s="12">
        <v>0.2</v>
      </c>
      <c r="G5766" s="4" t="s">
        <v>874</v>
      </c>
      <c r="H5766" s="4">
        <v>219.29263172783297</v>
      </c>
      <c r="I5766" s="4"/>
      <c r="J5766" s="17" t="s">
        <v>1348</v>
      </c>
      <c r="K5766" s="4"/>
      <c r="L5766" s="4">
        <v>1</v>
      </c>
      <c r="M5766" s="4" t="s">
        <v>1090</v>
      </c>
      <c r="N5766" s="4"/>
    </row>
    <row r="5767" spans="1:14" hidden="1" x14ac:dyDescent="0.3">
      <c r="A5767" s="5" t="s">
        <v>603</v>
      </c>
      <c r="B5767" s="5">
        <v>53</v>
      </c>
      <c r="C5767" s="5">
        <v>53.1</v>
      </c>
      <c r="D5767" s="5">
        <v>370</v>
      </c>
      <c r="E5767" s="4" t="s">
        <v>861</v>
      </c>
      <c r="F5767" s="12">
        <v>0.3</v>
      </c>
      <c r="G5767" s="4" t="s">
        <v>874</v>
      </c>
      <c r="H5767" s="4">
        <v>217.7259799709143</v>
      </c>
      <c r="I5767" s="4"/>
      <c r="J5767" s="17" t="s">
        <v>1348</v>
      </c>
      <c r="K5767" s="4"/>
      <c r="L5767" s="4">
        <v>1</v>
      </c>
      <c r="M5767" s="4" t="s">
        <v>1090</v>
      </c>
      <c r="N5767" s="4"/>
    </row>
    <row r="5768" spans="1:14" hidden="1" x14ac:dyDescent="0.3">
      <c r="A5768" s="5" t="s">
        <v>603</v>
      </c>
      <c r="B5768" s="5">
        <v>53</v>
      </c>
      <c r="C5768" s="5">
        <v>53.1</v>
      </c>
      <c r="D5768" s="5">
        <v>370</v>
      </c>
      <c r="E5768" s="4" t="s">
        <v>861</v>
      </c>
      <c r="F5768" s="12">
        <v>0.4</v>
      </c>
      <c r="G5768" s="4" t="s">
        <v>874</v>
      </c>
      <c r="H5768" s="4">
        <v>215.71573927549434</v>
      </c>
      <c r="I5768" s="4"/>
      <c r="J5768" s="17" t="s">
        <v>1348</v>
      </c>
      <c r="K5768" s="4"/>
      <c r="L5768" s="4">
        <v>1</v>
      </c>
      <c r="M5768" s="4" t="s">
        <v>1090</v>
      </c>
      <c r="N5768" s="4"/>
    </row>
    <row r="5769" spans="1:14" hidden="1" x14ac:dyDescent="0.3">
      <c r="A5769" s="5" t="s">
        <v>603</v>
      </c>
      <c r="B5769" s="5">
        <v>53</v>
      </c>
      <c r="C5769" s="5">
        <v>53.1</v>
      </c>
      <c r="D5769" s="5">
        <v>370</v>
      </c>
      <c r="E5769" s="4" t="s">
        <v>861</v>
      </c>
      <c r="F5769" s="12">
        <v>0.5</v>
      </c>
      <c r="G5769" s="4" t="s">
        <v>874</v>
      </c>
      <c r="H5769" s="4">
        <v>185.01416603781098</v>
      </c>
      <c r="I5769" s="4"/>
      <c r="J5769" s="17" t="s">
        <v>1348</v>
      </c>
      <c r="K5769" s="4"/>
      <c r="L5769" s="4">
        <v>1</v>
      </c>
      <c r="M5769" s="4" t="s">
        <v>1090</v>
      </c>
      <c r="N5769" s="4"/>
    </row>
    <row r="5770" spans="1:14" hidden="1" x14ac:dyDescent="0.3">
      <c r="A5770" s="5" t="s">
        <v>603</v>
      </c>
      <c r="B5770" s="5">
        <v>53</v>
      </c>
      <c r="C5770" s="5">
        <v>53.1</v>
      </c>
      <c r="D5770" s="5">
        <v>370</v>
      </c>
      <c r="E5770" s="4" t="s">
        <v>861</v>
      </c>
      <c r="F5770" s="12">
        <v>0.6</v>
      </c>
      <c r="G5770" s="4" t="s">
        <v>874</v>
      </c>
      <c r="H5770" s="4">
        <v>114.60355476417107</v>
      </c>
      <c r="I5770" s="4"/>
      <c r="J5770" s="17" t="s">
        <v>1348</v>
      </c>
      <c r="K5770" s="4"/>
      <c r="L5770" s="4">
        <v>1</v>
      </c>
      <c r="M5770" s="4" t="s">
        <v>1090</v>
      </c>
      <c r="N5770" s="4"/>
    </row>
    <row r="5771" spans="1:14" hidden="1" x14ac:dyDescent="0.3">
      <c r="A5771" s="5" t="s">
        <v>603</v>
      </c>
      <c r="B5771" s="5">
        <v>53</v>
      </c>
      <c r="C5771" s="5">
        <v>53.1</v>
      </c>
      <c r="D5771" s="5">
        <v>370</v>
      </c>
      <c r="E5771" s="4" t="s">
        <v>861</v>
      </c>
      <c r="F5771" s="12">
        <v>0.7</v>
      </c>
      <c r="G5771" s="4" t="s">
        <v>874</v>
      </c>
      <c r="H5771" s="4">
        <v>61.172484317681658</v>
      </c>
      <c r="I5771" s="4"/>
      <c r="J5771" s="17" t="s">
        <v>1348</v>
      </c>
      <c r="K5771" s="4"/>
      <c r="L5771" s="4">
        <v>1</v>
      </c>
      <c r="M5771" s="4" t="s">
        <v>1090</v>
      </c>
      <c r="N5771" s="4"/>
    </row>
    <row r="5772" spans="1:14" hidden="1" x14ac:dyDescent="0.3">
      <c r="A5772" s="5" t="s">
        <v>603</v>
      </c>
      <c r="B5772" s="5">
        <v>53</v>
      </c>
      <c r="C5772" s="5">
        <v>53.1</v>
      </c>
      <c r="D5772" s="5">
        <v>370</v>
      </c>
      <c r="E5772" s="4" t="s">
        <v>861</v>
      </c>
      <c r="F5772" s="12">
        <v>0.8</v>
      </c>
      <c r="G5772" s="4" t="s">
        <v>874</v>
      </c>
      <c r="H5772" s="4">
        <v>21.262004716711552</v>
      </c>
      <c r="I5772" s="4"/>
      <c r="J5772" s="17" t="s">
        <v>1348</v>
      </c>
      <c r="K5772" s="4"/>
      <c r="L5772" s="4">
        <v>1</v>
      </c>
      <c r="M5772" s="4" t="s">
        <v>1090</v>
      </c>
      <c r="N5772" s="4"/>
    </row>
    <row r="5773" spans="1:14" hidden="1" x14ac:dyDescent="0.3">
      <c r="A5773" s="5" t="s">
        <v>603</v>
      </c>
      <c r="B5773" s="5">
        <v>53</v>
      </c>
      <c r="C5773" s="5">
        <v>53.1</v>
      </c>
      <c r="D5773" s="5">
        <v>370</v>
      </c>
      <c r="E5773" s="4" t="s">
        <v>861</v>
      </c>
      <c r="F5773" s="12">
        <v>0.9</v>
      </c>
      <c r="G5773" s="4" t="s">
        <v>874</v>
      </c>
      <c r="H5773" s="4">
        <v>2.3369349922283167</v>
      </c>
      <c r="I5773" s="4"/>
      <c r="J5773" s="17" t="s">
        <v>1348</v>
      </c>
      <c r="K5773" s="4"/>
      <c r="L5773" s="4">
        <v>1</v>
      </c>
      <c r="M5773" s="4" t="s">
        <v>1090</v>
      </c>
      <c r="N5773" s="4"/>
    </row>
    <row r="5774" spans="1:14" hidden="1" x14ac:dyDescent="0.3">
      <c r="A5774" s="5" t="s">
        <v>603</v>
      </c>
      <c r="B5774" s="5">
        <v>53</v>
      </c>
      <c r="C5774" s="5">
        <v>53.1</v>
      </c>
      <c r="D5774" s="5">
        <v>370</v>
      </c>
      <c r="E5774" s="4" t="s">
        <v>861</v>
      </c>
      <c r="F5774" s="12">
        <v>1</v>
      </c>
      <c r="G5774" s="4" t="s">
        <v>874</v>
      </c>
      <c r="H5774" s="4">
        <v>-0.64607015185799987</v>
      </c>
      <c r="I5774" s="4"/>
      <c r="J5774" s="17" t="s">
        <v>1348</v>
      </c>
      <c r="K5774" s="4"/>
      <c r="L5774" s="4">
        <v>1</v>
      </c>
      <c r="M5774" s="4" t="s">
        <v>1090</v>
      </c>
      <c r="N5774" s="4"/>
    </row>
    <row r="5775" spans="1:14" hidden="1" x14ac:dyDescent="0.3">
      <c r="A5775" s="5" t="s">
        <v>603</v>
      </c>
      <c r="B5775" s="5">
        <v>53</v>
      </c>
      <c r="C5775" s="5">
        <v>53.1</v>
      </c>
      <c r="D5775" s="5">
        <v>370</v>
      </c>
      <c r="E5775" s="4" t="s">
        <v>861</v>
      </c>
      <c r="F5775" s="12">
        <v>1.1000000000000001</v>
      </c>
      <c r="G5775" s="4" t="s">
        <v>874</v>
      </c>
      <c r="H5775" s="4">
        <v>-0.61580173017202955</v>
      </c>
      <c r="I5775" s="4"/>
      <c r="J5775" s="17" t="s">
        <v>1348</v>
      </c>
      <c r="K5775" s="4"/>
      <c r="L5775" s="4">
        <v>1</v>
      </c>
      <c r="M5775" s="4" t="s">
        <v>1090</v>
      </c>
      <c r="N5775" s="4"/>
    </row>
    <row r="5776" spans="1:14" hidden="1" x14ac:dyDescent="0.3">
      <c r="A5776" s="5" t="s">
        <v>603</v>
      </c>
      <c r="B5776" s="5">
        <v>53</v>
      </c>
      <c r="C5776" s="5">
        <v>53.1</v>
      </c>
      <c r="D5776" s="5">
        <v>370</v>
      </c>
      <c r="E5776" s="4" t="s">
        <v>861</v>
      </c>
      <c r="F5776" s="12">
        <v>1.2</v>
      </c>
      <c r="G5776" s="4" t="s">
        <v>874</v>
      </c>
      <c r="H5776" s="4">
        <v>-0.6638137093980514</v>
      </c>
      <c r="I5776" s="4"/>
      <c r="J5776" s="17" t="s">
        <v>1348</v>
      </c>
      <c r="K5776" s="4"/>
      <c r="L5776" s="4">
        <v>1</v>
      </c>
      <c r="M5776" s="4" t="s">
        <v>1090</v>
      </c>
      <c r="N5776" s="4"/>
    </row>
    <row r="5777" spans="1:14" hidden="1" x14ac:dyDescent="0.3">
      <c r="A5777" s="5" t="s">
        <v>603</v>
      </c>
      <c r="B5777" s="5">
        <v>53</v>
      </c>
      <c r="C5777" s="5">
        <v>53.1</v>
      </c>
      <c r="D5777" s="5">
        <v>370</v>
      </c>
      <c r="E5777" s="4" t="s">
        <v>861</v>
      </c>
      <c r="F5777" s="12">
        <v>1.3</v>
      </c>
      <c r="G5777" s="4" t="s">
        <v>874</v>
      </c>
      <c r="H5777" s="4">
        <v>-0.71600064333937952</v>
      </c>
      <c r="I5777" s="4"/>
      <c r="J5777" s="17" t="s">
        <v>1348</v>
      </c>
      <c r="K5777" s="4"/>
      <c r="L5777" s="4">
        <v>1</v>
      </c>
      <c r="M5777" s="4" t="s">
        <v>1090</v>
      </c>
      <c r="N5777" s="4"/>
    </row>
    <row r="5778" spans="1:14" hidden="1" x14ac:dyDescent="0.3">
      <c r="A5778" s="5" t="s">
        <v>603</v>
      </c>
      <c r="B5778" s="5">
        <v>53</v>
      </c>
      <c r="C5778" s="5">
        <v>53.1</v>
      </c>
      <c r="D5778" s="5">
        <v>370</v>
      </c>
      <c r="E5778" s="4" t="s">
        <v>861</v>
      </c>
      <c r="F5778" s="12">
        <v>1.4</v>
      </c>
      <c r="G5778" s="4" t="s">
        <v>874</v>
      </c>
      <c r="H5778" s="4">
        <v>-0.69721334712050143</v>
      </c>
      <c r="I5778" s="4"/>
      <c r="J5778" s="17" t="s">
        <v>1348</v>
      </c>
      <c r="K5778" s="4"/>
      <c r="L5778" s="4">
        <v>1</v>
      </c>
      <c r="M5778" s="4" t="s">
        <v>1090</v>
      </c>
      <c r="N5778" s="4"/>
    </row>
    <row r="5779" spans="1:14" hidden="1" x14ac:dyDescent="0.3">
      <c r="A5779" s="5" t="s">
        <v>603</v>
      </c>
      <c r="B5779" s="5">
        <v>53</v>
      </c>
      <c r="C5779" s="5">
        <v>53.1</v>
      </c>
      <c r="D5779" s="5">
        <v>370</v>
      </c>
      <c r="E5779" s="4" t="s">
        <v>861</v>
      </c>
      <c r="F5779" s="12">
        <v>1.5</v>
      </c>
      <c r="G5779" s="4" t="s">
        <v>874</v>
      </c>
      <c r="H5779" s="4">
        <v>-0.71078194994524679</v>
      </c>
      <c r="I5779" s="4"/>
      <c r="J5779" s="17" t="s">
        <v>1348</v>
      </c>
      <c r="K5779" s="4"/>
      <c r="L5779" s="4">
        <v>1</v>
      </c>
      <c r="M5779" s="4" t="s">
        <v>1090</v>
      </c>
      <c r="N5779" s="4"/>
    </row>
    <row r="5780" spans="1:14" hidden="1" x14ac:dyDescent="0.3">
      <c r="A5780" s="5" t="s">
        <v>603</v>
      </c>
      <c r="B5780" s="5">
        <v>53</v>
      </c>
      <c r="C5780" s="5">
        <v>53.1</v>
      </c>
      <c r="D5780" s="5">
        <v>370</v>
      </c>
      <c r="E5780" s="4" t="s">
        <v>861</v>
      </c>
      <c r="F5780" s="12">
        <v>1.6</v>
      </c>
      <c r="G5780" s="4" t="s">
        <v>874</v>
      </c>
      <c r="H5780" s="4">
        <v>-0.63250154903325451</v>
      </c>
      <c r="I5780" s="4"/>
      <c r="J5780" s="17" t="s">
        <v>1348</v>
      </c>
      <c r="K5780" s="4"/>
      <c r="L5780" s="4">
        <v>1</v>
      </c>
      <c r="M5780" s="4" t="s">
        <v>1090</v>
      </c>
      <c r="N5780" s="4"/>
    </row>
    <row r="5781" spans="1:14" hidden="1" x14ac:dyDescent="0.3">
      <c r="A5781" s="5" t="s">
        <v>603</v>
      </c>
      <c r="B5781" s="5">
        <v>53</v>
      </c>
      <c r="C5781" s="5">
        <v>53.1</v>
      </c>
      <c r="D5781" s="5">
        <v>370</v>
      </c>
      <c r="E5781" s="4" t="s">
        <v>861</v>
      </c>
      <c r="F5781" s="12">
        <v>1.7000000000000002</v>
      </c>
      <c r="G5781" s="4" t="s">
        <v>874</v>
      </c>
      <c r="H5781" s="4">
        <v>-0.72643803012764518</v>
      </c>
      <c r="I5781" s="4"/>
      <c r="J5781" s="17" t="s">
        <v>1348</v>
      </c>
      <c r="K5781" s="4"/>
      <c r="L5781" s="4">
        <v>1</v>
      </c>
      <c r="M5781" s="4" t="s">
        <v>1090</v>
      </c>
      <c r="N5781" s="4"/>
    </row>
    <row r="5782" spans="1:14" hidden="1" x14ac:dyDescent="0.3">
      <c r="A5782" s="5" t="s">
        <v>603</v>
      </c>
      <c r="B5782" s="5">
        <v>53</v>
      </c>
      <c r="C5782" s="5">
        <v>53.1</v>
      </c>
      <c r="D5782" s="5">
        <v>370</v>
      </c>
      <c r="E5782" s="4" t="s">
        <v>861</v>
      </c>
      <c r="F5782" s="12">
        <v>1.8</v>
      </c>
      <c r="G5782" s="4" t="s">
        <v>874</v>
      </c>
      <c r="H5782" s="4">
        <v>-0.72539429144881862</v>
      </c>
      <c r="I5782" s="4"/>
      <c r="J5782" s="17" t="s">
        <v>1348</v>
      </c>
      <c r="K5782" s="4"/>
      <c r="L5782" s="4">
        <v>1</v>
      </c>
      <c r="M5782" s="4" t="s">
        <v>1090</v>
      </c>
      <c r="N5782" s="4"/>
    </row>
    <row r="5783" spans="1:14" hidden="1" x14ac:dyDescent="0.3">
      <c r="A5783" s="5" t="s">
        <v>603</v>
      </c>
      <c r="B5783" s="5">
        <v>53</v>
      </c>
      <c r="C5783" s="5">
        <v>53.1</v>
      </c>
      <c r="D5783" s="5">
        <v>370</v>
      </c>
      <c r="E5783" s="4" t="s">
        <v>861</v>
      </c>
      <c r="F5783" s="12">
        <v>1.9000000000000001</v>
      </c>
      <c r="G5783" s="4" t="s">
        <v>874</v>
      </c>
      <c r="H5783" s="4">
        <v>-0.74835654238300298</v>
      </c>
      <c r="I5783" s="4"/>
      <c r="J5783" s="17" t="s">
        <v>1348</v>
      </c>
      <c r="K5783" s="4"/>
      <c r="L5783" s="4">
        <v>1</v>
      </c>
      <c r="M5783" s="4" t="s">
        <v>1090</v>
      </c>
      <c r="N5783" s="4"/>
    </row>
    <row r="5784" spans="1:14" hidden="1" x14ac:dyDescent="0.3">
      <c r="A5784" s="5" t="s">
        <v>603</v>
      </c>
      <c r="B5784" s="5">
        <v>53</v>
      </c>
      <c r="C5784" s="5">
        <v>53.1</v>
      </c>
      <c r="D5784" s="5">
        <v>370</v>
      </c>
      <c r="E5784" s="4" t="s">
        <v>861</v>
      </c>
      <c r="F5784" s="12">
        <v>2</v>
      </c>
      <c r="G5784" s="4" t="s">
        <v>874</v>
      </c>
      <c r="H5784" s="4">
        <v>-0.71704438201820608</v>
      </c>
      <c r="I5784" s="4"/>
      <c r="J5784" s="17" t="s">
        <v>1348</v>
      </c>
      <c r="K5784" s="4"/>
      <c r="L5784" s="4">
        <v>1</v>
      </c>
      <c r="M5784" s="4" t="s">
        <v>1090</v>
      </c>
      <c r="N5784" s="4"/>
    </row>
    <row r="5785" spans="1:14" hidden="1" x14ac:dyDescent="0.3">
      <c r="A5785" s="5" t="s">
        <v>603</v>
      </c>
      <c r="B5785" s="5">
        <v>53</v>
      </c>
      <c r="C5785" s="5">
        <v>53.1</v>
      </c>
      <c r="D5785" s="5">
        <v>370</v>
      </c>
      <c r="E5785" s="4" t="s">
        <v>861</v>
      </c>
      <c r="F5785" s="12">
        <v>2.1</v>
      </c>
      <c r="G5785" s="4" t="s">
        <v>874</v>
      </c>
      <c r="H5785" s="4">
        <v>-0.73270046220060459</v>
      </c>
      <c r="I5785" s="4"/>
      <c r="J5785" s="17" t="s">
        <v>1348</v>
      </c>
      <c r="K5785" s="4"/>
      <c r="L5785" s="4">
        <v>1</v>
      </c>
      <c r="M5785" s="4" t="s">
        <v>1090</v>
      </c>
      <c r="N5785" s="4"/>
    </row>
    <row r="5786" spans="1:14" hidden="1" x14ac:dyDescent="0.3">
      <c r="A5786" s="5" t="s">
        <v>603</v>
      </c>
      <c r="B5786" s="5">
        <v>53</v>
      </c>
      <c r="C5786" s="5">
        <v>53.1</v>
      </c>
      <c r="D5786" s="5">
        <v>370</v>
      </c>
      <c r="E5786" s="4" t="s">
        <v>861</v>
      </c>
      <c r="F5786" s="12">
        <v>2.2000000000000002</v>
      </c>
      <c r="G5786" s="4" t="s">
        <v>874</v>
      </c>
      <c r="H5786" s="4">
        <v>0</v>
      </c>
      <c r="I5786" s="4"/>
      <c r="J5786" s="17" t="s">
        <v>1348</v>
      </c>
      <c r="K5786" s="4"/>
      <c r="L5786" s="4">
        <v>1</v>
      </c>
      <c r="M5786" s="4" t="s">
        <v>1090</v>
      </c>
      <c r="N5786" s="4"/>
    </row>
    <row r="5787" spans="1:14" hidden="1" x14ac:dyDescent="0.3">
      <c r="A5787" s="5" t="s">
        <v>603</v>
      </c>
      <c r="B5787" s="5">
        <v>53</v>
      </c>
      <c r="C5787" s="5">
        <v>53.1</v>
      </c>
      <c r="D5787" s="5">
        <v>370</v>
      </c>
      <c r="E5787" s="4" t="s">
        <v>861</v>
      </c>
      <c r="F5787" s="12">
        <v>2.2999999999999998</v>
      </c>
      <c r="G5787" s="4" t="s">
        <v>874</v>
      </c>
      <c r="H5787" s="4">
        <v>0</v>
      </c>
      <c r="I5787" s="4"/>
      <c r="J5787" s="17" t="s">
        <v>1348</v>
      </c>
      <c r="K5787" s="4"/>
      <c r="L5787" s="4">
        <v>1</v>
      </c>
      <c r="M5787" s="4" t="s">
        <v>1090</v>
      </c>
      <c r="N5787" s="4"/>
    </row>
    <row r="5788" spans="1:14" hidden="1" x14ac:dyDescent="0.3">
      <c r="A5788" s="5" t="s">
        <v>603</v>
      </c>
      <c r="B5788" s="5">
        <v>53</v>
      </c>
      <c r="C5788" s="5">
        <v>53.1</v>
      </c>
      <c r="D5788" s="5">
        <v>370</v>
      </c>
      <c r="E5788" s="4" t="s">
        <v>861</v>
      </c>
      <c r="F5788" s="12">
        <v>2.4</v>
      </c>
      <c r="G5788" s="4" t="s">
        <v>874</v>
      </c>
      <c r="H5788" s="4">
        <v>0</v>
      </c>
      <c r="I5788" s="4"/>
      <c r="J5788" s="17" t="s">
        <v>1348</v>
      </c>
      <c r="K5788" s="4"/>
      <c r="L5788" s="4">
        <v>1</v>
      </c>
      <c r="M5788" s="4" t="s">
        <v>1090</v>
      </c>
      <c r="N5788" s="4"/>
    </row>
    <row r="5789" spans="1:14" hidden="1" x14ac:dyDescent="0.3">
      <c r="A5789" s="5" t="s">
        <v>603</v>
      </c>
      <c r="B5789" s="5">
        <v>53</v>
      </c>
      <c r="C5789" s="5">
        <v>53.1</v>
      </c>
      <c r="D5789" s="5">
        <v>370</v>
      </c>
      <c r="E5789" s="4" t="s">
        <v>861</v>
      </c>
      <c r="F5789" s="12">
        <v>2.5</v>
      </c>
      <c r="G5789" s="4" t="s">
        <v>874</v>
      </c>
      <c r="H5789" s="4">
        <v>0</v>
      </c>
      <c r="I5789" s="4"/>
      <c r="J5789" s="17" t="s">
        <v>1348</v>
      </c>
      <c r="K5789" s="4"/>
      <c r="L5789" s="4">
        <v>1</v>
      </c>
      <c r="M5789" s="4" t="s">
        <v>1090</v>
      </c>
      <c r="N5789" s="4"/>
    </row>
    <row r="5790" spans="1:14" hidden="1" x14ac:dyDescent="0.3">
      <c r="A5790" s="5" t="s">
        <v>603</v>
      </c>
      <c r="B5790" s="5">
        <v>53</v>
      </c>
      <c r="C5790" s="5">
        <v>53.1</v>
      </c>
      <c r="D5790" s="5">
        <v>370</v>
      </c>
      <c r="E5790" s="4" t="s">
        <v>861</v>
      </c>
      <c r="F5790" s="12">
        <v>2.6</v>
      </c>
      <c r="G5790" s="4" t="s">
        <v>874</v>
      </c>
      <c r="H5790" s="4">
        <v>0</v>
      </c>
      <c r="I5790" s="4"/>
      <c r="J5790" s="17" t="s">
        <v>1348</v>
      </c>
      <c r="K5790" s="4"/>
      <c r="L5790" s="4">
        <v>1</v>
      </c>
      <c r="M5790" s="4" t="s">
        <v>1090</v>
      </c>
      <c r="N5790" s="4"/>
    </row>
    <row r="5791" spans="1:14" hidden="1" x14ac:dyDescent="0.3">
      <c r="A5791" s="5" t="s">
        <v>603</v>
      </c>
      <c r="B5791" s="5">
        <v>53</v>
      </c>
      <c r="C5791" s="5">
        <v>53.1</v>
      </c>
      <c r="D5791" s="5">
        <v>370</v>
      </c>
      <c r="E5791" s="4" t="s">
        <v>861</v>
      </c>
      <c r="F5791" s="12">
        <v>2.7</v>
      </c>
      <c r="G5791" s="4" t="s">
        <v>874</v>
      </c>
      <c r="H5791" s="4">
        <v>0</v>
      </c>
      <c r="I5791" s="4"/>
      <c r="J5791" s="17" t="s">
        <v>1348</v>
      </c>
      <c r="K5791" s="4"/>
      <c r="L5791" s="4">
        <v>1</v>
      </c>
      <c r="M5791" s="4" t="s">
        <v>1090</v>
      </c>
      <c r="N5791" s="4"/>
    </row>
    <row r="5792" spans="1:14" hidden="1" x14ac:dyDescent="0.3">
      <c r="A5792" s="5" t="s">
        <v>603</v>
      </c>
      <c r="B5792" s="5">
        <v>53</v>
      </c>
      <c r="C5792" s="5">
        <v>53.1</v>
      </c>
      <c r="D5792" s="5">
        <v>370</v>
      </c>
      <c r="E5792" s="4" t="s">
        <v>861</v>
      </c>
      <c r="F5792" s="12">
        <v>2.8</v>
      </c>
      <c r="G5792" s="4" t="s">
        <v>874</v>
      </c>
      <c r="H5792" s="4">
        <v>0</v>
      </c>
      <c r="I5792" s="4"/>
      <c r="J5792" s="17" t="s">
        <v>1348</v>
      </c>
      <c r="K5792" s="4"/>
      <c r="L5792" s="4">
        <v>1</v>
      </c>
      <c r="M5792" s="4" t="s">
        <v>1090</v>
      </c>
      <c r="N5792" s="4"/>
    </row>
    <row r="5793" spans="1:14" hidden="1" x14ac:dyDescent="0.3">
      <c r="A5793" s="5" t="s">
        <v>603</v>
      </c>
      <c r="B5793" s="5">
        <v>53</v>
      </c>
      <c r="C5793" s="5">
        <v>53.1</v>
      </c>
      <c r="D5793" s="5">
        <v>370</v>
      </c>
      <c r="E5793" s="4" t="s">
        <v>861</v>
      </c>
      <c r="F5793" s="12">
        <v>2.9</v>
      </c>
      <c r="G5793" s="4" t="s">
        <v>874</v>
      </c>
      <c r="H5793" s="4">
        <v>0</v>
      </c>
      <c r="I5793" s="4"/>
      <c r="J5793" s="17" t="s">
        <v>1348</v>
      </c>
      <c r="K5793" s="4"/>
      <c r="L5793" s="4">
        <v>1</v>
      </c>
      <c r="M5793" s="4" t="s">
        <v>1090</v>
      </c>
      <c r="N5793" s="4"/>
    </row>
    <row r="5794" spans="1:14" hidden="1" x14ac:dyDescent="0.3">
      <c r="A5794" s="5" t="s">
        <v>603</v>
      </c>
      <c r="B5794" s="5">
        <v>53</v>
      </c>
      <c r="C5794" s="5">
        <v>53.1</v>
      </c>
      <c r="D5794" s="5">
        <v>370</v>
      </c>
      <c r="E5794" s="4" t="s">
        <v>861</v>
      </c>
      <c r="F5794" s="12">
        <v>3</v>
      </c>
      <c r="G5794" s="4" t="s">
        <v>874</v>
      </c>
      <c r="H5794" s="4">
        <v>0</v>
      </c>
      <c r="I5794" s="4"/>
      <c r="J5794" s="17" t="s">
        <v>1348</v>
      </c>
      <c r="K5794" s="4"/>
      <c r="L5794" s="4">
        <v>1</v>
      </c>
      <c r="M5794" s="4" t="s">
        <v>1090</v>
      </c>
      <c r="N5794" s="4"/>
    </row>
    <row r="5795" spans="1:14" hidden="1" x14ac:dyDescent="0.3">
      <c r="A5795" s="5" t="s">
        <v>603</v>
      </c>
      <c r="B5795" s="5">
        <v>53</v>
      </c>
      <c r="C5795" s="5">
        <v>53.1</v>
      </c>
      <c r="D5795" s="5">
        <v>370</v>
      </c>
      <c r="E5795" s="4" t="s">
        <v>861</v>
      </c>
      <c r="F5795" s="12">
        <v>3.1</v>
      </c>
      <c r="G5795" s="4" t="s">
        <v>874</v>
      </c>
      <c r="H5795" s="4">
        <v>0</v>
      </c>
      <c r="I5795" s="4"/>
      <c r="J5795" s="17" t="s">
        <v>1348</v>
      </c>
      <c r="K5795" s="4"/>
      <c r="L5795" s="4">
        <v>1</v>
      </c>
      <c r="M5795" s="4" t="s">
        <v>1090</v>
      </c>
      <c r="N5795" s="4"/>
    </row>
    <row r="5796" spans="1:14" hidden="1" x14ac:dyDescent="0.3">
      <c r="A5796" s="5" t="s">
        <v>603</v>
      </c>
      <c r="B5796" s="5">
        <v>53</v>
      </c>
      <c r="C5796" s="5">
        <v>53.1</v>
      </c>
      <c r="D5796" s="5">
        <v>370</v>
      </c>
      <c r="E5796" s="4" t="s">
        <v>861</v>
      </c>
      <c r="F5796" s="12">
        <v>3.2</v>
      </c>
      <c r="G5796" s="4" t="s">
        <v>874</v>
      </c>
      <c r="H5796" s="4">
        <v>0</v>
      </c>
      <c r="I5796" s="4"/>
      <c r="J5796" s="17" t="s">
        <v>1348</v>
      </c>
      <c r="K5796" s="4"/>
      <c r="L5796" s="4">
        <v>1</v>
      </c>
      <c r="M5796" s="4" t="s">
        <v>1090</v>
      </c>
      <c r="N5796" s="4"/>
    </row>
    <row r="5797" spans="1:14" hidden="1" x14ac:dyDescent="0.3">
      <c r="A5797" s="5" t="s">
        <v>603</v>
      </c>
      <c r="B5797" s="5">
        <v>53</v>
      </c>
      <c r="C5797" s="5">
        <v>53.1</v>
      </c>
      <c r="D5797" s="5">
        <v>370</v>
      </c>
      <c r="E5797" s="4" t="s">
        <v>861</v>
      </c>
      <c r="F5797" s="12">
        <v>3.3000000000000003</v>
      </c>
      <c r="G5797" s="4" t="s">
        <v>874</v>
      </c>
      <c r="H5797" s="4">
        <v>0</v>
      </c>
      <c r="I5797" s="4"/>
      <c r="J5797" s="17" t="s">
        <v>1348</v>
      </c>
      <c r="K5797" s="4"/>
      <c r="L5797" s="4">
        <v>1</v>
      </c>
      <c r="M5797" s="4" t="s">
        <v>1090</v>
      </c>
      <c r="N5797" s="4"/>
    </row>
    <row r="5798" spans="1:14" hidden="1" x14ac:dyDescent="0.3">
      <c r="A5798" s="5" t="s">
        <v>603</v>
      </c>
      <c r="B5798" s="5">
        <v>53</v>
      </c>
      <c r="C5798" s="5">
        <v>53.1</v>
      </c>
      <c r="D5798" s="5">
        <v>370</v>
      </c>
      <c r="E5798" s="4" t="s">
        <v>861</v>
      </c>
      <c r="F5798" s="12">
        <v>3.4000000000000004</v>
      </c>
      <c r="G5798" s="4" t="s">
        <v>874</v>
      </c>
      <c r="H5798" s="4">
        <v>0</v>
      </c>
      <c r="I5798" s="4"/>
      <c r="J5798" s="17" t="s">
        <v>1348</v>
      </c>
      <c r="K5798" s="4"/>
      <c r="L5798" s="4">
        <v>1</v>
      </c>
      <c r="M5798" s="4" t="s">
        <v>1090</v>
      </c>
      <c r="N5798" s="4"/>
    </row>
    <row r="5799" spans="1:14" hidden="1" x14ac:dyDescent="0.3">
      <c r="A5799" s="5" t="s">
        <v>603</v>
      </c>
      <c r="B5799" s="5">
        <v>53</v>
      </c>
      <c r="C5799" s="5">
        <v>53.1</v>
      </c>
      <c r="D5799" s="5">
        <v>370</v>
      </c>
      <c r="E5799" s="4" t="s">
        <v>861</v>
      </c>
      <c r="F5799" s="12">
        <v>3.5</v>
      </c>
      <c r="G5799" s="4" t="s">
        <v>874</v>
      </c>
      <c r="H5799" s="4">
        <v>0</v>
      </c>
      <c r="I5799" s="4"/>
      <c r="J5799" s="17" t="s">
        <v>1348</v>
      </c>
      <c r="K5799" s="4"/>
      <c r="L5799" s="4">
        <v>1</v>
      </c>
      <c r="M5799" s="4" t="s">
        <v>1090</v>
      </c>
      <c r="N5799" s="4"/>
    </row>
    <row r="5800" spans="1:14" hidden="1" x14ac:dyDescent="0.3">
      <c r="A5800" s="5" t="s">
        <v>603</v>
      </c>
      <c r="B5800" s="5">
        <v>53</v>
      </c>
      <c r="C5800" s="5">
        <v>53.1</v>
      </c>
      <c r="D5800" s="5">
        <v>370</v>
      </c>
      <c r="E5800" s="4" t="s">
        <v>861</v>
      </c>
      <c r="F5800" s="12">
        <v>3.6</v>
      </c>
      <c r="G5800" s="4" t="s">
        <v>874</v>
      </c>
      <c r="H5800" s="4">
        <v>0</v>
      </c>
      <c r="I5800" s="4"/>
      <c r="J5800" s="17" t="s">
        <v>1348</v>
      </c>
      <c r="K5800" s="4"/>
      <c r="L5800" s="4">
        <v>1</v>
      </c>
      <c r="M5800" s="4" t="s">
        <v>1090</v>
      </c>
      <c r="N5800" s="4"/>
    </row>
    <row r="5801" spans="1:14" hidden="1" x14ac:dyDescent="0.3">
      <c r="A5801" s="5" t="s">
        <v>603</v>
      </c>
      <c r="B5801" s="5">
        <v>53</v>
      </c>
      <c r="C5801" s="5">
        <v>53.1</v>
      </c>
      <c r="D5801" s="5">
        <v>370</v>
      </c>
      <c r="E5801" s="4" t="s">
        <v>861</v>
      </c>
      <c r="F5801" s="12">
        <v>3.7</v>
      </c>
      <c r="G5801" s="4" t="s">
        <v>874</v>
      </c>
      <c r="H5801" s="4">
        <v>0</v>
      </c>
      <c r="I5801" s="4"/>
      <c r="J5801" s="17" t="s">
        <v>1348</v>
      </c>
      <c r="K5801" s="4"/>
      <c r="L5801" s="4">
        <v>1</v>
      </c>
      <c r="M5801" s="4" t="s">
        <v>1090</v>
      </c>
      <c r="N5801" s="4"/>
    </row>
    <row r="5802" spans="1:14" hidden="1" x14ac:dyDescent="0.3">
      <c r="A5802" s="5" t="s">
        <v>603</v>
      </c>
      <c r="B5802" s="5">
        <v>53</v>
      </c>
      <c r="C5802" s="5">
        <v>53.1</v>
      </c>
      <c r="D5802" s="5">
        <v>370</v>
      </c>
      <c r="E5802" s="4" t="s">
        <v>861</v>
      </c>
      <c r="F5802" s="12">
        <v>3.8000000000000003</v>
      </c>
      <c r="G5802" s="4" t="s">
        <v>874</v>
      </c>
      <c r="H5802" s="4">
        <v>0</v>
      </c>
      <c r="I5802" s="4"/>
      <c r="J5802" s="17" t="s">
        <v>1348</v>
      </c>
      <c r="K5802" s="4"/>
      <c r="L5802" s="4">
        <v>1</v>
      </c>
      <c r="M5802" s="4" t="s">
        <v>1090</v>
      </c>
      <c r="N5802" s="4"/>
    </row>
    <row r="5803" spans="1:14" hidden="1" x14ac:dyDescent="0.3">
      <c r="A5803" s="5" t="s">
        <v>603</v>
      </c>
      <c r="B5803" s="5">
        <v>53</v>
      </c>
      <c r="C5803" s="5">
        <v>53.1</v>
      </c>
      <c r="D5803" s="5">
        <v>370</v>
      </c>
      <c r="E5803" s="4" t="s">
        <v>861</v>
      </c>
      <c r="F5803" s="12">
        <v>3.9000000000000004</v>
      </c>
      <c r="G5803" s="4" t="s">
        <v>874</v>
      </c>
      <c r="H5803" s="4">
        <v>0</v>
      </c>
      <c r="I5803" s="4"/>
      <c r="J5803" s="17" t="s">
        <v>1348</v>
      </c>
      <c r="K5803" s="4"/>
      <c r="L5803" s="4">
        <v>1</v>
      </c>
      <c r="M5803" s="4" t="s">
        <v>1090</v>
      </c>
      <c r="N5803" s="4"/>
    </row>
    <row r="5804" spans="1:14" hidden="1" x14ac:dyDescent="0.3">
      <c r="A5804" s="5" t="s">
        <v>603</v>
      </c>
      <c r="B5804" s="5">
        <v>53</v>
      </c>
      <c r="C5804" s="5">
        <v>53.1</v>
      </c>
      <c r="D5804" s="5">
        <v>370</v>
      </c>
      <c r="E5804" s="4" t="s">
        <v>861</v>
      </c>
      <c r="F5804" s="12">
        <v>4</v>
      </c>
      <c r="G5804" s="4" t="s">
        <v>874</v>
      </c>
      <c r="H5804" s="4">
        <v>0</v>
      </c>
      <c r="I5804" s="4"/>
      <c r="J5804" s="17" t="s">
        <v>1348</v>
      </c>
      <c r="K5804" s="4"/>
      <c r="L5804" s="4">
        <v>1</v>
      </c>
      <c r="M5804" s="4" t="s">
        <v>1090</v>
      </c>
      <c r="N5804" s="4"/>
    </row>
    <row r="5805" spans="1:14" hidden="1" x14ac:dyDescent="0.3">
      <c r="A5805" s="5" t="s">
        <v>603</v>
      </c>
      <c r="B5805" s="5">
        <v>53</v>
      </c>
      <c r="C5805" s="5">
        <v>53.1</v>
      </c>
      <c r="D5805" s="5">
        <v>370</v>
      </c>
      <c r="E5805" s="4" t="s">
        <v>861</v>
      </c>
      <c r="F5805" s="12">
        <v>0</v>
      </c>
      <c r="G5805" s="4" t="s">
        <v>1341</v>
      </c>
      <c r="H5805" s="4">
        <v>0.27</v>
      </c>
      <c r="I5805" s="4"/>
      <c r="J5805" s="17" t="s">
        <v>1349</v>
      </c>
      <c r="K5805" s="4"/>
      <c r="L5805" s="4">
        <v>1</v>
      </c>
      <c r="M5805" s="4" t="s">
        <v>1090</v>
      </c>
      <c r="N5805" s="4"/>
    </row>
    <row r="5806" spans="1:14" hidden="1" x14ac:dyDescent="0.3">
      <c r="A5806" s="5" t="s">
        <v>603</v>
      </c>
      <c r="B5806" s="5">
        <v>53</v>
      </c>
      <c r="C5806" s="5">
        <v>53.1</v>
      </c>
      <c r="D5806" s="5">
        <v>370</v>
      </c>
      <c r="E5806" s="4" t="s">
        <v>861</v>
      </c>
      <c r="F5806" s="12">
        <v>1</v>
      </c>
      <c r="G5806" s="4" t="s">
        <v>1341</v>
      </c>
      <c r="H5806" s="4">
        <v>0.87</v>
      </c>
      <c r="I5806" s="4"/>
      <c r="J5806" s="17" t="s">
        <v>1349</v>
      </c>
      <c r="K5806" s="4"/>
      <c r="L5806" s="4">
        <v>1</v>
      </c>
      <c r="M5806" s="4" t="s">
        <v>1090</v>
      </c>
      <c r="N5806" s="4"/>
    </row>
    <row r="5807" spans="1:14" hidden="1" x14ac:dyDescent="0.3">
      <c r="A5807" s="5" t="s">
        <v>603</v>
      </c>
      <c r="B5807" s="5">
        <v>53</v>
      </c>
      <c r="C5807" s="5">
        <v>53.1</v>
      </c>
      <c r="D5807" s="5">
        <v>370</v>
      </c>
      <c r="E5807" s="4" t="s">
        <v>861</v>
      </c>
      <c r="F5807" s="12">
        <v>2</v>
      </c>
      <c r="G5807" s="4" t="s">
        <v>1341</v>
      </c>
      <c r="H5807" s="4">
        <v>3.03</v>
      </c>
      <c r="I5807" s="4"/>
      <c r="J5807" s="17" t="s">
        <v>1349</v>
      </c>
      <c r="K5807" s="4"/>
      <c r="L5807" s="4">
        <v>1</v>
      </c>
      <c r="M5807" s="4" t="s">
        <v>1090</v>
      </c>
      <c r="N5807" s="4"/>
    </row>
    <row r="5808" spans="1:14" hidden="1" x14ac:dyDescent="0.3">
      <c r="A5808" s="5" t="s">
        <v>603</v>
      </c>
      <c r="B5808" s="5">
        <v>53</v>
      </c>
      <c r="C5808" s="5">
        <v>53.1</v>
      </c>
      <c r="D5808" s="5">
        <v>370</v>
      </c>
      <c r="E5808" s="4" t="s">
        <v>861</v>
      </c>
      <c r="F5808" s="12">
        <v>3</v>
      </c>
      <c r="G5808" s="4" t="s">
        <v>1341</v>
      </c>
      <c r="H5808" s="4">
        <v>0.41</v>
      </c>
      <c r="I5808" s="4"/>
      <c r="J5808" s="17" t="s">
        <v>1349</v>
      </c>
      <c r="K5808" s="4"/>
      <c r="L5808" s="4">
        <v>1</v>
      </c>
      <c r="M5808" s="4" t="s">
        <v>1090</v>
      </c>
      <c r="N5808" s="4"/>
    </row>
    <row r="5809" spans="1:14" hidden="1" x14ac:dyDescent="0.3">
      <c r="A5809" s="5" t="s">
        <v>603</v>
      </c>
      <c r="B5809" s="5">
        <v>53</v>
      </c>
      <c r="C5809" s="5">
        <v>53.1</v>
      </c>
      <c r="D5809" s="5">
        <v>370</v>
      </c>
      <c r="E5809" s="4" t="s">
        <v>861</v>
      </c>
      <c r="F5809" s="12">
        <v>4</v>
      </c>
      <c r="G5809" s="4" t="s">
        <v>1341</v>
      </c>
      <c r="H5809" s="4">
        <v>0.47</v>
      </c>
      <c r="I5809" s="4"/>
      <c r="J5809" s="17" t="s">
        <v>1349</v>
      </c>
      <c r="K5809" s="4"/>
      <c r="L5809" s="4">
        <v>1</v>
      </c>
      <c r="M5809" s="4" t="s">
        <v>1090</v>
      </c>
      <c r="N5809" s="4"/>
    </row>
    <row r="5810" spans="1:14" hidden="1" x14ac:dyDescent="0.3">
      <c r="A5810" s="5" t="s">
        <v>603</v>
      </c>
      <c r="B5810" s="5">
        <v>53</v>
      </c>
      <c r="C5810" s="5">
        <v>53.1</v>
      </c>
      <c r="D5810" s="5">
        <v>370</v>
      </c>
      <c r="E5810" s="4" t="s">
        <v>861</v>
      </c>
      <c r="F5810" s="12">
        <v>5</v>
      </c>
      <c r="G5810" s="4" t="s">
        <v>1341</v>
      </c>
      <c r="H5810" s="4">
        <v>1.55</v>
      </c>
      <c r="I5810" s="4"/>
      <c r="J5810" s="17" t="s">
        <v>1349</v>
      </c>
      <c r="K5810" s="4"/>
      <c r="L5810" s="4">
        <v>1</v>
      </c>
      <c r="M5810" s="4" t="s">
        <v>1090</v>
      </c>
      <c r="N5810" s="4"/>
    </row>
    <row r="5811" spans="1:14" hidden="1" x14ac:dyDescent="0.3">
      <c r="A5811" s="5" t="s">
        <v>603</v>
      </c>
      <c r="B5811" s="5">
        <v>53</v>
      </c>
      <c r="C5811" s="5">
        <v>53.1</v>
      </c>
      <c r="D5811" s="5">
        <v>370</v>
      </c>
      <c r="E5811" s="4" t="s">
        <v>861</v>
      </c>
      <c r="F5811" s="12">
        <v>7.5</v>
      </c>
      <c r="G5811" s="4" t="s">
        <v>1341</v>
      </c>
      <c r="H5811" s="4">
        <v>0.72</v>
      </c>
      <c r="I5811" s="4"/>
      <c r="J5811" s="17" t="s">
        <v>1349</v>
      </c>
      <c r="K5811" s="4"/>
      <c r="L5811" s="4">
        <v>1</v>
      </c>
      <c r="M5811" s="4" t="s">
        <v>1090</v>
      </c>
      <c r="N5811" s="4"/>
    </row>
    <row r="5812" spans="1:14" hidden="1" x14ac:dyDescent="0.3">
      <c r="A5812" s="5" t="s">
        <v>603</v>
      </c>
      <c r="B5812" s="5">
        <v>53</v>
      </c>
      <c r="C5812" s="5">
        <v>53.1</v>
      </c>
      <c r="D5812" s="5">
        <v>370</v>
      </c>
      <c r="E5812" s="4" t="s">
        <v>861</v>
      </c>
      <c r="F5812" s="12">
        <v>10</v>
      </c>
      <c r="G5812" s="4" t="s">
        <v>1341</v>
      </c>
      <c r="H5812" s="4">
        <v>0.92</v>
      </c>
      <c r="I5812" s="4"/>
      <c r="J5812" s="17" t="s">
        <v>1349</v>
      </c>
      <c r="K5812" s="4"/>
      <c r="L5812" s="4">
        <v>1</v>
      </c>
      <c r="M5812" s="4" t="s">
        <v>1090</v>
      </c>
      <c r="N5812" s="4"/>
    </row>
    <row r="5813" spans="1:14" hidden="1" x14ac:dyDescent="0.3">
      <c r="A5813" s="5" t="s">
        <v>603</v>
      </c>
      <c r="B5813" s="5">
        <v>53</v>
      </c>
      <c r="C5813" s="5">
        <v>53.1</v>
      </c>
      <c r="D5813" s="5">
        <v>370</v>
      </c>
      <c r="E5813" s="4" t="s">
        <v>861</v>
      </c>
      <c r="F5813" s="12">
        <v>14</v>
      </c>
      <c r="G5813" s="4" t="s">
        <v>1341</v>
      </c>
      <c r="H5813" s="4">
        <v>3.3</v>
      </c>
      <c r="I5813" s="4"/>
      <c r="J5813" s="17" t="s">
        <v>1349</v>
      </c>
      <c r="K5813" s="4"/>
      <c r="L5813" s="4">
        <v>1</v>
      </c>
      <c r="M5813" s="4" t="s">
        <v>1090</v>
      </c>
      <c r="N5813" s="4"/>
    </row>
    <row r="5814" spans="1:14" hidden="1" x14ac:dyDescent="0.3">
      <c r="A5814" s="5" t="s">
        <v>603</v>
      </c>
      <c r="B5814" s="5">
        <v>53</v>
      </c>
      <c r="C5814" s="5">
        <v>53.1</v>
      </c>
      <c r="D5814" s="5">
        <v>370</v>
      </c>
      <c r="E5814" s="4" t="s">
        <v>861</v>
      </c>
      <c r="F5814" s="12">
        <v>17</v>
      </c>
      <c r="G5814" s="4" t="s">
        <v>1341</v>
      </c>
      <c r="H5814" s="4">
        <v>2.84</v>
      </c>
      <c r="I5814" s="4"/>
      <c r="J5814" s="17" t="s">
        <v>1349</v>
      </c>
      <c r="K5814" s="4"/>
      <c r="L5814" s="4">
        <v>1</v>
      </c>
      <c r="M5814" s="4" t="s">
        <v>1090</v>
      </c>
      <c r="N5814" s="4"/>
    </row>
    <row r="5815" spans="1:14" hidden="1" x14ac:dyDescent="0.3">
      <c r="A5815" s="5" t="s">
        <v>603</v>
      </c>
      <c r="B5815" s="5">
        <v>53</v>
      </c>
      <c r="C5815" s="5">
        <v>53.1</v>
      </c>
      <c r="D5815" s="5">
        <v>370</v>
      </c>
      <c r="E5815" s="4" t="s">
        <v>861</v>
      </c>
      <c r="F5815" s="12">
        <v>20</v>
      </c>
      <c r="G5815" s="4" t="s">
        <v>1341</v>
      </c>
      <c r="H5815" s="4">
        <v>1.62</v>
      </c>
      <c r="I5815" s="4"/>
      <c r="J5815" s="17" t="s">
        <v>1349</v>
      </c>
      <c r="K5815" s="4"/>
      <c r="L5815" s="4">
        <v>1</v>
      </c>
      <c r="M5815" s="4" t="s">
        <v>1090</v>
      </c>
      <c r="N5815" s="4"/>
    </row>
    <row r="5816" spans="1:14" hidden="1" x14ac:dyDescent="0.3">
      <c r="A5816" s="5" t="s">
        <v>603</v>
      </c>
      <c r="B5816" s="5">
        <v>53</v>
      </c>
      <c r="C5816" s="5">
        <v>53.1</v>
      </c>
      <c r="D5816" s="5">
        <v>370</v>
      </c>
      <c r="E5816" s="4" t="s">
        <v>861</v>
      </c>
      <c r="F5816" s="12">
        <v>0</v>
      </c>
      <c r="G5816" s="4" t="s">
        <v>1342</v>
      </c>
      <c r="H5816" s="4">
        <v>3.2</v>
      </c>
      <c r="I5816" s="4"/>
      <c r="J5816" s="17" t="s">
        <v>1347</v>
      </c>
      <c r="K5816" s="4"/>
      <c r="L5816" s="4">
        <v>1</v>
      </c>
      <c r="M5816" s="4" t="s">
        <v>1090</v>
      </c>
      <c r="N5816" s="4"/>
    </row>
    <row r="5817" spans="1:14" hidden="1" x14ac:dyDescent="0.3">
      <c r="A5817" s="5" t="s">
        <v>603</v>
      </c>
      <c r="B5817" s="5">
        <v>53</v>
      </c>
      <c r="C5817" s="5">
        <v>53.1</v>
      </c>
      <c r="D5817" s="5">
        <v>370</v>
      </c>
      <c r="E5817" s="4" t="s">
        <v>861</v>
      </c>
      <c r="F5817" s="12">
        <v>1</v>
      </c>
      <c r="G5817" s="4" t="s">
        <v>1342</v>
      </c>
      <c r="H5817" s="4">
        <v>92</v>
      </c>
      <c r="I5817" s="4"/>
      <c r="J5817" s="17" t="s">
        <v>1347</v>
      </c>
      <c r="K5817" s="4"/>
      <c r="L5817" s="4">
        <v>1</v>
      </c>
      <c r="M5817" s="4" t="s">
        <v>1090</v>
      </c>
      <c r="N5817" s="4"/>
    </row>
    <row r="5818" spans="1:14" hidden="1" x14ac:dyDescent="0.3">
      <c r="A5818" s="5" t="s">
        <v>603</v>
      </c>
      <c r="B5818" s="5">
        <v>53</v>
      </c>
      <c r="C5818" s="5">
        <v>53.1</v>
      </c>
      <c r="D5818" s="5">
        <v>370</v>
      </c>
      <c r="E5818" s="4" t="s">
        <v>861</v>
      </c>
      <c r="F5818" s="12">
        <v>2</v>
      </c>
      <c r="G5818" s="4" t="s">
        <v>1342</v>
      </c>
      <c r="H5818" s="4">
        <v>47</v>
      </c>
      <c r="I5818" s="4"/>
      <c r="J5818" s="17" t="s">
        <v>1347</v>
      </c>
      <c r="K5818" s="4"/>
      <c r="L5818" s="4">
        <v>1</v>
      </c>
      <c r="M5818" s="4" t="s">
        <v>1090</v>
      </c>
      <c r="N5818" s="4"/>
    </row>
    <row r="5819" spans="1:14" hidden="1" x14ac:dyDescent="0.3">
      <c r="A5819" s="5" t="s">
        <v>603</v>
      </c>
      <c r="B5819" s="5">
        <v>53</v>
      </c>
      <c r="C5819" s="5">
        <v>53.1</v>
      </c>
      <c r="D5819" s="5">
        <v>370</v>
      </c>
      <c r="E5819" s="4" t="s">
        <v>861</v>
      </c>
      <c r="F5819" s="12">
        <v>3</v>
      </c>
      <c r="G5819" s="4" t="s">
        <v>1342</v>
      </c>
      <c r="H5819" s="4">
        <v>192</v>
      </c>
      <c r="I5819" s="4"/>
      <c r="J5819" s="17" t="s">
        <v>1347</v>
      </c>
      <c r="K5819" s="4"/>
      <c r="L5819" s="4">
        <v>1</v>
      </c>
      <c r="M5819" s="4" t="s">
        <v>1090</v>
      </c>
      <c r="N5819" s="4"/>
    </row>
    <row r="5820" spans="1:14" hidden="1" x14ac:dyDescent="0.3">
      <c r="A5820" s="5" t="s">
        <v>603</v>
      </c>
      <c r="B5820" s="5">
        <v>53</v>
      </c>
      <c r="C5820" s="5">
        <v>53.1</v>
      </c>
      <c r="D5820" s="5">
        <v>370</v>
      </c>
      <c r="E5820" s="4" t="s">
        <v>861</v>
      </c>
      <c r="F5820" s="12">
        <v>4</v>
      </c>
      <c r="G5820" s="4" t="s">
        <v>1342</v>
      </c>
      <c r="H5820" s="4">
        <v>254</v>
      </c>
      <c r="I5820" s="4"/>
      <c r="J5820" s="17" t="s">
        <v>1347</v>
      </c>
      <c r="K5820" s="4"/>
      <c r="L5820" s="4">
        <v>1</v>
      </c>
      <c r="M5820" s="4" t="s">
        <v>1090</v>
      </c>
      <c r="N5820" s="4"/>
    </row>
    <row r="5821" spans="1:14" hidden="1" x14ac:dyDescent="0.3">
      <c r="A5821" s="5" t="s">
        <v>603</v>
      </c>
      <c r="B5821" s="5">
        <v>53</v>
      </c>
      <c r="C5821" s="5">
        <v>53.1</v>
      </c>
      <c r="D5821" s="5">
        <v>370</v>
      </c>
      <c r="E5821" s="4" t="s">
        <v>861</v>
      </c>
      <c r="F5821" s="12">
        <v>5</v>
      </c>
      <c r="G5821" s="4" t="s">
        <v>1342</v>
      </c>
      <c r="H5821" s="4">
        <v>252</v>
      </c>
      <c r="I5821" s="4"/>
      <c r="J5821" s="17" t="s">
        <v>1347</v>
      </c>
      <c r="K5821" s="4"/>
      <c r="L5821" s="4">
        <v>1</v>
      </c>
      <c r="M5821" s="4" t="s">
        <v>1090</v>
      </c>
      <c r="N5821" s="4"/>
    </row>
    <row r="5822" spans="1:14" hidden="1" x14ac:dyDescent="0.3">
      <c r="A5822" s="5" t="s">
        <v>603</v>
      </c>
      <c r="B5822" s="5">
        <v>53</v>
      </c>
      <c r="C5822" s="5">
        <v>53.1</v>
      </c>
      <c r="D5822" s="5">
        <v>370</v>
      </c>
      <c r="E5822" s="4" t="s">
        <v>861</v>
      </c>
      <c r="F5822" s="12">
        <v>7.5</v>
      </c>
      <c r="G5822" s="4" t="s">
        <v>1342</v>
      </c>
      <c r="H5822" s="4">
        <v>253</v>
      </c>
      <c r="I5822" s="4"/>
      <c r="J5822" s="17" t="s">
        <v>1347</v>
      </c>
      <c r="K5822" s="4"/>
      <c r="L5822" s="4">
        <v>1</v>
      </c>
      <c r="M5822" s="4" t="s">
        <v>1090</v>
      </c>
      <c r="N5822" s="4"/>
    </row>
    <row r="5823" spans="1:14" hidden="1" x14ac:dyDescent="0.3">
      <c r="A5823" s="5" t="s">
        <v>603</v>
      </c>
      <c r="B5823" s="5">
        <v>53</v>
      </c>
      <c r="C5823" s="5">
        <v>53.1</v>
      </c>
      <c r="D5823" s="5">
        <v>370</v>
      </c>
      <c r="E5823" s="4" t="s">
        <v>861</v>
      </c>
      <c r="F5823" s="12">
        <v>10</v>
      </c>
      <c r="G5823" s="4" t="s">
        <v>1342</v>
      </c>
      <c r="H5823" s="4">
        <v>163</v>
      </c>
      <c r="I5823" s="4"/>
      <c r="J5823" s="17" t="s">
        <v>1347</v>
      </c>
      <c r="K5823" s="4"/>
      <c r="L5823" s="4">
        <v>1</v>
      </c>
      <c r="M5823" s="4" t="s">
        <v>1090</v>
      </c>
      <c r="N5823" s="4"/>
    </row>
    <row r="5824" spans="1:14" hidden="1" x14ac:dyDescent="0.3">
      <c r="A5824" s="5" t="s">
        <v>603</v>
      </c>
      <c r="B5824" s="5">
        <v>53</v>
      </c>
      <c r="C5824" s="5">
        <v>53.1</v>
      </c>
      <c r="D5824" s="5">
        <v>370</v>
      </c>
      <c r="E5824" s="4" t="s">
        <v>861</v>
      </c>
      <c r="F5824" s="12">
        <v>14</v>
      </c>
      <c r="G5824" s="4" t="s">
        <v>1342</v>
      </c>
      <c r="H5824" s="4">
        <v>290</v>
      </c>
      <c r="I5824" s="4"/>
      <c r="J5824" s="17" t="s">
        <v>1347</v>
      </c>
      <c r="K5824" s="4"/>
      <c r="L5824" s="4">
        <v>1</v>
      </c>
      <c r="M5824" s="4" t="s">
        <v>1090</v>
      </c>
      <c r="N5824" s="4"/>
    </row>
    <row r="5825" spans="1:14" hidden="1" x14ac:dyDescent="0.3">
      <c r="A5825" s="5" t="s">
        <v>603</v>
      </c>
      <c r="B5825" s="5">
        <v>53</v>
      </c>
      <c r="C5825" s="5">
        <v>53.1</v>
      </c>
      <c r="D5825" s="5">
        <v>370</v>
      </c>
      <c r="E5825" s="4" t="s">
        <v>861</v>
      </c>
      <c r="F5825" s="12">
        <v>17</v>
      </c>
      <c r="G5825" s="4" t="s">
        <v>1342</v>
      </c>
      <c r="H5825" s="4">
        <v>285</v>
      </c>
      <c r="I5825" s="4"/>
      <c r="J5825" s="17" t="s">
        <v>1347</v>
      </c>
      <c r="K5825" s="4"/>
      <c r="L5825" s="4">
        <v>1</v>
      </c>
      <c r="M5825" s="4" t="s">
        <v>1090</v>
      </c>
      <c r="N5825" s="4"/>
    </row>
    <row r="5826" spans="1:14" hidden="1" x14ac:dyDescent="0.3">
      <c r="A5826" s="5" t="s">
        <v>603</v>
      </c>
      <c r="B5826" s="5">
        <v>53</v>
      </c>
      <c r="C5826" s="5">
        <v>53.1</v>
      </c>
      <c r="D5826" s="5">
        <v>370</v>
      </c>
      <c r="E5826" s="4" t="s">
        <v>861</v>
      </c>
      <c r="F5826" s="12">
        <v>20</v>
      </c>
      <c r="G5826" s="4" t="s">
        <v>1342</v>
      </c>
      <c r="H5826" s="4">
        <v>230</v>
      </c>
      <c r="I5826" s="4"/>
      <c r="J5826" s="17" t="s">
        <v>1347</v>
      </c>
      <c r="K5826" s="4"/>
      <c r="L5826" s="4">
        <v>1</v>
      </c>
      <c r="M5826" s="4" t="s">
        <v>1090</v>
      </c>
      <c r="N5826" s="4"/>
    </row>
    <row r="5827" spans="1:14" hidden="1" x14ac:dyDescent="0.3">
      <c r="A5827" s="5" t="s">
        <v>603</v>
      </c>
      <c r="B5827" s="5">
        <v>53</v>
      </c>
      <c r="C5827" s="5">
        <v>53.1</v>
      </c>
      <c r="D5827" s="5">
        <v>370</v>
      </c>
      <c r="E5827" s="4" t="s">
        <v>861</v>
      </c>
      <c r="F5827" s="12" t="s">
        <v>922</v>
      </c>
      <c r="G5827" s="4" t="s">
        <v>1350</v>
      </c>
      <c r="H5827" s="4">
        <v>0.6</v>
      </c>
      <c r="I5827" s="4"/>
      <c r="J5827" s="17" t="s">
        <v>1347</v>
      </c>
      <c r="K5827" s="4"/>
      <c r="L5827" s="4">
        <v>1</v>
      </c>
      <c r="M5827" s="4" t="s">
        <v>1090</v>
      </c>
      <c r="N5827" s="4"/>
    </row>
    <row r="5828" spans="1:14" hidden="1" x14ac:dyDescent="0.3">
      <c r="A5828" s="5" t="s">
        <v>603</v>
      </c>
      <c r="B5828" s="5">
        <v>53</v>
      </c>
      <c r="C5828" s="5">
        <v>53.1</v>
      </c>
      <c r="D5828" s="5">
        <v>370</v>
      </c>
      <c r="E5828" s="4" t="s">
        <v>861</v>
      </c>
      <c r="F5828" s="12" t="s">
        <v>904</v>
      </c>
      <c r="G5828" s="4" t="s">
        <v>1350</v>
      </c>
      <c r="H5828" s="4">
        <v>1.9</v>
      </c>
      <c r="I5828" s="4"/>
      <c r="J5828" s="17" t="s">
        <v>1347</v>
      </c>
      <c r="K5828" s="4"/>
      <c r="L5828" s="4">
        <v>1</v>
      </c>
      <c r="M5828" s="4" t="s">
        <v>1090</v>
      </c>
      <c r="N5828" s="4"/>
    </row>
    <row r="5829" spans="1:14" hidden="1" x14ac:dyDescent="0.3">
      <c r="A5829" s="5" t="s">
        <v>603</v>
      </c>
      <c r="B5829" s="5">
        <v>53</v>
      </c>
      <c r="C5829" s="5">
        <v>53.1</v>
      </c>
      <c r="D5829" s="5">
        <v>370</v>
      </c>
      <c r="E5829" s="4" t="s">
        <v>861</v>
      </c>
      <c r="F5829" s="12" t="s">
        <v>905</v>
      </c>
      <c r="G5829" s="4" t="s">
        <v>1350</v>
      </c>
      <c r="H5829" s="4">
        <v>1.4</v>
      </c>
      <c r="I5829" s="4"/>
      <c r="J5829" s="17" t="s">
        <v>1347</v>
      </c>
      <c r="K5829" s="4"/>
      <c r="L5829" s="4">
        <v>1</v>
      </c>
      <c r="M5829" s="4" t="s">
        <v>1090</v>
      </c>
      <c r="N5829" s="4"/>
    </row>
    <row r="5830" spans="1:14" hidden="1" x14ac:dyDescent="0.3">
      <c r="A5830" s="5" t="s">
        <v>603</v>
      </c>
      <c r="B5830" s="5">
        <v>53</v>
      </c>
      <c r="C5830" s="5">
        <v>53.1</v>
      </c>
      <c r="D5830" s="5">
        <v>370</v>
      </c>
      <c r="E5830" s="4" t="s">
        <v>861</v>
      </c>
      <c r="F5830" s="12" t="s">
        <v>906</v>
      </c>
      <c r="G5830" s="4" t="s">
        <v>1350</v>
      </c>
      <c r="H5830" s="4">
        <v>1.1000000000000001</v>
      </c>
      <c r="I5830" s="4"/>
      <c r="J5830" s="17" t="s">
        <v>1347</v>
      </c>
      <c r="K5830" s="4"/>
      <c r="L5830" s="4">
        <v>1</v>
      </c>
      <c r="M5830" s="4" t="s">
        <v>1090</v>
      </c>
      <c r="N5830" s="4"/>
    </row>
    <row r="5831" spans="1:14" hidden="1" x14ac:dyDescent="0.3">
      <c r="A5831" s="5" t="s">
        <v>603</v>
      </c>
      <c r="B5831" s="5">
        <v>53</v>
      </c>
      <c r="C5831" s="5">
        <v>53.1</v>
      </c>
      <c r="D5831" s="5">
        <v>370</v>
      </c>
      <c r="E5831" s="4" t="s">
        <v>861</v>
      </c>
      <c r="F5831" s="12" t="s">
        <v>903</v>
      </c>
      <c r="G5831" s="4" t="s">
        <v>1350</v>
      </c>
      <c r="H5831" s="4">
        <v>1.3</v>
      </c>
      <c r="I5831" s="4"/>
      <c r="J5831" s="17" t="s">
        <v>1347</v>
      </c>
      <c r="K5831" s="4"/>
      <c r="L5831" s="4">
        <v>1</v>
      </c>
      <c r="M5831" s="4" t="s">
        <v>1090</v>
      </c>
      <c r="N5831" s="4"/>
    </row>
    <row r="5832" spans="1:14" hidden="1" x14ac:dyDescent="0.3">
      <c r="A5832" s="5" t="s">
        <v>603</v>
      </c>
      <c r="B5832" s="5">
        <v>53</v>
      </c>
      <c r="C5832" s="5">
        <v>53.1</v>
      </c>
      <c r="D5832" s="5">
        <v>370</v>
      </c>
      <c r="E5832" s="4" t="s">
        <v>861</v>
      </c>
      <c r="F5832" s="12" t="s">
        <v>2100</v>
      </c>
      <c r="G5832" s="4" t="s">
        <v>1350</v>
      </c>
      <c r="H5832" s="4">
        <v>2.5</v>
      </c>
      <c r="I5832" s="4"/>
      <c r="J5832" s="17" t="s">
        <v>1347</v>
      </c>
      <c r="K5832" s="4"/>
      <c r="L5832" s="4">
        <v>1</v>
      </c>
      <c r="M5832" s="4" t="s">
        <v>1090</v>
      </c>
      <c r="N5832" s="4"/>
    </row>
    <row r="5833" spans="1:14" hidden="1" x14ac:dyDescent="0.3">
      <c r="A5833" s="5" t="s">
        <v>603</v>
      </c>
      <c r="B5833" s="5">
        <v>53</v>
      </c>
      <c r="C5833" s="5">
        <v>53.1</v>
      </c>
      <c r="D5833" s="5">
        <v>370</v>
      </c>
      <c r="E5833" s="4" t="s">
        <v>861</v>
      </c>
      <c r="F5833" s="12" t="s">
        <v>2101</v>
      </c>
      <c r="G5833" s="4" t="s">
        <v>1350</v>
      </c>
      <c r="H5833" s="4">
        <v>2</v>
      </c>
      <c r="I5833" s="4"/>
      <c r="J5833" s="17" t="s">
        <v>1347</v>
      </c>
      <c r="K5833" s="4"/>
      <c r="L5833" s="4">
        <v>1</v>
      </c>
      <c r="M5833" s="4" t="s">
        <v>1090</v>
      </c>
      <c r="N5833" s="4"/>
    </row>
    <row r="5834" spans="1:14" hidden="1" x14ac:dyDescent="0.3">
      <c r="A5834" s="5" t="s">
        <v>603</v>
      </c>
      <c r="B5834" s="5">
        <v>53</v>
      </c>
      <c r="C5834" s="5">
        <v>53.1</v>
      </c>
      <c r="D5834" s="5">
        <v>370</v>
      </c>
      <c r="E5834" s="4" t="s">
        <v>861</v>
      </c>
      <c r="F5834" s="12" t="s">
        <v>2102</v>
      </c>
      <c r="G5834" s="4" t="s">
        <v>1350</v>
      </c>
      <c r="H5834" s="4">
        <v>2.2000000000000002</v>
      </c>
      <c r="I5834" s="4"/>
      <c r="J5834" s="17" t="s">
        <v>1347</v>
      </c>
      <c r="K5834" s="4"/>
      <c r="L5834" s="4">
        <v>1</v>
      </c>
      <c r="M5834" s="4" t="s">
        <v>1090</v>
      </c>
      <c r="N5834" s="4"/>
    </row>
    <row r="5835" spans="1:14" hidden="1" x14ac:dyDescent="0.3">
      <c r="A5835" s="5" t="s">
        <v>603</v>
      </c>
      <c r="B5835" s="5">
        <v>53</v>
      </c>
      <c r="C5835" s="5">
        <v>53.1</v>
      </c>
      <c r="D5835" s="5">
        <v>370</v>
      </c>
      <c r="E5835" s="4" t="s">
        <v>861</v>
      </c>
      <c r="F5835" s="12" t="s">
        <v>2103</v>
      </c>
      <c r="G5835" s="4" t="s">
        <v>1350</v>
      </c>
      <c r="H5835" s="4">
        <v>3</v>
      </c>
      <c r="I5835" s="4"/>
      <c r="J5835" s="17" t="s">
        <v>1347</v>
      </c>
      <c r="K5835" s="4"/>
      <c r="L5835" s="4">
        <v>1</v>
      </c>
      <c r="M5835" s="4" t="s">
        <v>1090</v>
      </c>
      <c r="N5835" s="4"/>
    </row>
    <row r="5836" spans="1:14" hidden="1" x14ac:dyDescent="0.3">
      <c r="A5836" s="5" t="s">
        <v>603</v>
      </c>
      <c r="B5836" s="5">
        <v>53</v>
      </c>
      <c r="C5836" s="5">
        <v>53.1</v>
      </c>
      <c r="D5836" s="5">
        <v>370</v>
      </c>
      <c r="E5836" s="4" t="s">
        <v>861</v>
      </c>
      <c r="F5836" s="12" t="s">
        <v>2104</v>
      </c>
      <c r="G5836" s="4" t="s">
        <v>1350</v>
      </c>
      <c r="H5836" s="4">
        <v>2.8</v>
      </c>
      <c r="I5836" s="4"/>
      <c r="J5836" s="17" t="s">
        <v>1347</v>
      </c>
      <c r="K5836" s="4"/>
      <c r="L5836" s="4">
        <v>1</v>
      </c>
      <c r="M5836" s="4" t="s">
        <v>1090</v>
      </c>
      <c r="N5836" s="4"/>
    </row>
    <row r="5837" spans="1:14" hidden="1" x14ac:dyDescent="0.3">
      <c r="A5837" s="5" t="s">
        <v>603</v>
      </c>
      <c r="B5837" s="5">
        <v>53</v>
      </c>
      <c r="C5837" s="5">
        <v>53.1</v>
      </c>
      <c r="D5837" s="5">
        <v>370</v>
      </c>
      <c r="E5837" s="4" t="s">
        <v>861</v>
      </c>
      <c r="F5837" s="12" t="s">
        <v>2105</v>
      </c>
      <c r="G5837" s="4" t="s">
        <v>1350</v>
      </c>
      <c r="H5837" s="4">
        <v>1.9</v>
      </c>
      <c r="I5837" s="4"/>
      <c r="J5837" s="17" t="s">
        <v>1347</v>
      </c>
      <c r="K5837" s="4"/>
      <c r="L5837" s="4">
        <v>1</v>
      </c>
      <c r="M5837" s="4" t="s">
        <v>1090</v>
      </c>
      <c r="N5837" s="4"/>
    </row>
    <row r="5838" spans="1:14" hidden="1" x14ac:dyDescent="0.3">
      <c r="A5838" s="5" t="s">
        <v>603</v>
      </c>
      <c r="B5838" s="5">
        <v>53</v>
      </c>
      <c r="C5838" s="5">
        <v>53.1</v>
      </c>
      <c r="D5838" s="4">
        <v>370</v>
      </c>
      <c r="E5838" s="4" t="s">
        <v>861</v>
      </c>
      <c r="F5838" s="4" t="s">
        <v>901</v>
      </c>
      <c r="G5838" s="4" t="s">
        <v>1351</v>
      </c>
      <c r="H5838" s="4">
        <v>0</v>
      </c>
      <c r="I5838" s="4"/>
      <c r="J5838" s="4" t="s">
        <v>856</v>
      </c>
      <c r="K5838" s="4"/>
      <c r="L5838" s="4">
        <v>1</v>
      </c>
      <c r="M5838" s="4" t="s">
        <v>1090</v>
      </c>
      <c r="N5838" s="4"/>
    </row>
    <row r="5839" spans="1:14" hidden="1" x14ac:dyDescent="0.3">
      <c r="A5839" s="5" t="s">
        <v>603</v>
      </c>
      <c r="B5839" s="5">
        <v>53</v>
      </c>
      <c r="C5839" s="5">
        <v>53.1</v>
      </c>
      <c r="D5839" s="4">
        <v>370</v>
      </c>
      <c r="E5839" s="4" t="s">
        <v>861</v>
      </c>
      <c r="F5839" s="12" t="s">
        <v>901</v>
      </c>
      <c r="G5839" s="4" t="s">
        <v>963</v>
      </c>
      <c r="H5839" s="4">
        <v>31.3</v>
      </c>
      <c r="I5839" s="4"/>
      <c r="J5839" s="4" t="s">
        <v>856</v>
      </c>
      <c r="K5839" s="4"/>
      <c r="L5839" s="4">
        <v>1</v>
      </c>
      <c r="M5839" s="4" t="s">
        <v>1090</v>
      </c>
      <c r="N5839" s="4"/>
    </row>
    <row r="5840" spans="1:14" hidden="1" x14ac:dyDescent="0.3">
      <c r="A5840" s="5" t="s">
        <v>603</v>
      </c>
      <c r="B5840" s="5">
        <v>53</v>
      </c>
      <c r="C5840" s="5">
        <v>53.1</v>
      </c>
      <c r="D5840" s="4">
        <v>370</v>
      </c>
      <c r="E5840" s="4" t="s">
        <v>861</v>
      </c>
      <c r="F5840" s="4" t="s">
        <v>901</v>
      </c>
      <c r="G5840" s="4" t="s">
        <v>943</v>
      </c>
      <c r="H5840" s="4">
        <v>68.7</v>
      </c>
      <c r="I5840" s="4"/>
      <c r="J5840" s="4" t="s">
        <v>856</v>
      </c>
      <c r="K5840" s="4"/>
      <c r="L5840" s="4">
        <v>1</v>
      </c>
      <c r="M5840" s="4" t="s">
        <v>1090</v>
      </c>
      <c r="N5840" s="4"/>
    </row>
    <row r="5841" spans="1:14" hidden="1" x14ac:dyDescent="0.3">
      <c r="A5841" s="5" t="s">
        <v>603</v>
      </c>
      <c r="B5841" s="5">
        <v>53</v>
      </c>
      <c r="C5841" s="5">
        <v>53.1</v>
      </c>
      <c r="D5841" s="4">
        <v>370</v>
      </c>
      <c r="E5841" s="4" t="s">
        <v>861</v>
      </c>
      <c r="F5841" s="4" t="s">
        <v>901</v>
      </c>
      <c r="G5841" s="4" t="s">
        <v>1760</v>
      </c>
      <c r="H5841" s="52">
        <v>8.559267069816153</v>
      </c>
      <c r="I5841" s="4"/>
      <c r="J5841" s="4"/>
      <c r="K5841" s="4"/>
      <c r="L5841" s="4">
        <v>1</v>
      </c>
      <c r="M5841" s="4" t="s">
        <v>1904</v>
      </c>
      <c r="N5841" s="4"/>
    </row>
    <row r="5842" spans="1:14" hidden="1" x14ac:dyDescent="0.3">
      <c r="A5842" s="5" t="s">
        <v>603</v>
      </c>
      <c r="B5842" s="5">
        <v>53</v>
      </c>
      <c r="C5842" s="5">
        <v>53.1</v>
      </c>
      <c r="D5842" s="4">
        <v>370</v>
      </c>
      <c r="E5842" s="4" t="s">
        <v>861</v>
      </c>
      <c r="F5842" s="4" t="s">
        <v>901</v>
      </c>
      <c r="G5842" s="4" t="s">
        <v>967</v>
      </c>
      <c r="H5842" s="4">
        <v>0.10970730712155166</v>
      </c>
      <c r="I5842" s="4"/>
      <c r="J5842" s="4" t="s">
        <v>856</v>
      </c>
      <c r="K5842" s="4"/>
      <c r="L5842" s="4">
        <v>1</v>
      </c>
      <c r="M5842" s="4" t="s">
        <v>1090</v>
      </c>
      <c r="N5842" s="4"/>
    </row>
    <row r="5843" spans="1:14" hidden="1" x14ac:dyDescent="0.3">
      <c r="A5843" s="5" t="s">
        <v>603</v>
      </c>
      <c r="B5843" s="5">
        <v>53</v>
      </c>
      <c r="C5843" s="5">
        <v>53.1</v>
      </c>
      <c r="D5843" s="4">
        <v>370</v>
      </c>
      <c r="E5843" s="4" t="s">
        <v>861</v>
      </c>
      <c r="F5843" s="12" t="s">
        <v>901</v>
      </c>
      <c r="G5843" s="4" t="s">
        <v>1759</v>
      </c>
      <c r="H5843" s="4">
        <v>0.93901414116370419</v>
      </c>
      <c r="I5843" s="4"/>
      <c r="J5843" s="4" t="s">
        <v>856</v>
      </c>
      <c r="K5843" s="4"/>
      <c r="L5843" s="4">
        <v>1</v>
      </c>
      <c r="M5843" s="4" t="s">
        <v>1090</v>
      </c>
      <c r="N5843" s="4"/>
    </row>
    <row r="5844" spans="1:14" hidden="1" x14ac:dyDescent="0.3">
      <c r="A5844" s="5" t="s">
        <v>603</v>
      </c>
      <c r="B5844" s="5">
        <v>53</v>
      </c>
      <c r="C5844" s="5">
        <v>53.1</v>
      </c>
      <c r="D5844" s="4">
        <v>370</v>
      </c>
      <c r="E5844" s="4" t="s">
        <v>861</v>
      </c>
      <c r="F5844" s="4" t="s">
        <v>901</v>
      </c>
      <c r="G5844" s="4" t="s">
        <v>1352</v>
      </c>
      <c r="H5844" s="4">
        <v>0.70299999999999996</v>
      </c>
      <c r="I5844" s="4"/>
      <c r="J5844" s="4"/>
      <c r="K5844" s="4"/>
      <c r="L5844" s="4">
        <v>1</v>
      </c>
      <c r="M5844" s="4" t="s">
        <v>1090</v>
      </c>
      <c r="N5844" s="4"/>
    </row>
    <row r="5845" spans="1:14" hidden="1" x14ac:dyDescent="0.3">
      <c r="A5845" s="5" t="s">
        <v>603</v>
      </c>
      <c r="B5845" s="5">
        <v>53</v>
      </c>
      <c r="C5845" s="5">
        <v>53.1</v>
      </c>
      <c r="D5845" s="4">
        <v>370</v>
      </c>
      <c r="E5845" s="4" t="s">
        <v>861</v>
      </c>
      <c r="F5845" s="4" t="s">
        <v>901</v>
      </c>
      <c r="G5845" s="4" t="s">
        <v>1353</v>
      </c>
      <c r="H5845" s="4">
        <v>0.60652591170825298</v>
      </c>
      <c r="I5845" s="4"/>
      <c r="J5845" s="4" t="s">
        <v>973</v>
      </c>
      <c r="K5845" s="4"/>
      <c r="L5845" s="4">
        <v>1</v>
      </c>
      <c r="M5845" s="4" t="s">
        <v>1090</v>
      </c>
      <c r="N5845" s="4"/>
    </row>
    <row r="5846" spans="1:14" hidden="1" x14ac:dyDescent="0.3">
      <c r="A5846" s="5" t="s">
        <v>603</v>
      </c>
      <c r="B5846" s="5">
        <v>53</v>
      </c>
      <c r="C5846" s="5">
        <v>53.1</v>
      </c>
      <c r="D5846" s="4">
        <v>370</v>
      </c>
      <c r="E5846" s="4" t="s">
        <v>861</v>
      </c>
      <c r="F5846" s="4" t="s">
        <v>901</v>
      </c>
      <c r="G5846" s="4" t="s">
        <v>1354</v>
      </c>
      <c r="H5846" s="4">
        <v>1.9054457744192801</v>
      </c>
      <c r="I5846" s="4"/>
      <c r="J5846" s="4" t="s">
        <v>973</v>
      </c>
      <c r="K5846" s="4"/>
      <c r="L5846" s="4">
        <v>1</v>
      </c>
      <c r="M5846" s="4" t="s">
        <v>1090</v>
      </c>
      <c r="N5846" s="4"/>
    </row>
    <row r="5847" spans="1:14" hidden="1" x14ac:dyDescent="0.3">
      <c r="A5847" s="5" t="s">
        <v>603</v>
      </c>
      <c r="B5847" s="5">
        <v>53</v>
      </c>
      <c r="C5847" s="5">
        <v>53.1</v>
      </c>
      <c r="D5847" s="4">
        <v>370</v>
      </c>
      <c r="E5847" s="4" t="s">
        <v>861</v>
      </c>
      <c r="F5847" s="4" t="s">
        <v>901</v>
      </c>
      <c r="G5847" s="4" t="s">
        <v>853</v>
      </c>
      <c r="H5847" s="4">
        <v>1.9</v>
      </c>
      <c r="I5847" s="4"/>
      <c r="J5847" s="4" t="s">
        <v>1355</v>
      </c>
      <c r="K5847" s="4"/>
      <c r="L5847" s="4">
        <v>1</v>
      </c>
      <c r="M5847" s="4" t="s">
        <v>1090</v>
      </c>
      <c r="N5847" s="4"/>
    </row>
    <row r="5848" spans="1:14" hidden="1" x14ac:dyDescent="0.3">
      <c r="A5848" s="5" t="s">
        <v>603</v>
      </c>
      <c r="B5848" s="5">
        <v>53</v>
      </c>
      <c r="C5848" s="5">
        <v>53.1</v>
      </c>
      <c r="D5848" s="4">
        <v>370</v>
      </c>
      <c r="E5848" s="4" t="s">
        <v>861</v>
      </c>
      <c r="F5848" s="4" t="s">
        <v>901</v>
      </c>
      <c r="G5848" s="4" t="s">
        <v>1351</v>
      </c>
      <c r="H5848" s="4">
        <v>0</v>
      </c>
      <c r="I5848" s="4"/>
      <c r="J5848" s="4" t="s">
        <v>856</v>
      </c>
      <c r="K5848" s="4"/>
      <c r="L5848" s="4">
        <v>1</v>
      </c>
      <c r="M5848" s="4" t="s">
        <v>1090</v>
      </c>
      <c r="N5848" s="4"/>
    </row>
    <row r="5849" spans="1:14" hidden="1" x14ac:dyDescent="0.3">
      <c r="A5849" s="5" t="s">
        <v>603</v>
      </c>
      <c r="B5849" s="5">
        <v>53</v>
      </c>
      <c r="C5849" s="5">
        <v>53.1</v>
      </c>
      <c r="D5849" s="4">
        <v>370</v>
      </c>
      <c r="E5849" s="4" t="s">
        <v>861</v>
      </c>
      <c r="F5849" s="12" t="s">
        <v>901</v>
      </c>
      <c r="G5849" s="4" t="s">
        <v>963</v>
      </c>
      <c r="H5849" s="4">
        <v>33.299999999999997</v>
      </c>
      <c r="I5849" s="4"/>
      <c r="J5849" s="4" t="s">
        <v>856</v>
      </c>
      <c r="K5849" s="4"/>
      <c r="L5849" s="4">
        <v>1</v>
      </c>
      <c r="M5849" s="4" t="s">
        <v>1090</v>
      </c>
      <c r="N5849" s="4"/>
    </row>
    <row r="5850" spans="1:14" hidden="1" x14ac:dyDescent="0.3">
      <c r="A5850" s="5" t="s">
        <v>603</v>
      </c>
      <c r="B5850" s="5">
        <v>53</v>
      </c>
      <c r="C5850" s="5">
        <v>53.1</v>
      </c>
      <c r="D5850" s="4">
        <v>370</v>
      </c>
      <c r="E5850" s="4" t="s">
        <v>861</v>
      </c>
      <c r="F5850" s="4" t="s">
        <v>901</v>
      </c>
      <c r="G5850" s="4" t="s">
        <v>943</v>
      </c>
      <c r="H5850" s="4">
        <v>66.7</v>
      </c>
      <c r="I5850" s="4"/>
      <c r="J5850" s="4" t="s">
        <v>856</v>
      </c>
      <c r="K5850" s="4"/>
      <c r="L5850" s="4">
        <v>1</v>
      </c>
      <c r="M5850" s="4" t="s">
        <v>1090</v>
      </c>
      <c r="N5850" s="4"/>
    </row>
    <row r="5851" spans="1:14" hidden="1" x14ac:dyDescent="0.3">
      <c r="A5851" s="5" t="s">
        <v>603</v>
      </c>
      <c r="B5851" s="5">
        <v>53</v>
      </c>
      <c r="C5851" s="5">
        <v>53.1</v>
      </c>
      <c r="D5851" s="4">
        <v>370</v>
      </c>
      <c r="E5851" s="4" t="s">
        <v>861</v>
      </c>
      <c r="F5851" s="4" t="s">
        <v>901</v>
      </c>
      <c r="G5851" s="4" t="s">
        <v>1760</v>
      </c>
      <c r="H5851" s="52">
        <v>8.9180525138903608</v>
      </c>
      <c r="I5851" s="4"/>
      <c r="J5851" s="4"/>
      <c r="K5851" s="4"/>
      <c r="L5851" s="4">
        <v>1</v>
      </c>
      <c r="M5851" s="4" t="s">
        <v>1904</v>
      </c>
      <c r="N5851" s="4"/>
    </row>
    <row r="5852" spans="1:14" hidden="1" x14ac:dyDescent="0.3">
      <c r="A5852" s="5" t="s">
        <v>603</v>
      </c>
      <c r="B5852" s="5">
        <v>53</v>
      </c>
      <c r="C5852" s="5">
        <v>53.1</v>
      </c>
      <c r="D5852" s="4">
        <v>370</v>
      </c>
      <c r="E5852" s="4" t="s">
        <v>861</v>
      </c>
      <c r="F5852" s="4" t="s">
        <v>901</v>
      </c>
      <c r="G5852" s="4" t="s">
        <v>967</v>
      </c>
      <c r="H5852" s="4">
        <v>9.2228129307948659E-2</v>
      </c>
      <c r="I5852" s="4"/>
      <c r="J5852" s="4" t="s">
        <v>856</v>
      </c>
      <c r="K5852" s="4"/>
      <c r="L5852" s="4">
        <v>1</v>
      </c>
      <c r="M5852" s="4" t="s">
        <v>1090</v>
      </c>
      <c r="N5852" s="4"/>
    </row>
    <row r="5853" spans="1:14" hidden="1" x14ac:dyDescent="0.3">
      <c r="A5853" s="5" t="s">
        <v>603</v>
      </c>
      <c r="B5853" s="5">
        <v>53</v>
      </c>
      <c r="C5853" s="5">
        <v>53.1</v>
      </c>
      <c r="D5853" s="4">
        <v>371</v>
      </c>
      <c r="E5853" s="4" t="s">
        <v>861</v>
      </c>
      <c r="F5853" s="12" t="s">
        <v>901</v>
      </c>
      <c r="G5853" s="4" t="s">
        <v>1759</v>
      </c>
      <c r="H5853" s="4">
        <v>0.82249530042615682</v>
      </c>
      <c r="I5853" s="4"/>
      <c r="J5853" s="4" t="s">
        <v>856</v>
      </c>
      <c r="K5853" s="4"/>
      <c r="L5853" s="4">
        <v>1</v>
      </c>
      <c r="M5853" s="4" t="s">
        <v>1090</v>
      </c>
      <c r="N5853" s="4"/>
    </row>
    <row r="5854" spans="1:14" hidden="1" x14ac:dyDescent="0.3">
      <c r="A5854" s="5" t="s">
        <v>603</v>
      </c>
      <c r="B5854" s="5">
        <v>53</v>
      </c>
      <c r="C5854" s="5">
        <v>53.1</v>
      </c>
      <c r="D5854" s="4">
        <v>370</v>
      </c>
      <c r="E5854" s="4" t="s">
        <v>861</v>
      </c>
      <c r="F5854" s="4" t="s">
        <v>901</v>
      </c>
      <c r="G5854" s="4" t="s">
        <v>1352</v>
      </c>
      <c r="H5854" s="4">
        <v>0.61699999999999999</v>
      </c>
      <c r="I5854" s="4"/>
      <c r="J5854" s="4"/>
      <c r="K5854" s="4"/>
      <c r="L5854" s="4">
        <v>1</v>
      </c>
      <c r="M5854" s="4" t="s">
        <v>1090</v>
      </c>
      <c r="N5854" s="4"/>
    </row>
    <row r="5855" spans="1:14" hidden="1" x14ac:dyDescent="0.3">
      <c r="A5855" s="5" t="s">
        <v>603</v>
      </c>
      <c r="B5855" s="5">
        <v>53</v>
      </c>
      <c r="C5855" s="5">
        <v>53.1</v>
      </c>
      <c r="D5855" s="4">
        <v>370</v>
      </c>
      <c r="E5855" s="4" t="s">
        <v>861</v>
      </c>
      <c r="F5855" s="4" t="s">
        <v>901</v>
      </c>
      <c r="G5855" s="4" t="s">
        <v>1353</v>
      </c>
      <c r="H5855" s="4">
        <v>0.297732417933953</v>
      </c>
      <c r="I5855" s="4"/>
      <c r="J5855" s="4" t="s">
        <v>973</v>
      </c>
      <c r="K5855" s="4"/>
      <c r="L5855" s="4">
        <v>1</v>
      </c>
      <c r="M5855" s="4" t="s">
        <v>1090</v>
      </c>
      <c r="N5855" s="4"/>
    </row>
    <row r="5856" spans="1:14" hidden="1" x14ac:dyDescent="0.3">
      <c r="A5856" s="5" t="s">
        <v>603</v>
      </c>
      <c r="B5856" s="5">
        <v>53</v>
      </c>
      <c r="C5856" s="5">
        <v>53.1</v>
      </c>
      <c r="D5856" s="4">
        <v>370</v>
      </c>
      <c r="E5856" s="4" t="s">
        <v>861</v>
      </c>
      <c r="F5856" s="4" t="s">
        <v>901</v>
      </c>
      <c r="G5856" s="4" t="s">
        <v>1354</v>
      </c>
      <c r="H5856" s="4">
        <v>1.4835965204242201</v>
      </c>
      <c r="I5856" s="4"/>
      <c r="J5856" s="4" t="s">
        <v>973</v>
      </c>
      <c r="K5856" s="4"/>
      <c r="L5856" s="4">
        <v>1</v>
      </c>
      <c r="M5856" s="4" t="s">
        <v>1090</v>
      </c>
      <c r="N5856" s="4"/>
    </row>
    <row r="5857" spans="1:14" hidden="1" x14ac:dyDescent="0.3">
      <c r="A5857" s="5" t="s">
        <v>603</v>
      </c>
      <c r="B5857" s="5">
        <v>53</v>
      </c>
      <c r="C5857" s="5">
        <v>53.1</v>
      </c>
      <c r="D5857" s="4">
        <v>370</v>
      </c>
      <c r="E5857" s="4" t="s">
        <v>861</v>
      </c>
      <c r="F5857" s="4" t="s">
        <v>901</v>
      </c>
      <c r="G5857" s="4" t="s">
        <v>853</v>
      </c>
      <c r="H5857" s="4">
        <v>1.1000000000000001</v>
      </c>
      <c r="I5857" s="4"/>
      <c r="J5857" s="4" t="s">
        <v>1355</v>
      </c>
      <c r="K5857" s="4"/>
      <c r="L5857" s="4">
        <v>1</v>
      </c>
      <c r="M5857" s="4" t="s">
        <v>1090</v>
      </c>
      <c r="N5857" s="4"/>
    </row>
    <row r="5858" spans="1:14" hidden="1" x14ac:dyDescent="0.3">
      <c r="A5858" s="5" t="s">
        <v>603</v>
      </c>
      <c r="B5858" s="5">
        <v>53</v>
      </c>
      <c r="C5858" s="5">
        <v>53.1</v>
      </c>
      <c r="D5858" s="5">
        <v>372</v>
      </c>
      <c r="E5858" s="4" t="s">
        <v>861</v>
      </c>
      <c r="F5858" s="12">
        <v>0</v>
      </c>
      <c r="G5858" s="4" t="s">
        <v>1896</v>
      </c>
      <c r="H5858" s="4">
        <v>1.5</v>
      </c>
      <c r="I5858" s="4"/>
      <c r="J5858" s="17" t="s">
        <v>1347</v>
      </c>
      <c r="K5858" s="4"/>
      <c r="L5858" s="4">
        <v>1</v>
      </c>
      <c r="M5858" s="4" t="s">
        <v>1090</v>
      </c>
      <c r="N5858" s="4"/>
    </row>
    <row r="5859" spans="1:14" hidden="1" x14ac:dyDescent="0.3">
      <c r="A5859" s="5" t="s">
        <v>603</v>
      </c>
      <c r="B5859" s="5">
        <v>53</v>
      </c>
      <c r="C5859" s="5">
        <v>53.1</v>
      </c>
      <c r="D5859" s="5">
        <v>372</v>
      </c>
      <c r="E5859" s="4" t="s">
        <v>861</v>
      </c>
      <c r="F5859" s="12">
        <v>1</v>
      </c>
      <c r="G5859" s="4" t="s">
        <v>1896</v>
      </c>
      <c r="H5859" s="4">
        <v>17.5</v>
      </c>
      <c r="I5859" s="4"/>
      <c r="J5859" s="17" t="s">
        <v>1347</v>
      </c>
      <c r="K5859" s="4"/>
      <c r="L5859" s="4">
        <v>1</v>
      </c>
      <c r="M5859" s="4" t="s">
        <v>1090</v>
      </c>
      <c r="N5859" s="4"/>
    </row>
    <row r="5860" spans="1:14" hidden="1" x14ac:dyDescent="0.3">
      <c r="A5860" s="5" t="s">
        <v>603</v>
      </c>
      <c r="B5860" s="5">
        <v>53</v>
      </c>
      <c r="C5860" s="5">
        <v>53.1</v>
      </c>
      <c r="D5860" s="5">
        <v>372</v>
      </c>
      <c r="E5860" s="4" t="s">
        <v>861</v>
      </c>
      <c r="F5860" s="12">
        <v>2</v>
      </c>
      <c r="G5860" s="4" t="s">
        <v>1896</v>
      </c>
      <c r="H5860" s="4">
        <v>30</v>
      </c>
      <c r="I5860" s="4"/>
      <c r="J5860" s="17" t="s">
        <v>1347</v>
      </c>
      <c r="K5860" s="4"/>
      <c r="L5860" s="4">
        <v>1</v>
      </c>
      <c r="M5860" s="4" t="s">
        <v>1090</v>
      </c>
      <c r="N5860" s="4"/>
    </row>
    <row r="5861" spans="1:14" hidden="1" x14ac:dyDescent="0.3">
      <c r="A5861" s="5" t="s">
        <v>603</v>
      </c>
      <c r="B5861" s="5">
        <v>53</v>
      </c>
      <c r="C5861" s="5">
        <v>53.1</v>
      </c>
      <c r="D5861" s="5">
        <v>372</v>
      </c>
      <c r="E5861" s="4" t="s">
        <v>861</v>
      </c>
      <c r="F5861" s="12">
        <v>3</v>
      </c>
      <c r="G5861" s="4" t="s">
        <v>1896</v>
      </c>
      <c r="H5861" s="4">
        <v>29</v>
      </c>
      <c r="I5861" s="4"/>
      <c r="J5861" s="17" t="s">
        <v>1347</v>
      </c>
      <c r="K5861" s="4"/>
      <c r="L5861" s="4">
        <v>1</v>
      </c>
      <c r="M5861" s="4" t="s">
        <v>1090</v>
      </c>
      <c r="N5861" s="4"/>
    </row>
    <row r="5862" spans="1:14" hidden="1" x14ac:dyDescent="0.3">
      <c r="A5862" s="5" t="s">
        <v>603</v>
      </c>
      <c r="B5862" s="5">
        <v>53</v>
      </c>
      <c r="C5862" s="5">
        <v>53.1</v>
      </c>
      <c r="D5862" s="5">
        <v>372</v>
      </c>
      <c r="E5862" s="4" t="s">
        <v>861</v>
      </c>
      <c r="F5862" s="12">
        <v>4</v>
      </c>
      <c r="G5862" s="4" t="s">
        <v>1896</v>
      </c>
      <c r="H5862" s="4">
        <v>39</v>
      </c>
      <c r="I5862" s="4"/>
      <c r="J5862" s="17" t="s">
        <v>1347</v>
      </c>
      <c r="K5862" s="4"/>
      <c r="L5862" s="4">
        <v>1</v>
      </c>
      <c r="M5862" s="4" t="s">
        <v>1090</v>
      </c>
      <c r="N5862" s="4"/>
    </row>
    <row r="5863" spans="1:14" hidden="1" x14ac:dyDescent="0.3">
      <c r="A5863" s="5" t="s">
        <v>603</v>
      </c>
      <c r="B5863" s="5">
        <v>53</v>
      </c>
      <c r="C5863" s="5">
        <v>53.1</v>
      </c>
      <c r="D5863" s="5">
        <v>372</v>
      </c>
      <c r="E5863" s="4" t="s">
        <v>861</v>
      </c>
      <c r="F5863" s="12">
        <v>5</v>
      </c>
      <c r="G5863" s="4" t="s">
        <v>1896</v>
      </c>
      <c r="H5863" s="4">
        <v>40</v>
      </c>
      <c r="I5863" s="4"/>
      <c r="J5863" s="17" t="s">
        <v>1347</v>
      </c>
      <c r="K5863" s="4"/>
      <c r="L5863" s="4">
        <v>1</v>
      </c>
      <c r="M5863" s="4" t="s">
        <v>1090</v>
      </c>
      <c r="N5863" s="4"/>
    </row>
    <row r="5864" spans="1:14" hidden="1" x14ac:dyDescent="0.3">
      <c r="A5864" s="5" t="s">
        <v>603</v>
      </c>
      <c r="B5864" s="5">
        <v>53</v>
      </c>
      <c r="C5864" s="5">
        <v>53.1</v>
      </c>
      <c r="D5864" s="5">
        <v>372</v>
      </c>
      <c r="E5864" s="4" t="s">
        <v>861</v>
      </c>
      <c r="F5864" s="12">
        <v>7.5</v>
      </c>
      <c r="G5864" s="4" t="s">
        <v>1896</v>
      </c>
      <c r="H5864" s="4">
        <v>60</v>
      </c>
      <c r="I5864" s="4"/>
      <c r="J5864" s="17" t="s">
        <v>1347</v>
      </c>
      <c r="K5864" s="4"/>
      <c r="L5864" s="4">
        <v>1</v>
      </c>
      <c r="M5864" s="4" t="s">
        <v>1090</v>
      </c>
      <c r="N5864" s="4"/>
    </row>
    <row r="5865" spans="1:14" hidden="1" x14ac:dyDescent="0.3">
      <c r="A5865" s="5" t="s">
        <v>603</v>
      </c>
      <c r="B5865" s="5">
        <v>53</v>
      </c>
      <c r="C5865" s="5">
        <v>53.1</v>
      </c>
      <c r="D5865" s="5">
        <v>372</v>
      </c>
      <c r="E5865" s="4" t="s">
        <v>861</v>
      </c>
      <c r="F5865" s="12">
        <v>10</v>
      </c>
      <c r="G5865" s="4" t="s">
        <v>1896</v>
      </c>
      <c r="H5865" s="4">
        <v>90</v>
      </c>
      <c r="I5865" s="4"/>
      <c r="J5865" s="17" t="s">
        <v>1347</v>
      </c>
      <c r="K5865" s="4"/>
      <c r="L5865" s="4">
        <v>1</v>
      </c>
      <c r="M5865" s="4" t="s">
        <v>1090</v>
      </c>
      <c r="N5865" s="4"/>
    </row>
    <row r="5866" spans="1:14" hidden="1" x14ac:dyDescent="0.3">
      <c r="A5866" s="5" t="s">
        <v>603</v>
      </c>
      <c r="B5866" s="5">
        <v>53</v>
      </c>
      <c r="C5866" s="5">
        <v>53.1</v>
      </c>
      <c r="D5866" s="5">
        <v>372</v>
      </c>
      <c r="E5866" s="4" t="s">
        <v>861</v>
      </c>
      <c r="F5866" s="12">
        <v>14</v>
      </c>
      <c r="G5866" s="4" t="s">
        <v>1896</v>
      </c>
      <c r="H5866" s="4">
        <v>53.7</v>
      </c>
      <c r="I5866" s="4"/>
      <c r="J5866" s="17" t="s">
        <v>1347</v>
      </c>
      <c r="K5866" s="4"/>
      <c r="L5866" s="4">
        <v>1</v>
      </c>
      <c r="M5866" s="4" t="s">
        <v>1090</v>
      </c>
      <c r="N5866" s="4"/>
    </row>
    <row r="5867" spans="1:14" hidden="1" x14ac:dyDescent="0.3">
      <c r="A5867" s="5" t="s">
        <v>603</v>
      </c>
      <c r="B5867" s="5">
        <v>53</v>
      </c>
      <c r="C5867" s="5">
        <v>53.1</v>
      </c>
      <c r="D5867" s="5">
        <v>372</v>
      </c>
      <c r="E5867" s="4" t="s">
        <v>861</v>
      </c>
      <c r="F5867" s="12">
        <v>17</v>
      </c>
      <c r="G5867" s="4" t="s">
        <v>1896</v>
      </c>
      <c r="H5867" s="4">
        <v>10</v>
      </c>
      <c r="I5867" s="4"/>
      <c r="J5867" s="17" t="s">
        <v>1347</v>
      </c>
      <c r="K5867" s="4"/>
      <c r="L5867" s="4">
        <v>1</v>
      </c>
      <c r="M5867" s="4" t="s">
        <v>1090</v>
      </c>
      <c r="N5867" s="4"/>
    </row>
    <row r="5868" spans="1:14" hidden="1" x14ac:dyDescent="0.3">
      <c r="A5868" s="5" t="s">
        <v>603</v>
      </c>
      <c r="B5868" s="5">
        <v>53</v>
      </c>
      <c r="C5868" s="5">
        <v>53.1</v>
      </c>
      <c r="D5868" s="5">
        <v>372</v>
      </c>
      <c r="E5868" s="4" t="s">
        <v>861</v>
      </c>
      <c r="F5868" s="12">
        <v>20</v>
      </c>
      <c r="G5868" s="4" t="s">
        <v>1896</v>
      </c>
      <c r="H5868" s="4">
        <v>67</v>
      </c>
      <c r="I5868" s="4"/>
      <c r="J5868" s="17" t="s">
        <v>1347</v>
      </c>
      <c r="K5868" s="4"/>
      <c r="L5868" s="4">
        <v>1</v>
      </c>
      <c r="M5868" s="4" t="s">
        <v>1090</v>
      </c>
      <c r="N5868" s="4"/>
    </row>
    <row r="5869" spans="1:14" hidden="1" x14ac:dyDescent="0.3">
      <c r="A5869" s="5" t="s">
        <v>603</v>
      </c>
      <c r="B5869" s="5">
        <v>53</v>
      </c>
      <c r="C5869" s="5">
        <v>53.1</v>
      </c>
      <c r="D5869" s="5">
        <v>372</v>
      </c>
      <c r="E5869" s="4" t="s">
        <v>861</v>
      </c>
      <c r="F5869" s="12">
        <v>0</v>
      </c>
      <c r="G5869" s="4" t="s">
        <v>2229</v>
      </c>
      <c r="H5869" s="4">
        <v>0.17</v>
      </c>
      <c r="I5869" s="4"/>
      <c r="J5869" s="17" t="s">
        <v>1347</v>
      </c>
      <c r="K5869" s="4"/>
      <c r="L5869" s="4">
        <v>1</v>
      </c>
      <c r="M5869" s="4" t="s">
        <v>1090</v>
      </c>
      <c r="N5869" s="4"/>
    </row>
    <row r="5870" spans="1:14" hidden="1" x14ac:dyDescent="0.3">
      <c r="A5870" s="5" t="s">
        <v>603</v>
      </c>
      <c r="B5870" s="5">
        <v>53</v>
      </c>
      <c r="C5870" s="5">
        <v>53.1</v>
      </c>
      <c r="D5870" s="5">
        <v>372</v>
      </c>
      <c r="E5870" s="4" t="s">
        <v>861</v>
      </c>
      <c r="F5870" s="12">
        <v>1</v>
      </c>
      <c r="G5870" s="4" t="s">
        <v>2229</v>
      </c>
      <c r="H5870" s="4">
        <v>0.3</v>
      </c>
      <c r="I5870" s="4"/>
      <c r="J5870" s="17" t="s">
        <v>1347</v>
      </c>
      <c r="K5870" s="4"/>
      <c r="L5870" s="4">
        <v>1</v>
      </c>
      <c r="M5870" s="4" t="s">
        <v>1090</v>
      </c>
      <c r="N5870" s="4"/>
    </row>
    <row r="5871" spans="1:14" hidden="1" x14ac:dyDescent="0.3">
      <c r="A5871" s="5" t="s">
        <v>603</v>
      </c>
      <c r="B5871" s="5">
        <v>53</v>
      </c>
      <c r="C5871" s="5">
        <v>53.1</v>
      </c>
      <c r="D5871" s="5">
        <v>372</v>
      </c>
      <c r="E5871" s="4" t="s">
        <v>861</v>
      </c>
      <c r="F5871" s="12">
        <v>2</v>
      </c>
      <c r="G5871" s="4" t="s">
        <v>2229</v>
      </c>
      <c r="H5871" s="4">
        <v>0.14000000000000001</v>
      </c>
      <c r="I5871" s="4"/>
      <c r="J5871" s="17" t="s">
        <v>1347</v>
      </c>
      <c r="K5871" s="4"/>
      <c r="L5871" s="4">
        <v>1</v>
      </c>
      <c r="M5871" s="4" t="s">
        <v>1090</v>
      </c>
      <c r="N5871" s="4"/>
    </row>
    <row r="5872" spans="1:14" hidden="1" x14ac:dyDescent="0.3">
      <c r="A5872" s="5" t="s">
        <v>603</v>
      </c>
      <c r="B5872" s="5">
        <v>53</v>
      </c>
      <c r="C5872" s="5">
        <v>53.1</v>
      </c>
      <c r="D5872" s="5">
        <v>372</v>
      </c>
      <c r="E5872" s="4" t="s">
        <v>861</v>
      </c>
      <c r="F5872" s="12">
        <v>3</v>
      </c>
      <c r="G5872" s="4" t="s">
        <v>2229</v>
      </c>
      <c r="H5872" s="4">
        <v>0.24</v>
      </c>
      <c r="I5872" s="4"/>
      <c r="J5872" s="17" t="s">
        <v>1347</v>
      </c>
      <c r="K5872" s="4"/>
      <c r="L5872" s="4">
        <v>1</v>
      </c>
      <c r="M5872" s="4" t="s">
        <v>1090</v>
      </c>
      <c r="N5872" s="4"/>
    </row>
    <row r="5873" spans="1:14" hidden="1" x14ac:dyDescent="0.3">
      <c r="A5873" s="5" t="s">
        <v>603</v>
      </c>
      <c r="B5873" s="5">
        <v>53</v>
      </c>
      <c r="C5873" s="5">
        <v>53.1</v>
      </c>
      <c r="D5873" s="5">
        <v>372</v>
      </c>
      <c r="E5873" s="4" t="s">
        <v>861</v>
      </c>
      <c r="F5873" s="12">
        <v>4</v>
      </c>
      <c r="G5873" s="4" t="s">
        <v>2229</v>
      </c>
      <c r="H5873" s="4">
        <v>0.11</v>
      </c>
      <c r="I5873" s="4"/>
      <c r="J5873" s="17" t="s">
        <v>1347</v>
      </c>
      <c r="K5873" s="4"/>
      <c r="L5873" s="4">
        <v>1</v>
      </c>
      <c r="M5873" s="4" t="s">
        <v>1090</v>
      </c>
      <c r="N5873" s="4"/>
    </row>
    <row r="5874" spans="1:14" hidden="1" x14ac:dyDescent="0.3">
      <c r="A5874" s="5" t="s">
        <v>603</v>
      </c>
      <c r="B5874" s="5">
        <v>53</v>
      </c>
      <c r="C5874" s="5">
        <v>53.1</v>
      </c>
      <c r="D5874" s="5">
        <v>372</v>
      </c>
      <c r="E5874" s="4" t="s">
        <v>861</v>
      </c>
      <c r="F5874" s="12">
        <v>5</v>
      </c>
      <c r="G5874" s="4" t="s">
        <v>2229</v>
      </c>
      <c r="H5874" s="4">
        <v>0.28999999999999998</v>
      </c>
      <c r="I5874" s="4"/>
      <c r="J5874" s="17" t="s">
        <v>1347</v>
      </c>
      <c r="K5874" s="4"/>
      <c r="L5874" s="4">
        <v>1</v>
      </c>
      <c r="M5874" s="4" t="s">
        <v>1090</v>
      </c>
      <c r="N5874" s="4"/>
    </row>
    <row r="5875" spans="1:14" hidden="1" x14ac:dyDescent="0.3">
      <c r="A5875" s="5" t="s">
        <v>603</v>
      </c>
      <c r="B5875" s="5">
        <v>53</v>
      </c>
      <c r="C5875" s="5">
        <v>53.1</v>
      </c>
      <c r="D5875" s="5">
        <v>372</v>
      </c>
      <c r="E5875" s="4" t="s">
        <v>861</v>
      </c>
      <c r="F5875" s="12">
        <v>7.5</v>
      </c>
      <c r="G5875" s="4" t="s">
        <v>2229</v>
      </c>
      <c r="H5875" s="4">
        <v>0.27</v>
      </c>
      <c r="I5875" s="4"/>
      <c r="J5875" s="17" t="s">
        <v>1347</v>
      </c>
      <c r="K5875" s="4"/>
      <c r="L5875" s="4">
        <v>1</v>
      </c>
      <c r="M5875" s="4" t="s">
        <v>1090</v>
      </c>
      <c r="N5875" s="4"/>
    </row>
    <row r="5876" spans="1:14" hidden="1" x14ac:dyDescent="0.3">
      <c r="A5876" s="5" t="s">
        <v>603</v>
      </c>
      <c r="B5876" s="5">
        <v>53</v>
      </c>
      <c r="C5876" s="5">
        <v>53.1</v>
      </c>
      <c r="D5876" s="5">
        <v>372</v>
      </c>
      <c r="E5876" s="4" t="s">
        <v>861</v>
      </c>
      <c r="F5876" s="12">
        <v>10</v>
      </c>
      <c r="G5876" s="4" t="s">
        <v>2229</v>
      </c>
      <c r="H5876" s="4">
        <v>0.21</v>
      </c>
      <c r="I5876" s="4"/>
      <c r="J5876" s="17" t="s">
        <v>1347</v>
      </c>
      <c r="K5876" s="4"/>
      <c r="L5876" s="4">
        <v>1</v>
      </c>
      <c r="M5876" s="4" t="s">
        <v>1090</v>
      </c>
      <c r="N5876" s="4"/>
    </row>
    <row r="5877" spans="1:14" hidden="1" x14ac:dyDescent="0.3">
      <c r="A5877" s="5" t="s">
        <v>603</v>
      </c>
      <c r="B5877" s="5">
        <v>53</v>
      </c>
      <c r="C5877" s="5">
        <v>53.1</v>
      </c>
      <c r="D5877" s="5">
        <v>372</v>
      </c>
      <c r="E5877" s="4" t="s">
        <v>861</v>
      </c>
      <c r="F5877" s="12">
        <v>14</v>
      </c>
      <c r="G5877" s="4" t="s">
        <v>2229</v>
      </c>
      <c r="H5877" s="4">
        <v>0.74</v>
      </c>
      <c r="I5877" s="4"/>
      <c r="J5877" s="17" t="s">
        <v>1347</v>
      </c>
      <c r="K5877" s="4"/>
      <c r="L5877" s="4">
        <v>1</v>
      </c>
      <c r="M5877" s="4" t="s">
        <v>1090</v>
      </c>
      <c r="N5877" s="4"/>
    </row>
    <row r="5878" spans="1:14" hidden="1" x14ac:dyDescent="0.3">
      <c r="A5878" s="5" t="s">
        <v>603</v>
      </c>
      <c r="B5878" s="5">
        <v>53</v>
      </c>
      <c r="C5878" s="5">
        <v>53.1</v>
      </c>
      <c r="D5878" s="5">
        <v>372</v>
      </c>
      <c r="E5878" s="4" t="s">
        <v>861</v>
      </c>
      <c r="F5878" s="12">
        <v>17</v>
      </c>
      <c r="G5878" s="4" t="s">
        <v>2229</v>
      </c>
      <c r="H5878" s="4">
        <v>0.31</v>
      </c>
      <c r="I5878" s="4"/>
      <c r="J5878" s="17" t="s">
        <v>1347</v>
      </c>
      <c r="K5878" s="4"/>
      <c r="L5878" s="4">
        <v>1</v>
      </c>
      <c r="M5878" s="4" t="s">
        <v>1090</v>
      </c>
      <c r="N5878" s="4"/>
    </row>
    <row r="5879" spans="1:14" hidden="1" x14ac:dyDescent="0.3">
      <c r="A5879" s="5" t="s">
        <v>603</v>
      </c>
      <c r="B5879" s="5">
        <v>53</v>
      </c>
      <c r="C5879" s="5">
        <v>53.1</v>
      </c>
      <c r="D5879" s="5">
        <v>372</v>
      </c>
      <c r="E5879" s="4" t="s">
        <v>861</v>
      </c>
      <c r="F5879" s="12">
        <v>20</v>
      </c>
      <c r="G5879" s="4" t="s">
        <v>2229</v>
      </c>
      <c r="H5879" s="4">
        <v>0.36</v>
      </c>
      <c r="I5879" s="4"/>
      <c r="J5879" s="17" t="s">
        <v>1347</v>
      </c>
      <c r="K5879" s="4"/>
      <c r="L5879" s="4">
        <v>1</v>
      </c>
      <c r="M5879" s="4" t="s">
        <v>1090</v>
      </c>
      <c r="N5879" s="4"/>
    </row>
    <row r="5880" spans="1:14" hidden="1" x14ac:dyDescent="0.3">
      <c r="A5880" s="5" t="s">
        <v>603</v>
      </c>
      <c r="B5880" s="5">
        <v>53</v>
      </c>
      <c r="C5880" s="5">
        <v>53.1</v>
      </c>
      <c r="D5880" s="5">
        <v>372</v>
      </c>
      <c r="E5880" s="4" t="s">
        <v>861</v>
      </c>
      <c r="F5880" s="12">
        <v>0</v>
      </c>
      <c r="G5880" s="4" t="s">
        <v>874</v>
      </c>
      <c r="H5880" s="4">
        <v>0.78233533516441311</v>
      </c>
      <c r="I5880" s="4"/>
      <c r="J5880" s="17" t="s">
        <v>1348</v>
      </c>
      <c r="K5880" s="4"/>
      <c r="L5880" s="4">
        <v>1</v>
      </c>
      <c r="M5880" s="4" t="s">
        <v>1090</v>
      </c>
      <c r="N5880" s="4"/>
    </row>
    <row r="5881" spans="1:14" hidden="1" x14ac:dyDescent="0.3">
      <c r="A5881" s="5" t="s">
        <v>603</v>
      </c>
      <c r="B5881" s="5">
        <v>53</v>
      </c>
      <c r="C5881" s="5">
        <v>53.1</v>
      </c>
      <c r="D5881" s="5">
        <v>372</v>
      </c>
      <c r="E5881" s="4" t="s">
        <v>861</v>
      </c>
      <c r="F5881" s="12">
        <v>0.1</v>
      </c>
      <c r="G5881" s="4" t="s">
        <v>874</v>
      </c>
      <c r="H5881" s="4">
        <v>0.26169927650188424</v>
      </c>
      <c r="I5881" s="4"/>
      <c r="J5881" s="17" t="s">
        <v>1348</v>
      </c>
      <c r="K5881" s="4"/>
      <c r="L5881" s="4">
        <v>1</v>
      </c>
      <c r="M5881" s="4" t="s">
        <v>1090</v>
      </c>
      <c r="N5881" s="4"/>
    </row>
    <row r="5882" spans="1:14" hidden="1" x14ac:dyDescent="0.3">
      <c r="A5882" s="5" t="s">
        <v>603</v>
      </c>
      <c r="B5882" s="5">
        <v>53</v>
      </c>
      <c r="C5882" s="5">
        <v>53.1</v>
      </c>
      <c r="D5882" s="5">
        <v>372</v>
      </c>
      <c r="E5882" s="4" t="s">
        <v>861</v>
      </c>
      <c r="F5882" s="12">
        <v>0.2</v>
      </c>
      <c r="G5882" s="4" t="s">
        <v>874</v>
      </c>
      <c r="H5882" s="4">
        <v>0.15035532732257109</v>
      </c>
      <c r="I5882" s="4"/>
      <c r="J5882" s="17" t="s">
        <v>1348</v>
      </c>
      <c r="K5882" s="4"/>
      <c r="L5882" s="4">
        <v>1</v>
      </c>
      <c r="M5882" s="4" t="s">
        <v>1090</v>
      </c>
      <c r="N5882" s="4"/>
    </row>
    <row r="5883" spans="1:14" hidden="1" x14ac:dyDescent="0.3">
      <c r="A5883" s="5" t="s">
        <v>603</v>
      </c>
      <c r="B5883" s="5">
        <v>53</v>
      </c>
      <c r="C5883" s="5">
        <v>53.1</v>
      </c>
      <c r="D5883" s="5">
        <v>372</v>
      </c>
      <c r="E5883" s="4" t="s">
        <v>861</v>
      </c>
      <c r="F5883" s="12">
        <v>0.3</v>
      </c>
      <c r="G5883" s="4" t="s">
        <v>874</v>
      </c>
      <c r="H5883" s="4">
        <v>3.7980415650856927E-2</v>
      </c>
      <c r="I5883" s="4"/>
      <c r="J5883" s="17" t="s">
        <v>1348</v>
      </c>
      <c r="K5883" s="4"/>
      <c r="L5883" s="4">
        <v>1</v>
      </c>
      <c r="M5883" s="4" t="s">
        <v>1090</v>
      </c>
      <c r="N5883" s="4"/>
    </row>
    <row r="5884" spans="1:14" hidden="1" x14ac:dyDescent="0.3">
      <c r="A5884" s="5" t="s">
        <v>603</v>
      </c>
      <c r="B5884" s="5">
        <v>53</v>
      </c>
      <c r="C5884" s="5">
        <v>53.1</v>
      </c>
      <c r="D5884" s="5">
        <v>372</v>
      </c>
      <c r="E5884" s="4" t="s">
        <v>861</v>
      </c>
      <c r="F5884" s="12">
        <v>0.4</v>
      </c>
      <c r="G5884" s="4" t="s">
        <v>874</v>
      </c>
      <c r="H5884" s="4">
        <v>-0.10532337079288867</v>
      </c>
      <c r="I5884" s="4"/>
      <c r="J5884" s="17" t="s">
        <v>1348</v>
      </c>
      <c r="K5884" s="4"/>
      <c r="L5884" s="4">
        <v>1</v>
      </c>
      <c r="M5884" s="4" t="s">
        <v>1090</v>
      </c>
      <c r="N5884" s="4"/>
    </row>
    <row r="5885" spans="1:14" hidden="1" x14ac:dyDescent="0.3">
      <c r="A5885" s="5" t="s">
        <v>603</v>
      </c>
      <c r="B5885" s="5">
        <v>53</v>
      </c>
      <c r="C5885" s="5">
        <v>53.1</v>
      </c>
      <c r="D5885" s="5">
        <v>372</v>
      </c>
      <c r="E5885" s="4" t="s">
        <v>861</v>
      </c>
      <c r="F5885" s="12">
        <v>0.5</v>
      </c>
      <c r="G5885" s="4" t="s">
        <v>874</v>
      </c>
      <c r="H5885" s="4">
        <v>-1.5629633953997541E-2</v>
      </c>
      <c r="I5885" s="4"/>
      <c r="J5885" s="17" t="s">
        <v>1348</v>
      </c>
      <c r="K5885" s="4"/>
      <c r="L5885" s="4">
        <v>1</v>
      </c>
      <c r="M5885" s="4" t="s">
        <v>1090</v>
      </c>
      <c r="N5885" s="4"/>
    </row>
    <row r="5886" spans="1:14" hidden="1" x14ac:dyDescent="0.3">
      <c r="A5886" s="5" t="s">
        <v>603</v>
      </c>
      <c r="B5886" s="5">
        <v>53</v>
      </c>
      <c r="C5886" s="5">
        <v>53.1</v>
      </c>
      <c r="D5886" s="5">
        <v>372</v>
      </c>
      <c r="E5886" s="4" t="s">
        <v>861</v>
      </c>
      <c r="F5886" s="12">
        <v>0.6</v>
      </c>
      <c r="G5886" s="4" t="s">
        <v>874</v>
      </c>
      <c r="H5886" s="4">
        <v>-0.10016855833088342</v>
      </c>
      <c r="I5886" s="4"/>
      <c r="J5886" s="17" t="s">
        <v>1348</v>
      </c>
      <c r="K5886" s="4"/>
      <c r="L5886" s="4">
        <v>1</v>
      </c>
      <c r="M5886" s="4" t="s">
        <v>1090</v>
      </c>
      <c r="N5886" s="4"/>
    </row>
    <row r="5887" spans="1:14" hidden="1" x14ac:dyDescent="0.3">
      <c r="A5887" s="5" t="s">
        <v>603</v>
      </c>
      <c r="B5887" s="5">
        <v>53</v>
      </c>
      <c r="C5887" s="5">
        <v>53.1</v>
      </c>
      <c r="D5887" s="5">
        <v>372</v>
      </c>
      <c r="E5887" s="4" t="s">
        <v>861</v>
      </c>
      <c r="F5887" s="12">
        <v>0.7</v>
      </c>
      <c r="G5887" s="4" t="s">
        <v>874</v>
      </c>
      <c r="H5887" s="4">
        <v>-6.0991983619643628E-2</v>
      </c>
      <c r="I5887" s="4"/>
      <c r="J5887" s="17" t="s">
        <v>1348</v>
      </c>
      <c r="K5887" s="4"/>
      <c r="L5887" s="4">
        <v>1</v>
      </c>
      <c r="M5887" s="4" t="s">
        <v>1090</v>
      </c>
      <c r="N5887" s="4"/>
    </row>
    <row r="5888" spans="1:14" hidden="1" x14ac:dyDescent="0.3">
      <c r="A5888" s="5" t="s">
        <v>603</v>
      </c>
      <c r="B5888" s="5">
        <v>53</v>
      </c>
      <c r="C5888" s="5">
        <v>53.1</v>
      </c>
      <c r="D5888" s="5">
        <v>372</v>
      </c>
      <c r="E5888" s="4" t="s">
        <v>861</v>
      </c>
      <c r="F5888" s="12">
        <v>0.8</v>
      </c>
      <c r="G5888" s="4" t="s">
        <v>874</v>
      </c>
      <c r="H5888" s="4">
        <v>-0.22388405741900913</v>
      </c>
      <c r="I5888" s="4"/>
      <c r="J5888" s="17" t="s">
        <v>1348</v>
      </c>
      <c r="K5888" s="4"/>
      <c r="L5888" s="4">
        <v>1</v>
      </c>
      <c r="M5888" s="4" t="s">
        <v>1090</v>
      </c>
      <c r="N5888" s="4"/>
    </row>
    <row r="5889" spans="1:14" hidden="1" x14ac:dyDescent="0.3">
      <c r="A5889" s="5" t="s">
        <v>603</v>
      </c>
      <c r="B5889" s="5">
        <v>53</v>
      </c>
      <c r="C5889" s="5">
        <v>53.1</v>
      </c>
      <c r="D5889" s="5">
        <v>372</v>
      </c>
      <c r="E5889" s="4" t="s">
        <v>861</v>
      </c>
      <c r="F5889" s="12">
        <v>0.9</v>
      </c>
      <c r="G5889" s="4" t="s">
        <v>874</v>
      </c>
      <c r="H5889" s="4">
        <v>-0.18573844520017035</v>
      </c>
      <c r="I5889" s="4"/>
      <c r="J5889" s="17" t="s">
        <v>1348</v>
      </c>
      <c r="K5889" s="4"/>
      <c r="L5889" s="4">
        <v>1</v>
      </c>
      <c r="M5889" s="4" t="s">
        <v>1090</v>
      </c>
      <c r="N5889" s="4"/>
    </row>
    <row r="5890" spans="1:14" hidden="1" x14ac:dyDescent="0.3">
      <c r="A5890" s="5" t="s">
        <v>603</v>
      </c>
      <c r="B5890" s="5">
        <v>53</v>
      </c>
      <c r="C5890" s="5">
        <v>53.1</v>
      </c>
      <c r="D5890" s="5">
        <v>372</v>
      </c>
      <c r="E5890" s="4" t="s">
        <v>861</v>
      </c>
      <c r="F5890" s="12">
        <v>1</v>
      </c>
      <c r="G5890" s="4" t="s">
        <v>874</v>
      </c>
      <c r="H5890" s="4">
        <v>-0.1280045456257117</v>
      </c>
      <c r="I5890" s="4"/>
      <c r="J5890" s="17" t="s">
        <v>1348</v>
      </c>
      <c r="K5890" s="4"/>
      <c r="L5890" s="4">
        <v>1</v>
      </c>
      <c r="M5890" s="4" t="s">
        <v>1090</v>
      </c>
      <c r="N5890" s="4"/>
    </row>
    <row r="5891" spans="1:14" hidden="1" x14ac:dyDescent="0.3">
      <c r="A5891" s="5" t="s">
        <v>603</v>
      </c>
      <c r="B5891" s="5">
        <v>53</v>
      </c>
      <c r="C5891" s="5">
        <v>53.1</v>
      </c>
      <c r="D5891" s="5">
        <v>372</v>
      </c>
      <c r="E5891" s="4" t="s">
        <v>861</v>
      </c>
      <c r="F5891" s="12">
        <v>1.1000000000000001</v>
      </c>
      <c r="G5891" s="4" t="s">
        <v>874</v>
      </c>
      <c r="H5891" s="4">
        <v>-0.2125434700025976</v>
      </c>
      <c r="I5891" s="4"/>
      <c r="J5891" s="17" t="s">
        <v>1348</v>
      </c>
      <c r="K5891" s="4"/>
      <c r="L5891" s="4">
        <v>1</v>
      </c>
      <c r="M5891" s="4" t="s">
        <v>1090</v>
      </c>
      <c r="N5891" s="4"/>
    </row>
    <row r="5892" spans="1:14" hidden="1" x14ac:dyDescent="0.3">
      <c r="A5892" s="5" t="s">
        <v>603</v>
      </c>
      <c r="B5892" s="5">
        <v>53</v>
      </c>
      <c r="C5892" s="5">
        <v>53.1</v>
      </c>
      <c r="D5892" s="5">
        <v>372</v>
      </c>
      <c r="E5892" s="4" t="s">
        <v>861</v>
      </c>
      <c r="F5892" s="12">
        <v>1.2</v>
      </c>
      <c r="G5892" s="4" t="s">
        <v>874</v>
      </c>
      <c r="H5892" s="4">
        <v>-0.25893678216064475</v>
      </c>
      <c r="I5892" s="4"/>
      <c r="J5892" s="17" t="s">
        <v>1348</v>
      </c>
      <c r="K5892" s="4"/>
      <c r="L5892" s="4">
        <v>1</v>
      </c>
      <c r="M5892" s="4" t="s">
        <v>1090</v>
      </c>
      <c r="N5892" s="4"/>
    </row>
    <row r="5893" spans="1:14" hidden="1" x14ac:dyDescent="0.3">
      <c r="A5893" s="5" t="s">
        <v>603</v>
      </c>
      <c r="B5893" s="5">
        <v>53</v>
      </c>
      <c r="C5893" s="5">
        <v>53.1</v>
      </c>
      <c r="D5893" s="5">
        <v>372</v>
      </c>
      <c r="E5893" s="4" t="s">
        <v>861</v>
      </c>
      <c r="F5893" s="12">
        <v>1.3</v>
      </c>
      <c r="G5893" s="4" t="s">
        <v>874</v>
      </c>
      <c r="H5893" s="4">
        <v>-0.27852506951626466</v>
      </c>
      <c r="I5893" s="4"/>
      <c r="J5893" s="17" t="s">
        <v>1348</v>
      </c>
      <c r="K5893" s="4"/>
      <c r="L5893" s="4">
        <v>1</v>
      </c>
      <c r="M5893" s="4" t="s">
        <v>1090</v>
      </c>
      <c r="N5893" s="4"/>
    </row>
    <row r="5894" spans="1:14" hidden="1" x14ac:dyDescent="0.3">
      <c r="A5894" s="5" t="s">
        <v>603</v>
      </c>
      <c r="B5894" s="5">
        <v>53</v>
      </c>
      <c r="C5894" s="5">
        <v>53.1</v>
      </c>
      <c r="D5894" s="5">
        <v>372</v>
      </c>
      <c r="E5894" s="4" t="s">
        <v>861</v>
      </c>
      <c r="F5894" s="12">
        <v>1.4</v>
      </c>
      <c r="G5894" s="4" t="s">
        <v>874</v>
      </c>
      <c r="H5894" s="4">
        <v>-0.30739201930349397</v>
      </c>
      <c r="I5894" s="4"/>
      <c r="J5894" s="17" t="s">
        <v>1348</v>
      </c>
      <c r="K5894" s="4"/>
      <c r="L5894" s="4">
        <v>1</v>
      </c>
      <c r="M5894" s="4" t="s">
        <v>1090</v>
      </c>
      <c r="N5894" s="4"/>
    </row>
    <row r="5895" spans="1:14" hidden="1" x14ac:dyDescent="0.3">
      <c r="A5895" s="5" t="s">
        <v>603</v>
      </c>
      <c r="B5895" s="5">
        <v>53</v>
      </c>
      <c r="C5895" s="5">
        <v>53.1</v>
      </c>
      <c r="D5895" s="5">
        <v>372</v>
      </c>
      <c r="E5895" s="4" t="s">
        <v>861</v>
      </c>
      <c r="F5895" s="12">
        <v>1.5</v>
      </c>
      <c r="G5895" s="4" t="s">
        <v>874</v>
      </c>
      <c r="H5895" s="4">
        <v>-0.29502046939468141</v>
      </c>
      <c r="I5895" s="4"/>
      <c r="J5895" s="17" t="s">
        <v>1348</v>
      </c>
      <c r="K5895" s="4"/>
      <c r="L5895" s="4">
        <v>1</v>
      </c>
      <c r="M5895" s="4" t="s">
        <v>1090</v>
      </c>
      <c r="N5895" s="4"/>
    </row>
    <row r="5896" spans="1:14" hidden="1" x14ac:dyDescent="0.3">
      <c r="A5896" s="5" t="s">
        <v>603</v>
      </c>
      <c r="B5896" s="5">
        <v>53</v>
      </c>
      <c r="C5896" s="5">
        <v>53.1</v>
      </c>
      <c r="D5896" s="5">
        <v>372</v>
      </c>
      <c r="E5896" s="4" t="s">
        <v>861</v>
      </c>
      <c r="F5896" s="12">
        <v>1.6</v>
      </c>
      <c r="G5896" s="4" t="s">
        <v>874</v>
      </c>
      <c r="H5896" s="4">
        <v>-0.13315935808771695</v>
      </c>
      <c r="I5896" s="4"/>
      <c r="J5896" s="17" t="s">
        <v>1348</v>
      </c>
      <c r="K5896" s="4"/>
      <c r="L5896" s="4">
        <v>1</v>
      </c>
      <c r="M5896" s="4" t="s">
        <v>1090</v>
      </c>
      <c r="N5896" s="4"/>
    </row>
    <row r="5897" spans="1:14" hidden="1" x14ac:dyDescent="0.3">
      <c r="A5897" s="5" t="s">
        <v>603</v>
      </c>
      <c r="B5897" s="5">
        <v>53</v>
      </c>
      <c r="C5897" s="5">
        <v>53.1</v>
      </c>
      <c r="D5897" s="5">
        <v>372</v>
      </c>
      <c r="E5897" s="4" t="s">
        <v>861</v>
      </c>
      <c r="F5897" s="12">
        <v>1.7000000000000002</v>
      </c>
      <c r="G5897" s="4" t="s">
        <v>874</v>
      </c>
      <c r="H5897" s="4">
        <v>-0.112540108239696</v>
      </c>
      <c r="I5897" s="4"/>
      <c r="J5897" s="17" t="s">
        <v>1348</v>
      </c>
      <c r="K5897" s="4"/>
      <c r="L5897" s="4">
        <v>1</v>
      </c>
      <c r="M5897" s="4" t="s">
        <v>1090</v>
      </c>
      <c r="N5897" s="4"/>
    </row>
    <row r="5898" spans="1:14" hidden="1" x14ac:dyDescent="0.3">
      <c r="A5898" s="5" t="s">
        <v>603</v>
      </c>
      <c r="B5898" s="5">
        <v>53</v>
      </c>
      <c r="C5898" s="5">
        <v>53.1</v>
      </c>
      <c r="D5898" s="5">
        <v>372</v>
      </c>
      <c r="E5898" s="4" t="s">
        <v>861</v>
      </c>
      <c r="F5898" s="12">
        <v>1.8</v>
      </c>
      <c r="G5898" s="4" t="s">
        <v>874</v>
      </c>
      <c r="H5898" s="4">
        <v>-8.1611233467664579E-2</v>
      </c>
      <c r="I5898" s="4"/>
      <c r="J5898" s="17" t="s">
        <v>1348</v>
      </c>
      <c r="K5898" s="4"/>
      <c r="L5898" s="4">
        <v>1</v>
      </c>
      <c r="M5898" s="4" t="s">
        <v>1090</v>
      </c>
      <c r="N5898" s="4"/>
    </row>
    <row r="5899" spans="1:14" hidden="1" x14ac:dyDescent="0.3">
      <c r="A5899" s="5" t="s">
        <v>603</v>
      </c>
      <c r="B5899" s="5">
        <v>53</v>
      </c>
      <c r="C5899" s="5">
        <v>53.1</v>
      </c>
      <c r="D5899" s="5">
        <v>372</v>
      </c>
      <c r="E5899" s="4" t="s">
        <v>861</v>
      </c>
      <c r="F5899" s="12">
        <v>1.9000000000000001</v>
      </c>
      <c r="G5899" s="4" t="s">
        <v>874</v>
      </c>
      <c r="H5899" s="4">
        <v>-0.17955267024576407</v>
      </c>
      <c r="I5899" s="4"/>
      <c r="J5899" s="17" t="s">
        <v>1348</v>
      </c>
      <c r="K5899" s="4"/>
      <c r="L5899" s="4">
        <v>1</v>
      </c>
      <c r="M5899" s="4" t="s">
        <v>1090</v>
      </c>
      <c r="N5899" s="4"/>
    </row>
    <row r="5900" spans="1:14" hidden="1" x14ac:dyDescent="0.3">
      <c r="A5900" s="5" t="s">
        <v>603</v>
      </c>
      <c r="B5900" s="5">
        <v>53</v>
      </c>
      <c r="C5900" s="5">
        <v>53.1</v>
      </c>
      <c r="D5900" s="5">
        <v>372</v>
      </c>
      <c r="E5900" s="4" t="s">
        <v>861</v>
      </c>
      <c r="F5900" s="12">
        <v>2</v>
      </c>
      <c r="G5900" s="4" t="s">
        <v>874</v>
      </c>
      <c r="H5900" s="4">
        <v>-0.10326144580808658</v>
      </c>
      <c r="I5900" s="4"/>
      <c r="J5900" s="17" t="s">
        <v>1348</v>
      </c>
      <c r="K5900" s="4"/>
      <c r="L5900" s="4">
        <v>1</v>
      </c>
      <c r="M5900" s="4" t="s">
        <v>1090</v>
      </c>
      <c r="N5900" s="4"/>
    </row>
    <row r="5901" spans="1:14" hidden="1" x14ac:dyDescent="0.3">
      <c r="A5901" s="5" t="s">
        <v>603</v>
      </c>
      <c r="B5901" s="5">
        <v>53</v>
      </c>
      <c r="C5901" s="5">
        <v>53.1</v>
      </c>
      <c r="D5901" s="5">
        <v>372</v>
      </c>
      <c r="E5901" s="4" t="s">
        <v>861</v>
      </c>
      <c r="F5901" s="12">
        <v>2.1</v>
      </c>
      <c r="G5901" s="4" t="s">
        <v>874</v>
      </c>
      <c r="H5901" s="4">
        <v>-0.23213175735821751</v>
      </c>
      <c r="I5901" s="4"/>
      <c r="J5901" s="17" t="s">
        <v>1348</v>
      </c>
      <c r="K5901" s="4"/>
      <c r="L5901" s="4">
        <v>1</v>
      </c>
      <c r="M5901" s="4" t="s">
        <v>1090</v>
      </c>
      <c r="N5901" s="4"/>
    </row>
    <row r="5902" spans="1:14" hidden="1" x14ac:dyDescent="0.3">
      <c r="A5902" s="5" t="s">
        <v>603</v>
      </c>
      <c r="B5902" s="5">
        <v>53</v>
      </c>
      <c r="C5902" s="5">
        <v>53.1</v>
      </c>
      <c r="D5902" s="5">
        <v>372</v>
      </c>
      <c r="E5902" s="4" t="s">
        <v>861</v>
      </c>
      <c r="F5902" s="12">
        <v>2.2000000000000002</v>
      </c>
      <c r="G5902" s="4" t="s">
        <v>874</v>
      </c>
      <c r="H5902" s="4">
        <v>-0.23006983237341541</v>
      </c>
      <c r="I5902" s="4"/>
      <c r="J5902" s="17" t="s">
        <v>1348</v>
      </c>
      <c r="K5902" s="4"/>
      <c r="L5902" s="4">
        <v>1</v>
      </c>
      <c r="M5902" s="4" t="s">
        <v>1090</v>
      </c>
      <c r="N5902" s="4"/>
    </row>
    <row r="5903" spans="1:14" hidden="1" x14ac:dyDescent="0.3">
      <c r="A5903" s="5" t="s">
        <v>603</v>
      </c>
      <c r="B5903" s="5">
        <v>53</v>
      </c>
      <c r="C5903" s="5">
        <v>53.1</v>
      </c>
      <c r="D5903" s="5">
        <v>372</v>
      </c>
      <c r="E5903" s="4" t="s">
        <v>861</v>
      </c>
      <c r="F5903" s="12">
        <v>2.2999999999999998</v>
      </c>
      <c r="G5903" s="4" t="s">
        <v>874</v>
      </c>
      <c r="H5903" s="4">
        <v>-0.15068572045853476</v>
      </c>
      <c r="I5903" s="4"/>
      <c r="J5903" s="17" t="s">
        <v>1348</v>
      </c>
      <c r="K5903" s="4"/>
      <c r="L5903" s="4">
        <v>1</v>
      </c>
      <c r="M5903" s="4" t="s">
        <v>1090</v>
      </c>
      <c r="N5903" s="4"/>
    </row>
    <row r="5904" spans="1:14" hidden="1" x14ac:dyDescent="0.3">
      <c r="A5904" s="5" t="s">
        <v>603</v>
      </c>
      <c r="B5904" s="5">
        <v>53</v>
      </c>
      <c r="C5904" s="5">
        <v>53.1</v>
      </c>
      <c r="D5904" s="5">
        <v>372</v>
      </c>
      <c r="E5904" s="4" t="s">
        <v>861</v>
      </c>
      <c r="F5904" s="12">
        <v>2.4</v>
      </c>
      <c r="G5904" s="4" t="s">
        <v>874</v>
      </c>
      <c r="H5904" s="4">
        <v>-0.23006983237341541</v>
      </c>
      <c r="I5904" s="4"/>
      <c r="J5904" s="17" t="s">
        <v>1348</v>
      </c>
      <c r="K5904" s="4"/>
      <c r="L5904" s="4">
        <v>1</v>
      </c>
      <c r="M5904" s="4" t="s">
        <v>1090</v>
      </c>
      <c r="N5904" s="4"/>
    </row>
    <row r="5905" spans="1:14" hidden="1" x14ac:dyDescent="0.3">
      <c r="A5905" s="5" t="s">
        <v>603</v>
      </c>
      <c r="B5905" s="5">
        <v>53</v>
      </c>
      <c r="C5905" s="5">
        <v>53.1</v>
      </c>
      <c r="D5905" s="5">
        <v>372</v>
      </c>
      <c r="E5905" s="4" t="s">
        <v>861</v>
      </c>
      <c r="F5905" s="12">
        <v>2.5</v>
      </c>
      <c r="G5905" s="4" t="s">
        <v>874</v>
      </c>
      <c r="H5905" s="4">
        <v>-0.1908932576621756</v>
      </c>
      <c r="I5905" s="4"/>
      <c r="J5905" s="17" t="s">
        <v>1348</v>
      </c>
      <c r="K5905" s="4"/>
      <c r="L5905" s="4">
        <v>1</v>
      </c>
      <c r="M5905" s="4" t="s">
        <v>1090</v>
      </c>
      <c r="N5905" s="4"/>
    </row>
    <row r="5906" spans="1:14" hidden="1" x14ac:dyDescent="0.3">
      <c r="A5906" s="5" t="s">
        <v>603</v>
      </c>
      <c r="B5906" s="5">
        <v>53</v>
      </c>
      <c r="C5906" s="5">
        <v>53.1</v>
      </c>
      <c r="D5906" s="5">
        <v>372</v>
      </c>
      <c r="E5906" s="4" t="s">
        <v>861</v>
      </c>
      <c r="F5906" s="12">
        <v>2.6</v>
      </c>
      <c r="G5906" s="4" t="s">
        <v>874</v>
      </c>
      <c r="H5906" s="4">
        <v>-0.23831753231262379</v>
      </c>
      <c r="I5906" s="4"/>
      <c r="J5906" s="17" t="s">
        <v>1348</v>
      </c>
      <c r="K5906" s="4"/>
      <c r="L5906" s="4">
        <v>1</v>
      </c>
      <c r="M5906" s="4" t="s">
        <v>1090</v>
      </c>
      <c r="N5906" s="4"/>
    </row>
    <row r="5907" spans="1:14" hidden="1" x14ac:dyDescent="0.3">
      <c r="A5907" s="5" t="s">
        <v>603</v>
      </c>
      <c r="B5907" s="5">
        <v>53</v>
      </c>
      <c r="C5907" s="5">
        <v>53.1</v>
      </c>
      <c r="D5907" s="5">
        <v>372</v>
      </c>
      <c r="E5907" s="4" t="s">
        <v>861</v>
      </c>
      <c r="F5907" s="12">
        <v>2.7</v>
      </c>
      <c r="G5907" s="4" t="s">
        <v>874</v>
      </c>
      <c r="H5907" s="4">
        <v>-0.20635769504819132</v>
      </c>
      <c r="I5907" s="4"/>
      <c r="J5907" s="17" t="s">
        <v>1348</v>
      </c>
      <c r="K5907" s="4"/>
      <c r="L5907" s="4">
        <v>1</v>
      </c>
      <c r="M5907" s="4" t="s">
        <v>1090</v>
      </c>
      <c r="N5907" s="4"/>
    </row>
    <row r="5908" spans="1:14" hidden="1" x14ac:dyDescent="0.3">
      <c r="A5908" s="5" t="s">
        <v>603</v>
      </c>
      <c r="B5908" s="5">
        <v>53</v>
      </c>
      <c r="C5908" s="5">
        <v>53.1</v>
      </c>
      <c r="D5908" s="5">
        <v>372</v>
      </c>
      <c r="E5908" s="4" t="s">
        <v>861</v>
      </c>
      <c r="F5908" s="12">
        <v>2.8</v>
      </c>
      <c r="G5908" s="4" t="s">
        <v>874</v>
      </c>
      <c r="H5908" s="4">
        <v>-0.3187326067199055</v>
      </c>
      <c r="I5908" s="4"/>
      <c r="J5908" s="17" t="s">
        <v>1348</v>
      </c>
      <c r="K5908" s="4"/>
      <c r="L5908" s="4">
        <v>1</v>
      </c>
      <c r="M5908" s="4" t="s">
        <v>1090</v>
      </c>
      <c r="N5908" s="4"/>
    </row>
    <row r="5909" spans="1:14" hidden="1" x14ac:dyDescent="0.3">
      <c r="A5909" s="5" t="s">
        <v>603</v>
      </c>
      <c r="B5909" s="5">
        <v>53</v>
      </c>
      <c r="C5909" s="5">
        <v>53.1</v>
      </c>
      <c r="D5909" s="5">
        <v>372</v>
      </c>
      <c r="E5909" s="4" t="s">
        <v>861</v>
      </c>
      <c r="F5909" s="12">
        <v>2.9</v>
      </c>
      <c r="G5909" s="4" t="s">
        <v>874</v>
      </c>
      <c r="H5909" s="4">
        <v>0</v>
      </c>
      <c r="I5909" s="4"/>
      <c r="J5909" s="17" t="s">
        <v>1348</v>
      </c>
      <c r="K5909" s="4"/>
      <c r="L5909" s="4">
        <v>1</v>
      </c>
      <c r="M5909" s="4" t="s">
        <v>1090</v>
      </c>
      <c r="N5909" s="4"/>
    </row>
    <row r="5910" spans="1:14" hidden="1" x14ac:dyDescent="0.3">
      <c r="A5910" s="5" t="s">
        <v>603</v>
      </c>
      <c r="B5910" s="5">
        <v>53</v>
      </c>
      <c r="C5910" s="5">
        <v>53.1</v>
      </c>
      <c r="D5910" s="5">
        <v>372</v>
      </c>
      <c r="E5910" s="4" t="s">
        <v>861</v>
      </c>
      <c r="F5910" s="12">
        <v>3</v>
      </c>
      <c r="G5910" s="4" t="s">
        <v>874</v>
      </c>
      <c r="H5910" s="4">
        <v>0</v>
      </c>
      <c r="I5910" s="4"/>
      <c r="J5910" s="17" t="s">
        <v>1348</v>
      </c>
      <c r="K5910" s="4"/>
      <c r="L5910" s="4">
        <v>1</v>
      </c>
      <c r="M5910" s="4" t="s">
        <v>1090</v>
      </c>
      <c r="N5910" s="4"/>
    </row>
    <row r="5911" spans="1:14" hidden="1" x14ac:dyDescent="0.3">
      <c r="A5911" s="5" t="s">
        <v>603</v>
      </c>
      <c r="B5911" s="5">
        <v>53</v>
      </c>
      <c r="C5911" s="5">
        <v>53.1</v>
      </c>
      <c r="D5911" s="5">
        <v>372</v>
      </c>
      <c r="E5911" s="4" t="s">
        <v>861</v>
      </c>
      <c r="F5911" s="12">
        <v>3.1</v>
      </c>
      <c r="G5911" s="4" t="s">
        <v>874</v>
      </c>
      <c r="H5911" s="4">
        <v>0</v>
      </c>
      <c r="I5911" s="4"/>
      <c r="J5911" s="17" t="s">
        <v>1348</v>
      </c>
      <c r="K5911" s="4"/>
      <c r="L5911" s="4">
        <v>1</v>
      </c>
      <c r="M5911" s="4" t="s">
        <v>1090</v>
      </c>
      <c r="N5911" s="4"/>
    </row>
    <row r="5912" spans="1:14" hidden="1" x14ac:dyDescent="0.3">
      <c r="A5912" s="5" t="s">
        <v>603</v>
      </c>
      <c r="B5912" s="5">
        <v>53</v>
      </c>
      <c r="C5912" s="5">
        <v>53.1</v>
      </c>
      <c r="D5912" s="5">
        <v>372</v>
      </c>
      <c r="E5912" s="4" t="s">
        <v>861</v>
      </c>
      <c r="F5912" s="12">
        <v>3.2</v>
      </c>
      <c r="G5912" s="4" t="s">
        <v>874</v>
      </c>
      <c r="H5912" s="4">
        <v>0</v>
      </c>
      <c r="I5912" s="4"/>
      <c r="J5912" s="17" t="s">
        <v>1348</v>
      </c>
      <c r="K5912" s="4"/>
      <c r="L5912" s="4">
        <v>1</v>
      </c>
      <c r="M5912" s="4" t="s">
        <v>1090</v>
      </c>
      <c r="N5912" s="4"/>
    </row>
    <row r="5913" spans="1:14" hidden="1" x14ac:dyDescent="0.3">
      <c r="A5913" s="5" t="s">
        <v>603</v>
      </c>
      <c r="B5913" s="5">
        <v>53</v>
      </c>
      <c r="C5913" s="5">
        <v>53.1</v>
      </c>
      <c r="D5913" s="5">
        <v>372</v>
      </c>
      <c r="E5913" s="4" t="s">
        <v>861</v>
      </c>
      <c r="F5913" s="12">
        <v>3.3000000000000003</v>
      </c>
      <c r="G5913" s="4" t="s">
        <v>874</v>
      </c>
      <c r="H5913" s="4">
        <v>0</v>
      </c>
      <c r="I5913" s="4"/>
      <c r="J5913" s="17" t="s">
        <v>1348</v>
      </c>
      <c r="K5913" s="4"/>
      <c r="L5913" s="4">
        <v>1</v>
      </c>
      <c r="M5913" s="4" t="s">
        <v>1090</v>
      </c>
      <c r="N5913" s="4"/>
    </row>
    <row r="5914" spans="1:14" hidden="1" x14ac:dyDescent="0.3">
      <c r="A5914" s="5" t="s">
        <v>603</v>
      </c>
      <c r="B5914" s="5">
        <v>53</v>
      </c>
      <c r="C5914" s="5">
        <v>53.1</v>
      </c>
      <c r="D5914" s="5">
        <v>372</v>
      </c>
      <c r="E5914" s="4" t="s">
        <v>861</v>
      </c>
      <c r="F5914" s="12">
        <v>3.4000000000000004</v>
      </c>
      <c r="G5914" s="4" t="s">
        <v>874</v>
      </c>
      <c r="H5914" s="4">
        <v>0</v>
      </c>
      <c r="I5914" s="4"/>
      <c r="J5914" s="17" t="s">
        <v>1348</v>
      </c>
      <c r="K5914" s="4"/>
      <c r="L5914" s="4">
        <v>1</v>
      </c>
      <c r="M5914" s="4" t="s">
        <v>1090</v>
      </c>
      <c r="N5914" s="4"/>
    </row>
    <row r="5915" spans="1:14" hidden="1" x14ac:dyDescent="0.3">
      <c r="A5915" s="5" t="s">
        <v>603</v>
      </c>
      <c r="B5915" s="5">
        <v>53</v>
      </c>
      <c r="C5915" s="5">
        <v>53.1</v>
      </c>
      <c r="D5915" s="5">
        <v>372</v>
      </c>
      <c r="E5915" s="4" t="s">
        <v>861</v>
      </c>
      <c r="F5915" s="12">
        <v>3.5</v>
      </c>
      <c r="G5915" s="4" t="s">
        <v>874</v>
      </c>
      <c r="H5915" s="4">
        <v>0</v>
      </c>
      <c r="I5915" s="4"/>
      <c r="J5915" s="17" t="s">
        <v>1348</v>
      </c>
      <c r="K5915" s="4"/>
      <c r="L5915" s="4">
        <v>1</v>
      </c>
      <c r="M5915" s="4" t="s">
        <v>1090</v>
      </c>
      <c r="N5915" s="4"/>
    </row>
    <row r="5916" spans="1:14" hidden="1" x14ac:dyDescent="0.3">
      <c r="A5916" s="5" t="s">
        <v>603</v>
      </c>
      <c r="B5916" s="5">
        <v>53</v>
      </c>
      <c r="C5916" s="5">
        <v>53.1</v>
      </c>
      <c r="D5916" s="5">
        <v>372</v>
      </c>
      <c r="E5916" s="4" t="s">
        <v>861</v>
      </c>
      <c r="F5916" s="12">
        <v>3.6</v>
      </c>
      <c r="G5916" s="4" t="s">
        <v>874</v>
      </c>
      <c r="H5916" s="4">
        <v>0</v>
      </c>
      <c r="I5916" s="4"/>
      <c r="J5916" s="17" t="s">
        <v>1348</v>
      </c>
      <c r="K5916" s="4"/>
      <c r="L5916" s="4">
        <v>1</v>
      </c>
      <c r="M5916" s="4" t="s">
        <v>1090</v>
      </c>
      <c r="N5916" s="4"/>
    </row>
    <row r="5917" spans="1:14" hidden="1" x14ac:dyDescent="0.3">
      <c r="A5917" s="5" t="s">
        <v>603</v>
      </c>
      <c r="B5917" s="5">
        <v>53</v>
      </c>
      <c r="C5917" s="5">
        <v>53.1</v>
      </c>
      <c r="D5917" s="5">
        <v>372</v>
      </c>
      <c r="E5917" s="4" t="s">
        <v>861</v>
      </c>
      <c r="F5917" s="12">
        <v>3.7</v>
      </c>
      <c r="G5917" s="4" t="s">
        <v>874</v>
      </c>
      <c r="H5917" s="4">
        <v>0</v>
      </c>
      <c r="I5917" s="4"/>
      <c r="J5917" s="17" t="s">
        <v>1348</v>
      </c>
      <c r="K5917" s="4"/>
      <c r="L5917" s="4">
        <v>1</v>
      </c>
      <c r="M5917" s="4" t="s">
        <v>1090</v>
      </c>
      <c r="N5917" s="4"/>
    </row>
    <row r="5918" spans="1:14" hidden="1" x14ac:dyDescent="0.3">
      <c r="A5918" s="5" t="s">
        <v>603</v>
      </c>
      <c r="B5918" s="5">
        <v>53</v>
      </c>
      <c r="C5918" s="5">
        <v>53.1</v>
      </c>
      <c r="D5918" s="5">
        <v>372</v>
      </c>
      <c r="E5918" s="4" t="s">
        <v>861</v>
      </c>
      <c r="F5918" s="12">
        <v>3.8000000000000003</v>
      </c>
      <c r="G5918" s="4" t="s">
        <v>874</v>
      </c>
      <c r="H5918" s="4">
        <v>0</v>
      </c>
      <c r="I5918" s="4"/>
      <c r="J5918" s="17" t="s">
        <v>1348</v>
      </c>
      <c r="K5918" s="4"/>
      <c r="L5918" s="4">
        <v>1</v>
      </c>
      <c r="M5918" s="4" t="s">
        <v>1090</v>
      </c>
      <c r="N5918" s="4"/>
    </row>
    <row r="5919" spans="1:14" hidden="1" x14ac:dyDescent="0.3">
      <c r="A5919" s="5" t="s">
        <v>603</v>
      </c>
      <c r="B5919" s="5">
        <v>53</v>
      </c>
      <c r="C5919" s="5">
        <v>53.1</v>
      </c>
      <c r="D5919" s="5">
        <v>372</v>
      </c>
      <c r="E5919" s="4" t="s">
        <v>861</v>
      </c>
      <c r="F5919" s="12">
        <v>3.9000000000000004</v>
      </c>
      <c r="G5919" s="4" t="s">
        <v>874</v>
      </c>
      <c r="H5919" s="4">
        <v>0</v>
      </c>
      <c r="I5919" s="4"/>
      <c r="J5919" s="17" t="s">
        <v>1348</v>
      </c>
      <c r="K5919" s="4"/>
      <c r="L5919" s="4">
        <v>1</v>
      </c>
      <c r="M5919" s="4" t="s">
        <v>1090</v>
      </c>
      <c r="N5919" s="4"/>
    </row>
    <row r="5920" spans="1:14" hidden="1" x14ac:dyDescent="0.3">
      <c r="A5920" s="5" t="s">
        <v>603</v>
      </c>
      <c r="B5920" s="5">
        <v>53</v>
      </c>
      <c r="C5920" s="5">
        <v>53.1</v>
      </c>
      <c r="D5920" s="5">
        <v>372</v>
      </c>
      <c r="E5920" s="4" t="s">
        <v>861</v>
      </c>
      <c r="F5920" s="12">
        <v>4</v>
      </c>
      <c r="G5920" s="4" t="s">
        <v>874</v>
      </c>
      <c r="H5920" s="4">
        <v>0</v>
      </c>
      <c r="I5920" s="4"/>
      <c r="J5920" s="17" t="s">
        <v>1348</v>
      </c>
      <c r="K5920" s="4"/>
      <c r="L5920" s="4">
        <v>1</v>
      </c>
      <c r="M5920" s="4" t="s">
        <v>1090</v>
      </c>
      <c r="N5920" s="4"/>
    </row>
    <row r="5921" spans="1:14" hidden="1" x14ac:dyDescent="0.3">
      <c r="A5921" s="5" t="s">
        <v>603</v>
      </c>
      <c r="B5921" s="5">
        <v>53</v>
      </c>
      <c r="C5921" s="5">
        <v>53.1</v>
      </c>
      <c r="D5921" s="5">
        <v>372</v>
      </c>
      <c r="E5921" s="4" t="s">
        <v>861</v>
      </c>
      <c r="F5921" s="12">
        <v>0</v>
      </c>
      <c r="G5921" s="4" t="s">
        <v>1341</v>
      </c>
      <c r="H5921" s="4">
        <v>0.62</v>
      </c>
      <c r="I5921" s="4"/>
      <c r="J5921" s="17" t="s">
        <v>1349</v>
      </c>
      <c r="K5921" s="4"/>
      <c r="L5921" s="4">
        <v>1</v>
      </c>
      <c r="M5921" s="4" t="s">
        <v>1090</v>
      </c>
      <c r="N5921" s="4"/>
    </row>
    <row r="5922" spans="1:14" hidden="1" x14ac:dyDescent="0.3">
      <c r="A5922" s="5" t="s">
        <v>603</v>
      </c>
      <c r="B5922" s="5">
        <v>53</v>
      </c>
      <c r="C5922" s="5">
        <v>53.1</v>
      </c>
      <c r="D5922" s="5">
        <v>372</v>
      </c>
      <c r="E5922" s="4" t="s">
        <v>861</v>
      </c>
      <c r="F5922" s="12">
        <v>1</v>
      </c>
      <c r="G5922" s="4" t="s">
        <v>1341</v>
      </c>
      <c r="H5922" s="4">
        <v>2.21</v>
      </c>
      <c r="I5922" s="4"/>
      <c r="J5922" s="17" t="s">
        <v>1349</v>
      </c>
      <c r="K5922" s="4"/>
      <c r="L5922" s="4">
        <v>1</v>
      </c>
      <c r="M5922" s="4" t="s">
        <v>1090</v>
      </c>
      <c r="N5922" s="4"/>
    </row>
    <row r="5923" spans="1:14" hidden="1" x14ac:dyDescent="0.3">
      <c r="A5923" s="5" t="s">
        <v>603</v>
      </c>
      <c r="B5923" s="5">
        <v>53</v>
      </c>
      <c r="C5923" s="5">
        <v>53.1</v>
      </c>
      <c r="D5923" s="5">
        <v>372</v>
      </c>
      <c r="E5923" s="4" t="s">
        <v>861</v>
      </c>
      <c r="F5923" s="12">
        <v>2</v>
      </c>
      <c r="G5923" s="4" t="s">
        <v>1341</v>
      </c>
      <c r="H5923" s="4">
        <v>2.2000000000000002</v>
      </c>
      <c r="I5923" s="4"/>
      <c r="J5923" s="17" t="s">
        <v>1349</v>
      </c>
      <c r="K5923" s="4"/>
      <c r="L5923" s="4">
        <v>1</v>
      </c>
      <c r="M5923" s="4" t="s">
        <v>1090</v>
      </c>
      <c r="N5923" s="4"/>
    </row>
    <row r="5924" spans="1:14" hidden="1" x14ac:dyDescent="0.3">
      <c r="A5924" s="5" t="s">
        <v>603</v>
      </c>
      <c r="B5924" s="5">
        <v>53</v>
      </c>
      <c r="C5924" s="5">
        <v>53.1</v>
      </c>
      <c r="D5924" s="5">
        <v>372</v>
      </c>
      <c r="E5924" s="4" t="s">
        <v>861</v>
      </c>
      <c r="F5924" s="12">
        <v>3</v>
      </c>
      <c r="G5924" s="4" t="s">
        <v>1341</v>
      </c>
      <c r="H5924" s="4">
        <v>4.53</v>
      </c>
      <c r="I5924" s="4"/>
      <c r="J5924" s="17" t="s">
        <v>1349</v>
      </c>
      <c r="K5924" s="4"/>
      <c r="L5924" s="4">
        <v>1</v>
      </c>
      <c r="M5924" s="4" t="s">
        <v>1090</v>
      </c>
      <c r="N5924" s="4"/>
    </row>
    <row r="5925" spans="1:14" hidden="1" x14ac:dyDescent="0.3">
      <c r="A5925" s="5" t="s">
        <v>603</v>
      </c>
      <c r="B5925" s="5">
        <v>53</v>
      </c>
      <c r="C5925" s="5">
        <v>53.1</v>
      </c>
      <c r="D5925" s="5">
        <v>372</v>
      </c>
      <c r="E5925" s="4" t="s">
        <v>861</v>
      </c>
      <c r="F5925" s="12">
        <v>4</v>
      </c>
      <c r="G5925" s="4" t="s">
        <v>1341</v>
      </c>
      <c r="H5925" s="4">
        <v>0.91</v>
      </c>
      <c r="I5925" s="4"/>
      <c r="J5925" s="17" t="s">
        <v>1349</v>
      </c>
      <c r="K5925" s="4"/>
      <c r="L5925" s="4">
        <v>1</v>
      </c>
      <c r="M5925" s="4" t="s">
        <v>1090</v>
      </c>
      <c r="N5925" s="4"/>
    </row>
    <row r="5926" spans="1:14" hidden="1" x14ac:dyDescent="0.3">
      <c r="A5926" s="5" t="s">
        <v>603</v>
      </c>
      <c r="B5926" s="5">
        <v>53</v>
      </c>
      <c r="C5926" s="5">
        <v>53.1</v>
      </c>
      <c r="D5926" s="5">
        <v>372</v>
      </c>
      <c r="E5926" s="4" t="s">
        <v>861</v>
      </c>
      <c r="F5926" s="12">
        <v>5</v>
      </c>
      <c r="G5926" s="4" t="s">
        <v>1341</v>
      </c>
      <c r="H5926" s="4">
        <v>1.05</v>
      </c>
      <c r="I5926" s="4"/>
      <c r="J5926" s="17" t="s">
        <v>1349</v>
      </c>
      <c r="K5926" s="4"/>
      <c r="L5926" s="4">
        <v>1</v>
      </c>
      <c r="M5926" s="4" t="s">
        <v>1090</v>
      </c>
      <c r="N5926" s="4"/>
    </row>
    <row r="5927" spans="1:14" hidden="1" x14ac:dyDescent="0.3">
      <c r="A5927" s="5" t="s">
        <v>603</v>
      </c>
      <c r="B5927" s="5">
        <v>53</v>
      </c>
      <c r="C5927" s="5">
        <v>53.1</v>
      </c>
      <c r="D5927" s="5">
        <v>372</v>
      </c>
      <c r="E5927" s="4" t="s">
        <v>861</v>
      </c>
      <c r="F5927" s="12">
        <v>7.5</v>
      </c>
      <c r="G5927" s="4" t="s">
        <v>1341</v>
      </c>
      <c r="H5927" s="4">
        <v>1.44</v>
      </c>
      <c r="I5927" s="4"/>
      <c r="J5927" s="17" t="s">
        <v>1349</v>
      </c>
      <c r="K5927" s="4"/>
      <c r="L5927" s="4">
        <v>1</v>
      </c>
      <c r="M5927" s="4" t="s">
        <v>1090</v>
      </c>
      <c r="N5927" s="4"/>
    </row>
    <row r="5928" spans="1:14" hidden="1" x14ac:dyDescent="0.3">
      <c r="A5928" s="5" t="s">
        <v>603</v>
      </c>
      <c r="B5928" s="5">
        <v>53</v>
      </c>
      <c r="C5928" s="5">
        <v>53.1</v>
      </c>
      <c r="D5928" s="5">
        <v>372</v>
      </c>
      <c r="E5928" s="4" t="s">
        <v>861</v>
      </c>
      <c r="F5928" s="12">
        <v>10</v>
      </c>
      <c r="G5928" s="4" t="s">
        <v>1341</v>
      </c>
      <c r="H5928" s="4">
        <v>11.36</v>
      </c>
      <c r="I5928" s="4"/>
      <c r="J5928" s="17" t="s">
        <v>1349</v>
      </c>
      <c r="K5928" s="4"/>
      <c r="L5928" s="4">
        <v>1</v>
      </c>
      <c r="M5928" s="4" t="s">
        <v>1090</v>
      </c>
      <c r="N5928" s="4"/>
    </row>
    <row r="5929" spans="1:14" hidden="1" x14ac:dyDescent="0.3">
      <c r="A5929" s="5" t="s">
        <v>603</v>
      </c>
      <c r="B5929" s="5">
        <v>53</v>
      </c>
      <c r="C5929" s="5">
        <v>53.1</v>
      </c>
      <c r="D5929" s="5">
        <v>372</v>
      </c>
      <c r="E5929" s="4" t="s">
        <v>861</v>
      </c>
      <c r="F5929" s="12">
        <v>14</v>
      </c>
      <c r="G5929" s="4" t="s">
        <v>1341</v>
      </c>
      <c r="H5929" s="4">
        <v>1.39</v>
      </c>
      <c r="I5929" s="4"/>
      <c r="J5929" s="17" t="s">
        <v>1349</v>
      </c>
      <c r="K5929" s="4"/>
      <c r="L5929" s="4">
        <v>1</v>
      </c>
      <c r="M5929" s="4" t="s">
        <v>1090</v>
      </c>
      <c r="N5929" s="4"/>
    </row>
    <row r="5930" spans="1:14" hidden="1" x14ac:dyDescent="0.3">
      <c r="A5930" s="5" t="s">
        <v>603</v>
      </c>
      <c r="B5930" s="5">
        <v>53</v>
      </c>
      <c r="C5930" s="5">
        <v>53.1</v>
      </c>
      <c r="D5930" s="5">
        <v>372</v>
      </c>
      <c r="E5930" s="4" t="s">
        <v>861</v>
      </c>
      <c r="F5930" s="12">
        <v>17</v>
      </c>
      <c r="G5930" s="4" t="s">
        <v>1341</v>
      </c>
      <c r="H5930" s="4">
        <v>2.17</v>
      </c>
      <c r="I5930" s="4"/>
      <c r="J5930" s="17" t="s">
        <v>1349</v>
      </c>
      <c r="K5930" s="4"/>
      <c r="L5930" s="4">
        <v>1</v>
      </c>
      <c r="M5930" s="4" t="s">
        <v>1090</v>
      </c>
      <c r="N5930" s="4"/>
    </row>
    <row r="5931" spans="1:14" hidden="1" x14ac:dyDescent="0.3">
      <c r="A5931" s="5" t="s">
        <v>603</v>
      </c>
      <c r="B5931" s="5">
        <v>53</v>
      </c>
      <c r="C5931" s="5">
        <v>53.1</v>
      </c>
      <c r="D5931" s="5">
        <v>372</v>
      </c>
      <c r="E5931" s="4" t="s">
        <v>861</v>
      </c>
      <c r="F5931" s="12">
        <v>20</v>
      </c>
      <c r="G5931" s="4" t="s">
        <v>1341</v>
      </c>
      <c r="H5931" s="4">
        <v>2.57</v>
      </c>
      <c r="I5931" s="4"/>
      <c r="J5931" s="17" t="s">
        <v>1349</v>
      </c>
      <c r="K5931" s="4"/>
      <c r="L5931" s="4">
        <v>1</v>
      </c>
      <c r="M5931" s="4" t="s">
        <v>1090</v>
      </c>
      <c r="N5931" s="4"/>
    </row>
    <row r="5932" spans="1:14" hidden="1" x14ac:dyDescent="0.3">
      <c r="A5932" s="5" t="s">
        <v>603</v>
      </c>
      <c r="B5932" s="5">
        <v>53</v>
      </c>
      <c r="C5932" s="5">
        <v>53.1</v>
      </c>
      <c r="D5932" s="5">
        <v>372</v>
      </c>
      <c r="E5932" s="4" t="s">
        <v>861</v>
      </c>
      <c r="F5932" s="12">
        <v>0</v>
      </c>
      <c r="G5932" s="4" t="s">
        <v>1342</v>
      </c>
      <c r="H5932" s="4">
        <v>5</v>
      </c>
      <c r="I5932" s="4"/>
      <c r="J5932" s="17" t="s">
        <v>1347</v>
      </c>
      <c r="K5932" s="4"/>
      <c r="L5932" s="4">
        <v>1</v>
      </c>
      <c r="M5932" s="4" t="s">
        <v>1090</v>
      </c>
      <c r="N5932" s="4"/>
    </row>
    <row r="5933" spans="1:14" hidden="1" x14ac:dyDescent="0.3">
      <c r="A5933" s="5" t="s">
        <v>603</v>
      </c>
      <c r="B5933" s="5">
        <v>53</v>
      </c>
      <c r="C5933" s="5">
        <v>53.1</v>
      </c>
      <c r="D5933" s="5">
        <v>372</v>
      </c>
      <c r="E5933" s="4" t="s">
        <v>861</v>
      </c>
      <c r="F5933" s="12">
        <v>1</v>
      </c>
      <c r="G5933" s="4" t="s">
        <v>1342</v>
      </c>
      <c r="H5933" s="4">
        <v>155</v>
      </c>
      <c r="I5933" s="4"/>
      <c r="J5933" s="17" t="s">
        <v>1347</v>
      </c>
      <c r="K5933" s="4"/>
      <c r="L5933" s="4">
        <v>1</v>
      </c>
      <c r="M5933" s="4" t="s">
        <v>1090</v>
      </c>
      <c r="N5933" s="4"/>
    </row>
    <row r="5934" spans="1:14" hidden="1" x14ac:dyDescent="0.3">
      <c r="A5934" s="5" t="s">
        <v>603</v>
      </c>
      <c r="B5934" s="5">
        <v>53</v>
      </c>
      <c r="C5934" s="5">
        <v>53.1</v>
      </c>
      <c r="D5934" s="5">
        <v>372</v>
      </c>
      <c r="E5934" s="4" t="s">
        <v>861</v>
      </c>
      <c r="F5934" s="12">
        <v>2</v>
      </c>
      <c r="G5934" s="4" t="s">
        <v>1342</v>
      </c>
      <c r="H5934" s="4">
        <v>154</v>
      </c>
      <c r="I5934" s="4"/>
      <c r="J5934" s="17" t="s">
        <v>1347</v>
      </c>
      <c r="K5934" s="4"/>
      <c r="L5934" s="4">
        <v>1</v>
      </c>
      <c r="M5934" s="4" t="s">
        <v>1090</v>
      </c>
      <c r="N5934" s="4"/>
    </row>
    <row r="5935" spans="1:14" hidden="1" x14ac:dyDescent="0.3">
      <c r="A5935" s="5" t="s">
        <v>603</v>
      </c>
      <c r="B5935" s="5">
        <v>53</v>
      </c>
      <c r="C5935" s="5">
        <v>53.1</v>
      </c>
      <c r="D5935" s="5">
        <v>372</v>
      </c>
      <c r="E5935" s="4" t="s">
        <v>861</v>
      </c>
      <c r="F5935" s="12">
        <v>3</v>
      </c>
      <c r="G5935" s="4" t="s">
        <v>1342</v>
      </c>
      <c r="H5935" s="4">
        <v>189</v>
      </c>
      <c r="I5935" s="4"/>
      <c r="J5935" s="17" t="s">
        <v>1347</v>
      </c>
      <c r="K5935" s="4"/>
      <c r="L5935" s="4">
        <v>1</v>
      </c>
      <c r="M5935" s="4" t="s">
        <v>1090</v>
      </c>
      <c r="N5935" s="4"/>
    </row>
    <row r="5936" spans="1:14" hidden="1" x14ac:dyDescent="0.3">
      <c r="A5936" s="5" t="s">
        <v>603</v>
      </c>
      <c r="B5936" s="5">
        <v>53</v>
      </c>
      <c r="C5936" s="5">
        <v>53.1</v>
      </c>
      <c r="D5936" s="5">
        <v>372</v>
      </c>
      <c r="E5936" s="4" t="s">
        <v>861</v>
      </c>
      <c r="F5936" s="12">
        <v>4</v>
      </c>
      <c r="G5936" s="4" t="s">
        <v>1342</v>
      </c>
      <c r="H5936" s="4">
        <v>218</v>
      </c>
      <c r="I5936" s="4"/>
      <c r="J5936" s="17" t="s">
        <v>1347</v>
      </c>
      <c r="K5936" s="4"/>
      <c r="L5936" s="4">
        <v>1</v>
      </c>
      <c r="M5936" s="4" t="s">
        <v>1090</v>
      </c>
      <c r="N5936" s="4"/>
    </row>
    <row r="5937" spans="1:14" hidden="1" x14ac:dyDescent="0.3">
      <c r="A5937" s="5" t="s">
        <v>603</v>
      </c>
      <c r="B5937" s="5">
        <v>53</v>
      </c>
      <c r="C5937" s="5">
        <v>53.1</v>
      </c>
      <c r="D5937" s="5">
        <v>372</v>
      </c>
      <c r="E5937" s="4" t="s">
        <v>861</v>
      </c>
      <c r="F5937" s="12">
        <v>5</v>
      </c>
      <c r="G5937" s="4" t="s">
        <v>1342</v>
      </c>
      <c r="H5937" s="4">
        <v>233</v>
      </c>
      <c r="I5937" s="4"/>
      <c r="J5937" s="17" t="s">
        <v>1347</v>
      </c>
      <c r="K5937" s="4"/>
      <c r="L5937" s="4">
        <v>1</v>
      </c>
      <c r="M5937" s="4" t="s">
        <v>1090</v>
      </c>
      <c r="N5937" s="4"/>
    </row>
    <row r="5938" spans="1:14" hidden="1" x14ac:dyDescent="0.3">
      <c r="A5938" s="5" t="s">
        <v>603</v>
      </c>
      <c r="B5938" s="5">
        <v>53</v>
      </c>
      <c r="C5938" s="5">
        <v>53.1</v>
      </c>
      <c r="D5938" s="5">
        <v>372</v>
      </c>
      <c r="E5938" s="4" t="s">
        <v>861</v>
      </c>
      <c r="F5938" s="12">
        <v>7.5</v>
      </c>
      <c r="G5938" s="4" t="s">
        <v>1342</v>
      </c>
      <c r="H5938" s="4" t="s">
        <v>1346</v>
      </c>
      <c r="I5938" s="4"/>
      <c r="J5938" s="17" t="s">
        <v>1347</v>
      </c>
      <c r="K5938" s="4"/>
      <c r="L5938" s="4">
        <v>1</v>
      </c>
      <c r="M5938" s="4" t="s">
        <v>1090</v>
      </c>
      <c r="N5938" s="4"/>
    </row>
    <row r="5939" spans="1:14" hidden="1" x14ac:dyDescent="0.3">
      <c r="A5939" s="5" t="s">
        <v>603</v>
      </c>
      <c r="B5939" s="5">
        <v>53</v>
      </c>
      <c r="C5939" s="5">
        <v>53.1</v>
      </c>
      <c r="D5939" s="5">
        <v>372</v>
      </c>
      <c r="E5939" s="4" t="s">
        <v>861</v>
      </c>
      <c r="F5939" s="12">
        <v>10</v>
      </c>
      <c r="G5939" s="4" t="s">
        <v>1342</v>
      </c>
      <c r="H5939" s="4">
        <v>385</v>
      </c>
      <c r="I5939" s="4"/>
      <c r="J5939" s="17" t="s">
        <v>1347</v>
      </c>
      <c r="K5939" s="4"/>
      <c r="L5939" s="4">
        <v>1</v>
      </c>
      <c r="M5939" s="4" t="s">
        <v>1090</v>
      </c>
      <c r="N5939" s="4"/>
    </row>
    <row r="5940" spans="1:14" hidden="1" x14ac:dyDescent="0.3">
      <c r="A5940" s="5" t="s">
        <v>603</v>
      </c>
      <c r="B5940" s="5">
        <v>53</v>
      </c>
      <c r="C5940" s="5">
        <v>53.1</v>
      </c>
      <c r="D5940" s="5">
        <v>372</v>
      </c>
      <c r="E5940" s="4" t="s">
        <v>861</v>
      </c>
      <c r="F5940" s="12">
        <v>14</v>
      </c>
      <c r="G5940" s="4" t="s">
        <v>1342</v>
      </c>
      <c r="H5940" s="4">
        <v>314</v>
      </c>
      <c r="I5940" s="4"/>
      <c r="J5940" s="17" t="s">
        <v>1347</v>
      </c>
      <c r="K5940" s="4"/>
      <c r="L5940" s="4">
        <v>1</v>
      </c>
      <c r="M5940" s="4" t="s">
        <v>1090</v>
      </c>
      <c r="N5940" s="4"/>
    </row>
    <row r="5941" spans="1:14" hidden="1" x14ac:dyDescent="0.3">
      <c r="A5941" s="5" t="s">
        <v>603</v>
      </c>
      <c r="B5941" s="5">
        <v>53</v>
      </c>
      <c r="C5941" s="5">
        <v>53.1</v>
      </c>
      <c r="D5941" s="5">
        <v>372</v>
      </c>
      <c r="E5941" s="4" t="s">
        <v>861</v>
      </c>
      <c r="F5941" s="12">
        <v>17</v>
      </c>
      <c r="G5941" s="4" t="s">
        <v>1342</v>
      </c>
      <c r="H5941" s="4">
        <v>281</v>
      </c>
      <c r="I5941" s="4"/>
      <c r="J5941" s="17" t="s">
        <v>1347</v>
      </c>
      <c r="K5941" s="4"/>
      <c r="L5941" s="4">
        <v>1</v>
      </c>
      <c r="M5941" s="4" t="s">
        <v>1090</v>
      </c>
      <c r="N5941" s="4"/>
    </row>
    <row r="5942" spans="1:14" hidden="1" x14ac:dyDescent="0.3">
      <c r="A5942" s="5" t="s">
        <v>603</v>
      </c>
      <c r="B5942" s="5">
        <v>53</v>
      </c>
      <c r="C5942" s="5">
        <v>53.1</v>
      </c>
      <c r="D5942" s="5">
        <v>372</v>
      </c>
      <c r="E5942" s="4" t="s">
        <v>861</v>
      </c>
      <c r="F5942" s="12">
        <v>20</v>
      </c>
      <c r="G5942" s="4" t="s">
        <v>1342</v>
      </c>
      <c r="H5942" s="4">
        <v>250</v>
      </c>
      <c r="I5942" s="4"/>
      <c r="J5942" s="17" t="s">
        <v>1347</v>
      </c>
      <c r="K5942" s="4"/>
      <c r="L5942" s="4">
        <v>1</v>
      </c>
      <c r="M5942" s="4" t="s">
        <v>1090</v>
      </c>
      <c r="N5942" s="4"/>
    </row>
    <row r="5943" spans="1:14" hidden="1" x14ac:dyDescent="0.3">
      <c r="A5943" s="5" t="s">
        <v>603</v>
      </c>
      <c r="B5943" s="5">
        <v>53</v>
      </c>
      <c r="C5943" s="5">
        <v>53.1</v>
      </c>
      <c r="D5943" s="5">
        <v>372</v>
      </c>
      <c r="E5943" s="4" t="s">
        <v>861</v>
      </c>
      <c r="F5943" s="12" t="s">
        <v>922</v>
      </c>
      <c r="G5943" s="4" t="s">
        <v>1350</v>
      </c>
      <c r="H5943" s="4">
        <v>1.1000000000000001</v>
      </c>
      <c r="I5943" s="4"/>
      <c r="J5943" s="17" t="s">
        <v>1347</v>
      </c>
      <c r="K5943" s="4"/>
      <c r="L5943" s="4">
        <v>1</v>
      </c>
      <c r="M5943" s="4" t="s">
        <v>1090</v>
      </c>
      <c r="N5943" s="4"/>
    </row>
    <row r="5944" spans="1:14" hidden="1" x14ac:dyDescent="0.3">
      <c r="A5944" s="5" t="s">
        <v>603</v>
      </c>
      <c r="B5944" s="5">
        <v>53</v>
      </c>
      <c r="C5944" s="5">
        <v>53.1</v>
      </c>
      <c r="D5944" s="5">
        <v>372</v>
      </c>
      <c r="E5944" s="4" t="s">
        <v>861</v>
      </c>
      <c r="F5944" s="12" t="s">
        <v>904</v>
      </c>
      <c r="G5944" s="4" t="s">
        <v>1350</v>
      </c>
      <c r="H5944" s="4">
        <v>6.5</v>
      </c>
      <c r="I5944" s="4"/>
      <c r="J5944" s="17" t="s">
        <v>1347</v>
      </c>
      <c r="K5944" s="4"/>
      <c r="L5944" s="4">
        <v>1</v>
      </c>
      <c r="M5944" s="4" t="s">
        <v>1090</v>
      </c>
      <c r="N5944" s="4"/>
    </row>
    <row r="5945" spans="1:14" hidden="1" x14ac:dyDescent="0.3">
      <c r="A5945" s="5" t="s">
        <v>603</v>
      </c>
      <c r="B5945" s="5">
        <v>53</v>
      </c>
      <c r="C5945" s="5">
        <v>53.1</v>
      </c>
      <c r="D5945" s="5">
        <v>372</v>
      </c>
      <c r="E5945" s="4" t="s">
        <v>861</v>
      </c>
      <c r="F5945" s="12" t="s">
        <v>905</v>
      </c>
      <c r="G5945" s="4" t="s">
        <v>1350</v>
      </c>
      <c r="H5945" s="4">
        <v>2.6</v>
      </c>
      <c r="I5945" s="4"/>
      <c r="J5945" s="17" t="s">
        <v>1347</v>
      </c>
      <c r="K5945" s="4"/>
      <c r="L5945" s="4">
        <v>1</v>
      </c>
      <c r="M5945" s="4" t="s">
        <v>1090</v>
      </c>
      <c r="N5945" s="4"/>
    </row>
    <row r="5946" spans="1:14" hidden="1" x14ac:dyDescent="0.3">
      <c r="A5946" s="5" t="s">
        <v>603</v>
      </c>
      <c r="B5946" s="5">
        <v>53</v>
      </c>
      <c r="C5946" s="5">
        <v>53.1</v>
      </c>
      <c r="D5946" s="5">
        <v>372</v>
      </c>
      <c r="E5946" s="4" t="s">
        <v>861</v>
      </c>
      <c r="F5946" s="12" t="s">
        <v>906</v>
      </c>
      <c r="G5946" s="4" t="s">
        <v>1350</v>
      </c>
      <c r="H5946" s="4">
        <v>5.0999999999999996</v>
      </c>
      <c r="I5946" s="4"/>
      <c r="J5946" s="17" t="s">
        <v>1347</v>
      </c>
      <c r="K5946" s="4"/>
      <c r="L5946" s="4">
        <v>1</v>
      </c>
      <c r="M5946" s="4" t="s">
        <v>1090</v>
      </c>
      <c r="N5946" s="4"/>
    </row>
    <row r="5947" spans="1:14" hidden="1" x14ac:dyDescent="0.3">
      <c r="A5947" s="5" t="s">
        <v>603</v>
      </c>
      <c r="B5947" s="5">
        <v>53</v>
      </c>
      <c r="C5947" s="5">
        <v>53.1</v>
      </c>
      <c r="D5947" s="5">
        <v>372</v>
      </c>
      <c r="E5947" s="4" t="s">
        <v>861</v>
      </c>
      <c r="F5947" s="12" t="s">
        <v>903</v>
      </c>
      <c r="G5947" s="4" t="s">
        <v>1350</v>
      </c>
      <c r="H5947" s="4">
        <v>9.8000000000000007</v>
      </c>
      <c r="I5947" s="4"/>
      <c r="J5947" s="17" t="s">
        <v>1347</v>
      </c>
      <c r="K5947" s="4"/>
      <c r="L5947" s="4">
        <v>1</v>
      </c>
      <c r="M5947" s="4" t="s">
        <v>1090</v>
      </c>
      <c r="N5947" s="4"/>
    </row>
    <row r="5948" spans="1:14" hidden="1" x14ac:dyDescent="0.3">
      <c r="A5948" s="5" t="s">
        <v>603</v>
      </c>
      <c r="B5948" s="5">
        <v>53</v>
      </c>
      <c r="C5948" s="5">
        <v>53.1</v>
      </c>
      <c r="D5948" s="5">
        <v>372</v>
      </c>
      <c r="E5948" s="4" t="s">
        <v>861</v>
      </c>
      <c r="F5948" s="12" t="s">
        <v>2100</v>
      </c>
      <c r="G5948" s="4" t="s">
        <v>1350</v>
      </c>
      <c r="H5948" s="4">
        <v>9.6</v>
      </c>
      <c r="I5948" s="4"/>
      <c r="J5948" s="17" t="s">
        <v>1347</v>
      </c>
      <c r="K5948" s="4"/>
      <c r="L5948" s="4">
        <v>1</v>
      </c>
      <c r="M5948" s="4" t="s">
        <v>1090</v>
      </c>
      <c r="N5948" s="4"/>
    </row>
    <row r="5949" spans="1:14" hidden="1" x14ac:dyDescent="0.3">
      <c r="A5949" s="5" t="s">
        <v>603</v>
      </c>
      <c r="B5949" s="5">
        <v>53</v>
      </c>
      <c r="C5949" s="5">
        <v>53.1</v>
      </c>
      <c r="D5949" s="5">
        <v>372</v>
      </c>
      <c r="E5949" s="4" t="s">
        <v>861</v>
      </c>
      <c r="F5949" s="12" t="s">
        <v>2101</v>
      </c>
      <c r="G5949" s="4" t="s">
        <v>1350</v>
      </c>
      <c r="H5949" s="4">
        <v>7.3</v>
      </c>
      <c r="I5949" s="4"/>
      <c r="J5949" s="17" t="s">
        <v>1347</v>
      </c>
      <c r="K5949" s="4"/>
      <c r="L5949" s="4">
        <v>1</v>
      </c>
      <c r="M5949" s="4" t="s">
        <v>1090</v>
      </c>
      <c r="N5949" s="4"/>
    </row>
    <row r="5950" spans="1:14" hidden="1" x14ac:dyDescent="0.3">
      <c r="A5950" s="5" t="s">
        <v>603</v>
      </c>
      <c r="B5950" s="5">
        <v>53</v>
      </c>
      <c r="C5950" s="5">
        <v>53.1</v>
      </c>
      <c r="D5950" s="5">
        <v>372</v>
      </c>
      <c r="E5950" s="4" t="s">
        <v>861</v>
      </c>
      <c r="F5950" s="12" t="s">
        <v>2102</v>
      </c>
      <c r="G5950" s="4" t="s">
        <v>1350</v>
      </c>
      <c r="H5950" s="4">
        <v>10.6</v>
      </c>
      <c r="I5950" s="4"/>
      <c r="J5950" s="17" t="s">
        <v>1347</v>
      </c>
      <c r="K5950" s="4"/>
      <c r="L5950" s="4">
        <v>1</v>
      </c>
      <c r="M5950" s="4" t="s">
        <v>1090</v>
      </c>
      <c r="N5950" s="4"/>
    </row>
    <row r="5951" spans="1:14" hidden="1" x14ac:dyDescent="0.3">
      <c r="A5951" s="5" t="s">
        <v>603</v>
      </c>
      <c r="B5951" s="5">
        <v>53</v>
      </c>
      <c r="C5951" s="5">
        <v>53.1</v>
      </c>
      <c r="D5951" s="5">
        <v>372</v>
      </c>
      <c r="E5951" s="4" t="s">
        <v>861</v>
      </c>
      <c r="F5951" s="12" t="s">
        <v>2103</v>
      </c>
      <c r="G5951" s="4" t="s">
        <v>1350</v>
      </c>
      <c r="H5951" s="4">
        <v>8.6999999999999993</v>
      </c>
      <c r="I5951" s="4"/>
      <c r="J5951" s="17" t="s">
        <v>1347</v>
      </c>
      <c r="K5951" s="4"/>
      <c r="L5951" s="4">
        <v>1</v>
      </c>
      <c r="M5951" s="4" t="s">
        <v>1090</v>
      </c>
      <c r="N5951" s="4"/>
    </row>
    <row r="5952" spans="1:14" hidden="1" x14ac:dyDescent="0.3">
      <c r="A5952" s="5" t="s">
        <v>603</v>
      </c>
      <c r="B5952" s="5">
        <v>53</v>
      </c>
      <c r="C5952" s="5">
        <v>53.1</v>
      </c>
      <c r="D5952" s="5">
        <v>372</v>
      </c>
      <c r="E5952" s="4" t="s">
        <v>861</v>
      </c>
      <c r="F5952" s="12" t="s">
        <v>2104</v>
      </c>
      <c r="G5952" s="4" t="s">
        <v>1350</v>
      </c>
      <c r="H5952" s="4">
        <v>8.5</v>
      </c>
      <c r="I5952" s="4"/>
      <c r="J5952" s="17" t="s">
        <v>1347</v>
      </c>
      <c r="K5952" s="4"/>
      <c r="L5952" s="4">
        <v>1</v>
      </c>
      <c r="M5952" s="4" t="s">
        <v>1090</v>
      </c>
      <c r="N5952" s="4"/>
    </row>
    <row r="5953" spans="1:14" hidden="1" x14ac:dyDescent="0.3">
      <c r="A5953" s="5" t="s">
        <v>603</v>
      </c>
      <c r="B5953" s="5">
        <v>53</v>
      </c>
      <c r="C5953" s="5">
        <v>53.1</v>
      </c>
      <c r="D5953" s="5">
        <v>372</v>
      </c>
      <c r="E5953" s="4" t="s">
        <v>861</v>
      </c>
      <c r="F5953" s="12" t="s">
        <v>2105</v>
      </c>
      <c r="G5953" s="4" t="s">
        <v>1350</v>
      </c>
      <c r="H5953" s="4">
        <v>11.1</v>
      </c>
      <c r="I5953" s="4"/>
      <c r="J5953" s="17" t="s">
        <v>1347</v>
      </c>
      <c r="K5953" s="4"/>
      <c r="L5953" s="4">
        <v>1</v>
      </c>
      <c r="M5953" s="4" t="s">
        <v>1090</v>
      </c>
      <c r="N5953" s="4"/>
    </row>
    <row r="5954" spans="1:14" hidden="1" x14ac:dyDescent="0.3">
      <c r="A5954" s="5" t="s">
        <v>603</v>
      </c>
      <c r="B5954" s="5">
        <v>53</v>
      </c>
      <c r="C5954" s="5">
        <v>53.1</v>
      </c>
      <c r="D5954" s="4">
        <v>372</v>
      </c>
      <c r="E5954" s="4" t="s">
        <v>861</v>
      </c>
      <c r="F5954" s="4" t="s">
        <v>901</v>
      </c>
      <c r="G5954" s="4" t="s">
        <v>1351</v>
      </c>
      <c r="H5954" s="4">
        <v>0</v>
      </c>
      <c r="I5954" s="4"/>
      <c r="J5954" s="4" t="s">
        <v>856</v>
      </c>
      <c r="K5954" s="4"/>
      <c r="L5954" s="4">
        <v>1</v>
      </c>
      <c r="M5954" s="4" t="s">
        <v>1090</v>
      </c>
      <c r="N5954" s="4"/>
    </row>
    <row r="5955" spans="1:14" hidden="1" x14ac:dyDescent="0.3">
      <c r="A5955" s="5" t="s">
        <v>603</v>
      </c>
      <c r="B5955" s="5">
        <v>53</v>
      </c>
      <c r="C5955" s="5">
        <v>53.1</v>
      </c>
      <c r="D5955" s="4">
        <v>372</v>
      </c>
      <c r="E5955" s="4" t="s">
        <v>861</v>
      </c>
      <c r="F5955" s="12" t="s">
        <v>901</v>
      </c>
      <c r="G5955" s="4" t="s">
        <v>963</v>
      </c>
      <c r="H5955" s="4">
        <v>15.8</v>
      </c>
      <c r="I5955" s="4"/>
      <c r="J5955" s="4" t="s">
        <v>856</v>
      </c>
      <c r="K5955" s="4"/>
      <c r="L5955" s="4">
        <v>1</v>
      </c>
      <c r="M5955" s="4" t="s">
        <v>1090</v>
      </c>
      <c r="N5955" s="4"/>
    </row>
    <row r="5956" spans="1:14" hidden="1" x14ac:dyDescent="0.3">
      <c r="A5956" s="5" t="s">
        <v>603</v>
      </c>
      <c r="B5956" s="5">
        <v>53</v>
      </c>
      <c r="C5956" s="5">
        <v>53.1</v>
      </c>
      <c r="D5956" s="4">
        <v>372</v>
      </c>
      <c r="E5956" s="4" t="s">
        <v>861</v>
      </c>
      <c r="F5956" s="4" t="s">
        <v>901</v>
      </c>
      <c r="G5956" s="4" t="s">
        <v>943</v>
      </c>
      <c r="H5956" s="4">
        <v>84.2</v>
      </c>
      <c r="I5956" s="4"/>
      <c r="J5956" s="4" t="s">
        <v>856</v>
      </c>
      <c r="K5956" s="4"/>
      <c r="L5956" s="4">
        <v>1</v>
      </c>
      <c r="M5956" s="4" t="s">
        <v>1090</v>
      </c>
      <c r="N5956" s="4"/>
    </row>
    <row r="5957" spans="1:14" hidden="1" x14ac:dyDescent="0.3">
      <c r="A5957" s="5" t="s">
        <v>603</v>
      </c>
      <c r="B5957" s="5">
        <v>53</v>
      </c>
      <c r="C5957" s="5">
        <v>53.1</v>
      </c>
      <c r="D5957" s="4">
        <v>372</v>
      </c>
      <c r="E5957" s="4" t="s">
        <v>861</v>
      </c>
      <c r="F5957" s="4" t="s">
        <v>901</v>
      </c>
      <c r="G5957" s="4" t="s">
        <v>1352</v>
      </c>
      <c r="H5957" s="4">
        <v>0.70199999999999996</v>
      </c>
      <c r="I5957" s="4"/>
      <c r="J5957" s="4"/>
      <c r="K5957" s="4"/>
      <c r="L5957" s="4">
        <v>1</v>
      </c>
      <c r="M5957" s="4" t="s">
        <v>1090</v>
      </c>
      <c r="N5957" s="4"/>
    </row>
    <row r="5958" spans="1:14" hidden="1" x14ac:dyDescent="0.3">
      <c r="A5958" s="5" t="s">
        <v>603</v>
      </c>
      <c r="B5958" s="5">
        <v>53</v>
      </c>
      <c r="C5958" s="5">
        <v>53.1</v>
      </c>
      <c r="D5958" s="4">
        <v>372</v>
      </c>
      <c r="E5958" s="4" t="s">
        <v>861</v>
      </c>
      <c r="F5958" s="4" t="s">
        <v>901</v>
      </c>
      <c r="G5958" s="4" t="s">
        <v>853</v>
      </c>
      <c r="H5958" s="4">
        <v>1.7</v>
      </c>
      <c r="I5958" s="4"/>
      <c r="J5958" s="4" t="s">
        <v>1355</v>
      </c>
      <c r="K5958" s="4"/>
      <c r="L5958" s="4">
        <v>1</v>
      </c>
      <c r="M5958" s="4" t="s">
        <v>1090</v>
      </c>
      <c r="N5958" s="4"/>
    </row>
    <row r="5959" spans="1:14" hidden="1" x14ac:dyDescent="0.3">
      <c r="A5959" s="5" t="s">
        <v>603</v>
      </c>
      <c r="B5959" s="5">
        <v>53</v>
      </c>
      <c r="C5959" s="5">
        <v>53.1</v>
      </c>
      <c r="D5959" s="5">
        <v>373</v>
      </c>
      <c r="E5959" s="4" t="s">
        <v>861</v>
      </c>
      <c r="F5959" s="12">
        <v>0</v>
      </c>
      <c r="G5959" s="4" t="s">
        <v>1896</v>
      </c>
      <c r="H5959" s="4">
        <v>0.9</v>
      </c>
      <c r="I5959" s="4"/>
      <c r="J5959" s="17" t="s">
        <v>1347</v>
      </c>
      <c r="K5959" s="4"/>
      <c r="L5959" s="4">
        <v>1</v>
      </c>
      <c r="M5959" s="4" t="s">
        <v>1090</v>
      </c>
      <c r="N5959" s="4"/>
    </row>
    <row r="5960" spans="1:14" hidden="1" x14ac:dyDescent="0.3">
      <c r="A5960" s="5" t="s">
        <v>603</v>
      </c>
      <c r="B5960" s="5">
        <v>53</v>
      </c>
      <c r="C5960" s="5">
        <v>53.1</v>
      </c>
      <c r="D5960" s="5">
        <v>373</v>
      </c>
      <c r="E5960" s="4" t="s">
        <v>861</v>
      </c>
      <c r="F5960" s="12">
        <v>1</v>
      </c>
      <c r="G5960" s="4" t="s">
        <v>1896</v>
      </c>
      <c r="H5960" s="4">
        <v>47.5</v>
      </c>
      <c r="I5960" s="4"/>
      <c r="J5960" s="17" t="s">
        <v>1347</v>
      </c>
      <c r="K5960" s="4"/>
      <c r="L5960" s="4">
        <v>1</v>
      </c>
      <c r="M5960" s="4" t="s">
        <v>1090</v>
      </c>
      <c r="N5960" s="4"/>
    </row>
    <row r="5961" spans="1:14" hidden="1" x14ac:dyDescent="0.3">
      <c r="A5961" s="5" t="s">
        <v>603</v>
      </c>
      <c r="B5961" s="5">
        <v>53</v>
      </c>
      <c r="C5961" s="5">
        <v>53.1</v>
      </c>
      <c r="D5961" s="5">
        <v>373</v>
      </c>
      <c r="E5961" s="4" t="s">
        <v>861</v>
      </c>
      <c r="F5961" s="12">
        <v>2</v>
      </c>
      <c r="G5961" s="4" t="s">
        <v>1896</v>
      </c>
      <c r="H5961" s="4">
        <v>34.5</v>
      </c>
      <c r="I5961" s="4"/>
      <c r="J5961" s="17" t="s">
        <v>1347</v>
      </c>
      <c r="K5961" s="4"/>
      <c r="L5961" s="4">
        <v>1</v>
      </c>
      <c r="M5961" s="4" t="s">
        <v>1090</v>
      </c>
      <c r="N5961" s="4"/>
    </row>
    <row r="5962" spans="1:14" hidden="1" x14ac:dyDescent="0.3">
      <c r="A5962" s="5" t="s">
        <v>603</v>
      </c>
      <c r="B5962" s="5">
        <v>53</v>
      </c>
      <c r="C5962" s="5">
        <v>53.1</v>
      </c>
      <c r="D5962" s="5">
        <v>373</v>
      </c>
      <c r="E5962" s="4" t="s">
        <v>861</v>
      </c>
      <c r="F5962" s="12">
        <v>3</v>
      </c>
      <c r="G5962" s="4" t="s">
        <v>1896</v>
      </c>
      <c r="H5962" s="4">
        <v>42.2</v>
      </c>
      <c r="I5962" s="4"/>
      <c r="J5962" s="17" t="s">
        <v>1347</v>
      </c>
      <c r="K5962" s="4"/>
      <c r="L5962" s="4">
        <v>1</v>
      </c>
      <c r="M5962" s="4" t="s">
        <v>1090</v>
      </c>
      <c r="N5962" s="4"/>
    </row>
    <row r="5963" spans="1:14" hidden="1" x14ac:dyDescent="0.3">
      <c r="A5963" s="5" t="s">
        <v>603</v>
      </c>
      <c r="B5963" s="5">
        <v>53</v>
      </c>
      <c r="C5963" s="5">
        <v>53.1</v>
      </c>
      <c r="D5963" s="5">
        <v>373</v>
      </c>
      <c r="E5963" s="4" t="s">
        <v>861</v>
      </c>
      <c r="F5963" s="12">
        <v>4</v>
      </c>
      <c r="G5963" s="4" t="s">
        <v>1896</v>
      </c>
      <c r="H5963" s="4">
        <v>63.2</v>
      </c>
      <c r="I5963" s="4"/>
      <c r="J5963" s="17" t="s">
        <v>1347</v>
      </c>
      <c r="K5963" s="4"/>
      <c r="L5963" s="4">
        <v>1</v>
      </c>
      <c r="M5963" s="4" t="s">
        <v>1090</v>
      </c>
      <c r="N5963" s="4"/>
    </row>
    <row r="5964" spans="1:14" hidden="1" x14ac:dyDescent="0.3">
      <c r="A5964" s="5" t="s">
        <v>603</v>
      </c>
      <c r="B5964" s="5">
        <v>53</v>
      </c>
      <c r="C5964" s="5">
        <v>53.1</v>
      </c>
      <c r="D5964" s="5">
        <v>373</v>
      </c>
      <c r="E5964" s="4" t="s">
        <v>861</v>
      </c>
      <c r="F5964" s="12">
        <v>5</v>
      </c>
      <c r="G5964" s="4" t="s">
        <v>1896</v>
      </c>
      <c r="H5964" s="4">
        <v>39.299999999999997</v>
      </c>
      <c r="I5964" s="4"/>
      <c r="J5964" s="17" t="s">
        <v>1347</v>
      </c>
      <c r="K5964" s="4"/>
      <c r="L5964" s="4">
        <v>1</v>
      </c>
      <c r="M5964" s="4" t="s">
        <v>1090</v>
      </c>
      <c r="N5964" s="4"/>
    </row>
    <row r="5965" spans="1:14" hidden="1" x14ac:dyDescent="0.3">
      <c r="A5965" s="5" t="s">
        <v>603</v>
      </c>
      <c r="B5965" s="5">
        <v>53</v>
      </c>
      <c r="C5965" s="5">
        <v>53.1</v>
      </c>
      <c r="D5965" s="5">
        <v>373</v>
      </c>
      <c r="E5965" s="4" t="s">
        <v>861</v>
      </c>
      <c r="F5965" s="12">
        <v>7.5</v>
      </c>
      <c r="G5965" s="4" t="s">
        <v>1896</v>
      </c>
      <c r="H5965" s="4">
        <v>38.1</v>
      </c>
      <c r="I5965" s="4"/>
      <c r="J5965" s="17" t="s">
        <v>1347</v>
      </c>
      <c r="K5965" s="4"/>
      <c r="L5965" s="4">
        <v>1</v>
      </c>
      <c r="M5965" s="4" t="s">
        <v>1090</v>
      </c>
      <c r="N5965" s="4"/>
    </row>
    <row r="5966" spans="1:14" hidden="1" x14ac:dyDescent="0.3">
      <c r="A5966" s="5" t="s">
        <v>603</v>
      </c>
      <c r="B5966" s="5">
        <v>53</v>
      </c>
      <c r="C5966" s="5">
        <v>53.1</v>
      </c>
      <c r="D5966" s="5">
        <v>373</v>
      </c>
      <c r="E5966" s="4" t="s">
        <v>861</v>
      </c>
      <c r="F5966" s="12">
        <v>10</v>
      </c>
      <c r="G5966" s="4" t="s">
        <v>1896</v>
      </c>
      <c r="H5966" s="4">
        <v>18.7</v>
      </c>
      <c r="I5966" s="4"/>
      <c r="J5966" s="17" t="s">
        <v>1347</v>
      </c>
      <c r="K5966" s="4"/>
      <c r="L5966" s="4">
        <v>1</v>
      </c>
      <c r="M5966" s="4" t="s">
        <v>1090</v>
      </c>
      <c r="N5966" s="4"/>
    </row>
    <row r="5967" spans="1:14" hidden="1" x14ac:dyDescent="0.3">
      <c r="A5967" s="5" t="s">
        <v>603</v>
      </c>
      <c r="B5967" s="5">
        <v>53</v>
      </c>
      <c r="C5967" s="5">
        <v>53.1</v>
      </c>
      <c r="D5967" s="5">
        <v>373</v>
      </c>
      <c r="E5967" s="4" t="s">
        <v>861</v>
      </c>
      <c r="F5967" s="12">
        <v>14</v>
      </c>
      <c r="G5967" s="4" t="s">
        <v>1896</v>
      </c>
      <c r="H5967" s="4">
        <v>17</v>
      </c>
      <c r="I5967" s="4"/>
      <c r="J5967" s="17" t="s">
        <v>1347</v>
      </c>
      <c r="K5967" s="4"/>
      <c r="L5967" s="4">
        <v>1</v>
      </c>
      <c r="M5967" s="4" t="s">
        <v>1090</v>
      </c>
      <c r="N5967" s="4"/>
    </row>
    <row r="5968" spans="1:14" hidden="1" x14ac:dyDescent="0.3">
      <c r="A5968" s="5" t="s">
        <v>603</v>
      </c>
      <c r="B5968" s="5">
        <v>53</v>
      </c>
      <c r="C5968" s="5">
        <v>53.1</v>
      </c>
      <c r="D5968" s="5">
        <v>373</v>
      </c>
      <c r="E5968" s="4" t="s">
        <v>861</v>
      </c>
      <c r="F5968" s="12">
        <v>17</v>
      </c>
      <c r="G5968" s="4" t="s">
        <v>1896</v>
      </c>
      <c r="H5968" s="4">
        <v>4.2</v>
      </c>
      <c r="I5968" s="4"/>
      <c r="J5968" s="17" t="s">
        <v>1347</v>
      </c>
      <c r="K5968" s="4"/>
      <c r="L5968" s="4">
        <v>1</v>
      </c>
      <c r="M5968" s="4" t="s">
        <v>1090</v>
      </c>
      <c r="N5968" s="4"/>
    </row>
    <row r="5969" spans="1:14" hidden="1" x14ac:dyDescent="0.3">
      <c r="A5969" s="5" t="s">
        <v>603</v>
      </c>
      <c r="B5969" s="5">
        <v>53</v>
      </c>
      <c r="C5969" s="5">
        <v>53.1</v>
      </c>
      <c r="D5969" s="5">
        <v>373</v>
      </c>
      <c r="E5969" s="4" t="s">
        <v>861</v>
      </c>
      <c r="F5969" s="12">
        <v>20</v>
      </c>
      <c r="G5969" s="4" t="s">
        <v>1896</v>
      </c>
      <c r="H5969" s="4">
        <v>8.1999999999999993</v>
      </c>
      <c r="I5969" s="4"/>
      <c r="J5969" s="17" t="s">
        <v>1347</v>
      </c>
      <c r="K5969" s="4"/>
      <c r="L5969" s="4">
        <v>1</v>
      </c>
      <c r="M5969" s="4" t="s">
        <v>1090</v>
      </c>
      <c r="N5969" s="4"/>
    </row>
    <row r="5970" spans="1:14" hidden="1" x14ac:dyDescent="0.3">
      <c r="A5970" s="5" t="s">
        <v>603</v>
      </c>
      <c r="B5970" s="5">
        <v>53</v>
      </c>
      <c r="C5970" s="5">
        <v>53.1</v>
      </c>
      <c r="D5970" s="5">
        <v>373</v>
      </c>
      <c r="E5970" s="4" t="s">
        <v>861</v>
      </c>
      <c r="F5970" s="12">
        <v>0</v>
      </c>
      <c r="G5970" s="4" t="s">
        <v>2229</v>
      </c>
      <c r="H5970" s="4">
        <v>0.46</v>
      </c>
      <c r="I5970" s="4"/>
      <c r="J5970" s="17" t="s">
        <v>1347</v>
      </c>
      <c r="K5970" s="4"/>
      <c r="L5970" s="4">
        <v>1</v>
      </c>
      <c r="M5970" s="4" t="s">
        <v>1090</v>
      </c>
      <c r="N5970" s="4"/>
    </row>
    <row r="5971" spans="1:14" hidden="1" x14ac:dyDescent="0.3">
      <c r="A5971" s="5" t="s">
        <v>603</v>
      </c>
      <c r="B5971" s="5">
        <v>53</v>
      </c>
      <c r="C5971" s="5">
        <v>53.1</v>
      </c>
      <c r="D5971" s="5">
        <v>373</v>
      </c>
      <c r="E5971" s="4" t="s">
        <v>861</v>
      </c>
      <c r="F5971" s="12">
        <v>1</v>
      </c>
      <c r="G5971" s="4" t="s">
        <v>2229</v>
      </c>
      <c r="H5971" s="4">
        <v>1.22</v>
      </c>
      <c r="I5971" s="4"/>
      <c r="J5971" s="17" t="s">
        <v>1347</v>
      </c>
      <c r="K5971" s="4"/>
      <c r="L5971" s="4">
        <v>1</v>
      </c>
      <c r="M5971" s="4" t="s">
        <v>1090</v>
      </c>
      <c r="N5971" s="4"/>
    </row>
    <row r="5972" spans="1:14" hidden="1" x14ac:dyDescent="0.3">
      <c r="A5972" s="5" t="s">
        <v>603</v>
      </c>
      <c r="B5972" s="5">
        <v>53</v>
      </c>
      <c r="C5972" s="5">
        <v>53.1</v>
      </c>
      <c r="D5972" s="5">
        <v>373</v>
      </c>
      <c r="E5972" s="4" t="s">
        <v>861</v>
      </c>
      <c r="F5972" s="12">
        <v>2</v>
      </c>
      <c r="G5972" s="4" t="s">
        <v>2229</v>
      </c>
      <c r="H5972" s="4">
        <v>0.25</v>
      </c>
      <c r="I5972" s="4"/>
      <c r="J5972" s="17" t="s">
        <v>1347</v>
      </c>
      <c r="K5972" s="4"/>
      <c r="L5972" s="4">
        <v>1</v>
      </c>
      <c r="M5972" s="4" t="s">
        <v>1090</v>
      </c>
      <c r="N5972" s="4"/>
    </row>
    <row r="5973" spans="1:14" hidden="1" x14ac:dyDescent="0.3">
      <c r="A5973" s="5" t="s">
        <v>603</v>
      </c>
      <c r="B5973" s="5">
        <v>53</v>
      </c>
      <c r="C5973" s="5">
        <v>53.1</v>
      </c>
      <c r="D5973" s="5">
        <v>373</v>
      </c>
      <c r="E5973" s="4" t="s">
        <v>861</v>
      </c>
      <c r="F5973" s="12">
        <v>3</v>
      </c>
      <c r="G5973" s="4" t="s">
        <v>2229</v>
      </c>
      <c r="H5973" s="4">
        <v>7.45</v>
      </c>
      <c r="I5973" s="4"/>
      <c r="J5973" s="17" t="s">
        <v>1347</v>
      </c>
      <c r="K5973" s="4"/>
      <c r="L5973" s="4">
        <v>1</v>
      </c>
      <c r="M5973" s="4" t="s">
        <v>1090</v>
      </c>
      <c r="N5973" s="4"/>
    </row>
    <row r="5974" spans="1:14" hidden="1" x14ac:dyDescent="0.3">
      <c r="A5974" s="5" t="s">
        <v>603</v>
      </c>
      <c r="B5974" s="5">
        <v>53</v>
      </c>
      <c r="C5974" s="5">
        <v>53.1</v>
      </c>
      <c r="D5974" s="5">
        <v>373</v>
      </c>
      <c r="E5974" s="4" t="s">
        <v>861</v>
      </c>
      <c r="F5974" s="12">
        <v>4</v>
      </c>
      <c r="G5974" s="4" t="s">
        <v>2229</v>
      </c>
      <c r="H5974" s="4">
        <v>0.36</v>
      </c>
      <c r="I5974" s="4"/>
      <c r="J5974" s="17" t="s">
        <v>1347</v>
      </c>
      <c r="K5974" s="4"/>
      <c r="L5974" s="4">
        <v>1</v>
      </c>
      <c r="M5974" s="4" t="s">
        <v>1090</v>
      </c>
      <c r="N5974" s="4"/>
    </row>
    <row r="5975" spans="1:14" hidden="1" x14ac:dyDescent="0.3">
      <c r="A5975" s="5" t="s">
        <v>603</v>
      </c>
      <c r="B5975" s="5">
        <v>53</v>
      </c>
      <c r="C5975" s="5">
        <v>53.1</v>
      </c>
      <c r="D5975" s="5">
        <v>373</v>
      </c>
      <c r="E5975" s="4" t="s">
        <v>861</v>
      </c>
      <c r="F5975" s="12">
        <v>5</v>
      </c>
      <c r="G5975" s="4" t="s">
        <v>2229</v>
      </c>
      <c r="H5975" s="4">
        <v>0.73</v>
      </c>
      <c r="I5975" s="4"/>
      <c r="J5975" s="17" t="s">
        <v>1347</v>
      </c>
      <c r="K5975" s="4"/>
      <c r="L5975" s="4">
        <v>1</v>
      </c>
      <c r="M5975" s="4" t="s">
        <v>1090</v>
      </c>
      <c r="N5975" s="4"/>
    </row>
    <row r="5976" spans="1:14" hidden="1" x14ac:dyDescent="0.3">
      <c r="A5976" s="5" t="s">
        <v>603</v>
      </c>
      <c r="B5976" s="5">
        <v>53</v>
      </c>
      <c r="C5976" s="5">
        <v>53.1</v>
      </c>
      <c r="D5976" s="5">
        <v>373</v>
      </c>
      <c r="E5976" s="4" t="s">
        <v>861</v>
      </c>
      <c r="F5976" s="12">
        <v>7.5</v>
      </c>
      <c r="G5976" s="4" t="s">
        <v>2229</v>
      </c>
      <c r="H5976" s="4">
        <v>1.4</v>
      </c>
      <c r="I5976" s="4"/>
      <c r="J5976" s="17" t="s">
        <v>1347</v>
      </c>
      <c r="K5976" s="4"/>
      <c r="L5976" s="4">
        <v>1</v>
      </c>
      <c r="M5976" s="4" t="s">
        <v>1090</v>
      </c>
      <c r="N5976" s="4"/>
    </row>
    <row r="5977" spans="1:14" hidden="1" x14ac:dyDescent="0.3">
      <c r="A5977" s="5" t="s">
        <v>603</v>
      </c>
      <c r="B5977" s="5">
        <v>53</v>
      </c>
      <c r="C5977" s="5">
        <v>53.1</v>
      </c>
      <c r="D5977" s="5">
        <v>373</v>
      </c>
      <c r="E5977" s="4" t="s">
        <v>861</v>
      </c>
      <c r="F5977" s="12">
        <v>10</v>
      </c>
      <c r="G5977" s="4" t="s">
        <v>2229</v>
      </c>
      <c r="H5977" s="4">
        <v>0.97</v>
      </c>
      <c r="I5977" s="4"/>
      <c r="J5977" s="17" t="s">
        <v>1347</v>
      </c>
      <c r="K5977" s="4"/>
      <c r="L5977" s="4">
        <v>1</v>
      </c>
      <c r="M5977" s="4" t="s">
        <v>1090</v>
      </c>
      <c r="N5977" s="4"/>
    </row>
    <row r="5978" spans="1:14" hidden="1" x14ac:dyDescent="0.3">
      <c r="A5978" s="5" t="s">
        <v>603</v>
      </c>
      <c r="B5978" s="5">
        <v>53</v>
      </c>
      <c r="C5978" s="5">
        <v>53.1</v>
      </c>
      <c r="D5978" s="5">
        <v>373</v>
      </c>
      <c r="E5978" s="4" t="s">
        <v>861</v>
      </c>
      <c r="F5978" s="12">
        <v>14</v>
      </c>
      <c r="G5978" s="4" t="s">
        <v>2229</v>
      </c>
      <c r="H5978" s="4">
        <v>1.05</v>
      </c>
      <c r="I5978" s="4"/>
      <c r="J5978" s="17" t="s">
        <v>1347</v>
      </c>
      <c r="K5978" s="4"/>
      <c r="L5978" s="4">
        <v>1</v>
      </c>
      <c r="M5978" s="4" t="s">
        <v>1090</v>
      </c>
      <c r="N5978" s="4"/>
    </row>
    <row r="5979" spans="1:14" hidden="1" x14ac:dyDescent="0.3">
      <c r="A5979" s="5" t="s">
        <v>603</v>
      </c>
      <c r="B5979" s="5">
        <v>53</v>
      </c>
      <c r="C5979" s="5">
        <v>53.1</v>
      </c>
      <c r="D5979" s="5">
        <v>373</v>
      </c>
      <c r="E5979" s="4" t="s">
        <v>861</v>
      </c>
      <c r="F5979" s="12">
        <v>17</v>
      </c>
      <c r="G5979" s="4" t="s">
        <v>2229</v>
      </c>
      <c r="H5979" s="4">
        <v>0.1</v>
      </c>
      <c r="I5979" s="4"/>
      <c r="J5979" s="17" t="s">
        <v>1347</v>
      </c>
      <c r="K5979" s="4"/>
      <c r="L5979" s="4">
        <v>1</v>
      </c>
      <c r="M5979" s="4" t="s">
        <v>1090</v>
      </c>
      <c r="N5979" s="4"/>
    </row>
    <row r="5980" spans="1:14" hidden="1" x14ac:dyDescent="0.3">
      <c r="A5980" s="5" t="s">
        <v>603</v>
      </c>
      <c r="B5980" s="5">
        <v>53</v>
      </c>
      <c r="C5980" s="5">
        <v>53.1</v>
      </c>
      <c r="D5980" s="5">
        <v>373</v>
      </c>
      <c r="E5980" s="4" t="s">
        <v>861</v>
      </c>
      <c r="F5980" s="12">
        <v>20</v>
      </c>
      <c r="G5980" s="4" t="s">
        <v>2229</v>
      </c>
      <c r="H5980" s="4">
        <v>0.71</v>
      </c>
      <c r="I5980" s="4"/>
      <c r="J5980" s="17" t="s">
        <v>1347</v>
      </c>
      <c r="K5980" s="4"/>
      <c r="L5980" s="4">
        <v>1</v>
      </c>
      <c r="M5980" s="4" t="s">
        <v>1090</v>
      </c>
      <c r="N5980" s="4"/>
    </row>
    <row r="5981" spans="1:14" hidden="1" x14ac:dyDescent="0.3">
      <c r="A5981" s="5" t="s">
        <v>603</v>
      </c>
      <c r="B5981" s="5">
        <v>53</v>
      </c>
      <c r="C5981" s="5">
        <v>53.1</v>
      </c>
      <c r="D5981" s="5">
        <v>373</v>
      </c>
      <c r="E5981" s="4" t="s">
        <v>861</v>
      </c>
      <c r="F5981" s="12">
        <v>0</v>
      </c>
      <c r="G5981" s="4" t="s">
        <v>874</v>
      </c>
      <c r="H5981" s="4">
        <v>185.61396940113659</v>
      </c>
      <c r="I5981" s="4"/>
      <c r="J5981" s="17" t="s">
        <v>1348</v>
      </c>
      <c r="K5981" s="4"/>
      <c r="L5981" s="4">
        <v>1</v>
      </c>
      <c r="M5981" s="4" t="s">
        <v>1090</v>
      </c>
      <c r="N5981" s="4"/>
    </row>
    <row r="5982" spans="1:14" hidden="1" x14ac:dyDescent="0.3">
      <c r="A5982" s="5" t="s">
        <v>603</v>
      </c>
      <c r="B5982" s="5">
        <v>53</v>
      </c>
      <c r="C5982" s="5">
        <v>53.1</v>
      </c>
      <c r="D5982" s="5">
        <v>373</v>
      </c>
      <c r="E5982" s="4" t="s">
        <v>861</v>
      </c>
      <c r="F5982" s="12">
        <v>0.1</v>
      </c>
      <c r="G5982" s="4" t="s">
        <v>874</v>
      </c>
      <c r="H5982" s="4">
        <v>185.16517443029895</v>
      </c>
      <c r="I5982" s="4"/>
      <c r="J5982" s="17" t="s">
        <v>1348</v>
      </c>
      <c r="K5982" s="4"/>
      <c r="L5982" s="4">
        <v>1</v>
      </c>
      <c r="M5982" s="4" t="s">
        <v>1090</v>
      </c>
      <c r="N5982" s="4"/>
    </row>
    <row r="5983" spans="1:14" hidden="1" x14ac:dyDescent="0.3">
      <c r="A5983" s="5" t="s">
        <v>603</v>
      </c>
      <c r="B5983" s="5">
        <v>53</v>
      </c>
      <c r="C5983" s="5">
        <v>53.1</v>
      </c>
      <c r="D5983" s="5">
        <v>373</v>
      </c>
      <c r="E5983" s="4" t="s">
        <v>861</v>
      </c>
      <c r="F5983" s="12">
        <v>0.2</v>
      </c>
      <c r="G5983" s="4" t="s">
        <v>874</v>
      </c>
      <c r="H5983" s="4">
        <v>183.1416077728999</v>
      </c>
      <c r="I5983" s="4"/>
      <c r="J5983" s="17" t="s">
        <v>1348</v>
      </c>
      <c r="K5983" s="4"/>
      <c r="L5983" s="4">
        <v>1</v>
      </c>
      <c r="M5983" s="4" t="s">
        <v>1090</v>
      </c>
      <c r="N5983" s="4"/>
    </row>
    <row r="5984" spans="1:14" hidden="1" x14ac:dyDescent="0.3">
      <c r="A5984" s="5" t="s">
        <v>603</v>
      </c>
      <c r="B5984" s="5">
        <v>53</v>
      </c>
      <c r="C5984" s="5">
        <v>53.1</v>
      </c>
      <c r="D5984" s="5">
        <v>373</v>
      </c>
      <c r="E5984" s="4" t="s">
        <v>861</v>
      </c>
      <c r="F5984" s="12">
        <v>0.3</v>
      </c>
      <c r="G5984" s="4" t="s">
        <v>874</v>
      </c>
      <c r="H5984" s="4">
        <v>183.03888359068594</v>
      </c>
      <c r="I5984" s="4"/>
      <c r="J5984" s="17" t="s">
        <v>1348</v>
      </c>
      <c r="K5984" s="4"/>
      <c r="L5984" s="4">
        <v>1</v>
      </c>
      <c r="M5984" s="4" t="s">
        <v>1090</v>
      </c>
      <c r="N5984" s="4"/>
    </row>
    <row r="5985" spans="1:14" hidden="1" x14ac:dyDescent="0.3">
      <c r="A5985" s="5" t="s">
        <v>603</v>
      </c>
      <c r="B5985" s="5">
        <v>53</v>
      </c>
      <c r="C5985" s="5">
        <v>53.1</v>
      </c>
      <c r="D5985" s="5">
        <v>373</v>
      </c>
      <c r="E5985" s="4" t="s">
        <v>861</v>
      </c>
      <c r="F5985" s="12">
        <v>0.4</v>
      </c>
      <c r="G5985" s="4" t="s">
        <v>874</v>
      </c>
      <c r="H5985" s="4">
        <v>174.65738817975367</v>
      </c>
      <c r="I5985" s="4"/>
      <c r="J5985" s="17" t="s">
        <v>1348</v>
      </c>
      <c r="K5985" s="4"/>
      <c r="L5985" s="4">
        <v>1</v>
      </c>
      <c r="M5985" s="4" t="s">
        <v>1090</v>
      </c>
      <c r="N5985" s="4"/>
    </row>
    <row r="5986" spans="1:14" hidden="1" x14ac:dyDescent="0.3">
      <c r="A5986" s="5" t="s">
        <v>603</v>
      </c>
      <c r="B5986" s="5">
        <v>53</v>
      </c>
      <c r="C5986" s="5">
        <v>53.1</v>
      </c>
      <c r="D5986" s="5">
        <v>373</v>
      </c>
      <c r="E5986" s="4" t="s">
        <v>861</v>
      </c>
      <c r="F5986" s="12">
        <v>0.5</v>
      </c>
      <c r="G5986" s="4" t="s">
        <v>874</v>
      </c>
      <c r="H5986" s="4">
        <v>170.23326708945194</v>
      </c>
      <c r="I5986" s="4"/>
      <c r="J5986" s="17" t="s">
        <v>1348</v>
      </c>
      <c r="K5986" s="4"/>
      <c r="L5986" s="4">
        <v>1</v>
      </c>
      <c r="M5986" s="4" t="s">
        <v>1090</v>
      </c>
      <c r="N5986" s="4"/>
    </row>
    <row r="5987" spans="1:14" hidden="1" x14ac:dyDescent="0.3">
      <c r="A5987" s="5" t="s">
        <v>603</v>
      </c>
      <c r="B5987" s="5">
        <v>53</v>
      </c>
      <c r="C5987" s="5">
        <v>53.1</v>
      </c>
      <c r="D5987" s="5">
        <v>373</v>
      </c>
      <c r="E5987" s="4" t="s">
        <v>861</v>
      </c>
      <c r="F5987" s="12">
        <v>0.6</v>
      </c>
      <c r="G5987" s="4" t="s">
        <v>874</v>
      </c>
      <c r="H5987" s="4">
        <v>155.33127941332748</v>
      </c>
      <c r="I5987" s="4"/>
      <c r="J5987" s="17" t="s">
        <v>1348</v>
      </c>
      <c r="K5987" s="4"/>
      <c r="L5987" s="4">
        <v>1</v>
      </c>
      <c r="M5987" s="4" t="s">
        <v>1090</v>
      </c>
      <c r="N5987" s="4"/>
    </row>
    <row r="5988" spans="1:14" hidden="1" x14ac:dyDescent="0.3">
      <c r="A5988" s="5" t="s">
        <v>603</v>
      </c>
      <c r="B5988" s="5">
        <v>53</v>
      </c>
      <c r="C5988" s="5">
        <v>53.1</v>
      </c>
      <c r="D5988" s="5">
        <v>373</v>
      </c>
      <c r="E5988" s="4" t="s">
        <v>861</v>
      </c>
      <c r="F5988" s="12">
        <v>0.7</v>
      </c>
      <c r="G5988" s="4" t="s">
        <v>874</v>
      </c>
      <c r="H5988" s="4">
        <v>138.68397796172326</v>
      </c>
      <c r="I5988" s="4"/>
      <c r="J5988" s="17" t="s">
        <v>1348</v>
      </c>
      <c r="K5988" s="4"/>
      <c r="L5988" s="4">
        <v>1</v>
      </c>
      <c r="M5988" s="4" t="s">
        <v>1090</v>
      </c>
      <c r="N5988" s="4"/>
    </row>
    <row r="5989" spans="1:14" hidden="1" x14ac:dyDescent="0.3">
      <c r="A5989" s="5" t="s">
        <v>603</v>
      </c>
      <c r="B5989" s="5">
        <v>53</v>
      </c>
      <c r="C5989" s="5">
        <v>53.1</v>
      </c>
      <c r="D5989" s="5">
        <v>373</v>
      </c>
      <c r="E5989" s="4" t="s">
        <v>861</v>
      </c>
      <c r="F5989" s="12">
        <v>0.8</v>
      </c>
      <c r="G5989" s="4" t="s">
        <v>874</v>
      </c>
      <c r="H5989" s="4">
        <v>120.18265461948091</v>
      </c>
      <c r="I5989" s="4"/>
      <c r="J5989" s="17" t="s">
        <v>1348</v>
      </c>
      <c r="K5989" s="4"/>
      <c r="L5989" s="4">
        <v>1</v>
      </c>
      <c r="M5989" s="4" t="s">
        <v>1090</v>
      </c>
      <c r="N5989" s="4"/>
    </row>
    <row r="5990" spans="1:14" hidden="1" x14ac:dyDescent="0.3">
      <c r="A5990" s="5" t="s">
        <v>603</v>
      </c>
      <c r="B5990" s="5">
        <v>53</v>
      </c>
      <c r="C5990" s="5">
        <v>53.1</v>
      </c>
      <c r="D5990" s="5">
        <v>373</v>
      </c>
      <c r="E5990" s="4" t="s">
        <v>861</v>
      </c>
      <c r="F5990" s="12">
        <v>0.9</v>
      </c>
      <c r="G5990" s="4" t="s">
        <v>874</v>
      </c>
      <c r="H5990" s="4">
        <v>82.851888945206014</v>
      </c>
      <c r="I5990" s="4"/>
      <c r="J5990" s="17" t="s">
        <v>1348</v>
      </c>
      <c r="K5990" s="4"/>
      <c r="L5990" s="4">
        <v>1</v>
      </c>
      <c r="M5990" s="4" t="s">
        <v>1090</v>
      </c>
      <c r="N5990" s="4"/>
    </row>
    <row r="5991" spans="1:14" hidden="1" x14ac:dyDescent="0.3">
      <c r="A5991" s="5" t="s">
        <v>603</v>
      </c>
      <c r="B5991" s="5">
        <v>53</v>
      </c>
      <c r="C5991" s="5">
        <v>53.1</v>
      </c>
      <c r="D5991" s="5">
        <v>373</v>
      </c>
      <c r="E5991" s="4" t="s">
        <v>861</v>
      </c>
      <c r="F5991" s="12">
        <v>1</v>
      </c>
      <c r="G5991" s="4" t="s">
        <v>874</v>
      </c>
      <c r="H5991" s="4">
        <v>58.987964362532566</v>
      </c>
      <c r="I5991" s="4"/>
      <c r="J5991" s="17" t="s">
        <v>1348</v>
      </c>
      <c r="K5991" s="4"/>
      <c r="L5991" s="4">
        <v>1</v>
      </c>
      <c r="M5991" s="4" t="s">
        <v>1090</v>
      </c>
      <c r="N5991" s="4"/>
    </row>
    <row r="5992" spans="1:14" hidden="1" x14ac:dyDescent="0.3">
      <c r="A5992" s="5" t="s">
        <v>603</v>
      </c>
      <c r="B5992" s="5">
        <v>53</v>
      </c>
      <c r="C5992" s="5">
        <v>53.1</v>
      </c>
      <c r="D5992" s="5">
        <v>373</v>
      </c>
      <c r="E5992" s="4" t="s">
        <v>861</v>
      </c>
      <c r="F5992" s="12">
        <v>1.1000000000000001</v>
      </c>
      <c r="G5992" s="4" t="s">
        <v>874</v>
      </c>
      <c r="H5992" s="4">
        <v>34.894655683653212</v>
      </c>
      <c r="I5992" s="4"/>
      <c r="J5992" s="17" t="s">
        <v>1348</v>
      </c>
      <c r="K5992" s="4"/>
      <c r="L5992" s="4">
        <v>1</v>
      </c>
      <c r="M5992" s="4" t="s">
        <v>1090</v>
      </c>
      <c r="N5992" s="4"/>
    </row>
    <row r="5993" spans="1:14" hidden="1" x14ac:dyDescent="0.3">
      <c r="A5993" s="5" t="s">
        <v>603</v>
      </c>
      <c r="B5993" s="5">
        <v>53</v>
      </c>
      <c r="C5993" s="5">
        <v>53.1</v>
      </c>
      <c r="D5993" s="5">
        <v>373</v>
      </c>
      <c r="E5993" s="4" t="s">
        <v>861</v>
      </c>
      <c r="F5993" s="12">
        <v>1.2</v>
      </c>
      <c r="G5993" s="4" t="s">
        <v>874</v>
      </c>
      <c r="H5993" s="4">
        <v>14.960180401202654</v>
      </c>
      <c r="I5993" s="4"/>
      <c r="J5993" s="17" t="s">
        <v>1348</v>
      </c>
      <c r="K5993" s="4"/>
      <c r="L5993" s="4">
        <v>1</v>
      </c>
      <c r="M5993" s="4" t="s">
        <v>1090</v>
      </c>
      <c r="N5993" s="4"/>
    </row>
    <row r="5994" spans="1:14" hidden="1" x14ac:dyDescent="0.3">
      <c r="A5994" s="5" t="s">
        <v>603</v>
      </c>
      <c r="B5994" s="5">
        <v>53</v>
      </c>
      <c r="C5994" s="5">
        <v>53.1</v>
      </c>
      <c r="D5994" s="5">
        <v>373</v>
      </c>
      <c r="E5994" s="4" t="s">
        <v>861</v>
      </c>
      <c r="F5994" s="12">
        <v>1.3</v>
      </c>
      <c r="G5994" s="4" t="s">
        <v>874</v>
      </c>
      <c r="H5994" s="4">
        <v>1.4305080136839321</v>
      </c>
      <c r="I5994" s="4"/>
      <c r="J5994" s="17" t="s">
        <v>1348</v>
      </c>
      <c r="K5994" s="4"/>
      <c r="L5994" s="4">
        <v>1</v>
      </c>
      <c r="M5994" s="4" t="s">
        <v>1090</v>
      </c>
      <c r="N5994" s="4"/>
    </row>
    <row r="5995" spans="1:14" hidden="1" x14ac:dyDescent="0.3">
      <c r="A5995" s="5" t="s">
        <v>603</v>
      </c>
      <c r="B5995" s="5">
        <v>53</v>
      </c>
      <c r="C5995" s="5">
        <v>53.1</v>
      </c>
      <c r="D5995" s="5">
        <v>373</v>
      </c>
      <c r="E5995" s="4" t="s">
        <v>861</v>
      </c>
      <c r="F5995" s="12">
        <v>1.4</v>
      </c>
      <c r="G5995" s="4" t="s">
        <v>874</v>
      </c>
      <c r="H5995" s="4">
        <v>-1.0278911043489185</v>
      </c>
      <c r="I5995" s="4"/>
      <c r="J5995" s="17" t="s">
        <v>1348</v>
      </c>
      <c r="K5995" s="4"/>
      <c r="L5995" s="4">
        <v>1</v>
      </c>
      <c r="M5995" s="4" t="s">
        <v>1090</v>
      </c>
      <c r="N5995" s="4"/>
    </row>
    <row r="5996" spans="1:14" hidden="1" x14ac:dyDescent="0.3">
      <c r="A5996" s="5" t="s">
        <v>603</v>
      </c>
      <c r="B5996" s="5">
        <v>53</v>
      </c>
      <c r="C5996" s="5">
        <v>53.1</v>
      </c>
      <c r="D5996" s="5">
        <v>373</v>
      </c>
      <c r="E5996" s="4" t="s">
        <v>861</v>
      </c>
      <c r="F5996" s="12">
        <v>1.5</v>
      </c>
      <c r="G5996" s="4" t="s">
        <v>874</v>
      </c>
      <c r="H5996" s="4">
        <v>-0.9909901845244905</v>
      </c>
      <c r="I5996" s="4"/>
      <c r="J5996" s="17" t="s">
        <v>1348</v>
      </c>
      <c r="K5996" s="4"/>
      <c r="L5996" s="4">
        <v>1</v>
      </c>
      <c r="M5996" s="4" t="s">
        <v>1090</v>
      </c>
      <c r="N5996" s="4"/>
    </row>
    <row r="5997" spans="1:14" hidden="1" x14ac:dyDescent="0.3">
      <c r="A5997" s="5" t="s">
        <v>603</v>
      </c>
      <c r="B5997" s="5">
        <v>53</v>
      </c>
      <c r="C5997" s="5">
        <v>53.1</v>
      </c>
      <c r="D5997" s="5">
        <v>373</v>
      </c>
      <c r="E5997" s="4" t="s">
        <v>861</v>
      </c>
      <c r="F5997" s="12">
        <v>1.6</v>
      </c>
      <c r="G5997" s="4" t="s">
        <v>874</v>
      </c>
      <c r="H5997" s="4">
        <v>-1.0368670037656713</v>
      </c>
      <c r="I5997" s="4"/>
      <c r="J5997" s="17" t="s">
        <v>1348</v>
      </c>
      <c r="K5997" s="4"/>
      <c r="L5997" s="4">
        <v>1</v>
      </c>
      <c r="M5997" s="4" t="s">
        <v>1090</v>
      </c>
      <c r="N5997" s="4"/>
    </row>
    <row r="5998" spans="1:14" hidden="1" x14ac:dyDescent="0.3">
      <c r="A5998" s="5" t="s">
        <v>603</v>
      </c>
      <c r="B5998" s="5">
        <v>53</v>
      </c>
      <c r="C5998" s="5">
        <v>53.1</v>
      </c>
      <c r="D5998" s="5">
        <v>373</v>
      </c>
      <c r="E5998" s="4" t="s">
        <v>861</v>
      </c>
      <c r="F5998" s="12">
        <v>1.7000000000000002</v>
      </c>
      <c r="G5998" s="4" t="s">
        <v>874</v>
      </c>
      <c r="H5998" s="4">
        <v>-1.0747652457475165</v>
      </c>
      <c r="I5998" s="4"/>
      <c r="J5998" s="17" t="s">
        <v>1348</v>
      </c>
      <c r="K5998" s="4"/>
      <c r="L5998" s="4">
        <v>1</v>
      </c>
      <c r="M5998" s="4" t="s">
        <v>1090</v>
      </c>
      <c r="N5998" s="4"/>
    </row>
    <row r="5999" spans="1:14" hidden="1" x14ac:dyDescent="0.3">
      <c r="A5999" s="5" t="s">
        <v>603</v>
      </c>
      <c r="B5999" s="5">
        <v>53</v>
      </c>
      <c r="C5999" s="5">
        <v>53.1</v>
      </c>
      <c r="D5999" s="5">
        <v>373</v>
      </c>
      <c r="E5999" s="4" t="s">
        <v>861</v>
      </c>
      <c r="F5999" s="12">
        <v>1.8</v>
      </c>
      <c r="G5999" s="4" t="s">
        <v>874</v>
      </c>
      <c r="H5999" s="4">
        <v>-0.99697411746899234</v>
      </c>
      <c r="I5999" s="4"/>
      <c r="J5999" s="17" t="s">
        <v>1348</v>
      </c>
      <c r="K5999" s="4"/>
      <c r="L5999" s="4">
        <v>1</v>
      </c>
      <c r="M5999" s="4" t="s">
        <v>1090</v>
      </c>
      <c r="N5999" s="4"/>
    </row>
    <row r="6000" spans="1:14" hidden="1" x14ac:dyDescent="0.3">
      <c r="A6000" s="5" t="s">
        <v>603</v>
      </c>
      <c r="B6000" s="5">
        <v>53</v>
      </c>
      <c r="C6000" s="5">
        <v>53.1</v>
      </c>
      <c r="D6000" s="5">
        <v>373</v>
      </c>
      <c r="E6000" s="4" t="s">
        <v>861</v>
      </c>
      <c r="F6000" s="12">
        <v>1.9000000000000001</v>
      </c>
      <c r="G6000" s="4" t="s">
        <v>874</v>
      </c>
      <c r="H6000" s="4">
        <v>4.6827755690206967</v>
      </c>
      <c r="I6000" s="4"/>
      <c r="J6000" s="17" t="s">
        <v>1348</v>
      </c>
      <c r="K6000" s="4"/>
      <c r="L6000" s="4">
        <v>1</v>
      </c>
      <c r="M6000" s="4" t="s">
        <v>1090</v>
      </c>
      <c r="N6000" s="4"/>
    </row>
    <row r="6001" spans="1:14" hidden="1" x14ac:dyDescent="0.3">
      <c r="A6001" s="5" t="s">
        <v>603</v>
      </c>
      <c r="B6001" s="5">
        <v>53</v>
      </c>
      <c r="C6001" s="5">
        <v>53.1</v>
      </c>
      <c r="D6001" s="5">
        <v>373</v>
      </c>
      <c r="E6001" s="4" t="s">
        <v>861</v>
      </c>
      <c r="F6001" s="12">
        <v>2</v>
      </c>
      <c r="G6001" s="4" t="s">
        <v>874</v>
      </c>
      <c r="H6001" s="4">
        <v>0.66955120757477771</v>
      </c>
      <c r="I6001" s="4"/>
      <c r="J6001" s="17" t="s">
        <v>1348</v>
      </c>
      <c r="K6001" s="4"/>
      <c r="L6001" s="4">
        <v>1</v>
      </c>
      <c r="M6001" s="4" t="s">
        <v>1090</v>
      </c>
      <c r="N6001" s="4"/>
    </row>
    <row r="6002" spans="1:14" hidden="1" x14ac:dyDescent="0.3">
      <c r="A6002" s="5" t="s">
        <v>603</v>
      </c>
      <c r="B6002" s="5">
        <v>53</v>
      </c>
      <c r="C6002" s="5">
        <v>53.1</v>
      </c>
      <c r="D6002" s="5">
        <v>373</v>
      </c>
      <c r="E6002" s="4" t="s">
        <v>861</v>
      </c>
      <c r="F6002" s="12">
        <v>2.1</v>
      </c>
      <c r="G6002" s="4" t="s">
        <v>874</v>
      </c>
      <c r="H6002" s="4">
        <v>0</v>
      </c>
      <c r="I6002" s="4"/>
      <c r="J6002" s="17" t="s">
        <v>1348</v>
      </c>
      <c r="K6002" s="4"/>
      <c r="L6002" s="4">
        <v>1</v>
      </c>
      <c r="M6002" s="4" t="s">
        <v>1090</v>
      </c>
      <c r="N6002" s="4"/>
    </row>
    <row r="6003" spans="1:14" hidden="1" x14ac:dyDescent="0.3">
      <c r="A6003" s="5" t="s">
        <v>603</v>
      </c>
      <c r="B6003" s="5">
        <v>53</v>
      </c>
      <c r="C6003" s="5">
        <v>53.1</v>
      </c>
      <c r="D6003" s="5">
        <v>373</v>
      </c>
      <c r="E6003" s="4" t="s">
        <v>861</v>
      </c>
      <c r="F6003" s="12">
        <v>2.2000000000000002</v>
      </c>
      <c r="G6003" s="4" t="s">
        <v>874</v>
      </c>
      <c r="H6003" s="4">
        <v>0</v>
      </c>
      <c r="I6003" s="4"/>
      <c r="J6003" s="17" t="s">
        <v>1348</v>
      </c>
      <c r="K6003" s="4"/>
      <c r="L6003" s="4">
        <v>1</v>
      </c>
      <c r="M6003" s="4" t="s">
        <v>1090</v>
      </c>
      <c r="N6003" s="4"/>
    </row>
    <row r="6004" spans="1:14" hidden="1" x14ac:dyDescent="0.3">
      <c r="A6004" s="5" t="s">
        <v>603</v>
      </c>
      <c r="B6004" s="5">
        <v>53</v>
      </c>
      <c r="C6004" s="5">
        <v>53.1</v>
      </c>
      <c r="D6004" s="5">
        <v>373</v>
      </c>
      <c r="E6004" s="4" t="s">
        <v>861</v>
      </c>
      <c r="F6004" s="12">
        <v>2.2999999999999998</v>
      </c>
      <c r="G6004" s="4" t="s">
        <v>874</v>
      </c>
      <c r="H6004" s="4">
        <v>0</v>
      </c>
      <c r="I6004" s="4"/>
      <c r="J6004" s="17" t="s">
        <v>1348</v>
      </c>
      <c r="K6004" s="4"/>
      <c r="L6004" s="4">
        <v>1</v>
      </c>
      <c r="M6004" s="4" t="s">
        <v>1090</v>
      </c>
      <c r="N6004" s="4"/>
    </row>
    <row r="6005" spans="1:14" hidden="1" x14ac:dyDescent="0.3">
      <c r="A6005" s="5" t="s">
        <v>603</v>
      </c>
      <c r="B6005" s="5">
        <v>53</v>
      </c>
      <c r="C6005" s="5">
        <v>53.1</v>
      </c>
      <c r="D6005" s="5">
        <v>373</v>
      </c>
      <c r="E6005" s="4" t="s">
        <v>861</v>
      </c>
      <c r="F6005" s="12">
        <v>2.4</v>
      </c>
      <c r="G6005" s="4" t="s">
        <v>874</v>
      </c>
      <c r="H6005" s="4">
        <v>0</v>
      </c>
      <c r="I6005" s="4"/>
      <c r="J6005" s="17" t="s">
        <v>1348</v>
      </c>
      <c r="K6005" s="4"/>
      <c r="L6005" s="4">
        <v>1</v>
      </c>
      <c r="M6005" s="4" t="s">
        <v>1090</v>
      </c>
      <c r="N6005" s="4"/>
    </row>
    <row r="6006" spans="1:14" hidden="1" x14ac:dyDescent="0.3">
      <c r="A6006" s="5" t="s">
        <v>603</v>
      </c>
      <c r="B6006" s="5">
        <v>53</v>
      </c>
      <c r="C6006" s="5">
        <v>53.1</v>
      </c>
      <c r="D6006" s="5">
        <v>373</v>
      </c>
      <c r="E6006" s="4" t="s">
        <v>861</v>
      </c>
      <c r="F6006" s="12">
        <v>2.5</v>
      </c>
      <c r="G6006" s="4" t="s">
        <v>874</v>
      </c>
      <c r="H6006" s="4">
        <v>0</v>
      </c>
      <c r="I6006" s="4"/>
      <c r="J6006" s="17" t="s">
        <v>1348</v>
      </c>
      <c r="K6006" s="4"/>
      <c r="L6006" s="4">
        <v>1</v>
      </c>
      <c r="M6006" s="4" t="s">
        <v>1090</v>
      </c>
      <c r="N6006" s="4"/>
    </row>
    <row r="6007" spans="1:14" hidden="1" x14ac:dyDescent="0.3">
      <c r="A6007" s="5" t="s">
        <v>603</v>
      </c>
      <c r="B6007" s="5">
        <v>53</v>
      </c>
      <c r="C6007" s="5">
        <v>53.1</v>
      </c>
      <c r="D6007" s="5">
        <v>373</v>
      </c>
      <c r="E6007" s="4" t="s">
        <v>861</v>
      </c>
      <c r="F6007" s="12">
        <v>2.6</v>
      </c>
      <c r="G6007" s="4" t="s">
        <v>874</v>
      </c>
      <c r="H6007" s="4">
        <v>0</v>
      </c>
      <c r="I6007" s="4"/>
      <c r="J6007" s="17" t="s">
        <v>1348</v>
      </c>
      <c r="K6007" s="4"/>
      <c r="L6007" s="4">
        <v>1</v>
      </c>
      <c r="M6007" s="4" t="s">
        <v>1090</v>
      </c>
      <c r="N6007" s="4"/>
    </row>
    <row r="6008" spans="1:14" hidden="1" x14ac:dyDescent="0.3">
      <c r="A6008" s="5" t="s">
        <v>603</v>
      </c>
      <c r="B6008" s="5">
        <v>53</v>
      </c>
      <c r="C6008" s="5">
        <v>53.1</v>
      </c>
      <c r="D6008" s="5">
        <v>373</v>
      </c>
      <c r="E6008" s="4" t="s">
        <v>861</v>
      </c>
      <c r="F6008" s="12">
        <v>2.7</v>
      </c>
      <c r="G6008" s="4" t="s">
        <v>874</v>
      </c>
      <c r="H6008" s="4">
        <v>0</v>
      </c>
      <c r="I6008" s="4"/>
      <c r="J6008" s="17" t="s">
        <v>1348</v>
      </c>
      <c r="K6008" s="4"/>
      <c r="L6008" s="4">
        <v>1</v>
      </c>
      <c r="M6008" s="4" t="s">
        <v>1090</v>
      </c>
      <c r="N6008" s="4"/>
    </row>
    <row r="6009" spans="1:14" hidden="1" x14ac:dyDescent="0.3">
      <c r="A6009" s="5" t="s">
        <v>603</v>
      </c>
      <c r="B6009" s="5">
        <v>53</v>
      </c>
      <c r="C6009" s="5">
        <v>53.1</v>
      </c>
      <c r="D6009" s="5">
        <v>373</v>
      </c>
      <c r="E6009" s="4" t="s">
        <v>861</v>
      </c>
      <c r="F6009" s="12">
        <v>2.8</v>
      </c>
      <c r="G6009" s="4" t="s">
        <v>874</v>
      </c>
      <c r="H6009" s="4">
        <v>0</v>
      </c>
      <c r="I6009" s="4"/>
      <c r="J6009" s="17" t="s">
        <v>1348</v>
      </c>
      <c r="K6009" s="4"/>
      <c r="L6009" s="4">
        <v>1</v>
      </c>
      <c r="M6009" s="4" t="s">
        <v>1090</v>
      </c>
      <c r="N6009" s="4"/>
    </row>
    <row r="6010" spans="1:14" hidden="1" x14ac:dyDescent="0.3">
      <c r="A6010" s="5" t="s">
        <v>603</v>
      </c>
      <c r="B6010" s="5">
        <v>53</v>
      </c>
      <c r="C6010" s="5">
        <v>53.1</v>
      </c>
      <c r="D6010" s="5">
        <v>373</v>
      </c>
      <c r="E6010" s="4" t="s">
        <v>861</v>
      </c>
      <c r="F6010" s="12">
        <v>2.9</v>
      </c>
      <c r="G6010" s="4" t="s">
        <v>874</v>
      </c>
      <c r="H6010" s="4">
        <v>0</v>
      </c>
      <c r="I6010" s="4"/>
      <c r="J6010" s="17" t="s">
        <v>1348</v>
      </c>
      <c r="K6010" s="4"/>
      <c r="L6010" s="4">
        <v>1</v>
      </c>
      <c r="M6010" s="4" t="s">
        <v>1090</v>
      </c>
      <c r="N6010" s="4"/>
    </row>
    <row r="6011" spans="1:14" hidden="1" x14ac:dyDescent="0.3">
      <c r="A6011" s="5" t="s">
        <v>603</v>
      </c>
      <c r="B6011" s="5">
        <v>53</v>
      </c>
      <c r="C6011" s="5">
        <v>53.1</v>
      </c>
      <c r="D6011" s="5">
        <v>373</v>
      </c>
      <c r="E6011" s="4" t="s">
        <v>861</v>
      </c>
      <c r="F6011" s="12">
        <v>3</v>
      </c>
      <c r="G6011" s="4" t="s">
        <v>874</v>
      </c>
      <c r="H6011" s="4">
        <v>0</v>
      </c>
      <c r="I6011" s="4"/>
      <c r="J6011" s="17" t="s">
        <v>1348</v>
      </c>
      <c r="K6011" s="4"/>
      <c r="L6011" s="4">
        <v>1</v>
      </c>
      <c r="M6011" s="4" t="s">
        <v>1090</v>
      </c>
      <c r="N6011" s="4"/>
    </row>
    <row r="6012" spans="1:14" hidden="1" x14ac:dyDescent="0.3">
      <c r="A6012" s="5" t="s">
        <v>603</v>
      </c>
      <c r="B6012" s="5">
        <v>53</v>
      </c>
      <c r="C6012" s="5">
        <v>53.1</v>
      </c>
      <c r="D6012" s="5">
        <v>373</v>
      </c>
      <c r="E6012" s="4" t="s">
        <v>861</v>
      </c>
      <c r="F6012" s="12">
        <v>3.1</v>
      </c>
      <c r="G6012" s="4" t="s">
        <v>874</v>
      </c>
      <c r="H6012" s="4">
        <v>0</v>
      </c>
      <c r="I6012" s="4"/>
      <c r="J6012" s="17" t="s">
        <v>1348</v>
      </c>
      <c r="K6012" s="4"/>
      <c r="L6012" s="4">
        <v>1</v>
      </c>
      <c r="M6012" s="4" t="s">
        <v>1090</v>
      </c>
      <c r="N6012" s="4"/>
    </row>
    <row r="6013" spans="1:14" hidden="1" x14ac:dyDescent="0.3">
      <c r="A6013" s="5" t="s">
        <v>603</v>
      </c>
      <c r="B6013" s="5">
        <v>53</v>
      </c>
      <c r="C6013" s="5">
        <v>53.1</v>
      </c>
      <c r="D6013" s="5">
        <v>373</v>
      </c>
      <c r="E6013" s="4" t="s">
        <v>861</v>
      </c>
      <c r="F6013" s="12">
        <v>3.2</v>
      </c>
      <c r="G6013" s="4" t="s">
        <v>874</v>
      </c>
      <c r="H6013" s="4">
        <v>0</v>
      </c>
      <c r="I6013" s="4"/>
      <c r="J6013" s="17" t="s">
        <v>1348</v>
      </c>
      <c r="K6013" s="4"/>
      <c r="L6013" s="4">
        <v>1</v>
      </c>
      <c r="M6013" s="4" t="s">
        <v>1090</v>
      </c>
      <c r="N6013" s="4"/>
    </row>
    <row r="6014" spans="1:14" hidden="1" x14ac:dyDescent="0.3">
      <c r="A6014" s="5" t="s">
        <v>603</v>
      </c>
      <c r="B6014" s="5">
        <v>53</v>
      </c>
      <c r="C6014" s="5">
        <v>53.1</v>
      </c>
      <c r="D6014" s="5">
        <v>373</v>
      </c>
      <c r="E6014" s="4" t="s">
        <v>861</v>
      </c>
      <c r="F6014" s="12">
        <v>3.3000000000000003</v>
      </c>
      <c r="G6014" s="4" t="s">
        <v>874</v>
      </c>
      <c r="H6014" s="4">
        <v>0</v>
      </c>
      <c r="I6014" s="4"/>
      <c r="J6014" s="17" t="s">
        <v>1348</v>
      </c>
      <c r="K6014" s="4"/>
      <c r="L6014" s="4">
        <v>1</v>
      </c>
      <c r="M6014" s="4" t="s">
        <v>1090</v>
      </c>
      <c r="N6014" s="4"/>
    </row>
    <row r="6015" spans="1:14" hidden="1" x14ac:dyDescent="0.3">
      <c r="A6015" s="5" t="s">
        <v>603</v>
      </c>
      <c r="B6015" s="5">
        <v>53</v>
      </c>
      <c r="C6015" s="5">
        <v>53.1</v>
      </c>
      <c r="D6015" s="5">
        <v>373</v>
      </c>
      <c r="E6015" s="4" t="s">
        <v>861</v>
      </c>
      <c r="F6015" s="12">
        <v>3.4000000000000004</v>
      </c>
      <c r="G6015" s="4" t="s">
        <v>874</v>
      </c>
      <c r="H6015" s="4">
        <v>0</v>
      </c>
      <c r="I6015" s="4"/>
      <c r="J6015" s="17" t="s">
        <v>1348</v>
      </c>
      <c r="K6015" s="4"/>
      <c r="L6015" s="4">
        <v>1</v>
      </c>
      <c r="M6015" s="4" t="s">
        <v>1090</v>
      </c>
      <c r="N6015" s="4"/>
    </row>
    <row r="6016" spans="1:14" hidden="1" x14ac:dyDescent="0.3">
      <c r="A6016" s="5" t="s">
        <v>603</v>
      </c>
      <c r="B6016" s="5">
        <v>53</v>
      </c>
      <c r="C6016" s="5">
        <v>53.1</v>
      </c>
      <c r="D6016" s="5">
        <v>373</v>
      </c>
      <c r="E6016" s="4" t="s">
        <v>861</v>
      </c>
      <c r="F6016" s="12">
        <v>3.5</v>
      </c>
      <c r="G6016" s="4" t="s">
        <v>874</v>
      </c>
      <c r="H6016" s="4">
        <v>0</v>
      </c>
      <c r="I6016" s="4"/>
      <c r="J6016" s="17" t="s">
        <v>1348</v>
      </c>
      <c r="K6016" s="4"/>
      <c r="L6016" s="4">
        <v>1</v>
      </c>
      <c r="M6016" s="4" t="s">
        <v>1090</v>
      </c>
      <c r="N6016" s="4"/>
    </row>
    <row r="6017" spans="1:14" hidden="1" x14ac:dyDescent="0.3">
      <c r="A6017" s="5" t="s">
        <v>603</v>
      </c>
      <c r="B6017" s="5">
        <v>53</v>
      </c>
      <c r="C6017" s="5">
        <v>53.1</v>
      </c>
      <c r="D6017" s="5">
        <v>373</v>
      </c>
      <c r="E6017" s="4" t="s">
        <v>861</v>
      </c>
      <c r="F6017" s="12">
        <v>3.6</v>
      </c>
      <c r="G6017" s="4" t="s">
        <v>874</v>
      </c>
      <c r="H6017" s="4">
        <v>0</v>
      </c>
      <c r="I6017" s="4"/>
      <c r="J6017" s="17" t="s">
        <v>1348</v>
      </c>
      <c r="K6017" s="4"/>
      <c r="L6017" s="4">
        <v>1</v>
      </c>
      <c r="M6017" s="4" t="s">
        <v>1090</v>
      </c>
      <c r="N6017" s="4"/>
    </row>
    <row r="6018" spans="1:14" hidden="1" x14ac:dyDescent="0.3">
      <c r="A6018" s="5" t="s">
        <v>603</v>
      </c>
      <c r="B6018" s="5">
        <v>53</v>
      </c>
      <c r="C6018" s="5">
        <v>53.1</v>
      </c>
      <c r="D6018" s="5">
        <v>373</v>
      </c>
      <c r="E6018" s="4" t="s">
        <v>861</v>
      </c>
      <c r="F6018" s="12">
        <v>3.7</v>
      </c>
      <c r="G6018" s="4" t="s">
        <v>874</v>
      </c>
      <c r="H6018" s="4">
        <v>0</v>
      </c>
      <c r="I6018" s="4"/>
      <c r="J6018" s="17" t="s">
        <v>1348</v>
      </c>
      <c r="K6018" s="4"/>
      <c r="L6018" s="4">
        <v>1</v>
      </c>
      <c r="M6018" s="4" t="s">
        <v>1090</v>
      </c>
      <c r="N6018" s="4"/>
    </row>
    <row r="6019" spans="1:14" hidden="1" x14ac:dyDescent="0.3">
      <c r="A6019" s="5" t="s">
        <v>603</v>
      </c>
      <c r="B6019" s="5">
        <v>53</v>
      </c>
      <c r="C6019" s="5">
        <v>53.1</v>
      </c>
      <c r="D6019" s="5">
        <v>373</v>
      </c>
      <c r="E6019" s="4" t="s">
        <v>861</v>
      </c>
      <c r="F6019" s="12">
        <v>3.8000000000000003</v>
      </c>
      <c r="G6019" s="4" t="s">
        <v>874</v>
      </c>
      <c r="H6019" s="4">
        <v>0</v>
      </c>
      <c r="I6019" s="4"/>
      <c r="J6019" s="17" t="s">
        <v>1348</v>
      </c>
      <c r="K6019" s="4"/>
      <c r="L6019" s="4">
        <v>1</v>
      </c>
      <c r="M6019" s="4" t="s">
        <v>1090</v>
      </c>
      <c r="N6019" s="4"/>
    </row>
    <row r="6020" spans="1:14" hidden="1" x14ac:dyDescent="0.3">
      <c r="A6020" s="5" t="s">
        <v>603</v>
      </c>
      <c r="B6020" s="5">
        <v>53</v>
      </c>
      <c r="C6020" s="5">
        <v>53.1</v>
      </c>
      <c r="D6020" s="5">
        <v>373</v>
      </c>
      <c r="E6020" s="4" t="s">
        <v>861</v>
      </c>
      <c r="F6020" s="12">
        <v>3.9000000000000004</v>
      </c>
      <c r="G6020" s="4" t="s">
        <v>874</v>
      </c>
      <c r="H6020" s="4">
        <v>0</v>
      </c>
      <c r="I6020" s="4"/>
      <c r="J6020" s="17" t="s">
        <v>1348</v>
      </c>
      <c r="K6020" s="4"/>
      <c r="L6020" s="4">
        <v>1</v>
      </c>
      <c r="M6020" s="4" t="s">
        <v>1090</v>
      </c>
      <c r="N6020" s="4"/>
    </row>
    <row r="6021" spans="1:14" hidden="1" x14ac:dyDescent="0.3">
      <c r="A6021" s="5" t="s">
        <v>603</v>
      </c>
      <c r="B6021" s="5">
        <v>53</v>
      </c>
      <c r="C6021" s="5">
        <v>53.1</v>
      </c>
      <c r="D6021" s="5">
        <v>373</v>
      </c>
      <c r="E6021" s="4" t="s">
        <v>861</v>
      </c>
      <c r="F6021" s="12">
        <v>4</v>
      </c>
      <c r="G6021" s="4" t="s">
        <v>874</v>
      </c>
      <c r="H6021" s="4">
        <v>0</v>
      </c>
      <c r="I6021" s="4"/>
      <c r="J6021" s="17" t="s">
        <v>1348</v>
      </c>
      <c r="K6021" s="4"/>
      <c r="L6021" s="4">
        <v>1</v>
      </c>
      <c r="M6021" s="4" t="s">
        <v>1090</v>
      </c>
      <c r="N6021" s="4"/>
    </row>
    <row r="6022" spans="1:14" hidden="1" x14ac:dyDescent="0.3">
      <c r="A6022" s="5" t="s">
        <v>603</v>
      </c>
      <c r="B6022" s="5">
        <v>53</v>
      </c>
      <c r="C6022" s="5">
        <v>53.1</v>
      </c>
      <c r="D6022" s="5">
        <v>373</v>
      </c>
      <c r="E6022" s="4" t="s">
        <v>861</v>
      </c>
      <c r="F6022" s="12">
        <v>0</v>
      </c>
      <c r="G6022" s="4" t="s">
        <v>1341</v>
      </c>
      <c r="H6022" s="4">
        <v>0.49</v>
      </c>
      <c r="I6022" s="4"/>
      <c r="J6022" s="17" t="s">
        <v>1349</v>
      </c>
      <c r="K6022" s="4"/>
      <c r="L6022" s="4">
        <v>1</v>
      </c>
      <c r="M6022" s="4" t="s">
        <v>1090</v>
      </c>
      <c r="N6022" s="4"/>
    </row>
    <row r="6023" spans="1:14" hidden="1" x14ac:dyDescent="0.3">
      <c r="A6023" s="5" t="s">
        <v>603</v>
      </c>
      <c r="B6023" s="5">
        <v>53</v>
      </c>
      <c r="C6023" s="5">
        <v>53.1</v>
      </c>
      <c r="D6023" s="5">
        <v>373</v>
      </c>
      <c r="E6023" s="4" t="s">
        <v>861</v>
      </c>
      <c r="F6023" s="12">
        <v>1</v>
      </c>
      <c r="G6023" s="4" t="s">
        <v>1341</v>
      </c>
      <c r="H6023" s="4">
        <v>4.33</v>
      </c>
      <c r="I6023" s="4"/>
      <c r="J6023" s="17" t="s">
        <v>1349</v>
      </c>
      <c r="K6023" s="4"/>
      <c r="L6023" s="4">
        <v>1</v>
      </c>
      <c r="M6023" s="4" t="s">
        <v>1090</v>
      </c>
      <c r="N6023" s="4"/>
    </row>
    <row r="6024" spans="1:14" hidden="1" x14ac:dyDescent="0.3">
      <c r="A6024" s="5" t="s">
        <v>603</v>
      </c>
      <c r="B6024" s="5">
        <v>53</v>
      </c>
      <c r="C6024" s="5">
        <v>53.1</v>
      </c>
      <c r="D6024" s="5">
        <v>373</v>
      </c>
      <c r="E6024" s="4" t="s">
        <v>861</v>
      </c>
      <c r="F6024" s="12">
        <v>2</v>
      </c>
      <c r="G6024" s="4" t="s">
        <v>1341</v>
      </c>
      <c r="H6024" s="4">
        <v>2.57</v>
      </c>
      <c r="I6024" s="4"/>
      <c r="J6024" s="17" t="s">
        <v>1349</v>
      </c>
      <c r="K6024" s="4"/>
      <c r="L6024" s="4">
        <v>1</v>
      </c>
      <c r="M6024" s="4" t="s">
        <v>1090</v>
      </c>
      <c r="N6024" s="4"/>
    </row>
    <row r="6025" spans="1:14" hidden="1" x14ac:dyDescent="0.3">
      <c r="A6025" s="5" t="s">
        <v>603</v>
      </c>
      <c r="B6025" s="5">
        <v>53</v>
      </c>
      <c r="C6025" s="5">
        <v>53.1</v>
      </c>
      <c r="D6025" s="5">
        <v>373</v>
      </c>
      <c r="E6025" s="4" t="s">
        <v>861</v>
      </c>
      <c r="F6025" s="12">
        <v>3</v>
      </c>
      <c r="G6025" s="4" t="s">
        <v>1341</v>
      </c>
      <c r="H6025" s="4">
        <v>8.6999999999999993</v>
      </c>
      <c r="I6025" s="4"/>
      <c r="J6025" s="17" t="s">
        <v>1349</v>
      </c>
      <c r="K6025" s="4"/>
      <c r="L6025" s="4">
        <v>1</v>
      </c>
      <c r="M6025" s="4" t="s">
        <v>1090</v>
      </c>
      <c r="N6025" s="4"/>
    </row>
    <row r="6026" spans="1:14" hidden="1" x14ac:dyDescent="0.3">
      <c r="A6026" s="5" t="s">
        <v>603</v>
      </c>
      <c r="B6026" s="5">
        <v>53</v>
      </c>
      <c r="C6026" s="5">
        <v>53.1</v>
      </c>
      <c r="D6026" s="5">
        <v>373</v>
      </c>
      <c r="E6026" s="4" t="s">
        <v>861</v>
      </c>
      <c r="F6026" s="12">
        <v>4</v>
      </c>
      <c r="G6026" s="4" t="s">
        <v>1341</v>
      </c>
      <c r="H6026" s="4">
        <v>2.27</v>
      </c>
      <c r="I6026" s="4"/>
      <c r="J6026" s="17" t="s">
        <v>1349</v>
      </c>
      <c r="K6026" s="4"/>
      <c r="L6026" s="4">
        <v>1</v>
      </c>
      <c r="M6026" s="4" t="s">
        <v>1090</v>
      </c>
      <c r="N6026" s="4"/>
    </row>
    <row r="6027" spans="1:14" hidden="1" x14ac:dyDescent="0.3">
      <c r="A6027" s="5" t="s">
        <v>603</v>
      </c>
      <c r="B6027" s="5">
        <v>53</v>
      </c>
      <c r="C6027" s="5">
        <v>53.1</v>
      </c>
      <c r="D6027" s="5">
        <v>373</v>
      </c>
      <c r="E6027" s="4" t="s">
        <v>861</v>
      </c>
      <c r="F6027" s="12">
        <v>5</v>
      </c>
      <c r="G6027" s="4" t="s">
        <v>1341</v>
      </c>
      <c r="H6027" s="4">
        <v>1.02</v>
      </c>
      <c r="I6027" s="4"/>
      <c r="J6027" s="17" t="s">
        <v>1349</v>
      </c>
      <c r="K6027" s="4"/>
      <c r="L6027" s="4">
        <v>1</v>
      </c>
      <c r="M6027" s="4" t="s">
        <v>1090</v>
      </c>
      <c r="N6027" s="4"/>
    </row>
    <row r="6028" spans="1:14" hidden="1" x14ac:dyDescent="0.3">
      <c r="A6028" s="5" t="s">
        <v>603</v>
      </c>
      <c r="B6028" s="5">
        <v>53</v>
      </c>
      <c r="C6028" s="5">
        <v>53.1</v>
      </c>
      <c r="D6028" s="5">
        <v>373</v>
      </c>
      <c r="E6028" s="4" t="s">
        <v>861</v>
      </c>
      <c r="F6028" s="12">
        <v>7.5</v>
      </c>
      <c r="G6028" s="4" t="s">
        <v>1341</v>
      </c>
      <c r="H6028" s="4">
        <v>1.02</v>
      </c>
      <c r="I6028" s="4"/>
      <c r="J6028" s="17" t="s">
        <v>1349</v>
      </c>
      <c r="K6028" s="4"/>
      <c r="L6028" s="4">
        <v>1</v>
      </c>
      <c r="M6028" s="4" t="s">
        <v>1090</v>
      </c>
      <c r="N6028" s="4"/>
    </row>
    <row r="6029" spans="1:14" hidden="1" x14ac:dyDescent="0.3">
      <c r="A6029" s="5" t="s">
        <v>603</v>
      </c>
      <c r="B6029" s="5">
        <v>53</v>
      </c>
      <c r="C6029" s="5">
        <v>53.1</v>
      </c>
      <c r="D6029" s="5">
        <v>373</v>
      </c>
      <c r="E6029" s="4" t="s">
        <v>861</v>
      </c>
      <c r="F6029" s="12">
        <v>10</v>
      </c>
      <c r="G6029" s="4" t="s">
        <v>1341</v>
      </c>
      <c r="H6029" s="4">
        <v>1.06</v>
      </c>
      <c r="I6029" s="4"/>
      <c r="J6029" s="17" t="s">
        <v>1349</v>
      </c>
      <c r="K6029" s="4"/>
      <c r="L6029" s="4">
        <v>1</v>
      </c>
      <c r="M6029" s="4" t="s">
        <v>1090</v>
      </c>
      <c r="N6029" s="4"/>
    </row>
    <row r="6030" spans="1:14" hidden="1" x14ac:dyDescent="0.3">
      <c r="A6030" s="5" t="s">
        <v>603</v>
      </c>
      <c r="B6030" s="5">
        <v>53</v>
      </c>
      <c r="C6030" s="5">
        <v>53.1</v>
      </c>
      <c r="D6030" s="5">
        <v>373</v>
      </c>
      <c r="E6030" s="4" t="s">
        <v>861</v>
      </c>
      <c r="F6030" s="12">
        <v>14</v>
      </c>
      <c r="G6030" s="4" t="s">
        <v>1341</v>
      </c>
      <c r="H6030" s="4">
        <v>3.51</v>
      </c>
      <c r="I6030" s="4"/>
      <c r="J6030" s="17" t="s">
        <v>1349</v>
      </c>
      <c r="K6030" s="4"/>
      <c r="L6030" s="4">
        <v>1</v>
      </c>
      <c r="M6030" s="4" t="s">
        <v>1090</v>
      </c>
      <c r="N6030" s="4"/>
    </row>
    <row r="6031" spans="1:14" hidden="1" x14ac:dyDescent="0.3">
      <c r="A6031" s="5" t="s">
        <v>603</v>
      </c>
      <c r="B6031" s="5">
        <v>53</v>
      </c>
      <c r="C6031" s="5">
        <v>53.1</v>
      </c>
      <c r="D6031" s="5">
        <v>373</v>
      </c>
      <c r="E6031" s="4" t="s">
        <v>861</v>
      </c>
      <c r="F6031" s="12">
        <v>17</v>
      </c>
      <c r="G6031" s="4" t="s">
        <v>1341</v>
      </c>
      <c r="H6031" s="4">
        <v>1.78</v>
      </c>
      <c r="I6031" s="4"/>
      <c r="J6031" s="17" t="s">
        <v>1349</v>
      </c>
      <c r="K6031" s="4"/>
      <c r="L6031" s="4">
        <v>1</v>
      </c>
      <c r="M6031" s="4" t="s">
        <v>1090</v>
      </c>
      <c r="N6031" s="4"/>
    </row>
    <row r="6032" spans="1:14" hidden="1" x14ac:dyDescent="0.3">
      <c r="A6032" s="5" t="s">
        <v>603</v>
      </c>
      <c r="B6032" s="5">
        <v>53</v>
      </c>
      <c r="C6032" s="5">
        <v>53.1</v>
      </c>
      <c r="D6032" s="5">
        <v>373</v>
      </c>
      <c r="E6032" s="4" t="s">
        <v>861</v>
      </c>
      <c r="F6032" s="12">
        <v>20</v>
      </c>
      <c r="G6032" s="4" t="s">
        <v>1341</v>
      </c>
      <c r="H6032" s="4">
        <v>2.65</v>
      </c>
      <c r="I6032" s="4"/>
      <c r="J6032" s="17" t="s">
        <v>1349</v>
      </c>
      <c r="K6032" s="4"/>
      <c r="L6032" s="4">
        <v>1</v>
      </c>
      <c r="M6032" s="4" t="s">
        <v>1090</v>
      </c>
      <c r="N6032" s="4"/>
    </row>
    <row r="6033" spans="1:14" hidden="1" x14ac:dyDescent="0.3">
      <c r="A6033" s="5" t="s">
        <v>603</v>
      </c>
      <c r="B6033" s="5">
        <v>53</v>
      </c>
      <c r="C6033" s="5">
        <v>53.1</v>
      </c>
      <c r="D6033" s="5">
        <v>373</v>
      </c>
      <c r="E6033" s="4" t="s">
        <v>861</v>
      </c>
      <c r="F6033" s="12">
        <v>0</v>
      </c>
      <c r="G6033" s="4" t="s">
        <v>1342</v>
      </c>
      <c r="H6033" s="4">
        <v>4.5999999999999996</v>
      </c>
      <c r="I6033" s="4"/>
      <c r="J6033" s="17" t="s">
        <v>1347</v>
      </c>
      <c r="K6033" s="4"/>
      <c r="L6033" s="4">
        <v>1</v>
      </c>
      <c r="M6033" s="4" t="s">
        <v>1090</v>
      </c>
      <c r="N6033" s="4"/>
    </row>
    <row r="6034" spans="1:14" hidden="1" x14ac:dyDescent="0.3">
      <c r="A6034" s="5" t="s">
        <v>603</v>
      </c>
      <c r="B6034" s="5">
        <v>53</v>
      </c>
      <c r="C6034" s="5">
        <v>53.1</v>
      </c>
      <c r="D6034" s="5">
        <v>373</v>
      </c>
      <c r="E6034" s="4" t="s">
        <v>861</v>
      </c>
      <c r="F6034" s="12">
        <v>1</v>
      </c>
      <c r="G6034" s="4" t="s">
        <v>1342</v>
      </c>
      <c r="H6034" s="4">
        <v>281</v>
      </c>
      <c r="I6034" s="4"/>
      <c r="J6034" s="17" t="s">
        <v>1347</v>
      </c>
      <c r="K6034" s="4"/>
      <c r="L6034" s="4">
        <v>1</v>
      </c>
      <c r="M6034" s="4" t="s">
        <v>1090</v>
      </c>
      <c r="N6034" s="4"/>
    </row>
    <row r="6035" spans="1:14" hidden="1" x14ac:dyDescent="0.3">
      <c r="A6035" s="5" t="s">
        <v>603</v>
      </c>
      <c r="B6035" s="5">
        <v>53</v>
      </c>
      <c r="C6035" s="5">
        <v>53.1</v>
      </c>
      <c r="D6035" s="5">
        <v>373</v>
      </c>
      <c r="E6035" s="4" t="s">
        <v>861</v>
      </c>
      <c r="F6035" s="12">
        <v>2</v>
      </c>
      <c r="G6035" s="4" t="s">
        <v>1342</v>
      </c>
      <c r="H6035" s="4">
        <v>315</v>
      </c>
      <c r="I6035" s="4"/>
      <c r="J6035" s="17" t="s">
        <v>1347</v>
      </c>
      <c r="K6035" s="4"/>
      <c r="L6035" s="4">
        <v>1</v>
      </c>
      <c r="M6035" s="4" t="s">
        <v>1090</v>
      </c>
      <c r="N6035" s="4"/>
    </row>
    <row r="6036" spans="1:14" hidden="1" x14ac:dyDescent="0.3">
      <c r="A6036" s="5" t="s">
        <v>603</v>
      </c>
      <c r="B6036" s="5">
        <v>53</v>
      </c>
      <c r="C6036" s="5">
        <v>53.1</v>
      </c>
      <c r="D6036" s="5">
        <v>373</v>
      </c>
      <c r="E6036" s="4" t="s">
        <v>861</v>
      </c>
      <c r="F6036" s="12">
        <v>3</v>
      </c>
      <c r="G6036" s="4" t="s">
        <v>1342</v>
      </c>
      <c r="H6036" s="4">
        <v>397</v>
      </c>
      <c r="I6036" s="4"/>
      <c r="J6036" s="17" t="s">
        <v>1347</v>
      </c>
      <c r="K6036" s="4"/>
      <c r="L6036" s="4">
        <v>1</v>
      </c>
      <c r="M6036" s="4" t="s">
        <v>1090</v>
      </c>
      <c r="N6036" s="4"/>
    </row>
    <row r="6037" spans="1:14" hidden="1" x14ac:dyDescent="0.3">
      <c r="A6037" s="5" t="s">
        <v>603</v>
      </c>
      <c r="B6037" s="5">
        <v>53</v>
      </c>
      <c r="C6037" s="5">
        <v>53.1</v>
      </c>
      <c r="D6037" s="5">
        <v>373</v>
      </c>
      <c r="E6037" s="4" t="s">
        <v>861</v>
      </c>
      <c r="F6037" s="12">
        <v>4</v>
      </c>
      <c r="G6037" s="4" t="s">
        <v>1342</v>
      </c>
      <c r="H6037" s="4">
        <v>282</v>
      </c>
      <c r="I6037" s="4"/>
      <c r="J6037" s="17" t="s">
        <v>1347</v>
      </c>
      <c r="K6037" s="4"/>
      <c r="L6037" s="4">
        <v>1</v>
      </c>
      <c r="M6037" s="4" t="s">
        <v>1090</v>
      </c>
      <c r="N6037" s="4"/>
    </row>
    <row r="6038" spans="1:14" hidden="1" x14ac:dyDescent="0.3">
      <c r="A6038" s="5" t="s">
        <v>603</v>
      </c>
      <c r="B6038" s="5">
        <v>53</v>
      </c>
      <c r="C6038" s="5">
        <v>53.1</v>
      </c>
      <c r="D6038" s="5">
        <v>373</v>
      </c>
      <c r="E6038" s="4" t="s">
        <v>861</v>
      </c>
      <c r="F6038" s="12">
        <v>5</v>
      </c>
      <c r="G6038" s="4" t="s">
        <v>1342</v>
      </c>
      <c r="H6038" s="4">
        <v>274</v>
      </c>
      <c r="I6038" s="4"/>
      <c r="J6038" s="17" t="s">
        <v>1347</v>
      </c>
      <c r="K6038" s="4"/>
      <c r="L6038" s="4">
        <v>1</v>
      </c>
      <c r="M6038" s="4" t="s">
        <v>1090</v>
      </c>
      <c r="N6038" s="4"/>
    </row>
    <row r="6039" spans="1:14" hidden="1" x14ac:dyDescent="0.3">
      <c r="A6039" s="5" t="s">
        <v>603</v>
      </c>
      <c r="B6039" s="5">
        <v>53</v>
      </c>
      <c r="C6039" s="5">
        <v>53.1</v>
      </c>
      <c r="D6039" s="5">
        <v>373</v>
      </c>
      <c r="E6039" s="4" t="s">
        <v>861</v>
      </c>
      <c r="F6039" s="12">
        <v>7.5</v>
      </c>
      <c r="G6039" s="4" t="s">
        <v>1342</v>
      </c>
      <c r="H6039" s="4">
        <v>303</v>
      </c>
      <c r="I6039" s="4"/>
      <c r="J6039" s="17" t="s">
        <v>1347</v>
      </c>
      <c r="K6039" s="4"/>
      <c r="L6039" s="4">
        <v>1</v>
      </c>
      <c r="M6039" s="4" t="s">
        <v>1090</v>
      </c>
      <c r="N6039" s="4"/>
    </row>
    <row r="6040" spans="1:14" hidden="1" x14ac:dyDescent="0.3">
      <c r="A6040" s="5" t="s">
        <v>603</v>
      </c>
      <c r="B6040" s="5">
        <v>53</v>
      </c>
      <c r="C6040" s="5">
        <v>53.1</v>
      </c>
      <c r="D6040" s="5">
        <v>373</v>
      </c>
      <c r="E6040" s="4" t="s">
        <v>861</v>
      </c>
      <c r="F6040" s="12">
        <v>10</v>
      </c>
      <c r="G6040" s="4" t="s">
        <v>1342</v>
      </c>
      <c r="H6040" s="4">
        <v>230</v>
      </c>
      <c r="I6040" s="4"/>
      <c r="J6040" s="17" t="s">
        <v>1347</v>
      </c>
      <c r="K6040" s="4"/>
      <c r="L6040" s="4">
        <v>1</v>
      </c>
      <c r="M6040" s="4" t="s">
        <v>1090</v>
      </c>
      <c r="N6040" s="4"/>
    </row>
    <row r="6041" spans="1:14" hidden="1" x14ac:dyDescent="0.3">
      <c r="A6041" s="5" t="s">
        <v>603</v>
      </c>
      <c r="B6041" s="5">
        <v>53</v>
      </c>
      <c r="C6041" s="5">
        <v>53.1</v>
      </c>
      <c r="D6041" s="5">
        <v>373</v>
      </c>
      <c r="E6041" s="4" t="s">
        <v>861</v>
      </c>
      <c r="F6041" s="12">
        <v>14</v>
      </c>
      <c r="G6041" s="4" t="s">
        <v>1342</v>
      </c>
      <c r="H6041" s="4">
        <v>153</v>
      </c>
      <c r="I6041" s="4"/>
      <c r="J6041" s="17" t="s">
        <v>1347</v>
      </c>
      <c r="K6041" s="4"/>
      <c r="L6041" s="4">
        <v>1</v>
      </c>
      <c r="M6041" s="4" t="s">
        <v>1090</v>
      </c>
      <c r="N6041" s="4"/>
    </row>
    <row r="6042" spans="1:14" hidden="1" x14ac:dyDescent="0.3">
      <c r="A6042" s="5" t="s">
        <v>603</v>
      </c>
      <c r="B6042" s="5">
        <v>53</v>
      </c>
      <c r="C6042" s="5">
        <v>53.1</v>
      </c>
      <c r="D6042" s="5">
        <v>373</v>
      </c>
      <c r="E6042" s="4" t="s">
        <v>861</v>
      </c>
      <c r="F6042" s="12">
        <v>17</v>
      </c>
      <c r="G6042" s="4" t="s">
        <v>1342</v>
      </c>
      <c r="H6042" s="4">
        <v>18.3</v>
      </c>
      <c r="I6042" s="4"/>
      <c r="J6042" s="17" t="s">
        <v>1347</v>
      </c>
      <c r="K6042" s="4"/>
      <c r="L6042" s="4">
        <v>1</v>
      </c>
      <c r="M6042" s="4" t="s">
        <v>1090</v>
      </c>
      <c r="N6042" s="4"/>
    </row>
    <row r="6043" spans="1:14" hidden="1" x14ac:dyDescent="0.3">
      <c r="A6043" s="5" t="s">
        <v>603</v>
      </c>
      <c r="B6043" s="5">
        <v>53</v>
      </c>
      <c r="C6043" s="5">
        <v>53.1</v>
      </c>
      <c r="D6043" s="5">
        <v>373</v>
      </c>
      <c r="E6043" s="4" t="s">
        <v>861</v>
      </c>
      <c r="F6043" s="12">
        <v>20</v>
      </c>
      <c r="G6043" s="4" t="s">
        <v>1342</v>
      </c>
      <c r="H6043" s="4">
        <v>34</v>
      </c>
      <c r="I6043" s="4"/>
      <c r="J6043" s="17" t="s">
        <v>1347</v>
      </c>
      <c r="K6043" s="4"/>
      <c r="L6043" s="4">
        <v>1</v>
      </c>
      <c r="M6043" s="4" t="s">
        <v>1090</v>
      </c>
      <c r="N6043" s="4"/>
    </row>
    <row r="6044" spans="1:14" hidden="1" x14ac:dyDescent="0.3">
      <c r="A6044" s="5" t="s">
        <v>603</v>
      </c>
      <c r="B6044" s="5">
        <v>53</v>
      </c>
      <c r="C6044" s="5">
        <v>53.1</v>
      </c>
      <c r="D6044" s="5">
        <v>373</v>
      </c>
      <c r="E6044" s="4" t="s">
        <v>861</v>
      </c>
      <c r="F6044" s="12" t="s">
        <v>922</v>
      </c>
      <c r="G6044" s="4" t="s">
        <v>1350</v>
      </c>
      <c r="H6044" s="4">
        <v>2.5</v>
      </c>
      <c r="I6044" s="4"/>
      <c r="J6044" s="17" t="s">
        <v>1347</v>
      </c>
      <c r="K6044" s="4"/>
      <c r="L6044" s="4">
        <v>1</v>
      </c>
      <c r="M6044" s="4" t="s">
        <v>1090</v>
      </c>
      <c r="N6044" s="4"/>
    </row>
    <row r="6045" spans="1:14" hidden="1" x14ac:dyDescent="0.3">
      <c r="A6045" s="5" t="s">
        <v>603</v>
      </c>
      <c r="B6045" s="5">
        <v>53</v>
      </c>
      <c r="C6045" s="5">
        <v>53.1</v>
      </c>
      <c r="D6045" s="5">
        <v>373</v>
      </c>
      <c r="E6045" s="4" t="s">
        <v>861</v>
      </c>
      <c r="F6045" s="12" t="s">
        <v>904</v>
      </c>
      <c r="G6045" s="4" t="s">
        <v>1350</v>
      </c>
      <c r="H6045" s="4">
        <v>5.9</v>
      </c>
      <c r="I6045" s="4"/>
      <c r="J6045" s="17" t="s">
        <v>1347</v>
      </c>
      <c r="K6045" s="4"/>
      <c r="L6045" s="4">
        <v>1</v>
      </c>
      <c r="M6045" s="4" t="s">
        <v>1090</v>
      </c>
      <c r="N6045" s="4"/>
    </row>
    <row r="6046" spans="1:14" hidden="1" x14ac:dyDescent="0.3">
      <c r="A6046" s="5" t="s">
        <v>603</v>
      </c>
      <c r="B6046" s="5">
        <v>53</v>
      </c>
      <c r="C6046" s="5">
        <v>53.1</v>
      </c>
      <c r="D6046" s="5">
        <v>373</v>
      </c>
      <c r="E6046" s="4" t="s">
        <v>861</v>
      </c>
      <c r="F6046" s="12" t="s">
        <v>905</v>
      </c>
      <c r="G6046" s="4" t="s">
        <v>1350</v>
      </c>
      <c r="H6046" s="4">
        <v>7.3</v>
      </c>
      <c r="I6046" s="4"/>
      <c r="J6046" s="17" t="s">
        <v>1347</v>
      </c>
      <c r="K6046" s="4"/>
      <c r="L6046" s="4">
        <v>1</v>
      </c>
      <c r="M6046" s="4" t="s">
        <v>1090</v>
      </c>
      <c r="N6046" s="4"/>
    </row>
    <row r="6047" spans="1:14" hidden="1" x14ac:dyDescent="0.3">
      <c r="A6047" s="5" t="s">
        <v>603</v>
      </c>
      <c r="B6047" s="5">
        <v>53</v>
      </c>
      <c r="C6047" s="5">
        <v>53.1</v>
      </c>
      <c r="D6047" s="5">
        <v>373</v>
      </c>
      <c r="E6047" s="4" t="s">
        <v>861</v>
      </c>
      <c r="F6047" s="12" t="s">
        <v>906</v>
      </c>
      <c r="G6047" s="4" t="s">
        <v>1350</v>
      </c>
      <c r="H6047" s="4">
        <v>17.3</v>
      </c>
      <c r="I6047" s="4"/>
      <c r="J6047" s="17" t="s">
        <v>1347</v>
      </c>
      <c r="K6047" s="4"/>
      <c r="L6047" s="4">
        <v>1</v>
      </c>
      <c r="M6047" s="4" t="s">
        <v>1090</v>
      </c>
      <c r="N6047" s="4"/>
    </row>
    <row r="6048" spans="1:14" hidden="1" x14ac:dyDescent="0.3">
      <c r="A6048" s="5" t="s">
        <v>603</v>
      </c>
      <c r="B6048" s="5">
        <v>53</v>
      </c>
      <c r="C6048" s="5">
        <v>53.1</v>
      </c>
      <c r="D6048" s="5">
        <v>373</v>
      </c>
      <c r="E6048" s="4" t="s">
        <v>861</v>
      </c>
      <c r="F6048" s="12" t="s">
        <v>903</v>
      </c>
      <c r="G6048" s="4" t="s">
        <v>1350</v>
      </c>
      <c r="H6048" s="4">
        <v>7.8</v>
      </c>
      <c r="I6048" s="4"/>
      <c r="J6048" s="17" t="s">
        <v>1347</v>
      </c>
      <c r="K6048" s="4"/>
      <c r="L6048" s="4">
        <v>1</v>
      </c>
      <c r="M6048" s="4" t="s">
        <v>1090</v>
      </c>
      <c r="N6048" s="4"/>
    </row>
    <row r="6049" spans="1:14" hidden="1" x14ac:dyDescent="0.3">
      <c r="A6049" s="5" t="s">
        <v>603</v>
      </c>
      <c r="B6049" s="5">
        <v>53</v>
      </c>
      <c r="C6049" s="5">
        <v>53.1</v>
      </c>
      <c r="D6049" s="5">
        <v>373</v>
      </c>
      <c r="E6049" s="4" t="s">
        <v>861</v>
      </c>
      <c r="F6049" s="12" t="s">
        <v>2100</v>
      </c>
      <c r="G6049" s="4" t="s">
        <v>1350</v>
      </c>
      <c r="H6049" s="4">
        <v>15.2</v>
      </c>
      <c r="I6049" s="4"/>
      <c r="J6049" s="17" t="s">
        <v>1347</v>
      </c>
      <c r="K6049" s="4"/>
      <c r="L6049" s="4">
        <v>1</v>
      </c>
      <c r="M6049" s="4" t="s">
        <v>1090</v>
      </c>
      <c r="N6049" s="4"/>
    </row>
    <row r="6050" spans="1:14" hidden="1" x14ac:dyDescent="0.3">
      <c r="A6050" s="5" t="s">
        <v>603</v>
      </c>
      <c r="B6050" s="5">
        <v>53</v>
      </c>
      <c r="C6050" s="5">
        <v>53.1</v>
      </c>
      <c r="D6050" s="5">
        <v>373</v>
      </c>
      <c r="E6050" s="4" t="s">
        <v>861</v>
      </c>
      <c r="F6050" s="12" t="s">
        <v>2101</v>
      </c>
      <c r="G6050" s="4" t="s">
        <v>1350</v>
      </c>
      <c r="H6050" s="4">
        <v>4.4000000000000004</v>
      </c>
      <c r="I6050" s="4"/>
      <c r="J6050" s="17" t="s">
        <v>1347</v>
      </c>
      <c r="K6050" s="4"/>
      <c r="L6050" s="4">
        <v>1</v>
      </c>
      <c r="M6050" s="4" t="s">
        <v>1090</v>
      </c>
      <c r="N6050" s="4"/>
    </row>
    <row r="6051" spans="1:14" hidden="1" x14ac:dyDescent="0.3">
      <c r="A6051" s="5" t="s">
        <v>603</v>
      </c>
      <c r="B6051" s="5">
        <v>53</v>
      </c>
      <c r="C6051" s="5">
        <v>53.1</v>
      </c>
      <c r="D6051" s="5">
        <v>373</v>
      </c>
      <c r="E6051" s="4" t="s">
        <v>861</v>
      </c>
      <c r="F6051" s="12" t="s">
        <v>2102</v>
      </c>
      <c r="G6051" s="4" t="s">
        <v>1350</v>
      </c>
      <c r="H6051" s="4">
        <v>8.1999999999999993</v>
      </c>
      <c r="I6051" s="4"/>
      <c r="J6051" s="17" t="s">
        <v>1347</v>
      </c>
      <c r="K6051" s="4"/>
      <c r="L6051" s="4">
        <v>1</v>
      </c>
      <c r="M6051" s="4" t="s">
        <v>1090</v>
      </c>
      <c r="N6051" s="4"/>
    </row>
    <row r="6052" spans="1:14" hidden="1" x14ac:dyDescent="0.3">
      <c r="A6052" s="5" t="s">
        <v>603</v>
      </c>
      <c r="B6052" s="5">
        <v>53</v>
      </c>
      <c r="C6052" s="5">
        <v>53.1</v>
      </c>
      <c r="D6052" s="5">
        <v>373</v>
      </c>
      <c r="E6052" s="4" t="s">
        <v>861</v>
      </c>
      <c r="F6052" s="12" t="s">
        <v>2103</v>
      </c>
      <c r="G6052" s="4" t="s">
        <v>1350</v>
      </c>
      <c r="H6052" s="4">
        <v>11.6</v>
      </c>
      <c r="I6052" s="4"/>
      <c r="J6052" s="17" t="s">
        <v>1347</v>
      </c>
      <c r="K6052" s="4"/>
      <c r="L6052" s="4">
        <v>1</v>
      </c>
      <c r="M6052" s="4" t="s">
        <v>1090</v>
      </c>
      <c r="N6052" s="4"/>
    </row>
    <row r="6053" spans="1:14" hidden="1" x14ac:dyDescent="0.3">
      <c r="A6053" s="5" t="s">
        <v>603</v>
      </c>
      <c r="B6053" s="5">
        <v>53</v>
      </c>
      <c r="C6053" s="5">
        <v>53.1</v>
      </c>
      <c r="D6053" s="5">
        <v>373</v>
      </c>
      <c r="E6053" s="4" t="s">
        <v>861</v>
      </c>
      <c r="F6053" s="12" t="s">
        <v>2104</v>
      </c>
      <c r="G6053" s="4" t="s">
        <v>1350</v>
      </c>
      <c r="H6053" s="4">
        <v>5.2</v>
      </c>
      <c r="I6053" s="4"/>
      <c r="J6053" s="17" t="s">
        <v>1347</v>
      </c>
      <c r="K6053" s="4"/>
      <c r="L6053" s="4">
        <v>1</v>
      </c>
      <c r="M6053" s="4" t="s">
        <v>1090</v>
      </c>
      <c r="N6053" s="4"/>
    </row>
    <row r="6054" spans="1:14" hidden="1" x14ac:dyDescent="0.3">
      <c r="A6054" s="5" t="s">
        <v>603</v>
      </c>
      <c r="B6054" s="5">
        <v>53</v>
      </c>
      <c r="C6054" s="5">
        <v>53.1</v>
      </c>
      <c r="D6054" s="5">
        <v>373</v>
      </c>
      <c r="E6054" s="4" t="s">
        <v>861</v>
      </c>
      <c r="F6054" s="12" t="s">
        <v>2105</v>
      </c>
      <c r="G6054" s="4" t="s">
        <v>1350</v>
      </c>
      <c r="H6054" s="4">
        <v>7.6</v>
      </c>
      <c r="I6054" s="4"/>
      <c r="J6054" s="17" t="s">
        <v>1347</v>
      </c>
      <c r="K6054" s="4"/>
      <c r="L6054" s="4">
        <v>1</v>
      </c>
      <c r="M6054" s="4" t="s">
        <v>1090</v>
      </c>
      <c r="N6054" s="4"/>
    </row>
    <row r="6055" spans="1:14" hidden="1" x14ac:dyDescent="0.3">
      <c r="A6055" s="5" t="s">
        <v>603</v>
      </c>
      <c r="B6055" s="5">
        <v>53</v>
      </c>
      <c r="C6055" s="5">
        <v>53.1</v>
      </c>
      <c r="D6055" s="4">
        <v>373</v>
      </c>
      <c r="E6055" s="4" t="s">
        <v>861</v>
      </c>
      <c r="F6055" s="4" t="s">
        <v>901</v>
      </c>
      <c r="G6055" s="4" t="s">
        <v>1351</v>
      </c>
      <c r="H6055" s="4">
        <v>0</v>
      </c>
      <c r="I6055" s="4"/>
      <c r="J6055" s="4" t="s">
        <v>856</v>
      </c>
      <c r="K6055" s="4"/>
      <c r="L6055" s="4">
        <v>1</v>
      </c>
      <c r="M6055" s="4" t="s">
        <v>1090</v>
      </c>
      <c r="N6055" s="4"/>
    </row>
    <row r="6056" spans="1:14" hidden="1" x14ac:dyDescent="0.3">
      <c r="A6056" s="5" t="s">
        <v>603</v>
      </c>
      <c r="B6056" s="5">
        <v>53</v>
      </c>
      <c r="C6056" s="5">
        <v>53.1</v>
      </c>
      <c r="D6056" s="4">
        <v>373</v>
      </c>
      <c r="E6056" s="4" t="s">
        <v>861</v>
      </c>
      <c r="F6056" s="12" t="s">
        <v>901</v>
      </c>
      <c r="G6056" s="4" t="s">
        <v>963</v>
      </c>
      <c r="H6056" s="4">
        <v>20.3</v>
      </c>
      <c r="I6056" s="4"/>
      <c r="J6056" s="4" t="s">
        <v>856</v>
      </c>
      <c r="K6056" s="4"/>
      <c r="L6056" s="4">
        <v>1</v>
      </c>
      <c r="M6056" s="4" t="s">
        <v>1090</v>
      </c>
      <c r="N6056" s="4"/>
    </row>
    <row r="6057" spans="1:14" hidden="1" x14ac:dyDescent="0.3">
      <c r="A6057" s="5" t="s">
        <v>603</v>
      </c>
      <c r="B6057" s="5">
        <v>53</v>
      </c>
      <c r="C6057" s="5">
        <v>53.1</v>
      </c>
      <c r="D6057" s="4">
        <v>373</v>
      </c>
      <c r="E6057" s="4" t="s">
        <v>861</v>
      </c>
      <c r="F6057" s="4" t="s">
        <v>901</v>
      </c>
      <c r="G6057" s="4" t="s">
        <v>943</v>
      </c>
      <c r="H6057" s="4">
        <v>79.7</v>
      </c>
      <c r="I6057" s="4"/>
      <c r="J6057" s="4" t="s">
        <v>856</v>
      </c>
      <c r="K6057" s="4"/>
      <c r="L6057" s="4">
        <v>1</v>
      </c>
      <c r="M6057" s="4" t="s">
        <v>1090</v>
      </c>
      <c r="N6057" s="4"/>
    </row>
    <row r="6058" spans="1:14" hidden="1" x14ac:dyDescent="0.3">
      <c r="A6058" s="5" t="s">
        <v>603</v>
      </c>
      <c r="B6058" s="5">
        <v>53</v>
      </c>
      <c r="C6058" s="5">
        <v>53.1</v>
      </c>
      <c r="D6058" s="4">
        <v>373</v>
      </c>
      <c r="E6058" s="4" t="s">
        <v>861</v>
      </c>
      <c r="F6058" s="4" t="s">
        <v>901</v>
      </c>
      <c r="G6058" s="4" t="s">
        <v>1760</v>
      </c>
      <c r="H6058" s="52">
        <v>8.7084042630652849</v>
      </c>
      <c r="I6058" s="4"/>
      <c r="J6058" s="4"/>
      <c r="K6058" s="4"/>
      <c r="L6058" s="4">
        <v>1</v>
      </c>
      <c r="M6058" s="4" t="s">
        <v>1904</v>
      </c>
      <c r="N6058" s="4"/>
    </row>
    <row r="6059" spans="1:14" hidden="1" x14ac:dyDescent="0.3">
      <c r="A6059" s="5" t="s">
        <v>603</v>
      </c>
      <c r="B6059" s="5">
        <v>53</v>
      </c>
      <c r="C6059" s="5">
        <v>53.1</v>
      </c>
      <c r="D6059" s="4">
        <v>373</v>
      </c>
      <c r="E6059" s="4" t="s">
        <v>861</v>
      </c>
      <c r="F6059" s="4" t="s">
        <v>901</v>
      </c>
      <c r="G6059" s="4" t="s">
        <v>967</v>
      </c>
      <c r="H6059" s="4">
        <v>0.10384730145534778</v>
      </c>
      <c r="I6059" s="4"/>
      <c r="J6059" s="4" t="s">
        <v>856</v>
      </c>
      <c r="K6059" s="4"/>
      <c r="L6059" s="4">
        <v>1</v>
      </c>
      <c r="M6059" s="4" t="s">
        <v>1090</v>
      </c>
      <c r="N6059" s="4"/>
    </row>
    <row r="6060" spans="1:14" hidden="1" x14ac:dyDescent="0.3">
      <c r="A6060" s="5" t="s">
        <v>603</v>
      </c>
      <c r="B6060" s="5">
        <v>53</v>
      </c>
      <c r="C6060" s="5">
        <v>53.1</v>
      </c>
      <c r="D6060" s="4">
        <v>373</v>
      </c>
      <c r="E6060" s="4" t="s">
        <v>861</v>
      </c>
      <c r="F6060" s="12" t="s">
        <v>901</v>
      </c>
      <c r="G6060" s="4" t="s">
        <v>1759</v>
      </c>
      <c r="H6060" s="4">
        <v>0.90434428270157641</v>
      </c>
      <c r="I6060" s="4"/>
      <c r="J6060" s="4" t="s">
        <v>856</v>
      </c>
      <c r="K6060" s="4"/>
      <c r="L6060" s="4">
        <v>1</v>
      </c>
      <c r="M6060" s="4" t="s">
        <v>1090</v>
      </c>
      <c r="N6060" s="4"/>
    </row>
    <row r="6061" spans="1:14" hidden="1" x14ac:dyDescent="0.3">
      <c r="A6061" s="5" t="s">
        <v>603</v>
      </c>
      <c r="B6061" s="5">
        <v>53</v>
      </c>
      <c r="C6061" s="5">
        <v>53.1</v>
      </c>
      <c r="D6061" s="4">
        <v>373</v>
      </c>
      <c r="E6061" s="4" t="s">
        <v>861</v>
      </c>
      <c r="F6061" s="4" t="s">
        <v>901</v>
      </c>
      <c r="G6061" s="4" t="s">
        <v>1352</v>
      </c>
      <c r="H6061" s="4">
        <v>0.72</v>
      </c>
      <c r="I6061" s="4"/>
      <c r="J6061" s="4"/>
      <c r="K6061" s="4"/>
      <c r="L6061" s="4">
        <v>1</v>
      </c>
      <c r="M6061" s="4" t="s">
        <v>1090</v>
      </c>
      <c r="N6061" s="4"/>
    </row>
    <row r="6062" spans="1:14" hidden="1" x14ac:dyDescent="0.3">
      <c r="A6062" s="5" t="s">
        <v>603</v>
      </c>
      <c r="B6062" s="5">
        <v>53</v>
      </c>
      <c r="C6062" s="5">
        <v>53.1</v>
      </c>
      <c r="D6062" s="4">
        <v>373</v>
      </c>
      <c r="E6062" s="4" t="s">
        <v>861</v>
      </c>
      <c r="F6062" s="4" t="s">
        <v>901</v>
      </c>
      <c r="G6062" s="4" t="s">
        <v>1353</v>
      </c>
      <c r="H6062" s="4">
        <v>1.19976991977951</v>
      </c>
      <c r="I6062" s="4"/>
      <c r="J6062" s="4" t="s">
        <v>973</v>
      </c>
      <c r="K6062" s="4"/>
      <c r="L6062" s="4">
        <v>1</v>
      </c>
      <c r="M6062" s="4" t="s">
        <v>1090</v>
      </c>
      <c r="N6062" s="4"/>
    </row>
    <row r="6063" spans="1:14" hidden="1" x14ac:dyDescent="0.3">
      <c r="A6063" s="5" t="s">
        <v>603</v>
      </c>
      <c r="B6063" s="5">
        <v>53</v>
      </c>
      <c r="C6063" s="5">
        <v>53.1</v>
      </c>
      <c r="D6063" s="4">
        <v>373</v>
      </c>
      <c r="E6063" s="4" t="s">
        <v>861</v>
      </c>
      <c r="F6063" s="4" t="s">
        <v>901</v>
      </c>
      <c r="G6063" s="4" t="s">
        <v>1354</v>
      </c>
      <c r="H6063" s="4">
        <v>1.42441537949482</v>
      </c>
      <c r="I6063" s="4"/>
      <c r="J6063" s="4" t="s">
        <v>973</v>
      </c>
      <c r="K6063" s="4"/>
      <c r="L6063" s="4">
        <v>1</v>
      </c>
      <c r="M6063" s="4" t="s">
        <v>1090</v>
      </c>
      <c r="N6063" s="4"/>
    </row>
    <row r="6064" spans="1:14" hidden="1" x14ac:dyDescent="0.3">
      <c r="A6064" s="5" t="s">
        <v>603</v>
      </c>
      <c r="B6064" s="5">
        <v>53</v>
      </c>
      <c r="C6064" s="5">
        <v>53.1</v>
      </c>
      <c r="D6064" s="4">
        <v>373</v>
      </c>
      <c r="E6064" s="4" t="s">
        <v>861</v>
      </c>
      <c r="F6064" s="4" t="s">
        <v>901</v>
      </c>
      <c r="G6064" s="4" t="s">
        <v>853</v>
      </c>
      <c r="H6064" s="4">
        <v>1.4</v>
      </c>
      <c r="I6064" s="4"/>
      <c r="J6064" s="4" t="s">
        <v>1355</v>
      </c>
      <c r="K6064" s="4"/>
      <c r="L6064" s="4">
        <v>1</v>
      </c>
      <c r="M6064" s="4" t="s">
        <v>1090</v>
      </c>
      <c r="N6064" s="4"/>
    </row>
    <row r="6065" spans="1:14" hidden="1" x14ac:dyDescent="0.3">
      <c r="A6065" s="5" t="s">
        <v>603</v>
      </c>
      <c r="B6065" s="5">
        <v>53</v>
      </c>
      <c r="C6065" s="5">
        <v>53.1</v>
      </c>
      <c r="D6065" s="5">
        <v>374</v>
      </c>
      <c r="E6065" s="4" t="s">
        <v>861</v>
      </c>
      <c r="F6065" s="12">
        <v>0</v>
      </c>
      <c r="G6065" s="4" t="s">
        <v>1896</v>
      </c>
      <c r="H6065" s="4">
        <v>0.8</v>
      </c>
      <c r="I6065" s="4"/>
      <c r="J6065" s="17" t="s">
        <v>1347</v>
      </c>
      <c r="K6065" s="4"/>
      <c r="L6065" s="4">
        <v>1</v>
      </c>
      <c r="M6065" s="4" t="s">
        <v>1090</v>
      </c>
      <c r="N6065" s="4"/>
    </row>
    <row r="6066" spans="1:14" hidden="1" x14ac:dyDescent="0.3">
      <c r="A6066" s="5" t="s">
        <v>603</v>
      </c>
      <c r="B6066" s="5">
        <v>53</v>
      </c>
      <c r="C6066" s="5">
        <v>53.1</v>
      </c>
      <c r="D6066" s="5">
        <v>374</v>
      </c>
      <c r="E6066" s="4" t="s">
        <v>861</v>
      </c>
      <c r="F6066" s="12">
        <v>1</v>
      </c>
      <c r="G6066" s="4" t="s">
        <v>1896</v>
      </c>
      <c r="H6066" s="4">
        <v>6.8</v>
      </c>
      <c r="I6066" s="4"/>
      <c r="J6066" s="17" t="s">
        <v>1347</v>
      </c>
      <c r="K6066" s="4"/>
      <c r="L6066" s="4">
        <v>1</v>
      </c>
      <c r="M6066" s="4" t="s">
        <v>1090</v>
      </c>
      <c r="N6066" s="4"/>
    </row>
    <row r="6067" spans="1:14" hidden="1" x14ac:dyDescent="0.3">
      <c r="A6067" s="5" t="s">
        <v>603</v>
      </c>
      <c r="B6067" s="5">
        <v>53</v>
      </c>
      <c r="C6067" s="5">
        <v>53.1</v>
      </c>
      <c r="D6067" s="5">
        <v>374</v>
      </c>
      <c r="E6067" s="4" t="s">
        <v>861</v>
      </c>
      <c r="F6067" s="12">
        <v>2</v>
      </c>
      <c r="G6067" s="4" t="s">
        <v>1896</v>
      </c>
      <c r="H6067" s="4">
        <v>31</v>
      </c>
      <c r="I6067" s="4"/>
      <c r="J6067" s="17" t="s">
        <v>1347</v>
      </c>
      <c r="K6067" s="4"/>
      <c r="L6067" s="4">
        <v>1</v>
      </c>
      <c r="M6067" s="4" t="s">
        <v>1090</v>
      </c>
      <c r="N6067" s="4"/>
    </row>
    <row r="6068" spans="1:14" hidden="1" x14ac:dyDescent="0.3">
      <c r="A6068" s="5" t="s">
        <v>603</v>
      </c>
      <c r="B6068" s="5">
        <v>53</v>
      </c>
      <c r="C6068" s="5">
        <v>53.1</v>
      </c>
      <c r="D6068" s="5">
        <v>374</v>
      </c>
      <c r="E6068" s="4" t="s">
        <v>861</v>
      </c>
      <c r="F6068" s="12">
        <v>3</v>
      </c>
      <c r="G6068" s="4" t="s">
        <v>1896</v>
      </c>
      <c r="H6068" s="4">
        <v>48</v>
      </c>
      <c r="I6068" s="4"/>
      <c r="J6068" s="17" t="s">
        <v>1347</v>
      </c>
      <c r="K6068" s="4"/>
      <c r="L6068" s="4">
        <v>1</v>
      </c>
      <c r="M6068" s="4" t="s">
        <v>1090</v>
      </c>
      <c r="N6068" s="4"/>
    </row>
    <row r="6069" spans="1:14" hidden="1" x14ac:dyDescent="0.3">
      <c r="A6069" s="5" t="s">
        <v>603</v>
      </c>
      <c r="B6069" s="5">
        <v>53</v>
      </c>
      <c r="C6069" s="5">
        <v>53.1</v>
      </c>
      <c r="D6069" s="5">
        <v>374</v>
      </c>
      <c r="E6069" s="4" t="s">
        <v>861</v>
      </c>
      <c r="F6069" s="12">
        <v>4</v>
      </c>
      <c r="G6069" s="4" t="s">
        <v>1896</v>
      </c>
      <c r="H6069" s="4">
        <v>54</v>
      </c>
      <c r="I6069" s="4"/>
      <c r="J6069" s="17" t="s">
        <v>1347</v>
      </c>
      <c r="K6069" s="4"/>
      <c r="L6069" s="4">
        <v>1</v>
      </c>
      <c r="M6069" s="4" t="s">
        <v>1090</v>
      </c>
      <c r="N6069" s="4"/>
    </row>
    <row r="6070" spans="1:14" hidden="1" x14ac:dyDescent="0.3">
      <c r="A6070" s="5" t="s">
        <v>603</v>
      </c>
      <c r="B6070" s="5">
        <v>53</v>
      </c>
      <c r="C6070" s="5">
        <v>53.1</v>
      </c>
      <c r="D6070" s="5">
        <v>374</v>
      </c>
      <c r="E6070" s="4" t="s">
        <v>861</v>
      </c>
      <c r="F6070" s="12">
        <v>5</v>
      </c>
      <c r="G6070" s="4" t="s">
        <v>1896</v>
      </c>
      <c r="H6070" s="4">
        <v>57</v>
      </c>
      <c r="I6070" s="4"/>
      <c r="J6070" s="17" t="s">
        <v>1347</v>
      </c>
      <c r="K6070" s="4"/>
      <c r="L6070" s="4">
        <v>1</v>
      </c>
      <c r="M6070" s="4" t="s">
        <v>1090</v>
      </c>
      <c r="N6070" s="4"/>
    </row>
    <row r="6071" spans="1:14" hidden="1" x14ac:dyDescent="0.3">
      <c r="A6071" s="5" t="s">
        <v>603</v>
      </c>
      <c r="B6071" s="5">
        <v>53</v>
      </c>
      <c r="C6071" s="5">
        <v>53.1</v>
      </c>
      <c r="D6071" s="5">
        <v>374</v>
      </c>
      <c r="E6071" s="4" t="s">
        <v>861</v>
      </c>
      <c r="F6071" s="12">
        <v>7.5</v>
      </c>
      <c r="G6071" s="4" t="s">
        <v>1896</v>
      </c>
      <c r="H6071" s="4">
        <v>42.9</v>
      </c>
      <c r="I6071" s="4"/>
      <c r="J6071" s="17" t="s">
        <v>1347</v>
      </c>
      <c r="K6071" s="4"/>
      <c r="L6071" s="4">
        <v>1</v>
      </c>
      <c r="M6071" s="4" t="s">
        <v>1090</v>
      </c>
      <c r="N6071" s="4"/>
    </row>
    <row r="6072" spans="1:14" hidden="1" x14ac:dyDescent="0.3">
      <c r="A6072" s="5" t="s">
        <v>603</v>
      </c>
      <c r="B6072" s="5">
        <v>53</v>
      </c>
      <c r="C6072" s="5">
        <v>53.1</v>
      </c>
      <c r="D6072" s="5">
        <v>374</v>
      </c>
      <c r="E6072" s="4" t="s">
        <v>861</v>
      </c>
      <c r="F6072" s="12">
        <v>10</v>
      </c>
      <c r="G6072" s="4" t="s">
        <v>1896</v>
      </c>
      <c r="H6072" s="4">
        <v>51</v>
      </c>
      <c r="I6072" s="4"/>
      <c r="J6072" s="17" t="s">
        <v>1347</v>
      </c>
      <c r="K6072" s="4"/>
      <c r="L6072" s="4">
        <v>1</v>
      </c>
      <c r="M6072" s="4" t="s">
        <v>1090</v>
      </c>
      <c r="N6072" s="4"/>
    </row>
    <row r="6073" spans="1:14" hidden="1" x14ac:dyDescent="0.3">
      <c r="A6073" s="5" t="s">
        <v>603</v>
      </c>
      <c r="B6073" s="5">
        <v>53</v>
      </c>
      <c r="C6073" s="5">
        <v>53.1</v>
      </c>
      <c r="D6073" s="5">
        <v>374</v>
      </c>
      <c r="E6073" s="4" t="s">
        <v>861</v>
      </c>
      <c r="F6073" s="12">
        <v>14</v>
      </c>
      <c r="G6073" s="4" t="s">
        <v>1896</v>
      </c>
      <c r="H6073" s="4">
        <v>42</v>
      </c>
      <c r="I6073" s="4"/>
      <c r="J6073" s="17" t="s">
        <v>1347</v>
      </c>
      <c r="K6073" s="4"/>
      <c r="L6073" s="4">
        <v>1</v>
      </c>
      <c r="M6073" s="4" t="s">
        <v>1090</v>
      </c>
      <c r="N6073" s="4"/>
    </row>
    <row r="6074" spans="1:14" hidden="1" x14ac:dyDescent="0.3">
      <c r="A6074" s="5" t="s">
        <v>603</v>
      </c>
      <c r="B6074" s="5">
        <v>53</v>
      </c>
      <c r="C6074" s="5">
        <v>53.1</v>
      </c>
      <c r="D6074" s="5">
        <v>374</v>
      </c>
      <c r="E6074" s="4" t="s">
        <v>861</v>
      </c>
      <c r="F6074" s="12">
        <v>17</v>
      </c>
      <c r="G6074" s="4" t="s">
        <v>1896</v>
      </c>
      <c r="H6074" s="4">
        <v>36.6</v>
      </c>
      <c r="I6074" s="4"/>
      <c r="J6074" s="17" t="s">
        <v>1347</v>
      </c>
      <c r="K6074" s="4"/>
      <c r="L6074" s="4">
        <v>1</v>
      </c>
      <c r="M6074" s="4" t="s">
        <v>1090</v>
      </c>
      <c r="N6074" s="4"/>
    </row>
    <row r="6075" spans="1:14" hidden="1" x14ac:dyDescent="0.3">
      <c r="A6075" s="5" t="s">
        <v>603</v>
      </c>
      <c r="B6075" s="5">
        <v>53</v>
      </c>
      <c r="C6075" s="5">
        <v>53.1</v>
      </c>
      <c r="D6075" s="5">
        <v>374</v>
      </c>
      <c r="E6075" s="4" t="s">
        <v>861</v>
      </c>
      <c r="F6075" s="12">
        <v>20</v>
      </c>
      <c r="G6075" s="4" t="s">
        <v>1896</v>
      </c>
      <c r="H6075" s="4">
        <v>43.5</v>
      </c>
      <c r="I6075" s="4"/>
      <c r="J6075" s="17" t="s">
        <v>1347</v>
      </c>
      <c r="K6075" s="4"/>
      <c r="L6075" s="4">
        <v>1</v>
      </c>
      <c r="M6075" s="4" t="s">
        <v>1090</v>
      </c>
      <c r="N6075" s="4"/>
    </row>
    <row r="6076" spans="1:14" hidden="1" x14ac:dyDescent="0.3">
      <c r="A6076" s="5" t="s">
        <v>603</v>
      </c>
      <c r="B6076" s="5">
        <v>53</v>
      </c>
      <c r="C6076" s="5">
        <v>53.1</v>
      </c>
      <c r="D6076" s="5">
        <v>374</v>
      </c>
      <c r="E6076" s="4" t="s">
        <v>861</v>
      </c>
      <c r="F6076" s="12">
        <v>0</v>
      </c>
      <c r="G6076" s="4" t="s">
        <v>2229</v>
      </c>
      <c r="H6076" s="4">
        <v>0.38</v>
      </c>
      <c r="I6076" s="4"/>
      <c r="J6076" s="17" t="s">
        <v>1347</v>
      </c>
      <c r="K6076" s="4"/>
      <c r="L6076" s="4">
        <v>1</v>
      </c>
      <c r="M6076" s="4" t="s">
        <v>1090</v>
      </c>
      <c r="N6076" s="4"/>
    </row>
    <row r="6077" spans="1:14" hidden="1" x14ac:dyDescent="0.3">
      <c r="A6077" s="5" t="s">
        <v>603</v>
      </c>
      <c r="B6077" s="5">
        <v>53</v>
      </c>
      <c r="C6077" s="5">
        <v>53.1</v>
      </c>
      <c r="D6077" s="5">
        <v>374</v>
      </c>
      <c r="E6077" s="4" t="s">
        <v>861</v>
      </c>
      <c r="F6077" s="12">
        <v>1</v>
      </c>
      <c r="G6077" s="4" t="s">
        <v>2229</v>
      </c>
      <c r="H6077" s="4">
        <v>0.28999999999999998</v>
      </c>
      <c r="I6077" s="4"/>
      <c r="J6077" s="17" t="s">
        <v>1347</v>
      </c>
      <c r="K6077" s="4"/>
      <c r="L6077" s="4">
        <v>1</v>
      </c>
      <c r="M6077" s="4" t="s">
        <v>1090</v>
      </c>
      <c r="N6077" s="4"/>
    </row>
    <row r="6078" spans="1:14" hidden="1" x14ac:dyDescent="0.3">
      <c r="A6078" s="5" t="s">
        <v>603</v>
      </c>
      <c r="B6078" s="5">
        <v>53</v>
      </c>
      <c r="C6078" s="5">
        <v>53.1</v>
      </c>
      <c r="D6078" s="5">
        <v>374</v>
      </c>
      <c r="E6078" s="4" t="s">
        <v>861</v>
      </c>
      <c r="F6078" s="12">
        <v>2</v>
      </c>
      <c r="G6078" s="4" t="s">
        <v>2229</v>
      </c>
      <c r="H6078" s="4">
        <v>0.22</v>
      </c>
      <c r="I6078" s="4"/>
      <c r="J6078" s="17" t="s">
        <v>1347</v>
      </c>
      <c r="K6078" s="4"/>
      <c r="L6078" s="4">
        <v>1</v>
      </c>
      <c r="M6078" s="4" t="s">
        <v>1090</v>
      </c>
      <c r="N6078" s="4"/>
    </row>
    <row r="6079" spans="1:14" hidden="1" x14ac:dyDescent="0.3">
      <c r="A6079" s="5" t="s">
        <v>603</v>
      </c>
      <c r="B6079" s="5">
        <v>53</v>
      </c>
      <c r="C6079" s="5">
        <v>53.1</v>
      </c>
      <c r="D6079" s="5">
        <v>374</v>
      </c>
      <c r="E6079" s="4" t="s">
        <v>861</v>
      </c>
      <c r="F6079" s="12">
        <v>3</v>
      </c>
      <c r="G6079" s="4" t="s">
        <v>2229</v>
      </c>
      <c r="H6079" s="4">
        <v>0.28999999999999998</v>
      </c>
      <c r="I6079" s="4"/>
      <c r="J6079" s="17" t="s">
        <v>1347</v>
      </c>
      <c r="K6079" s="4"/>
      <c r="L6079" s="4">
        <v>1</v>
      </c>
      <c r="M6079" s="4" t="s">
        <v>1090</v>
      </c>
      <c r="N6079" s="4"/>
    </row>
    <row r="6080" spans="1:14" hidden="1" x14ac:dyDescent="0.3">
      <c r="A6080" s="5" t="s">
        <v>603</v>
      </c>
      <c r="B6080" s="5">
        <v>53</v>
      </c>
      <c r="C6080" s="5">
        <v>53.1</v>
      </c>
      <c r="D6080" s="5">
        <v>374</v>
      </c>
      <c r="E6080" s="4" t="s">
        <v>861</v>
      </c>
      <c r="F6080" s="12">
        <v>4</v>
      </c>
      <c r="G6080" s="4" t="s">
        <v>2229</v>
      </c>
      <c r="H6080" s="4">
        <v>0.32</v>
      </c>
      <c r="I6080" s="4"/>
      <c r="J6080" s="17" t="s">
        <v>1347</v>
      </c>
      <c r="K6080" s="4"/>
      <c r="L6080" s="4">
        <v>1</v>
      </c>
      <c r="M6080" s="4" t="s">
        <v>1090</v>
      </c>
      <c r="N6080" s="4"/>
    </row>
    <row r="6081" spans="1:14" hidden="1" x14ac:dyDescent="0.3">
      <c r="A6081" s="5" t="s">
        <v>603</v>
      </c>
      <c r="B6081" s="5">
        <v>53</v>
      </c>
      <c r="C6081" s="5">
        <v>53.1</v>
      </c>
      <c r="D6081" s="5">
        <v>374</v>
      </c>
      <c r="E6081" s="4" t="s">
        <v>861</v>
      </c>
      <c r="F6081" s="12">
        <v>5</v>
      </c>
      <c r="G6081" s="4" t="s">
        <v>2229</v>
      </c>
      <c r="H6081" s="4">
        <v>0.24</v>
      </c>
      <c r="I6081" s="4"/>
      <c r="J6081" s="17" t="s">
        <v>1347</v>
      </c>
      <c r="K6081" s="4"/>
      <c r="L6081" s="4">
        <v>1</v>
      </c>
      <c r="M6081" s="4" t="s">
        <v>1090</v>
      </c>
      <c r="N6081" s="4"/>
    </row>
    <row r="6082" spans="1:14" hidden="1" x14ac:dyDescent="0.3">
      <c r="A6082" s="5" t="s">
        <v>603</v>
      </c>
      <c r="B6082" s="5">
        <v>53</v>
      </c>
      <c r="C6082" s="5">
        <v>53.1</v>
      </c>
      <c r="D6082" s="5">
        <v>374</v>
      </c>
      <c r="E6082" s="4" t="s">
        <v>861</v>
      </c>
      <c r="F6082" s="12">
        <v>7.5</v>
      </c>
      <c r="G6082" s="4" t="s">
        <v>2229</v>
      </c>
      <c r="H6082" s="4">
        <v>0.5</v>
      </c>
      <c r="I6082" s="4"/>
      <c r="J6082" s="17" t="s">
        <v>1347</v>
      </c>
      <c r="K6082" s="4"/>
      <c r="L6082" s="4">
        <v>1</v>
      </c>
      <c r="M6082" s="4" t="s">
        <v>1090</v>
      </c>
      <c r="N6082" s="4"/>
    </row>
    <row r="6083" spans="1:14" hidden="1" x14ac:dyDescent="0.3">
      <c r="A6083" s="5" t="s">
        <v>603</v>
      </c>
      <c r="B6083" s="5">
        <v>53</v>
      </c>
      <c r="C6083" s="5">
        <v>53.1</v>
      </c>
      <c r="D6083" s="5">
        <v>374</v>
      </c>
      <c r="E6083" s="4" t="s">
        <v>861</v>
      </c>
      <c r="F6083" s="12">
        <v>10</v>
      </c>
      <c r="G6083" s="4" t="s">
        <v>2229</v>
      </c>
      <c r="H6083" s="4">
        <v>0.19</v>
      </c>
      <c r="I6083" s="4"/>
      <c r="J6083" s="17" t="s">
        <v>1347</v>
      </c>
      <c r="K6083" s="4"/>
      <c r="L6083" s="4">
        <v>1</v>
      </c>
      <c r="M6083" s="4" t="s">
        <v>1090</v>
      </c>
      <c r="N6083" s="4"/>
    </row>
    <row r="6084" spans="1:14" hidden="1" x14ac:dyDescent="0.3">
      <c r="A6084" s="5" t="s">
        <v>603</v>
      </c>
      <c r="B6084" s="5">
        <v>53</v>
      </c>
      <c r="C6084" s="5">
        <v>53.1</v>
      </c>
      <c r="D6084" s="5">
        <v>374</v>
      </c>
      <c r="E6084" s="4" t="s">
        <v>861</v>
      </c>
      <c r="F6084" s="12">
        <v>14</v>
      </c>
      <c r="G6084" s="4" t="s">
        <v>2229</v>
      </c>
      <c r="H6084" s="4">
        <v>0.27</v>
      </c>
      <c r="I6084" s="4"/>
      <c r="J6084" s="17" t="s">
        <v>1347</v>
      </c>
      <c r="K6084" s="4"/>
      <c r="L6084" s="4">
        <v>1</v>
      </c>
      <c r="M6084" s="4" t="s">
        <v>1090</v>
      </c>
      <c r="N6084" s="4"/>
    </row>
    <row r="6085" spans="1:14" hidden="1" x14ac:dyDescent="0.3">
      <c r="A6085" s="5" t="s">
        <v>603</v>
      </c>
      <c r="B6085" s="5">
        <v>53</v>
      </c>
      <c r="C6085" s="5">
        <v>53.1</v>
      </c>
      <c r="D6085" s="5">
        <v>374</v>
      </c>
      <c r="E6085" s="4" t="s">
        <v>861</v>
      </c>
      <c r="F6085" s="12">
        <v>17</v>
      </c>
      <c r="G6085" s="4" t="s">
        <v>2229</v>
      </c>
      <c r="H6085" s="4">
        <v>0.28999999999999998</v>
      </c>
      <c r="I6085" s="4"/>
      <c r="J6085" s="17" t="s">
        <v>1347</v>
      </c>
      <c r="K6085" s="4"/>
      <c r="L6085" s="4">
        <v>1</v>
      </c>
      <c r="M6085" s="4" t="s">
        <v>1090</v>
      </c>
      <c r="N6085" s="4"/>
    </row>
    <row r="6086" spans="1:14" hidden="1" x14ac:dyDescent="0.3">
      <c r="A6086" s="5" t="s">
        <v>603</v>
      </c>
      <c r="B6086" s="5">
        <v>53</v>
      </c>
      <c r="C6086" s="5">
        <v>53.1</v>
      </c>
      <c r="D6086" s="5">
        <v>374</v>
      </c>
      <c r="E6086" s="4" t="s">
        <v>861</v>
      </c>
      <c r="F6086" s="12">
        <v>20</v>
      </c>
      <c r="G6086" s="4" t="s">
        <v>2229</v>
      </c>
      <c r="H6086" s="4">
        <v>0.79</v>
      </c>
      <c r="I6086" s="4"/>
      <c r="J6086" s="17" t="s">
        <v>1347</v>
      </c>
      <c r="K6086" s="4"/>
      <c r="L6086" s="4">
        <v>1</v>
      </c>
      <c r="M6086" s="4" t="s">
        <v>1090</v>
      </c>
      <c r="N6086" s="4"/>
    </row>
    <row r="6087" spans="1:14" hidden="1" x14ac:dyDescent="0.3">
      <c r="A6087" s="5" t="s">
        <v>603</v>
      </c>
      <c r="B6087" s="5">
        <v>53</v>
      </c>
      <c r="C6087" s="5">
        <v>53.1</v>
      </c>
      <c r="D6087" s="5">
        <v>374</v>
      </c>
      <c r="E6087" s="4" t="s">
        <v>861</v>
      </c>
      <c r="F6087" s="12">
        <v>0</v>
      </c>
      <c r="G6087" s="4" t="s">
        <v>874</v>
      </c>
      <c r="H6087" s="4">
        <v>182.88851384865109</v>
      </c>
      <c r="I6087" s="4"/>
      <c r="J6087" s="17" t="s">
        <v>1348</v>
      </c>
      <c r="K6087" s="4"/>
      <c r="L6087" s="4">
        <v>1</v>
      </c>
      <c r="M6087" s="4" t="s">
        <v>1090</v>
      </c>
      <c r="N6087" s="4"/>
    </row>
    <row r="6088" spans="1:14" hidden="1" x14ac:dyDescent="0.3">
      <c r="A6088" s="5" t="s">
        <v>603</v>
      </c>
      <c r="B6088" s="5">
        <v>53</v>
      </c>
      <c r="C6088" s="5">
        <v>53.1</v>
      </c>
      <c r="D6088" s="5">
        <v>374</v>
      </c>
      <c r="E6088" s="4" t="s">
        <v>861</v>
      </c>
      <c r="F6088" s="12">
        <v>0.1</v>
      </c>
      <c r="G6088" s="4" t="s">
        <v>874</v>
      </c>
      <c r="H6088" s="4">
        <v>179.97610516217489</v>
      </c>
      <c r="I6088" s="4"/>
      <c r="J6088" s="17" t="s">
        <v>1348</v>
      </c>
      <c r="K6088" s="4"/>
      <c r="L6088" s="4">
        <v>1</v>
      </c>
      <c r="M6088" s="4" t="s">
        <v>1090</v>
      </c>
      <c r="N6088" s="4"/>
    </row>
    <row r="6089" spans="1:14" hidden="1" x14ac:dyDescent="0.3">
      <c r="A6089" s="5" t="s">
        <v>603</v>
      </c>
      <c r="B6089" s="5">
        <v>53</v>
      </c>
      <c r="C6089" s="5">
        <v>53.1</v>
      </c>
      <c r="D6089" s="5">
        <v>374</v>
      </c>
      <c r="E6089" s="4" t="s">
        <v>861</v>
      </c>
      <c r="F6089" s="12">
        <v>0.2</v>
      </c>
      <c r="G6089" s="4" t="s">
        <v>874</v>
      </c>
      <c r="H6089" s="4">
        <v>181.05841920106806</v>
      </c>
      <c r="I6089" s="4"/>
      <c r="J6089" s="17" t="s">
        <v>1348</v>
      </c>
      <c r="K6089" s="4"/>
      <c r="L6089" s="4">
        <v>1</v>
      </c>
      <c r="M6089" s="4" t="s">
        <v>1090</v>
      </c>
      <c r="N6089" s="4"/>
    </row>
    <row r="6090" spans="1:14" hidden="1" x14ac:dyDescent="0.3">
      <c r="A6090" s="5" t="s">
        <v>603</v>
      </c>
      <c r="B6090" s="5">
        <v>53</v>
      </c>
      <c r="C6090" s="5">
        <v>53.1</v>
      </c>
      <c r="D6090" s="5">
        <v>374</v>
      </c>
      <c r="E6090" s="4" t="s">
        <v>861</v>
      </c>
      <c r="F6090" s="12">
        <v>0.3</v>
      </c>
      <c r="G6090" s="4" t="s">
        <v>874</v>
      </c>
      <c r="H6090" s="4">
        <v>183.08333037565185</v>
      </c>
      <c r="I6090" s="4"/>
      <c r="J6090" s="17" t="s">
        <v>1348</v>
      </c>
      <c r="K6090" s="4"/>
      <c r="L6090" s="4">
        <v>1</v>
      </c>
      <c r="M6090" s="4" t="s">
        <v>1090</v>
      </c>
      <c r="N6090" s="4"/>
    </row>
    <row r="6091" spans="1:14" hidden="1" x14ac:dyDescent="0.3">
      <c r="A6091" s="5" t="s">
        <v>603</v>
      </c>
      <c r="B6091" s="5">
        <v>53</v>
      </c>
      <c r="C6091" s="5">
        <v>53.1</v>
      </c>
      <c r="D6091" s="5">
        <v>374</v>
      </c>
      <c r="E6091" s="4" t="s">
        <v>861</v>
      </c>
      <c r="F6091" s="12">
        <v>0.4</v>
      </c>
      <c r="G6091" s="4" t="s">
        <v>874</v>
      </c>
      <c r="H6091" s="4">
        <v>189.69134954402148</v>
      </c>
      <c r="I6091" s="4"/>
      <c r="J6091" s="17" t="s">
        <v>1348</v>
      </c>
      <c r="K6091" s="4"/>
      <c r="L6091" s="4">
        <v>1</v>
      </c>
      <c r="M6091" s="4" t="s">
        <v>1090</v>
      </c>
      <c r="N6091" s="4"/>
    </row>
    <row r="6092" spans="1:14" hidden="1" x14ac:dyDescent="0.3">
      <c r="A6092" s="5" t="s">
        <v>603</v>
      </c>
      <c r="B6092" s="5">
        <v>53</v>
      </c>
      <c r="C6092" s="5">
        <v>53.1</v>
      </c>
      <c r="D6092" s="5">
        <v>374</v>
      </c>
      <c r="E6092" s="4" t="s">
        <v>861</v>
      </c>
      <c r="F6092" s="12">
        <v>0.5</v>
      </c>
      <c r="G6092" s="4" t="s">
        <v>874</v>
      </c>
      <c r="H6092" s="4">
        <v>126.40746376808374</v>
      </c>
      <c r="I6092" s="4"/>
      <c r="J6092" s="17" t="s">
        <v>1348</v>
      </c>
      <c r="K6092" s="4"/>
      <c r="L6092" s="4">
        <v>1</v>
      </c>
      <c r="M6092" s="4" t="s">
        <v>1090</v>
      </c>
      <c r="N6092" s="4"/>
    </row>
    <row r="6093" spans="1:14" hidden="1" x14ac:dyDescent="0.3">
      <c r="A6093" s="5" t="s">
        <v>603</v>
      </c>
      <c r="B6093" s="5">
        <v>53</v>
      </c>
      <c r="C6093" s="5">
        <v>53.1</v>
      </c>
      <c r="D6093" s="5">
        <v>374</v>
      </c>
      <c r="E6093" s="4" t="s">
        <v>861</v>
      </c>
      <c r="F6093" s="12">
        <v>0.6</v>
      </c>
      <c r="G6093" s="4" t="s">
        <v>874</v>
      </c>
      <c r="H6093" s="4">
        <v>157.2120891586907</v>
      </c>
      <c r="I6093" s="4"/>
      <c r="J6093" s="17" t="s">
        <v>1348</v>
      </c>
      <c r="K6093" s="4"/>
      <c r="L6093" s="4">
        <v>1</v>
      </c>
      <c r="M6093" s="4" t="s">
        <v>1090</v>
      </c>
      <c r="N6093" s="4"/>
    </row>
    <row r="6094" spans="1:14" hidden="1" x14ac:dyDescent="0.3">
      <c r="A6094" s="5" t="s">
        <v>603</v>
      </c>
      <c r="B6094" s="5">
        <v>53</v>
      </c>
      <c r="C6094" s="5">
        <v>53.1</v>
      </c>
      <c r="D6094" s="5">
        <v>374</v>
      </c>
      <c r="E6094" s="4" t="s">
        <v>861</v>
      </c>
      <c r="F6094" s="12">
        <v>0.7</v>
      </c>
      <c r="G6094" s="4" t="s">
        <v>874</v>
      </c>
      <c r="H6094" s="4">
        <v>137.71075802154272</v>
      </c>
      <c r="I6094" s="4"/>
      <c r="J6094" s="17" t="s">
        <v>1348</v>
      </c>
      <c r="K6094" s="4"/>
      <c r="L6094" s="4">
        <v>1</v>
      </c>
      <c r="M6094" s="4" t="s">
        <v>1090</v>
      </c>
      <c r="N6094" s="4"/>
    </row>
    <row r="6095" spans="1:14" hidden="1" x14ac:dyDescent="0.3">
      <c r="A6095" s="5" t="s">
        <v>603</v>
      </c>
      <c r="B6095" s="5">
        <v>53</v>
      </c>
      <c r="C6095" s="5">
        <v>53.1</v>
      </c>
      <c r="D6095" s="5">
        <v>374</v>
      </c>
      <c r="E6095" s="4" t="s">
        <v>861</v>
      </c>
      <c r="F6095" s="12">
        <v>0.8</v>
      </c>
      <c r="G6095" s="4" t="s">
        <v>874</v>
      </c>
      <c r="H6095" s="4">
        <v>109.54796280768863</v>
      </c>
      <c r="I6095" s="4"/>
      <c r="J6095" s="17" t="s">
        <v>1348</v>
      </c>
      <c r="K6095" s="4"/>
      <c r="L6095" s="4">
        <v>1</v>
      </c>
      <c r="M6095" s="4" t="s">
        <v>1090</v>
      </c>
      <c r="N6095" s="4"/>
    </row>
    <row r="6096" spans="1:14" hidden="1" x14ac:dyDescent="0.3">
      <c r="A6096" s="5" t="s">
        <v>603</v>
      </c>
      <c r="B6096" s="5">
        <v>53</v>
      </c>
      <c r="C6096" s="5">
        <v>53.1</v>
      </c>
      <c r="D6096" s="5">
        <v>374</v>
      </c>
      <c r="E6096" s="4" t="s">
        <v>861</v>
      </c>
      <c r="F6096" s="12">
        <v>0.9</v>
      </c>
      <c r="G6096" s="4" t="s">
        <v>874</v>
      </c>
      <c r="H6096" s="4">
        <v>91.360167345015526</v>
      </c>
      <c r="I6096" s="4"/>
      <c r="J6096" s="17" t="s">
        <v>1348</v>
      </c>
      <c r="K6096" s="4"/>
      <c r="L6096" s="4">
        <v>1</v>
      </c>
      <c r="M6096" s="4" t="s">
        <v>1090</v>
      </c>
      <c r="N6096" s="4"/>
    </row>
    <row r="6097" spans="1:14" hidden="1" x14ac:dyDescent="0.3">
      <c r="A6097" s="5" t="s">
        <v>603</v>
      </c>
      <c r="B6097" s="5">
        <v>53</v>
      </c>
      <c r="C6097" s="5">
        <v>53.1</v>
      </c>
      <c r="D6097" s="5">
        <v>374</v>
      </c>
      <c r="E6097" s="4" t="s">
        <v>861</v>
      </c>
      <c r="F6097" s="12">
        <v>1</v>
      </c>
      <c r="G6097" s="4" t="s">
        <v>874</v>
      </c>
      <c r="H6097" s="4">
        <v>66.054681193839457</v>
      </c>
      <c r="I6097" s="4"/>
      <c r="J6097" s="17" t="s">
        <v>1348</v>
      </c>
      <c r="K6097" s="4"/>
      <c r="L6097" s="4">
        <v>1</v>
      </c>
      <c r="M6097" s="4" t="s">
        <v>1090</v>
      </c>
      <c r="N6097" s="4"/>
    </row>
    <row r="6098" spans="1:14" hidden="1" x14ac:dyDescent="0.3">
      <c r="A6098" s="5" t="s">
        <v>603</v>
      </c>
      <c r="B6098" s="5">
        <v>53</v>
      </c>
      <c r="C6098" s="5">
        <v>53.1</v>
      </c>
      <c r="D6098" s="5">
        <v>374</v>
      </c>
      <c r="E6098" s="4" t="s">
        <v>861</v>
      </c>
      <c r="F6098" s="12">
        <v>1.1000000000000001</v>
      </c>
      <c r="G6098" s="4" t="s">
        <v>874</v>
      </c>
      <c r="H6098" s="4">
        <v>38.526515575518211</v>
      </c>
      <c r="I6098" s="4"/>
      <c r="J6098" s="17" t="s">
        <v>1348</v>
      </c>
      <c r="K6098" s="4"/>
      <c r="L6098" s="4">
        <v>1</v>
      </c>
      <c r="M6098" s="4" t="s">
        <v>1090</v>
      </c>
      <c r="N6098" s="4"/>
    </row>
    <row r="6099" spans="1:14" hidden="1" x14ac:dyDescent="0.3">
      <c r="A6099" s="5" t="s">
        <v>603</v>
      </c>
      <c r="B6099" s="5">
        <v>53</v>
      </c>
      <c r="C6099" s="5">
        <v>53.1</v>
      </c>
      <c r="D6099" s="5">
        <v>374</v>
      </c>
      <c r="E6099" s="4" t="s">
        <v>861</v>
      </c>
      <c r="F6099" s="12">
        <v>1.2</v>
      </c>
      <c r="G6099" s="4" t="s">
        <v>874</v>
      </c>
      <c r="H6099" s="4">
        <v>16.626382959441496</v>
      </c>
      <c r="I6099" s="4"/>
      <c r="J6099" s="17" t="s">
        <v>1348</v>
      </c>
      <c r="K6099" s="4"/>
      <c r="L6099" s="4">
        <v>1</v>
      </c>
      <c r="M6099" s="4" t="s">
        <v>1090</v>
      </c>
      <c r="N6099" s="4"/>
    </row>
    <row r="6100" spans="1:14" hidden="1" x14ac:dyDescent="0.3">
      <c r="A6100" s="5" t="s">
        <v>603</v>
      </c>
      <c r="B6100" s="5">
        <v>53</v>
      </c>
      <c r="C6100" s="5">
        <v>53.1</v>
      </c>
      <c r="D6100" s="5">
        <v>374</v>
      </c>
      <c r="E6100" s="4" t="s">
        <v>861</v>
      </c>
      <c r="F6100" s="12">
        <v>1.3</v>
      </c>
      <c r="G6100" s="4" t="s">
        <v>874</v>
      </c>
      <c r="H6100" s="4">
        <v>0.79901602340905997</v>
      </c>
      <c r="I6100" s="4"/>
      <c r="J6100" s="17" t="s">
        <v>1348</v>
      </c>
      <c r="K6100" s="4"/>
      <c r="L6100" s="4">
        <v>1</v>
      </c>
      <c r="M6100" s="4" t="s">
        <v>1090</v>
      </c>
      <c r="N6100" s="4"/>
    </row>
    <row r="6101" spans="1:14" hidden="1" x14ac:dyDescent="0.3">
      <c r="A6101" s="5" t="s">
        <v>603</v>
      </c>
      <c r="B6101" s="5">
        <v>53</v>
      </c>
      <c r="C6101" s="5">
        <v>53.1</v>
      </c>
      <c r="D6101" s="5">
        <v>374</v>
      </c>
      <c r="E6101" s="4" t="s">
        <v>861</v>
      </c>
      <c r="F6101" s="12">
        <v>1.4</v>
      </c>
      <c r="G6101" s="4" t="s">
        <v>874</v>
      </c>
      <c r="H6101" s="4">
        <v>-0.57060319671758131</v>
      </c>
      <c r="I6101" s="4"/>
      <c r="J6101" s="17" t="s">
        <v>1348</v>
      </c>
      <c r="K6101" s="4"/>
      <c r="L6101" s="4">
        <v>1</v>
      </c>
      <c r="M6101" s="4" t="s">
        <v>1090</v>
      </c>
      <c r="N6101" s="4"/>
    </row>
    <row r="6102" spans="1:14" hidden="1" x14ac:dyDescent="0.3">
      <c r="A6102" s="5" t="s">
        <v>603</v>
      </c>
      <c r="B6102" s="5">
        <v>53</v>
      </c>
      <c r="C6102" s="5">
        <v>53.1</v>
      </c>
      <c r="D6102" s="5">
        <v>374</v>
      </c>
      <c r="E6102" s="4" t="s">
        <v>861</v>
      </c>
      <c r="F6102" s="12">
        <v>1.5</v>
      </c>
      <c r="G6102" s="4" t="s">
        <v>874</v>
      </c>
      <c r="H6102" s="4">
        <v>-0.60799222715207302</v>
      </c>
      <c r="I6102" s="4"/>
      <c r="J6102" s="17" t="s">
        <v>1348</v>
      </c>
      <c r="K6102" s="4"/>
      <c r="L6102" s="4">
        <v>1</v>
      </c>
      <c r="M6102" s="4" t="s">
        <v>1090</v>
      </c>
      <c r="N6102" s="4"/>
    </row>
    <row r="6103" spans="1:14" hidden="1" x14ac:dyDescent="0.3">
      <c r="A6103" s="5" t="s">
        <v>603</v>
      </c>
      <c r="B6103" s="5">
        <v>53</v>
      </c>
      <c r="C6103" s="5">
        <v>53.1</v>
      </c>
      <c r="D6103" s="5">
        <v>374</v>
      </c>
      <c r="E6103" s="4" t="s">
        <v>861</v>
      </c>
      <c r="F6103" s="12">
        <v>1.6</v>
      </c>
      <c r="G6103" s="4" t="s">
        <v>874</v>
      </c>
      <c r="H6103" s="4">
        <v>-0.56076397818218882</v>
      </c>
      <c r="I6103" s="4"/>
      <c r="J6103" s="17" t="s">
        <v>1348</v>
      </c>
      <c r="K6103" s="4"/>
      <c r="L6103" s="4">
        <v>1</v>
      </c>
      <c r="M6103" s="4" t="s">
        <v>1090</v>
      </c>
      <c r="N6103" s="4"/>
    </row>
    <row r="6104" spans="1:14" hidden="1" x14ac:dyDescent="0.3">
      <c r="A6104" s="5" t="s">
        <v>603</v>
      </c>
      <c r="B6104" s="5">
        <v>53</v>
      </c>
      <c r="C6104" s="5">
        <v>53.1</v>
      </c>
      <c r="D6104" s="5">
        <v>374</v>
      </c>
      <c r="E6104" s="4" t="s">
        <v>861</v>
      </c>
      <c r="F6104" s="12">
        <v>1.7000000000000002</v>
      </c>
      <c r="G6104" s="4" t="s">
        <v>874</v>
      </c>
      <c r="H6104" s="4">
        <v>-0.58044241525297391</v>
      </c>
      <c r="I6104" s="4"/>
      <c r="J6104" s="17" t="s">
        <v>1348</v>
      </c>
      <c r="K6104" s="4"/>
      <c r="L6104" s="4">
        <v>1</v>
      </c>
      <c r="M6104" s="4" t="s">
        <v>1090</v>
      </c>
      <c r="N6104" s="4"/>
    </row>
    <row r="6105" spans="1:14" hidden="1" x14ac:dyDescent="0.3">
      <c r="A6105" s="5" t="s">
        <v>603</v>
      </c>
      <c r="B6105" s="5">
        <v>53</v>
      </c>
      <c r="C6105" s="5">
        <v>53.1</v>
      </c>
      <c r="D6105" s="5">
        <v>374</v>
      </c>
      <c r="E6105" s="4" t="s">
        <v>861</v>
      </c>
      <c r="F6105" s="12">
        <v>1.8</v>
      </c>
      <c r="G6105" s="4" t="s">
        <v>874</v>
      </c>
      <c r="H6105" s="4">
        <v>-0.60504046159145519</v>
      </c>
      <c r="I6105" s="4"/>
      <c r="J6105" s="17" t="s">
        <v>1348</v>
      </c>
      <c r="K6105" s="4"/>
      <c r="L6105" s="4">
        <v>1</v>
      </c>
      <c r="M6105" s="4" t="s">
        <v>1090</v>
      </c>
      <c r="N6105" s="4"/>
    </row>
    <row r="6106" spans="1:14" hidden="1" x14ac:dyDescent="0.3">
      <c r="A6106" s="5" t="s">
        <v>603</v>
      </c>
      <c r="B6106" s="5">
        <v>53</v>
      </c>
      <c r="C6106" s="5">
        <v>53.1</v>
      </c>
      <c r="D6106" s="5">
        <v>374</v>
      </c>
      <c r="E6106" s="4" t="s">
        <v>861</v>
      </c>
      <c r="F6106" s="12">
        <v>1.9000000000000001</v>
      </c>
      <c r="G6106" s="4" t="s">
        <v>874</v>
      </c>
      <c r="H6106" s="4">
        <v>-0.64341341387948614</v>
      </c>
      <c r="I6106" s="4"/>
      <c r="J6106" s="17" t="s">
        <v>1348</v>
      </c>
      <c r="K6106" s="4"/>
      <c r="L6106" s="4">
        <v>1</v>
      </c>
      <c r="M6106" s="4" t="s">
        <v>1090</v>
      </c>
      <c r="N6106" s="4"/>
    </row>
    <row r="6107" spans="1:14" hidden="1" x14ac:dyDescent="0.3">
      <c r="A6107" s="5" t="s">
        <v>603</v>
      </c>
      <c r="B6107" s="5">
        <v>53</v>
      </c>
      <c r="C6107" s="5">
        <v>53.1</v>
      </c>
      <c r="D6107" s="5">
        <v>374</v>
      </c>
      <c r="E6107" s="4" t="s">
        <v>861</v>
      </c>
      <c r="F6107" s="12">
        <v>2</v>
      </c>
      <c r="G6107" s="4" t="s">
        <v>874</v>
      </c>
      <c r="H6107" s="4">
        <v>-0.62471889866224029</v>
      </c>
      <c r="I6107" s="4"/>
      <c r="J6107" s="17" t="s">
        <v>1348</v>
      </c>
      <c r="K6107" s="4"/>
      <c r="L6107" s="4">
        <v>1</v>
      </c>
      <c r="M6107" s="4" t="s">
        <v>1090</v>
      </c>
      <c r="N6107" s="4"/>
    </row>
    <row r="6108" spans="1:14" hidden="1" x14ac:dyDescent="0.3">
      <c r="A6108" s="5" t="s">
        <v>603</v>
      </c>
      <c r="B6108" s="5">
        <v>53</v>
      </c>
      <c r="C6108" s="5">
        <v>53.1</v>
      </c>
      <c r="D6108" s="5">
        <v>374</v>
      </c>
      <c r="E6108" s="4" t="s">
        <v>861</v>
      </c>
      <c r="F6108" s="12">
        <v>2.1</v>
      </c>
      <c r="G6108" s="4" t="s">
        <v>874</v>
      </c>
      <c r="H6108" s="4">
        <v>0</v>
      </c>
      <c r="I6108" s="4"/>
      <c r="J6108" s="17" t="s">
        <v>1348</v>
      </c>
      <c r="K6108" s="4"/>
      <c r="L6108" s="4">
        <v>1</v>
      </c>
      <c r="M6108" s="4" t="s">
        <v>1090</v>
      </c>
      <c r="N6108" s="4"/>
    </row>
    <row r="6109" spans="1:14" hidden="1" x14ac:dyDescent="0.3">
      <c r="A6109" s="5" t="s">
        <v>603</v>
      </c>
      <c r="B6109" s="5">
        <v>53</v>
      </c>
      <c r="C6109" s="5">
        <v>53.1</v>
      </c>
      <c r="D6109" s="5">
        <v>374</v>
      </c>
      <c r="E6109" s="4" t="s">
        <v>861</v>
      </c>
      <c r="F6109" s="12">
        <v>2.2000000000000002</v>
      </c>
      <c r="G6109" s="4" t="s">
        <v>874</v>
      </c>
      <c r="H6109" s="4">
        <v>0</v>
      </c>
      <c r="I6109" s="4"/>
      <c r="J6109" s="17" t="s">
        <v>1348</v>
      </c>
      <c r="K6109" s="4"/>
      <c r="L6109" s="4">
        <v>1</v>
      </c>
      <c r="M6109" s="4" t="s">
        <v>1090</v>
      </c>
      <c r="N6109" s="4"/>
    </row>
    <row r="6110" spans="1:14" hidden="1" x14ac:dyDescent="0.3">
      <c r="A6110" s="5" t="s">
        <v>603</v>
      </c>
      <c r="B6110" s="5">
        <v>53</v>
      </c>
      <c r="C6110" s="5">
        <v>53.1</v>
      </c>
      <c r="D6110" s="5">
        <v>374</v>
      </c>
      <c r="E6110" s="4" t="s">
        <v>861</v>
      </c>
      <c r="F6110" s="12">
        <v>2.2999999999999998</v>
      </c>
      <c r="G6110" s="4" t="s">
        <v>874</v>
      </c>
      <c r="H6110" s="4">
        <v>0</v>
      </c>
      <c r="I6110" s="4"/>
      <c r="J6110" s="17" t="s">
        <v>1348</v>
      </c>
      <c r="K6110" s="4"/>
      <c r="L6110" s="4">
        <v>1</v>
      </c>
      <c r="M6110" s="4" t="s">
        <v>1090</v>
      </c>
      <c r="N6110" s="4"/>
    </row>
    <row r="6111" spans="1:14" hidden="1" x14ac:dyDescent="0.3">
      <c r="A6111" s="5" t="s">
        <v>603</v>
      </c>
      <c r="B6111" s="5">
        <v>53</v>
      </c>
      <c r="C6111" s="5">
        <v>53.1</v>
      </c>
      <c r="D6111" s="5">
        <v>374</v>
      </c>
      <c r="E6111" s="4" t="s">
        <v>861</v>
      </c>
      <c r="F6111" s="12">
        <v>2.4</v>
      </c>
      <c r="G6111" s="4" t="s">
        <v>874</v>
      </c>
      <c r="H6111" s="4">
        <v>0</v>
      </c>
      <c r="I6111" s="4"/>
      <c r="J6111" s="17" t="s">
        <v>1348</v>
      </c>
      <c r="K6111" s="4"/>
      <c r="L6111" s="4">
        <v>1</v>
      </c>
      <c r="M6111" s="4" t="s">
        <v>1090</v>
      </c>
      <c r="N6111" s="4"/>
    </row>
    <row r="6112" spans="1:14" hidden="1" x14ac:dyDescent="0.3">
      <c r="A6112" s="5" t="s">
        <v>603</v>
      </c>
      <c r="B6112" s="5">
        <v>53</v>
      </c>
      <c r="C6112" s="5">
        <v>53.1</v>
      </c>
      <c r="D6112" s="5">
        <v>374</v>
      </c>
      <c r="E6112" s="4" t="s">
        <v>861</v>
      </c>
      <c r="F6112" s="12">
        <v>2.5</v>
      </c>
      <c r="G6112" s="4" t="s">
        <v>874</v>
      </c>
      <c r="H6112" s="4">
        <v>0</v>
      </c>
      <c r="I6112" s="4"/>
      <c r="J6112" s="17" t="s">
        <v>1348</v>
      </c>
      <c r="K6112" s="4"/>
      <c r="L6112" s="4">
        <v>1</v>
      </c>
      <c r="M6112" s="4" t="s">
        <v>1090</v>
      </c>
      <c r="N6112" s="4"/>
    </row>
    <row r="6113" spans="1:14" hidden="1" x14ac:dyDescent="0.3">
      <c r="A6113" s="5" t="s">
        <v>603</v>
      </c>
      <c r="B6113" s="5">
        <v>53</v>
      </c>
      <c r="C6113" s="5">
        <v>53.1</v>
      </c>
      <c r="D6113" s="5">
        <v>374</v>
      </c>
      <c r="E6113" s="4" t="s">
        <v>861</v>
      </c>
      <c r="F6113" s="12">
        <v>2.6</v>
      </c>
      <c r="G6113" s="4" t="s">
        <v>874</v>
      </c>
      <c r="H6113" s="4">
        <v>0</v>
      </c>
      <c r="I6113" s="4"/>
      <c r="J6113" s="17" t="s">
        <v>1348</v>
      </c>
      <c r="K6113" s="4"/>
      <c r="L6113" s="4">
        <v>1</v>
      </c>
      <c r="M6113" s="4" t="s">
        <v>1090</v>
      </c>
      <c r="N6113" s="4"/>
    </row>
    <row r="6114" spans="1:14" hidden="1" x14ac:dyDescent="0.3">
      <c r="A6114" s="5" t="s">
        <v>603</v>
      </c>
      <c r="B6114" s="5">
        <v>53</v>
      </c>
      <c r="C6114" s="5">
        <v>53.1</v>
      </c>
      <c r="D6114" s="5">
        <v>374</v>
      </c>
      <c r="E6114" s="4" t="s">
        <v>861</v>
      </c>
      <c r="F6114" s="12">
        <v>2.7</v>
      </c>
      <c r="G6114" s="4" t="s">
        <v>874</v>
      </c>
      <c r="H6114" s="4">
        <v>0</v>
      </c>
      <c r="I6114" s="4"/>
      <c r="J6114" s="17" t="s">
        <v>1348</v>
      </c>
      <c r="K6114" s="4"/>
      <c r="L6114" s="4">
        <v>1</v>
      </c>
      <c r="M6114" s="4" t="s">
        <v>1090</v>
      </c>
      <c r="N6114" s="4"/>
    </row>
    <row r="6115" spans="1:14" hidden="1" x14ac:dyDescent="0.3">
      <c r="A6115" s="5" t="s">
        <v>603</v>
      </c>
      <c r="B6115" s="5">
        <v>53</v>
      </c>
      <c r="C6115" s="5">
        <v>53.1</v>
      </c>
      <c r="D6115" s="5">
        <v>374</v>
      </c>
      <c r="E6115" s="4" t="s">
        <v>861</v>
      </c>
      <c r="F6115" s="12">
        <v>2.8</v>
      </c>
      <c r="G6115" s="4" t="s">
        <v>874</v>
      </c>
      <c r="H6115" s="4">
        <v>0</v>
      </c>
      <c r="I6115" s="4"/>
      <c r="J6115" s="17" t="s">
        <v>1348</v>
      </c>
      <c r="K6115" s="4"/>
      <c r="L6115" s="4">
        <v>1</v>
      </c>
      <c r="M6115" s="4" t="s">
        <v>1090</v>
      </c>
      <c r="N6115" s="4"/>
    </row>
    <row r="6116" spans="1:14" hidden="1" x14ac:dyDescent="0.3">
      <c r="A6116" s="5" t="s">
        <v>603</v>
      </c>
      <c r="B6116" s="5">
        <v>53</v>
      </c>
      <c r="C6116" s="5">
        <v>53.1</v>
      </c>
      <c r="D6116" s="5">
        <v>374</v>
      </c>
      <c r="E6116" s="4" t="s">
        <v>861</v>
      </c>
      <c r="F6116" s="12">
        <v>2.9</v>
      </c>
      <c r="G6116" s="4" t="s">
        <v>874</v>
      </c>
      <c r="H6116" s="4">
        <v>0</v>
      </c>
      <c r="I6116" s="4"/>
      <c r="J6116" s="17" t="s">
        <v>1348</v>
      </c>
      <c r="K6116" s="4"/>
      <c r="L6116" s="4">
        <v>1</v>
      </c>
      <c r="M6116" s="4" t="s">
        <v>1090</v>
      </c>
      <c r="N6116" s="4"/>
    </row>
    <row r="6117" spans="1:14" hidden="1" x14ac:dyDescent="0.3">
      <c r="A6117" s="5" t="s">
        <v>603</v>
      </c>
      <c r="B6117" s="5">
        <v>53</v>
      </c>
      <c r="C6117" s="5">
        <v>53.1</v>
      </c>
      <c r="D6117" s="5">
        <v>374</v>
      </c>
      <c r="E6117" s="4" t="s">
        <v>861</v>
      </c>
      <c r="F6117" s="12">
        <v>3</v>
      </c>
      <c r="G6117" s="4" t="s">
        <v>874</v>
      </c>
      <c r="H6117" s="4">
        <v>0</v>
      </c>
      <c r="I6117" s="4"/>
      <c r="J6117" s="17" t="s">
        <v>1348</v>
      </c>
      <c r="K6117" s="4"/>
      <c r="L6117" s="4">
        <v>1</v>
      </c>
      <c r="M6117" s="4" t="s">
        <v>1090</v>
      </c>
      <c r="N6117" s="4"/>
    </row>
    <row r="6118" spans="1:14" hidden="1" x14ac:dyDescent="0.3">
      <c r="A6118" s="5" t="s">
        <v>603</v>
      </c>
      <c r="B6118" s="5">
        <v>53</v>
      </c>
      <c r="C6118" s="5">
        <v>53.1</v>
      </c>
      <c r="D6118" s="5">
        <v>374</v>
      </c>
      <c r="E6118" s="4" t="s">
        <v>861</v>
      </c>
      <c r="F6118" s="12">
        <v>3.1</v>
      </c>
      <c r="G6118" s="4" t="s">
        <v>874</v>
      </c>
      <c r="H6118" s="4">
        <v>0</v>
      </c>
      <c r="I6118" s="4"/>
      <c r="J6118" s="17" t="s">
        <v>1348</v>
      </c>
      <c r="K6118" s="4"/>
      <c r="L6118" s="4">
        <v>1</v>
      </c>
      <c r="M6118" s="4" t="s">
        <v>1090</v>
      </c>
      <c r="N6118" s="4"/>
    </row>
    <row r="6119" spans="1:14" hidden="1" x14ac:dyDescent="0.3">
      <c r="A6119" s="5" t="s">
        <v>603</v>
      </c>
      <c r="B6119" s="5">
        <v>53</v>
      </c>
      <c r="C6119" s="5">
        <v>53.1</v>
      </c>
      <c r="D6119" s="5">
        <v>374</v>
      </c>
      <c r="E6119" s="4" t="s">
        <v>861</v>
      </c>
      <c r="F6119" s="12">
        <v>3.2</v>
      </c>
      <c r="G6119" s="4" t="s">
        <v>874</v>
      </c>
      <c r="H6119" s="4">
        <v>0</v>
      </c>
      <c r="I6119" s="4"/>
      <c r="J6119" s="17" t="s">
        <v>1348</v>
      </c>
      <c r="K6119" s="4"/>
      <c r="L6119" s="4">
        <v>1</v>
      </c>
      <c r="M6119" s="4" t="s">
        <v>1090</v>
      </c>
      <c r="N6119" s="4"/>
    </row>
    <row r="6120" spans="1:14" hidden="1" x14ac:dyDescent="0.3">
      <c r="A6120" s="5" t="s">
        <v>603</v>
      </c>
      <c r="B6120" s="5">
        <v>53</v>
      </c>
      <c r="C6120" s="5">
        <v>53.1</v>
      </c>
      <c r="D6120" s="5">
        <v>374</v>
      </c>
      <c r="E6120" s="4" t="s">
        <v>861</v>
      </c>
      <c r="F6120" s="12">
        <v>3.3000000000000003</v>
      </c>
      <c r="G6120" s="4" t="s">
        <v>874</v>
      </c>
      <c r="H6120" s="4">
        <v>0</v>
      </c>
      <c r="I6120" s="4"/>
      <c r="J6120" s="17" t="s">
        <v>1348</v>
      </c>
      <c r="K6120" s="4"/>
      <c r="L6120" s="4">
        <v>1</v>
      </c>
      <c r="M6120" s="4" t="s">
        <v>1090</v>
      </c>
      <c r="N6120" s="4"/>
    </row>
    <row r="6121" spans="1:14" hidden="1" x14ac:dyDescent="0.3">
      <c r="A6121" s="5" t="s">
        <v>603</v>
      </c>
      <c r="B6121" s="5">
        <v>53</v>
      </c>
      <c r="C6121" s="5">
        <v>53.1</v>
      </c>
      <c r="D6121" s="5">
        <v>374</v>
      </c>
      <c r="E6121" s="4" t="s">
        <v>861</v>
      </c>
      <c r="F6121" s="12">
        <v>3.4000000000000004</v>
      </c>
      <c r="G6121" s="4" t="s">
        <v>874</v>
      </c>
      <c r="H6121" s="4">
        <v>0</v>
      </c>
      <c r="I6121" s="4"/>
      <c r="J6121" s="17" t="s">
        <v>1348</v>
      </c>
      <c r="K6121" s="4"/>
      <c r="L6121" s="4">
        <v>1</v>
      </c>
      <c r="M6121" s="4" t="s">
        <v>1090</v>
      </c>
      <c r="N6121" s="4"/>
    </row>
    <row r="6122" spans="1:14" hidden="1" x14ac:dyDescent="0.3">
      <c r="A6122" s="5" t="s">
        <v>603</v>
      </c>
      <c r="B6122" s="5">
        <v>53</v>
      </c>
      <c r="C6122" s="5">
        <v>53.1</v>
      </c>
      <c r="D6122" s="5">
        <v>374</v>
      </c>
      <c r="E6122" s="4" t="s">
        <v>861</v>
      </c>
      <c r="F6122" s="12">
        <v>3.5</v>
      </c>
      <c r="G6122" s="4" t="s">
        <v>874</v>
      </c>
      <c r="H6122" s="4">
        <v>0</v>
      </c>
      <c r="I6122" s="4"/>
      <c r="J6122" s="17" t="s">
        <v>1348</v>
      </c>
      <c r="K6122" s="4"/>
      <c r="L6122" s="4">
        <v>1</v>
      </c>
      <c r="M6122" s="4" t="s">
        <v>1090</v>
      </c>
      <c r="N6122" s="4"/>
    </row>
    <row r="6123" spans="1:14" hidden="1" x14ac:dyDescent="0.3">
      <c r="A6123" s="5" t="s">
        <v>603</v>
      </c>
      <c r="B6123" s="5">
        <v>53</v>
      </c>
      <c r="C6123" s="5">
        <v>53.1</v>
      </c>
      <c r="D6123" s="5">
        <v>374</v>
      </c>
      <c r="E6123" s="4" t="s">
        <v>861</v>
      </c>
      <c r="F6123" s="12">
        <v>3.6</v>
      </c>
      <c r="G6123" s="4" t="s">
        <v>874</v>
      </c>
      <c r="H6123" s="4">
        <v>0</v>
      </c>
      <c r="I6123" s="4"/>
      <c r="J6123" s="17" t="s">
        <v>1348</v>
      </c>
      <c r="K6123" s="4"/>
      <c r="L6123" s="4">
        <v>1</v>
      </c>
      <c r="M6123" s="4" t="s">
        <v>1090</v>
      </c>
      <c r="N6123" s="4"/>
    </row>
    <row r="6124" spans="1:14" hidden="1" x14ac:dyDescent="0.3">
      <c r="A6124" s="5" t="s">
        <v>603</v>
      </c>
      <c r="B6124" s="5">
        <v>53</v>
      </c>
      <c r="C6124" s="5">
        <v>53.1</v>
      </c>
      <c r="D6124" s="5">
        <v>374</v>
      </c>
      <c r="E6124" s="4" t="s">
        <v>861</v>
      </c>
      <c r="F6124" s="12">
        <v>3.7</v>
      </c>
      <c r="G6124" s="4" t="s">
        <v>874</v>
      </c>
      <c r="H6124" s="4">
        <v>0</v>
      </c>
      <c r="I6124" s="4"/>
      <c r="J6124" s="17" t="s">
        <v>1348</v>
      </c>
      <c r="K6124" s="4"/>
      <c r="L6124" s="4">
        <v>1</v>
      </c>
      <c r="M6124" s="4" t="s">
        <v>1090</v>
      </c>
      <c r="N6124" s="4"/>
    </row>
    <row r="6125" spans="1:14" hidden="1" x14ac:dyDescent="0.3">
      <c r="A6125" s="5" t="s">
        <v>603</v>
      </c>
      <c r="B6125" s="5">
        <v>53</v>
      </c>
      <c r="C6125" s="5">
        <v>53.1</v>
      </c>
      <c r="D6125" s="5">
        <v>374</v>
      </c>
      <c r="E6125" s="4" t="s">
        <v>861</v>
      </c>
      <c r="F6125" s="12">
        <v>3.8000000000000003</v>
      </c>
      <c r="G6125" s="4" t="s">
        <v>874</v>
      </c>
      <c r="H6125" s="4">
        <v>0</v>
      </c>
      <c r="I6125" s="4"/>
      <c r="J6125" s="17" t="s">
        <v>1348</v>
      </c>
      <c r="K6125" s="4"/>
      <c r="L6125" s="4">
        <v>1</v>
      </c>
      <c r="M6125" s="4" t="s">
        <v>1090</v>
      </c>
      <c r="N6125" s="4"/>
    </row>
    <row r="6126" spans="1:14" hidden="1" x14ac:dyDescent="0.3">
      <c r="A6126" s="5" t="s">
        <v>603</v>
      </c>
      <c r="B6126" s="5">
        <v>53</v>
      </c>
      <c r="C6126" s="5">
        <v>53.1</v>
      </c>
      <c r="D6126" s="5">
        <v>374</v>
      </c>
      <c r="E6126" s="4" t="s">
        <v>861</v>
      </c>
      <c r="F6126" s="12">
        <v>3.9000000000000004</v>
      </c>
      <c r="G6126" s="4" t="s">
        <v>874</v>
      </c>
      <c r="H6126" s="4">
        <v>0</v>
      </c>
      <c r="I6126" s="4"/>
      <c r="J6126" s="17" t="s">
        <v>1348</v>
      </c>
      <c r="K6126" s="4"/>
      <c r="L6126" s="4">
        <v>1</v>
      </c>
      <c r="M6126" s="4" t="s">
        <v>1090</v>
      </c>
      <c r="N6126" s="4"/>
    </row>
    <row r="6127" spans="1:14" hidden="1" x14ac:dyDescent="0.3">
      <c r="A6127" s="5" t="s">
        <v>603</v>
      </c>
      <c r="B6127" s="5">
        <v>53</v>
      </c>
      <c r="C6127" s="5">
        <v>53.1</v>
      </c>
      <c r="D6127" s="5">
        <v>374</v>
      </c>
      <c r="E6127" s="4" t="s">
        <v>861</v>
      </c>
      <c r="F6127" s="12">
        <v>4</v>
      </c>
      <c r="G6127" s="4" t="s">
        <v>874</v>
      </c>
      <c r="H6127" s="4">
        <v>0</v>
      </c>
      <c r="I6127" s="4"/>
      <c r="J6127" s="17" t="s">
        <v>1348</v>
      </c>
      <c r="K6127" s="4"/>
      <c r="L6127" s="4">
        <v>1</v>
      </c>
      <c r="M6127" s="4" t="s">
        <v>1090</v>
      </c>
      <c r="N6127" s="4"/>
    </row>
    <row r="6128" spans="1:14" hidden="1" x14ac:dyDescent="0.3">
      <c r="A6128" s="5" t="s">
        <v>603</v>
      </c>
      <c r="B6128" s="5">
        <v>53</v>
      </c>
      <c r="C6128" s="5">
        <v>53.1</v>
      </c>
      <c r="D6128" s="5">
        <v>374</v>
      </c>
      <c r="E6128" s="4" t="s">
        <v>861</v>
      </c>
      <c r="F6128" s="12">
        <v>0</v>
      </c>
      <c r="G6128" s="4" t="s">
        <v>1341</v>
      </c>
      <c r="H6128" s="4">
        <v>0.51</v>
      </c>
      <c r="I6128" s="4"/>
      <c r="J6128" s="17" t="s">
        <v>1349</v>
      </c>
      <c r="K6128" s="4"/>
      <c r="L6128" s="4">
        <v>1</v>
      </c>
      <c r="M6128" s="4" t="s">
        <v>1090</v>
      </c>
      <c r="N6128" s="4"/>
    </row>
    <row r="6129" spans="1:14" hidden="1" x14ac:dyDescent="0.3">
      <c r="A6129" s="5" t="s">
        <v>603</v>
      </c>
      <c r="B6129" s="5">
        <v>53</v>
      </c>
      <c r="C6129" s="5">
        <v>53.1</v>
      </c>
      <c r="D6129" s="5">
        <v>374</v>
      </c>
      <c r="E6129" s="4" t="s">
        <v>861</v>
      </c>
      <c r="F6129" s="12">
        <v>1</v>
      </c>
      <c r="G6129" s="4" t="s">
        <v>1341</v>
      </c>
      <c r="H6129" s="4">
        <v>2.23</v>
      </c>
      <c r="I6129" s="4"/>
      <c r="J6129" s="17" t="s">
        <v>1349</v>
      </c>
      <c r="K6129" s="4"/>
      <c r="L6129" s="4">
        <v>1</v>
      </c>
      <c r="M6129" s="4" t="s">
        <v>1090</v>
      </c>
      <c r="N6129" s="4"/>
    </row>
    <row r="6130" spans="1:14" hidden="1" x14ac:dyDescent="0.3">
      <c r="A6130" s="5" t="s">
        <v>603</v>
      </c>
      <c r="B6130" s="5">
        <v>53</v>
      </c>
      <c r="C6130" s="5">
        <v>53.1</v>
      </c>
      <c r="D6130" s="5">
        <v>374</v>
      </c>
      <c r="E6130" s="4" t="s">
        <v>861</v>
      </c>
      <c r="F6130" s="12">
        <v>2</v>
      </c>
      <c r="G6130" s="4" t="s">
        <v>1341</v>
      </c>
      <c r="H6130" s="4">
        <v>3.1</v>
      </c>
      <c r="I6130" s="4"/>
      <c r="J6130" s="17" t="s">
        <v>1349</v>
      </c>
      <c r="K6130" s="4"/>
      <c r="L6130" s="4">
        <v>1</v>
      </c>
      <c r="M6130" s="4" t="s">
        <v>1090</v>
      </c>
      <c r="N6130" s="4"/>
    </row>
    <row r="6131" spans="1:14" hidden="1" x14ac:dyDescent="0.3">
      <c r="A6131" s="5" t="s">
        <v>603</v>
      </c>
      <c r="B6131" s="5">
        <v>53</v>
      </c>
      <c r="C6131" s="5">
        <v>53.1</v>
      </c>
      <c r="D6131" s="5">
        <v>374</v>
      </c>
      <c r="E6131" s="4" t="s">
        <v>861</v>
      </c>
      <c r="F6131" s="12">
        <v>3</v>
      </c>
      <c r="G6131" s="4" t="s">
        <v>1341</v>
      </c>
      <c r="H6131" s="4">
        <v>0.86</v>
      </c>
      <c r="I6131" s="4"/>
      <c r="J6131" s="17" t="s">
        <v>1349</v>
      </c>
      <c r="K6131" s="4"/>
      <c r="L6131" s="4">
        <v>1</v>
      </c>
      <c r="M6131" s="4" t="s">
        <v>1090</v>
      </c>
      <c r="N6131" s="4"/>
    </row>
    <row r="6132" spans="1:14" hidden="1" x14ac:dyDescent="0.3">
      <c r="A6132" s="5" t="s">
        <v>603</v>
      </c>
      <c r="B6132" s="5">
        <v>53</v>
      </c>
      <c r="C6132" s="5">
        <v>53.1</v>
      </c>
      <c r="D6132" s="5">
        <v>374</v>
      </c>
      <c r="E6132" s="4" t="s">
        <v>861</v>
      </c>
      <c r="F6132" s="12">
        <v>4</v>
      </c>
      <c r="G6132" s="4" t="s">
        <v>1341</v>
      </c>
      <c r="H6132" s="4">
        <v>8.5299999999999994</v>
      </c>
      <c r="I6132" s="4"/>
      <c r="J6132" s="17" t="s">
        <v>1349</v>
      </c>
      <c r="K6132" s="4"/>
      <c r="L6132" s="4">
        <v>1</v>
      </c>
      <c r="M6132" s="4" t="s">
        <v>1090</v>
      </c>
      <c r="N6132" s="4"/>
    </row>
    <row r="6133" spans="1:14" hidden="1" x14ac:dyDescent="0.3">
      <c r="A6133" s="5" t="s">
        <v>603</v>
      </c>
      <c r="B6133" s="5">
        <v>53</v>
      </c>
      <c r="C6133" s="5">
        <v>53.1</v>
      </c>
      <c r="D6133" s="5">
        <v>374</v>
      </c>
      <c r="E6133" s="4" t="s">
        <v>861</v>
      </c>
      <c r="F6133" s="12">
        <v>5</v>
      </c>
      <c r="G6133" s="4" t="s">
        <v>1341</v>
      </c>
      <c r="H6133" s="4">
        <v>0.96</v>
      </c>
      <c r="I6133" s="4"/>
      <c r="J6133" s="17" t="s">
        <v>1349</v>
      </c>
      <c r="K6133" s="4"/>
      <c r="L6133" s="4">
        <v>1</v>
      </c>
      <c r="M6133" s="4" t="s">
        <v>1090</v>
      </c>
      <c r="N6133" s="4"/>
    </row>
    <row r="6134" spans="1:14" hidden="1" x14ac:dyDescent="0.3">
      <c r="A6134" s="5" t="s">
        <v>603</v>
      </c>
      <c r="B6134" s="5">
        <v>53</v>
      </c>
      <c r="C6134" s="5">
        <v>53.1</v>
      </c>
      <c r="D6134" s="5">
        <v>374</v>
      </c>
      <c r="E6134" s="4" t="s">
        <v>861</v>
      </c>
      <c r="F6134" s="12">
        <v>7.5</v>
      </c>
      <c r="G6134" s="4" t="s">
        <v>1341</v>
      </c>
      <c r="H6134" s="4">
        <v>1.68</v>
      </c>
      <c r="I6134" s="4"/>
      <c r="J6134" s="17" t="s">
        <v>1349</v>
      </c>
      <c r="K6134" s="4"/>
      <c r="L6134" s="4">
        <v>1</v>
      </c>
      <c r="M6134" s="4" t="s">
        <v>1090</v>
      </c>
      <c r="N6134" s="4"/>
    </row>
    <row r="6135" spans="1:14" hidden="1" x14ac:dyDescent="0.3">
      <c r="A6135" s="5" t="s">
        <v>603</v>
      </c>
      <c r="B6135" s="5">
        <v>53</v>
      </c>
      <c r="C6135" s="5">
        <v>53.1</v>
      </c>
      <c r="D6135" s="5">
        <v>374</v>
      </c>
      <c r="E6135" s="4" t="s">
        <v>861</v>
      </c>
      <c r="F6135" s="12">
        <v>10</v>
      </c>
      <c r="G6135" s="4" t="s">
        <v>1341</v>
      </c>
      <c r="H6135" s="4">
        <v>1.06</v>
      </c>
      <c r="I6135" s="4"/>
      <c r="J6135" s="17" t="s">
        <v>1349</v>
      </c>
      <c r="K6135" s="4"/>
      <c r="L6135" s="4">
        <v>1</v>
      </c>
      <c r="M6135" s="4" t="s">
        <v>1090</v>
      </c>
      <c r="N6135" s="4"/>
    </row>
    <row r="6136" spans="1:14" hidden="1" x14ac:dyDescent="0.3">
      <c r="A6136" s="5" t="s">
        <v>603</v>
      </c>
      <c r="B6136" s="5">
        <v>53</v>
      </c>
      <c r="C6136" s="5">
        <v>53.1</v>
      </c>
      <c r="D6136" s="5">
        <v>374</v>
      </c>
      <c r="E6136" s="4" t="s">
        <v>861</v>
      </c>
      <c r="F6136" s="12">
        <v>14</v>
      </c>
      <c r="G6136" s="4" t="s">
        <v>1341</v>
      </c>
      <c r="H6136" s="4">
        <v>1.1599999999999999</v>
      </c>
      <c r="I6136" s="4"/>
      <c r="J6136" s="17" t="s">
        <v>1349</v>
      </c>
      <c r="K6136" s="4"/>
      <c r="L6136" s="4">
        <v>1</v>
      </c>
      <c r="M6136" s="4" t="s">
        <v>1090</v>
      </c>
      <c r="N6136" s="4"/>
    </row>
    <row r="6137" spans="1:14" hidden="1" x14ac:dyDescent="0.3">
      <c r="A6137" s="5" t="s">
        <v>603</v>
      </c>
      <c r="B6137" s="5">
        <v>53</v>
      </c>
      <c r="C6137" s="5">
        <v>53.1</v>
      </c>
      <c r="D6137" s="5">
        <v>374</v>
      </c>
      <c r="E6137" s="4" t="s">
        <v>861</v>
      </c>
      <c r="F6137" s="12">
        <v>17</v>
      </c>
      <c r="G6137" s="4" t="s">
        <v>1341</v>
      </c>
      <c r="H6137" s="4">
        <v>3.01</v>
      </c>
      <c r="I6137" s="4"/>
      <c r="J6137" s="17" t="s">
        <v>1349</v>
      </c>
      <c r="K6137" s="4"/>
      <c r="L6137" s="4">
        <v>1</v>
      </c>
      <c r="M6137" s="4" t="s">
        <v>1090</v>
      </c>
      <c r="N6137" s="4"/>
    </row>
    <row r="6138" spans="1:14" hidden="1" x14ac:dyDescent="0.3">
      <c r="A6138" s="5" t="s">
        <v>603</v>
      </c>
      <c r="B6138" s="5">
        <v>53</v>
      </c>
      <c r="C6138" s="5">
        <v>53.1</v>
      </c>
      <c r="D6138" s="5">
        <v>374</v>
      </c>
      <c r="E6138" s="4" t="s">
        <v>861</v>
      </c>
      <c r="F6138" s="12">
        <v>20</v>
      </c>
      <c r="G6138" s="4" t="s">
        <v>1341</v>
      </c>
      <c r="H6138" s="4">
        <v>1.94</v>
      </c>
      <c r="I6138" s="4"/>
      <c r="J6138" s="17" t="s">
        <v>1349</v>
      </c>
      <c r="K6138" s="4"/>
      <c r="L6138" s="4">
        <v>1</v>
      </c>
      <c r="M6138" s="4" t="s">
        <v>1090</v>
      </c>
      <c r="N6138" s="4"/>
    </row>
    <row r="6139" spans="1:14" hidden="1" x14ac:dyDescent="0.3">
      <c r="A6139" s="5" t="s">
        <v>603</v>
      </c>
      <c r="B6139" s="5">
        <v>53</v>
      </c>
      <c r="C6139" s="5">
        <v>53.1</v>
      </c>
      <c r="D6139" s="5">
        <v>374</v>
      </c>
      <c r="E6139" s="4" t="s">
        <v>861</v>
      </c>
      <c r="F6139" s="12">
        <v>0</v>
      </c>
      <c r="G6139" s="4" t="s">
        <v>1342</v>
      </c>
      <c r="H6139" s="4">
        <v>3.7</v>
      </c>
      <c r="I6139" s="4"/>
      <c r="J6139" s="17" t="s">
        <v>1347</v>
      </c>
      <c r="K6139" s="4"/>
      <c r="L6139" s="4">
        <v>1</v>
      </c>
      <c r="M6139" s="4" t="s">
        <v>1090</v>
      </c>
      <c r="N6139" s="4"/>
    </row>
    <row r="6140" spans="1:14" hidden="1" x14ac:dyDescent="0.3">
      <c r="A6140" s="5" t="s">
        <v>603</v>
      </c>
      <c r="B6140" s="5">
        <v>53</v>
      </c>
      <c r="C6140" s="5">
        <v>53.1</v>
      </c>
      <c r="D6140" s="5">
        <v>374</v>
      </c>
      <c r="E6140" s="4" t="s">
        <v>861</v>
      </c>
      <c r="F6140" s="12">
        <v>1</v>
      </c>
      <c r="G6140" s="4" t="s">
        <v>1342</v>
      </c>
      <c r="H6140" s="4">
        <v>39</v>
      </c>
      <c r="I6140" s="4"/>
      <c r="J6140" s="17" t="s">
        <v>1347</v>
      </c>
      <c r="K6140" s="4"/>
      <c r="L6140" s="4">
        <v>1</v>
      </c>
      <c r="M6140" s="4" t="s">
        <v>1090</v>
      </c>
      <c r="N6140" s="4"/>
    </row>
    <row r="6141" spans="1:14" hidden="1" x14ac:dyDescent="0.3">
      <c r="A6141" s="5" t="s">
        <v>603</v>
      </c>
      <c r="B6141" s="5">
        <v>53</v>
      </c>
      <c r="C6141" s="5">
        <v>53.1</v>
      </c>
      <c r="D6141" s="5">
        <v>374</v>
      </c>
      <c r="E6141" s="4" t="s">
        <v>861</v>
      </c>
      <c r="F6141" s="12">
        <v>2</v>
      </c>
      <c r="G6141" s="4" t="s">
        <v>1342</v>
      </c>
      <c r="H6141" s="4">
        <v>221</v>
      </c>
      <c r="I6141" s="4"/>
      <c r="J6141" s="17" t="s">
        <v>1347</v>
      </c>
      <c r="K6141" s="4"/>
      <c r="L6141" s="4">
        <v>1</v>
      </c>
      <c r="M6141" s="4" t="s">
        <v>1090</v>
      </c>
      <c r="N6141" s="4"/>
    </row>
    <row r="6142" spans="1:14" hidden="1" x14ac:dyDescent="0.3">
      <c r="A6142" s="5" t="s">
        <v>603</v>
      </c>
      <c r="B6142" s="5">
        <v>53</v>
      </c>
      <c r="C6142" s="5">
        <v>53.1</v>
      </c>
      <c r="D6142" s="5">
        <v>374</v>
      </c>
      <c r="E6142" s="4" t="s">
        <v>861</v>
      </c>
      <c r="F6142" s="12">
        <v>3</v>
      </c>
      <c r="G6142" s="4" t="s">
        <v>1342</v>
      </c>
      <c r="H6142" s="4" t="s">
        <v>1346</v>
      </c>
      <c r="I6142" s="4"/>
      <c r="J6142" s="17" t="s">
        <v>1347</v>
      </c>
      <c r="K6142" s="4"/>
      <c r="L6142" s="4">
        <v>1</v>
      </c>
      <c r="M6142" s="4" t="s">
        <v>1090</v>
      </c>
      <c r="N6142" s="4"/>
    </row>
    <row r="6143" spans="1:14" hidden="1" x14ac:dyDescent="0.3">
      <c r="A6143" s="5" t="s">
        <v>603</v>
      </c>
      <c r="B6143" s="5">
        <v>53</v>
      </c>
      <c r="C6143" s="5">
        <v>53.1</v>
      </c>
      <c r="D6143" s="5">
        <v>374</v>
      </c>
      <c r="E6143" s="4" t="s">
        <v>861</v>
      </c>
      <c r="F6143" s="12">
        <v>4</v>
      </c>
      <c r="G6143" s="4" t="s">
        <v>1342</v>
      </c>
      <c r="H6143" s="4" t="s">
        <v>1346</v>
      </c>
      <c r="I6143" s="4"/>
      <c r="J6143" s="17" t="s">
        <v>1347</v>
      </c>
      <c r="K6143" s="4"/>
      <c r="L6143" s="4">
        <v>1</v>
      </c>
      <c r="M6143" s="4" t="s">
        <v>1090</v>
      </c>
      <c r="N6143" s="4"/>
    </row>
    <row r="6144" spans="1:14" hidden="1" x14ac:dyDescent="0.3">
      <c r="A6144" s="5" t="s">
        <v>603</v>
      </c>
      <c r="B6144" s="5">
        <v>53</v>
      </c>
      <c r="C6144" s="5">
        <v>53.1</v>
      </c>
      <c r="D6144" s="5">
        <v>374</v>
      </c>
      <c r="E6144" s="4" t="s">
        <v>861</v>
      </c>
      <c r="F6144" s="12">
        <v>5</v>
      </c>
      <c r="G6144" s="4" t="s">
        <v>1342</v>
      </c>
      <c r="H6144" s="4" t="s">
        <v>1346</v>
      </c>
      <c r="I6144" s="4"/>
      <c r="J6144" s="17" t="s">
        <v>1347</v>
      </c>
      <c r="K6144" s="4"/>
      <c r="L6144" s="4">
        <v>1</v>
      </c>
      <c r="M6144" s="4" t="s">
        <v>1090</v>
      </c>
      <c r="N6144" s="4"/>
    </row>
    <row r="6145" spans="1:14" hidden="1" x14ac:dyDescent="0.3">
      <c r="A6145" s="5" t="s">
        <v>603</v>
      </c>
      <c r="B6145" s="5">
        <v>53</v>
      </c>
      <c r="C6145" s="5">
        <v>53.1</v>
      </c>
      <c r="D6145" s="5">
        <v>374</v>
      </c>
      <c r="E6145" s="4" t="s">
        <v>861</v>
      </c>
      <c r="F6145" s="12">
        <v>7.5</v>
      </c>
      <c r="G6145" s="4" t="s">
        <v>1342</v>
      </c>
      <c r="H6145" s="4">
        <v>301</v>
      </c>
      <c r="I6145" s="4"/>
      <c r="J6145" s="17" t="s">
        <v>1347</v>
      </c>
      <c r="K6145" s="4"/>
      <c r="L6145" s="4">
        <v>1</v>
      </c>
      <c r="M6145" s="4" t="s">
        <v>1090</v>
      </c>
      <c r="N6145" s="4"/>
    </row>
    <row r="6146" spans="1:14" hidden="1" x14ac:dyDescent="0.3">
      <c r="A6146" s="5" t="s">
        <v>603</v>
      </c>
      <c r="B6146" s="5">
        <v>53</v>
      </c>
      <c r="C6146" s="5">
        <v>53.1</v>
      </c>
      <c r="D6146" s="5">
        <v>374</v>
      </c>
      <c r="E6146" s="4" t="s">
        <v>861</v>
      </c>
      <c r="F6146" s="12">
        <v>10</v>
      </c>
      <c r="G6146" s="4" t="s">
        <v>1342</v>
      </c>
      <c r="H6146" s="4" t="s">
        <v>1346</v>
      </c>
      <c r="I6146" s="4"/>
      <c r="J6146" s="17" t="s">
        <v>1347</v>
      </c>
      <c r="K6146" s="4"/>
      <c r="L6146" s="4">
        <v>1</v>
      </c>
      <c r="M6146" s="4" t="s">
        <v>1090</v>
      </c>
      <c r="N6146" s="4"/>
    </row>
    <row r="6147" spans="1:14" hidden="1" x14ac:dyDescent="0.3">
      <c r="A6147" s="5" t="s">
        <v>603</v>
      </c>
      <c r="B6147" s="5">
        <v>53</v>
      </c>
      <c r="C6147" s="5">
        <v>53.1</v>
      </c>
      <c r="D6147" s="5">
        <v>374</v>
      </c>
      <c r="E6147" s="4" t="s">
        <v>861</v>
      </c>
      <c r="F6147" s="12">
        <v>14</v>
      </c>
      <c r="G6147" s="4" t="s">
        <v>1342</v>
      </c>
      <c r="H6147" s="4" t="s">
        <v>1346</v>
      </c>
      <c r="I6147" s="4"/>
      <c r="J6147" s="17" t="s">
        <v>1347</v>
      </c>
      <c r="K6147" s="4"/>
      <c r="L6147" s="4">
        <v>1</v>
      </c>
      <c r="M6147" s="4" t="s">
        <v>1090</v>
      </c>
      <c r="N6147" s="4"/>
    </row>
    <row r="6148" spans="1:14" hidden="1" x14ac:dyDescent="0.3">
      <c r="A6148" s="5" t="s">
        <v>603</v>
      </c>
      <c r="B6148" s="5">
        <v>53</v>
      </c>
      <c r="C6148" s="5">
        <v>53.1</v>
      </c>
      <c r="D6148" s="5">
        <v>374</v>
      </c>
      <c r="E6148" s="4" t="s">
        <v>861</v>
      </c>
      <c r="F6148" s="12">
        <v>17</v>
      </c>
      <c r="G6148" s="4" t="s">
        <v>1342</v>
      </c>
      <c r="H6148" s="4">
        <v>359</v>
      </c>
      <c r="I6148" s="4"/>
      <c r="J6148" s="17" t="s">
        <v>1347</v>
      </c>
      <c r="K6148" s="4"/>
      <c r="L6148" s="4">
        <v>1</v>
      </c>
      <c r="M6148" s="4" t="s">
        <v>1090</v>
      </c>
      <c r="N6148" s="4"/>
    </row>
    <row r="6149" spans="1:14" hidden="1" x14ac:dyDescent="0.3">
      <c r="A6149" s="5" t="s">
        <v>603</v>
      </c>
      <c r="B6149" s="5">
        <v>53</v>
      </c>
      <c r="C6149" s="5">
        <v>53.1</v>
      </c>
      <c r="D6149" s="5">
        <v>374</v>
      </c>
      <c r="E6149" s="4" t="s">
        <v>861</v>
      </c>
      <c r="F6149" s="12">
        <v>20</v>
      </c>
      <c r="G6149" s="4" t="s">
        <v>1342</v>
      </c>
      <c r="H6149" s="4">
        <v>384</v>
      </c>
      <c r="I6149" s="4"/>
      <c r="J6149" s="17" t="s">
        <v>1347</v>
      </c>
      <c r="K6149" s="4"/>
      <c r="L6149" s="4">
        <v>1</v>
      </c>
      <c r="M6149" s="4" t="s">
        <v>1090</v>
      </c>
      <c r="N6149" s="4"/>
    </row>
    <row r="6150" spans="1:14" hidden="1" x14ac:dyDescent="0.3">
      <c r="A6150" s="5" t="s">
        <v>603</v>
      </c>
      <c r="B6150" s="5">
        <v>53</v>
      </c>
      <c r="C6150" s="5">
        <v>53.1</v>
      </c>
      <c r="D6150" s="5">
        <v>374</v>
      </c>
      <c r="E6150" s="4" t="s">
        <v>861</v>
      </c>
      <c r="F6150" s="12" t="s">
        <v>922</v>
      </c>
      <c r="G6150" s="4" t="s">
        <v>1350</v>
      </c>
      <c r="H6150" s="4">
        <v>1.7</v>
      </c>
      <c r="I6150" s="4"/>
      <c r="J6150" s="17" t="s">
        <v>1347</v>
      </c>
      <c r="K6150" s="4"/>
      <c r="L6150" s="4">
        <v>1</v>
      </c>
      <c r="M6150" s="4" t="s">
        <v>1090</v>
      </c>
      <c r="N6150" s="4"/>
    </row>
    <row r="6151" spans="1:14" hidden="1" x14ac:dyDescent="0.3">
      <c r="A6151" s="5" t="s">
        <v>603</v>
      </c>
      <c r="B6151" s="5">
        <v>53</v>
      </c>
      <c r="C6151" s="5">
        <v>53.1</v>
      </c>
      <c r="D6151" s="5">
        <v>374</v>
      </c>
      <c r="E6151" s="4" t="s">
        <v>861</v>
      </c>
      <c r="F6151" s="12" t="s">
        <v>904</v>
      </c>
      <c r="G6151" s="4" t="s">
        <v>1350</v>
      </c>
      <c r="H6151" s="4">
        <v>5.3</v>
      </c>
      <c r="I6151" s="4"/>
      <c r="J6151" s="17" t="s">
        <v>1347</v>
      </c>
      <c r="K6151" s="4"/>
      <c r="L6151" s="4">
        <v>1</v>
      </c>
      <c r="M6151" s="4" t="s">
        <v>1090</v>
      </c>
      <c r="N6151" s="4"/>
    </row>
    <row r="6152" spans="1:14" hidden="1" x14ac:dyDescent="0.3">
      <c r="A6152" s="5" t="s">
        <v>603</v>
      </c>
      <c r="B6152" s="5">
        <v>53</v>
      </c>
      <c r="C6152" s="5">
        <v>53.1</v>
      </c>
      <c r="D6152" s="5">
        <v>374</v>
      </c>
      <c r="E6152" s="4" t="s">
        <v>861</v>
      </c>
      <c r="F6152" s="12" t="s">
        <v>905</v>
      </c>
      <c r="G6152" s="4" t="s">
        <v>1350</v>
      </c>
      <c r="H6152" s="4">
        <v>1.1000000000000001</v>
      </c>
      <c r="I6152" s="4"/>
      <c r="J6152" s="17" t="s">
        <v>1347</v>
      </c>
      <c r="K6152" s="4"/>
      <c r="L6152" s="4">
        <v>1</v>
      </c>
      <c r="M6152" s="4" t="s">
        <v>1090</v>
      </c>
      <c r="N6152" s="4"/>
    </row>
    <row r="6153" spans="1:14" hidden="1" x14ac:dyDescent="0.3">
      <c r="A6153" s="5" t="s">
        <v>603</v>
      </c>
      <c r="B6153" s="5">
        <v>53</v>
      </c>
      <c r="C6153" s="5">
        <v>53.1</v>
      </c>
      <c r="D6153" s="5">
        <v>374</v>
      </c>
      <c r="E6153" s="4" t="s">
        <v>861</v>
      </c>
      <c r="F6153" s="12" t="s">
        <v>906</v>
      </c>
      <c r="G6153" s="4" t="s">
        <v>1350</v>
      </c>
      <c r="H6153" s="4">
        <v>2.1</v>
      </c>
      <c r="I6153" s="4"/>
      <c r="J6153" s="17" t="s">
        <v>1347</v>
      </c>
      <c r="K6153" s="4"/>
      <c r="L6153" s="4">
        <v>1</v>
      </c>
      <c r="M6153" s="4" t="s">
        <v>1090</v>
      </c>
      <c r="N6153" s="4"/>
    </row>
    <row r="6154" spans="1:14" hidden="1" x14ac:dyDescent="0.3">
      <c r="A6154" s="5" t="s">
        <v>603</v>
      </c>
      <c r="B6154" s="5">
        <v>53</v>
      </c>
      <c r="C6154" s="5">
        <v>53.1</v>
      </c>
      <c r="D6154" s="5">
        <v>374</v>
      </c>
      <c r="E6154" s="4" t="s">
        <v>861</v>
      </c>
      <c r="F6154" s="12" t="s">
        <v>903</v>
      </c>
      <c r="G6154" s="4" t="s">
        <v>1350</v>
      </c>
      <c r="H6154" s="4">
        <v>1.6</v>
      </c>
      <c r="I6154" s="4"/>
      <c r="J6154" s="17" t="s">
        <v>1347</v>
      </c>
      <c r="K6154" s="4"/>
      <c r="L6154" s="4">
        <v>1</v>
      </c>
      <c r="M6154" s="4" t="s">
        <v>1090</v>
      </c>
      <c r="N6154" s="4"/>
    </row>
    <row r="6155" spans="1:14" hidden="1" x14ac:dyDescent="0.3">
      <c r="A6155" s="5" t="s">
        <v>603</v>
      </c>
      <c r="B6155" s="5">
        <v>53</v>
      </c>
      <c r="C6155" s="5">
        <v>53.1</v>
      </c>
      <c r="D6155" s="5">
        <v>374</v>
      </c>
      <c r="E6155" s="4" t="s">
        <v>861</v>
      </c>
      <c r="F6155" s="12" t="s">
        <v>2100</v>
      </c>
      <c r="G6155" s="4" t="s">
        <v>1350</v>
      </c>
      <c r="H6155" s="4">
        <v>1.2</v>
      </c>
      <c r="I6155" s="4"/>
      <c r="J6155" s="17" t="s">
        <v>1347</v>
      </c>
      <c r="K6155" s="4"/>
      <c r="L6155" s="4">
        <v>1</v>
      </c>
      <c r="M6155" s="4" t="s">
        <v>1090</v>
      </c>
      <c r="N6155" s="4"/>
    </row>
    <row r="6156" spans="1:14" hidden="1" x14ac:dyDescent="0.3">
      <c r="A6156" s="5" t="s">
        <v>603</v>
      </c>
      <c r="B6156" s="5">
        <v>53</v>
      </c>
      <c r="C6156" s="5">
        <v>53.1</v>
      </c>
      <c r="D6156" s="5">
        <v>374</v>
      </c>
      <c r="E6156" s="4" t="s">
        <v>861</v>
      </c>
      <c r="F6156" s="12" t="s">
        <v>2101</v>
      </c>
      <c r="G6156" s="4" t="s">
        <v>1350</v>
      </c>
      <c r="H6156" s="4">
        <v>5</v>
      </c>
      <c r="I6156" s="4"/>
      <c r="J6156" s="17" t="s">
        <v>1347</v>
      </c>
      <c r="K6156" s="4"/>
      <c r="L6156" s="4">
        <v>1</v>
      </c>
      <c r="M6156" s="4" t="s">
        <v>1090</v>
      </c>
      <c r="N6156" s="4"/>
    </row>
    <row r="6157" spans="1:14" hidden="1" x14ac:dyDescent="0.3">
      <c r="A6157" s="5" t="s">
        <v>603</v>
      </c>
      <c r="B6157" s="5">
        <v>53</v>
      </c>
      <c r="C6157" s="5">
        <v>53.1</v>
      </c>
      <c r="D6157" s="5">
        <v>374</v>
      </c>
      <c r="E6157" s="4" t="s">
        <v>861</v>
      </c>
      <c r="F6157" s="12" t="s">
        <v>2102</v>
      </c>
      <c r="G6157" s="4" t="s">
        <v>1350</v>
      </c>
      <c r="H6157" s="4">
        <v>2.1</v>
      </c>
      <c r="I6157" s="4"/>
      <c r="J6157" s="17" t="s">
        <v>1347</v>
      </c>
      <c r="K6157" s="4"/>
      <c r="L6157" s="4">
        <v>1</v>
      </c>
      <c r="M6157" s="4" t="s">
        <v>1090</v>
      </c>
      <c r="N6157" s="4"/>
    </row>
    <row r="6158" spans="1:14" hidden="1" x14ac:dyDescent="0.3">
      <c r="A6158" s="5" t="s">
        <v>603</v>
      </c>
      <c r="B6158" s="5">
        <v>53</v>
      </c>
      <c r="C6158" s="5">
        <v>53.1</v>
      </c>
      <c r="D6158" s="5">
        <v>374</v>
      </c>
      <c r="E6158" s="4" t="s">
        <v>861</v>
      </c>
      <c r="F6158" s="12" t="s">
        <v>2103</v>
      </c>
      <c r="G6158" s="4" t="s">
        <v>1350</v>
      </c>
      <c r="H6158" s="4">
        <v>2.2999999999999998</v>
      </c>
      <c r="I6158" s="4"/>
      <c r="J6158" s="17" t="s">
        <v>1347</v>
      </c>
      <c r="K6158" s="4"/>
      <c r="L6158" s="4">
        <v>1</v>
      </c>
      <c r="M6158" s="4" t="s">
        <v>1090</v>
      </c>
      <c r="N6158" s="4"/>
    </row>
    <row r="6159" spans="1:14" hidden="1" x14ac:dyDescent="0.3">
      <c r="A6159" s="5" t="s">
        <v>603</v>
      </c>
      <c r="B6159" s="5">
        <v>53</v>
      </c>
      <c r="C6159" s="5">
        <v>53.1</v>
      </c>
      <c r="D6159" s="5">
        <v>374</v>
      </c>
      <c r="E6159" s="4" t="s">
        <v>861</v>
      </c>
      <c r="F6159" s="12" t="s">
        <v>2104</v>
      </c>
      <c r="G6159" s="4" t="s">
        <v>1350</v>
      </c>
      <c r="H6159" s="4">
        <v>4.0999999999999996</v>
      </c>
      <c r="I6159" s="4"/>
      <c r="J6159" s="17" t="s">
        <v>1347</v>
      </c>
      <c r="K6159" s="4"/>
      <c r="L6159" s="4">
        <v>1</v>
      </c>
      <c r="M6159" s="4" t="s">
        <v>1090</v>
      </c>
      <c r="N6159" s="4"/>
    </row>
    <row r="6160" spans="1:14" hidden="1" x14ac:dyDescent="0.3">
      <c r="A6160" s="5" t="s">
        <v>603</v>
      </c>
      <c r="B6160" s="5">
        <v>53</v>
      </c>
      <c r="C6160" s="5">
        <v>53.1</v>
      </c>
      <c r="D6160" s="5">
        <v>374</v>
      </c>
      <c r="E6160" s="4" t="s">
        <v>861</v>
      </c>
      <c r="F6160" s="12" t="s">
        <v>2105</v>
      </c>
      <c r="G6160" s="4" t="s">
        <v>1350</v>
      </c>
      <c r="H6160" s="4">
        <v>3.9</v>
      </c>
      <c r="I6160" s="4"/>
      <c r="J6160" s="17" t="s">
        <v>1347</v>
      </c>
      <c r="K6160" s="4"/>
      <c r="L6160" s="4">
        <v>1</v>
      </c>
      <c r="M6160" s="4" t="s">
        <v>1090</v>
      </c>
      <c r="N6160" s="4"/>
    </row>
    <row r="6161" spans="1:14" hidden="1" x14ac:dyDescent="0.3">
      <c r="A6161" s="5" t="s">
        <v>603</v>
      </c>
      <c r="B6161" s="5">
        <v>53</v>
      </c>
      <c r="C6161" s="5">
        <v>53.1</v>
      </c>
      <c r="D6161" s="4">
        <v>374</v>
      </c>
      <c r="E6161" s="4" t="s">
        <v>861</v>
      </c>
      <c r="F6161" s="4" t="s">
        <v>901</v>
      </c>
      <c r="G6161" s="4" t="s">
        <v>1351</v>
      </c>
      <c r="H6161" s="4">
        <v>0</v>
      </c>
      <c r="I6161" s="4"/>
      <c r="J6161" s="4" t="s">
        <v>856</v>
      </c>
      <c r="K6161" s="4"/>
      <c r="L6161" s="4">
        <v>1</v>
      </c>
      <c r="M6161" s="4" t="s">
        <v>1090</v>
      </c>
      <c r="N6161" s="4"/>
    </row>
    <row r="6162" spans="1:14" hidden="1" x14ac:dyDescent="0.3">
      <c r="A6162" s="5" t="s">
        <v>603</v>
      </c>
      <c r="B6162" s="5">
        <v>53</v>
      </c>
      <c r="C6162" s="5">
        <v>53.1</v>
      </c>
      <c r="D6162" s="4">
        <v>374</v>
      </c>
      <c r="E6162" s="4" t="s">
        <v>861</v>
      </c>
      <c r="F6162" s="12" t="s">
        <v>901</v>
      </c>
      <c r="G6162" s="4" t="s">
        <v>963</v>
      </c>
      <c r="H6162" s="4">
        <v>26.4</v>
      </c>
      <c r="I6162" s="4"/>
      <c r="J6162" s="4" t="s">
        <v>856</v>
      </c>
      <c r="K6162" s="4"/>
      <c r="L6162" s="4">
        <v>1</v>
      </c>
      <c r="M6162" s="4" t="s">
        <v>1090</v>
      </c>
      <c r="N6162" s="4"/>
    </row>
    <row r="6163" spans="1:14" hidden="1" x14ac:dyDescent="0.3">
      <c r="A6163" s="5" t="s">
        <v>603</v>
      </c>
      <c r="B6163" s="5">
        <v>53</v>
      </c>
      <c r="C6163" s="5">
        <v>53.1</v>
      </c>
      <c r="D6163" s="4">
        <v>374</v>
      </c>
      <c r="E6163" s="4" t="s">
        <v>861</v>
      </c>
      <c r="F6163" s="4" t="s">
        <v>901</v>
      </c>
      <c r="G6163" s="4" t="s">
        <v>943</v>
      </c>
      <c r="H6163" s="4">
        <v>73.599999999999994</v>
      </c>
      <c r="I6163" s="4"/>
      <c r="J6163" s="4" t="s">
        <v>856</v>
      </c>
      <c r="K6163" s="4"/>
      <c r="L6163" s="4">
        <v>1</v>
      </c>
      <c r="M6163" s="4" t="s">
        <v>1090</v>
      </c>
      <c r="N6163" s="4"/>
    </row>
    <row r="6164" spans="1:14" hidden="1" x14ac:dyDescent="0.3">
      <c r="A6164" s="5" t="s">
        <v>603</v>
      </c>
      <c r="B6164" s="5">
        <v>53</v>
      </c>
      <c r="C6164" s="5">
        <v>53.1</v>
      </c>
      <c r="D6164" s="4">
        <v>374</v>
      </c>
      <c r="E6164" s="4" t="s">
        <v>861</v>
      </c>
      <c r="F6164" s="4" t="s">
        <v>901</v>
      </c>
      <c r="G6164" s="4" t="s">
        <v>1760</v>
      </c>
      <c r="H6164" s="52">
        <v>8.4024039286535892</v>
      </c>
      <c r="I6164" s="4"/>
      <c r="J6164" s="4"/>
      <c r="K6164" s="4"/>
      <c r="L6164" s="4">
        <v>1</v>
      </c>
      <c r="M6164" s="4" t="s">
        <v>1904</v>
      </c>
      <c r="N6164" s="4"/>
    </row>
    <row r="6165" spans="1:14" hidden="1" x14ac:dyDescent="0.3">
      <c r="A6165" s="5" t="s">
        <v>603</v>
      </c>
      <c r="B6165" s="5">
        <v>53</v>
      </c>
      <c r="C6165" s="5">
        <v>53.1</v>
      </c>
      <c r="D6165" s="4">
        <v>374</v>
      </c>
      <c r="E6165" s="4" t="s">
        <v>861</v>
      </c>
      <c r="F6165" s="4" t="s">
        <v>901</v>
      </c>
      <c r="G6165" s="4" t="s">
        <v>967</v>
      </c>
      <c r="H6165" s="4">
        <v>9.2681986708623085E-2</v>
      </c>
      <c r="I6165" s="4"/>
      <c r="J6165" s="4" t="s">
        <v>856</v>
      </c>
      <c r="K6165" s="4"/>
      <c r="L6165" s="4">
        <v>1</v>
      </c>
      <c r="M6165" s="4" t="s">
        <v>1090</v>
      </c>
      <c r="N6165" s="4"/>
    </row>
    <row r="6166" spans="1:14" hidden="1" x14ac:dyDescent="0.3">
      <c r="A6166" s="5" t="s">
        <v>603</v>
      </c>
      <c r="B6166" s="5">
        <v>53</v>
      </c>
      <c r="C6166" s="5">
        <v>53.1</v>
      </c>
      <c r="D6166" s="4">
        <v>374</v>
      </c>
      <c r="E6166" s="4" t="s">
        <v>861</v>
      </c>
      <c r="F6166" s="12" t="s">
        <v>901</v>
      </c>
      <c r="G6166" s="4" t="s">
        <v>1759</v>
      </c>
      <c r="H6166" s="4">
        <v>0.77875148923595439</v>
      </c>
      <c r="I6166" s="4"/>
      <c r="J6166" s="4" t="s">
        <v>856</v>
      </c>
      <c r="K6166" s="4"/>
      <c r="L6166" s="4">
        <v>1</v>
      </c>
      <c r="M6166" s="4" t="s">
        <v>1090</v>
      </c>
      <c r="N6166" s="4"/>
    </row>
    <row r="6167" spans="1:14" hidden="1" x14ac:dyDescent="0.3">
      <c r="A6167" s="5" t="s">
        <v>603</v>
      </c>
      <c r="B6167" s="5">
        <v>53</v>
      </c>
      <c r="C6167" s="5">
        <v>53.1</v>
      </c>
      <c r="D6167" s="4">
        <v>374</v>
      </c>
      <c r="E6167" s="4" t="s">
        <v>861</v>
      </c>
      <c r="F6167" s="4" t="s">
        <v>901</v>
      </c>
      <c r="G6167" s="4" t="s">
        <v>1352</v>
      </c>
      <c r="H6167" s="4">
        <v>0.67</v>
      </c>
      <c r="I6167" s="4"/>
      <c r="J6167" s="4"/>
      <c r="K6167" s="4"/>
      <c r="L6167" s="4">
        <v>1</v>
      </c>
      <c r="M6167" s="4" t="s">
        <v>1090</v>
      </c>
      <c r="N6167" s="4"/>
    </row>
    <row r="6168" spans="1:14" hidden="1" x14ac:dyDescent="0.3">
      <c r="A6168" s="5" t="s">
        <v>603</v>
      </c>
      <c r="B6168" s="5">
        <v>53</v>
      </c>
      <c r="C6168" s="5">
        <v>53.1</v>
      </c>
      <c r="D6168" s="4">
        <v>374</v>
      </c>
      <c r="E6168" s="4" t="s">
        <v>861</v>
      </c>
      <c r="F6168" s="4" t="s">
        <v>901</v>
      </c>
      <c r="G6168" s="4" t="s">
        <v>1353</v>
      </c>
      <c r="H6168" s="4">
        <v>0.90347704119297201</v>
      </c>
      <c r="I6168" s="4"/>
      <c r="J6168" s="4" t="s">
        <v>973</v>
      </c>
      <c r="K6168" s="4"/>
      <c r="L6168" s="4">
        <v>1</v>
      </c>
      <c r="M6168" s="4" t="s">
        <v>1090</v>
      </c>
      <c r="N6168" s="4"/>
    </row>
    <row r="6169" spans="1:14" hidden="1" x14ac:dyDescent="0.3">
      <c r="A6169" s="5" t="s">
        <v>603</v>
      </c>
      <c r="B6169" s="5">
        <v>53</v>
      </c>
      <c r="C6169" s="5">
        <v>53.1</v>
      </c>
      <c r="D6169" s="4">
        <v>374</v>
      </c>
      <c r="E6169" s="4" t="s">
        <v>861</v>
      </c>
      <c r="F6169" s="4" t="s">
        <v>901</v>
      </c>
      <c r="G6169" s="4" t="s">
        <v>1354</v>
      </c>
      <c r="H6169" s="4">
        <v>1.7268648068934001</v>
      </c>
      <c r="I6169" s="4"/>
      <c r="J6169" s="4" t="s">
        <v>973</v>
      </c>
      <c r="K6169" s="4"/>
      <c r="L6169" s="4">
        <v>1</v>
      </c>
      <c r="M6169" s="4" t="s">
        <v>1090</v>
      </c>
      <c r="N6169" s="4"/>
    </row>
    <row r="6170" spans="1:14" hidden="1" x14ac:dyDescent="0.3">
      <c r="A6170" s="5" t="s">
        <v>603</v>
      </c>
      <c r="B6170" s="5">
        <v>53</v>
      </c>
      <c r="C6170" s="5">
        <v>53.1</v>
      </c>
      <c r="D6170" s="4">
        <v>374</v>
      </c>
      <c r="E6170" s="4" t="s">
        <v>861</v>
      </c>
      <c r="F6170" s="4" t="s">
        <v>901</v>
      </c>
      <c r="G6170" s="4" t="s">
        <v>853</v>
      </c>
      <c r="H6170" s="4"/>
      <c r="I6170" s="4"/>
      <c r="J6170" s="4" t="s">
        <v>1355</v>
      </c>
      <c r="K6170" s="4"/>
      <c r="L6170" s="4">
        <v>1</v>
      </c>
      <c r="M6170" s="4" t="s">
        <v>1090</v>
      </c>
      <c r="N6170" s="4"/>
    </row>
    <row r="6171" spans="1:14" hidden="1" x14ac:dyDescent="0.3">
      <c r="A6171" s="5" t="s">
        <v>603</v>
      </c>
      <c r="B6171" s="5">
        <v>53</v>
      </c>
      <c r="C6171" s="5">
        <v>53.1</v>
      </c>
      <c r="D6171" s="5">
        <v>375</v>
      </c>
      <c r="E6171" s="4" t="s">
        <v>861</v>
      </c>
      <c r="F6171" s="12">
        <v>0</v>
      </c>
      <c r="G6171" s="4" t="s">
        <v>1896</v>
      </c>
      <c r="H6171" s="4">
        <v>0.7</v>
      </c>
      <c r="I6171" s="4"/>
      <c r="J6171" s="17" t="s">
        <v>1347</v>
      </c>
      <c r="K6171" s="4"/>
      <c r="L6171" s="4">
        <v>1</v>
      </c>
      <c r="M6171" s="4" t="s">
        <v>1090</v>
      </c>
      <c r="N6171" s="4"/>
    </row>
    <row r="6172" spans="1:14" hidden="1" x14ac:dyDescent="0.3">
      <c r="A6172" s="5" t="s">
        <v>603</v>
      </c>
      <c r="B6172" s="5">
        <v>53</v>
      </c>
      <c r="C6172" s="5">
        <v>53.1</v>
      </c>
      <c r="D6172" s="5">
        <v>375</v>
      </c>
      <c r="E6172" s="4" t="s">
        <v>861</v>
      </c>
      <c r="F6172" s="12">
        <v>1</v>
      </c>
      <c r="G6172" s="4" t="s">
        <v>1896</v>
      </c>
      <c r="H6172" s="4">
        <v>2.8</v>
      </c>
      <c r="I6172" s="4"/>
      <c r="J6172" s="17" t="s">
        <v>1347</v>
      </c>
      <c r="K6172" s="4"/>
      <c r="L6172" s="4">
        <v>1</v>
      </c>
      <c r="M6172" s="4" t="s">
        <v>1090</v>
      </c>
      <c r="N6172" s="4"/>
    </row>
    <row r="6173" spans="1:14" hidden="1" x14ac:dyDescent="0.3">
      <c r="A6173" s="5" t="s">
        <v>603</v>
      </c>
      <c r="B6173" s="5">
        <v>53</v>
      </c>
      <c r="C6173" s="5">
        <v>53.1</v>
      </c>
      <c r="D6173" s="5">
        <v>375</v>
      </c>
      <c r="E6173" s="4" t="s">
        <v>861</v>
      </c>
      <c r="F6173" s="12">
        <v>2</v>
      </c>
      <c r="G6173" s="4" t="s">
        <v>1896</v>
      </c>
      <c r="H6173" s="4">
        <v>46</v>
      </c>
      <c r="I6173" s="4"/>
      <c r="J6173" s="17" t="s">
        <v>1347</v>
      </c>
      <c r="K6173" s="4"/>
      <c r="L6173" s="4">
        <v>1</v>
      </c>
      <c r="M6173" s="4" t="s">
        <v>1090</v>
      </c>
      <c r="N6173" s="4"/>
    </row>
    <row r="6174" spans="1:14" hidden="1" x14ac:dyDescent="0.3">
      <c r="A6174" s="5" t="s">
        <v>603</v>
      </c>
      <c r="B6174" s="5">
        <v>53</v>
      </c>
      <c r="C6174" s="5">
        <v>53.1</v>
      </c>
      <c r="D6174" s="5">
        <v>375</v>
      </c>
      <c r="E6174" s="4" t="s">
        <v>861</v>
      </c>
      <c r="F6174" s="12">
        <v>3</v>
      </c>
      <c r="G6174" s="4" t="s">
        <v>1896</v>
      </c>
      <c r="H6174" s="4">
        <v>22</v>
      </c>
      <c r="I6174" s="4"/>
      <c r="J6174" s="17" t="s">
        <v>1347</v>
      </c>
      <c r="K6174" s="4"/>
      <c r="L6174" s="4">
        <v>1</v>
      </c>
      <c r="M6174" s="4" t="s">
        <v>1090</v>
      </c>
      <c r="N6174" s="4"/>
    </row>
    <row r="6175" spans="1:14" hidden="1" x14ac:dyDescent="0.3">
      <c r="A6175" s="5" t="s">
        <v>603</v>
      </c>
      <c r="B6175" s="5">
        <v>53</v>
      </c>
      <c r="C6175" s="5">
        <v>53.1</v>
      </c>
      <c r="D6175" s="5">
        <v>375</v>
      </c>
      <c r="E6175" s="4" t="s">
        <v>861</v>
      </c>
      <c r="F6175" s="12">
        <v>4</v>
      </c>
      <c r="G6175" s="4" t="s">
        <v>1896</v>
      </c>
      <c r="H6175" s="4">
        <v>28</v>
      </c>
      <c r="I6175" s="4"/>
      <c r="J6175" s="17" t="s">
        <v>1347</v>
      </c>
      <c r="K6175" s="4"/>
      <c r="L6175" s="4">
        <v>1</v>
      </c>
      <c r="M6175" s="4" t="s">
        <v>1090</v>
      </c>
      <c r="N6175" s="4"/>
    </row>
    <row r="6176" spans="1:14" hidden="1" x14ac:dyDescent="0.3">
      <c r="A6176" s="5" t="s">
        <v>603</v>
      </c>
      <c r="B6176" s="5">
        <v>53</v>
      </c>
      <c r="C6176" s="5">
        <v>53.1</v>
      </c>
      <c r="D6176" s="5">
        <v>375</v>
      </c>
      <c r="E6176" s="4" t="s">
        <v>861</v>
      </c>
      <c r="F6176" s="12">
        <v>5</v>
      </c>
      <c r="G6176" s="4" t="s">
        <v>1896</v>
      </c>
      <c r="H6176" s="4">
        <v>40</v>
      </c>
      <c r="I6176" s="4"/>
      <c r="J6176" s="17" t="s">
        <v>1347</v>
      </c>
      <c r="K6176" s="4"/>
      <c r="L6176" s="4">
        <v>1</v>
      </c>
      <c r="M6176" s="4" t="s">
        <v>1090</v>
      </c>
      <c r="N6176" s="4"/>
    </row>
    <row r="6177" spans="1:14" hidden="1" x14ac:dyDescent="0.3">
      <c r="A6177" s="5" t="s">
        <v>603</v>
      </c>
      <c r="B6177" s="5">
        <v>53</v>
      </c>
      <c r="C6177" s="5">
        <v>53.1</v>
      </c>
      <c r="D6177" s="5">
        <v>375</v>
      </c>
      <c r="E6177" s="4" t="s">
        <v>861</v>
      </c>
      <c r="F6177" s="12">
        <v>7.5</v>
      </c>
      <c r="G6177" s="4" t="s">
        <v>1896</v>
      </c>
      <c r="H6177" s="4">
        <v>55</v>
      </c>
      <c r="I6177" s="4"/>
      <c r="J6177" s="17" t="s">
        <v>1347</v>
      </c>
      <c r="K6177" s="4"/>
      <c r="L6177" s="4">
        <v>1</v>
      </c>
      <c r="M6177" s="4" t="s">
        <v>1090</v>
      </c>
      <c r="N6177" s="4"/>
    </row>
    <row r="6178" spans="1:14" hidden="1" x14ac:dyDescent="0.3">
      <c r="A6178" s="5" t="s">
        <v>603</v>
      </c>
      <c r="B6178" s="5">
        <v>53</v>
      </c>
      <c r="C6178" s="5">
        <v>53.1</v>
      </c>
      <c r="D6178" s="5">
        <v>375</v>
      </c>
      <c r="E6178" s="4" t="s">
        <v>861</v>
      </c>
      <c r="F6178" s="12">
        <v>10</v>
      </c>
      <c r="G6178" s="4" t="s">
        <v>1896</v>
      </c>
      <c r="H6178" s="4">
        <v>66</v>
      </c>
      <c r="I6178" s="4"/>
      <c r="J6178" s="17" t="s">
        <v>1347</v>
      </c>
      <c r="K6178" s="4"/>
      <c r="L6178" s="4">
        <v>1</v>
      </c>
      <c r="M6178" s="4" t="s">
        <v>1090</v>
      </c>
      <c r="N6178" s="4"/>
    </row>
    <row r="6179" spans="1:14" hidden="1" x14ac:dyDescent="0.3">
      <c r="A6179" s="5" t="s">
        <v>603</v>
      </c>
      <c r="B6179" s="5">
        <v>53</v>
      </c>
      <c r="C6179" s="5">
        <v>53.1</v>
      </c>
      <c r="D6179" s="5">
        <v>375</v>
      </c>
      <c r="E6179" s="4" t="s">
        <v>861</v>
      </c>
      <c r="F6179" s="12">
        <v>14</v>
      </c>
      <c r="G6179" s="4" t="s">
        <v>1896</v>
      </c>
      <c r="H6179" s="4">
        <v>64</v>
      </c>
      <c r="I6179" s="4"/>
      <c r="J6179" s="17" t="s">
        <v>1347</v>
      </c>
      <c r="K6179" s="4"/>
      <c r="L6179" s="4">
        <v>1</v>
      </c>
      <c r="M6179" s="4" t="s">
        <v>1090</v>
      </c>
      <c r="N6179" s="4"/>
    </row>
    <row r="6180" spans="1:14" hidden="1" x14ac:dyDescent="0.3">
      <c r="A6180" s="5" t="s">
        <v>603</v>
      </c>
      <c r="B6180" s="5">
        <v>53</v>
      </c>
      <c r="C6180" s="5">
        <v>53.1</v>
      </c>
      <c r="D6180" s="5">
        <v>375</v>
      </c>
      <c r="E6180" s="4" t="s">
        <v>861</v>
      </c>
      <c r="F6180" s="12">
        <v>17</v>
      </c>
      <c r="G6180" s="4" t="s">
        <v>1896</v>
      </c>
      <c r="H6180" s="4">
        <v>52</v>
      </c>
      <c r="I6180" s="4"/>
      <c r="J6180" s="17" t="s">
        <v>1347</v>
      </c>
      <c r="K6180" s="4"/>
      <c r="L6180" s="4">
        <v>1</v>
      </c>
      <c r="M6180" s="4" t="s">
        <v>1090</v>
      </c>
      <c r="N6180" s="4"/>
    </row>
    <row r="6181" spans="1:14" hidden="1" x14ac:dyDescent="0.3">
      <c r="A6181" s="5" t="s">
        <v>603</v>
      </c>
      <c r="B6181" s="5">
        <v>53</v>
      </c>
      <c r="C6181" s="5">
        <v>53.1</v>
      </c>
      <c r="D6181" s="5">
        <v>375</v>
      </c>
      <c r="E6181" s="4" t="s">
        <v>861</v>
      </c>
      <c r="F6181" s="12">
        <v>20</v>
      </c>
      <c r="G6181" s="4" t="s">
        <v>1896</v>
      </c>
      <c r="H6181" s="4">
        <v>66</v>
      </c>
      <c r="I6181" s="4"/>
      <c r="J6181" s="17" t="s">
        <v>1347</v>
      </c>
      <c r="K6181" s="4"/>
      <c r="L6181" s="4">
        <v>1</v>
      </c>
      <c r="M6181" s="4" t="s">
        <v>1090</v>
      </c>
      <c r="N6181" s="4"/>
    </row>
    <row r="6182" spans="1:14" hidden="1" x14ac:dyDescent="0.3">
      <c r="A6182" s="5" t="s">
        <v>603</v>
      </c>
      <c r="B6182" s="5">
        <v>53</v>
      </c>
      <c r="C6182" s="5">
        <v>53.1</v>
      </c>
      <c r="D6182" s="5">
        <v>375</v>
      </c>
      <c r="E6182" s="4" t="s">
        <v>861</v>
      </c>
      <c r="F6182" s="12">
        <v>0</v>
      </c>
      <c r="G6182" s="4" t="s">
        <v>2229</v>
      </c>
      <c r="H6182" s="4">
        <v>0.09</v>
      </c>
      <c r="I6182" s="4"/>
      <c r="J6182" s="17" t="s">
        <v>1347</v>
      </c>
      <c r="K6182" s="4"/>
      <c r="L6182" s="4">
        <v>1</v>
      </c>
      <c r="M6182" s="4" t="s">
        <v>1090</v>
      </c>
      <c r="N6182" s="4"/>
    </row>
    <row r="6183" spans="1:14" hidden="1" x14ac:dyDescent="0.3">
      <c r="A6183" s="5" t="s">
        <v>603</v>
      </c>
      <c r="B6183" s="5">
        <v>53</v>
      </c>
      <c r="C6183" s="5">
        <v>53.1</v>
      </c>
      <c r="D6183" s="5">
        <v>375</v>
      </c>
      <c r="E6183" s="4" t="s">
        <v>861</v>
      </c>
      <c r="F6183" s="12">
        <v>1</v>
      </c>
      <c r="G6183" s="4" t="s">
        <v>2229</v>
      </c>
      <c r="H6183" s="4">
        <v>0.11</v>
      </c>
      <c r="I6183" s="4"/>
      <c r="J6183" s="17" t="s">
        <v>1347</v>
      </c>
      <c r="K6183" s="4"/>
      <c r="L6183" s="4">
        <v>1</v>
      </c>
      <c r="M6183" s="4" t="s">
        <v>1090</v>
      </c>
      <c r="N6183" s="4"/>
    </row>
    <row r="6184" spans="1:14" hidden="1" x14ac:dyDescent="0.3">
      <c r="A6184" s="5" t="s">
        <v>603</v>
      </c>
      <c r="B6184" s="5">
        <v>53</v>
      </c>
      <c r="C6184" s="5">
        <v>53.1</v>
      </c>
      <c r="D6184" s="5">
        <v>375</v>
      </c>
      <c r="E6184" s="4" t="s">
        <v>861</v>
      </c>
      <c r="F6184" s="12">
        <v>2</v>
      </c>
      <c r="G6184" s="4" t="s">
        <v>2229</v>
      </c>
      <c r="H6184" s="4">
        <v>0.18</v>
      </c>
      <c r="I6184" s="4"/>
      <c r="J6184" s="17" t="s">
        <v>1347</v>
      </c>
      <c r="K6184" s="4"/>
      <c r="L6184" s="4">
        <v>1</v>
      </c>
      <c r="M6184" s="4" t="s">
        <v>1090</v>
      </c>
      <c r="N6184" s="4"/>
    </row>
    <row r="6185" spans="1:14" hidden="1" x14ac:dyDescent="0.3">
      <c r="A6185" s="5" t="s">
        <v>603</v>
      </c>
      <c r="B6185" s="5">
        <v>53</v>
      </c>
      <c r="C6185" s="5">
        <v>53.1</v>
      </c>
      <c r="D6185" s="5">
        <v>375</v>
      </c>
      <c r="E6185" s="4" t="s">
        <v>861</v>
      </c>
      <c r="F6185" s="12">
        <v>3</v>
      </c>
      <c r="G6185" s="4" t="s">
        <v>2229</v>
      </c>
      <c r="H6185" s="4">
        <v>0.14000000000000001</v>
      </c>
      <c r="I6185" s="4"/>
      <c r="J6185" s="17" t="s">
        <v>1347</v>
      </c>
      <c r="K6185" s="4"/>
      <c r="L6185" s="4">
        <v>1</v>
      </c>
      <c r="M6185" s="4" t="s">
        <v>1090</v>
      </c>
      <c r="N6185" s="4"/>
    </row>
    <row r="6186" spans="1:14" hidden="1" x14ac:dyDescent="0.3">
      <c r="A6186" s="5" t="s">
        <v>603</v>
      </c>
      <c r="B6186" s="5">
        <v>53</v>
      </c>
      <c r="C6186" s="5">
        <v>53.1</v>
      </c>
      <c r="D6186" s="5">
        <v>375</v>
      </c>
      <c r="E6186" s="4" t="s">
        <v>861</v>
      </c>
      <c r="F6186" s="12">
        <v>4</v>
      </c>
      <c r="G6186" s="4" t="s">
        <v>2229</v>
      </c>
      <c r="H6186" s="4">
        <v>0.15</v>
      </c>
      <c r="I6186" s="4"/>
      <c r="J6186" s="17" t="s">
        <v>1347</v>
      </c>
      <c r="K6186" s="4"/>
      <c r="L6186" s="4">
        <v>1</v>
      </c>
      <c r="M6186" s="4" t="s">
        <v>1090</v>
      </c>
      <c r="N6186" s="4"/>
    </row>
    <row r="6187" spans="1:14" hidden="1" x14ac:dyDescent="0.3">
      <c r="A6187" s="5" t="s">
        <v>603</v>
      </c>
      <c r="B6187" s="5">
        <v>53</v>
      </c>
      <c r="C6187" s="5">
        <v>53.1</v>
      </c>
      <c r="D6187" s="5">
        <v>375</v>
      </c>
      <c r="E6187" s="4" t="s">
        <v>861</v>
      </c>
      <c r="F6187" s="12">
        <v>5</v>
      </c>
      <c r="G6187" s="4" t="s">
        <v>2229</v>
      </c>
      <c r="H6187" s="4">
        <v>0.34</v>
      </c>
      <c r="I6187" s="4"/>
      <c r="J6187" s="17" t="s">
        <v>1347</v>
      </c>
      <c r="K6187" s="4"/>
      <c r="L6187" s="4">
        <v>1</v>
      </c>
      <c r="M6187" s="4" t="s">
        <v>1090</v>
      </c>
      <c r="N6187" s="4"/>
    </row>
    <row r="6188" spans="1:14" hidden="1" x14ac:dyDescent="0.3">
      <c r="A6188" s="5" t="s">
        <v>603</v>
      </c>
      <c r="B6188" s="5">
        <v>53</v>
      </c>
      <c r="C6188" s="5">
        <v>53.1</v>
      </c>
      <c r="D6188" s="5">
        <v>375</v>
      </c>
      <c r="E6188" s="4" t="s">
        <v>861</v>
      </c>
      <c r="F6188" s="12">
        <v>7.5</v>
      </c>
      <c r="G6188" s="4" t="s">
        <v>2229</v>
      </c>
      <c r="H6188" s="4">
        <v>0.16</v>
      </c>
      <c r="I6188" s="4"/>
      <c r="J6188" s="17" t="s">
        <v>1347</v>
      </c>
      <c r="K6188" s="4"/>
      <c r="L6188" s="4">
        <v>1</v>
      </c>
      <c r="M6188" s="4" t="s">
        <v>1090</v>
      </c>
      <c r="N6188" s="4"/>
    </row>
    <row r="6189" spans="1:14" hidden="1" x14ac:dyDescent="0.3">
      <c r="A6189" s="5" t="s">
        <v>603</v>
      </c>
      <c r="B6189" s="5">
        <v>53</v>
      </c>
      <c r="C6189" s="5">
        <v>53.1</v>
      </c>
      <c r="D6189" s="5">
        <v>375</v>
      </c>
      <c r="E6189" s="4" t="s">
        <v>861</v>
      </c>
      <c r="F6189" s="12">
        <v>10</v>
      </c>
      <c r="G6189" s="4" t="s">
        <v>2229</v>
      </c>
      <c r="H6189" s="4">
        <v>0.19</v>
      </c>
      <c r="I6189" s="4"/>
      <c r="J6189" s="17" t="s">
        <v>1347</v>
      </c>
      <c r="K6189" s="4"/>
      <c r="L6189" s="4">
        <v>1</v>
      </c>
      <c r="M6189" s="4" t="s">
        <v>1090</v>
      </c>
      <c r="N6189" s="4"/>
    </row>
    <row r="6190" spans="1:14" hidden="1" x14ac:dyDescent="0.3">
      <c r="A6190" s="5" t="s">
        <v>603</v>
      </c>
      <c r="B6190" s="5">
        <v>53</v>
      </c>
      <c r="C6190" s="5">
        <v>53.1</v>
      </c>
      <c r="D6190" s="5">
        <v>375</v>
      </c>
      <c r="E6190" s="4" t="s">
        <v>861</v>
      </c>
      <c r="F6190" s="12">
        <v>14</v>
      </c>
      <c r="G6190" s="4" t="s">
        <v>2229</v>
      </c>
      <c r="H6190" s="4">
        <v>0.28000000000000003</v>
      </c>
      <c r="I6190" s="4"/>
      <c r="J6190" s="17" t="s">
        <v>1347</v>
      </c>
      <c r="K6190" s="4"/>
      <c r="L6190" s="4">
        <v>1</v>
      </c>
      <c r="M6190" s="4" t="s">
        <v>1090</v>
      </c>
      <c r="N6190" s="4"/>
    </row>
    <row r="6191" spans="1:14" hidden="1" x14ac:dyDescent="0.3">
      <c r="A6191" s="5" t="s">
        <v>603</v>
      </c>
      <c r="B6191" s="5">
        <v>53</v>
      </c>
      <c r="C6191" s="5">
        <v>53.1</v>
      </c>
      <c r="D6191" s="5">
        <v>375</v>
      </c>
      <c r="E6191" s="4" t="s">
        <v>861</v>
      </c>
      <c r="F6191" s="12">
        <v>17</v>
      </c>
      <c r="G6191" s="4" t="s">
        <v>2229</v>
      </c>
      <c r="H6191" s="4">
        <v>0.14000000000000001</v>
      </c>
      <c r="I6191" s="4"/>
      <c r="J6191" s="17" t="s">
        <v>1347</v>
      </c>
      <c r="K6191" s="4"/>
      <c r="L6191" s="4">
        <v>1</v>
      </c>
      <c r="M6191" s="4" t="s">
        <v>1090</v>
      </c>
      <c r="N6191" s="4"/>
    </row>
    <row r="6192" spans="1:14" hidden="1" x14ac:dyDescent="0.3">
      <c r="A6192" s="5" t="s">
        <v>603</v>
      </c>
      <c r="B6192" s="5">
        <v>53</v>
      </c>
      <c r="C6192" s="5">
        <v>53.1</v>
      </c>
      <c r="D6192" s="5">
        <v>375</v>
      </c>
      <c r="E6192" s="4" t="s">
        <v>861</v>
      </c>
      <c r="F6192" s="12">
        <v>20</v>
      </c>
      <c r="G6192" s="4" t="s">
        <v>2229</v>
      </c>
      <c r="H6192" s="4">
        <v>0.06</v>
      </c>
      <c r="I6192" s="4"/>
      <c r="J6192" s="17" t="s">
        <v>1347</v>
      </c>
      <c r="K6192" s="4"/>
      <c r="L6192" s="4">
        <v>1</v>
      </c>
      <c r="M6192" s="4" t="s">
        <v>1090</v>
      </c>
      <c r="N6192" s="4"/>
    </row>
    <row r="6193" spans="1:14" hidden="1" x14ac:dyDescent="0.3">
      <c r="A6193" s="5" t="s">
        <v>603</v>
      </c>
      <c r="B6193" s="5">
        <v>53</v>
      </c>
      <c r="C6193" s="5">
        <v>53.1</v>
      </c>
      <c r="D6193" s="5">
        <v>375</v>
      </c>
      <c r="E6193" s="4" t="s">
        <v>861</v>
      </c>
      <c r="F6193" s="12">
        <v>0</v>
      </c>
      <c r="G6193" s="4" t="s">
        <v>874</v>
      </c>
      <c r="H6193" s="4">
        <v>177.85975262470552</v>
      </c>
      <c r="I6193" s="4"/>
      <c r="J6193" s="17" t="s">
        <v>1348</v>
      </c>
      <c r="K6193" s="4"/>
      <c r="L6193" s="4">
        <v>1</v>
      </c>
      <c r="M6193" s="4" t="s">
        <v>1090</v>
      </c>
      <c r="N6193" s="4"/>
    </row>
    <row r="6194" spans="1:14" hidden="1" x14ac:dyDescent="0.3">
      <c r="A6194" s="5" t="s">
        <v>603</v>
      </c>
      <c r="B6194" s="5">
        <v>53</v>
      </c>
      <c r="C6194" s="5">
        <v>53.1</v>
      </c>
      <c r="D6194" s="5">
        <v>375</v>
      </c>
      <c r="E6194" s="4" t="s">
        <v>861</v>
      </c>
      <c r="F6194" s="12">
        <v>0.1</v>
      </c>
      <c r="G6194" s="4" t="s">
        <v>874</v>
      </c>
      <c r="H6194" s="4">
        <v>172.16837449376109</v>
      </c>
      <c r="I6194" s="4"/>
      <c r="J6194" s="17" t="s">
        <v>1348</v>
      </c>
      <c r="K6194" s="4"/>
      <c r="L6194" s="4">
        <v>1</v>
      </c>
      <c r="M6194" s="4" t="s">
        <v>1090</v>
      </c>
      <c r="N6194" s="4"/>
    </row>
    <row r="6195" spans="1:14" hidden="1" x14ac:dyDescent="0.3">
      <c r="A6195" s="5" t="s">
        <v>603</v>
      </c>
      <c r="B6195" s="5">
        <v>53</v>
      </c>
      <c r="C6195" s="5">
        <v>53.1</v>
      </c>
      <c r="D6195" s="5">
        <v>375</v>
      </c>
      <c r="E6195" s="4" t="s">
        <v>861</v>
      </c>
      <c r="F6195" s="12">
        <v>0.2</v>
      </c>
      <c r="G6195" s="4" t="s">
        <v>874</v>
      </c>
      <c r="H6195" s="4">
        <v>83.805701867555456</v>
      </c>
      <c r="I6195" s="4"/>
      <c r="J6195" s="17" t="s">
        <v>1348</v>
      </c>
      <c r="K6195" s="4"/>
      <c r="L6195" s="4">
        <v>1</v>
      </c>
      <c r="M6195" s="4" t="s">
        <v>1090</v>
      </c>
      <c r="N6195" s="4"/>
    </row>
    <row r="6196" spans="1:14" hidden="1" x14ac:dyDescent="0.3">
      <c r="A6196" s="5" t="s">
        <v>603</v>
      </c>
      <c r="B6196" s="5">
        <v>53</v>
      </c>
      <c r="C6196" s="5">
        <v>53.1</v>
      </c>
      <c r="D6196" s="5">
        <v>375</v>
      </c>
      <c r="E6196" s="4" t="s">
        <v>861</v>
      </c>
      <c r="F6196" s="12">
        <v>0.3</v>
      </c>
      <c r="G6196" s="4" t="s">
        <v>874</v>
      </c>
      <c r="H6196" s="4">
        <v>25.539372313627627</v>
      </c>
      <c r="I6196" s="4"/>
      <c r="J6196" s="17" t="s">
        <v>1348</v>
      </c>
      <c r="K6196" s="4"/>
      <c r="L6196" s="4">
        <v>1</v>
      </c>
      <c r="M6196" s="4" t="s">
        <v>1090</v>
      </c>
      <c r="N6196" s="4"/>
    </row>
    <row r="6197" spans="1:14" hidden="1" x14ac:dyDescent="0.3">
      <c r="A6197" s="5" t="s">
        <v>603</v>
      </c>
      <c r="B6197" s="5">
        <v>53</v>
      </c>
      <c r="C6197" s="5">
        <v>53.1</v>
      </c>
      <c r="D6197" s="5">
        <v>375</v>
      </c>
      <c r="E6197" s="4" t="s">
        <v>861</v>
      </c>
      <c r="F6197" s="12">
        <v>0.4</v>
      </c>
      <c r="G6197" s="4" t="s">
        <v>874</v>
      </c>
      <c r="H6197" s="4">
        <v>1.8445190298982717</v>
      </c>
      <c r="I6197" s="4"/>
      <c r="J6197" s="17" t="s">
        <v>1348</v>
      </c>
      <c r="K6197" s="4"/>
      <c r="L6197" s="4">
        <v>1</v>
      </c>
      <c r="M6197" s="4" t="s">
        <v>1090</v>
      </c>
      <c r="N6197" s="4"/>
    </row>
    <row r="6198" spans="1:14" hidden="1" x14ac:dyDescent="0.3">
      <c r="A6198" s="5" t="s">
        <v>603</v>
      </c>
      <c r="B6198" s="5">
        <v>53</v>
      </c>
      <c r="C6198" s="5">
        <v>53.1</v>
      </c>
      <c r="D6198" s="5">
        <v>375</v>
      </c>
      <c r="E6198" s="4" t="s">
        <v>861</v>
      </c>
      <c r="F6198" s="12">
        <v>0.5</v>
      </c>
      <c r="G6198" s="4" t="s">
        <v>874</v>
      </c>
      <c r="H6198" s="4">
        <v>-0.50027919521030928</v>
      </c>
      <c r="I6198" s="4"/>
      <c r="J6198" s="17" t="s">
        <v>1348</v>
      </c>
      <c r="K6198" s="4"/>
      <c r="L6198" s="4">
        <v>1</v>
      </c>
      <c r="M6198" s="4" t="s">
        <v>1090</v>
      </c>
      <c r="N6198" s="4"/>
    </row>
    <row r="6199" spans="1:14" hidden="1" x14ac:dyDescent="0.3">
      <c r="A6199" s="5" t="s">
        <v>603</v>
      </c>
      <c r="B6199" s="5">
        <v>53</v>
      </c>
      <c r="C6199" s="5">
        <v>53.1</v>
      </c>
      <c r="D6199" s="5">
        <v>375</v>
      </c>
      <c r="E6199" s="4" t="s">
        <v>861</v>
      </c>
      <c r="F6199" s="12">
        <v>0.6</v>
      </c>
      <c r="G6199" s="4" t="s">
        <v>874</v>
      </c>
      <c r="H6199" s="4">
        <v>-0.58225181608808896</v>
      </c>
      <c r="I6199" s="4"/>
      <c r="J6199" s="17" t="s">
        <v>1348</v>
      </c>
      <c r="K6199" s="4"/>
      <c r="L6199" s="4">
        <v>1</v>
      </c>
      <c r="M6199" s="4" t="s">
        <v>1090</v>
      </c>
      <c r="N6199" s="4"/>
    </row>
    <row r="6200" spans="1:14" hidden="1" x14ac:dyDescent="0.3">
      <c r="A6200" s="5" t="s">
        <v>603</v>
      </c>
      <c r="B6200" s="5">
        <v>53</v>
      </c>
      <c r="C6200" s="5">
        <v>53.1</v>
      </c>
      <c r="D6200" s="5">
        <v>375</v>
      </c>
      <c r="E6200" s="4" t="s">
        <v>861</v>
      </c>
      <c r="F6200" s="12">
        <v>0.7</v>
      </c>
      <c r="G6200" s="4" t="s">
        <v>874</v>
      </c>
      <c r="H6200" s="4">
        <v>-0.5536567157818868</v>
      </c>
      <c r="I6200" s="4"/>
      <c r="J6200" s="17" t="s">
        <v>1348</v>
      </c>
      <c r="K6200" s="4"/>
      <c r="L6200" s="4">
        <v>1</v>
      </c>
      <c r="M6200" s="4" t="s">
        <v>1090</v>
      </c>
      <c r="N6200" s="4"/>
    </row>
    <row r="6201" spans="1:14" hidden="1" x14ac:dyDescent="0.3">
      <c r="A6201" s="5" t="s">
        <v>603</v>
      </c>
      <c r="B6201" s="5">
        <v>53</v>
      </c>
      <c r="C6201" s="5">
        <v>53.1</v>
      </c>
      <c r="D6201" s="5">
        <v>375</v>
      </c>
      <c r="E6201" s="4" t="s">
        <v>861</v>
      </c>
      <c r="F6201" s="12">
        <v>0.8</v>
      </c>
      <c r="G6201" s="4" t="s">
        <v>874</v>
      </c>
      <c r="H6201" s="4">
        <v>-0.63944201670049339</v>
      </c>
      <c r="I6201" s="4"/>
      <c r="J6201" s="17" t="s">
        <v>1348</v>
      </c>
      <c r="K6201" s="4"/>
      <c r="L6201" s="4">
        <v>1</v>
      </c>
      <c r="M6201" s="4" t="s">
        <v>1090</v>
      </c>
      <c r="N6201" s="4"/>
    </row>
    <row r="6202" spans="1:14" hidden="1" x14ac:dyDescent="0.3">
      <c r="A6202" s="5" t="s">
        <v>603</v>
      </c>
      <c r="B6202" s="5">
        <v>53</v>
      </c>
      <c r="C6202" s="5">
        <v>53.1</v>
      </c>
      <c r="D6202" s="5">
        <v>375</v>
      </c>
      <c r="E6202" s="4" t="s">
        <v>861</v>
      </c>
      <c r="F6202" s="12">
        <v>0.9</v>
      </c>
      <c r="G6202" s="4" t="s">
        <v>874</v>
      </c>
      <c r="H6202" s="4">
        <v>-0.61751910646573838</v>
      </c>
      <c r="I6202" s="4"/>
      <c r="J6202" s="17" t="s">
        <v>1348</v>
      </c>
      <c r="K6202" s="4"/>
      <c r="L6202" s="4">
        <v>1</v>
      </c>
      <c r="M6202" s="4" t="s">
        <v>1090</v>
      </c>
      <c r="N6202" s="4"/>
    </row>
    <row r="6203" spans="1:14" hidden="1" x14ac:dyDescent="0.3">
      <c r="A6203" s="5" t="s">
        <v>603</v>
      </c>
      <c r="B6203" s="5">
        <v>53</v>
      </c>
      <c r="C6203" s="5">
        <v>53.1</v>
      </c>
      <c r="D6203" s="5">
        <v>375</v>
      </c>
      <c r="E6203" s="4" t="s">
        <v>861</v>
      </c>
      <c r="F6203" s="12">
        <v>1</v>
      </c>
      <c r="G6203" s="4" t="s">
        <v>874</v>
      </c>
      <c r="H6203" s="4">
        <v>-0.58129864607788218</v>
      </c>
      <c r="I6203" s="4"/>
      <c r="J6203" s="17" t="s">
        <v>1348</v>
      </c>
      <c r="K6203" s="4"/>
      <c r="L6203" s="4">
        <v>1</v>
      </c>
      <c r="M6203" s="4" t="s">
        <v>1090</v>
      </c>
      <c r="N6203" s="4"/>
    </row>
    <row r="6204" spans="1:14" hidden="1" x14ac:dyDescent="0.3">
      <c r="A6204" s="5" t="s">
        <v>603</v>
      </c>
      <c r="B6204" s="5">
        <v>53</v>
      </c>
      <c r="C6204" s="5">
        <v>53.1</v>
      </c>
      <c r="D6204" s="5">
        <v>375</v>
      </c>
      <c r="E6204" s="4" t="s">
        <v>861</v>
      </c>
      <c r="F6204" s="12">
        <v>1.1000000000000001</v>
      </c>
      <c r="G6204" s="4" t="s">
        <v>874</v>
      </c>
      <c r="H6204" s="4">
        <v>-0.66994345702710911</v>
      </c>
      <c r="I6204" s="4"/>
      <c r="J6204" s="17" t="s">
        <v>1348</v>
      </c>
      <c r="K6204" s="4"/>
      <c r="L6204" s="4">
        <v>1</v>
      </c>
      <c r="M6204" s="4" t="s">
        <v>1090</v>
      </c>
      <c r="N6204" s="4"/>
    </row>
    <row r="6205" spans="1:14" hidden="1" x14ac:dyDescent="0.3">
      <c r="A6205" s="5" t="s">
        <v>603</v>
      </c>
      <c r="B6205" s="5">
        <v>53</v>
      </c>
      <c r="C6205" s="5">
        <v>53.1</v>
      </c>
      <c r="D6205" s="5">
        <v>375</v>
      </c>
      <c r="E6205" s="4" t="s">
        <v>861</v>
      </c>
      <c r="F6205" s="12">
        <v>1.2</v>
      </c>
      <c r="G6205" s="4" t="s">
        <v>874</v>
      </c>
      <c r="H6205" s="4">
        <v>-0.64802054679235399</v>
      </c>
      <c r="I6205" s="4"/>
      <c r="J6205" s="17" t="s">
        <v>1348</v>
      </c>
      <c r="K6205" s="4"/>
      <c r="L6205" s="4">
        <v>1</v>
      </c>
      <c r="M6205" s="4" t="s">
        <v>1090</v>
      </c>
      <c r="N6205" s="4"/>
    </row>
    <row r="6206" spans="1:14" hidden="1" x14ac:dyDescent="0.3">
      <c r="A6206" s="5" t="s">
        <v>603</v>
      </c>
      <c r="B6206" s="5">
        <v>53</v>
      </c>
      <c r="C6206" s="5">
        <v>53.1</v>
      </c>
      <c r="D6206" s="5">
        <v>375</v>
      </c>
      <c r="E6206" s="4" t="s">
        <v>861</v>
      </c>
      <c r="F6206" s="12">
        <v>1.3</v>
      </c>
      <c r="G6206" s="4" t="s">
        <v>874</v>
      </c>
      <c r="H6206" s="4">
        <v>-0.64134835672090684</v>
      </c>
      <c r="I6206" s="4"/>
      <c r="J6206" s="17" t="s">
        <v>1348</v>
      </c>
      <c r="K6206" s="4"/>
      <c r="L6206" s="4">
        <v>1</v>
      </c>
      <c r="M6206" s="4" t="s">
        <v>1090</v>
      </c>
      <c r="N6206" s="4"/>
    </row>
    <row r="6207" spans="1:14" hidden="1" x14ac:dyDescent="0.3">
      <c r="A6207" s="5" t="s">
        <v>603</v>
      </c>
      <c r="B6207" s="5">
        <v>53</v>
      </c>
      <c r="C6207" s="5">
        <v>53.1</v>
      </c>
      <c r="D6207" s="5">
        <v>375</v>
      </c>
      <c r="E6207" s="4" t="s">
        <v>861</v>
      </c>
      <c r="F6207" s="12">
        <v>1.4</v>
      </c>
      <c r="G6207" s="4" t="s">
        <v>874</v>
      </c>
      <c r="H6207" s="4">
        <v>-0.69091319725165734</v>
      </c>
      <c r="I6207" s="4"/>
      <c r="J6207" s="17" t="s">
        <v>1348</v>
      </c>
      <c r="K6207" s="4"/>
      <c r="L6207" s="4">
        <v>1</v>
      </c>
      <c r="M6207" s="4" t="s">
        <v>1090</v>
      </c>
      <c r="N6207" s="4"/>
    </row>
    <row r="6208" spans="1:14" hidden="1" x14ac:dyDescent="0.3">
      <c r="A6208" s="5" t="s">
        <v>603</v>
      </c>
      <c r="B6208" s="5">
        <v>53</v>
      </c>
      <c r="C6208" s="5">
        <v>53.1</v>
      </c>
      <c r="D6208" s="5">
        <v>375</v>
      </c>
      <c r="E6208" s="4" t="s">
        <v>861</v>
      </c>
      <c r="F6208" s="12">
        <v>1.5</v>
      </c>
      <c r="G6208" s="4" t="s">
        <v>874</v>
      </c>
      <c r="H6208" s="4">
        <v>-0.6928195372720708</v>
      </c>
      <c r="I6208" s="4"/>
      <c r="J6208" s="17" t="s">
        <v>1348</v>
      </c>
      <c r="K6208" s="4"/>
      <c r="L6208" s="4">
        <v>1</v>
      </c>
      <c r="M6208" s="4" t="s">
        <v>1090</v>
      </c>
      <c r="N6208" s="4"/>
    </row>
    <row r="6209" spans="1:14" hidden="1" x14ac:dyDescent="0.3">
      <c r="A6209" s="5" t="s">
        <v>603</v>
      </c>
      <c r="B6209" s="5">
        <v>53</v>
      </c>
      <c r="C6209" s="5">
        <v>53.1</v>
      </c>
      <c r="D6209" s="5">
        <v>375</v>
      </c>
      <c r="E6209" s="4" t="s">
        <v>861</v>
      </c>
      <c r="F6209" s="12">
        <v>1.6</v>
      </c>
      <c r="G6209" s="4" t="s">
        <v>874</v>
      </c>
      <c r="H6209" s="4">
        <v>-0.73189950769054712</v>
      </c>
      <c r="I6209" s="4"/>
      <c r="J6209" s="17" t="s">
        <v>1348</v>
      </c>
      <c r="K6209" s="4"/>
      <c r="L6209" s="4">
        <v>1</v>
      </c>
      <c r="M6209" s="4" t="s">
        <v>1090</v>
      </c>
      <c r="N6209" s="4"/>
    </row>
    <row r="6210" spans="1:14" hidden="1" x14ac:dyDescent="0.3">
      <c r="A6210" s="5" t="s">
        <v>603</v>
      </c>
      <c r="B6210" s="5">
        <v>53</v>
      </c>
      <c r="C6210" s="5">
        <v>53.1</v>
      </c>
      <c r="D6210" s="5">
        <v>375</v>
      </c>
      <c r="E6210" s="4" t="s">
        <v>861</v>
      </c>
      <c r="F6210" s="12">
        <v>1.7000000000000002</v>
      </c>
      <c r="G6210" s="4" t="s">
        <v>874</v>
      </c>
      <c r="H6210" s="4">
        <v>-0.70425757739455175</v>
      </c>
      <c r="I6210" s="4"/>
      <c r="J6210" s="17" t="s">
        <v>1348</v>
      </c>
      <c r="K6210" s="4"/>
      <c r="L6210" s="4">
        <v>1</v>
      </c>
      <c r="M6210" s="4" t="s">
        <v>1090</v>
      </c>
      <c r="N6210" s="4"/>
    </row>
    <row r="6211" spans="1:14" hidden="1" x14ac:dyDescent="0.3">
      <c r="A6211" s="5" t="s">
        <v>603</v>
      </c>
      <c r="B6211" s="5">
        <v>53</v>
      </c>
      <c r="C6211" s="5">
        <v>53.1</v>
      </c>
      <c r="D6211" s="5">
        <v>375</v>
      </c>
      <c r="E6211" s="4" t="s">
        <v>861</v>
      </c>
      <c r="F6211" s="12">
        <v>1.8</v>
      </c>
      <c r="G6211" s="4" t="s">
        <v>874</v>
      </c>
      <c r="H6211" s="4">
        <v>-0.67089662703731578</v>
      </c>
      <c r="I6211" s="4"/>
      <c r="J6211" s="17" t="s">
        <v>1348</v>
      </c>
      <c r="K6211" s="4"/>
      <c r="L6211" s="4">
        <v>1</v>
      </c>
      <c r="M6211" s="4" t="s">
        <v>1090</v>
      </c>
      <c r="N6211" s="4"/>
    </row>
    <row r="6212" spans="1:14" hidden="1" x14ac:dyDescent="0.3">
      <c r="A6212" s="5" t="s">
        <v>603</v>
      </c>
      <c r="B6212" s="5">
        <v>53</v>
      </c>
      <c r="C6212" s="5">
        <v>53.1</v>
      </c>
      <c r="D6212" s="5">
        <v>375</v>
      </c>
      <c r="E6212" s="4" t="s">
        <v>861</v>
      </c>
      <c r="F6212" s="12">
        <v>1.9000000000000001</v>
      </c>
      <c r="G6212" s="4" t="s">
        <v>874</v>
      </c>
      <c r="H6212" s="4">
        <v>-0.6432546967413203</v>
      </c>
      <c r="I6212" s="4"/>
      <c r="J6212" s="17" t="s">
        <v>1348</v>
      </c>
      <c r="K6212" s="4"/>
      <c r="L6212" s="4">
        <v>1</v>
      </c>
      <c r="M6212" s="4" t="s">
        <v>1090</v>
      </c>
      <c r="N6212" s="4"/>
    </row>
    <row r="6213" spans="1:14" hidden="1" x14ac:dyDescent="0.3">
      <c r="A6213" s="5" t="s">
        <v>603</v>
      </c>
      <c r="B6213" s="5">
        <v>53</v>
      </c>
      <c r="C6213" s="5">
        <v>53.1</v>
      </c>
      <c r="D6213" s="5">
        <v>375</v>
      </c>
      <c r="E6213" s="4" t="s">
        <v>861</v>
      </c>
      <c r="F6213" s="12">
        <v>2</v>
      </c>
      <c r="G6213" s="4" t="s">
        <v>874</v>
      </c>
      <c r="H6213" s="4">
        <v>-0.68042832713938317</v>
      </c>
      <c r="I6213" s="4"/>
      <c r="J6213" s="17" t="s">
        <v>1348</v>
      </c>
      <c r="K6213" s="4"/>
      <c r="L6213" s="4">
        <v>1</v>
      </c>
      <c r="M6213" s="4" t="s">
        <v>1090</v>
      </c>
      <c r="N6213" s="4"/>
    </row>
    <row r="6214" spans="1:14" hidden="1" x14ac:dyDescent="0.3">
      <c r="A6214" s="5" t="s">
        <v>603</v>
      </c>
      <c r="B6214" s="5">
        <v>53</v>
      </c>
      <c r="C6214" s="5">
        <v>53.1</v>
      </c>
      <c r="D6214" s="5">
        <v>375</v>
      </c>
      <c r="E6214" s="4" t="s">
        <v>861</v>
      </c>
      <c r="F6214" s="12">
        <v>2.1</v>
      </c>
      <c r="G6214" s="4" t="s">
        <v>874</v>
      </c>
      <c r="H6214" s="4">
        <v>-0.67470930707814281</v>
      </c>
      <c r="I6214" s="4"/>
      <c r="J6214" s="17" t="s">
        <v>1348</v>
      </c>
      <c r="K6214" s="4"/>
      <c r="L6214" s="4">
        <v>1</v>
      </c>
      <c r="M6214" s="4" t="s">
        <v>1090</v>
      </c>
      <c r="N6214" s="4"/>
    </row>
    <row r="6215" spans="1:14" hidden="1" x14ac:dyDescent="0.3">
      <c r="A6215" s="5" t="s">
        <v>603</v>
      </c>
      <c r="B6215" s="5">
        <v>53</v>
      </c>
      <c r="C6215" s="5">
        <v>53.1</v>
      </c>
      <c r="D6215" s="5">
        <v>375</v>
      </c>
      <c r="E6215" s="4" t="s">
        <v>861</v>
      </c>
      <c r="F6215" s="12">
        <v>2.2000000000000002</v>
      </c>
      <c r="G6215" s="4" t="s">
        <v>874</v>
      </c>
      <c r="H6215" s="4">
        <v>-0.68138149714958995</v>
      </c>
      <c r="I6215" s="4"/>
      <c r="J6215" s="17" t="s">
        <v>1348</v>
      </c>
      <c r="K6215" s="4"/>
      <c r="L6215" s="4">
        <v>1</v>
      </c>
      <c r="M6215" s="4" t="s">
        <v>1090</v>
      </c>
      <c r="N6215" s="4"/>
    </row>
    <row r="6216" spans="1:14" hidden="1" x14ac:dyDescent="0.3">
      <c r="A6216" s="5" t="s">
        <v>603</v>
      </c>
      <c r="B6216" s="5">
        <v>53</v>
      </c>
      <c r="C6216" s="5">
        <v>53.1</v>
      </c>
      <c r="D6216" s="5">
        <v>375</v>
      </c>
      <c r="E6216" s="4" t="s">
        <v>861</v>
      </c>
      <c r="F6216" s="12">
        <v>2.2999999999999998</v>
      </c>
      <c r="G6216" s="4" t="s">
        <v>874</v>
      </c>
      <c r="H6216" s="4">
        <v>-0.72332097759868652</v>
      </c>
      <c r="I6216" s="4"/>
      <c r="J6216" s="17" t="s">
        <v>1348</v>
      </c>
      <c r="K6216" s="4"/>
      <c r="L6216" s="4">
        <v>1</v>
      </c>
      <c r="M6216" s="4" t="s">
        <v>1090</v>
      </c>
      <c r="N6216" s="4"/>
    </row>
    <row r="6217" spans="1:14" hidden="1" x14ac:dyDescent="0.3">
      <c r="A6217" s="5" t="s">
        <v>603</v>
      </c>
      <c r="B6217" s="5">
        <v>53</v>
      </c>
      <c r="C6217" s="5">
        <v>53.1</v>
      </c>
      <c r="D6217" s="5">
        <v>375</v>
      </c>
      <c r="E6217" s="4" t="s">
        <v>861</v>
      </c>
      <c r="F6217" s="12">
        <v>2.4</v>
      </c>
      <c r="G6217" s="4" t="s">
        <v>874</v>
      </c>
      <c r="H6217" s="4">
        <v>0</v>
      </c>
      <c r="I6217" s="4"/>
      <c r="J6217" s="17" t="s">
        <v>1348</v>
      </c>
      <c r="K6217" s="4"/>
      <c r="L6217" s="4">
        <v>1</v>
      </c>
      <c r="M6217" s="4" t="s">
        <v>1090</v>
      </c>
      <c r="N6217" s="4"/>
    </row>
    <row r="6218" spans="1:14" hidden="1" x14ac:dyDescent="0.3">
      <c r="A6218" s="5" t="s">
        <v>603</v>
      </c>
      <c r="B6218" s="5">
        <v>53</v>
      </c>
      <c r="C6218" s="5">
        <v>53.1</v>
      </c>
      <c r="D6218" s="5">
        <v>375</v>
      </c>
      <c r="E6218" s="4" t="s">
        <v>861</v>
      </c>
      <c r="F6218" s="12">
        <v>2.5</v>
      </c>
      <c r="G6218" s="4" t="s">
        <v>874</v>
      </c>
      <c r="H6218" s="4">
        <v>0</v>
      </c>
      <c r="I6218" s="4"/>
      <c r="J6218" s="17" t="s">
        <v>1348</v>
      </c>
      <c r="K6218" s="4"/>
      <c r="L6218" s="4">
        <v>1</v>
      </c>
      <c r="M6218" s="4" t="s">
        <v>1090</v>
      </c>
      <c r="N6218" s="4"/>
    </row>
    <row r="6219" spans="1:14" hidden="1" x14ac:dyDescent="0.3">
      <c r="A6219" s="5" t="s">
        <v>603</v>
      </c>
      <c r="B6219" s="5">
        <v>53</v>
      </c>
      <c r="C6219" s="5">
        <v>53.1</v>
      </c>
      <c r="D6219" s="5">
        <v>375</v>
      </c>
      <c r="E6219" s="4" t="s">
        <v>861</v>
      </c>
      <c r="F6219" s="12">
        <v>2.6</v>
      </c>
      <c r="G6219" s="4" t="s">
        <v>874</v>
      </c>
      <c r="H6219" s="4">
        <v>0</v>
      </c>
      <c r="I6219" s="4"/>
      <c r="J6219" s="17" t="s">
        <v>1348</v>
      </c>
      <c r="K6219" s="4"/>
      <c r="L6219" s="4">
        <v>1</v>
      </c>
      <c r="M6219" s="4" t="s">
        <v>1090</v>
      </c>
      <c r="N6219" s="4"/>
    </row>
    <row r="6220" spans="1:14" hidden="1" x14ac:dyDescent="0.3">
      <c r="A6220" s="5" t="s">
        <v>603</v>
      </c>
      <c r="B6220" s="5">
        <v>53</v>
      </c>
      <c r="C6220" s="5">
        <v>53.1</v>
      </c>
      <c r="D6220" s="5">
        <v>375</v>
      </c>
      <c r="E6220" s="4" t="s">
        <v>861</v>
      </c>
      <c r="F6220" s="12">
        <v>2.7</v>
      </c>
      <c r="G6220" s="4" t="s">
        <v>874</v>
      </c>
      <c r="H6220" s="4">
        <v>0</v>
      </c>
      <c r="I6220" s="4"/>
      <c r="J6220" s="17" t="s">
        <v>1348</v>
      </c>
      <c r="K6220" s="4"/>
      <c r="L6220" s="4">
        <v>1</v>
      </c>
      <c r="M6220" s="4" t="s">
        <v>1090</v>
      </c>
      <c r="N6220" s="4"/>
    </row>
    <row r="6221" spans="1:14" hidden="1" x14ac:dyDescent="0.3">
      <c r="A6221" s="5" t="s">
        <v>603</v>
      </c>
      <c r="B6221" s="5">
        <v>53</v>
      </c>
      <c r="C6221" s="5">
        <v>53.1</v>
      </c>
      <c r="D6221" s="5">
        <v>375</v>
      </c>
      <c r="E6221" s="4" t="s">
        <v>861</v>
      </c>
      <c r="F6221" s="12">
        <v>2.8</v>
      </c>
      <c r="G6221" s="4" t="s">
        <v>874</v>
      </c>
      <c r="H6221" s="4">
        <v>0</v>
      </c>
      <c r="I6221" s="4"/>
      <c r="J6221" s="17" t="s">
        <v>1348</v>
      </c>
      <c r="K6221" s="4"/>
      <c r="L6221" s="4">
        <v>1</v>
      </c>
      <c r="M6221" s="4" t="s">
        <v>1090</v>
      </c>
      <c r="N6221" s="4"/>
    </row>
    <row r="6222" spans="1:14" hidden="1" x14ac:dyDescent="0.3">
      <c r="A6222" s="5" t="s">
        <v>603</v>
      </c>
      <c r="B6222" s="5">
        <v>53</v>
      </c>
      <c r="C6222" s="5">
        <v>53.1</v>
      </c>
      <c r="D6222" s="5">
        <v>375</v>
      </c>
      <c r="E6222" s="4" t="s">
        <v>861</v>
      </c>
      <c r="F6222" s="12">
        <v>2.9</v>
      </c>
      <c r="G6222" s="4" t="s">
        <v>874</v>
      </c>
      <c r="H6222" s="4">
        <v>0</v>
      </c>
      <c r="I6222" s="4"/>
      <c r="J6222" s="17" t="s">
        <v>1348</v>
      </c>
      <c r="K6222" s="4"/>
      <c r="L6222" s="4">
        <v>1</v>
      </c>
      <c r="M6222" s="4" t="s">
        <v>1090</v>
      </c>
      <c r="N6222" s="4"/>
    </row>
    <row r="6223" spans="1:14" hidden="1" x14ac:dyDescent="0.3">
      <c r="A6223" s="5" t="s">
        <v>603</v>
      </c>
      <c r="B6223" s="5">
        <v>53</v>
      </c>
      <c r="C6223" s="5">
        <v>53.1</v>
      </c>
      <c r="D6223" s="5">
        <v>375</v>
      </c>
      <c r="E6223" s="4" t="s">
        <v>861</v>
      </c>
      <c r="F6223" s="12">
        <v>3</v>
      </c>
      <c r="G6223" s="4" t="s">
        <v>874</v>
      </c>
      <c r="H6223" s="4">
        <v>0</v>
      </c>
      <c r="I6223" s="4"/>
      <c r="J6223" s="17" t="s">
        <v>1348</v>
      </c>
      <c r="K6223" s="4"/>
      <c r="L6223" s="4">
        <v>1</v>
      </c>
      <c r="M6223" s="4" t="s">
        <v>1090</v>
      </c>
      <c r="N6223" s="4"/>
    </row>
    <row r="6224" spans="1:14" hidden="1" x14ac:dyDescent="0.3">
      <c r="A6224" s="5" t="s">
        <v>603</v>
      </c>
      <c r="B6224" s="5">
        <v>53</v>
      </c>
      <c r="C6224" s="5">
        <v>53.1</v>
      </c>
      <c r="D6224" s="5">
        <v>375</v>
      </c>
      <c r="E6224" s="4" t="s">
        <v>861</v>
      </c>
      <c r="F6224" s="12">
        <v>3.1</v>
      </c>
      <c r="G6224" s="4" t="s">
        <v>874</v>
      </c>
      <c r="H6224" s="4">
        <v>0</v>
      </c>
      <c r="I6224" s="4"/>
      <c r="J6224" s="17" t="s">
        <v>1348</v>
      </c>
      <c r="K6224" s="4"/>
      <c r="L6224" s="4">
        <v>1</v>
      </c>
      <c r="M6224" s="4" t="s">
        <v>1090</v>
      </c>
      <c r="N6224" s="4"/>
    </row>
    <row r="6225" spans="1:14" hidden="1" x14ac:dyDescent="0.3">
      <c r="A6225" s="5" t="s">
        <v>603</v>
      </c>
      <c r="B6225" s="5">
        <v>53</v>
      </c>
      <c r="C6225" s="5">
        <v>53.1</v>
      </c>
      <c r="D6225" s="5">
        <v>375</v>
      </c>
      <c r="E6225" s="4" t="s">
        <v>861</v>
      </c>
      <c r="F6225" s="12">
        <v>3.2</v>
      </c>
      <c r="G6225" s="4" t="s">
        <v>874</v>
      </c>
      <c r="H6225" s="4">
        <v>0</v>
      </c>
      <c r="I6225" s="4"/>
      <c r="J6225" s="17" t="s">
        <v>1348</v>
      </c>
      <c r="K6225" s="4"/>
      <c r="L6225" s="4">
        <v>1</v>
      </c>
      <c r="M6225" s="4" t="s">
        <v>1090</v>
      </c>
      <c r="N6225" s="4"/>
    </row>
    <row r="6226" spans="1:14" hidden="1" x14ac:dyDescent="0.3">
      <c r="A6226" s="5" t="s">
        <v>603</v>
      </c>
      <c r="B6226" s="5">
        <v>53</v>
      </c>
      <c r="C6226" s="5">
        <v>53.1</v>
      </c>
      <c r="D6226" s="5">
        <v>375</v>
      </c>
      <c r="E6226" s="4" t="s">
        <v>861</v>
      </c>
      <c r="F6226" s="12">
        <v>3.3000000000000003</v>
      </c>
      <c r="G6226" s="4" t="s">
        <v>874</v>
      </c>
      <c r="H6226" s="4">
        <v>0</v>
      </c>
      <c r="I6226" s="4"/>
      <c r="J6226" s="17" t="s">
        <v>1348</v>
      </c>
      <c r="K6226" s="4"/>
      <c r="L6226" s="4">
        <v>1</v>
      </c>
      <c r="M6226" s="4" t="s">
        <v>1090</v>
      </c>
      <c r="N6226" s="4"/>
    </row>
    <row r="6227" spans="1:14" hidden="1" x14ac:dyDescent="0.3">
      <c r="A6227" s="5" t="s">
        <v>603</v>
      </c>
      <c r="B6227" s="5">
        <v>53</v>
      </c>
      <c r="C6227" s="5">
        <v>53.1</v>
      </c>
      <c r="D6227" s="5">
        <v>375</v>
      </c>
      <c r="E6227" s="4" t="s">
        <v>861</v>
      </c>
      <c r="F6227" s="12">
        <v>3.4000000000000004</v>
      </c>
      <c r="G6227" s="4" t="s">
        <v>874</v>
      </c>
      <c r="H6227" s="4">
        <v>0</v>
      </c>
      <c r="I6227" s="4"/>
      <c r="J6227" s="17" t="s">
        <v>1348</v>
      </c>
      <c r="K6227" s="4"/>
      <c r="L6227" s="4">
        <v>1</v>
      </c>
      <c r="M6227" s="4" t="s">
        <v>1090</v>
      </c>
      <c r="N6227" s="4"/>
    </row>
    <row r="6228" spans="1:14" hidden="1" x14ac:dyDescent="0.3">
      <c r="A6228" s="5" t="s">
        <v>603</v>
      </c>
      <c r="B6228" s="5">
        <v>53</v>
      </c>
      <c r="C6228" s="5">
        <v>53.1</v>
      </c>
      <c r="D6228" s="5">
        <v>375</v>
      </c>
      <c r="E6228" s="4" t="s">
        <v>861</v>
      </c>
      <c r="F6228" s="12">
        <v>3.5</v>
      </c>
      <c r="G6228" s="4" t="s">
        <v>874</v>
      </c>
      <c r="H6228" s="4">
        <v>0</v>
      </c>
      <c r="I6228" s="4"/>
      <c r="J6228" s="17" t="s">
        <v>1348</v>
      </c>
      <c r="K6228" s="4"/>
      <c r="L6228" s="4">
        <v>1</v>
      </c>
      <c r="M6228" s="4" t="s">
        <v>1090</v>
      </c>
      <c r="N6228" s="4"/>
    </row>
    <row r="6229" spans="1:14" hidden="1" x14ac:dyDescent="0.3">
      <c r="A6229" s="5" t="s">
        <v>603</v>
      </c>
      <c r="B6229" s="5">
        <v>53</v>
      </c>
      <c r="C6229" s="5">
        <v>53.1</v>
      </c>
      <c r="D6229" s="5">
        <v>375</v>
      </c>
      <c r="E6229" s="4" t="s">
        <v>861</v>
      </c>
      <c r="F6229" s="12">
        <v>3.6</v>
      </c>
      <c r="G6229" s="4" t="s">
        <v>874</v>
      </c>
      <c r="H6229" s="4">
        <v>0</v>
      </c>
      <c r="I6229" s="4"/>
      <c r="J6229" s="17" t="s">
        <v>1348</v>
      </c>
      <c r="K6229" s="4"/>
      <c r="L6229" s="4">
        <v>1</v>
      </c>
      <c r="M6229" s="4" t="s">
        <v>1090</v>
      </c>
      <c r="N6229" s="4"/>
    </row>
    <row r="6230" spans="1:14" hidden="1" x14ac:dyDescent="0.3">
      <c r="A6230" s="5" t="s">
        <v>603</v>
      </c>
      <c r="B6230" s="5">
        <v>53</v>
      </c>
      <c r="C6230" s="5">
        <v>53.1</v>
      </c>
      <c r="D6230" s="5">
        <v>375</v>
      </c>
      <c r="E6230" s="4" t="s">
        <v>861</v>
      </c>
      <c r="F6230" s="12">
        <v>3.7</v>
      </c>
      <c r="G6230" s="4" t="s">
        <v>874</v>
      </c>
      <c r="H6230" s="4">
        <v>0</v>
      </c>
      <c r="I6230" s="4"/>
      <c r="J6230" s="17" t="s">
        <v>1348</v>
      </c>
      <c r="K6230" s="4"/>
      <c r="L6230" s="4">
        <v>1</v>
      </c>
      <c r="M6230" s="4" t="s">
        <v>1090</v>
      </c>
      <c r="N6230" s="4"/>
    </row>
    <row r="6231" spans="1:14" hidden="1" x14ac:dyDescent="0.3">
      <c r="A6231" s="5" t="s">
        <v>603</v>
      </c>
      <c r="B6231" s="5">
        <v>53</v>
      </c>
      <c r="C6231" s="5">
        <v>53.1</v>
      </c>
      <c r="D6231" s="5">
        <v>375</v>
      </c>
      <c r="E6231" s="4" t="s">
        <v>861</v>
      </c>
      <c r="F6231" s="12">
        <v>3.8000000000000003</v>
      </c>
      <c r="G6231" s="4" t="s">
        <v>874</v>
      </c>
      <c r="H6231" s="4">
        <v>0</v>
      </c>
      <c r="I6231" s="4"/>
      <c r="J6231" s="17" t="s">
        <v>1348</v>
      </c>
      <c r="K6231" s="4"/>
      <c r="L6231" s="4">
        <v>1</v>
      </c>
      <c r="M6231" s="4" t="s">
        <v>1090</v>
      </c>
      <c r="N6231" s="4"/>
    </row>
    <row r="6232" spans="1:14" hidden="1" x14ac:dyDescent="0.3">
      <c r="A6232" s="5" t="s">
        <v>603</v>
      </c>
      <c r="B6232" s="5">
        <v>53</v>
      </c>
      <c r="C6232" s="5">
        <v>53.1</v>
      </c>
      <c r="D6232" s="5">
        <v>375</v>
      </c>
      <c r="E6232" s="4" t="s">
        <v>861</v>
      </c>
      <c r="F6232" s="12">
        <v>3.9000000000000004</v>
      </c>
      <c r="G6232" s="4" t="s">
        <v>874</v>
      </c>
      <c r="H6232" s="4">
        <v>0</v>
      </c>
      <c r="I6232" s="4"/>
      <c r="J6232" s="17" t="s">
        <v>1348</v>
      </c>
      <c r="K6232" s="4"/>
      <c r="L6232" s="4">
        <v>1</v>
      </c>
      <c r="M6232" s="4" t="s">
        <v>1090</v>
      </c>
      <c r="N6232" s="4"/>
    </row>
    <row r="6233" spans="1:14" hidden="1" x14ac:dyDescent="0.3">
      <c r="A6233" s="5" t="s">
        <v>603</v>
      </c>
      <c r="B6233" s="5">
        <v>53</v>
      </c>
      <c r="C6233" s="5">
        <v>53.1</v>
      </c>
      <c r="D6233" s="5">
        <v>375</v>
      </c>
      <c r="E6233" s="4" t="s">
        <v>861</v>
      </c>
      <c r="F6233" s="12">
        <v>4</v>
      </c>
      <c r="G6233" s="4" t="s">
        <v>874</v>
      </c>
      <c r="H6233" s="4">
        <v>0</v>
      </c>
      <c r="I6233" s="4"/>
      <c r="J6233" s="17" t="s">
        <v>1348</v>
      </c>
      <c r="K6233" s="4"/>
      <c r="L6233" s="4">
        <v>1</v>
      </c>
      <c r="M6233" s="4" t="s">
        <v>1090</v>
      </c>
      <c r="N6233" s="4"/>
    </row>
    <row r="6234" spans="1:14" hidden="1" x14ac:dyDescent="0.3">
      <c r="A6234" s="5" t="s">
        <v>603</v>
      </c>
      <c r="B6234" s="5">
        <v>53</v>
      </c>
      <c r="C6234" s="5">
        <v>53.1</v>
      </c>
      <c r="D6234" s="5">
        <v>375</v>
      </c>
      <c r="E6234" s="4" t="s">
        <v>861</v>
      </c>
      <c r="F6234" s="12">
        <v>0</v>
      </c>
      <c r="G6234" s="4" t="s">
        <v>1341</v>
      </c>
      <c r="H6234" s="4">
        <v>0.41</v>
      </c>
      <c r="I6234" s="4"/>
      <c r="J6234" s="17" t="s">
        <v>1349</v>
      </c>
      <c r="K6234" s="4"/>
      <c r="L6234" s="4">
        <v>1</v>
      </c>
      <c r="M6234" s="4" t="s">
        <v>1090</v>
      </c>
      <c r="N6234" s="4"/>
    </row>
    <row r="6235" spans="1:14" hidden="1" x14ac:dyDescent="0.3">
      <c r="A6235" s="5" t="s">
        <v>603</v>
      </c>
      <c r="B6235" s="5">
        <v>53</v>
      </c>
      <c r="C6235" s="5">
        <v>53.1</v>
      </c>
      <c r="D6235" s="5">
        <v>375</v>
      </c>
      <c r="E6235" s="4" t="s">
        <v>861</v>
      </c>
      <c r="F6235" s="12">
        <v>1</v>
      </c>
      <c r="G6235" s="4" t="s">
        <v>1341</v>
      </c>
      <c r="H6235" s="4">
        <v>1.4</v>
      </c>
      <c r="I6235" s="4"/>
      <c r="J6235" s="17" t="s">
        <v>1349</v>
      </c>
      <c r="K6235" s="4"/>
      <c r="L6235" s="4">
        <v>1</v>
      </c>
      <c r="M6235" s="4" t="s">
        <v>1090</v>
      </c>
      <c r="N6235" s="4"/>
    </row>
    <row r="6236" spans="1:14" hidden="1" x14ac:dyDescent="0.3">
      <c r="A6236" s="5" t="s">
        <v>603</v>
      </c>
      <c r="B6236" s="5">
        <v>53</v>
      </c>
      <c r="C6236" s="5">
        <v>53.1</v>
      </c>
      <c r="D6236" s="5">
        <v>375</v>
      </c>
      <c r="E6236" s="4" t="s">
        <v>861</v>
      </c>
      <c r="F6236" s="12">
        <v>2</v>
      </c>
      <c r="G6236" s="4" t="s">
        <v>1341</v>
      </c>
      <c r="H6236" s="4">
        <v>4.37</v>
      </c>
      <c r="I6236" s="4"/>
      <c r="J6236" s="17" t="s">
        <v>1349</v>
      </c>
      <c r="K6236" s="4"/>
      <c r="L6236" s="4">
        <v>1</v>
      </c>
      <c r="M6236" s="4" t="s">
        <v>1090</v>
      </c>
      <c r="N6236" s="4"/>
    </row>
    <row r="6237" spans="1:14" hidden="1" x14ac:dyDescent="0.3">
      <c r="A6237" s="5" t="s">
        <v>603</v>
      </c>
      <c r="B6237" s="5">
        <v>53</v>
      </c>
      <c r="C6237" s="5">
        <v>53.1</v>
      </c>
      <c r="D6237" s="5">
        <v>375</v>
      </c>
      <c r="E6237" s="4" t="s">
        <v>861</v>
      </c>
      <c r="F6237" s="12">
        <v>3</v>
      </c>
      <c r="G6237" s="4" t="s">
        <v>1341</v>
      </c>
      <c r="H6237" s="4">
        <v>2.78</v>
      </c>
      <c r="I6237" s="4"/>
      <c r="J6237" s="17" t="s">
        <v>1349</v>
      </c>
      <c r="K6237" s="4"/>
      <c r="L6237" s="4">
        <v>1</v>
      </c>
      <c r="M6237" s="4" t="s">
        <v>1090</v>
      </c>
      <c r="N6237" s="4"/>
    </row>
    <row r="6238" spans="1:14" hidden="1" x14ac:dyDescent="0.3">
      <c r="A6238" s="5" t="s">
        <v>603</v>
      </c>
      <c r="B6238" s="5">
        <v>53</v>
      </c>
      <c r="C6238" s="5">
        <v>53.1</v>
      </c>
      <c r="D6238" s="5">
        <v>375</v>
      </c>
      <c r="E6238" s="4" t="s">
        <v>861</v>
      </c>
      <c r="F6238" s="12">
        <v>4</v>
      </c>
      <c r="G6238" s="4" t="s">
        <v>1341</v>
      </c>
      <c r="H6238" s="4">
        <v>3.11</v>
      </c>
      <c r="I6238" s="4"/>
      <c r="J6238" s="17" t="s">
        <v>1349</v>
      </c>
      <c r="K6238" s="4"/>
      <c r="L6238" s="4">
        <v>1</v>
      </c>
      <c r="M6238" s="4" t="s">
        <v>1090</v>
      </c>
      <c r="N6238" s="4"/>
    </row>
    <row r="6239" spans="1:14" hidden="1" x14ac:dyDescent="0.3">
      <c r="A6239" s="5" t="s">
        <v>603</v>
      </c>
      <c r="B6239" s="5">
        <v>53</v>
      </c>
      <c r="C6239" s="5">
        <v>53.1</v>
      </c>
      <c r="D6239" s="5">
        <v>375</v>
      </c>
      <c r="E6239" s="4" t="s">
        <v>861</v>
      </c>
      <c r="F6239" s="12">
        <v>5</v>
      </c>
      <c r="G6239" s="4" t="s">
        <v>1341</v>
      </c>
      <c r="H6239" s="4">
        <v>3.41</v>
      </c>
      <c r="I6239" s="4"/>
      <c r="J6239" s="17" t="s">
        <v>1349</v>
      </c>
      <c r="K6239" s="4"/>
      <c r="L6239" s="4">
        <v>1</v>
      </c>
      <c r="M6239" s="4" t="s">
        <v>1090</v>
      </c>
      <c r="N6239" s="4"/>
    </row>
    <row r="6240" spans="1:14" hidden="1" x14ac:dyDescent="0.3">
      <c r="A6240" s="5" t="s">
        <v>603</v>
      </c>
      <c r="B6240" s="5">
        <v>53</v>
      </c>
      <c r="C6240" s="5">
        <v>53.1</v>
      </c>
      <c r="D6240" s="5">
        <v>375</v>
      </c>
      <c r="E6240" s="4" t="s">
        <v>861</v>
      </c>
      <c r="F6240" s="12">
        <v>7.5</v>
      </c>
      <c r="G6240" s="4" t="s">
        <v>1341</v>
      </c>
      <c r="H6240" s="4">
        <v>1.69</v>
      </c>
      <c r="I6240" s="4"/>
      <c r="J6240" s="17" t="s">
        <v>1349</v>
      </c>
      <c r="K6240" s="4"/>
      <c r="L6240" s="4">
        <v>1</v>
      </c>
      <c r="M6240" s="4" t="s">
        <v>1090</v>
      </c>
      <c r="N6240" s="4"/>
    </row>
    <row r="6241" spans="1:14" hidden="1" x14ac:dyDescent="0.3">
      <c r="A6241" s="5" t="s">
        <v>603</v>
      </c>
      <c r="B6241" s="5">
        <v>53</v>
      </c>
      <c r="C6241" s="5">
        <v>53.1</v>
      </c>
      <c r="D6241" s="5">
        <v>375</v>
      </c>
      <c r="E6241" s="4" t="s">
        <v>861</v>
      </c>
      <c r="F6241" s="12">
        <v>10</v>
      </c>
      <c r="G6241" s="4" t="s">
        <v>1341</v>
      </c>
      <c r="H6241" s="4">
        <v>1.72</v>
      </c>
      <c r="I6241" s="4"/>
      <c r="J6241" s="17" t="s">
        <v>1349</v>
      </c>
      <c r="K6241" s="4"/>
      <c r="L6241" s="4">
        <v>1</v>
      </c>
      <c r="M6241" s="4" t="s">
        <v>1090</v>
      </c>
      <c r="N6241" s="4"/>
    </row>
    <row r="6242" spans="1:14" hidden="1" x14ac:dyDescent="0.3">
      <c r="A6242" s="5" t="s">
        <v>603</v>
      </c>
      <c r="B6242" s="5">
        <v>53</v>
      </c>
      <c r="C6242" s="5">
        <v>53.1</v>
      </c>
      <c r="D6242" s="5">
        <v>375</v>
      </c>
      <c r="E6242" s="4" t="s">
        <v>861</v>
      </c>
      <c r="F6242" s="12">
        <v>14</v>
      </c>
      <c r="G6242" s="4" t="s">
        <v>1341</v>
      </c>
      <c r="H6242" s="4">
        <v>2.0699999999999998</v>
      </c>
      <c r="I6242" s="4"/>
      <c r="J6242" s="17" t="s">
        <v>1349</v>
      </c>
      <c r="K6242" s="4"/>
      <c r="L6242" s="4">
        <v>1</v>
      </c>
      <c r="M6242" s="4" t="s">
        <v>1090</v>
      </c>
      <c r="N6242" s="4"/>
    </row>
    <row r="6243" spans="1:14" hidden="1" x14ac:dyDescent="0.3">
      <c r="A6243" s="5" t="s">
        <v>603</v>
      </c>
      <c r="B6243" s="5">
        <v>53</v>
      </c>
      <c r="C6243" s="5">
        <v>53.1</v>
      </c>
      <c r="D6243" s="5">
        <v>375</v>
      </c>
      <c r="E6243" s="4" t="s">
        <v>861</v>
      </c>
      <c r="F6243" s="12">
        <v>17</v>
      </c>
      <c r="G6243" s="4" t="s">
        <v>1341</v>
      </c>
      <c r="H6243" s="4">
        <v>4.55</v>
      </c>
      <c r="I6243" s="4"/>
      <c r="J6243" s="17" t="s">
        <v>1349</v>
      </c>
      <c r="K6243" s="4"/>
      <c r="L6243" s="4">
        <v>1</v>
      </c>
      <c r="M6243" s="4" t="s">
        <v>1090</v>
      </c>
      <c r="N6243" s="4"/>
    </row>
    <row r="6244" spans="1:14" hidden="1" x14ac:dyDescent="0.3">
      <c r="A6244" s="5" t="s">
        <v>603</v>
      </c>
      <c r="B6244" s="5">
        <v>53</v>
      </c>
      <c r="C6244" s="5">
        <v>53.1</v>
      </c>
      <c r="D6244" s="5">
        <v>375</v>
      </c>
      <c r="E6244" s="4" t="s">
        <v>861</v>
      </c>
      <c r="F6244" s="12">
        <v>20</v>
      </c>
      <c r="G6244" s="4" t="s">
        <v>1341</v>
      </c>
      <c r="H6244" s="4">
        <v>7.84</v>
      </c>
      <c r="I6244" s="4"/>
      <c r="J6244" s="17" t="s">
        <v>1349</v>
      </c>
      <c r="K6244" s="4"/>
      <c r="L6244" s="4">
        <v>1</v>
      </c>
      <c r="M6244" s="4" t="s">
        <v>1090</v>
      </c>
      <c r="N6244" s="4"/>
    </row>
    <row r="6245" spans="1:14" hidden="1" x14ac:dyDescent="0.3">
      <c r="A6245" s="5" t="s">
        <v>603</v>
      </c>
      <c r="B6245" s="5">
        <v>53</v>
      </c>
      <c r="C6245" s="5">
        <v>53.1</v>
      </c>
      <c r="D6245" s="5">
        <v>375</v>
      </c>
      <c r="E6245" s="4" t="s">
        <v>861</v>
      </c>
      <c r="F6245" s="12">
        <v>0</v>
      </c>
      <c r="G6245" s="4" t="s">
        <v>1342</v>
      </c>
      <c r="H6245" s="4">
        <v>4.3</v>
      </c>
      <c r="I6245" s="4"/>
      <c r="J6245" s="17" t="s">
        <v>1347</v>
      </c>
      <c r="K6245" s="4"/>
      <c r="L6245" s="4">
        <v>1</v>
      </c>
      <c r="M6245" s="4" t="s">
        <v>1090</v>
      </c>
      <c r="N6245" s="4"/>
    </row>
    <row r="6246" spans="1:14" hidden="1" x14ac:dyDescent="0.3">
      <c r="A6246" s="5" t="s">
        <v>603</v>
      </c>
      <c r="B6246" s="5">
        <v>53</v>
      </c>
      <c r="C6246" s="5">
        <v>53.1</v>
      </c>
      <c r="D6246" s="5">
        <v>375</v>
      </c>
      <c r="E6246" s="4" t="s">
        <v>861</v>
      </c>
      <c r="F6246" s="12">
        <v>1</v>
      </c>
      <c r="G6246" s="4" t="s">
        <v>1342</v>
      </c>
      <c r="H6246" s="4">
        <v>13</v>
      </c>
      <c r="I6246" s="4"/>
      <c r="J6246" s="17" t="s">
        <v>1347</v>
      </c>
      <c r="K6246" s="4"/>
      <c r="L6246" s="4">
        <v>1</v>
      </c>
      <c r="M6246" s="4" t="s">
        <v>1090</v>
      </c>
      <c r="N6246" s="4"/>
    </row>
    <row r="6247" spans="1:14" hidden="1" x14ac:dyDescent="0.3">
      <c r="A6247" s="5" t="s">
        <v>603</v>
      </c>
      <c r="B6247" s="5">
        <v>53</v>
      </c>
      <c r="C6247" s="5">
        <v>53.1</v>
      </c>
      <c r="D6247" s="5">
        <v>375</v>
      </c>
      <c r="E6247" s="4" t="s">
        <v>861</v>
      </c>
      <c r="F6247" s="12">
        <v>2</v>
      </c>
      <c r="G6247" s="4" t="s">
        <v>1342</v>
      </c>
      <c r="H6247" s="4" t="s">
        <v>1346</v>
      </c>
      <c r="I6247" s="4"/>
      <c r="J6247" s="17" t="s">
        <v>1347</v>
      </c>
      <c r="K6247" s="4"/>
      <c r="L6247" s="4">
        <v>1</v>
      </c>
      <c r="M6247" s="4" t="s">
        <v>1090</v>
      </c>
      <c r="N6247" s="4"/>
    </row>
    <row r="6248" spans="1:14" hidden="1" x14ac:dyDescent="0.3">
      <c r="A6248" s="5" t="s">
        <v>603</v>
      </c>
      <c r="B6248" s="5">
        <v>53</v>
      </c>
      <c r="C6248" s="5">
        <v>53.1</v>
      </c>
      <c r="D6248" s="5">
        <v>375</v>
      </c>
      <c r="E6248" s="4" t="s">
        <v>861</v>
      </c>
      <c r="F6248" s="12">
        <v>3</v>
      </c>
      <c r="G6248" s="4" t="s">
        <v>1342</v>
      </c>
      <c r="H6248" s="4">
        <v>170</v>
      </c>
      <c r="I6248" s="4"/>
      <c r="J6248" s="17" t="s">
        <v>1347</v>
      </c>
      <c r="K6248" s="4"/>
      <c r="L6248" s="4">
        <v>1</v>
      </c>
      <c r="M6248" s="4" t="s">
        <v>1090</v>
      </c>
      <c r="N6248" s="4"/>
    </row>
    <row r="6249" spans="1:14" hidden="1" x14ac:dyDescent="0.3">
      <c r="A6249" s="5" t="s">
        <v>603</v>
      </c>
      <c r="B6249" s="5">
        <v>53</v>
      </c>
      <c r="C6249" s="5">
        <v>53.1</v>
      </c>
      <c r="D6249" s="5">
        <v>375</v>
      </c>
      <c r="E6249" s="4" t="s">
        <v>861</v>
      </c>
      <c r="F6249" s="12">
        <v>4</v>
      </c>
      <c r="G6249" s="4" t="s">
        <v>1342</v>
      </c>
      <c r="H6249" s="4">
        <v>211</v>
      </c>
      <c r="I6249" s="4"/>
      <c r="J6249" s="17" t="s">
        <v>1347</v>
      </c>
      <c r="K6249" s="4"/>
      <c r="L6249" s="4">
        <v>1</v>
      </c>
      <c r="M6249" s="4" t="s">
        <v>1090</v>
      </c>
      <c r="N6249" s="4"/>
    </row>
    <row r="6250" spans="1:14" hidden="1" x14ac:dyDescent="0.3">
      <c r="A6250" s="5" t="s">
        <v>603</v>
      </c>
      <c r="B6250" s="5">
        <v>53</v>
      </c>
      <c r="C6250" s="5">
        <v>53.1</v>
      </c>
      <c r="D6250" s="5">
        <v>375</v>
      </c>
      <c r="E6250" s="4" t="s">
        <v>861</v>
      </c>
      <c r="F6250" s="12">
        <v>5</v>
      </c>
      <c r="G6250" s="4" t="s">
        <v>1342</v>
      </c>
      <c r="H6250" s="4">
        <v>270</v>
      </c>
      <c r="I6250" s="4"/>
      <c r="J6250" s="17" t="s">
        <v>1347</v>
      </c>
      <c r="K6250" s="4"/>
      <c r="L6250" s="4">
        <v>1</v>
      </c>
      <c r="M6250" s="4" t="s">
        <v>1090</v>
      </c>
      <c r="N6250" s="4"/>
    </row>
    <row r="6251" spans="1:14" hidden="1" x14ac:dyDescent="0.3">
      <c r="A6251" s="5" t="s">
        <v>603</v>
      </c>
      <c r="B6251" s="5">
        <v>53</v>
      </c>
      <c r="C6251" s="5">
        <v>53.1</v>
      </c>
      <c r="D6251" s="5">
        <v>375</v>
      </c>
      <c r="E6251" s="4" t="s">
        <v>861</v>
      </c>
      <c r="F6251" s="12">
        <v>7.5</v>
      </c>
      <c r="G6251" s="4" t="s">
        <v>1342</v>
      </c>
      <c r="H6251" s="4" t="s">
        <v>1346</v>
      </c>
      <c r="I6251" s="4"/>
      <c r="J6251" s="17" t="s">
        <v>1347</v>
      </c>
      <c r="K6251" s="4"/>
      <c r="L6251" s="4">
        <v>1</v>
      </c>
      <c r="M6251" s="4" t="s">
        <v>1090</v>
      </c>
      <c r="N6251" s="4"/>
    </row>
    <row r="6252" spans="1:14" hidden="1" x14ac:dyDescent="0.3">
      <c r="A6252" s="5" t="s">
        <v>603</v>
      </c>
      <c r="B6252" s="5">
        <v>53</v>
      </c>
      <c r="C6252" s="5">
        <v>53.1</v>
      </c>
      <c r="D6252" s="5">
        <v>375</v>
      </c>
      <c r="E6252" s="4" t="s">
        <v>861</v>
      </c>
      <c r="F6252" s="12">
        <v>10</v>
      </c>
      <c r="G6252" s="4" t="s">
        <v>1342</v>
      </c>
      <c r="H6252" s="4" t="s">
        <v>1346</v>
      </c>
      <c r="I6252" s="4"/>
      <c r="J6252" s="17" t="s">
        <v>1347</v>
      </c>
      <c r="K6252" s="4"/>
      <c r="L6252" s="4">
        <v>1</v>
      </c>
      <c r="M6252" s="4" t="s">
        <v>1090</v>
      </c>
      <c r="N6252" s="4"/>
    </row>
    <row r="6253" spans="1:14" hidden="1" x14ac:dyDescent="0.3">
      <c r="A6253" s="5" t="s">
        <v>603</v>
      </c>
      <c r="B6253" s="5">
        <v>53</v>
      </c>
      <c r="C6253" s="5">
        <v>53.1</v>
      </c>
      <c r="D6253" s="5">
        <v>375</v>
      </c>
      <c r="E6253" s="4" t="s">
        <v>861</v>
      </c>
      <c r="F6253" s="12">
        <v>14</v>
      </c>
      <c r="G6253" s="4" t="s">
        <v>1342</v>
      </c>
      <c r="H6253" s="4">
        <v>366</v>
      </c>
      <c r="I6253" s="4"/>
      <c r="J6253" s="17" t="s">
        <v>1347</v>
      </c>
      <c r="K6253" s="4"/>
      <c r="L6253" s="4">
        <v>1</v>
      </c>
      <c r="M6253" s="4" t="s">
        <v>1090</v>
      </c>
      <c r="N6253" s="4"/>
    </row>
    <row r="6254" spans="1:14" hidden="1" x14ac:dyDescent="0.3">
      <c r="A6254" s="5" t="s">
        <v>603</v>
      </c>
      <c r="B6254" s="5">
        <v>53</v>
      </c>
      <c r="C6254" s="5">
        <v>53.1</v>
      </c>
      <c r="D6254" s="5">
        <v>375</v>
      </c>
      <c r="E6254" s="4" t="s">
        <v>861</v>
      </c>
      <c r="F6254" s="12">
        <v>17</v>
      </c>
      <c r="G6254" s="4" t="s">
        <v>1342</v>
      </c>
      <c r="H6254" s="4" t="s">
        <v>1346</v>
      </c>
      <c r="I6254" s="4"/>
      <c r="J6254" s="17" t="s">
        <v>1347</v>
      </c>
      <c r="K6254" s="4"/>
      <c r="L6254" s="4">
        <v>1</v>
      </c>
      <c r="M6254" s="4" t="s">
        <v>1090</v>
      </c>
      <c r="N6254" s="4"/>
    </row>
    <row r="6255" spans="1:14" hidden="1" x14ac:dyDescent="0.3">
      <c r="A6255" s="5" t="s">
        <v>603</v>
      </c>
      <c r="B6255" s="5">
        <v>53</v>
      </c>
      <c r="C6255" s="5">
        <v>53.1</v>
      </c>
      <c r="D6255" s="5">
        <v>375</v>
      </c>
      <c r="E6255" s="4" t="s">
        <v>861</v>
      </c>
      <c r="F6255" s="12">
        <v>20</v>
      </c>
      <c r="G6255" s="4" t="s">
        <v>1342</v>
      </c>
      <c r="H6255" s="4" t="s">
        <v>1346</v>
      </c>
      <c r="I6255" s="4"/>
      <c r="J6255" s="17" t="s">
        <v>1347</v>
      </c>
      <c r="K6255" s="4"/>
      <c r="L6255" s="4">
        <v>1</v>
      </c>
      <c r="M6255" s="4" t="s">
        <v>1090</v>
      </c>
      <c r="N6255" s="4"/>
    </row>
    <row r="6256" spans="1:14" hidden="1" x14ac:dyDescent="0.3">
      <c r="A6256" s="5" t="s">
        <v>603</v>
      </c>
      <c r="B6256" s="5">
        <v>53</v>
      </c>
      <c r="C6256" s="5">
        <v>53.1</v>
      </c>
      <c r="D6256" s="5">
        <v>375</v>
      </c>
      <c r="E6256" s="4" t="s">
        <v>861</v>
      </c>
      <c r="F6256" s="12" t="s">
        <v>922</v>
      </c>
      <c r="G6256" s="4" t="s">
        <v>1350</v>
      </c>
      <c r="H6256" s="4">
        <v>1.3</v>
      </c>
      <c r="I6256" s="4"/>
      <c r="J6256" s="17" t="s">
        <v>1347</v>
      </c>
      <c r="K6256" s="4"/>
      <c r="L6256" s="4">
        <v>1</v>
      </c>
      <c r="M6256" s="4" t="s">
        <v>1090</v>
      </c>
      <c r="N6256" s="4"/>
    </row>
    <row r="6257" spans="1:14" hidden="1" x14ac:dyDescent="0.3">
      <c r="A6257" s="5" t="s">
        <v>603</v>
      </c>
      <c r="B6257" s="5">
        <v>53</v>
      </c>
      <c r="C6257" s="5">
        <v>53.1</v>
      </c>
      <c r="D6257" s="5">
        <v>375</v>
      </c>
      <c r="E6257" s="4" t="s">
        <v>861</v>
      </c>
      <c r="F6257" s="12" t="s">
        <v>904</v>
      </c>
      <c r="G6257" s="4" t="s">
        <v>1350</v>
      </c>
      <c r="H6257" s="4">
        <v>1.9</v>
      </c>
      <c r="I6257" s="4"/>
      <c r="J6257" s="17" t="s">
        <v>1347</v>
      </c>
      <c r="K6257" s="4"/>
      <c r="L6257" s="4">
        <v>1</v>
      </c>
      <c r="M6257" s="4" t="s">
        <v>1090</v>
      </c>
      <c r="N6257" s="4"/>
    </row>
    <row r="6258" spans="1:14" hidden="1" x14ac:dyDescent="0.3">
      <c r="A6258" s="5" t="s">
        <v>603</v>
      </c>
      <c r="B6258" s="5">
        <v>53</v>
      </c>
      <c r="C6258" s="5">
        <v>53.1</v>
      </c>
      <c r="D6258" s="5">
        <v>375</v>
      </c>
      <c r="E6258" s="4" t="s">
        <v>861</v>
      </c>
      <c r="F6258" s="12" t="s">
        <v>905</v>
      </c>
      <c r="G6258" s="4" t="s">
        <v>1350</v>
      </c>
      <c r="H6258" s="4">
        <v>1.5</v>
      </c>
      <c r="I6258" s="4"/>
      <c r="J6258" s="17" t="s">
        <v>1347</v>
      </c>
      <c r="K6258" s="4"/>
      <c r="L6258" s="4">
        <v>1</v>
      </c>
      <c r="M6258" s="4" t="s">
        <v>1090</v>
      </c>
      <c r="N6258" s="4"/>
    </row>
    <row r="6259" spans="1:14" hidden="1" x14ac:dyDescent="0.3">
      <c r="A6259" s="5" t="s">
        <v>603</v>
      </c>
      <c r="B6259" s="5">
        <v>53</v>
      </c>
      <c r="C6259" s="5">
        <v>53.1</v>
      </c>
      <c r="D6259" s="5">
        <v>375</v>
      </c>
      <c r="E6259" s="4" t="s">
        <v>861</v>
      </c>
      <c r="F6259" s="12" t="s">
        <v>906</v>
      </c>
      <c r="G6259" s="4" t="s">
        <v>1350</v>
      </c>
      <c r="H6259" s="4">
        <v>2.4</v>
      </c>
      <c r="I6259" s="4"/>
      <c r="J6259" s="17" t="s">
        <v>1347</v>
      </c>
      <c r="K6259" s="4"/>
      <c r="L6259" s="4">
        <v>1</v>
      </c>
      <c r="M6259" s="4" t="s">
        <v>1090</v>
      </c>
      <c r="N6259" s="4"/>
    </row>
    <row r="6260" spans="1:14" hidden="1" x14ac:dyDescent="0.3">
      <c r="A6260" s="5" t="s">
        <v>603</v>
      </c>
      <c r="B6260" s="5">
        <v>53</v>
      </c>
      <c r="C6260" s="5">
        <v>53.1</v>
      </c>
      <c r="D6260" s="5">
        <v>375</v>
      </c>
      <c r="E6260" s="4" t="s">
        <v>861</v>
      </c>
      <c r="F6260" s="12" t="s">
        <v>903</v>
      </c>
      <c r="G6260" s="4" t="s">
        <v>1350</v>
      </c>
      <c r="H6260" s="4">
        <v>1.2</v>
      </c>
      <c r="I6260" s="4"/>
      <c r="J6260" s="17" t="s">
        <v>1347</v>
      </c>
      <c r="K6260" s="4"/>
      <c r="L6260" s="4">
        <v>1</v>
      </c>
      <c r="M6260" s="4" t="s">
        <v>1090</v>
      </c>
      <c r="N6260" s="4"/>
    </row>
    <row r="6261" spans="1:14" hidden="1" x14ac:dyDescent="0.3">
      <c r="A6261" s="5" t="s">
        <v>603</v>
      </c>
      <c r="B6261" s="5">
        <v>53</v>
      </c>
      <c r="C6261" s="5">
        <v>53.1</v>
      </c>
      <c r="D6261" s="5">
        <v>375</v>
      </c>
      <c r="E6261" s="4" t="s">
        <v>861</v>
      </c>
      <c r="F6261" s="12" t="s">
        <v>2100</v>
      </c>
      <c r="G6261" s="4" t="s">
        <v>1350</v>
      </c>
      <c r="H6261" s="4">
        <v>2.4</v>
      </c>
      <c r="I6261" s="4"/>
      <c r="J6261" s="17" t="s">
        <v>1347</v>
      </c>
      <c r="K6261" s="4"/>
      <c r="L6261" s="4">
        <v>1</v>
      </c>
      <c r="M6261" s="4" t="s">
        <v>1090</v>
      </c>
      <c r="N6261" s="4"/>
    </row>
    <row r="6262" spans="1:14" hidden="1" x14ac:dyDescent="0.3">
      <c r="A6262" s="5" t="s">
        <v>603</v>
      </c>
      <c r="B6262" s="5">
        <v>53</v>
      </c>
      <c r="C6262" s="5">
        <v>53.1</v>
      </c>
      <c r="D6262" s="5">
        <v>375</v>
      </c>
      <c r="E6262" s="4" t="s">
        <v>861</v>
      </c>
      <c r="F6262" s="12" t="s">
        <v>2101</v>
      </c>
      <c r="G6262" s="4" t="s">
        <v>1350</v>
      </c>
      <c r="H6262" s="4">
        <v>1.2</v>
      </c>
      <c r="I6262" s="4"/>
      <c r="J6262" s="17" t="s">
        <v>1347</v>
      </c>
      <c r="K6262" s="4"/>
      <c r="L6262" s="4">
        <v>1</v>
      </c>
      <c r="M6262" s="4" t="s">
        <v>1090</v>
      </c>
      <c r="N6262" s="4"/>
    </row>
    <row r="6263" spans="1:14" hidden="1" x14ac:dyDescent="0.3">
      <c r="A6263" s="5" t="s">
        <v>603</v>
      </c>
      <c r="B6263" s="5">
        <v>53</v>
      </c>
      <c r="C6263" s="5">
        <v>53.1</v>
      </c>
      <c r="D6263" s="5">
        <v>375</v>
      </c>
      <c r="E6263" s="4" t="s">
        <v>861</v>
      </c>
      <c r="F6263" s="12" t="s">
        <v>2102</v>
      </c>
      <c r="G6263" s="4" t="s">
        <v>1350</v>
      </c>
      <c r="H6263" s="4">
        <v>1</v>
      </c>
      <c r="I6263" s="4"/>
      <c r="J6263" s="17" t="s">
        <v>1347</v>
      </c>
      <c r="K6263" s="4"/>
      <c r="L6263" s="4">
        <v>1</v>
      </c>
      <c r="M6263" s="4" t="s">
        <v>1090</v>
      </c>
      <c r="N6263" s="4"/>
    </row>
    <row r="6264" spans="1:14" hidden="1" x14ac:dyDescent="0.3">
      <c r="A6264" s="5" t="s">
        <v>603</v>
      </c>
      <c r="B6264" s="5">
        <v>53</v>
      </c>
      <c r="C6264" s="5">
        <v>53.1</v>
      </c>
      <c r="D6264" s="5">
        <v>375</v>
      </c>
      <c r="E6264" s="4" t="s">
        <v>861</v>
      </c>
      <c r="F6264" s="12" t="s">
        <v>2103</v>
      </c>
      <c r="G6264" s="4" t="s">
        <v>1350</v>
      </c>
      <c r="H6264" s="4">
        <v>3</v>
      </c>
      <c r="I6264" s="4"/>
      <c r="J6264" s="17" t="s">
        <v>1347</v>
      </c>
      <c r="K6264" s="4"/>
      <c r="L6264" s="4">
        <v>1</v>
      </c>
      <c r="M6264" s="4" t="s">
        <v>1090</v>
      </c>
      <c r="N6264" s="4"/>
    </row>
    <row r="6265" spans="1:14" hidden="1" x14ac:dyDescent="0.3">
      <c r="A6265" s="5" t="s">
        <v>603</v>
      </c>
      <c r="B6265" s="5">
        <v>53</v>
      </c>
      <c r="C6265" s="5">
        <v>53.1</v>
      </c>
      <c r="D6265" s="5">
        <v>375</v>
      </c>
      <c r="E6265" s="4" t="s">
        <v>861</v>
      </c>
      <c r="F6265" s="12" t="s">
        <v>2104</v>
      </c>
      <c r="G6265" s="4" t="s">
        <v>1350</v>
      </c>
      <c r="H6265" s="4">
        <v>1.3</v>
      </c>
      <c r="I6265" s="4"/>
      <c r="J6265" s="17" t="s">
        <v>1347</v>
      </c>
      <c r="K6265" s="4"/>
      <c r="L6265" s="4">
        <v>1</v>
      </c>
      <c r="M6265" s="4" t="s">
        <v>1090</v>
      </c>
      <c r="N6265" s="4"/>
    </row>
    <row r="6266" spans="1:14" hidden="1" x14ac:dyDescent="0.3">
      <c r="A6266" s="5" t="s">
        <v>603</v>
      </c>
      <c r="B6266" s="5">
        <v>53</v>
      </c>
      <c r="C6266" s="5">
        <v>53.1</v>
      </c>
      <c r="D6266" s="5">
        <v>375</v>
      </c>
      <c r="E6266" s="4" t="s">
        <v>861</v>
      </c>
      <c r="F6266" s="12" t="s">
        <v>2105</v>
      </c>
      <c r="G6266" s="4" t="s">
        <v>1350</v>
      </c>
      <c r="H6266" s="4">
        <v>0.8</v>
      </c>
      <c r="I6266" s="4"/>
      <c r="J6266" s="17" t="s">
        <v>1347</v>
      </c>
      <c r="K6266" s="4"/>
      <c r="L6266" s="4">
        <v>1</v>
      </c>
      <c r="M6266" s="4" t="s">
        <v>1090</v>
      </c>
      <c r="N6266" s="4"/>
    </row>
    <row r="6267" spans="1:14" hidden="1" x14ac:dyDescent="0.3">
      <c r="A6267" s="5" t="s">
        <v>603</v>
      </c>
      <c r="B6267" s="5">
        <v>53</v>
      </c>
      <c r="C6267" s="5">
        <v>53.1</v>
      </c>
      <c r="D6267" s="4">
        <v>375</v>
      </c>
      <c r="E6267" s="4" t="s">
        <v>861</v>
      </c>
      <c r="F6267" s="4" t="s">
        <v>901</v>
      </c>
      <c r="G6267" s="4" t="s">
        <v>1351</v>
      </c>
      <c r="H6267" s="4">
        <v>0</v>
      </c>
      <c r="I6267" s="4"/>
      <c r="J6267" s="4" t="s">
        <v>856</v>
      </c>
      <c r="K6267" s="4"/>
      <c r="L6267" s="4">
        <v>1</v>
      </c>
      <c r="M6267" s="4" t="s">
        <v>1090</v>
      </c>
      <c r="N6267" s="4"/>
    </row>
    <row r="6268" spans="1:14" hidden="1" x14ac:dyDescent="0.3">
      <c r="A6268" s="5" t="s">
        <v>603</v>
      </c>
      <c r="B6268" s="5">
        <v>53</v>
      </c>
      <c r="C6268" s="5">
        <v>53.1</v>
      </c>
      <c r="D6268" s="4">
        <v>375</v>
      </c>
      <c r="E6268" s="4" t="s">
        <v>861</v>
      </c>
      <c r="F6268" s="12" t="s">
        <v>901</v>
      </c>
      <c r="G6268" s="4" t="s">
        <v>963</v>
      </c>
      <c r="H6268" s="4">
        <v>36.200000000000003</v>
      </c>
      <c r="I6268" s="4"/>
      <c r="J6268" s="4" t="s">
        <v>856</v>
      </c>
      <c r="K6268" s="4"/>
      <c r="L6268" s="4">
        <v>1</v>
      </c>
      <c r="M6268" s="4" t="s">
        <v>1090</v>
      </c>
      <c r="N6268" s="4"/>
    </row>
    <row r="6269" spans="1:14" hidden="1" x14ac:dyDescent="0.3">
      <c r="A6269" s="5" t="s">
        <v>603</v>
      </c>
      <c r="B6269" s="5">
        <v>53</v>
      </c>
      <c r="C6269" s="5">
        <v>53.1</v>
      </c>
      <c r="D6269" s="4">
        <v>375</v>
      </c>
      <c r="E6269" s="4" t="s">
        <v>861</v>
      </c>
      <c r="F6269" s="4" t="s">
        <v>901</v>
      </c>
      <c r="G6269" s="4" t="s">
        <v>943</v>
      </c>
      <c r="H6269" s="4">
        <v>63.8</v>
      </c>
      <c r="I6269" s="4"/>
      <c r="J6269" s="4" t="s">
        <v>856</v>
      </c>
      <c r="K6269" s="4"/>
      <c r="L6269" s="4">
        <v>1</v>
      </c>
      <c r="M6269" s="4" t="s">
        <v>1090</v>
      </c>
      <c r="N6269" s="4"/>
    </row>
    <row r="6270" spans="1:14" hidden="1" x14ac:dyDescent="0.3">
      <c r="A6270" s="5" t="s">
        <v>603</v>
      </c>
      <c r="B6270" s="5">
        <v>53</v>
      </c>
      <c r="C6270" s="5">
        <v>53.1</v>
      </c>
      <c r="D6270" s="4">
        <v>375</v>
      </c>
      <c r="E6270" s="4" t="s">
        <v>861</v>
      </c>
      <c r="F6270" s="4" t="s">
        <v>901</v>
      </c>
      <c r="G6270" s="4" t="s">
        <v>1760</v>
      </c>
      <c r="H6270" s="52">
        <v>7.9060409490307428</v>
      </c>
      <c r="I6270" s="4"/>
      <c r="J6270" s="4"/>
      <c r="K6270" s="4"/>
      <c r="L6270" s="4">
        <v>1</v>
      </c>
      <c r="M6270" s="4" t="s">
        <v>1904</v>
      </c>
      <c r="N6270" s="4"/>
    </row>
    <row r="6271" spans="1:14" hidden="1" x14ac:dyDescent="0.3">
      <c r="A6271" s="5" t="s">
        <v>603</v>
      </c>
      <c r="B6271" s="5">
        <v>53</v>
      </c>
      <c r="C6271" s="5">
        <v>53.1</v>
      </c>
      <c r="D6271" s="4">
        <v>375</v>
      </c>
      <c r="E6271" s="4" t="s">
        <v>861</v>
      </c>
      <c r="F6271" s="4" t="s">
        <v>901</v>
      </c>
      <c r="G6271" s="4" t="s">
        <v>967</v>
      </c>
      <c r="H6271" s="4">
        <v>8.8109281582950533E-2</v>
      </c>
      <c r="I6271" s="4"/>
      <c r="J6271" s="4" t="s">
        <v>856</v>
      </c>
      <c r="K6271" s="4"/>
      <c r="L6271" s="4">
        <v>1</v>
      </c>
      <c r="M6271" s="4" t="s">
        <v>1090</v>
      </c>
      <c r="N6271" s="4"/>
    </row>
    <row r="6272" spans="1:14" hidden="1" x14ac:dyDescent="0.3">
      <c r="A6272" s="5" t="s">
        <v>603</v>
      </c>
      <c r="B6272" s="5">
        <v>53</v>
      </c>
      <c r="C6272" s="5">
        <v>53.1</v>
      </c>
      <c r="D6272" s="4">
        <v>375</v>
      </c>
      <c r="E6272" s="4" t="s">
        <v>861</v>
      </c>
      <c r="F6272" s="12" t="s">
        <v>901</v>
      </c>
      <c r="G6272" s="4" t="s">
        <v>1759</v>
      </c>
      <c r="H6272" s="4">
        <v>0.69659558818448719</v>
      </c>
      <c r="I6272" s="4"/>
      <c r="J6272" s="4" t="s">
        <v>856</v>
      </c>
      <c r="K6272" s="4"/>
      <c r="L6272" s="4">
        <v>1</v>
      </c>
      <c r="M6272" s="4" t="s">
        <v>1090</v>
      </c>
      <c r="N6272" s="4"/>
    </row>
    <row r="6273" spans="1:14" hidden="1" x14ac:dyDescent="0.3">
      <c r="A6273" s="5" t="s">
        <v>603</v>
      </c>
      <c r="B6273" s="5">
        <v>53</v>
      </c>
      <c r="C6273" s="5">
        <v>53.1</v>
      </c>
      <c r="D6273" s="4">
        <v>375</v>
      </c>
      <c r="E6273" s="4" t="s">
        <v>861</v>
      </c>
      <c r="F6273" s="4" t="s">
        <v>901</v>
      </c>
      <c r="G6273" s="4" t="s">
        <v>1352</v>
      </c>
      <c r="H6273" s="4">
        <v>0.66500000000000004</v>
      </c>
      <c r="I6273" s="4"/>
      <c r="J6273" s="4"/>
      <c r="K6273" s="4"/>
      <c r="L6273" s="4">
        <v>1</v>
      </c>
      <c r="M6273" s="4" t="s">
        <v>1090</v>
      </c>
      <c r="N6273" s="4"/>
    </row>
    <row r="6274" spans="1:14" hidden="1" x14ac:dyDescent="0.3">
      <c r="A6274" s="5" t="s">
        <v>603</v>
      </c>
      <c r="B6274" s="5">
        <v>53</v>
      </c>
      <c r="C6274" s="5">
        <v>53.1</v>
      </c>
      <c r="D6274" s="4">
        <v>375</v>
      </c>
      <c r="E6274" s="4" t="s">
        <v>861</v>
      </c>
      <c r="F6274" s="4" t="s">
        <v>901</v>
      </c>
      <c r="G6274" s="4" t="s">
        <v>1353</v>
      </c>
      <c r="H6274" s="4">
        <v>0.40318790294797902</v>
      </c>
      <c r="I6274" s="4"/>
      <c r="J6274" s="4" t="s">
        <v>973</v>
      </c>
      <c r="K6274" s="4"/>
      <c r="L6274" s="4">
        <v>1</v>
      </c>
      <c r="M6274" s="4" t="s">
        <v>1090</v>
      </c>
      <c r="N6274" s="4"/>
    </row>
    <row r="6275" spans="1:14" hidden="1" x14ac:dyDescent="0.3">
      <c r="A6275" s="5" t="s">
        <v>603</v>
      </c>
      <c r="B6275" s="5">
        <v>53</v>
      </c>
      <c r="C6275" s="5">
        <v>53.1</v>
      </c>
      <c r="D6275" s="4">
        <v>375</v>
      </c>
      <c r="E6275" s="4" t="s">
        <v>861</v>
      </c>
      <c r="F6275" s="4" t="s">
        <v>901</v>
      </c>
      <c r="G6275" s="4" t="s">
        <v>853</v>
      </c>
      <c r="H6275" s="4">
        <v>2.2000000000000002</v>
      </c>
      <c r="I6275" s="4"/>
      <c r="J6275" s="4" t="s">
        <v>1355</v>
      </c>
      <c r="K6275" s="4"/>
      <c r="L6275" s="4">
        <v>1</v>
      </c>
      <c r="M6275" s="4" t="s">
        <v>1090</v>
      </c>
      <c r="N6275" s="4"/>
    </row>
    <row r="6276" spans="1:14" hidden="1" x14ac:dyDescent="0.3">
      <c r="A6276" s="5" t="s">
        <v>603</v>
      </c>
      <c r="B6276" s="5">
        <v>53</v>
      </c>
      <c r="C6276" s="5">
        <v>53.1</v>
      </c>
      <c r="D6276" s="5">
        <v>376</v>
      </c>
      <c r="E6276" s="4" t="s">
        <v>861</v>
      </c>
      <c r="F6276" s="12">
        <v>0</v>
      </c>
      <c r="G6276" s="4" t="s">
        <v>1896</v>
      </c>
      <c r="H6276" s="4">
        <v>3.4</v>
      </c>
      <c r="I6276" s="4"/>
      <c r="J6276" s="17" t="s">
        <v>1347</v>
      </c>
      <c r="K6276" s="4"/>
      <c r="L6276" s="4">
        <v>1</v>
      </c>
      <c r="M6276" s="4" t="s">
        <v>1090</v>
      </c>
      <c r="N6276" s="4"/>
    </row>
    <row r="6277" spans="1:14" hidden="1" x14ac:dyDescent="0.3">
      <c r="A6277" s="5" t="s">
        <v>603</v>
      </c>
      <c r="B6277" s="5">
        <v>53</v>
      </c>
      <c r="C6277" s="5">
        <v>53.1</v>
      </c>
      <c r="D6277" s="5">
        <v>376</v>
      </c>
      <c r="E6277" s="4" t="s">
        <v>861</v>
      </c>
      <c r="F6277" s="12">
        <v>1</v>
      </c>
      <c r="G6277" s="4" t="s">
        <v>1896</v>
      </c>
      <c r="H6277" s="4">
        <v>2.8</v>
      </c>
      <c r="I6277" s="4"/>
      <c r="J6277" s="17" t="s">
        <v>1347</v>
      </c>
      <c r="K6277" s="4"/>
      <c r="L6277" s="4">
        <v>1</v>
      </c>
      <c r="M6277" s="4" t="s">
        <v>1090</v>
      </c>
      <c r="N6277" s="4"/>
    </row>
    <row r="6278" spans="1:14" hidden="1" x14ac:dyDescent="0.3">
      <c r="A6278" s="5" t="s">
        <v>603</v>
      </c>
      <c r="B6278" s="5">
        <v>53</v>
      </c>
      <c r="C6278" s="5">
        <v>53.1</v>
      </c>
      <c r="D6278" s="5">
        <v>376</v>
      </c>
      <c r="E6278" s="4" t="s">
        <v>861</v>
      </c>
      <c r="F6278" s="12">
        <v>2</v>
      </c>
      <c r="G6278" s="4" t="s">
        <v>1896</v>
      </c>
      <c r="H6278" s="4">
        <v>46</v>
      </c>
      <c r="I6278" s="4"/>
      <c r="J6278" s="17" t="s">
        <v>1347</v>
      </c>
      <c r="K6278" s="4"/>
      <c r="L6278" s="4">
        <v>1</v>
      </c>
      <c r="M6278" s="4" t="s">
        <v>1090</v>
      </c>
      <c r="N6278" s="4"/>
    </row>
    <row r="6279" spans="1:14" hidden="1" x14ac:dyDescent="0.3">
      <c r="A6279" s="5" t="s">
        <v>603</v>
      </c>
      <c r="B6279" s="5">
        <v>53</v>
      </c>
      <c r="C6279" s="5">
        <v>53.1</v>
      </c>
      <c r="D6279" s="5">
        <v>376</v>
      </c>
      <c r="E6279" s="4" t="s">
        <v>861</v>
      </c>
      <c r="F6279" s="12">
        <v>3</v>
      </c>
      <c r="G6279" s="4" t="s">
        <v>1896</v>
      </c>
      <c r="H6279" s="4">
        <v>22</v>
      </c>
      <c r="I6279" s="4"/>
      <c r="J6279" s="17" t="s">
        <v>1347</v>
      </c>
      <c r="K6279" s="4"/>
      <c r="L6279" s="4">
        <v>1</v>
      </c>
      <c r="M6279" s="4" t="s">
        <v>1090</v>
      </c>
      <c r="N6279" s="4"/>
    </row>
    <row r="6280" spans="1:14" hidden="1" x14ac:dyDescent="0.3">
      <c r="A6280" s="5" t="s">
        <v>603</v>
      </c>
      <c r="B6280" s="5">
        <v>53</v>
      </c>
      <c r="C6280" s="5">
        <v>53.1</v>
      </c>
      <c r="D6280" s="5">
        <v>376</v>
      </c>
      <c r="E6280" s="4" t="s">
        <v>861</v>
      </c>
      <c r="F6280" s="12">
        <v>4</v>
      </c>
      <c r="G6280" s="4" t="s">
        <v>1896</v>
      </c>
      <c r="H6280" s="4">
        <v>28</v>
      </c>
      <c r="I6280" s="4"/>
      <c r="J6280" s="17" t="s">
        <v>1347</v>
      </c>
      <c r="K6280" s="4"/>
      <c r="L6280" s="4">
        <v>1</v>
      </c>
      <c r="M6280" s="4" t="s">
        <v>1090</v>
      </c>
      <c r="N6280" s="4"/>
    </row>
    <row r="6281" spans="1:14" hidden="1" x14ac:dyDescent="0.3">
      <c r="A6281" s="5" t="s">
        <v>603</v>
      </c>
      <c r="B6281" s="5">
        <v>53</v>
      </c>
      <c r="C6281" s="5">
        <v>53.1</v>
      </c>
      <c r="D6281" s="5">
        <v>376</v>
      </c>
      <c r="E6281" s="4" t="s">
        <v>861</v>
      </c>
      <c r="F6281" s="12">
        <v>5</v>
      </c>
      <c r="G6281" s="4" t="s">
        <v>1896</v>
      </c>
      <c r="H6281" s="4">
        <v>40</v>
      </c>
      <c r="I6281" s="4"/>
      <c r="J6281" s="17" t="s">
        <v>1347</v>
      </c>
      <c r="K6281" s="4"/>
      <c r="L6281" s="4">
        <v>1</v>
      </c>
      <c r="M6281" s="4" t="s">
        <v>1090</v>
      </c>
      <c r="N6281" s="4"/>
    </row>
    <row r="6282" spans="1:14" hidden="1" x14ac:dyDescent="0.3">
      <c r="A6282" s="5" t="s">
        <v>603</v>
      </c>
      <c r="B6282" s="5">
        <v>53</v>
      </c>
      <c r="C6282" s="5">
        <v>53.1</v>
      </c>
      <c r="D6282" s="5">
        <v>376</v>
      </c>
      <c r="E6282" s="4" t="s">
        <v>861</v>
      </c>
      <c r="F6282" s="12">
        <v>7.5</v>
      </c>
      <c r="G6282" s="4" t="s">
        <v>1896</v>
      </c>
      <c r="H6282" s="4">
        <v>55</v>
      </c>
      <c r="I6282" s="4"/>
      <c r="J6282" s="17" t="s">
        <v>1347</v>
      </c>
      <c r="K6282" s="4"/>
      <c r="L6282" s="4">
        <v>1</v>
      </c>
      <c r="M6282" s="4" t="s">
        <v>1090</v>
      </c>
      <c r="N6282" s="4"/>
    </row>
    <row r="6283" spans="1:14" hidden="1" x14ac:dyDescent="0.3">
      <c r="A6283" s="5" t="s">
        <v>603</v>
      </c>
      <c r="B6283" s="5">
        <v>53</v>
      </c>
      <c r="C6283" s="5">
        <v>53.1</v>
      </c>
      <c r="D6283" s="5">
        <v>376</v>
      </c>
      <c r="E6283" s="4" t="s">
        <v>861</v>
      </c>
      <c r="F6283" s="12">
        <v>10</v>
      </c>
      <c r="G6283" s="4" t="s">
        <v>1896</v>
      </c>
      <c r="H6283" s="4">
        <v>66</v>
      </c>
      <c r="I6283" s="4"/>
      <c r="J6283" s="17" t="s">
        <v>1347</v>
      </c>
      <c r="K6283" s="4"/>
      <c r="L6283" s="4">
        <v>1</v>
      </c>
      <c r="M6283" s="4" t="s">
        <v>1090</v>
      </c>
      <c r="N6283" s="4"/>
    </row>
    <row r="6284" spans="1:14" hidden="1" x14ac:dyDescent="0.3">
      <c r="A6284" s="5" t="s">
        <v>603</v>
      </c>
      <c r="B6284" s="5">
        <v>53</v>
      </c>
      <c r="C6284" s="5">
        <v>53.1</v>
      </c>
      <c r="D6284" s="5">
        <v>376</v>
      </c>
      <c r="E6284" s="4" t="s">
        <v>861</v>
      </c>
      <c r="F6284" s="12">
        <v>14</v>
      </c>
      <c r="G6284" s="4" t="s">
        <v>1896</v>
      </c>
      <c r="H6284" s="4">
        <v>64</v>
      </c>
      <c r="I6284" s="4"/>
      <c r="J6284" s="17" t="s">
        <v>1347</v>
      </c>
      <c r="K6284" s="4"/>
      <c r="L6284" s="4">
        <v>1</v>
      </c>
      <c r="M6284" s="4" t="s">
        <v>1090</v>
      </c>
      <c r="N6284" s="4"/>
    </row>
    <row r="6285" spans="1:14" hidden="1" x14ac:dyDescent="0.3">
      <c r="A6285" s="5" t="s">
        <v>603</v>
      </c>
      <c r="B6285" s="5">
        <v>53</v>
      </c>
      <c r="C6285" s="5">
        <v>53.1</v>
      </c>
      <c r="D6285" s="5">
        <v>376</v>
      </c>
      <c r="E6285" s="4" t="s">
        <v>861</v>
      </c>
      <c r="F6285" s="12">
        <v>17</v>
      </c>
      <c r="G6285" s="4" t="s">
        <v>1896</v>
      </c>
      <c r="H6285" s="4">
        <v>52</v>
      </c>
      <c r="I6285" s="4"/>
      <c r="J6285" s="17" t="s">
        <v>1347</v>
      </c>
      <c r="K6285" s="4"/>
      <c r="L6285" s="4">
        <v>1</v>
      </c>
      <c r="M6285" s="4" t="s">
        <v>1090</v>
      </c>
      <c r="N6285" s="4"/>
    </row>
    <row r="6286" spans="1:14" hidden="1" x14ac:dyDescent="0.3">
      <c r="A6286" s="5" t="s">
        <v>603</v>
      </c>
      <c r="B6286" s="5">
        <v>53</v>
      </c>
      <c r="C6286" s="5">
        <v>53.1</v>
      </c>
      <c r="D6286" s="5">
        <v>376</v>
      </c>
      <c r="E6286" s="4" t="s">
        <v>861</v>
      </c>
      <c r="F6286" s="12">
        <v>20</v>
      </c>
      <c r="G6286" s="4" t="s">
        <v>1896</v>
      </c>
      <c r="H6286" s="4">
        <v>66</v>
      </c>
      <c r="I6286" s="4"/>
      <c r="J6286" s="17" t="s">
        <v>1347</v>
      </c>
      <c r="K6286" s="4"/>
      <c r="L6286" s="4">
        <v>1</v>
      </c>
      <c r="M6286" s="4" t="s">
        <v>1090</v>
      </c>
      <c r="N6286" s="4"/>
    </row>
    <row r="6287" spans="1:14" hidden="1" x14ac:dyDescent="0.3">
      <c r="A6287" s="5" t="s">
        <v>603</v>
      </c>
      <c r="B6287" s="5">
        <v>53</v>
      </c>
      <c r="C6287" s="5">
        <v>53.1</v>
      </c>
      <c r="D6287" s="5">
        <v>376</v>
      </c>
      <c r="E6287" s="4" t="s">
        <v>861</v>
      </c>
      <c r="F6287" s="12">
        <v>0</v>
      </c>
      <c r="G6287" s="4" t="s">
        <v>2229</v>
      </c>
      <c r="H6287" s="4">
        <v>0.06</v>
      </c>
      <c r="I6287" s="4"/>
      <c r="J6287" s="17" t="s">
        <v>1347</v>
      </c>
      <c r="K6287" s="4"/>
      <c r="L6287" s="4">
        <v>1</v>
      </c>
      <c r="M6287" s="4" t="s">
        <v>1090</v>
      </c>
      <c r="N6287" s="4"/>
    </row>
    <row r="6288" spans="1:14" hidden="1" x14ac:dyDescent="0.3">
      <c r="A6288" s="5" t="s">
        <v>603</v>
      </c>
      <c r="B6288" s="5">
        <v>53</v>
      </c>
      <c r="C6288" s="5">
        <v>53.1</v>
      </c>
      <c r="D6288" s="5">
        <v>376</v>
      </c>
      <c r="E6288" s="4" t="s">
        <v>861</v>
      </c>
      <c r="F6288" s="12">
        <v>1</v>
      </c>
      <c r="G6288" s="4" t="s">
        <v>2229</v>
      </c>
      <c r="H6288" s="4">
        <v>0.09</v>
      </c>
      <c r="I6288" s="4"/>
      <c r="J6288" s="17" t="s">
        <v>1347</v>
      </c>
      <c r="K6288" s="4"/>
      <c r="L6288" s="4">
        <v>1</v>
      </c>
      <c r="M6288" s="4" t="s">
        <v>1090</v>
      </c>
      <c r="N6288" s="4"/>
    </row>
    <row r="6289" spans="1:14" hidden="1" x14ac:dyDescent="0.3">
      <c r="A6289" s="5" t="s">
        <v>603</v>
      </c>
      <c r="B6289" s="5">
        <v>53</v>
      </c>
      <c r="C6289" s="5">
        <v>53.1</v>
      </c>
      <c r="D6289" s="5">
        <v>376</v>
      </c>
      <c r="E6289" s="4" t="s">
        <v>861</v>
      </c>
      <c r="F6289" s="12">
        <v>2</v>
      </c>
      <c r="G6289" s="4" t="s">
        <v>2229</v>
      </c>
      <c r="H6289" s="4">
        <v>0.2</v>
      </c>
      <c r="I6289" s="4"/>
      <c r="J6289" s="17" t="s">
        <v>1347</v>
      </c>
      <c r="K6289" s="4"/>
      <c r="L6289" s="4">
        <v>1</v>
      </c>
      <c r="M6289" s="4" t="s">
        <v>1090</v>
      </c>
      <c r="N6289" s="4"/>
    </row>
    <row r="6290" spans="1:14" hidden="1" x14ac:dyDescent="0.3">
      <c r="A6290" s="5" t="s">
        <v>603</v>
      </c>
      <c r="B6290" s="5">
        <v>53</v>
      </c>
      <c r="C6290" s="5">
        <v>53.1</v>
      </c>
      <c r="D6290" s="5">
        <v>376</v>
      </c>
      <c r="E6290" s="4" t="s">
        <v>861</v>
      </c>
      <c r="F6290" s="12">
        <v>3</v>
      </c>
      <c r="G6290" s="4" t="s">
        <v>2229</v>
      </c>
      <c r="H6290" s="4">
        <v>0.27</v>
      </c>
      <c r="I6290" s="4"/>
      <c r="J6290" s="17" t="s">
        <v>1347</v>
      </c>
      <c r="K6290" s="4"/>
      <c r="L6290" s="4">
        <v>1</v>
      </c>
      <c r="M6290" s="4" t="s">
        <v>1090</v>
      </c>
      <c r="N6290" s="4"/>
    </row>
    <row r="6291" spans="1:14" hidden="1" x14ac:dyDescent="0.3">
      <c r="A6291" s="5" t="s">
        <v>603</v>
      </c>
      <c r="B6291" s="5">
        <v>53</v>
      </c>
      <c r="C6291" s="5">
        <v>53.1</v>
      </c>
      <c r="D6291" s="5">
        <v>376</v>
      </c>
      <c r="E6291" s="4" t="s">
        <v>861</v>
      </c>
      <c r="F6291" s="12">
        <v>4</v>
      </c>
      <c r="G6291" s="4" t="s">
        <v>2229</v>
      </c>
      <c r="H6291" s="4">
        <v>0.1</v>
      </c>
      <c r="I6291" s="4"/>
      <c r="J6291" s="17" t="s">
        <v>1347</v>
      </c>
      <c r="K6291" s="4"/>
      <c r="L6291" s="4">
        <v>1</v>
      </c>
      <c r="M6291" s="4" t="s">
        <v>1090</v>
      </c>
      <c r="N6291" s="4"/>
    </row>
    <row r="6292" spans="1:14" hidden="1" x14ac:dyDescent="0.3">
      <c r="A6292" s="5" t="s">
        <v>603</v>
      </c>
      <c r="B6292" s="5">
        <v>53</v>
      </c>
      <c r="C6292" s="5">
        <v>53.1</v>
      </c>
      <c r="D6292" s="5">
        <v>376</v>
      </c>
      <c r="E6292" s="4" t="s">
        <v>861</v>
      </c>
      <c r="F6292" s="12">
        <v>5</v>
      </c>
      <c r="G6292" s="4" t="s">
        <v>2229</v>
      </c>
      <c r="H6292" s="4">
        <v>0.11</v>
      </c>
      <c r="I6292" s="4"/>
      <c r="J6292" s="17" t="s">
        <v>1347</v>
      </c>
      <c r="K6292" s="4"/>
      <c r="L6292" s="4">
        <v>1</v>
      </c>
      <c r="M6292" s="4" t="s">
        <v>1090</v>
      </c>
      <c r="N6292" s="4"/>
    </row>
    <row r="6293" spans="1:14" hidden="1" x14ac:dyDescent="0.3">
      <c r="A6293" s="5" t="s">
        <v>603</v>
      </c>
      <c r="B6293" s="5">
        <v>53</v>
      </c>
      <c r="C6293" s="5">
        <v>53.1</v>
      </c>
      <c r="D6293" s="5">
        <v>376</v>
      </c>
      <c r="E6293" s="4" t="s">
        <v>861</v>
      </c>
      <c r="F6293" s="12">
        <v>7.5</v>
      </c>
      <c r="G6293" s="4" t="s">
        <v>2229</v>
      </c>
      <c r="H6293" s="4">
        <v>0.13</v>
      </c>
      <c r="I6293" s="4"/>
      <c r="J6293" s="17" t="s">
        <v>1347</v>
      </c>
      <c r="K6293" s="4"/>
      <c r="L6293" s="4">
        <v>1</v>
      </c>
      <c r="M6293" s="4" t="s">
        <v>1090</v>
      </c>
      <c r="N6293" s="4"/>
    </row>
    <row r="6294" spans="1:14" hidden="1" x14ac:dyDescent="0.3">
      <c r="A6294" s="5" t="s">
        <v>603</v>
      </c>
      <c r="B6294" s="5">
        <v>53</v>
      </c>
      <c r="C6294" s="5">
        <v>53.1</v>
      </c>
      <c r="D6294" s="5">
        <v>376</v>
      </c>
      <c r="E6294" s="4" t="s">
        <v>861</v>
      </c>
      <c r="F6294" s="12">
        <v>10</v>
      </c>
      <c r="G6294" s="4" t="s">
        <v>2229</v>
      </c>
      <c r="H6294" s="4">
        <v>7.0000000000000007E-2</v>
      </c>
      <c r="I6294" s="4"/>
      <c r="J6294" s="17" t="s">
        <v>1347</v>
      </c>
      <c r="K6294" s="4"/>
      <c r="L6294" s="4">
        <v>1</v>
      </c>
      <c r="M6294" s="4" t="s">
        <v>1090</v>
      </c>
      <c r="N6294" s="4"/>
    </row>
    <row r="6295" spans="1:14" hidden="1" x14ac:dyDescent="0.3">
      <c r="A6295" s="5" t="s">
        <v>603</v>
      </c>
      <c r="B6295" s="5">
        <v>53</v>
      </c>
      <c r="C6295" s="5">
        <v>53.1</v>
      </c>
      <c r="D6295" s="5">
        <v>376</v>
      </c>
      <c r="E6295" s="4" t="s">
        <v>861</v>
      </c>
      <c r="F6295" s="12">
        <v>14</v>
      </c>
      <c r="G6295" s="4" t="s">
        <v>2229</v>
      </c>
      <c r="H6295" s="4">
        <v>0.16</v>
      </c>
      <c r="I6295" s="4"/>
      <c r="J6295" s="17" t="s">
        <v>1347</v>
      </c>
      <c r="K6295" s="4"/>
      <c r="L6295" s="4">
        <v>1</v>
      </c>
      <c r="M6295" s="4" t="s">
        <v>1090</v>
      </c>
      <c r="N6295" s="4"/>
    </row>
    <row r="6296" spans="1:14" hidden="1" x14ac:dyDescent="0.3">
      <c r="A6296" s="5" t="s">
        <v>603</v>
      </c>
      <c r="B6296" s="5">
        <v>53</v>
      </c>
      <c r="C6296" s="5">
        <v>53.1</v>
      </c>
      <c r="D6296" s="5">
        <v>376</v>
      </c>
      <c r="E6296" s="4" t="s">
        <v>861</v>
      </c>
      <c r="F6296" s="12">
        <v>17</v>
      </c>
      <c r="G6296" s="4" t="s">
        <v>2229</v>
      </c>
      <c r="H6296" s="4">
        <v>0.13</v>
      </c>
      <c r="I6296" s="4"/>
      <c r="J6296" s="17" t="s">
        <v>1347</v>
      </c>
      <c r="K6296" s="4"/>
      <c r="L6296" s="4">
        <v>1</v>
      </c>
      <c r="M6296" s="4" t="s">
        <v>1090</v>
      </c>
      <c r="N6296" s="4"/>
    </row>
    <row r="6297" spans="1:14" hidden="1" x14ac:dyDescent="0.3">
      <c r="A6297" s="5" t="s">
        <v>603</v>
      </c>
      <c r="B6297" s="5">
        <v>53</v>
      </c>
      <c r="C6297" s="5">
        <v>53.1</v>
      </c>
      <c r="D6297" s="5">
        <v>376</v>
      </c>
      <c r="E6297" s="4" t="s">
        <v>861</v>
      </c>
      <c r="F6297" s="12">
        <v>20</v>
      </c>
      <c r="G6297" s="4" t="s">
        <v>2229</v>
      </c>
      <c r="H6297" s="4">
        <v>0.26</v>
      </c>
      <c r="I6297" s="4"/>
      <c r="J6297" s="17" t="s">
        <v>1347</v>
      </c>
      <c r="K6297" s="4"/>
      <c r="L6297" s="4">
        <v>1</v>
      </c>
      <c r="M6297" s="4" t="s">
        <v>1090</v>
      </c>
      <c r="N6297" s="4"/>
    </row>
    <row r="6298" spans="1:14" hidden="1" x14ac:dyDescent="0.3">
      <c r="A6298" s="5" t="s">
        <v>603</v>
      </c>
      <c r="B6298" s="5">
        <v>53</v>
      </c>
      <c r="C6298" s="5">
        <v>53.1</v>
      </c>
      <c r="D6298" s="5">
        <v>376</v>
      </c>
      <c r="E6298" s="4" t="s">
        <v>861</v>
      </c>
      <c r="F6298" s="12">
        <v>0</v>
      </c>
      <c r="G6298" s="4" t="s">
        <v>874</v>
      </c>
      <c r="H6298" s="4">
        <v>199.50937875283461</v>
      </c>
      <c r="I6298" s="4"/>
      <c r="J6298" s="17" t="s">
        <v>1348</v>
      </c>
      <c r="K6298" s="4"/>
      <c r="L6298" s="4">
        <v>1</v>
      </c>
      <c r="M6298" s="4" t="s">
        <v>1090</v>
      </c>
      <c r="N6298" s="4"/>
    </row>
    <row r="6299" spans="1:14" hidden="1" x14ac:dyDescent="0.3">
      <c r="A6299" s="5" t="s">
        <v>603</v>
      </c>
      <c r="B6299" s="5">
        <v>53</v>
      </c>
      <c r="C6299" s="5">
        <v>53.1</v>
      </c>
      <c r="D6299" s="5">
        <v>376</v>
      </c>
      <c r="E6299" s="4" t="s">
        <v>861</v>
      </c>
      <c r="F6299" s="12">
        <v>0.1</v>
      </c>
      <c r="G6299" s="4" t="s">
        <v>874</v>
      </c>
      <c r="H6299" s="4">
        <v>196.61518599090778</v>
      </c>
      <c r="I6299" s="4"/>
      <c r="J6299" s="17" t="s">
        <v>1348</v>
      </c>
      <c r="K6299" s="4"/>
      <c r="L6299" s="4">
        <v>1</v>
      </c>
      <c r="M6299" s="4" t="s">
        <v>1090</v>
      </c>
      <c r="N6299" s="4"/>
    </row>
    <row r="6300" spans="1:14" hidden="1" x14ac:dyDescent="0.3">
      <c r="A6300" s="5" t="s">
        <v>603</v>
      </c>
      <c r="B6300" s="5">
        <v>53</v>
      </c>
      <c r="C6300" s="5">
        <v>53.1</v>
      </c>
      <c r="D6300" s="5">
        <v>376</v>
      </c>
      <c r="E6300" s="4" t="s">
        <v>861</v>
      </c>
      <c r="F6300" s="12">
        <v>0.2</v>
      </c>
      <c r="G6300" s="4" t="s">
        <v>874</v>
      </c>
      <c r="H6300" s="4">
        <v>197.21408932504599</v>
      </c>
      <c r="I6300" s="4"/>
      <c r="J6300" s="17" t="s">
        <v>1348</v>
      </c>
      <c r="K6300" s="4"/>
      <c r="L6300" s="4">
        <v>1</v>
      </c>
      <c r="M6300" s="4" t="s">
        <v>1090</v>
      </c>
      <c r="N6300" s="4"/>
    </row>
    <row r="6301" spans="1:14" hidden="1" x14ac:dyDescent="0.3">
      <c r="A6301" s="5" t="s">
        <v>603</v>
      </c>
      <c r="B6301" s="5">
        <v>53</v>
      </c>
      <c r="C6301" s="5">
        <v>53.1</v>
      </c>
      <c r="D6301" s="5">
        <v>376</v>
      </c>
      <c r="E6301" s="4" t="s">
        <v>861</v>
      </c>
      <c r="F6301" s="12">
        <v>0.3</v>
      </c>
      <c r="G6301" s="4" t="s">
        <v>874</v>
      </c>
      <c r="H6301" s="4">
        <v>199.16888548672557</v>
      </c>
      <c r="I6301" s="4"/>
      <c r="J6301" s="17" t="s">
        <v>1348</v>
      </c>
      <c r="K6301" s="4"/>
      <c r="L6301" s="4">
        <v>1</v>
      </c>
      <c r="M6301" s="4" t="s">
        <v>1090</v>
      </c>
      <c r="N6301" s="4"/>
    </row>
    <row r="6302" spans="1:14" hidden="1" x14ac:dyDescent="0.3">
      <c r="A6302" s="5" t="s">
        <v>603</v>
      </c>
      <c r="B6302" s="5">
        <v>53</v>
      </c>
      <c r="C6302" s="5">
        <v>53.1</v>
      </c>
      <c r="D6302" s="5">
        <v>376</v>
      </c>
      <c r="E6302" s="4" t="s">
        <v>861</v>
      </c>
      <c r="F6302" s="12">
        <v>0.4</v>
      </c>
      <c r="G6302" s="4" t="s">
        <v>874</v>
      </c>
      <c r="H6302" s="4">
        <v>195.70315045668713</v>
      </c>
      <c r="I6302" s="4"/>
      <c r="J6302" s="17" t="s">
        <v>1348</v>
      </c>
      <c r="K6302" s="4"/>
      <c r="L6302" s="4">
        <v>1</v>
      </c>
      <c r="M6302" s="4" t="s">
        <v>1090</v>
      </c>
      <c r="N6302" s="4"/>
    </row>
    <row r="6303" spans="1:14" hidden="1" x14ac:dyDescent="0.3">
      <c r="A6303" s="5" t="s">
        <v>603</v>
      </c>
      <c r="B6303" s="5">
        <v>53</v>
      </c>
      <c r="C6303" s="5">
        <v>53.1</v>
      </c>
      <c r="D6303" s="5">
        <v>376</v>
      </c>
      <c r="E6303" s="4" t="s">
        <v>861</v>
      </c>
      <c r="F6303" s="12">
        <v>0.5</v>
      </c>
      <c r="G6303" s="4" t="s">
        <v>874</v>
      </c>
      <c r="H6303" s="4">
        <v>195.74064525087175</v>
      </c>
      <c r="I6303" s="4"/>
      <c r="J6303" s="17" t="s">
        <v>1348</v>
      </c>
      <c r="K6303" s="4"/>
      <c r="L6303" s="4">
        <v>1</v>
      </c>
      <c r="M6303" s="4" t="s">
        <v>1090</v>
      </c>
      <c r="N6303" s="4"/>
    </row>
    <row r="6304" spans="1:14" hidden="1" x14ac:dyDescent="0.3">
      <c r="A6304" s="5" t="s">
        <v>603</v>
      </c>
      <c r="B6304" s="5">
        <v>53</v>
      </c>
      <c r="C6304" s="5">
        <v>53.1</v>
      </c>
      <c r="D6304" s="5">
        <v>376</v>
      </c>
      <c r="E6304" s="4" t="s">
        <v>861</v>
      </c>
      <c r="F6304" s="12">
        <v>0.6</v>
      </c>
      <c r="G6304" s="4" t="s">
        <v>874</v>
      </c>
      <c r="H6304" s="4">
        <v>195.70315045668713</v>
      </c>
      <c r="I6304" s="4"/>
      <c r="J6304" s="17" t="s">
        <v>1348</v>
      </c>
      <c r="K6304" s="4"/>
      <c r="L6304" s="4">
        <v>1</v>
      </c>
      <c r="M6304" s="4" t="s">
        <v>1090</v>
      </c>
      <c r="N6304" s="4"/>
    </row>
    <row r="6305" spans="1:14" hidden="1" x14ac:dyDescent="0.3">
      <c r="A6305" s="5" t="s">
        <v>603</v>
      </c>
      <c r="B6305" s="5">
        <v>53</v>
      </c>
      <c r="C6305" s="5">
        <v>53.1</v>
      </c>
      <c r="D6305" s="5">
        <v>376</v>
      </c>
      <c r="E6305" s="4" t="s">
        <v>861</v>
      </c>
      <c r="F6305" s="12">
        <v>0.7</v>
      </c>
      <c r="G6305" s="4" t="s">
        <v>874</v>
      </c>
      <c r="H6305" s="4">
        <v>190.70823584760541</v>
      </c>
      <c r="I6305" s="4"/>
      <c r="J6305" s="17" t="s">
        <v>1348</v>
      </c>
      <c r="K6305" s="4"/>
      <c r="L6305" s="4">
        <v>1</v>
      </c>
      <c r="M6305" s="4" t="s">
        <v>1090</v>
      </c>
      <c r="N6305" s="4"/>
    </row>
    <row r="6306" spans="1:14" hidden="1" x14ac:dyDescent="0.3">
      <c r="A6306" s="5" t="s">
        <v>603</v>
      </c>
      <c r="B6306" s="5">
        <v>53</v>
      </c>
      <c r="C6306" s="5">
        <v>53.1</v>
      </c>
      <c r="D6306" s="5">
        <v>376</v>
      </c>
      <c r="E6306" s="4" t="s">
        <v>861</v>
      </c>
      <c r="F6306" s="12">
        <v>0.8</v>
      </c>
      <c r="G6306" s="4" t="s">
        <v>874</v>
      </c>
      <c r="H6306" s="4">
        <v>159.11937843346561</v>
      </c>
      <c r="I6306" s="4"/>
      <c r="J6306" s="17" t="s">
        <v>1348</v>
      </c>
      <c r="K6306" s="4"/>
      <c r="L6306" s="4">
        <v>1</v>
      </c>
      <c r="M6306" s="4" t="s">
        <v>1090</v>
      </c>
      <c r="N6306" s="4"/>
    </row>
    <row r="6307" spans="1:14" hidden="1" x14ac:dyDescent="0.3">
      <c r="A6307" s="5" t="s">
        <v>603</v>
      </c>
      <c r="B6307" s="5">
        <v>53</v>
      </c>
      <c r="C6307" s="5">
        <v>53.1</v>
      </c>
      <c r="D6307" s="5">
        <v>376</v>
      </c>
      <c r="E6307" s="4" t="s">
        <v>861</v>
      </c>
      <c r="F6307" s="12">
        <v>0.9</v>
      </c>
      <c r="G6307" s="4" t="s">
        <v>874</v>
      </c>
      <c r="H6307" s="4">
        <v>114.2401365400995</v>
      </c>
      <c r="I6307" s="4"/>
      <c r="J6307" s="17" t="s">
        <v>1348</v>
      </c>
      <c r="K6307" s="4"/>
      <c r="L6307" s="4">
        <v>1</v>
      </c>
      <c r="M6307" s="4" t="s">
        <v>1090</v>
      </c>
      <c r="N6307" s="4"/>
    </row>
    <row r="6308" spans="1:14" hidden="1" x14ac:dyDescent="0.3">
      <c r="A6308" s="5" t="s">
        <v>603</v>
      </c>
      <c r="B6308" s="5">
        <v>53</v>
      </c>
      <c r="C6308" s="5">
        <v>53.1</v>
      </c>
      <c r="D6308" s="5">
        <v>376</v>
      </c>
      <c r="E6308" s="4" t="s">
        <v>861</v>
      </c>
      <c r="F6308" s="12">
        <v>1</v>
      </c>
      <c r="G6308" s="4" t="s">
        <v>874</v>
      </c>
      <c r="H6308" s="4">
        <v>50.335833402890813</v>
      </c>
      <c r="I6308" s="4"/>
      <c r="J6308" s="17" t="s">
        <v>1348</v>
      </c>
      <c r="K6308" s="4"/>
      <c r="L6308" s="4">
        <v>1</v>
      </c>
      <c r="M6308" s="4" t="s">
        <v>1090</v>
      </c>
      <c r="N6308" s="4"/>
    </row>
    <row r="6309" spans="1:14" hidden="1" x14ac:dyDescent="0.3">
      <c r="A6309" s="5" t="s">
        <v>603</v>
      </c>
      <c r="B6309" s="5">
        <v>53</v>
      </c>
      <c r="C6309" s="5">
        <v>53.1</v>
      </c>
      <c r="D6309" s="5">
        <v>376</v>
      </c>
      <c r="E6309" s="4" t="s">
        <v>861</v>
      </c>
      <c r="F6309" s="12">
        <v>1.1000000000000001</v>
      </c>
      <c r="G6309" s="4" t="s">
        <v>874</v>
      </c>
      <c r="H6309" s="4">
        <v>17.394123279657077</v>
      </c>
      <c r="I6309" s="4"/>
      <c r="J6309" s="17" t="s">
        <v>1348</v>
      </c>
      <c r="K6309" s="4"/>
      <c r="L6309" s="4">
        <v>1</v>
      </c>
      <c r="M6309" s="4" t="s">
        <v>1090</v>
      </c>
      <c r="N6309" s="4"/>
    </row>
    <row r="6310" spans="1:14" hidden="1" x14ac:dyDescent="0.3">
      <c r="A6310" s="5" t="s">
        <v>603</v>
      </c>
      <c r="B6310" s="5">
        <v>53</v>
      </c>
      <c r="C6310" s="5">
        <v>53.1</v>
      </c>
      <c r="D6310" s="5">
        <v>376</v>
      </c>
      <c r="E6310" s="4" t="s">
        <v>861</v>
      </c>
      <c r="F6310" s="12">
        <v>1.2</v>
      </c>
      <c r="G6310" s="4" t="s">
        <v>874</v>
      </c>
      <c r="H6310" s="4">
        <v>2.9434269263389252</v>
      </c>
      <c r="I6310" s="4"/>
      <c r="J6310" s="17" t="s">
        <v>1348</v>
      </c>
      <c r="K6310" s="4"/>
      <c r="L6310" s="4">
        <v>1</v>
      </c>
      <c r="M6310" s="4" t="s">
        <v>1090</v>
      </c>
      <c r="N6310" s="4"/>
    </row>
    <row r="6311" spans="1:14" hidden="1" x14ac:dyDescent="0.3">
      <c r="A6311" s="5" t="s">
        <v>603</v>
      </c>
      <c r="B6311" s="5">
        <v>53</v>
      </c>
      <c r="C6311" s="5">
        <v>53.1</v>
      </c>
      <c r="D6311" s="5">
        <v>376</v>
      </c>
      <c r="E6311" s="4" t="s">
        <v>861</v>
      </c>
      <c r="F6311" s="12">
        <v>1.3</v>
      </c>
      <c r="G6311" s="4" t="s">
        <v>874</v>
      </c>
      <c r="H6311" s="4">
        <v>5.9226925365840036E-4</v>
      </c>
      <c r="I6311" s="4"/>
      <c r="J6311" s="17" t="s">
        <v>1348</v>
      </c>
      <c r="K6311" s="4"/>
      <c r="L6311" s="4">
        <v>1</v>
      </c>
      <c r="M6311" s="4" t="s">
        <v>1090</v>
      </c>
      <c r="N6311" s="4"/>
    </row>
    <row r="6312" spans="1:14" hidden="1" x14ac:dyDescent="0.3">
      <c r="A6312" s="5" t="s">
        <v>603</v>
      </c>
      <c r="B6312" s="5">
        <v>53</v>
      </c>
      <c r="C6312" s="5">
        <v>53.1</v>
      </c>
      <c r="D6312" s="5">
        <v>376</v>
      </c>
      <c r="E6312" s="4" t="s">
        <v>861</v>
      </c>
      <c r="F6312" s="12">
        <v>1.4</v>
      </c>
      <c r="G6312" s="4" t="s">
        <v>874</v>
      </c>
      <c r="H6312" s="4">
        <v>-4.8049625904775767E-2</v>
      </c>
      <c r="I6312" s="4"/>
      <c r="J6312" s="17" t="s">
        <v>1348</v>
      </c>
      <c r="K6312" s="4"/>
      <c r="L6312" s="4">
        <v>1</v>
      </c>
      <c r="M6312" s="4" t="s">
        <v>1090</v>
      </c>
      <c r="N6312" s="4"/>
    </row>
    <row r="6313" spans="1:14" hidden="1" x14ac:dyDescent="0.3">
      <c r="A6313" s="5" t="s">
        <v>603</v>
      </c>
      <c r="B6313" s="5">
        <v>53</v>
      </c>
      <c r="C6313" s="5">
        <v>53.1</v>
      </c>
      <c r="D6313" s="5">
        <v>376</v>
      </c>
      <c r="E6313" s="4" t="s">
        <v>861</v>
      </c>
      <c r="F6313" s="12">
        <v>1.5</v>
      </c>
      <c r="G6313" s="4" t="s">
        <v>874</v>
      </c>
      <c r="H6313" s="4">
        <v>-0.13215956961623485</v>
      </c>
      <c r="I6313" s="4"/>
      <c r="J6313" s="17" t="s">
        <v>1348</v>
      </c>
      <c r="K6313" s="4"/>
      <c r="L6313" s="4">
        <v>1</v>
      </c>
      <c r="M6313" s="4" t="s">
        <v>1090</v>
      </c>
      <c r="N6313" s="4"/>
    </row>
    <row r="6314" spans="1:14" hidden="1" x14ac:dyDescent="0.3">
      <c r="A6314" s="5" t="s">
        <v>603</v>
      </c>
      <c r="B6314" s="5">
        <v>53</v>
      </c>
      <c r="C6314" s="5">
        <v>53.1</v>
      </c>
      <c r="D6314" s="5">
        <v>376</v>
      </c>
      <c r="E6314" s="4" t="s">
        <v>861</v>
      </c>
      <c r="F6314" s="12">
        <v>1.6</v>
      </c>
      <c r="G6314" s="4" t="s">
        <v>874</v>
      </c>
      <c r="H6314" s="4">
        <v>-0.13925317932683984</v>
      </c>
      <c r="I6314" s="4"/>
      <c r="J6314" s="17" t="s">
        <v>1348</v>
      </c>
      <c r="K6314" s="4"/>
      <c r="L6314" s="4">
        <v>1</v>
      </c>
      <c r="M6314" s="4" t="s">
        <v>1090</v>
      </c>
      <c r="N6314" s="4"/>
    </row>
    <row r="6315" spans="1:14" hidden="1" x14ac:dyDescent="0.3">
      <c r="A6315" s="5" t="s">
        <v>603</v>
      </c>
      <c r="B6315" s="5">
        <v>53</v>
      </c>
      <c r="C6315" s="5">
        <v>53.1</v>
      </c>
      <c r="D6315" s="5">
        <v>376</v>
      </c>
      <c r="E6315" s="4" t="s">
        <v>861</v>
      </c>
      <c r="F6315" s="12">
        <v>1.7000000000000002</v>
      </c>
      <c r="G6315" s="4" t="s">
        <v>874</v>
      </c>
      <c r="H6315" s="4">
        <v>-7.8450810378797114E-2</v>
      </c>
      <c r="I6315" s="4"/>
      <c r="J6315" s="17" t="s">
        <v>1348</v>
      </c>
      <c r="K6315" s="4"/>
      <c r="L6315" s="4">
        <v>1</v>
      </c>
      <c r="M6315" s="4" t="s">
        <v>1090</v>
      </c>
      <c r="N6315" s="4"/>
    </row>
    <row r="6316" spans="1:14" hidden="1" x14ac:dyDescent="0.3">
      <c r="A6316" s="5" t="s">
        <v>603</v>
      </c>
      <c r="B6316" s="5">
        <v>53</v>
      </c>
      <c r="C6316" s="5">
        <v>53.1</v>
      </c>
      <c r="D6316" s="5">
        <v>376</v>
      </c>
      <c r="E6316" s="4" t="s">
        <v>861</v>
      </c>
      <c r="F6316" s="12">
        <v>1.8</v>
      </c>
      <c r="G6316" s="4" t="s">
        <v>874</v>
      </c>
      <c r="H6316" s="4">
        <v>-0.19904217545908182</v>
      </c>
      <c r="I6316" s="4"/>
      <c r="J6316" s="17" t="s">
        <v>1348</v>
      </c>
      <c r="K6316" s="4"/>
      <c r="L6316" s="4">
        <v>1</v>
      </c>
      <c r="M6316" s="4" t="s">
        <v>1090</v>
      </c>
      <c r="N6316" s="4"/>
    </row>
    <row r="6317" spans="1:14" hidden="1" x14ac:dyDescent="0.3">
      <c r="A6317" s="5" t="s">
        <v>603</v>
      </c>
      <c r="B6317" s="5">
        <v>53</v>
      </c>
      <c r="C6317" s="5">
        <v>53.1</v>
      </c>
      <c r="D6317" s="5">
        <v>376</v>
      </c>
      <c r="E6317" s="4" t="s">
        <v>861</v>
      </c>
      <c r="F6317" s="12">
        <v>1.9000000000000001</v>
      </c>
      <c r="G6317" s="4" t="s">
        <v>874</v>
      </c>
      <c r="H6317" s="4">
        <v>-0.14736016185324552</v>
      </c>
      <c r="I6317" s="4"/>
      <c r="J6317" s="17" t="s">
        <v>1348</v>
      </c>
      <c r="K6317" s="4"/>
      <c r="L6317" s="4">
        <v>1</v>
      </c>
      <c r="M6317" s="4" t="s">
        <v>1090</v>
      </c>
      <c r="N6317" s="4"/>
    </row>
    <row r="6318" spans="1:14" hidden="1" x14ac:dyDescent="0.3">
      <c r="A6318" s="5" t="s">
        <v>603</v>
      </c>
      <c r="B6318" s="5">
        <v>53</v>
      </c>
      <c r="C6318" s="5">
        <v>53.1</v>
      </c>
      <c r="D6318" s="5">
        <v>376</v>
      </c>
      <c r="E6318" s="4" t="s">
        <v>861</v>
      </c>
      <c r="F6318" s="12">
        <v>2</v>
      </c>
      <c r="G6318" s="4" t="s">
        <v>874</v>
      </c>
      <c r="H6318" s="4">
        <v>-0.17168110943246262</v>
      </c>
      <c r="I6318" s="4"/>
      <c r="J6318" s="17" t="s">
        <v>1348</v>
      </c>
      <c r="K6318" s="4"/>
      <c r="L6318" s="4">
        <v>1</v>
      </c>
      <c r="M6318" s="4" t="s">
        <v>1090</v>
      </c>
      <c r="N6318" s="4"/>
    </row>
    <row r="6319" spans="1:14" hidden="1" x14ac:dyDescent="0.3">
      <c r="A6319" s="5" t="s">
        <v>603</v>
      </c>
      <c r="B6319" s="5">
        <v>53</v>
      </c>
      <c r="C6319" s="5">
        <v>53.1</v>
      </c>
      <c r="D6319" s="5">
        <v>376</v>
      </c>
      <c r="E6319" s="4" t="s">
        <v>861</v>
      </c>
      <c r="F6319" s="12">
        <v>2.1</v>
      </c>
      <c r="G6319" s="4" t="s">
        <v>874</v>
      </c>
      <c r="H6319" s="4">
        <v>-0.20005554827488253</v>
      </c>
      <c r="I6319" s="4"/>
      <c r="J6319" s="17" t="s">
        <v>1348</v>
      </c>
      <c r="K6319" s="4"/>
      <c r="L6319" s="4">
        <v>1</v>
      </c>
      <c r="M6319" s="4" t="s">
        <v>1090</v>
      </c>
      <c r="N6319" s="4"/>
    </row>
    <row r="6320" spans="1:14" hidden="1" x14ac:dyDescent="0.3">
      <c r="A6320" s="5" t="s">
        <v>603</v>
      </c>
      <c r="B6320" s="5">
        <v>53</v>
      </c>
      <c r="C6320" s="5">
        <v>53.1</v>
      </c>
      <c r="D6320" s="5">
        <v>376</v>
      </c>
      <c r="E6320" s="4" t="s">
        <v>861</v>
      </c>
      <c r="F6320" s="12">
        <v>2.2000000000000002</v>
      </c>
      <c r="G6320" s="4" t="s">
        <v>874</v>
      </c>
      <c r="H6320" s="4">
        <v>-0.21829625895929536</v>
      </c>
      <c r="I6320" s="4"/>
      <c r="J6320" s="17" t="s">
        <v>1348</v>
      </c>
      <c r="K6320" s="4"/>
      <c r="L6320" s="4">
        <v>1</v>
      </c>
      <c r="M6320" s="4" t="s">
        <v>1090</v>
      </c>
      <c r="N6320" s="4"/>
    </row>
    <row r="6321" spans="1:14" hidden="1" x14ac:dyDescent="0.3">
      <c r="A6321" s="5" t="s">
        <v>603</v>
      </c>
      <c r="B6321" s="5">
        <v>53</v>
      </c>
      <c r="C6321" s="5">
        <v>53.1</v>
      </c>
      <c r="D6321" s="5">
        <v>376</v>
      </c>
      <c r="E6321" s="4" t="s">
        <v>861</v>
      </c>
      <c r="F6321" s="12">
        <v>2.2999999999999998</v>
      </c>
      <c r="G6321" s="4" t="s">
        <v>874</v>
      </c>
      <c r="H6321" s="4">
        <v>-0.25781779877552313</v>
      </c>
      <c r="I6321" s="4"/>
      <c r="J6321" s="17" t="s">
        <v>1348</v>
      </c>
      <c r="K6321" s="4"/>
      <c r="L6321" s="4">
        <v>1</v>
      </c>
      <c r="M6321" s="4" t="s">
        <v>1090</v>
      </c>
      <c r="N6321" s="4"/>
    </row>
    <row r="6322" spans="1:14" hidden="1" x14ac:dyDescent="0.3">
      <c r="A6322" s="5" t="s">
        <v>603</v>
      </c>
      <c r="B6322" s="5">
        <v>53</v>
      </c>
      <c r="C6322" s="5">
        <v>53.1</v>
      </c>
      <c r="D6322" s="5">
        <v>376</v>
      </c>
      <c r="E6322" s="4" t="s">
        <v>861</v>
      </c>
      <c r="F6322" s="12">
        <v>2.4</v>
      </c>
      <c r="G6322" s="4" t="s">
        <v>874</v>
      </c>
      <c r="H6322" s="4">
        <v>-0.25173756188071883</v>
      </c>
      <c r="I6322" s="4"/>
      <c r="J6322" s="17" t="s">
        <v>1348</v>
      </c>
      <c r="K6322" s="4"/>
      <c r="L6322" s="4">
        <v>1</v>
      </c>
      <c r="M6322" s="4" t="s">
        <v>1090</v>
      </c>
      <c r="N6322" s="4"/>
    </row>
    <row r="6323" spans="1:14" hidden="1" x14ac:dyDescent="0.3">
      <c r="A6323" s="5" t="s">
        <v>603</v>
      </c>
      <c r="B6323" s="5">
        <v>53</v>
      </c>
      <c r="C6323" s="5">
        <v>53.1</v>
      </c>
      <c r="D6323" s="5">
        <v>376</v>
      </c>
      <c r="E6323" s="4" t="s">
        <v>861</v>
      </c>
      <c r="F6323" s="12">
        <v>2.5</v>
      </c>
      <c r="G6323" s="4" t="s">
        <v>874</v>
      </c>
      <c r="H6323" s="4">
        <v>-0.21626951332769392</v>
      </c>
      <c r="I6323" s="4"/>
      <c r="J6323" s="17" t="s">
        <v>1348</v>
      </c>
      <c r="K6323" s="4"/>
      <c r="L6323" s="4">
        <v>1</v>
      </c>
      <c r="M6323" s="4" t="s">
        <v>1090</v>
      </c>
      <c r="N6323" s="4"/>
    </row>
    <row r="6324" spans="1:14" hidden="1" x14ac:dyDescent="0.3">
      <c r="A6324" s="5" t="s">
        <v>603</v>
      </c>
      <c r="B6324" s="5">
        <v>53</v>
      </c>
      <c r="C6324" s="5">
        <v>53.1</v>
      </c>
      <c r="D6324" s="5">
        <v>376</v>
      </c>
      <c r="E6324" s="4" t="s">
        <v>861</v>
      </c>
      <c r="F6324" s="12">
        <v>2.6</v>
      </c>
      <c r="G6324" s="4" t="s">
        <v>874</v>
      </c>
      <c r="H6324" s="4">
        <v>-0.32976726869737366</v>
      </c>
      <c r="I6324" s="4"/>
      <c r="J6324" s="17" t="s">
        <v>1348</v>
      </c>
      <c r="K6324" s="4"/>
      <c r="L6324" s="4">
        <v>1</v>
      </c>
      <c r="M6324" s="4" t="s">
        <v>1090</v>
      </c>
      <c r="N6324" s="4"/>
    </row>
    <row r="6325" spans="1:14" hidden="1" x14ac:dyDescent="0.3">
      <c r="A6325" s="5" t="s">
        <v>603</v>
      </c>
      <c r="B6325" s="5">
        <v>53</v>
      </c>
      <c r="C6325" s="5">
        <v>53.1</v>
      </c>
      <c r="D6325" s="5">
        <v>376</v>
      </c>
      <c r="E6325" s="4" t="s">
        <v>861</v>
      </c>
      <c r="F6325" s="12">
        <v>2.7</v>
      </c>
      <c r="G6325" s="4" t="s">
        <v>874</v>
      </c>
      <c r="H6325" s="4">
        <v>-0.27301839101253378</v>
      </c>
      <c r="I6325" s="4"/>
      <c r="J6325" s="17" t="s">
        <v>1348</v>
      </c>
      <c r="K6325" s="4"/>
      <c r="L6325" s="4">
        <v>1</v>
      </c>
      <c r="M6325" s="4" t="s">
        <v>1090</v>
      </c>
      <c r="N6325" s="4"/>
    </row>
    <row r="6326" spans="1:14" hidden="1" x14ac:dyDescent="0.3">
      <c r="A6326" s="5" t="s">
        <v>603</v>
      </c>
      <c r="B6326" s="5">
        <v>53</v>
      </c>
      <c r="C6326" s="5">
        <v>53.1</v>
      </c>
      <c r="D6326" s="5">
        <v>376</v>
      </c>
      <c r="E6326" s="4" t="s">
        <v>861</v>
      </c>
      <c r="F6326" s="12">
        <v>2.8</v>
      </c>
      <c r="G6326" s="4" t="s">
        <v>874</v>
      </c>
      <c r="H6326" s="4">
        <v>-0.35408821627659071</v>
      </c>
      <c r="I6326" s="4"/>
      <c r="J6326" s="17" t="s">
        <v>1348</v>
      </c>
      <c r="K6326" s="4"/>
      <c r="L6326" s="4">
        <v>1</v>
      </c>
      <c r="M6326" s="4" t="s">
        <v>1090</v>
      </c>
      <c r="N6326" s="4"/>
    </row>
    <row r="6327" spans="1:14" hidden="1" x14ac:dyDescent="0.3">
      <c r="A6327" s="5" t="s">
        <v>603</v>
      </c>
      <c r="B6327" s="5">
        <v>53</v>
      </c>
      <c r="C6327" s="5">
        <v>53.1</v>
      </c>
      <c r="D6327" s="5">
        <v>376</v>
      </c>
      <c r="E6327" s="4" t="s">
        <v>861</v>
      </c>
      <c r="F6327" s="12">
        <v>2.9</v>
      </c>
      <c r="G6327" s="4" t="s">
        <v>874</v>
      </c>
      <c r="H6327" s="4">
        <v>0</v>
      </c>
      <c r="I6327" s="4"/>
      <c r="J6327" s="17" t="s">
        <v>1348</v>
      </c>
      <c r="K6327" s="4"/>
      <c r="L6327" s="4">
        <v>1</v>
      </c>
      <c r="M6327" s="4" t="s">
        <v>1090</v>
      </c>
      <c r="N6327" s="4"/>
    </row>
    <row r="6328" spans="1:14" hidden="1" x14ac:dyDescent="0.3">
      <c r="A6328" s="5" t="s">
        <v>603</v>
      </c>
      <c r="B6328" s="5">
        <v>53</v>
      </c>
      <c r="C6328" s="5">
        <v>53.1</v>
      </c>
      <c r="D6328" s="5">
        <v>376</v>
      </c>
      <c r="E6328" s="4" t="s">
        <v>861</v>
      </c>
      <c r="F6328" s="12">
        <v>3</v>
      </c>
      <c r="G6328" s="4" t="s">
        <v>874</v>
      </c>
      <c r="H6328" s="4">
        <v>0</v>
      </c>
      <c r="I6328" s="4"/>
      <c r="J6328" s="17" t="s">
        <v>1348</v>
      </c>
      <c r="K6328" s="4"/>
      <c r="L6328" s="4">
        <v>1</v>
      </c>
      <c r="M6328" s="4" t="s">
        <v>1090</v>
      </c>
      <c r="N6328" s="4"/>
    </row>
    <row r="6329" spans="1:14" hidden="1" x14ac:dyDescent="0.3">
      <c r="A6329" s="5" t="s">
        <v>603</v>
      </c>
      <c r="B6329" s="5">
        <v>53</v>
      </c>
      <c r="C6329" s="5">
        <v>53.1</v>
      </c>
      <c r="D6329" s="5">
        <v>376</v>
      </c>
      <c r="E6329" s="4" t="s">
        <v>861</v>
      </c>
      <c r="F6329" s="12">
        <v>3.1</v>
      </c>
      <c r="G6329" s="4" t="s">
        <v>874</v>
      </c>
      <c r="H6329" s="4">
        <v>0</v>
      </c>
      <c r="I6329" s="4"/>
      <c r="J6329" s="17" t="s">
        <v>1348</v>
      </c>
      <c r="K6329" s="4"/>
      <c r="L6329" s="4">
        <v>1</v>
      </c>
      <c r="M6329" s="4" t="s">
        <v>1090</v>
      </c>
      <c r="N6329" s="4"/>
    </row>
    <row r="6330" spans="1:14" hidden="1" x14ac:dyDescent="0.3">
      <c r="A6330" s="5" t="s">
        <v>603</v>
      </c>
      <c r="B6330" s="5">
        <v>53</v>
      </c>
      <c r="C6330" s="5">
        <v>53.1</v>
      </c>
      <c r="D6330" s="5">
        <v>376</v>
      </c>
      <c r="E6330" s="4" t="s">
        <v>861</v>
      </c>
      <c r="F6330" s="12">
        <v>3.2</v>
      </c>
      <c r="G6330" s="4" t="s">
        <v>874</v>
      </c>
      <c r="H6330" s="4">
        <v>0</v>
      </c>
      <c r="I6330" s="4"/>
      <c r="J6330" s="17" t="s">
        <v>1348</v>
      </c>
      <c r="K6330" s="4"/>
      <c r="L6330" s="4">
        <v>1</v>
      </c>
      <c r="M6330" s="4" t="s">
        <v>1090</v>
      </c>
      <c r="N6330" s="4"/>
    </row>
    <row r="6331" spans="1:14" hidden="1" x14ac:dyDescent="0.3">
      <c r="A6331" s="5" t="s">
        <v>603</v>
      </c>
      <c r="B6331" s="5">
        <v>53</v>
      </c>
      <c r="C6331" s="5">
        <v>53.1</v>
      </c>
      <c r="D6331" s="5">
        <v>376</v>
      </c>
      <c r="E6331" s="4" t="s">
        <v>861</v>
      </c>
      <c r="F6331" s="12">
        <v>3.3000000000000003</v>
      </c>
      <c r="G6331" s="4" t="s">
        <v>874</v>
      </c>
      <c r="H6331" s="4">
        <v>0</v>
      </c>
      <c r="I6331" s="4"/>
      <c r="J6331" s="17" t="s">
        <v>1348</v>
      </c>
      <c r="K6331" s="4"/>
      <c r="L6331" s="4">
        <v>1</v>
      </c>
      <c r="M6331" s="4" t="s">
        <v>1090</v>
      </c>
      <c r="N6331" s="4"/>
    </row>
    <row r="6332" spans="1:14" hidden="1" x14ac:dyDescent="0.3">
      <c r="A6332" s="5" t="s">
        <v>603</v>
      </c>
      <c r="B6332" s="5">
        <v>53</v>
      </c>
      <c r="C6332" s="5">
        <v>53.1</v>
      </c>
      <c r="D6332" s="5">
        <v>376</v>
      </c>
      <c r="E6332" s="4" t="s">
        <v>861</v>
      </c>
      <c r="F6332" s="12">
        <v>3.4000000000000004</v>
      </c>
      <c r="G6332" s="4" t="s">
        <v>874</v>
      </c>
      <c r="H6332" s="4">
        <v>0</v>
      </c>
      <c r="I6332" s="4"/>
      <c r="J6332" s="17" t="s">
        <v>1348</v>
      </c>
      <c r="K6332" s="4"/>
      <c r="L6332" s="4">
        <v>1</v>
      </c>
      <c r="M6332" s="4" t="s">
        <v>1090</v>
      </c>
      <c r="N6332" s="4"/>
    </row>
    <row r="6333" spans="1:14" hidden="1" x14ac:dyDescent="0.3">
      <c r="A6333" s="5" t="s">
        <v>603</v>
      </c>
      <c r="B6333" s="5">
        <v>53</v>
      </c>
      <c r="C6333" s="5">
        <v>53.1</v>
      </c>
      <c r="D6333" s="5">
        <v>376</v>
      </c>
      <c r="E6333" s="4" t="s">
        <v>861</v>
      </c>
      <c r="F6333" s="12">
        <v>3.5</v>
      </c>
      <c r="G6333" s="4" t="s">
        <v>874</v>
      </c>
      <c r="H6333" s="4">
        <v>0</v>
      </c>
      <c r="I6333" s="4"/>
      <c r="J6333" s="17" t="s">
        <v>1348</v>
      </c>
      <c r="K6333" s="4"/>
      <c r="L6333" s="4">
        <v>1</v>
      </c>
      <c r="M6333" s="4" t="s">
        <v>1090</v>
      </c>
      <c r="N6333" s="4"/>
    </row>
    <row r="6334" spans="1:14" hidden="1" x14ac:dyDescent="0.3">
      <c r="A6334" s="5" t="s">
        <v>603</v>
      </c>
      <c r="B6334" s="5">
        <v>53</v>
      </c>
      <c r="C6334" s="5">
        <v>53.1</v>
      </c>
      <c r="D6334" s="5">
        <v>376</v>
      </c>
      <c r="E6334" s="4" t="s">
        <v>861</v>
      </c>
      <c r="F6334" s="12">
        <v>3.6</v>
      </c>
      <c r="G6334" s="4" t="s">
        <v>874</v>
      </c>
      <c r="H6334" s="4">
        <v>0</v>
      </c>
      <c r="I6334" s="4"/>
      <c r="J6334" s="17" t="s">
        <v>1348</v>
      </c>
      <c r="K6334" s="4"/>
      <c r="L6334" s="4">
        <v>1</v>
      </c>
      <c r="M6334" s="4" t="s">
        <v>1090</v>
      </c>
      <c r="N6334" s="4"/>
    </row>
    <row r="6335" spans="1:14" hidden="1" x14ac:dyDescent="0.3">
      <c r="A6335" s="5" t="s">
        <v>603</v>
      </c>
      <c r="B6335" s="5">
        <v>53</v>
      </c>
      <c r="C6335" s="5">
        <v>53.1</v>
      </c>
      <c r="D6335" s="5">
        <v>376</v>
      </c>
      <c r="E6335" s="4" t="s">
        <v>861</v>
      </c>
      <c r="F6335" s="12">
        <v>3.7</v>
      </c>
      <c r="G6335" s="4" t="s">
        <v>874</v>
      </c>
      <c r="H6335" s="4">
        <v>0</v>
      </c>
      <c r="I6335" s="4"/>
      <c r="J6335" s="17" t="s">
        <v>1348</v>
      </c>
      <c r="K6335" s="4"/>
      <c r="L6335" s="4">
        <v>1</v>
      </c>
      <c r="M6335" s="4" t="s">
        <v>1090</v>
      </c>
      <c r="N6335" s="4"/>
    </row>
    <row r="6336" spans="1:14" hidden="1" x14ac:dyDescent="0.3">
      <c r="A6336" s="5" t="s">
        <v>603</v>
      </c>
      <c r="B6336" s="5">
        <v>53</v>
      </c>
      <c r="C6336" s="5">
        <v>53.1</v>
      </c>
      <c r="D6336" s="5">
        <v>376</v>
      </c>
      <c r="E6336" s="4" t="s">
        <v>861</v>
      </c>
      <c r="F6336" s="12">
        <v>3.8000000000000003</v>
      </c>
      <c r="G6336" s="4" t="s">
        <v>874</v>
      </c>
      <c r="H6336" s="4">
        <v>0</v>
      </c>
      <c r="I6336" s="4"/>
      <c r="J6336" s="17" t="s">
        <v>1348</v>
      </c>
      <c r="K6336" s="4"/>
      <c r="L6336" s="4">
        <v>1</v>
      </c>
      <c r="M6336" s="4" t="s">
        <v>1090</v>
      </c>
      <c r="N6336" s="4"/>
    </row>
    <row r="6337" spans="1:14" hidden="1" x14ac:dyDescent="0.3">
      <c r="A6337" s="5" t="s">
        <v>603</v>
      </c>
      <c r="B6337" s="5">
        <v>53</v>
      </c>
      <c r="C6337" s="5">
        <v>53.1</v>
      </c>
      <c r="D6337" s="5">
        <v>376</v>
      </c>
      <c r="E6337" s="4" t="s">
        <v>861</v>
      </c>
      <c r="F6337" s="12">
        <v>3.9000000000000004</v>
      </c>
      <c r="G6337" s="4" t="s">
        <v>874</v>
      </c>
      <c r="H6337" s="4">
        <v>0</v>
      </c>
      <c r="I6337" s="4"/>
      <c r="J6337" s="17" t="s">
        <v>1348</v>
      </c>
      <c r="K6337" s="4"/>
      <c r="L6337" s="4">
        <v>1</v>
      </c>
      <c r="M6337" s="4" t="s">
        <v>1090</v>
      </c>
      <c r="N6337" s="4"/>
    </row>
    <row r="6338" spans="1:14" hidden="1" x14ac:dyDescent="0.3">
      <c r="A6338" s="5" t="s">
        <v>603</v>
      </c>
      <c r="B6338" s="5">
        <v>53</v>
      </c>
      <c r="C6338" s="5">
        <v>53.1</v>
      </c>
      <c r="D6338" s="5">
        <v>376</v>
      </c>
      <c r="E6338" s="4" t="s">
        <v>861</v>
      </c>
      <c r="F6338" s="12">
        <v>4</v>
      </c>
      <c r="G6338" s="4" t="s">
        <v>874</v>
      </c>
      <c r="H6338" s="4">
        <v>0</v>
      </c>
      <c r="I6338" s="4"/>
      <c r="J6338" s="17" t="s">
        <v>1348</v>
      </c>
      <c r="K6338" s="4"/>
      <c r="L6338" s="4">
        <v>1</v>
      </c>
      <c r="M6338" s="4" t="s">
        <v>1090</v>
      </c>
      <c r="N6338" s="4"/>
    </row>
    <row r="6339" spans="1:14" hidden="1" x14ac:dyDescent="0.3">
      <c r="A6339" s="5" t="s">
        <v>603</v>
      </c>
      <c r="B6339" s="5">
        <v>53</v>
      </c>
      <c r="C6339" s="5">
        <v>53.1</v>
      </c>
      <c r="D6339" s="5">
        <v>376</v>
      </c>
      <c r="E6339" s="4" t="s">
        <v>861</v>
      </c>
      <c r="F6339" s="12">
        <v>0</v>
      </c>
      <c r="G6339" s="4" t="s">
        <v>1341</v>
      </c>
      <c r="H6339" s="4">
        <v>0.5</v>
      </c>
      <c r="I6339" s="4"/>
      <c r="J6339" s="17" t="s">
        <v>1349</v>
      </c>
      <c r="K6339" s="4"/>
      <c r="L6339" s="4">
        <v>1</v>
      </c>
      <c r="M6339" s="4" t="s">
        <v>1090</v>
      </c>
      <c r="N6339" s="4"/>
    </row>
    <row r="6340" spans="1:14" hidden="1" x14ac:dyDescent="0.3">
      <c r="A6340" s="5" t="s">
        <v>603</v>
      </c>
      <c r="B6340" s="5">
        <v>53</v>
      </c>
      <c r="C6340" s="5">
        <v>53.1</v>
      </c>
      <c r="D6340" s="5">
        <v>376</v>
      </c>
      <c r="E6340" s="4" t="s">
        <v>861</v>
      </c>
      <c r="F6340" s="12">
        <v>1</v>
      </c>
      <c r="G6340" s="4" t="s">
        <v>1341</v>
      </c>
      <c r="H6340" s="4">
        <v>1.29</v>
      </c>
      <c r="I6340" s="4"/>
      <c r="J6340" s="17" t="s">
        <v>1349</v>
      </c>
      <c r="K6340" s="4"/>
      <c r="L6340" s="4">
        <v>1</v>
      </c>
      <c r="M6340" s="4" t="s">
        <v>1090</v>
      </c>
      <c r="N6340" s="4"/>
    </row>
    <row r="6341" spans="1:14" hidden="1" x14ac:dyDescent="0.3">
      <c r="A6341" s="5" t="s">
        <v>603</v>
      </c>
      <c r="B6341" s="5">
        <v>53</v>
      </c>
      <c r="C6341" s="5">
        <v>53.1</v>
      </c>
      <c r="D6341" s="5">
        <v>376</v>
      </c>
      <c r="E6341" s="4" t="s">
        <v>861</v>
      </c>
      <c r="F6341" s="12">
        <v>2</v>
      </c>
      <c r="G6341" s="4" t="s">
        <v>1341</v>
      </c>
      <c r="H6341" s="4">
        <v>2.2999999999999998</v>
      </c>
      <c r="I6341" s="4"/>
      <c r="J6341" s="17" t="s">
        <v>1349</v>
      </c>
      <c r="K6341" s="4"/>
      <c r="L6341" s="4">
        <v>1</v>
      </c>
      <c r="M6341" s="4" t="s">
        <v>1090</v>
      </c>
      <c r="N6341" s="4"/>
    </row>
    <row r="6342" spans="1:14" hidden="1" x14ac:dyDescent="0.3">
      <c r="A6342" s="5" t="s">
        <v>603</v>
      </c>
      <c r="B6342" s="5">
        <v>53</v>
      </c>
      <c r="C6342" s="5">
        <v>53.1</v>
      </c>
      <c r="D6342" s="5">
        <v>376</v>
      </c>
      <c r="E6342" s="4" t="s">
        <v>861</v>
      </c>
      <c r="F6342" s="12">
        <v>3</v>
      </c>
      <c r="G6342" s="4" t="s">
        <v>1341</v>
      </c>
      <c r="H6342" s="4">
        <v>2.62</v>
      </c>
      <c r="I6342" s="4"/>
      <c r="J6342" s="17" t="s">
        <v>1349</v>
      </c>
      <c r="K6342" s="4"/>
      <c r="L6342" s="4">
        <v>1</v>
      </c>
      <c r="M6342" s="4" t="s">
        <v>1090</v>
      </c>
      <c r="N6342" s="4"/>
    </row>
    <row r="6343" spans="1:14" hidden="1" x14ac:dyDescent="0.3">
      <c r="A6343" s="5" t="s">
        <v>603</v>
      </c>
      <c r="B6343" s="5">
        <v>53</v>
      </c>
      <c r="C6343" s="5">
        <v>53.1</v>
      </c>
      <c r="D6343" s="5">
        <v>376</v>
      </c>
      <c r="E6343" s="4" t="s">
        <v>861</v>
      </c>
      <c r="F6343" s="12">
        <v>4</v>
      </c>
      <c r="G6343" s="4" t="s">
        <v>1341</v>
      </c>
      <c r="H6343" s="4">
        <v>2.12</v>
      </c>
      <c r="I6343" s="4"/>
      <c r="J6343" s="17" t="s">
        <v>1349</v>
      </c>
      <c r="K6343" s="4"/>
      <c r="L6343" s="4">
        <v>1</v>
      </c>
      <c r="M6343" s="4" t="s">
        <v>1090</v>
      </c>
      <c r="N6343" s="4"/>
    </row>
    <row r="6344" spans="1:14" hidden="1" x14ac:dyDescent="0.3">
      <c r="A6344" s="5" t="s">
        <v>603</v>
      </c>
      <c r="B6344" s="5">
        <v>53</v>
      </c>
      <c r="C6344" s="5">
        <v>53.1</v>
      </c>
      <c r="D6344" s="5">
        <v>376</v>
      </c>
      <c r="E6344" s="4" t="s">
        <v>861</v>
      </c>
      <c r="F6344" s="12">
        <v>5</v>
      </c>
      <c r="G6344" s="4" t="s">
        <v>1341</v>
      </c>
      <c r="H6344" s="4">
        <v>2.29</v>
      </c>
      <c r="I6344" s="4"/>
      <c r="J6344" s="17" t="s">
        <v>1349</v>
      </c>
      <c r="K6344" s="4"/>
      <c r="L6344" s="4">
        <v>1</v>
      </c>
      <c r="M6344" s="4" t="s">
        <v>1090</v>
      </c>
      <c r="N6344" s="4"/>
    </row>
    <row r="6345" spans="1:14" hidden="1" x14ac:dyDescent="0.3">
      <c r="A6345" s="5" t="s">
        <v>603</v>
      </c>
      <c r="B6345" s="5">
        <v>53</v>
      </c>
      <c r="C6345" s="5">
        <v>53.1</v>
      </c>
      <c r="D6345" s="5">
        <v>376</v>
      </c>
      <c r="E6345" s="4" t="s">
        <v>861</v>
      </c>
      <c r="F6345" s="12">
        <v>7.5</v>
      </c>
      <c r="G6345" s="4" t="s">
        <v>1341</v>
      </c>
      <c r="H6345" s="4">
        <v>0.61</v>
      </c>
      <c r="I6345" s="4"/>
      <c r="J6345" s="17" t="s">
        <v>1349</v>
      </c>
      <c r="K6345" s="4"/>
      <c r="L6345" s="4">
        <v>1</v>
      </c>
      <c r="M6345" s="4" t="s">
        <v>1090</v>
      </c>
      <c r="N6345" s="4"/>
    </row>
    <row r="6346" spans="1:14" hidden="1" x14ac:dyDescent="0.3">
      <c r="A6346" s="5" t="s">
        <v>603</v>
      </c>
      <c r="B6346" s="5">
        <v>53</v>
      </c>
      <c r="C6346" s="5">
        <v>53.1</v>
      </c>
      <c r="D6346" s="5">
        <v>376</v>
      </c>
      <c r="E6346" s="4" t="s">
        <v>861</v>
      </c>
      <c r="F6346" s="12">
        <v>10</v>
      </c>
      <c r="G6346" s="4" t="s">
        <v>1341</v>
      </c>
      <c r="H6346" s="4">
        <v>1.31</v>
      </c>
      <c r="I6346" s="4"/>
      <c r="J6346" s="17" t="s">
        <v>1349</v>
      </c>
      <c r="K6346" s="4"/>
      <c r="L6346" s="4">
        <v>1</v>
      </c>
      <c r="M6346" s="4" t="s">
        <v>1090</v>
      </c>
      <c r="N6346" s="4"/>
    </row>
    <row r="6347" spans="1:14" hidden="1" x14ac:dyDescent="0.3">
      <c r="A6347" s="5" t="s">
        <v>603</v>
      </c>
      <c r="B6347" s="5">
        <v>53</v>
      </c>
      <c r="C6347" s="5">
        <v>53.1</v>
      </c>
      <c r="D6347" s="5">
        <v>376</v>
      </c>
      <c r="E6347" s="4" t="s">
        <v>861</v>
      </c>
      <c r="F6347" s="12">
        <v>14</v>
      </c>
      <c r="G6347" s="4" t="s">
        <v>1341</v>
      </c>
      <c r="H6347" s="4">
        <v>1.86</v>
      </c>
      <c r="I6347" s="4"/>
      <c r="J6347" s="17" t="s">
        <v>1349</v>
      </c>
      <c r="K6347" s="4"/>
      <c r="L6347" s="4">
        <v>1</v>
      </c>
      <c r="M6347" s="4" t="s">
        <v>1090</v>
      </c>
      <c r="N6347" s="4"/>
    </row>
    <row r="6348" spans="1:14" hidden="1" x14ac:dyDescent="0.3">
      <c r="A6348" s="5" t="s">
        <v>603</v>
      </c>
      <c r="B6348" s="5">
        <v>53</v>
      </c>
      <c r="C6348" s="5">
        <v>53.1</v>
      </c>
      <c r="D6348" s="5">
        <v>376</v>
      </c>
      <c r="E6348" s="4" t="s">
        <v>861</v>
      </c>
      <c r="F6348" s="12">
        <v>17</v>
      </c>
      <c r="G6348" s="4" t="s">
        <v>1341</v>
      </c>
      <c r="H6348" s="4">
        <v>2.39</v>
      </c>
      <c r="I6348" s="4"/>
      <c r="J6348" s="17" t="s">
        <v>1349</v>
      </c>
      <c r="K6348" s="4"/>
      <c r="L6348" s="4">
        <v>1</v>
      </c>
      <c r="M6348" s="4" t="s">
        <v>1090</v>
      </c>
      <c r="N6348" s="4"/>
    </row>
    <row r="6349" spans="1:14" hidden="1" x14ac:dyDescent="0.3">
      <c r="A6349" s="5" t="s">
        <v>603</v>
      </c>
      <c r="B6349" s="5">
        <v>53</v>
      </c>
      <c r="C6349" s="5">
        <v>53.1</v>
      </c>
      <c r="D6349" s="5">
        <v>376</v>
      </c>
      <c r="E6349" s="4" t="s">
        <v>861</v>
      </c>
      <c r="F6349" s="12">
        <v>20</v>
      </c>
      <c r="G6349" s="4" t="s">
        <v>1341</v>
      </c>
      <c r="H6349" s="4">
        <v>4.28</v>
      </c>
      <c r="I6349" s="4"/>
      <c r="J6349" s="17" t="s">
        <v>1349</v>
      </c>
      <c r="K6349" s="4"/>
      <c r="L6349" s="4">
        <v>1</v>
      </c>
      <c r="M6349" s="4" t="s">
        <v>1090</v>
      </c>
      <c r="N6349" s="4"/>
    </row>
    <row r="6350" spans="1:14" hidden="1" x14ac:dyDescent="0.3">
      <c r="A6350" s="5" t="s">
        <v>603</v>
      </c>
      <c r="B6350" s="5">
        <v>53</v>
      </c>
      <c r="C6350" s="5">
        <v>53.1</v>
      </c>
      <c r="D6350" s="5">
        <v>376</v>
      </c>
      <c r="E6350" s="4" t="s">
        <v>861</v>
      </c>
      <c r="F6350" s="12">
        <v>0</v>
      </c>
      <c r="G6350" s="4" t="s">
        <v>1342</v>
      </c>
      <c r="H6350" s="4">
        <v>3.8</v>
      </c>
      <c r="I6350" s="4"/>
      <c r="J6350" s="17" t="s">
        <v>1347</v>
      </c>
      <c r="K6350" s="4"/>
      <c r="L6350" s="4">
        <v>1</v>
      </c>
      <c r="M6350" s="4" t="s">
        <v>1090</v>
      </c>
      <c r="N6350" s="4"/>
    </row>
    <row r="6351" spans="1:14" hidden="1" x14ac:dyDescent="0.3">
      <c r="A6351" s="5" t="s">
        <v>603</v>
      </c>
      <c r="B6351" s="5">
        <v>53</v>
      </c>
      <c r="C6351" s="5">
        <v>53.1</v>
      </c>
      <c r="D6351" s="5">
        <v>376</v>
      </c>
      <c r="E6351" s="4" t="s">
        <v>861</v>
      </c>
      <c r="F6351" s="12">
        <v>1</v>
      </c>
      <c r="G6351" s="4" t="s">
        <v>1342</v>
      </c>
      <c r="H6351" s="4">
        <v>10.1</v>
      </c>
      <c r="I6351" s="4"/>
      <c r="J6351" s="17" t="s">
        <v>1347</v>
      </c>
      <c r="K6351" s="4"/>
      <c r="L6351" s="4">
        <v>1</v>
      </c>
      <c r="M6351" s="4" t="s">
        <v>1090</v>
      </c>
      <c r="N6351" s="4"/>
    </row>
    <row r="6352" spans="1:14" hidden="1" x14ac:dyDescent="0.3">
      <c r="A6352" s="5" t="s">
        <v>603</v>
      </c>
      <c r="B6352" s="5">
        <v>53</v>
      </c>
      <c r="C6352" s="5">
        <v>53.1</v>
      </c>
      <c r="D6352" s="5">
        <v>376</v>
      </c>
      <c r="E6352" s="4" t="s">
        <v>861</v>
      </c>
      <c r="F6352" s="12">
        <v>2</v>
      </c>
      <c r="G6352" s="4" t="s">
        <v>1342</v>
      </c>
      <c r="H6352" s="4">
        <v>58</v>
      </c>
      <c r="I6352" s="4"/>
      <c r="J6352" s="17" t="s">
        <v>1347</v>
      </c>
      <c r="K6352" s="4"/>
      <c r="L6352" s="4">
        <v>1</v>
      </c>
      <c r="M6352" s="4" t="s">
        <v>1090</v>
      </c>
      <c r="N6352" s="4"/>
    </row>
    <row r="6353" spans="1:14" hidden="1" x14ac:dyDescent="0.3">
      <c r="A6353" s="5" t="s">
        <v>603</v>
      </c>
      <c r="B6353" s="5">
        <v>53</v>
      </c>
      <c r="C6353" s="5">
        <v>53.1</v>
      </c>
      <c r="D6353" s="5">
        <v>376</v>
      </c>
      <c r="E6353" s="4" t="s">
        <v>861</v>
      </c>
      <c r="F6353" s="12">
        <v>3</v>
      </c>
      <c r="G6353" s="4" t="s">
        <v>1342</v>
      </c>
      <c r="H6353" s="4">
        <v>142</v>
      </c>
      <c r="I6353" s="4"/>
      <c r="J6353" s="17" t="s">
        <v>1347</v>
      </c>
      <c r="K6353" s="4"/>
      <c r="L6353" s="4">
        <v>1</v>
      </c>
      <c r="M6353" s="4" t="s">
        <v>1090</v>
      </c>
      <c r="N6353" s="4"/>
    </row>
    <row r="6354" spans="1:14" hidden="1" x14ac:dyDescent="0.3">
      <c r="A6354" s="5" t="s">
        <v>603</v>
      </c>
      <c r="B6354" s="5">
        <v>53</v>
      </c>
      <c r="C6354" s="5">
        <v>53.1</v>
      </c>
      <c r="D6354" s="5">
        <v>376</v>
      </c>
      <c r="E6354" s="4" t="s">
        <v>861</v>
      </c>
      <c r="F6354" s="12">
        <v>4</v>
      </c>
      <c r="G6354" s="4" t="s">
        <v>1342</v>
      </c>
      <c r="H6354" s="4">
        <v>189</v>
      </c>
      <c r="I6354" s="4"/>
      <c r="J6354" s="17" t="s">
        <v>1347</v>
      </c>
      <c r="K6354" s="4"/>
      <c r="L6354" s="4">
        <v>1</v>
      </c>
      <c r="M6354" s="4" t="s">
        <v>1090</v>
      </c>
      <c r="N6354" s="4"/>
    </row>
    <row r="6355" spans="1:14" hidden="1" x14ac:dyDescent="0.3">
      <c r="A6355" s="5" t="s">
        <v>603</v>
      </c>
      <c r="B6355" s="5">
        <v>53</v>
      </c>
      <c r="C6355" s="5">
        <v>53.1</v>
      </c>
      <c r="D6355" s="5">
        <v>376</v>
      </c>
      <c r="E6355" s="4" t="s">
        <v>861</v>
      </c>
      <c r="F6355" s="12">
        <v>5</v>
      </c>
      <c r="G6355" s="4" t="s">
        <v>1342</v>
      </c>
      <c r="H6355" s="4">
        <v>221</v>
      </c>
      <c r="I6355" s="4"/>
      <c r="J6355" s="17" t="s">
        <v>1347</v>
      </c>
      <c r="K6355" s="4"/>
      <c r="L6355" s="4">
        <v>1</v>
      </c>
      <c r="M6355" s="4" t="s">
        <v>1090</v>
      </c>
      <c r="N6355" s="4"/>
    </row>
    <row r="6356" spans="1:14" hidden="1" x14ac:dyDescent="0.3">
      <c r="A6356" s="5" t="s">
        <v>603</v>
      </c>
      <c r="B6356" s="5">
        <v>53</v>
      </c>
      <c r="C6356" s="5">
        <v>53.1</v>
      </c>
      <c r="D6356" s="5">
        <v>376</v>
      </c>
      <c r="E6356" s="4" t="s">
        <v>861</v>
      </c>
      <c r="F6356" s="12">
        <v>7.5</v>
      </c>
      <c r="G6356" s="4" t="s">
        <v>1342</v>
      </c>
      <c r="H6356" s="4">
        <v>227</v>
      </c>
      <c r="I6356" s="4"/>
      <c r="J6356" s="17" t="s">
        <v>1347</v>
      </c>
      <c r="K6356" s="4"/>
      <c r="L6356" s="4">
        <v>1</v>
      </c>
      <c r="M6356" s="4" t="s">
        <v>1090</v>
      </c>
      <c r="N6356" s="4"/>
    </row>
    <row r="6357" spans="1:14" hidden="1" x14ac:dyDescent="0.3">
      <c r="A6357" s="5" t="s">
        <v>603</v>
      </c>
      <c r="B6357" s="5">
        <v>53</v>
      </c>
      <c r="C6357" s="5">
        <v>53.1</v>
      </c>
      <c r="D6357" s="5">
        <v>376</v>
      </c>
      <c r="E6357" s="4" t="s">
        <v>861</v>
      </c>
      <c r="F6357" s="12">
        <v>10</v>
      </c>
      <c r="G6357" s="4" t="s">
        <v>1342</v>
      </c>
      <c r="H6357" s="4">
        <v>285</v>
      </c>
      <c r="I6357" s="4"/>
      <c r="J6357" s="17" t="s">
        <v>1347</v>
      </c>
      <c r="K6357" s="4"/>
      <c r="L6357" s="4">
        <v>1</v>
      </c>
      <c r="M6357" s="4" t="s">
        <v>1090</v>
      </c>
      <c r="N6357" s="4"/>
    </row>
    <row r="6358" spans="1:14" hidden="1" x14ac:dyDescent="0.3">
      <c r="A6358" s="5" t="s">
        <v>603</v>
      </c>
      <c r="B6358" s="5">
        <v>53</v>
      </c>
      <c r="C6358" s="5">
        <v>53.1</v>
      </c>
      <c r="D6358" s="5">
        <v>376</v>
      </c>
      <c r="E6358" s="4" t="s">
        <v>861</v>
      </c>
      <c r="F6358" s="12">
        <v>14</v>
      </c>
      <c r="G6358" s="4" t="s">
        <v>1342</v>
      </c>
      <c r="H6358" s="4">
        <v>325</v>
      </c>
      <c r="I6358" s="4"/>
      <c r="J6358" s="17" t="s">
        <v>1347</v>
      </c>
      <c r="K6358" s="4"/>
      <c r="L6358" s="4">
        <v>1</v>
      </c>
      <c r="M6358" s="4" t="s">
        <v>1090</v>
      </c>
      <c r="N6358" s="4"/>
    </row>
    <row r="6359" spans="1:14" hidden="1" x14ac:dyDescent="0.3">
      <c r="A6359" s="5" t="s">
        <v>603</v>
      </c>
      <c r="B6359" s="5">
        <v>53</v>
      </c>
      <c r="C6359" s="5">
        <v>53.1</v>
      </c>
      <c r="D6359" s="5">
        <v>376</v>
      </c>
      <c r="E6359" s="4" t="s">
        <v>861</v>
      </c>
      <c r="F6359" s="12">
        <v>17</v>
      </c>
      <c r="G6359" s="4" t="s">
        <v>1342</v>
      </c>
      <c r="H6359" s="4">
        <v>323</v>
      </c>
      <c r="I6359" s="4"/>
      <c r="J6359" s="17" t="s">
        <v>1347</v>
      </c>
      <c r="K6359" s="4"/>
      <c r="L6359" s="4">
        <v>1</v>
      </c>
      <c r="M6359" s="4" t="s">
        <v>1090</v>
      </c>
      <c r="N6359" s="4"/>
    </row>
    <row r="6360" spans="1:14" hidden="1" x14ac:dyDescent="0.3">
      <c r="A6360" s="5" t="s">
        <v>603</v>
      </c>
      <c r="B6360" s="5">
        <v>53</v>
      </c>
      <c r="C6360" s="5">
        <v>53.1</v>
      </c>
      <c r="D6360" s="5">
        <v>376</v>
      </c>
      <c r="E6360" s="4" t="s">
        <v>861</v>
      </c>
      <c r="F6360" s="12">
        <v>20</v>
      </c>
      <c r="G6360" s="4" t="s">
        <v>1342</v>
      </c>
      <c r="H6360" s="4">
        <v>224</v>
      </c>
      <c r="I6360" s="4"/>
      <c r="J6360" s="17" t="s">
        <v>1347</v>
      </c>
      <c r="K6360" s="4"/>
      <c r="L6360" s="4">
        <v>1</v>
      </c>
      <c r="M6360" s="4" t="s">
        <v>1090</v>
      </c>
      <c r="N6360" s="4"/>
    </row>
    <row r="6361" spans="1:14" hidden="1" x14ac:dyDescent="0.3">
      <c r="A6361" s="5" t="s">
        <v>603</v>
      </c>
      <c r="B6361" s="5">
        <v>53</v>
      </c>
      <c r="C6361" s="5">
        <v>53.1</v>
      </c>
      <c r="D6361" s="5">
        <v>376</v>
      </c>
      <c r="E6361" s="4" t="s">
        <v>861</v>
      </c>
      <c r="F6361" s="12" t="s">
        <v>922</v>
      </c>
      <c r="G6361" s="4" t="s">
        <v>1350</v>
      </c>
      <c r="H6361" s="4">
        <v>5.6</v>
      </c>
      <c r="I6361" s="4"/>
      <c r="J6361" s="17" t="s">
        <v>1347</v>
      </c>
      <c r="K6361" s="4"/>
      <c r="L6361" s="4">
        <v>1</v>
      </c>
      <c r="M6361" s="4" t="s">
        <v>1090</v>
      </c>
      <c r="N6361" s="4"/>
    </row>
    <row r="6362" spans="1:14" hidden="1" x14ac:dyDescent="0.3">
      <c r="A6362" s="5" t="s">
        <v>603</v>
      </c>
      <c r="B6362" s="5">
        <v>53</v>
      </c>
      <c r="C6362" s="5">
        <v>53.1</v>
      </c>
      <c r="D6362" s="5">
        <v>376</v>
      </c>
      <c r="E6362" s="4" t="s">
        <v>861</v>
      </c>
      <c r="F6362" s="12" t="s">
        <v>904</v>
      </c>
      <c r="G6362" s="4" t="s">
        <v>1350</v>
      </c>
      <c r="H6362" s="4" t="s">
        <v>1225</v>
      </c>
      <c r="I6362" s="4"/>
      <c r="J6362" s="17" t="s">
        <v>1347</v>
      </c>
      <c r="K6362" s="4"/>
      <c r="L6362" s="4">
        <v>1</v>
      </c>
      <c r="M6362" s="4" t="s">
        <v>1090</v>
      </c>
      <c r="N6362" s="4"/>
    </row>
    <row r="6363" spans="1:14" hidden="1" x14ac:dyDescent="0.3">
      <c r="A6363" s="5" t="s">
        <v>603</v>
      </c>
      <c r="B6363" s="5">
        <v>53</v>
      </c>
      <c r="C6363" s="5">
        <v>53.1</v>
      </c>
      <c r="D6363" s="5">
        <v>376</v>
      </c>
      <c r="E6363" s="4" t="s">
        <v>861</v>
      </c>
      <c r="F6363" s="12" t="s">
        <v>905</v>
      </c>
      <c r="G6363" s="4" t="s">
        <v>1350</v>
      </c>
      <c r="H6363" s="4" t="s">
        <v>1225</v>
      </c>
      <c r="I6363" s="4"/>
      <c r="J6363" s="17" t="s">
        <v>1347</v>
      </c>
      <c r="K6363" s="4"/>
      <c r="L6363" s="4">
        <v>1</v>
      </c>
      <c r="M6363" s="4" t="s">
        <v>1090</v>
      </c>
      <c r="N6363" s="4"/>
    </row>
    <row r="6364" spans="1:14" hidden="1" x14ac:dyDescent="0.3">
      <c r="A6364" s="5" t="s">
        <v>603</v>
      </c>
      <c r="B6364" s="5">
        <v>53</v>
      </c>
      <c r="C6364" s="5">
        <v>53.1</v>
      </c>
      <c r="D6364" s="5">
        <v>376</v>
      </c>
      <c r="E6364" s="4" t="s">
        <v>861</v>
      </c>
      <c r="F6364" s="12" t="s">
        <v>906</v>
      </c>
      <c r="G6364" s="4" t="s">
        <v>1350</v>
      </c>
      <c r="H6364" s="4" t="s">
        <v>1225</v>
      </c>
      <c r="I6364" s="4"/>
      <c r="J6364" s="17" t="s">
        <v>1347</v>
      </c>
      <c r="K6364" s="4"/>
      <c r="L6364" s="4">
        <v>1</v>
      </c>
      <c r="M6364" s="4" t="s">
        <v>1090</v>
      </c>
      <c r="N6364" s="4"/>
    </row>
    <row r="6365" spans="1:14" hidden="1" x14ac:dyDescent="0.3">
      <c r="A6365" s="5" t="s">
        <v>603</v>
      </c>
      <c r="B6365" s="5">
        <v>53</v>
      </c>
      <c r="C6365" s="5">
        <v>53.1</v>
      </c>
      <c r="D6365" s="5">
        <v>376</v>
      </c>
      <c r="E6365" s="4" t="s">
        <v>861</v>
      </c>
      <c r="F6365" s="12" t="s">
        <v>903</v>
      </c>
      <c r="G6365" s="4" t="s">
        <v>1350</v>
      </c>
      <c r="H6365" s="4" t="s">
        <v>1225</v>
      </c>
      <c r="I6365" s="4"/>
      <c r="J6365" s="17" t="s">
        <v>1347</v>
      </c>
      <c r="K6365" s="4"/>
      <c r="L6365" s="4">
        <v>1</v>
      </c>
      <c r="M6365" s="4" t="s">
        <v>1090</v>
      </c>
      <c r="N6365" s="4"/>
    </row>
    <row r="6366" spans="1:14" hidden="1" x14ac:dyDescent="0.3">
      <c r="A6366" s="5" t="s">
        <v>603</v>
      </c>
      <c r="B6366" s="5">
        <v>53</v>
      </c>
      <c r="C6366" s="5">
        <v>53.1</v>
      </c>
      <c r="D6366" s="5">
        <v>376</v>
      </c>
      <c r="E6366" s="4" t="s">
        <v>861</v>
      </c>
      <c r="F6366" s="12" t="s">
        <v>2100</v>
      </c>
      <c r="G6366" s="4" t="s">
        <v>1350</v>
      </c>
      <c r="H6366" s="4" t="s">
        <v>1225</v>
      </c>
      <c r="I6366" s="4"/>
      <c r="J6366" s="17" t="s">
        <v>1347</v>
      </c>
      <c r="K6366" s="4"/>
      <c r="L6366" s="4">
        <v>1</v>
      </c>
      <c r="M6366" s="4" t="s">
        <v>1090</v>
      </c>
      <c r="N6366" s="4"/>
    </row>
    <row r="6367" spans="1:14" hidden="1" x14ac:dyDescent="0.3">
      <c r="A6367" s="5" t="s">
        <v>603</v>
      </c>
      <c r="B6367" s="5">
        <v>53</v>
      </c>
      <c r="C6367" s="5">
        <v>53.1</v>
      </c>
      <c r="D6367" s="5">
        <v>376</v>
      </c>
      <c r="E6367" s="4" t="s">
        <v>861</v>
      </c>
      <c r="F6367" s="12" t="s">
        <v>2101</v>
      </c>
      <c r="G6367" s="4" t="s">
        <v>1350</v>
      </c>
      <c r="H6367" s="4" t="s">
        <v>1225</v>
      </c>
      <c r="I6367" s="4"/>
      <c r="J6367" s="17" t="s">
        <v>1347</v>
      </c>
      <c r="K6367" s="4"/>
      <c r="L6367" s="4">
        <v>1</v>
      </c>
      <c r="M6367" s="4" t="s">
        <v>1090</v>
      </c>
      <c r="N6367" s="4"/>
    </row>
    <row r="6368" spans="1:14" hidden="1" x14ac:dyDescent="0.3">
      <c r="A6368" s="5" t="s">
        <v>603</v>
      </c>
      <c r="B6368" s="5">
        <v>53</v>
      </c>
      <c r="C6368" s="5">
        <v>53.1</v>
      </c>
      <c r="D6368" s="5">
        <v>376</v>
      </c>
      <c r="E6368" s="4" t="s">
        <v>861</v>
      </c>
      <c r="F6368" s="12" t="s">
        <v>2102</v>
      </c>
      <c r="G6368" s="4" t="s">
        <v>1350</v>
      </c>
      <c r="H6368" s="4" t="s">
        <v>1225</v>
      </c>
      <c r="I6368" s="4"/>
      <c r="J6368" s="17" t="s">
        <v>1347</v>
      </c>
      <c r="K6368" s="4"/>
      <c r="L6368" s="4">
        <v>1</v>
      </c>
      <c r="M6368" s="4" t="s">
        <v>1090</v>
      </c>
      <c r="N6368" s="4"/>
    </row>
    <row r="6369" spans="1:14" hidden="1" x14ac:dyDescent="0.3">
      <c r="A6369" s="5" t="s">
        <v>603</v>
      </c>
      <c r="B6369" s="5">
        <v>53</v>
      </c>
      <c r="C6369" s="5">
        <v>53.1</v>
      </c>
      <c r="D6369" s="5">
        <v>376</v>
      </c>
      <c r="E6369" s="4" t="s">
        <v>861</v>
      </c>
      <c r="F6369" s="12" t="s">
        <v>2103</v>
      </c>
      <c r="G6369" s="4" t="s">
        <v>1350</v>
      </c>
      <c r="H6369" s="4" t="s">
        <v>1225</v>
      </c>
      <c r="I6369" s="4"/>
      <c r="J6369" s="17" t="s">
        <v>1347</v>
      </c>
      <c r="K6369" s="4"/>
      <c r="L6369" s="4">
        <v>1</v>
      </c>
      <c r="M6369" s="4" t="s">
        <v>1090</v>
      </c>
      <c r="N6369" s="4"/>
    </row>
    <row r="6370" spans="1:14" hidden="1" x14ac:dyDescent="0.3">
      <c r="A6370" s="5" t="s">
        <v>603</v>
      </c>
      <c r="B6370" s="5">
        <v>53</v>
      </c>
      <c r="C6370" s="5">
        <v>53.1</v>
      </c>
      <c r="D6370" s="5">
        <v>376</v>
      </c>
      <c r="E6370" s="4" t="s">
        <v>861</v>
      </c>
      <c r="F6370" s="12" t="s">
        <v>2104</v>
      </c>
      <c r="G6370" s="4" t="s">
        <v>1350</v>
      </c>
      <c r="H6370" s="4" t="s">
        <v>1225</v>
      </c>
      <c r="I6370" s="4"/>
      <c r="J6370" s="17" t="s">
        <v>1347</v>
      </c>
      <c r="K6370" s="4"/>
      <c r="L6370" s="4">
        <v>1</v>
      </c>
      <c r="M6370" s="4" t="s">
        <v>1090</v>
      </c>
      <c r="N6370" s="4"/>
    </row>
    <row r="6371" spans="1:14" hidden="1" x14ac:dyDescent="0.3">
      <c r="A6371" s="5" t="s">
        <v>603</v>
      </c>
      <c r="B6371" s="5">
        <v>53</v>
      </c>
      <c r="C6371" s="5">
        <v>53.1</v>
      </c>
      <c r="D6371" s="5">
        <v>376</v>
      </c>
      <c r="E6371" s="4" t="s">
        <v>861</v>
      </c>
      <c r="F6371" s="12" t="s">
        <v>2105</v>
      </c>
      <c r="G6371" s="4" t="s">
        <v>1350</v>
      </c>
      <c r="H6371" s="4" t="s">
        <v>1225</v>
      </c>
      <c r="I6371" s="4"/>
      <c r="J6371" s="17" t="s">
        <v>1347</v>
      </c>
      <c r="K6371" s="4"/>
      <c r="L6371" s="4">
        <v>1</v>
      </c>
      <c r="M6371" s="4" t="s">
        <v>1090</v>
      </c>
      <c r="N6371" s="4"/>
    </row>
    <row r="6372" spans="1:14" hidden="1" x14ac:dyDescent="0.3">
      <c r="A6372" s="5" t="s">
        <v>603</v>
      </c>
      <c r="B6372" s="5">
        <v>53</v>
      </c>
      <c r="C6372" s="5">
        <v>53.1</v>
      </c>
      <c r="D6372" s="4">
        <v>376</v>
      </c>
      <c r="E6372" s="4" t="s">
        <v>861</v>
      </c>
      <c r="F6372" s="4" t="s">
        <v>901</v>
      </c>
      <c r="G6372" s="4" t="s">
        <v>1351</v>
      </c>
      <c r="H6372" s="4">
        <v>0</v>
      </c>
      <c r="I6372" s="4"/>
      <c r="J6372" s="4" t="s">
        <v>856</v>
      </c>
      <c r="K6372" s="4"/>
      <c r="L6372" s="4">
        <v>1</v>
      </c>
      <c r="M6372" s="4" t="s">
        <v>1090</v>
      </c>
      <c r="N6372" s="4"/>
    </row>
    <row r="6373" spans="1:14" hidden="1" x14ac:dyDescent="0.3">
      <c r="A6373" s="5" t="s">
        <v>603</v>
      </c>
      <c r="B6373" s="5">
        <v>53</v>
      </c>
      <c r="C6373" s="5">
        <v>53.1</v>
      </c>
      <c r="D6373" s="4">
        <v>376</v>
      </c>
      <c r="E6373" s="4" t="s">
        <v>861</v>
      </c>
      <c r="F6373" s="12" t="s">
        <v>901</v>
      </c>
      <c r="G6373" s="4" t="s">
        <v>963</v>
      </c>
      <c r="H6373" s="4">
        <v>17.2</v>
      </c>
      <c r="I6373" s="4"/>
      <c r="J6373" s="4" t="s">
        <v>856</v>
      </c>
      <c r="K6373" s="4"/>
      <c r="L6373" s="4">
        <v>1</v>
      </c>
      <c r="M6373" s="4" t="s">
        <v>1090</v>
      </c>
      <c r="N6373" s="4"/>
    </row>
    <row r="6374" spans="1:14" hidden="1" x14ac:dyDescent="0.3">
      <c r="A6374" s="5" t="s">
        <v>603</v>
      </c>
      <c r="B6374" s="5">
        <v>53</v>
      </c>
      <c r="C6374" s="5">
        <v>53.1</v>
      </c>
      <c r="D6374" s="4">
        <v>376</v>
      </c>
      <c r="E6374" s="4" t="s">
        <v>861</v>
      </c>
      <c r="F6374" s="4" t="s">
        <v>901</v>
      </c>
      <c r="G6374" s="4" t="s">
        <v>943</v>
      </c>
      <c r="H6374" s="4">
        <v>82.8</v>
      </c>
      <c r="I6374" s="4"/>
      <c r="J6374" s="4" t="s">
        <v>856</v>
      </c>
      <c r="K6374" s="4"/>
      <c r="L6374" s="4">
        <v>1</v>
      </c>
      <c r="M6374" s="4" t="s">
        <v>1090</v>
      </c>
      <c r="N6374" s="4"/>
    </row>
    <row r="6375" spans="1:14" hidden="1" x14ac:dyDescent="0.3">
      <c r="A6375" s="5" t="s">
        <v>603</v>
      </c>
      <c r="B6375" s="5">
        <v>53</v>
      </c>
      <c r="C6375" s="5">
        <v>53.1</v>
      </c>
      <c r="D6375" s="4">
        <v>376</v>
      </c>
      <c r="E6375" s="4" t="s">
        <v>861</v>
      </c>
      <c r="F6375" s="4" t="s">
        <v>901</v>
      </c>
      <c r="G6375" s="4" t="s">
        <v>1760</v>
      </c>
      <c r="H6375" s="52">
        <v>8.4567251084827291</v>
      </c>
      <c r="I6375" s="4"/>
      <c r="J6375" s="4"/>
      <c r="K6375" s="4"/>
      <c r="L6375" s="4">
        <v>1</v>
      </c>
      <c r="M6375" s="4" t="s">
        <v>1904</v>
      </c>
      <c r="N6375" s="4"/>
    </row>
    <row r="6376" spans="1:14" hidden="1" x14ac:dyDescent="0.3">
      <c r="A6376" s="5" t="s">
        <v>603</v>
      </c>
      <c r="B6376" s="5">
        <v>53</v>
      </c>
      <c r="C6376" s="5">
        <v>53.1</v>
      </c>
      <c r="D6376" s="4">
        <v>376</v>
      </c>
      <c r="E6376" s="4" t="s">
        <v>861</v>
      </c>
      <c r="F6376" s="4" t="s">
        <v>901</v>
      </c>
      <c r="G6376" s="4" t="s">
        <v>967</v>
      </c>
      <c r="H6376" s="4">
        <v>0.12308961900677341</v>
      </c>
      <c r="I6376" s="4"/>
      <c r="J6376" s="4" t="s">
        <v>856</v>
      </c>
      <c r="K6376" s="4"/>
      <c r="L6376" s="4">
        <v>1</v>
      </c>
      <c r="M6376" s="4" t="s">
        <v>1090</v>
      </c>
      <c r="N6376" s="4"/>
    </row>
    <row r="6377" spans="1:14" hidden="1" x14ac:dyDescent="0.3">
      <c r="A6377" s="5" t="s">
        <v>603</v>
      </c>
      <c r="B6377" s="5">
        <v>53</v>
      </c>
      <c r="C6377" s="5">
        <v>53.1</v>
      </c>
      <c r="D6377" s="4">
        <v>376</v>
      </c>
      <c r="E6377" s="4" t="s">
        <v>861</v>
      </c>
      <c r="F6377" s="12" t="s">
        <v>901</v>
      </c>
      <c r="G6377" s="4" t="s">
        <v>1759</v>
      </c>
      <c r="H6377" s="4">
        <v>1.0409350716481536</v>
      </c>
      <c r="I6377" s="4"/>
      <c r="J6377" s="4" t="s">
        <v>856</v>
      </c>
      <c r="K6377" s="4"/>
      <c r="L6377" s="4">
        <v>1</v>
      </c>
      <c r="M6377" s="4" t="s">
        <v>1090</v>
      </c>
      <c r="N6377" s="4"/>
    </row>
    <row r="6378" spans="1:14" hidden="1" x14ac:dyDescent="0.3">
      <c r="A6378" s="5" t="s">
        <v>603</v>
      </c>
      <c r="B6378" s="5">
        <v>53</v>
      </c>
      <c r="C6378" s="5">
        <v>53.1</v>
      </c>
      <c r="D6378" s="4">
        <v>376</v>
      </c>
      <c r="E6378" s="4" t="s">
        <v>861</v>
      </c>
      <c r="F6378" s="4" t="s">
        <v>901</v>
      </c>
      <c r="G6378" s="4" t="s">
        <v>1352</v>
      </c>
      <c r="H6378" s="4">
        <v>0.72299999999999998</v>
      </c>
      <c r="I6378" s="4"/>
      <c r="J6378" s="4"/>
      <c r="K6378" s="4"/>
      <c r="L6378" s="4">
        <v>1</v>
      </c>
      <c r="M6378" s="4" t="s">
        <v>1090</v>
      </c>
      <c r="N6378" s="4"/>
    </row>
    <row r="6379" spans="1:14" hidden="1" x14ac:dyDescent="0.3">
      <c r="A6379" s="5" t="s">
        <v>603</v>
      </c>
      <c r="B6379" s="5">
        <v>53</v>
      </c>
      <c r="C6379" s="5">
        <v>53.1</v>
      </c>
      <c r="D6379" s="4">
        <v>376</v>
      </c>
      <c r="E6379" s="4" t="s">
        <v>861</v>
      </c>
      <c r="F6379" s="4" t="s">
        <v>901</v>
      </c>
      <c r="G6379" s="4" t="s">
        <v>1353</v>
      </c>
      <c r="H6379" s="4">
        <v>0.69938850337122904</v>
      </c>
      <c r="I6379" s="4"/>
      <c r="J6379" s="4" t="s">
        <v>973</v>
      </c>
      <c r="K6379" s="4"/>
      <c r="L6379" s="4">
        <v>1</v>
      </c>
      <c r="M6379" s="4" t="s">
        <v>1090</v>
      </c>
      <c r="N6379" s="4"/>
    </row>
    <row r="6380" spans="1:14" hidden="1" x14ac:dyDescent="0.3">
      <c r="A6380" s="5" t="s">
        <v>603</v>
      </c>
      <c r="B6380" s="5">
        <v>53</v>
      </c>
      <c r="C6380" s="5">
        <v>53.1</v>
      </c>
      <c r="D6380" s="4">
        <v>376</v>
      </c>
      <c r="E6380" s="4" t="s">
        <v>861</v>
      </c>
      <c r="F6380" s="4" t="s">
        <v>901</v>
      </c>
      <c r="G6380" s="4" t="s">
        <v>1354</v>
      </c>
      <c r="H6380" s="4">
        <v>0.86098749604500202</v>
      </c>
      <c r="I6380" s="4"/>
      <c r="J6380" s="4" t="s">
        <v>973</v>
      </c>
      <c r="K6380" s="4"/>
      <c r="L6380" s="4">
        <v>1</v>
      </c>
      <c r="M6380" s="4" t="s">
        <v>1090</v>
      </c>
      <c r="N6380" s="4"/>
    </row>
    <row r="6381" spans="1:14" hidden="1" x14ac:dyDescent="0.3">
      <c r="A6381" s="5" t="s">
        <v>603</v>
      </c>
      <c r="B6381" s="5">
        <v>53</v>
      </c>
      <c r="C6381" s="5">
        <v>53.1</v>
      </c>
      <c r="D6381" s="4">
        <v>376</v>
      </c>
      <c r="E6381" s="4" t="s">
        <v>861</v>
      </c>
      <c r="F6381" s="4" t="s">
        <v>901</v>
      </c>
      <c r="G6381" s="4" t="s">
        <v>853</v>
      </c>
      <c r="H6381" s="4">
        <v>2.8</v>
      </c>
      <c r="I6381" s="4"/>
      <c r="J6381" s="4" t="s">
        <v>1355</v>
      </c>
      <c r="K6381" s="4"/>
      <c r="L6381" s="4">
        <v>1</v>
      </c>
      <c r="M6381" s="4" t="s">
        <v>1090</v>
      </c>
      <c r="N6381" s="4"/>
    </row>
    <row r="6382" spans="1:14" hidden="1" x14ac:dyDescent="0.3">
      <c r="A6382" s="5" t="s">
        <v>603</v>
      </c>
      <c r="B6382" s="5">
        <v>53</v>
      </c>
      <c r="C6382" s="5">
        <v>53.1</v>
      </c>
      <c r="D6382" s="5">
        <v>377</v>
      </c>
      <c r="E6382" s="4" t="s">
        <v>861</v>
      </c>
      <c r="F6382" s="12">
        <v>0</v>
      </c>
      <c r="G6382" s="4" t="s">
        <v>1896</v>
      </c>
      <c r="H6382" s="4">
        <v>0.8</v>
      </c>
      <c r="I6382" s="4"/>
      <c r="J6382" s="17" t="s">
        <v>1347</v>
      </c>
      <c r="K6382" s="4"/>
      <c r="L6382" s="4">
        <v>1</v>
      </c>
      <c r="M6382" s="4" t="s">
        <v>1090</v>
      </c>
      <c r="N6382" s="4"/>
    </row>
    <row r="6383" spans="1:14" hidden="1" x14ac:dyDescent="0.3">
      <c r="A6383" s="5" t="s">
        <v>603</v>
      </c>
      <c r="B6383" s="5">
        <v>53</v>
      </c>
      <c r="C6383" s="5">
        <v>53.1</v>
      </c>
      <c r="D6383" s="5">
        <v>377</v>
      </c>
      <c r="E6383" s="4" t="s">
        <v>861</v>
      </c>
      <c r="F6383" s="12">
        <v>1</v>
      </c>
      <c r="G6383" s="4" t="s">
        <v>1896</v>
      </c>
      <c r="H6383" s="4">
        <v>3.6</v>
      </c>
      <c r="I6383" s="4"/>
      <c r="J6383" s="17" t="s">
        <v>1347</v>
      </c>
      <c r="K6383" s="4"/>
      <c r="L6383" s="4">
        <v>1</v>
      </c>
      <c r="M6383" s="4" t="s">
        <v>1090</v>
      </c>
      <c r="N6383" s="4"/>
    </row>
    <row r="6384" spans="1:14" hidden="1" x14ac:dyDescent="0.3">
      <c r="A6384" s="5" t="s">
        <v>603</v>
      </c>
      <c r="B6384" s="5">
        <v>53</v>
      </c>
      <c r="C6384" s="5">
        <v>53.1</v>
      </c>
      <c r="D6384" s="5">
        <v>377</v>
      </c>
      <c r="E6384" s="4" t="s">
        <v>861</v>
      </c>
      <c r="F6384" s="12">
        <v>2</v>
      </c>
      <c r="G6384" s="4" t="s">
        <v>1896</v>
      </c>
      <c r="H6384" s="4">
        <v>2.2999999999999998</v>
      </c>
      <c r="I6384" s="4"/>
      <c r="J6384" s="17" t="s">
        <v>1347</v>
      </c>
      <c r="K6384" s="4"/>
      <c r="L6384" s="4">
        <v>1</v>
      </c>
      <c r="M6384" s="4" t="s">
        <v>1090</v>
      </c>
      <c r="N6384" s="4"/>
    </row>
    <row r="6385" spans="1:14" hidden="1" x14ac:dyDescent="0.3">
      <c r="A6385" s="5" t="s">
        <v>603</v>
      </c>
      <c r="B6385" s="5">
        <v>53</v>
      </c>
      <c r="C6385" s="5">
        <v>53.1</v>
      </c>
      <c r="D6385" s="5">
        <v>377</v>
      </c>
      <c r="E6385" s="4" t="s">
        <v>861</v>
      </c>
      <c r="F6385" s="12">
        <v>3</v>
      </c>
      <c r="G6385" s="4" t="s">
        <v>1896</v>
      </c>
      <c r="H6385" s="4">
        <v>49</v>
      </c>
      <c r="I6385" s="4"/>
      <c r="J6385" s="17" t="s">
        <v>1347</v>
      </c>
      <c r="K6385" s="4"/>
      <c r="L6385" s="4">
        <v>1</v>
      </c>
      <c r="M6385" s="4" t="s">
        <v>1090</v>
      </c>
      <c r="N6385" s="4"/>
    </row>
    <row r="6386" spans="1:14" hidden="1" x14ac:dyDescent="0.3">
      <c r="A6386" s="5" t="s">
        <v>603</v>
      </c>
      <c r="B6386" s="5">
        <v>53</v>
      </c>
      <c r="C6386" s="5">
        <v>53.1</v>
      </c>
      <c r="D6386" s="5">
        <v>377</v>
      </c>
      <c r="E6386" s="4" t="s">
        <v>861</v>
      </c>
      <c r="F6386" s="12">
        <v>4</v>
      </c>
      <c r="G6386" s="4" t="s">
        <v>1896</v>
      </c>
      <c r="H6386" s="4">
        <v>42</v>
      </c>
      <c r="I6386" s="4"/>
      <c r="J6386" s="17" t="s">
        <v>1347</v>
      </c>
      <c r="K6386" s="4"/>
      <c r="L6386" s="4">
        <v>1</v>
      </c>
      <c r="M6386" s="4" t="s">
        <v>1090</v>
      </c>
      <c r="N6386" s="4"/>
    </row>
    <row r="6387" spans="1:14" hidden="1" x14ac:dyDescent="0.3">
      <c r="A6387" s="5" t="s">
        <v>603</v>
      </c>
      <c r="B6387" s="5">
        <v>53</v>
      </c>
      <c r="C6387" s="5">
        <v>53.1</v>
      </c>
      <c r="D6387" s="5">
        <v>377</v>
      </c>
      <c r="E6387" s="4" t="s">
        <v>861</v>
      </c>
      <c r="F6387" s="12">
        <v>5</v>
      </c>
      <c r="G6387" s="4" t="s">
        <v>1896</v>
      </c>
      <c r="H6387" s="4">
        <v>16</v>
      </c>
      <c r="I6387" s="4"/>
      <c r="J6387" s="17" t="s">
        <v>1347</v>
      </c>
      <c r="K6387" s="4"/>
      <c r="L6387" s="4">
        <v>1</v>
      </c>
      <c r="M6387" s="4" t="s">
        <v>1090</v>
      </c>
      <c r="N6387" s="4"/>
    </row>
    <row r="6388" spans="1:14" hidden="1" x14ac:dyDescent="0.3">
      <c r="A6388" s="5" t="s">
        <v>603</v>
      </c>
      <c r="B6388" s="5">
        <v>53</v>
      </c>
      <c r="C6388" s="5">
        <v>53.1</v>
      </c>
      <c r="D6388" s="5">
        <v>377</v>
      </c>
      <c r="E6388" s="4" t="s">
        <v>861</v>
      </c>
      <c r="F6388" s="12">
        <v>7.5</v>
      </c>
      <c r="G6388" s="4" t="s">
        <v>1896</v>
      </c>
      <c r="H6388" s="4">
        <v>68</v>
      </c>
      <c r="I6388" s="4"/>
      <c r="J6388" s="17" t="s">
        <v>1347</v>
      </c>
      <c r="K6388" s="4"/>
      <c r="L6388" s="4">
        <v>1</v>
      </c>
      <c r="M6388" s="4" t="s">
        <v>1090</v>
      </c>
      <c r="N6388" s="4"/>
    </row>
    <row r="6389" spans="1:14" hidden="1" x14ac:dyDescent="0.3">
      <c r="A6389" s="5" t="s">
        <v>603</v>
      </c>
      <c r="B6389" s="5">
        <v>53</v>
      </c>
      <c r="C6389" s="5">
        <v>53.1</v>
      </c>
      <c r="D6389" s="5">
        <v>377</v>
      </c>
      <c r="E6389" s="4" t="s">
        <v>861</v>
      </c>
      <c r="F6389" s="12">
        <v>10</v>
      </c>
      <c r="G6389" s="4" t="s">
        <v>1896</v>
      </c>
      <c r="H6389" s="4">
        <v>64</v>
      </c>
      <c r="I6389" s="4"/>
      <c r="J6389" s="17" t="s">
        <v>1347</v>
      </c>
      <c r="K6389" s="4"/>
      <c r="L6389" s="4">
        <v>1</v>
      </c>
      <c r="M6389" s="4" t="s">
        <v>1090</v>
      </c>
      <c r="N6389" s="4"/>
    </row>
    <row r="6390" spans="1:14" hidden="1" x14ac:dyDescent="0.3">
      <c r="A6390" s="5" t="s">
        <v>603</v>
      </c>
      <c r="B6390" s="5">
        <v>53</v>
      </c>
      <c r="C6390" s="5">
        <v>53.1</v>
      </c>
      <c r="D6390" s="5">
        <v>377</v>
      </c>
      <c r="E6390" s="4" t="s">
        <v>861</v>
      </c>
      <c r="F6390" s="12">
        <v>14</v>
      </c>
      <c r="G6390" s="4" t="s">
        <v>1896</v>
      </c>
      <c r="H6390" s="4">
        <v>51</v>
      </c>
      <c r="I6390" s="4"/>
      <c r="J6390" s="17" t="s">
        <v>1347</v>
      </c>
      <c r="K6390" s="4"/>
      <c r="L6390" s="4">
        <v>1</v>
      </c>
      <c r="M6390" s="4" t="s">
        <v>1090</v>
      </c>
      <c r="N6390" s="4"/>
    </row>
    <row r="6391" spans="1:14" hidden="1" x14ac:dyDescent="0.3">
      <c r="A6391" s="5" t="s">
        <v>603</v>
      </c>
      <c r="B6391" s="5">
        <v>53</v>
      </c>
      <c r="C6391" s="5">
        <v>53.1</v>
      </c>
      <c r="D6391" s="5">
        <v>377</v>
      </c>
      <c r="E6391" s="4" t="s">
        <v>861</v>
      </c>
      <c r="F6391" s="12">
        <v>17</v>
      </c>
      <c r="G6391" s="4" t="s">
        <v>1896</v>
      </c>
      <c r="H6391" s="4">
        <v>55</v>
      </c>
      <c r="I6391" s="4"/>
      <c r="J6391" s="17" t="s">
        <v>1347</v>
      </c>
      <c r="K6391" s="4"/>
      <c r="L6391" s="4">
        <v>1</v>
      </c>
      <c r="M6391" s="4" t="s">
        <v>1090</v>
      </c>
      <c r="N6391" s="4"/>
    </row>
    <row r="6392" spans="1:14" hidden="1" x14ac:dyDescent="0.3">
      <c r="A6392" s="5" t="s">
        <v>603</v>
      </c>
      <c r="B6392" s="5">
        <v>53</v>
      </c>
      <c r="C6392" s="5">
        <v>53.1</v>
      </c>
      <c r="D6392" s="5">
        <v>377</v>
      </c>
      <c r="E6392" s="4" t="s">
        <v>861</v>
      </c>
      <c r="F6392" s="12">
        <v>20</v>
      </c>
      <c r="G6392" s="4" t="s">
        <v>1896</v>
      </c>
      <c r="H6392" s="4">
        <v>61</v>
      </c>
      <c r="I6392" s="4"/>
      <c r="J6392" s="17" t="s">
        <v>1347</v>
      </c>
      <c r="K6392" s="4"/>
      <c r="L6392" s="4">
        <v>1</v>
      </c>
      <c r="M6392" s="4" t="s">
        <v>1090</v>
      </c>
      <c r="N6392" s="4"/>
    </row>
    <row r="6393" spans="1:14" hidden="1" x14ac:dyDescent="0.3">
      <c r="A6393" s="5" t="s">
        <v>603</v>
      </c>
      <c r="B6393" s="5">
        <v>53</v>
      </c>
      <c r="C6393" s="5">
        <v>53.1</v>
      </c>
      <c r="D6393" s="5">
        <v>377</v>
      </c>
      <c r="E6393" s="4" t="s">
        <v>861</v>
      </c>
      <c r="F6393" s="12">
        <v>0</v>
      </c>
      <c r="G6393" s="4" t="s">
        <v>2229</v>
      </c>
      <c r="H6393" s="4">
        <v>0.21</v>
      </c>
      <c r="I6393" s="4"/>
      <c r="J6393" s="17" t="s">
        <v>1347</v>
      </c>
      <c r="K6393" s="4"/>
      <c r="L6393" s="4">
        <v>1</v>
      </c>
      <c r="M6393" s="4" t="s">
        <v>1090</v>
      </c>
      <c r="N6393" s="4"/>
    </row>
    <row r="6394" spans="1:14" hidden="1" x14ac:dyDescent="0.3">
      <c r="A6394" s="5" t="s">
        <v>603</v>
      </c>
      <c r="B6394" s="5">
        <v>53</v>
      </c>
      <c r="C6394" s="5">
        <v>53.1</v>
      </c>
      <c r="D6394" s="5">
        <v>377</v>
      </c>
      <c r="E6394" s="4" t="s">
        <v>861</v>
      </c>
      <c r="F6394" s="12">
        <v>1</v>
      </c>
      <c r="G6394" s="4" t="s">
        <v>2229</v>
      </c>
      <c r="H6394" s="4">
        <v>0.15</v>
      </c>
      <c r="I6394" s="4"/>
      <c r="J6394" s="17" t="s">
        <v>1347</v>
      </c>
      <c r="K6394" s="4"/>
      <c r="L6394" s="4">
        <v>1</v>
      </c>
      <c r="M6394" s="4" t="s">
        <v>1090</v>
      </c>
      <c r="N6394" s="4"/>
    </row>
    <row r="6395" spans="1:14" hidden="1" x14ac:dyDescent="0.3">
      <c r="A6395" s="5" t="s">
        <v>603</v>
      </c>
      <c r="B6395" s="5">
        <v>53</v>
      </c>
      <c r="C6395" s="5">
        <v>53.1</v>
      </c>
      <c r="D6395" s="5">
        <v>377</v>
      </c>
      <c r="E6395" s="4" t="s">
        <v>861</v>
      </c>
      <c r="F6395" s="12">
        <v>2</v>
      </c>
      <c r="G6395" s="4" t="s">
        <v>2229</v>
      </c>
      <c r="H6395" s="4">
        <v>0.11</v>
      </c>
      <c r="I6395" s="4"/>
      <c r="J6395" s="17" t="s">
        <v>1347</v>
      </c>
      <c r="K6395" s="4"/>
      <c r="L6395" s="4">
        <v>1</v>
      </c>
      <c r="M6395" s="4" t="s">
        <v>1090</v>
      </c>
      <c r="N6395" s="4"/>
    </row>
    <row r="6396" spans="1:14" hidden="1" x14ac:dyDescent="0.3">
      <c r="A6396" s="5" t="s">
        <v>603</v>
      </c>
      <c r="B6396" s="5">
        <v>53</v>
      </c>
      <c r="C6396" s="5">
        <v>53.1</v>
      </c>
      <c r="D6396" s="5">
        <v>377</v>
      </c>
      <c r="E6396" s="4" t="s">
        <v>861</v>
      </c>
      <c r="F6396" s="12">
        <v>3</v>
      </c>
      <c r="G6396" s="4" t="s">
        <v>2229</v>
      </c>
      <c r="H6396" s="4">
        <v>0.2</v>
      </c>
      <c r="I6396" s="4"/>
      <c r="J6396" s="17" t="s">
        <v>1347</v>
      </c>
      <c r="K6396" s="4"/>
      <c r="L6396" s="4">
        <v>1</v>
      </c>
      <c r="M6396" s="4" t="s">
        <v>1090</v>
      </c>
      <c r="N6396" s="4"/>
    </row>
    <row r="6397" spans="1:14" hidden="1" x14ac:dyDescent="0.3">
      <c r="A6397" s="5" t="s">
        <v>603</v>
      </c>
      <c r="B6397" s="5">
        <v>53</v>
      </c>
      <c r="C6397" s="5">
        <v>53.1</v>
      </c>
      <c r="D6397" s="5">
        <v>377</v>
      </c>
      <c r="E6397" s="4" t="s">
        <v>861</v>
      </c>
      <c r="F6397" s="12">
        <v>4</v>
      </c>
      <c r="G6397" s="4" t="s">
        <v>2229</v>
      </c>
      <c r="H6397" s="4">
        <v>0.28999999999999998</v>
      </c>
      <c r="I6397" s="4"/>
      <c r="J6397" s="17" t="s">
        <v>1347</v>
      </c>
      <c r="K6397" s="4"/>
      <c r="L6397" s="4">
        <v>1</v>
      </c>
      <c r="M6397" s="4" t="s">
        <v>1090</v>
      </c>
      <c r="N6397" s="4"/>
    </row>
    <row r="6398" spans="1:14" hidden="1" x14ac:dyDescent="0.3">
      <c r="A6398" s="5" t="s">
        <v>603</v>
      </c>
      <c r="B6398" s="5">
        <v>53</v>
      </c>
      <c r="C6398" s="5">
        <v>53.1</v>
      </c>
      <c r="D6398" s="5">
        <v>377</v>
      </c>
      <c r="E6398" s="4" t="s">
        <v>861</v>
      </c>
      <c r="F6398" s="12">
        <v>5</v>
      </c>
      <c r="G6398" s="4" t="s">
        <v>2229</v>
      </c>
      <c r="H6398" s="4">
        <v>0.15</v>
      </c>
      <c r="I6398" s="4"/>
      <c r="J6398" s="17" t="s">
        <v>1347</v>
      </c>
      <c r="K6398" s="4"/>
      <c r="L6398" s="4">
        <v>1</v>
      </c>
      <c r="M6398" s="4" t="s">
        <v>1090</v>
      </c>
      <c r="N6398" s="4"/>
    </row>
    <row r="6399" spans="1:14" hidden="1" x14ac:dyDescent="0.3">
      <c r="A6399" s="5" t="s">
        <v>603</v>
      </c>
      <c r="B6399" s="5">
        <v>53</v>
      </c>
      <c r="C6399" s="5">
        <v>53.1</v>
      </c>
      <c r="D6399" s="5">
        <v>377</v>
      </c>
      <c r="E6399" s="4" t="s">
        <v>861</v>
      </c>
      <c r="F6399" s="12">
        <v>7.5</v>
      </c>
      <c r="G6399" s="4" t="s">
        <v>2229</v>
      </c>
      <c r="H6399" s="4">
        <v>0.21</v>
      </c>
      <c r="I6399" s="4"/>
      <c r="J6399" s="17" t="s">
        <v>1347</v>
      </c>
      <c r="K6399" s="4"/>
      <c r="L6399" s="4">
        <v>1</v>
      </c>
      <c r="M6399" s="4" t="s">
        <v>1090</v>
      </c>
      <c r="N6399" s="4"/>
    </row>
    <row r="6400" spans="1:14" hidden="1" x14ac:dyDescent="0.3">
      <c r="A6400" s="5" t="s">
        <v>603</v>
      </c>
      <c r="B6400" s="5">
        <v>53</v>
      </c>
      <c r="C6400" s="5">
        <v>53.1</v>
      </c>
      <c r="D6400" s="5">
        <v>377</v>
      </c>
      <c r="E6400" s="4" t="s">
        <v>861</v>
      </c>
      <c r="F6400" s="12">
        <v>10</v>
      </c>
      <c r="G6400" s="4" t="s">
        <v>2229</v>
      </c>
      <c r="H6400" s="4">
        <v>0.31</v>
      </c>
      <c r="I6400" s="4"/>
      <c r="J6400" s="17" t="s">
        <v>1347</v>
      </c>
      <c r="K6400" s="4"/>
      <c r="L6400" s="4">
        <v>1</v>
      </c>
      <c r="M6400" s="4" t="s">
        <v>1090</v>
      </c>
      <c r="N6400" s="4"/>
    </row>
    <row r="6401" spans="1:14" hidden="1" x14ac:dyDescent="0.3">
      <c r="A6401" s="5" t="s">
        <v>603</v>
      </c>
      <c r="B6401" s="5">
        <v>53</v>
      </c>
      <c r="C6401" s="5">
        <v>53.1</v>
      </c>
      <c r="D6401" s="5">
        <v>377</v>
      </c>
      <c r="E6401" s="4" t="s">
        <v>861</v>
      </c>
      <c r="F6401" s="12">
        <v>14</v>
      </c>
      <c r="G6401" s="4" t="s">
        <v>2229</v>
      </c>
      <c r="H6401" s="4">
        <v>0.56999999999999995</v>
      </c>
      <c r="I6401" s="4"/>
      <c r="J6401" s="17" t="s">
        <v>1347</v>
      </c>
      <c r="K6401" s="4"/>
      <c r="L6401" s="4">
        <v>1</v>
      </c>
      <c r="M6401" s="4" t="s">
        <v>1090</v>
      </c>
      <c r="N6401" s="4"/>
    </row>
    <row r="6402" spans="1:14" hidden="1" x14ac:dyDescent="0.3">
      <c r="A6402" s="5" t="s">
        <v>603</v>
      </c>
      <c r="B6402" s="5">
        <v>53</v>
      </c>
      <c r="C6402" s="5">
        <v>53.1</v>
      </c>
      <c r="D6402" s="5">
        <v>377</v>
      </c>
      <c r="E6402" s="4" t="s">
        <v>861</v>
      </c>
      <c r="F6402" s="12">
        <v>17</v>
      </c>
      <c r="G6402" s="4" t="s">
        <v>2229</v>
      </c>
      <c r="H6402" s="4">
        <v>0.41</v>
      </c>
      <c r="I6402" s="4"/>
      <c r="J6402" s="17" t="s">
        <v>1347</v>
      </c>
      <c r="K6402" s="4"/>
      <c r="L6402" s="4">
        <v>1</v>
      </c>
      <c r="M6402" s="4" t="s">
        <v>1090</v>
      </c>
      <c r="N6402" s="4"/>
    </row>
    <row r="6403" spans="1:14" hidden="1" x14ac:dyDescent="0.3">
      <c r="A6403" s="5" t="s">
        <v>603</v>
      </c>
      <c r="B6403" s="5">
        <v>53</v>
      </c>
      <c r="C6403" s="5">
        <v>53.1</v>
      </c>
      <c r="D6403" s="5">
        <v>377</v>
      </c>
      <c r="E6403" s="4" t="s">
        <v>861</v>
      </c>
      <c r="F6403" s="12">
        <v>20</v>
      </c>
      <c r="G6403" s="4" t="s">
        <v>2229</v>
      </c>
      <c r="H6403" s="4">
        <v>0.52</v>
      </c>
      <c r="I6403" s="4"/>
      <c r="J6403" s="17" t="s">
        <v>1347</v>
      </c>
      <c r="K6403" s="4"/>
      <c r="L6403" s="4">
        <v>1</v>
      </c>
      <c r="M6403" s="4" t="s">
        <v>1090</v>
      </c>
      <c r="N6403" s="4"/>
    </row>
    <row r="6404" spans="1:14" hidden="1" x14ac:dyDescent="0.3">
      <c r="A6404" s="5" t="s">
        <v>603</v>
      </c>
      <c r="B6404" s="5">
        <v>53</v>
      </c>
      <c r="C6404" s="5">
        <v>53.1</v>
      </c>
      <c r="D6404" s="5">
        <v>377</v>
      </c>
      <c r="E6404" s="4" t="s">
        <v>861</v>
      </c>
      <c r="F6404" s="12">
        <v>0</v>
      </c>
      <c r="G6404" s="4" t="s">
        <v>874</v>
      </c>
      <c r="H6404" s="4">
        <v>200.31472240251242</v>
      </c>
      <c r="I6404" s="4"/>
      <c r="J6404" s="17" t="s">
        <v>1348</v>
      </c>
      <c r="K6404" s="4"/>
      <c r="L6404" s="4">
        <v>1</v>
      </c>
      <c r="M6404" s="4" t="s">
        <v>1090</v>
      </c>
      <c r="N6404" s="4"/>
    </row>
    <row r="6405" spans="1:14" hidden="1" x14ac:dyDescent="0.3">
      <c r="A6405" s="5" t="s">
        <v>603</v>
      </c>
      <c r="B6405" s="5">
        <v>53</v>
      </c>
      <c r="C6405" s="5">
        <v>53.1</v>
      </c>
      <c r="D6405" s="5">
        <v>377</v>
      </c>
      <c r="E6405" s="4" t="s">
        <v>861</v>
      </c>
      <c r="F6405" s="12">
        <v>0.1</v>
      </c>
      <c r="G6405" s="4" t="s">
        <v>874</v>
      </c>
      <c r="H6405" s="4">
        <v>199.85564363046933</v>
      </c>
      <c r="I6405" s="4"/>
      <c r="J6405" s="17" t="s">
        <v>1348</v>
      </c>
      <c r="K6405" s="4"/>
      <c r="L6405" s="4">
        <v>1</v>
      </c>
      <c r="M6405" s="4" t="s">
        <v>1090</v>
      </c>
      <c r="N6405" s="4"/>
    </row>
    <row r="6406" spans="1:14" hidden="1" x14ac:dyDescent="0.3">
      <c r="A6406" s="5" t="s">
        <v>603</v>
      </c>
      <c r="B6406" s="5">
        <v>53</v>
      </c>
      <c r="C6406" s="5">
        <v>53.1</v>
      </c>
      <c r="D6406" s="5">
        <v>377</v>
      </c>
      <c r="E6406" s="4" t="s">
        <v>861</v>
      </c>
      <c r="F6406" s="12">
        <v>0.2</v>
      </c>
      <c r="G6406" s="4" t="s">
        <v>874</v>
      </c>
      <c r="H6406" s="4">
        <v>202.10903028278534</v>
      </c>
      <c r="I6406" s="4"/>
      <c r="J6406" s="17" t="s">
        <v>1348</v>
      </c>
      <c r="K6406" s="4"/>
      <c r="L6406" s="4">
        <v>1</v>
      </c>
      <c r="M6406" s="4" t="s">
        <v>1090</v>
      </c>
      <c r="N6406" s="4"/>
    </row>
    <row r="6407" spans="1:14" hidden="1" x14ac:dyDescent="0.3">
      <c r="A6407" s="5" t="s">
        <v>603</v>
      </c>
      <c r="B6407" s="5">
        <v>53</v>
      </c>
      <c r="C6407" s="5">
        <v>53.1</v>
      </c>
      <c r="D6407" s="5">
        <v>377</v>
      </c>
      <c r="E6407" s="4" t="s">
        <v>861</v>
      </c>
      <c r="F6407" s="12">
        <v>0.3</v>
      </c>
      <c r="G6407" s="4" t="s">
        <v>874</v>
      </c>
      <c r="H6407" s="4">
        <v>199.49958253494137</v>
      </c>
      <c r="I6407" s="4"/>
      <c r="J6407" s="17" t="s">
        <v>1348</v>
      </c>
      <c r="K6407" s="4"/>
      <c r="L6407" s="4">
        <v>1</v>
      </c>
      <c r="M6407" s="4" t="s">
        <v>1090</v>
      </c>
      <c r="N6407" s="4"/>
    </row>
    <row r="6408" spans="1:14" hidden="1" x14ac:dyDescent="0.3">
      <c r="A6408" s="5" t="s">
        <v>603</v>
      </c>
      <c r="B6408" s="5">
        <v>53</v>
      </c>
      <c r="C6408" s="5">
        <v>53.1</v>
      </c>
      <c r="D6408" s="5">
        <v>377</v>
      </c>
      <c r="E6408" s="4" t="s">
        <v>861</v>
      </c>
      <c r="F6408" s="12">
        <v>0.4</v>
      </c>
      <c r="G6408" s="4" t="s">
        <v>874</v>
      </c>
      <c r="H6408" s="4">
        <v>198.9144821392002</v>
      </c>
      <c r="I6408" s="4"/>
      <c r="J6408" s="17" t="s">
        <v>1348</v>
      </c>
      <c r="K6408" s="4"/>
      <c r="L6408" s="4">
        <v>1</v>
      </c>
      <c r="M6408" s="4" t="s">
        <v>1090</v>
      </c>
      <c r="N6408" s="4"/>
    </row>
    <row r="6409" spans="1:14" hidden="1" x14ac:dyDescent="0.3">
      <c r="A6409" s="5" t="s">
        <v>603</v>
      </c>
      <c r="B6409" s="5">
        <v>53</v>
      </c>
      <c r="C6409" s="5">
        <v>53.1</v>
      </c>
      <c r="D6409" s="5">
        <v>377</v>
      </c>
      <c r="E6409" s="4" t="s">
        <v>861</v>
      </c>
      <c r="F6409" s="12">
        <v>0.5</v>
      </c>
      <c r="G6409" s="4" t="s">
        <v>874</v>
      </c>
      <c r="H6409" s="4">
        <v>195.47889263600203</v>
      </c>
      <c r="I6409" s="4"/>
      <c r="J6409" s="17" t="s">
        <v>1348</v>
      </c>
      <c r="K6409" s="4"/>
      <c r="L6409" s="4">
        <v>1</v>
      </c>
      <c r="M6409" s="4" t="s">
        <v>1090</v>
      </c>
      <c r="N6409" s="4"/>
    </row>
    <row r="6410" spans="1:14" hidden="1" x14ac:dyDescent="0.3">
      <c r="A6410" s="5" t="s">
        <v>603</v>
      </c>
      <c r="B6410" s="5">
        <v>53</v>
      </c>
      <c r="C6410" s="5">
        <v>53.1</v>
      </c>
      <c r="D6410" s="5">
        <v>377</v>
      </c>
      <c r="E6410" s="4" t="s">
        <v>861</v>
      </c>
      <c r="F6410" s="12">
        <v>0.6</v>
      </c>
      <c r="G6410" s="4" t="s">
        <v>874</v>
      </c>
      <c r="H6410" s="4">
        <v>180.40930688791272</v>
      </c>
      <c r="I6410" s="4"/>
      <c r="J6410" s="17" t="s">
        <v>1348</v>
      </c>
      <c r="K6410" s="4"/>
      <c r="L6410" s="4">
        <v>1</v>
      </c>
      <c r="M6410" s="4" t="s">
        <v>1090</v>
      </c>
      <c r="N6410" s="4"/>
    </row>
    <row r="6411" spans="1:14" hidden="1" x14ac:dyDescent="0.3">
      <c r="A6411" s="5" t="s">
        <v>603</v>
      </c>
      <c r="B6411" s="5">
        <v>53</v>
      </c>
      <c r="C6411" s="5">
        <v>53.1</v>
      </c>
      <c r="D6411" s="5">
        <v>377</v>
      </c>
      <c r="E6411" s="4" t="s">
        <v>861</v>
      </c>
      <c r="F6411" s="12">
        <v>0.7</v>
      </c>
      <c r="G6411" s="4" t="s">
        <v>874</v>
      </c>
      <c r="H6411" s="4">
        <v>96.608927815143744</v>
      </c>
      <c r="I6411" s="4"/>
      <c r="J6411" s="17" t="s">
        <v>1348</v>
      </c>
      <c r="K6411" s="4"/>
      <c r="L6411" s="4">
        <v>1</v>
      </c>
      <c r="M6411" s="4" t="s">
        <v>1090</v>
      </c>
      <c r="N6411" s="4"/>
    </row>
    <row r="6412" spans="1:14" hidden="1" x14ac:dyDescent="0.3">
      <c r="A6412" s="5" t="s">
        <v>603</v>
      </c>
      <c r="B6412" s="5">
        <v>53</v>
      </c>
      <c r="C6412" s="5">
        <v>53.1</v>
      </c>
      <c r="D6412" s="5">
        <v>377</v>
      </c>
      <c r="E6412" s="4" t="s">
        <v>861</v>
      </c>
      <c r="F6412" s="12">
        <v>0.8</v>
      </c>
      <c r="G6412" s="4" t="s">
        <v>874</v>
      </c>
      <c r="H6412" s="4">
        <v>27.844128655497894</v>
      </c>
      <c r="I6412" s="4"/>
      <c r="J6412" s="17" t="s">
        <v>1348</v>
      </c>
      <c r="K6412" s="4"/>
      <c r="L6412" s="4">
        <v>1</v>
      </c>
      <c r="M6412" s="4" t="s">
        <v>1090</v>
      </c>
      <c r="N6412" s="4"/>
    </row>
    <row r="6413" spans="1:14" hidden="1" x14ac:dyDescent="0.3">
      <c r="A6413" s="5" t="s">
        <v>603</v>
      </c>
      <c r="B6413" s="5">
        <v>53</v>
      </c>
      <c r="C6413" s="5">
        <v>53.1</v>
      </c>
      <c r="D6413" s="5">
        <v>377</v>
      </c>
      <c r="E6413" s="4" t="s">
        <v>861</v>
      </c>
      <c r="F6413" s="12">
        <v>0.9</v>
      </c>
      <c r="G6413" s="4" t="s">
        <v>874</v>
      </c>
      <c r="H6413" s="4">
        <v>3.1188861202542695</v>
      </c>
      <c r="I6413" s="4"/>
      <c r="J6413" s="17" t="s">
        <v>1348</v>
      </c>
      <c r="K6413" s="4"/>
      <c r="L6413" s="4">
        <v>1</v>
      </c>
      <c r="M6413" s="4" t="s">
        <v>1090</v>
      </c>
      <c r="N6413" s="4"/>
    </row>
    <row r="6414" spans="1:14" hidden="1" x14ac:dyDescent="0.3">
      <c r="A6414" s="5" t="s">
        <v>603</v>
      </c>
      <c r="B6414" s="5">
        <v>53</v>
      </c>
      <c r="C6414" s="5">
        <v>53.1</v>
      </c>
      <c r="D6414" s="5">
        <v>377</v>
      </c>
      <c r="E6414" s="4" t="s">
        <v>861</v>
      </c>
      <c r="F6414" s="12">
        <v>1</v>
      </c>
      <c r="G6414" s="4" t="s">
        <v>874</v>
      </c>
      <c r="H6414" s="4">
        <v>-0.21768639289539007</v>
      </c>
      <c r="I6414" s="4"/>
      <c r="J6414" s="17" t="s">
        <v>1348</v>
      </c>
      <c r="K6414" s="4"/>
      <c r="L6414" s="4">
        <v>1</v>
      </c>
      <c r="M6414" s="4" t="s">
        <v>1090</v>
      </c>
      <c r="N6414" s="4"/>
    </row>
    <row r="6415" spans="1:14" hidden="1" x14ac:dyDescent="0.3">
      <c r="A6415" s="5" t="s">
        <v>603</v>
      </c>
      <c r="B6415" s="5">
        <v>53</v>
      </c>
      <c r="C6415" s="5">
        <v>53.1</v>
      </c>
      <c r="D6415" s="5">
        <v>377</v>
      </c>
      <c r="E6415" s="4" t="s">
        <v>861</v>
      </c>
      <c r="F6415" s="12">
        <v>1.1000000000000001</v>
      </c>
      <c r="G6415" s="4" t="s">
        <v>874</v>
      </c>
      <c r="H6415" s="4">
        <v>-0.19668278894570695</v>
      </c>
      <c r="I6415" s="4"/>
      <c r="J6415" s="17" t="s">
        <v>1348</v>
      </c>
      <c r="K6415" s="4"/>
      <c r="L6415" s="4">
        <v>1</v>
      </c>
      <c r="M6415" s="4" t="s">
        <v>1090</v>
      </c>
      <c r="N6415" s="4"/>
    </row>
    <row r="6416" spans="1:14" hidden="1" x14ac:dyDescent="0.3">
      <c r="A6416" s="5" t="s">
        <v>603</v>
      </c>
      <c r="B6416" s="5">
        <v>53</v>
      </c>
      <c r="C6416" s="5">
        <v>53.1</v>
      </c>
      <c r="D6416" s="5">
        <v>377</v>
      </c>
      <c r="E6416" s="4" t="s">
        <v>861</v>
      </c>
      <c r="F6416" s="12">
        <v>1.2</v>
      </c>
      <c r="G6416" s="4" t="s">
        <v>874</v>
      </c>
      <c r="H6416" s="4">
        <v>-0.29069892091095517</v>
      </c>
      <c r="I6416" s="4"/>
      <c r="J6416" s="17" t="s">
        <v>1348</v>
      </c>
      <c r="K6416" s="4"/>
      <c r="L6416" s="4">
        <v>1</v>
      </c>
      <c r="M6416" s="4" t="s">
        <v>1090</v>
      </c>
      <c r="N6416" s="4"/>
    </row>
    <row r="6417" spans="1:14" hidden="1" x14ac:dyDescent="0.3">
      <c r="A6417" s="5" t="s">
        <v>603</v>
      </c>
      <c r="B6417" s="5">
        <v>53</v>
      </c>
      <c r="C6417" s="5">
        <v>53.1</v>
      </c>
      <c r="D6417" s="5">
        <v>377</v>
      </c>
      <c r="E6417" s="4" t="s">
        <v>861</v>
      </c>
      <c r="F6417" s="12">
        <v>1.3</v>
      </c>
      <c r="G6417" s="4" t="s">
        <v>874</v>
      </c>
      <c r="H6417" s="4">
        <v>-0.26169394402805946</v>
      </c>
      <c r="I6417" s="4"/>
      <c r="J6417" s="17" t="s">
        <v>1348</v>
      </c>
      <c r="K6417" s="4"/>
      <c r="L6417" s="4">
        <v>1</v>
      </c>
      <c r="M6417" s="4" t="s">
        <v>1090</v>
      </c>
      <c r="N6417" s="4"/>
    </row>
    <row r="6418" spans="1:14" hidden="1" x14ac:dyDescent="0.3">
      <c r="A6418" s="5" t="s">
        <v>603</v>
      </c>
      <c r="B6418" s="5">
        <v>53</v>
      </c>
      <c r="C6418" s="5">
        <v>53.1</v>
      </c>
      <c r="D6418" s="5">
        <v>377</v>
      </c>
      <c r="E6418" s="4" t="s">
        <v>861</v>
      </c>
      <c r="F6418" s="12">
        <v>1.4</v>
      </c>
      <c r="G6418" s="4" t="s">
        <v>874</v>
      </c>
      <c r="H6418" s="4">
        <v>-0.25269239947819527</v>
      </c>
      <c r="I6418" s="4"/>
      <c r="J6418" s="17" t="s">
        <v>1348</v>
      </c>
      <c r="K6418" s="4"/>
      <c r="L6418" s="4">
        <v>1</v>
      </c>
      <c r="M6418" s="4" t="s">
        <v>1090</v>
      </c>
      <c r="N6418" s="4"/>
    </row>
    <row r="6419" spans="1:14" hidden="1" x14ac:dyDescent="0.3">
      <c r="A6419" s="5" t="s">
        <v>603</v>
      </c>
      <c r="B6419" s="5">
        <v>53</v>
      </c>
      <c r="C6419" s="5">
        <v>53.1</v>
      </c>
      <c r="D6419" s="5">
        <v>377</v>
      </c>
      <c r="E6419" s="4" t="s">
        <v>861</v>
      </c>
      <c r="F6419" s="12">
        <v>1.5</v>
      </c>
      <c r="G6419" s="4" t="s">
        <v>874</v>
      </c>
      <c r="H6419" s="4">
        <v>-0.25169222786154366</v>
      </c>
      <c r="I6419" s="4"/>
      <c r="J6419" s="17" t="s">
        <v>1348</v>
      </c>
      <c r="K6419" s="4"/>
      <c r="L6419" s="4">
        <v>1</v>
      </c>
      <c r="M6419" s="4" t="s">
        <v>1090</v>
      </c>
      <c r="N6419" s="4"/>
    </row>
    <row r="6420" spans="1:14" hidden="1" x14ac:dyDescent="0.3">
      <c r="A6420" s="5" t="s">
        <v>603</v>
      </c>
      <c r="B6420" s="5">
        <v>53</v>
      </c>
      <c r="C6420" s="5">
        <v>53.1</v>
      </c>
      <c r="D6420" s="5">
        <v>377</v>
      </c>
      <c r="E6420" s="4" t="s">
        <v>861</v>
      </c>
      <c r="F6420" s="12">
        <v>1.6</v>
      </c>
      <c r="G6420" s="4" t="s">
        <v>874</v>
      </c>
      <c r="H6420" s="4">
        <v>-0.26369428726136257</v>
      </c>
      <c r="I6420" s="4"/>
      <c r="J6420" s="17" t="s">
        <v>1348</v>
      </c>
      <c r="K6420" s="4"/>
      <c r="L6420" s="4">
        <v>1</v>
      </c>
      <c r="M6420" s="4" t="s">
        <v>1090</v>
      </c>
      <c r="N6420" s="4"/>
    </row>
    <row r="6421" spans="1:14" hidden="1" x14ac:dyDescent="0.3">
      <c r="A6421" s="5" t="s">
        <v>603</v>
      </c>
      <c r="B6421" s="5">
        <v>53</v>
      </c>
      <c r="C6421" s="5">
        <v>53.1</v>
      </c>
      <c r="D6421" s="5">
        <v>377</v>
      </c>
      <c r="E6421" s="4" t="s">
        <v>861</v>
      </c>
      <c r="F6421" s="12">
        <v>1.7000000000000002</v>
      </c>
      <c r="G6421" s="4" t="s">
        <v>874</v>
      </c>
      <c r="H6421" s="4">
        <v>-0.36871230700977814</v>
      </c>
      <c r="I6421" s="4"/>
      <c r="J6421" s="17" t="s">
        <v>1348</v>
      </c>
      <c r="K6421" s="4"/>
      <c r="L6421" s="4">
        <v>1</v>
      </c>
      <c r="M6421" s="4" t="s">
        <v>1090</v>
      </c>
      <c r="N6421" s="4"/>
    </row>
    <row r="6422" spans="1:14" hidden="1" x14ac:dyDescent="0.3">
      <c r="A6422" s="5" t="s">
        <v>603</v>
      </c>
      <c r="B6422" s="5">
        <v>53</v>
      </c>
      <c r="C6422" s="5">
        <v>53.1</v>
      </c>
      <c r="D6422" s="5">
        <v>377</v>
      </c>
      <c r="E6422" s="4" t="s">
        <v>861</v>
      </c>
      <c r="F6422" s="12">
        <v>1.8</v>
      </c>
      <c r="G6422" s="4" t="s">
        <v>874</v>
      </c>
      <c r="H6422" s="4">
        <v>-0.37771385155964232</v>
      </c>
      <c r="I6422" s="4"/>
      <c r="J6422" s="17" t="s">
        <v>1348</v>
      </c>
      <c r="K6422" s="4"/>
      <c r="L6422" s="4">
        <v>1</v>
      </c>
      <c r="M6422" s="4" t="s">
        <v>1090</v>
      </c>
      <c r="N6422" s="4"/>
    </row>
    <row r="6423" spans="1:14" hidden="1" x14ac:dyDescent="0.3">
      <c r="A6423" s="5" t="s">
        <v>603</v>
      </c>
      <c r="B6423" s="5">
        <v>53</v>
      </c>
      <c r="C6423" s="5">
        <v>53.1</v>
      </c>
      <c r="D6423" s="5">
        <v>377</v>
      </c>
      <c r="E6423" s="4" t="s">
        <v>861</v>
      </c>
      <c r="F6423" s="12">
        <v>1.9000000000000001</v>
      </c>
      <c r="G6423" s="4" t="s">
        <v>874</v>
      </c>
      <c r="H6423" s="4">
        <v>-0.22768810906190584</v>
      </c>
      <c r="I6423" s="4"/>
      <c r="J6423" s="17" t="s">
        <v>1348</v>
      </c>
      <c r="K6423" s="4"/>
      <c r="L6423" s="4">
        <v>1</v>
      </c>
      <c r="M6423" s="4" t="s">
        <v>1090</v>
      </c>
      <c r="N6423" s="4"/>
    </row>
    <row r="6424" spans="1:14" hidden="1" x14ac:dyDescent="0.3">
      <c r="A6424" s="5" t="s">
        <v>603</v>
      </c>
      <c r="B6424" s="5">
        <v>53</v>
      </c>
      <c r="C6424" s="5">
        <v>53.1</v>
      </c>
      <c r="D6424" s="5">
        <v>377</v>
      </c>
      <c r="E6424" s="4" t="s">
        <v>861</v>
      </c>
      <c r="F6424" s="12">
        <v>2</v>
      </c>
      <c r="G6424" s="4" t="s">
        <v>874</v>
      </c>
      <c r="H6424" s="4">
        <v>-0.34470818821014027</v>
      </c>
      <c r="I6424" s="4"/>
      <c r="J6424" s="17" t="s">
        <v>1348</v>
      </c>
      <c r="K6424" s="4"/>
      <c r="L6424" s="4">
        <v>1</v>
      </c>
      <c r="M6424" s="4" t="s">
        <v>1090</v>
      </c>
      <c r="N6424" s="4"/>
    </row>
    <row r="6425" spans="1:14" hidden="1" x14ac:dyDescent="0.3">
      <c r="A6425" s="5" t="s">
        <v>603</v>
      </c>
      <c r="B6425" s="5">
        <v>53</v>
      </c>
      <c r="C6425" s="5">
        <v>53.1</v>
      </c>
      <c r="D6425" s="5">
        <v>377</v>
      </c>
      <c r="E6425" s="4" t="s">
        <v>861</v>
      </c>
      <c r="F6425" s="12">
        <v>2.1</v>
      </c>
      <c r="G6425" s="4" t="s">
        <v>874</v>
      </c>
      <c r="H6425" s="4">
        <v>-0.32070406941050245</v>
      </c>
      <c r="I6425" s="4"/>
      <c r="J6425" s="17" t="s">
        <v>1348</v>
      </c>
      <c r="K6425" s="4"/>
      <c r="L6425" s="4">
        <v>1</v>
      </c>
      <c r="M6425" s="4" t="s">
        <v>1090</v>
      </c>
      <c r="N6425" s="4"/>
    </row>
    <row r="6426" spans="1:14" hidden="1" x14ac:dyDescent="0.3">
      <c r="A6426" s="5" t="s">
        <v>603</v>
      </c>
      <c r="B6426" s="5">
        <v>53</v>
      </c>
      <c r="C6426" s="5">
        <v>53.1</v>
      </c>
      <c r="D6426" s="5">
        <v>377</v>
      </c>
      <c r="E6426" s="4" t="s">
        <v>861</v>
      </c>
      <c r="F6426" s="12">
        <v>2.2000000000000002</v>
      </c>
      <c r="G6426" s="4" t="s">
        <v>874</v>
      </c>
      <c r="H6426" s="4">
        <v>-0.38071436640959705</v>
      </c>
      <c r="I6426" s="4"/>
      <c r="J6426" s="17" t="s">
        <v>1348</v>
      </c>
      <c r="K6426" s="4"/>
      <c r="L6426" s="4">
        <v>1</v>
      </c>
      <c r="M6426" s="4" t="s">
        <v>1090</v>
      </c>
      <c r="N6426" s="4"/>
    </row>
    <row r="6427" spans="1:14" hidden="1" x14ac:dyDescent="0.3">
      <c r="A6427" s="5" t="s">
        <v>603</v>
      </c>
      <c r="B6427" s="5">
        <v>53</v>
      </c>
      <c r="C6427" s="5">
        <v>53.1</v>
      </c>
      <c r="D6427" s="5">
        <v>377</v>
      </c>
      <c r="E6427" s="4" t="s">
        <v>861</v>
      </c>
      <c r="F6427" s="12">
        <v>2.2999999999999998</v>
      </c>
      <c r="G6427" s="4" t="s">
        <v>874</v>
      </c>
      <c r="H6427" s="4">
        <v>-0.41071951490914432</v>
      </c>
      <c r="I6427" s="4"/>
      <c r="J6427" s="17" t="s">
        <v>1348</v>
      </c>
      <c r="K6427" s="4"/>
      <c r="L6427" s="4">
        <v>1</v>
      </c>
      <c r="M6427" s="4" t="s">
        <v>1090</v>
      </c>
      <c r="N6427" s="4"/>
    </row>
    <row r="6428" spans="1:14" hidden="1" x14ac:dyDescent="0.3">
      <c r="A6428" s="5" t="s">
        <v>603</v>
      </c>
      <c r="B6428" s="5">
        <v>53</v>
      </c>
      <c r="C6428" s="5">
        <v>53.1</v>
      </c>
      <c r="D6428" s="5">
        <v>377</v>
      </c>
      <c r="E6428" s="4" t="s">
        <v>861</v>
      </c>
      <c r="F6428" s="12">
        <v>2.4</v>
      </c>
      <c r="G6428" s="4" t="s">
        <v>874</v>
      </c>
      <c r="H6428" s="4">
        <v>-0.31970389779385089</v>
      </c>
      <c r="I6428" s="4"/>
      <c r="J6428" s="17" t="s">
        <v>1348</v>
      </c>
      <c r="K6428" s="4"/>
      <c r="L6428" s="4">
        <v>1</v>
      </c>
      <c r="M6428" s="4" t="s">
        <v>1090</v>
      </c>
      <c r="N6428" s="4"/>
    </row>
    <row r="6429" spans="1:14" hidden="1" x14ac:dyDescent="0.3">
      <c r="A6429" s="5" t="s">
        <v>603</v>
      </c>
      <c r="B6429" s="5">
        <v>53</v>
      </c>
      <c r="C6429" s="5">
        <v>53.1</v>
      </c>
      <c r="D6429" s="5">
        <v>377</v>
      </c>
      <c r="E6429" s="4" t="s">
        <v>861</v>
      </c>
      <c r="F6429" s="12">
        <v>2.5</v>
      </c>
      <c r="G6429" s="4" t="s">
        <v>874</v>
      </c>
      <c r="H6429" s="4">
        <v>-0.39871745550932541</v>
      </c>
      <c r="I6429" s="4"/>
      <c r="J6429" s="17" t="s">
        <v>1348</v>
      </c>
      <c r="K6429" s="4"/>
      <c r="L6429" s="4">
        <v>1</v>
      </c>
      <c r="M6429" s="4" t="s">
        <v>1090</v>
      </c>
      <c r="N6429" s="4"/>
    </row>
    <row r="6430" spans="1:14" hidden="1" x14ac:dyDescent="0.3">
      <c r="A6430" s="5" t="s">
        <v>603</v>
      </c>
      <c r="B6430" s="5">
        <v>53</v>
      </c>
      <c r="C6430" s="5">
        <v>53.1</v>
      </c>
      <c r="D6430" s="5">
        <v>377</v>
      </c>
      <c r="E6430" s="4" t="s">
        <v>861</v>
      </c>
      <c r="F6430" s="12">
        <v>2.6</v>
      </c>
      <c r="G6430" s="4" t="s">
        <v>874</v>
      </c>
      <c r="H6430" s="4">
        <v>-0.44472534987529794</v>
      </c>
      <c r="I6430" s="4"/>
      <c r="J6430" s="17" t="s">
        <v>1348</v>
      </c>
      <c r="K6430" s="4"/>
      <c r="L6430" s="4">
        <v>1</v>
      </c>
      <c r="M6430" s="4" t="s">
        <v>1090</v>
      </c>
      <c r="N6430" s="4"/>
    </row>
    <row r="6431" spans="1:14" hidden="1" x14ac:dyDescent="0.3">
      <c r="A6431" s="5" t="s">
        <v>603</v>
      </c>
      <c r="B6431" s="5">
        <v>53</v>
      </c>
      <c r="C6431" s="5">
        <v>53.1</v>
      </c>
      <c r="D6431" s="5">
        <v>377</v>
      </c>
      <c r="E6431" s="4" t="s">
        <v>861</v>
      </c>
      <c r="F6431" s="12">
        <v>2.7</v>
      </c>
      <c r="G6431" s="4" t="s">
        <v>874</v>
      </c>
      <c r="H6431" s="4">
        <v>-0.44672569310860111</v>
      </c>
      <c r="I6431" s="4"/>
      <c r="J6431" s="17" t="s">
        <v>1348</v>
      </c>
      <c r="K6431" s="4"/>
      <c r="L6431" s="4">
        <v>1</v>
      </c>
      <c r="M6431" s="4" t="s">
        <v>1090</v>
      </c>
      <c r="N6431" s="4"/>
    </row>
    <row r="6432" spans="1:14" hidden="1" x14ac:dyDescent="0.3">
      <c r="A6432" s="5" t="s">
        <v>603</v>
      </c>
      <c r="B6432" s="5">
        <v>53</v>
      </c>
      <c r="C6432" s="5">
        <v>53.1</v>
      </c>
      <c r="D6432" s="5">
        <v>377</v>
      </c>
      <c r="E6432" s="4" t="s">
        <v>861</v>
      </c>
      <c r="F6432" s="12">
        <v>2.8</v>
      </c>
      <c r="G6432" s="4" t="s">
        <v>874</v>
      </c>
      <c r="H6432" s="4">
        <v>-0.41472020137575066</v>
      </c>
      <c r="I6432" s="4"/>
      <c r="J6432" s="17" t="s">
        <v>1348</v>
      </c>
      <c r="K6432" s="4"/>
      <c r="L6432" s="4">
        <v>1</v>
      </c>
      <c r="M6432" s="4" t="s">
        <v>1090</v>
      </c>
      <c r="N6432" s="4"/>
    </row>
    <row r="6433" spans="1:14" hidden="1" x14ac:dyDescent="0.3">
      <c r="A6433" s="5" t="s">
        <v>603</v>
      </c>
      <c r="B6433" s="5">
        <v>53</v>
      </c>
      <c r="C6433" s="5">
        <v>53.1</v>
      </c>
      <c r="D6433" s="5">
        <v>377</v>
      </c>
      <c r="E6433" s="4" t="s">
        <v>861</v>
      </c>
      <c r="F6433" s="12">
        <v>2.9</v>
      </c>
      <c r="G6433" s="4" t="s">
        <v>874</v>
      </c>
      <c r="H6433" s="4">
        <v>0</v>
      </c>
      <c r="I6433" s="4"/>
      <c r="J6433" s="17" t="s">
        <v>1348</v>
      </c>
      <c r="K6433" s="4"/>
      <c r="L6433" s="4">
        <v>1</v>
      </c>
      <c r="M6433" s="4" t="s">
        <v>1090</v>
      </c>
      <c r="N6433" s="4"/>
    </row>
    <row r="6434" spans="1:14" hidden="1" x14ac:dyDescent="0.3">
      <c r="A6434" s="5" t="s">
        <v>603</v>
      </c>
      <c r="B6434" s="5">
        <v>53</v>
      </c>
      <c r="C6434" s="5">
        <v>53.1</v>
      </c>
      <c r="D6434" s="5">
        <v>377</v>
      </c>
      <c r="E6434" s="4" t="s">
        <v>861</v>
      </c>
      <c r="F6434" s="12">
        <v>3</v>
      </c>
      <c r="G6434" s="4" t="s">
        <v>874</v>
      </c>
      <c r="H6434" s="4">
        <v>0</v>
      </c>
      <c r="I6434" s="4"/>
      <c r="J6434" s="17" t="s">
        <v>1348</v>
      </c>
      <c r="K6434" s="4"/>
      <c r="L6434" s="4">
        <v>1</v>
      </c>
      <c r="M6434" s="4" t="s">
        <v>1090</v>
      </c>
      <c r="N6434" s="4"/>
    </row>
    <row r="6435" spans="1:14" hidden="1" x14ac:dyDescent="0.3">
      <c r="A6435" s="5" t="s">
        <v>603</v>
      </c>
      <c r="B6435" s="5">
        <v>53</v>
      </c>
      <c r="C6435" s="5">
        <v>53.1</v>
      </c>
      <c r="D6435" s="5">
        <v>377</v>
      </c>
      <c r="E6435" s="4" t="s">
        <v>861</v>
      </c>
      <c r="F6435" s="12">
        <v>3.1</v>
      </c>
      <c r="G6435" s="4" t="s">
        <v>874</v>
      </c>
      <c r="H6435" s="4">
        <v>0</v>
      </c>
      <c r="I6435" s="4"/>
      <c r="J6435" s="17" t="s">
        <v>1348</v>
      </c>
      <c r="K6435" s="4"/>
      <c r="L6435" s="4">
        <v>1</v>
      </c>
      <c r="M6435" s="4" t="s">
        <v>1090</v>
      </c>
      <c r="N6435" s="4"/>
    </row>
    <row r="6436" spans="1:14" hidden="1" x14ac:dyDescent="0.3">
      <c r="A6436" s="5" t="s">
        <v>603</v>
      </c>
      <c r="B6436" s="5">
        <v>53</v>
      </c>
      <c r="C6436" s="5">
        <v>53.1</v>
      </c>
      <c r="D6436" s="5">
        <v>377</v>
      </c>
      <c r="E6436" s="4" t="s">
        <v>861</v>
      </c>
      <c r="F6436" s="12">
        <v>3.2</v>
      </c>
      <c r="G6436" s="4" t="s">
        <v>874</v>
      </c>
      <c r="H6436" s="4">
        <v>0</v>
      </c>
      <c r="I6436" s="4"/>
      <c r="J6436" s="17" t="s">
        <v>1348</v>
      </c>
      <c r="K6436" s="4"/>
      <c r="L6436" s="4">
        <v>1</v>
      </c>
      <c r="M6436" s="4" t="s">
        <v>1090</v>
      </c>
      <c r="N6436" s="4"/>
    </row>
    <row r="6437" spans="1:14" hidden="1" x14ac:dyDescent="0.3">
      <c r="A6437" s="5" t="s">
        <v>603</v>
      </c>
      <c r="B6437" s="5">
        <v>53</v>
      </c>
      <c r="C6437" s="5">
        <v>53.1</v>
      </c>
      <c r="D6437" s="5">
        <v>377</v>
      </c>
      <c r="E6437" s="4" t="s">
        <v>861</v>
      </c>
      <c r="F6437" s="12">
        <v>3.3000000000000003</v>
      </c>
      <c r="G6437" s="4" t="s">
        <v>874</v>
      </c>
      <c r="H6437" s="4">
        <v>0</v>
      </c>
      <c r="I6437" s="4"/>
      <c r="J6437" s="17" t="s">
        <v>1348</v>
      </c>
      <c r="K6437" s="4"/>
      <c r="L6437" s="4">
        <v>1</v>
      </c>
      <c r="M6437" s="4" t="s">
        <v>1090</v>
      </c>
      <c r="N6437" s="4"/>
    </row>
    <row r="6438" spans="1:14" hidden="1" x14ac:dyDescent="0.3">
      <c r="A6438" s="5" t="s">
        <v>603</v>
      </c>
      <c r="B6438" s="5">
        <v>53</v>
      </c>
      <c r="C6438" s="5">
        <v>53.1</v>
      </c>
      <c r="D6438" s="5">
        <v>377</v>
      </c>
      <c r="E6438" s="4" t="s">
        <v>861</v>
      </c>
      <c r="F6438" s="12">
        <v>3.4000000000000004</v>
      </c>
      <c r="G6438" s="4" t="s">
        <v>874</v>
      </c>
      <c r="H6438" s="4">
        <v>0</v>
      </c>
      <c r="I6438" s="4"/>
      <c r="J6438" s="17" t="s">
        <v>1348</v>
      </c>
      <c r="K6438" s="4"/>
      <c r="L6438" s="4">
        <v>1</v>
      </c>
      <c r="M6438" s="4" t="s">
        <v>1090</v>
      </c>
      <c r="N6438" s="4"/>
    </row>
    <row r="6439" spans="1:14" hidden="1" x14ac:dyDescent="0.3">
      <c r="A6439" s="5" t="s">
        <v>603</v>
      </c>
      <c r="B6439" s="5">
        <v>53</v>
      </c>
      <c r="C6439" s="5">
        <v>53.1</v>
      </c>
      <c r="D6439" s="5">
        <v>377</v>
      </c>
      <c r="E6439" s="4" t="s">
        <v>861</v>
      </c>
      <c r="F6439" s="12">
        <v>3.5</v>
      </c>
      <c r="G6439" s="4" t="s">
        <v>874</v>
      </c>
      <c r="H6439" s="4">
        <v>0</v>
      </c>
      <c r="I6439" s="4"/>
      <c r="J6439" s="17" t="s">
        <v>1348</v>
      </c>
      <c r="K6439" s="4"/>
      <c r="L6439" s="4">
        <v>1</v>
      </c>
      <c r="M6439" s="4" t="s">
        <v>1090</v>
      </c>
      <c r="N6439" s="4"/>
    </row>
    <row r="6440" spans="1:14" hidden="1" x14ac:dyDescent="0.3">
      <c r="A6440" s="5" t="s">
        <v>603</v>
      </c>
      <c r="B6440" s="5">
        <v>53</v>
      </c>
      <c r="C6440" s="5">
        <v>53.1</v>
      </c>
      <c r="D6440" s="5">
        <v>377</v>
      </c>
      <c r="E6440" s="4" t="s">
        <v>861</v>
      </c>
      <c r="F6440" s="12">
        <v>3.6</v>
      </c>
      <c r="G6440" s="4" t="s">
        <v>874</v>
      </c>
      <c r="H6440" s="4">
        <v>0</v>
      </c>
      <c r="I6440" s="4"/>
      <c r="J6440" s="17" t="s">
        <v>1348</v>
      </c>
      <c r="K6440" s="4"/>
      <c r="L6440" s="4">
        <v>1</v>
      </c>
      <c r="M6440" s="4" t="s">
        <v>1090</v>
      </c>
      <c r="N6440" s="4"/>
    </row>
    <row r="6441" spans="1:14" hidden="1" x14ac:dyDescent="0.3">
      <c r="A6441" s="5" t="s">
        <v>603</v>
      </c>
      <c r="B6441" s="5">
        <v>53</v>
      </c>
      <c r="C6441" s="5">
        <v>53.1</v>
      </c>
      <c r="D6441" s="5">
        <v>377</v>
      </c>
      <c r="E6441" s="4" t="s">
        <v>861</v>
      </c>
      <c r="F6441" s="12">
        <v>3.7</v>
      </c>
      <c r="G6441" s="4" t="s">
        <v>874</v>
      </c>
      <c r="H6441" s="4">
        <v>0</v>
      </c>
      <c r="I6441" s="4"/>
      <c r="J6441" s="17" t="s">
        <v>1348</v>
      </c>
      <c r="K6441" s="4"/>
      <c r="L6441" s="4">
        <v>1</v>
      </c>
      <c r="M6441" s="4" t="s">
        <v>1090</v>
      </c>
      <c r="N6441" s="4"/>
    </row>
    <row r="6442" spans="1:14" hidden="1" x14ac:dyDescent="0.3">
      <c r="A6442" s="5" t="s">
        <v>603</v>
      </c>
      <c r="B6442" s="5">
        <v>53</v>
      </c>
      <c r="C6442" s="5">
        <v>53.1</v>
      </c>
      <c r="D6442" s="5">
        <v>377</v>
      </c>
      <c r="E6442" s="4" t="s">
        <v>861</v>
      </c>
      <c r="F6442" s="12">
        <v>3.8000000000000003</v>
      </c>
      <c r="G6442" s="4" t="s">
        <v>874</v>
      </c>
      <c r="H6442" s="4">
        <v>0</v>
      </c>
      <c r="I6442" s="4"/>
      <c r="J6442" s="17" t="s">
        <v>1348</v>
      </c>
      <c r="K6442" s="4"/>
      <c r="L6442" s="4">
        <v>1</v>
      </c>
      <c r="M6442" s="4" t="s">
        <v>1090</v>
      </c>
      <c r="N6442" s="4"/>
    </row>
    <row r="6443" spans="1:14" hidden="1" x14ac:dyDescent="0.3">
      <c r="A6443" s="5" t="s">
        <v>603</v>
      </c>
      <c r="B6443" s="5">
        <v>53</v>
      </c>
      <c r="C6443" s="5">
        <v>53.1</v>
      </c>
      <c r="D6443" s="5">
        <v>377</v>
      </c>
      <c r="E6443" s="4" t="s">
        <v>861</v>
      </c>
      <c r="F6443" s="12">
        <v>3.9000000000000004</v>
      </c>
      <c r="G6443" s="4" t="s">
        <v>874</v>
      </c>
      <c r="H6443" s="4">
        <v>0</v>
      </c>
      <c r="I6443" s="4"/>
      <c r="J6443" s="17" t="s">
        <v>1348</v>
      </c>
      <c r="K6443" s="4"/>
      <c r="L6443" s="4">
        <v>1</v>
      </c>
      <c r="M6443" s="4" t="s">
        <v>1090</v>
      </c>
      <c r="N6443" s="4"/>
    </row>
    <row r="6444" spans="1:14" hidden="1" x14ac:dyDescent="0.3">
      <c r="A6444" s="5" t="s">
        <v>603</v>
      </c>
      <c r="B6444" s="5">
        <v>53</v>
      </c>
      <c r="C6444" s="5">
        <v>53.1</v>
      </c>
      <c r="D6444" s="5">
        <v>377</v>
      </c>
      <c r="E6444" s="4" t="s">
        <v>861</v>
      </c>
      <c r="F6444" s="12">
        <v>4</v>
      </c>
      <c r="G6444" s="4" t="s">
        <v>874</v>
      </c>
      <c r="H6444" s="4">
        <v>0</v>
      </c>
      <c r="I6444" s="4"/>
      <c r="J6444" s="17" t="s">
        <v>1348</v>
      </c>
      <c r="K6444" s="4"/>
      <c r="L6444" s="4">
        <v>1</v>
      </c>
      <c r="M6444" s="4" t="s">
        <v>1090</v>
      </c>
      <c r="N6444" s="4"/>
    </row>
    <row r="6445" spans="1:14" hidden="1" x14ac:dyDescent="0.3">
      <c r="A6445" s="5" t="s">
        <v>603</v>
      </c>
      <c r="B6445" s="5">
        <v>53</v>
      </c>
      <c r="C6445" s="5">
        <v>53.1</v>
      </c>
      <c r="D6445" s="5">
        <v>377</v>
      </c>
      <c r="E6445" s="4" t="s">
        <v>861</v>
      </c>
      <c r="F6445" s="12">
        <v>0</v>
      </c>
      <c r="G6445" s="4" t="s">
        <v>1341</v>
      </c>
      <c r="H6445" s="4">
        <v>0.47</v>
      </c>
      <c r="I6445" s="4"/>
      <c r="J6445" s="17" t="s">
        <v>1349</v>
      </c>
      <c r="K6445" s="4"/>
      <c r="L6445" s="4">
        <v>1</v>
      </c>
      <c r="M6445" s="4" t="s">
        <v>1090</v>
      </c>
      <c r="N6445" s="4"/>
    </row>
    <row r="6446" spans="1:14" hidden="1" x14ac:dyDescent="0.3">
      <c r="A6446" s="5" t="s">
        <v>603</v>
      </c>
      <c r="B6446" s="5">
        <v>53</v>
      </c>
      <c r="C6446" s="5">
        <v>53.1</v>
      </c>
      <c r="D6446" s="5">
        <v>377</v>
      </c>
      <c r="E6446" s="4" t="s">
        <v>861</v>
      </c>
      <c r="F6446" s="12">
        <v>1</v>
      </c>
      <c r="G6446" s="4" t="s">
        <v>1341</v>
      </c>
      <c r="H6446" s="4">
        <v>1.3</v>
      </c>
      <c r="I6446" s="4"/>
      <c r="J6446" s="17" t="s">
        <v>1349</v>
      </c>
      <c r="K6446" s="4"/>
      <c r="L6446" s="4">
        <v>1</v>
      </c>
      <c r="M6446" s="4" t="s">
        <v>1090</v>
      </c>
      <c r="N6446" s="4"/>
    </row>
    <row r="6447" spans="1:14" hidden="1" x14ac:dyDescent="0.3">
      <c r="A6447" s="5" t="s">
        <v>603</v>
      </c>
      <c r="B6447" s="5">
        <v>53</v>
      </c>
      <c r="C6447" s="5">
        <v>53.1</v>
      </c>
      <c r="D6447" s="5">
        <v>377</v>
      </c>
      <c r="E6447" s="4" t="s">
        <v>861</v>
      </c>
      <c r="F6447" s="12">
        <v>2</v>
      </c>
      <c r="G6447" s="4" t="s">
        <v>1341</v>
      </c>
      <c r="H6447" s="4">
        <v>1.32</v>
      </c>
      <c r="I6447" s="4"/>
      <c r="J6447" s="17" t="s">
        <v>1349</v>
      </c>
      <c r="K6447" s="4"/>
      <c r="L6447" s="4">
        <v>1</v>
      </c>
      <c r="M6447" s="4" t="s">
        <v>1090</v>
      </c>
      <c r="N6447" s="4"/>
    </row>
    <row r="6448" spans="1:14" hidden="1" x14ac:dyDescent="0.3">
      <c r="A6448" s="5" t="s">
        <v>603</v>
      </c>
      <c r="B6448" s="5">
        <v>53</v>
      </c>
      <c r="C6448" s="5">
        <v>53.1</v>
      </c>
      <c r="D6448" s="5">
        <v>377</v>
      </c>
      <c r="E6448" s="4" t="s">
        <v>861</v>
      </c>
      <c r="F6448" s="12">
        <v>3</v>
      </c>
      <c r="G6448" s="4" t="s">
        <v>1341</v>
      </c>
      <c r="H6448" s="4">
        <v>4.43</v>
      </c>
      <c r="I6448" s="4"/>
      <c r="J6448" s="17" t="s">
        <v>1349</v>
      </c>
      <c r="K6448" s="4"/>
      <c r="L6448" s="4">
        <v>1</v>
      </c>
      <c r="M6448" s="4" t="s">
        <v>1090</v>
      </c>
      <c r="N6448" s="4"/>
    </row>
    <row r="6449" spans="1:14" hidden="1" x14ac:dyDescent="0.3">
      <c r="A6449" s="5" t="s">
        <v>603</v>
      </c>
      <c r="B6449" s="5">
        <v>53</v>
      </c>
      <c r="C6449" s="5">
        <v>53.1</v>
      </c>
      <c r="D6449" s="5">
        <v>377</v>
      </c>
      <c r="E6449" s="4" t="s">
        <v>861</v>
      </c>
      <c r="F6449" s="12">
        <v>4</v>
      </c>
      <c r="G6449" s="4" t="s">
        <v>1341</v>
      </c>
      <c r="H6449" s="4">
        <v>0.91</v>
      </c>
      <c r="I6449" s="4"/>
      <c r="J6449" s="17" t="s">
        <v>1349</v>
      </c>
      <c r="K6449" s="4"/>
      <c r="L6449" s="4">
        <v>1</v>
      </c>
      <c r="M6449" s="4" t="s">
        <v>1090</v>
      </c>
      <c r="N6449" s="4"/>
    </row>
    <row r="6450" spans="1:14" hidden="1" x14ac:dyDescent="0.3">
      <c r="A6450" s="5" t="s">
        <v>603</v>
      </c>
      <c r="B6450" s="5">
        <v>53</v>
      </c>
      <c r="C6450" s="5">
        <v>53.1</v>
      </c>
      <c r="D6450" s="5">
        <v>377</v>
      </c>
      <c r="E6450" s="4" t="s">
        <v>861</v>
      </c>
      <c r="F6450" s="12">
        <v>5</v>
      </c>
      <c r="G6450" s="4" t="s">
        <v>1341</v>
      </c>
      <c r="H6450" s="4">
        <v>0.94</v>
      </c>
      <c r="I6450" s="4"/>
      <c r="J6450" s="17" t="s">
        <v>1349</v>
      </c>
      <c r="K6450" s="4"/>
      <c r="L6450" s="4">
        <v>1</v>
      </c>
      <c r="M6450" s="4" t="s">
        <v>1090</v>
      </c>
      <c r="N6450" s="4"/>
    </row>
    <row r="6451" spans="1:14" hidden="1" x14ac:dyDescent="0.3">
      <c r="A6451" s="5" t="s">
        <v>603</v>
      </c>
      <c r="B6451" s="5">
        <v>53</v>
      </c>
      <c r="C6451" s="5">
        <v>53.1</v>
      </c>
      <c r="D6451" s="5">
        <v>377</v>
      </c>
      <c r="E6451" s="4" t="s">
        <v>861</v>
      </c>
      <c r="F6451" s="12">
        <v>7.5</v>
      </c>
      <c r="G6451" s="4" t="s">
        <v>1341</v>
      </c>
      <c r="H6451" s="4">
        <v>0.69</v>
      </c>
      <c r="I6451" s="4"/>
      <c r="J6451" s="17" t="s">
        <v>1349</v>
      </c>
      <c r="K6451" s="4"/>
      <c r="L6451" s="4">
        <v>1</v>
      </c>
      <c r="M6451" s="4" t="s">
        <v>1090</v>
      </c>
      <c r="N6451" s="4"/>
    </row>
    <row r="6452" spans="1:14" hidden="1" x14ac:dyDescent="0.3">
      <c r="A6452" s="5" t="s">
        <v>603</v>
      </c>
      <c r="B6452" s="5">
        <v>53</v>
      </c>
      <c r="C6452" s="5">
        <v>53.1</v>
      </c>
      <c r="D6452" s="5">
        <v>377</v>
      </c>
      <c r="E6452" s="4" t="s">
        <v>861</v>
      </c>
      <c r="F6452" s="12">
        <v>10</v>
      </c>
      <c r="G6452" s="4" t="s">
        <v>1341</v>
      </c>
      <c r="H6452" s="4">
        <v>0.57999999999999996</v>
      </c>
      <c r="I6452" s="4"/>
      <c r="J6452" s="17" t="s">
        <v>1349</v>
      </c>
      <c r="K6452" s="4"/>
      <c r="L6452" s="4">
        <v>1</v>
      </c>
      <c r="M6452" s="4" t="s">
        <v>1090</v>
      </c>
      <c r="N6452" s="4"/>
    </row>
    <row r="6453" spans="1:14" hidden="1" x14ac:dyDescent="0.3">
      <c r="A6453" s="5" t="s">
        <v>603</v>
      </c>
      <c r="B6453" s="5">
        <v>53</v>
      </c>
      <c r="C6453" s="5">
        <v>53.1</v>
      </c>
      <c r="D6453" s="5">
        <v>377</v>
      </c>
      <c r="E6453" s="4" t="s">
        <v>861</v>
      </c>
      <c r="F6453" s="12">
        <v>14</v>
      </c>
      <c r="G6453" s="4" t="s">
        <v>1341</v>
      </c>
      <c r="H6453" s="4">
        <v>1.34</v>
      </c>
      <c r="I6453" s="4"/>
      <c r="J6453" s="17" t="s">
        <v>1349</v>
      </c>
      <c r="K6453" s="4"/>
      <c r="L6453" s="4">
        <v>1</v>
      </c>
      <c r="M6453" s="4" t="s">
        <v>1090</v>
      </c>
      <c r="N6453" s="4"/>
    </row>
    <row r="6454" spans="1:14" hidden="1" x14ac:dyDescent="0.3">
      <c r="A6454" s="5" t="s">
        <v>603</v>
      </c>
      <c r="B6454" s="5">
        <v>53</v>
      </c>
      <c r="C6454" s="5">
        <v>53.1</v>
      </c>
      <c r="D6454" s="5">
        <v>377</v>
      </c>
      <c r="E6454" s="4" t="s">
        <v>861</v>
      </c>
      <c r="F6454" s="12">
        <v>17</v>
      </c>
      <c r="G6454" s="4" t="s">
        <v>1341</v>
      </c>
      <c r="H6454" s="4">
        <v>0.9</v>
      </c>
      <c r="I6454" s="4"/>
      <c r="J6454" s="17" t="s">
        <v>1349</v>
      </c>
      <c r="K6454" s="4"/>
      <c r="L6454" s="4">
        <v>1</v>
      </c>
      <c r="M6454" s="4" t="s">
        <v>1090</v>
      </c>
      <c r="N6454" s="4"/>
    </row>
    <row r="6455" spans="1:14" hidden="1" x14ac:dyDescent="0.3">
      <c r="A6455" s="5" t="s">
        <v>603</v>
      </c>
      <c r="B6455" s="5">
        <v>53</v>
      </c>
      <c r="C6455" s="5">
        <v>53.1</v>
      </c>
      <c r="D6455" s="5">
        <v>377</v>
      </c>
      <c r="E6455" s="4" t="s">
        <v>861</v>
      </c>
      <c r="F6455" s="12">
        <v>20</v>
      </c>
      <c r="G6455" s="4" t="s">
        <v>1341</v>
      </c>
      <c r="H6455" s="4">
        <v>1.6</v>
      </c>
      <c r="I6455" s="4"/>
      <c r="J6455" s="17" t="s">
        <v>1349</v>
      </c>
      <c r="K6455" s="4"/>
      <c r="L6455" s="4">
        <v>1</v>
      </c>
      <c r="M6455" s="4" t="s">
        <v>1090</v>
      </c>
      <c r="N6455" s="4"/>
    </row>
    <row r="6456" spans="1:14" hidden="1" x14ac:dyDescent="0.3">
      <c r="A6456" s="5" t="s">
        <v>603</v>
      </c>
      <c r="B6456" s="5">
        <v>53</v>
      </c>
      <c r="C6456" s="5">
        <v>53.1</v>
      </c>
      <c r="D6456" s="5">
        <v>377</v>
      </c>
      <c r="E6456" s="4" t="s">
        <v>861</v>
      </c>
      <c r="F6456" s="12">
        <v>0</v>
      </c>
      <c r="G6456" s="4" t="s">
        <v>1342</v>
      </c>
      <c r="H6456" s="4">
        <v>2.6</v>
      </c>
      <c r="I6456" s="4"/>
      <c r="J6456" s="17" t="s">
        <v>1347</v>
      </c>
      <c r="K6456" s="4"/>
      <c r="L6456" s="4">
        <v>1</v>
      </c>
      <c r="M6456" s="4" t="s">
        <v>1090</v>
      </c>
      <c r="N6456" s="4"/>
    </row>
    <row r="6457" spans="1:14" hidden="1" x14ac:dyDescent="0.3">
      <c r="A6457" s="5" t="s">
        <v>603</v>
      </c>
      <c r="B6457" s="5">
        <v>53</v>
      </c>
      <c r="C6457" s="5">
        <v>53.1</v>
      </c>
      <c r="D6457" s="5">
        <v>377</v>
      </c>
      <c r="E6457" s="4" t="s">
        <v>861</v>
      </c>
      <c r="F6457" s="12">
        <v>1</v>
      </c>
      <c r="G6457" s="4" t="s">
        <v>1342</v>
      </c>
      <c r="H6457" s="4">
        <v>11.2</v>
      </c>
      <c r="I6457" s="4"/>
      <c r="J6457" s="17" t="s">
        <v>1347</v>
      </c>
      <c r="K6457" s="4"/>
      <c r="L6457" s="4">
        <v>1</v>
      </c>
      <c r="M6457" s="4" t="s">
        <v>1090</v>
      </c>
      <c r="N6457" s="4"/>
    </row>
    <row r="6458" spans="1:14" hidden="1" x14ac:dyDescent="0.3">
      <c r="A6458" s="5" t="s">
        <v>603</v>
      </c>
      <c r="B6458" s="5">
        <v>53</v>
      </c>
      <c r="C6458" s="5">
        <v>53.1</v>
      </c>
      <c r="D6458" s="5">
        <v>377</v>
      </c>
      <c r="E6458" s="4" t="s">
        <v>861</v>
      </c>
      <c r="F6458" s="12">
        <v>2</v>
      </c>
      <c r="G6458" s="4" t="s">
        <v>1342</v>
      </c>
      <c r="H6458" s="4">
        <v>7.5</v>
      </c>
      <c r="I6458" s="4"/>
      <c r="J6458" s="17" t="s">
        <v>1347</v>
      </c>
      <c r="K6458" s="4"/>
      <c r="L6458" s="4">
        <v>1</v>
      </c>
      <c r="M6458" s="4" t="s">
        <v>1090</v>
      </c>
      <c r="N6458" s="4"/>
    </row>
    <row r="6459" spans="1:14" hidden="1" x14ac:dyDescent="0.3">
      <c r="A6459" s="5" t="s">
        <v>603</v>
      </c>
      <c r="B6459" s="5">
        <v>53</v>
      </c>
      <c r="C6459" s="5">
        <v>53.1</v>
      </c>
      <c r="D6459" s="5">
        <v>377</v>
      </c>
      <c r="E6459" s="4" t="s">
        <v>861</v>
      </c>
      <c r="F6459" s="12">
        <v>3</v>
      </c>
      <c r="G6459" s="4" t="s">
        <v>1342</v>
      </c>
      <c r="H6459" s="4">
        <v>191</v>
      </c>
      <c r="I6459" s="4"/>
      <c r="J6459" s="17" t="s">
        <v>1347</v>
      </c>
      <c r="K6459" s="4"/>
      <c r="L6459" s="4">
        <v>1</v>
      </c>
      <c r="M6459" s="4" t="s">
        <v>1090</v>
      </c>
      <c r="N6459" s="4"/>
    </row>
    <row r="6460" spans="1:14" hidden="1" x14ac:dyDescent="0.3">
      <c r="A6460" s="5" t="s">
        <v>603</v>
      </c>
      <c r="B6460" s="5">
        <v>53</v>
      </c>
      <c r="C6460" s="5">
        <v>53.1</v>
      </c>
      <c r="D6460" s="5">
        <v>377</v>
      </c>
      <c r="E6460" s="4" t="s">
        <v>861</v>
      </c>
      <c r="F6460" s="12">
        <v>4</v>
      </c>
      <c r="G6460" s="4" t="s">
        <v>1342</v>
      </c>
      <c r="H6460" s="4">
        <v>249</v>
      </c>
      <c r="I6460" s="4"/>
      <c r="J6460" s="17" t="s">
        <v>1347</v>
      </c>
      <c r="K6460" s="4"/>
      <c r="L6460" s="4">
        <v>1</v>
      </c>
      <c r="M6460" s="4" t="s">
        <v>1090</v>
      </c>
      <c r="N6460" s="4"/>
    </row>
    <row r="6461" spans="1:14" hidden="1" x14ac:dyDescent="0.3">
      <c r="A6461" s="5" t="s">
        <v>603</v>
      </c>
      <c r="B6461" s="5">
        <v>53</v>
      </c>
      <c r="C6461" s="5">
        <v>53.1</v>
      </c>
      <c r="D6461" s="5">
        <v>377</v>
      </c>
      <c r="E6461" s="4" t="s">
        <v>861</v>
      </c>
      <c r="F6461" s="12">
        <v>5</v>
      </c>
      <c r="G6461" s="4" t="s">
        <v>1342</v>
      </c>
      <c r="H6461" s="4">
        <v>54</v>
      </c>
      <c r="I6461" s="4"/>
      <c r="J6461" s="17" t="s">
        <v>1347</v>
      </c>
      <c r="K6461" s="4"/>
      <c r="L6461" s="4">
        <v>1</v>
      </c>
      <c r="M6461" s="4" t="s">
        <v>1090</v>
      </c>
      <c r="N6461" s="4"/>
    </row>
    <row r="6462" spans="1:14" hidden="1" x14ac:dyDescent="0.3">
      <c r="A6462" s="5" t="s">
        <v>603</v>
      </c>
      <c r="B6462" s="5">
        <v>53</v>
      </c>
      <c r="C6462" s="5">
        <v>53.1</v>
      </c>
      <c r="D6462" s="5">
        <v>377</v>
      </c>
      <c r="E6462" s="4" t="s">
        <v>861</v>
      </c>
      <c r="F6462" s="12">
        <v>7.5</v>
      </c>
      <c r="G6462" s="4" t="s">
        <v>1342</v>
      </c>
      <c r="H6462" s="4">
        <v>190</v>
      </c>
      <c r="I6462" s="4"/>
      <c r="J6462" s="17" t="s">
        <v>1347</v>
      </c>
      <c r="K6462" s="4"/>
      <c r="L6462" s="4">
        <v>1</v>
      </c>
      <c r="M6462" s="4" t="s">
        <v>1090</v>
      </c>
      <c r="N6462" s="4"/>
    </row>
    <row r="6463" spans="1:14" hidden="1" x14ac:dyDescent="0.3">
      <c r="A6463" s="5" t="s">
        <v>603</v>
      </c>
      <c r="B6463" s="5">
        <v>53</v>
      </c>
      <c r="C6463" s="5">
        <v>53.1</v>
      </c>
      <c r="D6463" s="5">
        <v>377</v>
      </c>
      <c r="E6463" s="4" t="s">
        <v>861</v>
      </c>
      <c r="F6463" s="12">
        <v>10</v>
      </c>
      <c r="G6463" s="4" t="s">
        <v>1342</v>
      </c>
      <c r="H6463" s="4">
        <v>237</v>
      </c>
      <c r="I6463" s="4"/>
      <c r="J6463" s="17" t="s">
        <v>1347</v>
      </c>
      <c r="K6463" s="4"/>
      <c r="L6463" s="4">
        <v>1</v>
      </c>
      <c r="M6463" s="4" t="s">
        <v>1090</v>
      </c>
      <c r="N6463" s="4"/>
    </row>
    <row r="6464" spans="1:14" hidden="1" x14ac:dyDescent="0.3">
      <c r="A6464" s="5" t="s">
        <v>603</v>
      </c>
      <c r="B6464" s="5">
        <v>53</v>
      </c>
      <c r="C6464" s="5">
        <v>53.1</v>
      </c>
      <c r="D6464" s="5">
        <v>377</v>
      </c>
      <c r="E6464" s="4" t="s">
        <v>861</v>
      </c>
      <c r="F6464" s="12">
        <v>14</v>
      </c>
      <c r="G6464" s="4" t="s">
        <v>1342</v>
      </c>
      <c r="H6464" s="4">
        <v>294</v>
      </c>
      <c r="I6464" s="4"/>
      <c r="J6464" s="17" t="s">
        <v>1347</v>
      </c>
      <c r="K6464" s="4"/>
      <c r="L6464" s="4">
        <v>1</v>
      </c>
      <c r="M6464" s="4" t="s">
        <v>1090</v>
      </c>
      <c r="N6464" s="4"/>
    </row>
    <row r="6465" spans="1:14" hidden="1" x14ac:dyDescent="0.3">
      <c r="A6465" s="5" t="s">
        <v>603</v>
      </c>
      <c r="B6465" s="5">
        <v>53</v>
      </c>
      <c r="C6465" s="5">
        <v>53.1</v>
      </c>
      <c r="D6465" s="5">
        <v>377</v>
      </c>
      <c r="E6465" s="4" t="s">
        <v>861</v>
      </c>
      <c r="F6465" s="12">
        <v>17</v>
      </c>
      <c r="G6465" s="4" t="s">
        <v>1342</v>
      </c>
      <c r="H6465" s="4" t="s">
        <v>1346</v>
      </c>
      <c r="I6465" s="4"/>
      <c r="J6465" s="17" t="s">
        <v>1347</v>
      </c>
      <c r="K6465" s="4"/>
      <c r="L6465" s="4">
        <v>1</v>
      </c>
      <c r="M6465" s="4" t="s">
        <v>1090</v>
      </c>
      <c r="N6465" s="4"/>
    </row>
    <row r="6466" spans="1:14" hidden="1" x14ac:dyDescent="0.3">
      <c r="A6466" s="5" t="s">
        <v>603</v>
      </c>
      <c r="B6466" s="5">
        <v>53</v>
      </c>
      <c r="C6466" s="5">
        <v>53.1</v>
      </c>
      <c r="D6466" s="5">
        <v>377</v>
      </c>
      <c r="E6466" s="4" t="s">
        <v>861</v>
      </c>
      <c r="F6466" s="12">
        <v>20</v>
      </c>
      <c r="G6466" s="4" t="s">
        <v>1342</v>
      </c>
      <c r="H6466" s="4" t="s">
        <v>1346</v>
      </c>
      <c r="I6466" s="4"/>
      <c r="J6466" s="17" t="s">
        <v>1347</v>
      </c>
      <c r="K6466" s="4"/>
      <c r="L6466" s="4">
        <v>1</v>
      </c>
      <c r="M6466" s="4" t="s">
        <v>1090</v>
      </c>
      <c r="N6466" s="4"/>
    </row>
    <row r="6467" spans="1:14" hidden="1" x14ac:dyDescent="0.3">
      <c r="A6467" s="5" t="s">
        <v>603</v>
      </c>
      <c r="B6467" s="5">
        <v>53</v>
      </c>
      <c r="C6467" s="5">
        <v>53.1</v>
      </c>
      <c r="D6467" s="5">
        <v>377</v>
      </c>
      <c r="E6467" s="4" t="s">
        <v>861</v>
      </c>
      <c r="F6467" s="12" t="s">
        <v>922</v>
      </c>
      <c r="G6467" s="4" t="s">
        <v>1350</v>
      </c>
      <c r="H6467" s="4">
        <v>1.4</v>
      </c>
      <c r="I6467" s="4"/>
      <c r="J6467" s="17" t="s">
        <v>1347</v>
      </c>
      <c r="K6467" s="4"/>
      <c r="L6467" s="4">
        <v>1</v>
      </c>
      <c r="M6467" s="4" t="s">
        <v>1090</v>
      </c>
      <c r="N6467" s="4"/>
    </row>
    <row r="6468" spans="1:14" hidden="1" x14ac:dyDescent="0.3">
      <c r="A6468" s="5" t="s">
        <v>603</v>
      </c>
      <c r="B6468" s="5">
        <v>53</v>
      </c>
      <c r="C6468" s="5">
        <v>53.1</v>
      </c>
      <c r="D6468" s="5">
        <v>377</v>
      </c>
      <c r="E6468" s="4" t="s">
        <v>861</v>
      </c>
      <c r="F6468" s="12" t="s">
        <v>904</v>
      </c>
      <c r="G6468" s="4" t="s">
        <v>1350</v>
      </c>
      <c r="H6468" s="4" t="s">
        <v>1225</v>
      </c>
      <c r="I6468" s="4"/>
      <c r="J6468" s="17" t="s">
        <v>1347</v>
      </c>
      <c r="K6468" s="4"/>
      <c r="L6468" s="4">
        <v>1</v>
      </c>
      <c r="M6468" s="4" t="s">
        <v>1090</v>
      </c>
      <c r="N6468" s="4"/>
    </row>
    <row r="6469" spans="1:14" hidden="1" x14ac:dyDescent="0.3">
      <c r="A6469" s="5" t="s">
        <v>603</v>
      </c>
      <c r="B6469" s="5">
        <v>53</v>
      </c>
      <c r="C6469" s="5">
        <v>53.1</v>
      </c>
      <c r="D6469" s="5">
        <v>377</v>
      </c>
      <c r="E6469" s="4" t="s">
        <v>861</v>
      </c>
      <c r="F6469" s="12" t="s">
        <v>905</v>
      </c>
      <c r="G6469" s="4" t="s">
        <v>1350</v>
      </c>
      <c r="H6469" s="4" t="s">
        <v>1225</v>
      </c>
      <c r="I6469" s="4"/>
      <c r="J6469" s="17" t="s">
        <v>1347</v>
      </c>
      <c r="K6469" s="4"/>
      <c r="L6469" s="4">
        <v>1</v>
      </c>
      <c r="M6469" s="4" t="s">
        <v>1090</v>
      </c>
      <c r="N6469" s="4"/>
    </row>
    <row r="6470" spans="1:14" hidden="1" x14ac:dyDescent="0.3">
      <c r="A6470" s="5" t="s">
        <v>603</v>
      </c>
      <c r="B6470" s="5">
        <v>53</v>
      </c>
      <c r="C6470" s="5">
        <v>53.1</v>
      </c>
      <c r="D6470" s="5">
        <v>377</v>
      </c>
      <c r="E6470" s="4" t="s">
        <v>861</v>
      </c>
      <c r="F6470" s="12" t="s">
        <v>906</v>
      </c>
      <c r="G6470" s="4" t="s">
        <v>1350</v>
      </c>
      <c r="H6470" s="4" t="s">
        <v>1225</v>
      </c>
      <c r="I6470" s="4"/>
      <c r="J6470" s="17" t="s">
        <v>1347</v>
      </c>
      <c r="K6470" s="4"/>
      <c r="L6470" s="4">
        <v>1</v>
      </c>
      <c r="M6470" s="4" t="s">
        <v>1090</v>
      </c>
      <c r="N6470" s="4"/>
    </row>
    <row r="6471" spans="1:14" hidden="1" x14ac:dyDescent="0.3">
      <c r="A6471" s="5" t="s">
        <v>603</v>
      </c>
      <c r="B6471" s="5">
        <v>53</v>
      </c>
      <c r="C6471" s="5">
        <v>53.1</v>
      </c>
      <c r="D6471" s="5">
        <v>377</v>
      </c>
      <c r="E6471" s="4" t="s">
        <v>861</v>
      </c>
      <c r="F6471" s="12" t="s">
        <v>903</v>
      </c>
      <c r="G6471" s="4" t="s">
        <v>1350</v>
      </c>
      <c r="H6471" s="4" t="s">
        <v>1225</v>
      </c>
      <c r="I6471" s="4"/>
      <c r="J6471" s="17" t="s">
        <v>1347</v>
      </c>
      <c r="K6471" s="4"/>
      <c r="L6471" s="4">
        <v>1</v>
      </c>
      <c r="M6471" s="4" t="s">
        <v>1090</v>
      </c>
      <c r="N6471" s="4"/>
    </row>
    <row r="6472" spans="1:14" hidden="1" x14ac:dyDescent="0.3">
      <c r="A6472" s="5" t="s">
        <v>603</v>
      </c>
      <c r="B6472" s="5">
        <v>53</v>
      </c>
      <c r="C6472" s="5">
        <v>53.1</v>
      </c>
      <c r="D6472" s="5">
        <v>377</v>
      </c>
      <c r="E6472" s="4" t="s">
        <v>861</v>
      </c>
      <c r="F6472" s="12" t="s">
        <v>2100</v>
      </c>
      <c r="G6472" s="4" t="s">
        <v>1350</v>
      </c>
      <c r="H6472" s="4" t="s">
        <v>1225</v>
      </c>
      <c r="I6472" s="4"/>
      <c r="J6472" s="17" t="s">
        <v>1347</v>
      </c>
      <c r="K6472" s="4"/>
      <c r="L6472" s="4">
        <v>1</v>
      </c>
      <c r="M6472" s="4" t="s">
        <v>1090</v>
      </c>
      <c r="N6472" s="4"/>
    </row>
    <row r="6473" spans="1:14" hidden="1" x14ac:dyDescent="0.3">
      <c r="A6473" s="5" t="s">
        <v>603</v>
      </c>
      <c r="B6473" s="5">
        <v>53</v>
      </c>
      <c r="C6473" s="5">
        <v>53.1</v>
      </c>
      <c r="D6473" s="5">
        <v>377</v>
      </c>
      <c r="E6473" s="4" t="s">
        <v>861</v>
      </c>
      <c r="F6473" s="12" t="s">
        <v>2101</v>
      </c>
      <c r="G6473" s="4" t="s">
        <v>1350</v>
      </c>
      <c r="H6473" s="4" t="s">
        <v>1225</v>
      </c>
      <c r="I6473" s="4"/>
      <c r="J6473" s="17" t="s">
        <v>1347</v>
      </c>
      <c r="K6473" s="4"/>
      <c r="L6473" s="4">
        <v>1</v>
      </c>
      <c r="M6473" s="4" t="s">
        <v>1090</v>
      </c>
      <c r="N6473" s="4"/>
    </row>
    <row r="6474" spans="1:14" hidden="1" x14ac:dyDescent="0.3">
      <c r="A6474" s="5" t="s">
        <v>603</v>
      </c>
      <c r="B6474" s="5">
        <v>53</v>
      </c>
      <c r="C6474" s="5">
        <v>53.1</v>
      </c>
      <c r="D6474" s="5">
        <v>377</v>
      </c>
      <c r="E6474" s="4" t="s">
        <v>861</v>
      </c>
      <c r="F6474" s="12" t="s">
        <v>2102</v>
      </c>
      <c r="G6474" s="4" t="s">
        <v>1350</v>
      </c>
      <c r="H6474" s="4" t="s">
        <v>1225</v>
      </c>
      <c r="I6474" s="4"/>
      <c r="J6474" s="17" t="s">
        <v>1347</v>
      </c>
      <c r="K6474" s="4"/>
      <c r="L6474" s="4">
        <v>1</v>
      </c>
      <c r="M6474" s="4" t="s">
        <v>1090</v>
      </c>
      <c r="N6474" s="4"/>
    </row>
    <row r="6475" spans="1:14" hidden="1" x14ac:dyDescent="0.3">
      <c r="A6475" s="5" t="s">
        <v>603</v>
      </c>
      <c r="B6475" s="5">
        <v>53</v>
      </c>
      <c r="C6475" s="5">
        <v>53.1</v>
      </c>
      <c r="D6475" s="5">
        <v>377</v>
      </c>
      <c r="E6475" s="4" t="s">
        <v>861</v>
      </c>
      <c r="F6475" s="12" t="s">
        <v>2103</v>
      </c>
      <c r="G6475" s="4" t="s">
        <v>1350</v>
      </c>
      <c r="H6475" s="4" t="s">
        <v>1225</v>
      </c>
      <c r="I6475" s="4"/>
      <c r="J6475" s="17" t="s">
        <v>1347</v>
      </c>
      <c r="K6475" s="4"/>
      <c r="L6475" s="4">
        <v>1</v>
      </c>
      <c r="M6475" s="4" t="s">
        <v>1090</v>
      </c>
      <c r="N6475" s="4"/>
    </row>
    <row r="6476" spans="1:14" hidden="1" x14ac:dyDescent="0.3">
      <c r="A6476" s="5" t="s">
        <v>603</v>
      </c>
      <c r="B6476" s="5">
        <v>53</v>
      </c>
      <c r="C6476" s="5">
        <v>53.1</v>
      </c>
      <c r="D6476" s="5">
        <v>377</v>
      </c>
      <c r="E6476" s="4" t="s">
        <v>861</v>
      </c>
      <c r="F6476" s="12" t="s">
        <v>2104</v>
      </c>
      <c r="G6476" s="4" t="s">
        <v>1350</v>
      </c>
      <c r="H6476" s="4" t="s">
        <v>1225</v>
      </c>
      <c r="I6476" s="4"/>
      <c r="J6476" s="17" t="s">
        <v>1347</v>
      </c>
      <c r="K6476" s="4"/>
      <c r="L6476" s="4">
        <v>1</v>
      </c>
      <c r="M6476" s="4" t="s">
        <v>1090</v>
      </c>
      <c r="N6476" s="4"/>
    </row>
    <row r="6477" spans="1:14" hidden="1" x14ac:dyDescent="0.3">
      <c r="A6477" s="5" t="s">
        <v>603</v>
      </c>
      <c r="B6477" s="5">
        <v>53</v>
      </c>
      <c r="C6477" s="5">
        <v>53.1</v>
      </c>
      <c r="D6477" s="5">
        <v>377</v>
      </c>
      <c r="E6477" s="4" t="s">
        <v>861</v>
      </c>
      <c r="F6477" s="12" t="s">
        <v>2105</v>
      </c>
      <c r="G6477" s="4" t="s">
        <v>1350</v>
      </c>
      <c r="H6477" s="4" t="s">
        <v>1225</v>
      </c>
      <c r="I6477" s="4"/>
      <c r="J6477" s="17" t="s">
        <v>1347</v>
      </c>
      <c r="K6477" s="4"/>
      <c r="L6477" s="4">
        <v>1</v>
      </c>
      <c r="M6477" s="4" t="s">
        <v>1090</v>
      </c>
      <c r="N6477" s="4"/>
    </row>
    <row r="6478" spans="1:14" hidden="1" x14ac:dyDescent="0.3">
      <c r="A6478" s="5" t="s">
        <v>603</v>
      </c>
      <c r="B6478" s="5">
        <v>53</v>
      </c>
      <c r="C6478" s="5">
        <v>53.1</v>
      </c>
      <c r="D6478" s="4">
        <v>377</v>
      </c>
      <c r="E6478" s="4" t="s">
        <v>861</v>
      </c>
      <c r="F6478" s="4" t="s">
        <v>901</v>
      </c>
      <c r="G6478" s="4" t="s">
        <v>1351</v>
      </c>
      <c r="H6478" s="4">
        <v>0</v>
      </c>
      <c r="I6478" s="4"/>
      <c r="J6478" s="4" t="s">
        <v>856</v>
      </c>
      <c r="K6478" s="4"/>
      <c r="L6478" s="4">
        <v>1</v>
      </c>
      <c r="M6478" s="4" t="s">
        <v>1090</v>
      </c>
      <c r="N6478" s="4"/>
    </row>
    <row r="6479" spans="1:14" hidden="1" x14ac:dyDescent="0.3">
      <c r="A6479" s="5" t="s">
        <v>603</v>
      </c>
      <c r="B6479" s="5">
        <v>53</v>
      </c>
      <c r="C6479" s="5">
        <v>53.1</v>
      </c>
      <c r="D6479" s="4">
        <v>377</v>
      </c>
      <c r="E6479" s="4" t="s">
        <v>861</v>
      </c>
      <c r="F6479" s="12" t="s">
        <v>901</v>
      </c>
      <c r="G6479" s="4" t="s">
        <v>963</v>
      </c>
      <c r="H6479" s="4">
        <v>19</v>
      </c>
      <c r="I6479" s="4"/>
      <c r="J6479" s="4" t="s">
        <v>856</v>
      </c>
      <c r="K6479" s="4"/>
      <c r="L6479" s="4">
        <v>1</v>
      </c>
      <c r="M6479" s="4" t="s">
        <v>1090</v>
      </c>
      <c r="N6479" s="4"/>
    </row>
    <row r="6480" spans="1:14" hidden="1" x14ac:dyDescent="0.3">
      <c r="A6480" s="5" t="s">
        <v>603</v>
      </c>
      <c r="B6480" s="5">
        <v>53</v>
      </c>
      <c r="C6480" s="5">
        <v>53.1</v>
      </c>
      <c r="D6480" s="4">
        <v>377</v>
      </c>
      <c r="E6480" s="4" t="s">
        <v>861</v>
      </c>
      <c r="F6480" s="4" t="s">
        <v>901</v>
      </c>
      <c r="G6480" s="4" t="s">
        <v>943</v>
      </c>
      <c r="H6480" s="4">
        <v>81</v>
      </c>
      <c r="I6480" s="4"/>
      <c r="J6480" s="4" t="s">
        <v>856</v>
      </c>
      <c r="K6480" s="4"/>
      <c r="L6480" s="4">
        <v>1</v>
      </c>
      <c r="M6480" s="4" t="s">
        <v>1090</v>
      </c>
      <c r="N6480" s="4"/>
    </row>
    <row r="6481" spans="1:14" hidden="1" x14ac:dyDescent="0.3">
      <c r="A6481" s="5" t="s">
        <v>603</v>
      </c>
      <c r="B6481" s="5">
        <v>53</v>
      </c>
      <c r="C6481" s="5">
        <v>53.1</v>
      </c>
      <c r="D6481" s="4">
        <v>377</v>
      </c>
      <c r="E6481" s="4" t="s">
        <v>861</v>
      </c>
      <c r="F6481" s="4" t="s">
        <v>901</v>
      </c>
      <c r="G6481" s="4" t="s">
        <v>1760</v>
      </c>
      <c r="H6481" s="52">
        <v>8.4678296851590176</v>
      </c>
      <c r="I6481" s="4"/>
      <c r="J6481" s="4"/>
      <c r="K6481" s="4"/>
      <c r="L6481" s="4">
        <v>1</v>
      </c>
      <c r="M6481" s="4" t="s">
        <v>1904</v>
      </c>
      <c r="N6481" s="4"/>
    </row>
    <row r="6482" spans="1:14" hidden="1" x14ac:dyDescent="0.3">
      <c r="A6482" s="5" t="s">
        <v>603</v>
      </c>
      <c r="B6482" s="5">
        <v>53</v>
      </c>
      <c r="C6482" s="5">
        <v>53.1</v>
      </c>
      <c r="D6482" s="4">
        <v>377</v>
      </c>
      <c r="E6482" s="4" t="s">
        <v>861</v>
      </c>
      <c r="F6482" s="4" t="s">
        <v>901</v>
      </c>
      <c r="G6482" s="4" t="s">
        <v>967</v>
      </c>
      <c r="H6482" s="4">
        <v>9.5893754221779717E-2</v>
      </c>
      <c r="I6482" s="4"/>
      <c r="J6482" s="4" t="s">
        <v>856</v>
      </c>
      <c r="K6482" s="4"/>
      <c r="L6482" s="4">
        <v>1</v>
      </c>
      <c r="M6482" s="4" t="s">
        <v>1090</v>
      </c>
      <c r="N6482" s="4"/>
    </row>
    <row r="6483" spans="1:14" hidden="1" x14ac:dyDescent="0.3">
      <c r="A6483" s="5" t="s">
        <v>603</v>
      </c>
      <c r="B6483" s="5">
        <v>53</v>
      </c>
      <c r="C6483" s="5">
        <v>53.1</v>
      </c>
      <c r="D6483" s="4">
        <v>377</v>
      </c>
      <c r="E6483" s="4" t="s">
        <v>861</v>
      </c>
      <c r="F6483" s="12" t="s">
        <v>901</v>
      </c>
      <c r="G6483" s="4" t="s">
        <v>1759</v>
      </c>
      <c r="H6483" s="4">
        <v>0.8120119786205291</v>
      </c>
      <c r="I6483" s="4"/>
      <c r="J6483" s="4" t="s">
        <v>856</v>
      </c>
      <c r="K6483" s="4"/>
      <c r="L6483" s="4">
        <v>1</v>
      </c>
      <c r="M6483" s="4" t="s">
        <v>1090</v>
      </c>
      <c r="N6483" s="4"/>
    </row>
    <row r="6484" spans="1:14" hidden="1" x14ac:dyDescent="0.3">
      <c r="A6484" s="5" t="s">
        <v>603</v>
      </c>
      <c r="B6484" s="5">
        <v>53</v>
      </c>
      <c r="C6484" s="5">
        <v>53.1</v>
      </c>
      <c r="D6484" s="4">
        <v>377</v>
      </c>
      <c r="E6484" s="4" t="s">
        <v>861</v>
      </c>
      <c r="F6484" s="4" t="s">
        <v>901</v>
      </c>
      <c r="G6484" s="4" t="s">
        <v>1352</v>
      </c>
      <c r="H6484" s="4">
        <v>0.71399999999999997</v>
      </c>
      <c r="I6484" s="4"/>
      <c r="J6484" s="4"/>
      <c r="K6484" s="4"/>
      <c r="L6484" s="4">
        <v>1</v>
      </c>
      <c r="M6484" s="4" t="s">
        <v>1090</v>
      </c>
      <c r="N6484" s="4"/>
    </row>
    <row r="6485" spans="1:14" hidden="1" x14ac:dyDescent="0.3">
      <c r="A6485" s="5" t="s">
        <v>603</v>
      </c>
      <c r="B6485" s="5">
        <v>53</v>
      </c>
      <c r="C6485" s="5">
        <v>53.1</v>
      </c>
      <c r="D6485" s="4">
        <v>377</v>
      </c>
      <c r="E6485" s="4" t="s">
        <v>861</v>
      </c>
      <c r="F6485" s="4" t="s">
        <v>901</v>
      </c>
      <c r="G6485" s="4" t="s">
        <v>1353</v>
      </c>
      <c r="H6485" s="4">
        <v>0.70856095280279496</v>
      </c>
      <c r="I6485" s="4"/>
      <c r="J6485" s="4" t="s">
        <v>973</v>
      </c>
      <c r="K6485" s="4"/>
      <c r="L6485" s="4">
        <v>1</v>
      </c>
      <c r="M6485" s="4" t="s">
        <v>1090</v>
      </c>
      <c r="N6485" s="4"/>
    </row>
    <row r="6486" spans="1:14" hidden="1" x14ac:dyDescent="0.3">
      <c r="A6486" s="5" t="s">
        <v>603</v>
      </c>
      <c r="B6486" s="5">
        <v>53</v>
      </c>
      <c r="C6486" s="5">
        <v>53.1</v>
      </c>
      <c r="D6486" s="4">
        <v>377</v>
      </c>
      <c r="E6486" s="4" t="s">
        <v>861</v>
      </c>
      <c r="F6486" s="4" t="s">
        <v>901</v>
      </c>
      <c r="G6486" s="4" t="s">
        <v>1354</v>
      </c>
      <c r="H6486" s="4">
        <v>0.54756680349929898</v>
      </c>
      <c r="I6486" s="4"/>
      <c r="J6486" s="4" t="s">
        <v>973</v>
      </c>
      <c r="K6486" s="4"/>
      <c r="L6486" s="4">
        <v>1</v>
      </c>
      <c r="M6486" s="4" t="s">
        <v>1090</v>
      </c>
      <c r="N6486" s="4"/>
    </row>
    <row r="6487" spans="1:14" hidden="1" x14ac:dyDescent="0.3">
      <c r="A6487" s="5" t="s">
        <v>603</v>
      </c>
      <c r="B6487" s="5">
        <v>53</v>
      </c>
      <c r="C6487" s="5">
        <v>53.1</v>
      </c>
      <c r="D6487" s="4">
        <v>377</v>
      </c>
      <c r="E6487" s="4" t="s">
        <v>861</v>
      </c>
      <c r="F6487" s="4" t="s">
        <v>901</v>
      </c>
      <c r="G6487" s="4" t="s">
        <v>853</v>
      </c>
      <c r="H6487" s="4">
        <v>2</v>
      </c>
      <c r="I6487" s="4"/>
      <c r="J6487" s="4" t="s">
        <v>1355</v>
      </c>
      <c r="K6487" s="4"/>
      <c r="L6487" s="4">
        <v>1</v>
      </c>
      <c r="M6487" s="4" t="s">
        <v>1090</v>
      </c>
      <c r="N6487" s="4"/>
    </row>
    <row r="6488" spans="1:14" hidden="1" x14ac:dyDescent="0.3">
      <c r="A6488" s="5" t="s">
        <v>603</v>
      </c>
      <c r="B6488" s="5">
        <v>53</v>
      </c>
      <c r="C6488" s="5">
        <v>53.1</v>
      </c>
      <c r="D6488" s="5">
        <v>378</v>
      </c>
      <c r="E6488" s="4" t="s">
        <v>861</v>
      </c>
      <c r="F6488" s="12">
        <v>0</v>
      </c>
      <c r="G6488" s="4" t="s">
        <v>1896</v>
      </c>
      <c r="H6488" s="4">
        <v>0.4</v>
      </c>
      <c r="I6488" s="4"/>
      <c r="J6488" s="17" t="s">
        <v>1347</v>
      </c>
      <c r="K6488" s="4"/>
      <c r="L6488" s="4">
        <v>1</v>
      </c>
      <c r="M6488" s="4" t="s">
        <v>1090</v>
      </c>
      <c r="N6488" s="4"/>
    </row>
    <row r="6489" spans="1:14" hidden="1" x14ac:dyDescent="0.3">
      <c r="A6489" s="5" t="s">
        <v>603</v>
      </c>
      <c r="B6489" s="5">
        <v>53</v>
      </c>
      <c r="C6489" s="5">
        <v>53.1</v>
      </c>
      <c r="D6489" s="5">
        <v>378</v>
      </c>
      <c r="E6489" s="4" t="s">
        <v>861</v>
      </c>
      <c r="F6489" s="12">
        <v>1</v>
      </c>
      <c r="G6489" s="4" t="s">
        <v>1896</v>
      </c>
      <c r="H6489" s="4">
        <v>13.1</v>
      </c>
      <c r="I6489" s="4"/>
      <c r="J6489" s="17" t="s">
        <v>1347</v>
      </c>
      <c r="K6489" s="4"/>
      <c r="L6489" s="4">
        <v>1</v>
      </c>
      <c r="M6489" s="4" t="s">
        <v>1090</v>
      </c>
      <c r="N6489" s="4"/>
    </row>
    <row r="6490" spans="1:14" hidden="1" x14ac:dyDescent="0.3">
      <c r="A6490" s="5" t="s">
        <v>603</v>
      </c>
      <c r="B6490" s="5">
        <v>53</v>
      </c>
      <c r="C6490" s="5">
        <v>53.1</v>
      </c>
      <c r="D6490" s="5">
        <v>378</v>
      </c>
      <c r="E6490" s="4" t="s">
        <v>861</v>
      </c>
      <c r="F6490" s="12">
        <v>2</v>
      </c>
      <c r="G6490" s="4" t="s">
        <v>1896</v>
      </c>
      <c r="H6490" s="4">
        <v>32</v>
      </c>
      <c r="I6490" s="4"/>
      <c r="J6490" s="17" t="s">
        <v>1347</v>
      </c>
      <c r="K6490" s="4"/>
      <c r="L6490" s="4">
        <v>1</v>
      </c>
      <c r="M6490" s="4" t="s">
        <v>1090</v>
      </c>
      <c r="N6490" s="4"/>
    </row>
    <row r="6491" spans="1:14" hidden="1" x14ac:dyDescent="0.3">
      <c r="A6491" s="5" t="s">
        <v>603</v>
      </c>
      <c r="B6491" s="5">
        <v>53</v>
      </c>
      <c r="C6491" s="5">
        <v>53.1</v>
      </c>
      <c r="D6491" s="5">
        <v>378</v>
      </c>
      <c r="E6491" s="4" t="s">
        <v>861</v>
      </c>
      <c r="F6491" s="12">
        <v>3</v>
      </c>
      <c r="G6491" s="4" t="s">
        <v>1896</v>
      </c>
      <c r="H6491" s="4"/>
      <c r="I6491" s="4"/>
      <c r="J6491" s="17" t="s">
        <v>1347</v>
      </c>
      <c r="K6491" s="4"/>
      <c r="L6491" s="4">
        <v>1</v>
      </c>
      <c r="M6491" s="4" t="s">
        <v>1090</v>
      </c>
      <c r="N6491" s="4"/>
    </row>
    <row r="6492" spans="1:14" hidden="1" x14ac:dyDescent="0.3">
      <c r="A6492" s="5" t="s">
        <v>603</v>
      </c>
      <c r="B6492" s="5">
        <v>53</v>
      </c>
      <c r="C6492" s="5">
        <v>53.1</v>
      </c>
      <c r="D6492" s="5">
        <v>378</v>
      </c>
      <c r="E6492" s="4" t="s">
        <v>861</v>
      </c>
      <c r="F6492" s="12">
        <v>4</v>
      </c>
      <c r="G6492" s="4" t="s">
        <v>1896</v>
      </c>
      <c r="H6492" s="4">
        <v>38</v>
      </c>
      <c r="I6492" s="4"/>
      <c r="J6492" s="17" t="s">
        <v>1347</v>
      </c>
      <c r="K6492" s="4"/>
      <c r="L6492" s="4">
        <v>1</v>
      </c>
      <c r="M6492" s="4" t="s">
        <v>1090</v>
      </c>
      <c r="N6492" s="4"/>
    </row>
    <row r="6493" spans="1:14" hidden="1" x14ac:dyDescent="0.3">
      <c r="A6493" s="5" t="s">
        <v>603</v>
      </c>
      <c r="B6493" s="5">
        <v>53</v>
      </c>
      <c r="C6493" s="5">
        <v>53.1</v>
      </c>
      <c r="D6493" s="5">
        <v>378</v>
      </c>
      <c r="E6493" s="4" t="s">
        <v>861</v>
      </c>
      <c r="F6493" s="12">
        <v>5</v>
      </c>
      <c r="G6493" s="4" t="s">
        <v>1896</v>
      </c>
      <c r="H6493" s="4">
        <v>46</v>
      </c>
      <c r="I6493" s="4"/>
      <c r="J6493" s="17" t="s">
        <v>1347</v>
      </c>
      <c r="K6493" s="4"/>
      <c r="L6493" s="4">
        <v>1</v>
      </c>
      <c r="M6493" s="4" t="s">
        <v>1090</v>
      </c>
      <c r="N6493" s="4"/>
    </row>
    <row r="6494" spans="1:14" hidden="1" x14ac:dyDescent="0.3">
      <c r="A6494" s="5" t="s">
        <v>603</v>
      </c>
      <c r="B6494" s="5">
        <v>53</v>
      </c>
      <c r="C6494" s="5">
        <v>53.1</v>
      </c>
      <c r="D6494" s="5">
        <v>378</v>
      </c>
      <c r="E6494" s="4" t="s">
        <v>861</v>
      </c>
      <c r="F6494" s="12">
        <v>7.5</v>
      </c>
      <c r="G6494" s="4" t="s">
        <v>1896</v>
      </c>
      <c r="H6494" s="4">
        <v>49</v>
      </c>
      <c r="I6494" s="4"/>
      <c r="J6494" s="17" t="s">
        <v>1347</v>
      </c>
      <c r="K6494" s="4"/>
      <c r="L6494" s="4">
        <v>1</v>
      </c>
      <c r="M6494" s="4" t="s">
        <v>1090</v>
      </c>
      <c r="N6494" s="4"/>
    </row>
    <row r="6495" spans="1:14" hidden="1" x14ac:dyDescent="0.3">
      <c r="A6495" s="5" t="s">
        <v>603</v>
      </c>
      <c r="B6495" s="5">
        <v>53</v>
      </c>
      <c r="C6495" s="5">
        <v>53.1</v>
      </c>
      <c r="D6495" s="5">
        <v>378</v>
      </c>
      <c r="E6495" s="4" t="s">
        <v>861</v>
      </c>
      <c r="F6495" s="12">
        <v>10</v>
      </c>
      <c r="G6495" s="4" t="s">
        <v>1896</v>
      </c>
      <c r="H6495" s="4">
        <v>67</v>
      </c>
      <c r="I6495" s="4"/>
      <c r="J6495" s="17" t="s">
        <v>1347</v>
      </c>
      <c r="K6495" s="4"/>
      <c r="L6495" s="4">
        <v>1</v>
      </c>
      <c r="M6495" s="4" t="s">
        <v>1090</v>
      </c>
      <c r="N6495" s="4"/>
    </row>
    <row r="6496" spans="1:14" hidden="1" x14ac:dyDescent="0.3">
      <c r="A6496" s="5" t="s">
        <v>603</v>
      </c>
      <c r="B6496" s="5">
        <v>53</v>
      </c>
      <c r="C6496" s="5">
        <v>53.1</v>
      </c>
      <c r="D6496" s="5">
        <v>378</v>
      </c>
      <c r="E6496" s="4" t="s">
        <v>861</v>
      </c>
      <c r="F6496" s="12">
        <v>14</v>
      </c>
      <c r="G6496" s="4" t="s">
        <v>1896</v>
      </c>
      <c r="H6496" s="4">
        <v>50</v>
      </c>
      <c r="I6496" s="4"/>
      <c r="J6496" s="17" t="s">
        <v>1347</v>
      </c>
      <c r="K6496" s="4"/>
      <c r="L6496" s="4">
        <v>1</v>
      </c>
      <c r="M6496" s="4" t="s">
        <v>1090</v>
      </c>
      <c r="N6496" s="4"/>
    </row>
    <row r="6497" spans="1:14" hidden="1" x14ac:dyDescent="0.3">
      <c r="A6497" s="5" t="s">
        <v>603</v>
      </c>
      <c r="B6497" s="5">
        <v>53</v>
      </c>
      <c r="C6497" s="5">
        <v>53.1</v>
      </c>
      <c r="D6497" s="5">
        <v>378</v>
      </c>
      <c r="E6497" s="4" t="s">
        <v>861</v>
      </c>
      <c r="F6497" s="12">
        <v>17</v>
      </c>
      <c r="G6497" s="4" t="s">
        <v>1896</v>
      </c>
      <c r="H6497" s="4">
        <v>58</v>
      </c>
      <c r="I6497" s="4"/>
      <c r="J6497" s="17" t="s">
        <v>1347</v>
      </c>
      <c r="K6497" s="4"/>
      <c r="L6497" s="4">
        <v>1</v>
      </c>
      <c r="M6497" s="4" t="s">
        <v>1090</v>
      </c>
      <c r="N6497" s="4"/>
    </row>
    <row r="6498" spans="1:14" hidden="1" x14ac:dyDescent="0.3">
      <c r="A6498" s="5" t="s">
        <v>603</v>
      </c>
      <c r="B6498" s="5">
        <v>53</v>
      </c>
      <c r="C6498" s="5">
        <v>53.1</v>
      </c>
      <c r="D6498" s="5">
        <v>378</v>
      </c>
      <c r="E6498" s="4" t="s">
        <v>861</v>
      </c>
      <c r="F6498" s="12">
        <v>20</v>
      </c>
      <c r="G6498" s="4" t="s">
        <v>1896</v>
      </c>
      <c r="H6498" s="4">
        <v>75</v>
      </c>
      <c r="I6498" s="4"/>
      <c r="J6498" s="17" t="s">
        <v>1347</v>
      </c>
      <c r="K6498" s="4"/>
      <c r="L6498" s="4">
        <v>1</v>
      </c>
      <c r="M6498" s="4" t="s">
        <v>1090</v>
      </c>
      <c r="N6498" s="4"/>
    </row>
    <row r="6499" spans="1:14" hidden="1" x14ac:dyDescent="0.3">
      <c r="A6499" s="5" t="s">
        <v>603</v>
      </c>
      <c r="B6499" s="5">
        <v>53</v>
      </c>
      <c r="C6499" s="5">
        <v>53.1</v>
      </c>
      <c r="D6499" s="5">
        <v>378</v>
      </c>
      <c r="E6499" s="4" t="s">
        <v>861</v>
      </c>
      <c r="F6499" s="12">
        <v>0</v>
      </c>
      <c r="G6499" s="4" t="s">
        <v>2229</v>
      </c>
      <c r="H6499" s="4">
        <v>0.19</v>
      </c>
      <c r="I6499" s="4"/>
      <c r="J6499" s="17" t="s">
        <v>1347</v>
      </c>
      <c r="K6499" s="4"/>
      <c r="L6499" s="4">
        <v>1</v>
      </c>
      <c r="M6499" s="4" t="s">
        <v>1090</v>
      </c>
      <c r="N6499" s="4"/>
    </row>
    <row r="6500" spans="1:14" hidden="1" x14ac:dyDescent="0.3">
      <c r="A6500" s="5" t="s">
        <v>603</v>
      </c>
      <c r="B6500" s="5">
        <v>53</v>
      </c>
      <c r="C6500" s="5">
        <v>53.1</v>
      </c>
      <c r="D6500" s="5">
        <v>378</v>
      </c>
      <c r="E6500" s="4" t="s">
        <v>861</v>
      </c>
      <c r="F6500" s="12">
        <v>1</v>
      </c>
      <c r="G6500" s="4" t="s">
        <v>2229</v>
      </c>
      <c r="H6500" s="4">
        <v>0.23</v>
      </c>
      <c r="I6500" s="4"/>
      <c r="J6500" s="17" t="s">
        <v>1347</v>
      </c>
      <c r="K6500" s="4"/>
      <c r="L6500" s="4">
        <v>1</v>
      </c>
      <c r="M6500" s="4" t="s">
        <v>1090</v>
      </c>
      <c r="N6500" s="4"/>
    </row>
    <row r="6501" spans="1:14" hidden="1" x14ac:dyDescent="0.3">
      <c r="A6501" s="5" t="s">
        <v>603</v>
      </c>
      <c r="B6501" s="5">
        <v>53</v>
      </c>
      <c r="C6501" s="5">
        <v>53.1</v>
      </c>
      <c r="D6501" s="5">
        <v>378</v>
      </c>
      <c r="E6501" s="4" t="s">
        <v>861</v>
      </c>
      <c r="F6501" s="12">
        <v>2</v>
      </c>
      <c r="G6501" s="4" t="s">
        <v>2229</v>
      </c>
      <c r="H6501" s="4">
        <v>7.0000000000000007E-2</v>
      </c>
      <c r="I6501" s="4"/>
      <c r="J6501" s="17" t="s">
        <v>1347</v>
      </c>
      <c r="K6501" s="4"/>
      <c r="L6501" s="4">
        <v>1</v>
      </c>
      <c r="M6501" s="4" t="s">
        <v>1090</v>
      </c>
      <c r="N6501" s="4"/>
    </row>
    <row r="6502" spans="1:14" hidden="1" x14ac:dyDescent="0.3">
      <c r="A6502" s="5" t="s">
        <v>603</v>
      </c>
      <c r="B6502" s="5">
        <v>53</v>
      </c>
      <c r="C6502" s="5">
        <v>53.1</v>
      </c>
      <c r="D6502" s="5">
        <v>378</v>
      </c>
      <c r="E6502" s="4" t="s">
        <v>861</v>
      </c>
      <c r="F6502" s="12">
        <v>3</v>
      </c>
      <c r="G6502" s="4" t="s">
        <v>2229</v>
      </c>
      <c r="H6502" s="4"/>
      <c r="I6502" s="4"/>
      <c r="J6502" s="17" t="s">
        <v>1347</v>
      </c>
      <c r="K6502" s="4"/>
      <c r="L6502" s="4">
        <v>1</v>
      </c>
      <c r="M6502" s="4" t="s">
        <v>1090</v>
      </c>
      <c r="N6502" s="4"/>
    </row>
    <row r="6503" spans="1:14" hidden="1" x14ac:dyDescent="0.3">
      <c r="A6503" s="5" t="s">
        <v>603</v>
      </c>
      <c r="B6503" s="5">
        <v>53</v>
      </c>
      <c r="C6503" s="5">
        <v>53.1</v>
      </c>
      <c r="D6503" s="5">
        <v>378</v>
      </c>
      <c r="E6503" s="4" t="s">
        <v>861</v>
      </c>
      <c r="F6503" s="12">
        <v>4</v>
      </c>
      <c r="G6503" s="4" t="s">
        <v>2229</v>
      </c>
      <c r="H6503" s="4">
        <v>0.11</v>
      </c>
      <c r="I6503" s="4"/>
      <c r="J6503" s="17" t="s">
        <v>1347</v>
      </c>
      <c r="K6503" s="4"/>
      <c r="L6503" s="4">
        <v>1</v>
      </c>
      <c r="M6503" s="4" t="s">
        <v>1090</v>
      </c>
      <c r="N6503" s="4"/>
    </row>
    <row r="6504" spans="1:14" hidden="1" x14ac:dyDescent="0.3">
      <c r="A6504" s="5" t="s">
        <v>603</v>
      </c>
      <c r="B6504" s="5">
        <v>53</v>
      </c>
      <c r="C6504" s="5">
        <v>53.1</v>
      </c>
      <c r="D6504" s="5">
        <v>378</v>
      </c>
      <c r="E6504" s="4" t="s">
        <v>861</v>
      </c>
      <c r="F6504" s="12">
        <v>5</v>
      </c>
      <c r="G6504" s="4" t="s">
        <v>2229</v>
      </c>
      <c r="H6504" s="4">
        <v>0.25</v>
      </c>
      <c r="I6504" s="4"/>
      <c r="J6504" s="17" t="s">
        <v>1347</v>
      </c>
      <c r="K6504" s="4"/>
      <c r="L6504" s="4">
        <v>1</v>
      </c>
      <c r="M6504" s="4" t="s">
        <v>1090</v>
      </c>
      <c r="N6504" s="4"/>
    </row>
    <row r="6505" spans="1:14" hidden="1" x14ac:dyDescent="0.3">
      <c r="A6505" s="5" t="s">
        <v>603</v>
      </c>
      <c r="B6505" s="5">
        <v>53</v>
      </c>
      <c r="C6505" s="5">
        <v>53.1</v>
      </c>
      <c r="D6505" s="5">
        <v>378</v>
      </c>
      <c r="E6505" s="4" t="s">
        <v>861</v>
      </c>
      <c r="F6505" s="12">
        <v>7.5</v>
      </c>
      <c r="G6505" s="4" t="s">
        <v>2229</v>
      </c>
      <c r="H6505" s="4">
        <v>0.09</v>
      </c>
      <c r="I6505" s="4"/>
      <c r="J6505" s="17" t="s">
        <v>1347</v>
      </c>
      <c r="K6505" s="4"/>
      <c r="L6505" s="4">
        <v>1</v>
      </c>
      <c r="M6505" s="4" t="s">
        <v>1090</v>
      </c>
      <c r="N6505" s="4"/>
    </row>
    <row r="6506" spans="1:14" hidden="1" x14ac:dyDescent="0.3">
      <c r="A6506" s="5" t="s">
        <v>603</v>
      </c>
      <c r="B6506" s="5">
        <v>53</v>
      </c>
      <c r="C6506" s="5">
        <v>53.1</v>
      </c>
      <c r="D6506" s="5">
        <v>378</v>
      </c>
      <c r="E6506" s="4" t="s">
        <v>861</v>
      </c>
      <c r="F6506" s="12">
        <v>10</v>
      </c>
      <c r="G6506" s="4" t="s">
        <v>2229</v>
      </c>
      <c r="H6506" s="4">
        <v>0.44</v>
      </c>
      <c r="I6506" s="4"/>
      <c r="J6506" s="17" t="s">
        <v>1347</v>
      </c>
      <c r="K6506" s="4"/>
      <c r="L6506" s="4">
        <v>1</v>
      </c>
      <c r="M6506" s="4" t="s">
        <v>1090</v>
      </c>
      <c r="N6506" s="4"/>
    </row>
    <row r="6507" spans="1:14" hidden="1" x14ac:dyDescent="0.3">
      <c r="A6507" s="5" t="s">
        <v>603</v>
      </c>
      <c r="B6507" s="5">
        <v>53</v>
      </c>
      <c r="C6507" s="5">
        <v>53.1</v>
      </c>
      <c r="D6507" s="5">
        <v>378</v>
      </c>
      <c r="E6507" s="4" t="s">
        <v>861</v>
      </c>
      <c r="F6507" s="12">
        <v>14</v>
      </c>
      <c r="G6507" s="4" t="s">
        <v>2229</v>
      </c>
      <c r="H6507" s="4">
        <v>0.13</v>
      </c>
      <c r="I6507" s="4"/>
      <c r="J6507" s="17" t="s">
        <v>1347</v>
      </c>
      <c r="K6507" s="4"/>
      <c r="L6507" s="4">
        <v>1</v>
      </c>
      <c r="M6507" s="4" t="s">
        <v>1090</v>
      </c>
      <c r="N6507" s="4"/>
    </row>
    <row r="6508" spans="1:14" hidden="1" x14ac:dyDescent="0.3">
      <c r="A6508" s="5" t="s">
        <v>603</v>
      </c>
      <c r="B6508" s="5">
        <v>53</v>
      </c>
      <c r="C6508" s="5">
        <v>53.1</v>
      </c>
      <c r="D6508" s="5">
        <v>378</v>
      </c>
      <c r="E6508" s="4" t="s">
        <v>861</v>
      </c>
      <c r="F6508" s="12">
        <v>17</v>
      </c>
      <c r="G6508" s="4" t="s">
        <v>2229</v>
      </c>
      <c r="H6508" s="4">
        <v>0.55000000000000004</v>
      </c>
      <c r="I6508" s="4"/>
      <c r="J6508" s="17" t="s">
        <v>1347</v>
      </c>
      <c r="K6508" s="4"/>
      <c r="L6508" s="4">
        <v>1</v>
      </c>
      <c r="M6508" s="4" t="s">
        <v>1090</v>
      </c>
      <c r="N6508" s="4"/>
    </row>
    <row r="6509" spans="1:14" hidden="1" x14ac:dyDescent="0.3">
      <c r="A6509" s="5" t="s">
        <v>603</v>
      </c>
      <c r="B6509" s="5">
        <v>53</v>
      </c>
      <c r="C6509" s="5">
        <v>53.1</v>
      </c>
      <c r="D6509" s="5">
        <v>378</v>
      </c>
      <c r="E6509" s="4" t="s">
        <v>861</v>
      </c>
      <c r="F6509" s="12">
        <v>20</v>
      </c>
      <c r="G6509" s="4" t="s">
        <v>2229</v>
      </c>
      <c r="H6509" s="4">
        <v>0.13</v>
      </c>
      <c r="I6509" s="4"/>
      <c r="J6509" s="17" t="s">
        <v>1347</v>
      </c>
      <c r="K6509" s="4"/>
      <c r="L6509" s="4">
        <v>1</v>
      </c>
      <c r="M6509" s="4" t="s">
        <v>1090</v>
      </c>
      <c r="N6509" s="4"/>
    </row>
    <row r="6510" spans="1:14" hidden="1" x14ac:dyDescent="0.3">
      <c r="A6510" s="5" t="s">
        <v>603</v>
      </c>
      <c r="B6510" s="5">
        <v>53</v>
      </c>
      <c r="C6510" s="5">
        <v>53.1</v>
      </c>
      <c r="D6510" s="5">
        <v>378</v>
      </c>
      <c r="E6510" s="4" t="s">
        <v>861</v>
      </c>
      <c r="F6510" s="12">
        <v>0</v>
      </c>
      <c r="G6510" s="4" t="s">
        <v>874</v>
      </c>
      <c r="H6510" s="4">
        <v>203.17909519304283</v>
      </c>
      <c r="I6510" s="4"/>
      <c r="J6510" s="17" t="s">
        <v>1348</v>
      </c>
      <c r="K6510" s="4"/>
      <c r="L6510" s="4">
        <v>1</v>
      </c>
      <c r="M6510" s="4" t="s">
        <v>1090</v>
      </c>
      <c r="N6510" s="4"/>
    </row>
    <row r="6511" spans="1:14" hidden="1" x14ac:dyDescent="0.3">
      <c r="A6511" s="5" t="s">
        <v>603</v>
      </c>
      <c r="B6511" s="5">
        <v>53</v>
      </c>
      <c r="C6511" s="5">
        <v>53.1</v>
      </c>
      <c r="D6511" s="5">
        <v>378</v>
      </c>
      <c r="E6511" s="4" t="s">
        <v>861</v>
      </c>
      <c r="F6511" s="12">
        <v>0.1</v>
      </c>
      <c r="G6511" s="4" t="s">
        <v>874</v>
      </c>
      <c r="H6511" s="4">
        <v>203.95650010506608</v>
      </c>
      <c r="I6511" s="4"/>
      <c r="J6511" s="17" t="s">
        <v>1348</v>
      </c>
      <c r="K6511" s="4"/>
      <c r="L6511" s="4">
        <v>1</v>
      </c>
      <c r="M6511" s="4" t="s">
        <v>1090</v>
      </c>
      <c r="N6511" s="4"/>
    </row>
    <row r="6512" spans="1:14" hidden="1" x14ac:dyDescent="0.3">
      <c r="A6512" s="5" t="s">
        <v>603</v>
      </c>
      <c r="B6512" s="5">
        <v>53</v>
      </c>
      <c r="C6512" s="5">
        <v>53.1</v>
      </c>
      <c r="D6512" s="5">
        <v>378</v>
      </c>
      <c r="E6512" s="4" t="s">
        <v>861</v>
      </c>
      <c r="F6512" s="12">
        <v>0.2</v>
      </c>
      <c r="G6512" s="4" t="s">
        <v>874</v>
      </c>
      <c r="H6512" s="4">
        <v>203.76855606040112</v>
      </c>
      <c r="I6512" s="4"/>
      <c r="J6512" s="17" t="s">
        <v>1348</v>
      </c>
      <c r="K6512" s="4"/>
      <c r="L6512" s="4">
        <v>1</v>
      </c>
      <c r="M6512" s="4" t="s">
        <v>1090</v>
      </c>
      <c r="N6512" s="4"/>
    </row>
    <row r="6513" spans="1:14" hidden="1" x14ac:dyDescent="0.3">
      <c r="A6513" s="5" t="s">
        <v>603</v>
      </c>
      <c r="B6513" s="5">
        <v>53</v>
      </c>
      <c r="C6513" s="5">
        <v>53.1</v>
      </c>
      <c r="D6513" s="5">
        <v>378</v>
      </c>
      <c r="E6513" s="4" t="s">
        <v>861</v>
      </c>
      <c r="F6513" s="12">
        <v>0.3</v>
      </c>
      <c r="G6513" s="4" t="s">
        <v>874</v>
      </c>
      <c r="H6513" s="4">
        <v>193.82460751540023</v>
      </c>
      <c r="I6513" s="4"/>
      <c r="J6513" s="17" t="s">
        <v>1348</v>
      </c>
      <c r="K6513" s="4"/>
      <c r="L6513" s="4">
        <v>1</v>
      </c>
      <c r="M6513" s="4" t="s">
        <v>1090</v>
      </c>
      <c r="N6513" s="4"/>
    </row>
    <row r="6514" spans="1:14" hidden="1" x14ac:dyDescent="0.3">
      <c r="A6514" s="5" t="s">
        <v>603</v>
      </c>
      <c r="B6514" s="5">
        <v>53</v>
      </c>
      <c r="C6514" s="5">
        <v>53.1</v>
      </c>
      <c r="D6514" s="5">
        <v>378</v>
      </c>
      <c r="E6514" s="4" t="s">
        <v>861</v>
      </c>
      <c r="F6514" s="12">
        <v>0.4</v>
      </c>
      <c r="G6514" s="4" t="s">
        <v>874</v>
      </c>
      <c r="H6514" s="4">
        <v>193.49902768045033</v>
      </c>
      <c r="I6514" s="4"/>
      <c r="J6514" s="17" t="s">
        <v>1348</v>
      </c>
      <c r="K6514" s="4"/>
      <c r="L6514" s="4">
        <v>1</v>
      </c>
      <c r="M6514" s="4" t="s">
        <v>1090</v>
      </c>
      <c r="N6514" s="4"/>
    </row>
    <row r="6515" spans="1:14" hidden="1" x14ac:dyDescent="0.3">
      <c r="A6515" s="5" t="s">
        <v>603</v>
      </c>
      <c r="B6515" s="5">
        <v>53</v>
      </c>
      <c r="C6515" s="5">
        <v>53.1</v>
      </c>
      <c r="D6515" s="5">
        <v>378</v>
      </c>
      <c r="E6515" s="4" t="s">
        <v>861</v>
      </c>
      <c r="F6515" s="12">
        <v>0.5</v>
      </c>
      <c r="G6515" s="4" t="s">
        <v>874</v>
      </c>
      <c r="H6515" s="4">
        <v>185.48103098709191</v>
      </c>
      <c r="I6515" s="4"/>
      <c r="J6515" s="17" t="s">
        <v>1348</v>
      </c>
      <c r="K6515" s="4"/>
      <c r="L6515" s="4">
        <v>1</v>
      </c>
      <c r="M6515" s="4" t="s">
        <v>1090</v>
      </c>
      <c r="N6515" s="4"/>
    </row>
    <row r="6516" spans="1:14" hidden="1" x14ac:dyDescent="0.3">
      <c r="A6516" s="5" t="s">
        <v>603</v>
      </c>
      <c r="B6516" s="5">
        <v>53</v>
      </c>
      <c r="C6516" s="5">
        <v>53.1</v>
      </c>
      <c r="D6516" s="5">
        <v>378</v>
      </c>
      <c r="E6516" s="4" t="s">
        <v>861</v>
      </c>
      <c r="F6516" s="12">
        <v>0.6</v>
      </c>
      <c r="G6516" s="4" t="s">
        <v>874</v>
      </c>
      <c r="H6516" s="4">
        <v>188.12648579760332</v>
      </c>
      <c r="I6516" s="4"/>
      <c r="J6516" s="17" t="s">
        <v>1348</v>
      </c>
      <c r="K6516" s="4"/>
      <c r="L6516" s="4">
        <v>1</v>
      </c>
      <c r="M6516" s="4" t="s">
        <v>1090</v>
      </c>
      <c r="N6516" s="4"/>
    </row>
    <row r="6517" spans="1:14" hidden="1" x14ac:dyDescent="0.3">
      <c r="A6517" s="5" t="s">
        <v>603</v>
      </c>
      <c r="B6517" s="5">
        <v>53</v>
      </c>
      <c r="C6517" s="5">
        <v>53.1</v>
      </c>
      <c r="D6517" s="5">
        <v>378</v>
      </c>
      <c r="E6517" s="4" t="s">
        <v>861</v>
      </c>
      <c r="F6517" s="12">
        <v>0.7</v>
      </c>
      <c r="G6517" s="4" t="s">
        <v>874</v>
      </c>
      <c r="H6517" s="4">
        <v>185.72402934787087</v>
      </c>
      <c r="I6517" s="4"/>
      <c r="J6517" s="17" t="s">
        <v>1348</v>
      </c>
      <c r="K6517" s="4"/>
      <c r="L6517" s="4">
        <v>1</v>
      </c>
      <c r="M6517" s="4" t="s">
        <v>1090</v>
      </c>
      <c r="N6517" s="4"/>
    </row>
    <row r="6518" spans="1:14" hidden="1" x14ac:dyDescent="0.3">
      <c r="A6518" s="5" t="s">
        <v>603</v>
      </c>
      <c r="B6518" s="5">
        <v>53</v>
      </c>
      <c r="C6518" s="5">
        <v>53.1</v>
      </c>
      <c r="D6518" s="5">
        <v>378</v>
      </c>
      <c r="E6518" s="4" t="s">
        <v>861</v>
      </c>
      <c r="F6518" s="12">
        <v>0.8</v>
      </c>
      <c r="G6518" s="4" t="s">
        <v>874</v>
      </c>
      <c r="H6518" s="4">
        <v>109.9977667454385</v>
      </c>
      <c r="I6518" s="4"/>
      <c r="J6518" s="17" t="s">
        <v>1348</v>
      </c>
      <c r="K6518" s="4"/>
      <c r="L6518" s="4">
        <v>1</v>
      </c>
      <c r="M6518" s="4" t="s">
        <v>1090</v>
      </c>
      <c r="N6518" s="4"/>
    </row>
    <row r="6519" spans="1:14" hidden="1" x14ac:dyDescent="0.3">
      <c r="A6519" s="5" t="s">
        <v>603</v>
      </c>
      <c r="B6519" s="5">
        <v>53</v>
      </c>
      <c r="C6519" s="5">
        <v>53.1</v>
      </c>
      <c r="D6519" s="5">
        <v>378</v>
      </c>
      <c r="E6519" s="4" t="s">
        <v>861</v>
      </c>
      <c r="F6519" s="12">
        <v>0.9</v>
      </c>
      <c r="G6519" s="4" t="s">
        <v>874</v>
      </c>
      <c r="H6519" s="4">
        <v>26.189910222412607</v>
      </c>
      <c r="I6519" s="4"/>
      <c r="J6519" s="17" t="s">
        <v>1348</v>
      </c>
      <c r="K6519" s="4"/>
      <c r="L6519" s="4">
        <v>1</v>
      </c>
      <c r="M6519" s="4" t="s">
        <v>1090</v>
      </c>
      <c r="N6519" s="4"/>
    </row>
    <row r="6520" spans="1:14" hidden="1" x14ac:dyDescent="0.3">
      <c r="A6520" s="5" t="s">
        <v>603</v>
      </c>
      <c r="B6520" s="5">
        <v>53</v>
      </c>
      <c r="C6520" s="5">
        <v>53.1</v>
      </c>
      <c r="D6520" s="5">
        <v>378</v>
      </c>
      <c r="E6520" s="4" t="s">
        <v>861</v>
      </c>
      <c r="F6520" s="12">
        <v>1</v>
      </c>
      <c r="G6520" s="4" t="s">
        <v>874</v>
      </c>
      <c r="H6520" s="4">
        <v>-0.34816856921922046</v>
      </c>
      <c r="I6520" s="4"/>
      <c r="J6520" s="17" t="s">
        <v>1348</v>
      </c>
      <c r="K6520" s="4"/>
      <c r="L6520" s="4">
        <v>1</v>
      </c>
      <c r="M6520" s="4" t="s">
        <v>1090</v>
      </c>
      <c r="N6520" s="4"/>
    </row>
    <row r="6521" spans="1:14" hidden="1" x14ac:dyDescent="0.3">
      <c r="A6521" s="5" t="s">
        <v>603</v>
      </c>
      <c r="B6521" s="5">
        <v>53</v>
      </c>
      <c r="C6521" s="5">
        <v>53.1</v>
      </c>
      <c r="D6521" s="5">
        <v>378</v>
      </c>
      <c r="E6521" s="4" t="s">
        <v>861</v>
      </c>
      <c r="F6521" s="12">
        <v>1.1000000000000001</v>
      </c>
      <c r="G6521" s="4" t="s">
        <v>874</v>
      </c>
      <c r="H6521" s="4">
        <v>-0.42410555696264085</v>
      </c>
      <c r="I6521" s="4"/>
      <c r="J6521" s="17" t="s">
        <v>1348</v>
      </c>
      <c r="K6521" s="4"/>
      <c r="L6521" s="4">
        <v>1</v>
      </c>
      <c r="M6521" s="4" t="s">
        <v>1090</v>
      </c>
      <c r="N6521" s="4"/>
    </row>
    <row r="6522" spans="1:14" hidden="1" x14ac:dyDescent="0.3">
      <c r="A6522" s="5" t="s">
        <v>603</v>
      </c>
      <c r="B6522" s="5">
        <v>53</v>
      </c>
      <c r="C6522" s="5">
        <v>53.1</v>
      </c>
      <c r="D6522" s="5">
        <v>378</v>
      </c>
      <c r="E6522" s="4" t="s">
        <v>861</v>
      </c>
      <c r="F6522" s="12">
        <v>1.2</v>
      </c>
      <c r="G6522" s="4" t="s">
        <v>874</v>
      </c>
      <c r="H6522" s="4">
        <v>-0.44973429032604523</v>
      </c>
      <c r="I6522" s="4"/>
      <c r="J6522" s="17" t="s">
        <v>1348</v>
      </c>
      <c r="K6522" s="4"/>
      <c r="L6522" s="4">
        <v>1</v>
      </c>
      <c r="M6522" s="4" t="s">
        <v>1090</v>
      </c>
      <c r="N6522" s="4"/>
    </row>
    <row r="6523" spans="1:14" hidden="1" x14ac:dyDescent="0.3">
      <c r="A6523" s="5" t="s">
        <v>603</v>
      </c>
      <c r="B6523" s="5">
        <v>53</v>
      </c>
      <c r="C6523" s="5">
        <v>53.1</v>
      </c>
      <c r="D6523" s="5">
        <v>378</v>
      </c>
      <c r="E6523" s="4" t="s">
        <v>861</v>
      </c>
      <c r="F6523" s="12">
        <v>1.3</v>
      </c>
      <c r="G6523" s="4" t="s">
        <v>874</v>
      </c>
      <c r="H6523" s="4">
        <v>-0.38898470013130892</v>
      </c>
      <c r="I6523" s="4"/>
      <c r="J6523" s="17" t="s">
        <v>1348</v>
      </c>
      <c r="K6523" s="4"/>
      <c r="L6523" s="4">
        <v>1</v>
      </c>
      <c r="M6523" s="4" t="s">
        <v>1090</v>
      </c>
      <c r="N6523" s="4"/>
    </row>
    <row r="6524" spans="1:14" hidden="1" x14ac:dyDescent="0.3">
      <c r="A6524" s="5" t="s">
        <v>603</v>
      </c>
      <c r="B6524" s="5">
        <v>53</v>
      </c>
      <c r="C6524" s="5">
        <v>53.1</v>
      </c>
      <c r="D6524" s="5">
        <v>378</v>
      </c>
      <c r="E6524" s="4" t="s">
        <v>861</v>
      </c>
      <c r="F6524" s="12">
        <v>1.4</v>
      </c>
      <c r="G6524" s="4" t="s">
        <v>874</v>
      </c>
      <c r="H6524" s="4">
        <v>-0.50478860644002499</v>
      </c>
      <c r="I6524" s="4"/>
      <c r="J6524" s="17" t="s">
        <v>1348</v>
      </c>
      <c r="K6524" s="4"/>
      <c r="L6524" s="4">
        <v>1</v>
      </c>
      <c r="M6524" s="4" t="s">
        <v>1090</v>
      </c>
      <c r="N6524" s="4"/>
    </row>
    <row r="6525" spans="1:14" hidden="1" x14ac:dyDescent="0.3">
      <c r="A6525" s="5" t="s">
        <v>603</v>
      </c>
      <c r="B6525" s="5">
        <v>53</v>
      </c>
      <c r="C6525" s="5">
        <v>53.1</v>
      </c>
      <c r="D6525" s="5">
        <v>378</v>
      </c>
      <c r="E6525" s="4" t="s">
        <v>861</v>
      </c>
      <c r="F6525" s="12">
        <v>1.5</v>
      </c>
      <c r="G6525" s="4" t="s">
        <v>874</v>
      </c>
      <c r="H6525" s="4">
        <v>-0.50289018174643951</v>
      </c>
      <c r="I6525" s="4"/>
      <c r="J6525" s="17" t="s">
        <v>1348</v>
      </c>
      <c r="K6525" s="4"/>
      <c r="L6525" s="4">
        <v>1</v>
      </c>
      <c r="M6525" s="4" t="s">
        <v>1090</v>
      </c>
      <c r="N6525" s="4"/>
    </row>
    <row r="6526" spans="1:14" hidden="1" x14ac:dyDescent="0.3">
      <c r="A6526" s="5" t="s">
        <v>603</v>
      </c>
      <c r="B6526" s="5">
        <v>53</v>
      </c>
      <c r="C6526" s="5">
        <v>53.1</v>
      </c>
      <c r="D6526" s="5">
        <v>378</v>
      </c>
      <c r="E6526" s="4" t="s">
        <v>861</v>
      </c>
      <c r="F6526" s="12">
        <v>1.6</v>
      </c>
      <c r="G6526" s="4" t="s">
        <v>874</v>
      </c>
      <c r="H6526" s="4">
        <v>-0.44403901624528869</v>
      </c>
      <c r="I6526" s="4"/>
      <c r="J6526" s="17" t="s">
        <v>1348</v>
      </c>
      <c r="K6526" s="4"/>
      <c r="L6526" s="4">
        <v>1</v>
      </c>
      <c r="M6526" s="4" t="s">
        <v>1090</v>
      </c>
      <c r="N6526" s="4"/>
    </row>
    <row r="6527" spans="1:14" hidden="1" x14ac:dyDescent="0.3">
      <c r="A6527" s="5" t="s">
        <v>603</v>
      </c>
      <c r="B6527" s="5">
        <v>53</v>
      </c>
      <c r="C6527" s="5">
        <v>53.1</v>
      </c>
      <c r="D6527" s="5">
        <v>378</v>
      </c>
      <c r="E6527" s="4" t="s">
        <v>861</v>
      </c>
      <c r="F6527" s="12">
        <v>1.7000000000000002</v>
      </c>
      <c r="G6527" s="4" t="s">
        <v>874</v>
      </c>
      <c r="H6527" s="4">
        <v>-0.45827720144717998</v>
      </c>
      <c r="I6527" s="4"/>
      <c r="J6527" s="17" t="s">
        <v>1348</v>
      </c>
      <c r="K6527" s="4"/>
      <c r="L6527" s="4">
        <v>1</v>
      </c>
      <c r="M6527" s="4" t="s">
        <v>1090</v>
      </c>
      <c r="N6527" s="4"/>
    </row>
    <row r="6528" spans="1:14" hidden="1" x14ac:dyDescent="0.3">
      <c r="A6528" s="5" t="s">
        <v>603</v>
      </c>
      <c r="B6528" s="5">
        <v>53</v>
      </c>
      <c r="C6528" s="5">
        <v>53.1</v>
      </c>
      <c r="D6528" s="5">
        <v>378</v>
      </c>
      <c r="E6528" s="4" t="s">
        <v>861</v>
      </c>
      <c r="F6528" s="12">
        <v>1.8</v>
      </c>
      <c r="G6528" s="4" t="s">
        <v>874</v>
      </c>
      <c r="H6528" s="4">
        <v>-0.48675357185096263</v>
      </c>
      <c r="I6528" s="4"/>
      <c r="J6528" s="17" t="s">
        <v>1348</v>
      </c>
      <c r="K6528" s="4"/>
      <c r="L6528" s="4">
        <v>1</v>
      </c>
      <c r="M6528" s="4" t="s">
        <v>1090</v>
      </c>
      <c r="N6528" s="4"/>
    </row>
    <row r="6529" spans="1:14" hidden="1" x14ac:dyDescent="0.3">
      <c r="A6529" s="5" t="s">
        <v>603</v>
      </c>
      <c r="B6529" s="5">
        <v>53</v>
      </c>
      <c r="C6529" s="5">
        <v>53.1</v>
      </c>
      <c r="D6529" s="5">
        <v>378</v>
      </c>
      <c r="E6529" s="4" t="s">
        <v>861</v>
      </c>
      <c r="F6529" s="12">
        <v>1.9000000000000001</v>
      </c>
      <c r="G6529" s="4" t="s">
        <v>874</v>
      </c>
      <c r="H6529" s="4">
        <v>-0.46966774960869306</v>
      </c>
      <c r="I6529" s="4"/>
      <c r="J6529" s="17" t="s">
        <v>1348</v>
      </c>
      <c r="K6529" s="4"/>
      <c r="L6529" s="4">
        <v>1</v>
      </c>
      <c r="M6529" s="4" t="s">
        <v>1090</v>
      </c>
      <c r="N6529" s="4"/>
    </row>
    <row r="6530" spans="1:14" hidden="1" x14ac:dyDescent="0.3">
      <c r="A6530" s="5" t="s">
        <v>603</v>
      </c>
      <c r="B6530" s="5">
        <v>53</v>
      </c>
      <c r="C6530" s="5">
        <v>53.1</v>
      </c>
      <c r="D6530" s="5">
        <v>378</v>
      </c>
      <c r="E6530" s="4" t="s">
        <v>861</v>
      </c>
      <c r="F6530" s="12">
        <v>2</v>
      </c>
      <c r="G6530" s="4" t="s">
        <v>874</v>
      </c>
      <c r="H6530" s="4">
        <v>-0.49055042123813364</v>
      </c>
      <c r="I6530" s="4"/>
      <c r="J6530" s="17" t="s">
        <v>1348</v>
      </c>
      <c r="K6530" s="4"/>
      <c r="L6530" s="4">
        <v>1</v>
      </c>
      <c r="M6530" s="4" t="s">
        <v>1090</v>
      </c>
      <c r="N6530" s="4"/>
    </row>
    <row r="6531" spans="1:14" hidden="1" x14ac:dyDescent="0.3">
      <c r="A6531" s="5" t="s">
        <v>603</v>
      </c>
      <c r="B6531" s="5">
        <v>53</v>
      </c>
      <c r="C6531" s="5">
        <v>53.1</v>
      </c>
      <c r="D6531" s="5">
        <v>378</v>
      </c>
      <c r="E6531" s="4" t="s">
        <v>861</v>
      </c>
      <c r="F6531" s="12">
        <v>2.1</v>
      </c>
      <c r="G6531" s="4" t="s">
        <v>874</v>
      </c>
      <c r="H6531" s="4">
        <v>-0.43929295451132494</v>
      </c>
      <c r="I6531" s="4"/>
      <c r="J6531" s="17" t="s">
        <v>1348</v>
      </c>
      <c r="K6531" s="4"/>
      <c r="L6531" s="4">
        <v>1</v>
      </c>
      <c r="M6531" s="4" t="s">
        <v>1090</v>
      </c>
      <c r="N6531" s="4"/>
    </row>
    <row r="6532" spans="1:14" hidden="1" x14ac:dyDescent="0.3">
      <c r="A6532" s="5" t="s">
        <v>603</v>
      </c>
      <c r="B6532" s="5">
        <v>53</v>
      </c>
      <c r="C6532" s="5">
        <v>53.1</v>
      </c>
      <c r="D6532" s="5">
        <v>378</v>
      </c>
      <c r="E6532" s="4" t="s">
        <v>861</v>
      </c>
      <c r="F6532" s="12">
        <v>2.2000000000000002</v>
      </c>
      <c r="G6532" s="4" t="s">
        <v>874</v>
      </c>
      <c r="H6532" s="4">
        <v>-0.5038393940932322</v>
      </c>
      <c r="I6532" s="4"/>
      <c r="J6532" s="17" t="s">
        <v>1348</v>
      </c>
      <c r="K6532" s="4"/>
      <c r="L6532" s="4">
        <v>1</v>
      </c>
      <c r="M6532" s="4" t="s">
        <v>1090</v>
      </c>
      <c r="N6532" s="4"/>
    </row>
    <row r="6533" spans="1:14" hidden="1" x14ac:dyDescent="0.3">
      <c r="A6533" s="5" t="s">
        <v>603</v>
      </c>
      <c r="B6533" s="5">
        <v>53</v>
      </c>
      <c r="C6533" s="5">
        <v>53.1</v>
      </c>
      <c r="D6533" s="5">
        <v>378</v>
      </c>
      <c r="E6533" s="4" t="s">
        <v>861</v>
      </c>
      <c r="F6533" s="12">
        <v>2.2999999999999998</v>
      </c>
      <c r="G6533" s="4" t="s">
        <v>874</v>
      </c>
      <c r="H6533" s="4">
        <v>-0.5038393940932322</v>
      </c>
      <c r="I6533" s="4"/>
      <c r="J6533" s="17" t="s">
        <v>1348</v>
      </c>
      <c r="K6533" s="4"/>
      <c r="L6533" s="4">
        <v>1</v>
      </c>
      <c r="M6533" s="4" t="s">
        <v>1090</v>
      </c>
      <c r="N6533" s="4"/>
    </row>
    <row r="6534" spans="1:14" hidden="1" x14ac:dyDescent="0.3">
      <c r="A6534" s="5" t="s">
        <v>603</v>
      </c>
      <c r="B6534" s="5">
        <v>53</v>
      </c>
      <c r="C6534" s="5">
        <v>53.1</v>
      </c>
      <c r="D6534" s="5">
        <v>378</v>
      </c>
      <c r="E6534" s="4" t="s">
        <v>861</v>
      </c>
      <c r="F6534" s="12">
        <v>2.4</v>
      </c>
      <c r="G6534" s="4" t="s">
        <v>874</v>
      </c>
      <c r="H6534" s="4">
        <v>-0.48580435950416989</v>
      </c>
      <c r="I6534" s="4"/>
      <c r="J6534" s="17" t="s">
        <v>1348</v>
      </c>
      <c r="K6534" s="4"/>
      <c r="L6534" s="4">
        <v>1</v>
      </c>
      <c r="M6534" s="4" t="s">
        <v>1090</v>
      </c>
      <c r="N6534" s="4"/>
    </row>
    <row r="6535" spans="1:14" hidden="1" x14ac:dyDescent="0.3">
      <c r="A6535" s="5" t="s">
        <v>603</v>
      </c>
      <c r="B6535" s="5">
        <v>53</v>
      </c>
      <c r="C6535" s="5">
        <v>53.1</v>
      </c>
      <c r="D6535" s="5">
        <v>378</v>
      </c>
      <c r="E6535" s="4" t="s">
        <v>861</v>
      </c>
      <c r="F6535" s="12">
        <v>2.5</v>
      </c>
      <c r="G6535" s="4" t="s">
        <v>874</v>
      </c>
      <c r="H6535" s="4">
        <v>-0.48295672246379162</v>
      </c>
      <c r="I6535" s="4"/>
      <c r="J6535" s="17" t="s">
        <v>1348</v>
      </c>
      <c r="K6535" s="4"/>
      <c r="L6535" s="4">
        <v>1</v>
      </c>
      <c r="M6535" s="4" t="s">
        <v>1090</v>
      </c>
      <c r="N6535" s="4"/>
    </row>
    <row r="6536" spans="1:14" hidden="1" x14ac:dyDescent="0.3">
      <c r="A6536" s="5" t="s">
        <v>603</v>
      </c>
      <c r="B6536" s="5">
        <v>53</v>
      </c>
      <c r="C6536" s="5">
        <v>53.1</v>
      </c>
      <c r="D6536" s="5">
        <v>378</v>
      </c>
      <c r="E6536" s="4" t="s">
        <v>861</v>
      </c>
      <c r="F6536" s="12">
        <v>2.6</v>
      </c>
      <c r="G6536" s="4" t="s">
        <v>874</v>
      </c>
      <c r="H6536" s="4">
        <v>-0.46871853726190033</v>
      </c>
      <c r="I6536" s="4"/>
      <c r="J6536" s="17" t="s">
        <v>1348</v>
      </c>
      <c r="K6536" s="4"/>
      <c r="L6536" s="4">
        <v>1</v>
      </c>
      <c r="M6536" s="4" t="s">
        <v>1090</v>
      </c>
      <c r="N6536" s="4"/>
    </row>
    <row r="6537" spans="1:14" hidden="1" x14ac:dyDescent="0.3">
      <c r="A6537" s="5" t="s">
        <v>603</v>
      </c>
      <c r="B6537" s="5">
        <v>53</v>
      </c>
      <c r="C6537" s="5">
        <v>53.1</v>
      </c>
      <c r="D6537" s="5">
        <v>378</v>
      </c>
      <c r="E6537" s="4" t="s">
        <v>861</v>
      </c>
      <c r="F6537" s="12">
        <v>2.7</v>
      </c>
      <c r="G6537" s="4" t="s">
        <v>874</v>
      </c>
      <c r="H6537" s="4">
        <v>-0.53516340153739317</v>
      </c>
      <c r="I6537" s="4"/>
      <c r="J6537" s="17" t="s">
        <v>1348</v>
      </c>
      <c r="K6537" s="4"/>
      <c r="L6537" s="4">
        <v>1</v>
      </c>
      <c r="M6537" s="4" t="s">
        <v>1090</v>
      </c>
      <c r="N6537" s="4"/>
    </row>
    <row r="6538" spans="1:14" hidden="1" x14ac:dyDescent="0.3">
      <c r="A6538" s="5" t="s">
        <v>603</v>
      </c>
      <c r="B6538" s="5">
        <v>53</v>
      </c>
      <c r="C6538" s="5">
        <v>53.1</v>
      </c>
      <c r="D6538" s="5">
        <v>378</v>
      </c>
      <c r="E6538" s="4" t="s">
        <v>861</v>
      </c>
      <c r="F6538" s="12">
        <v>2.8</v>
      </c>
      <c r="G6538" s="4" t="s">
        <v>874</v>
      </c>
      <c r="H6538" s="4">
        <v>-0.49339805827851191</v>
      </c>
      <c r="I6538" s="4"/>
      <c r="J6538" s="17" t="s">
        <v>1348</v>
      </c>
      <c r="K6538" s="4"/>
      <c r="L6538" s="4">
        <v>1</v>
      </c>
      <c r="M6538" s="4" t="s">
        <v>1090</v>
      </c>
      <c r="N6538" s="4"/>
    </row>
    <row r="6539" spans="1:14" hidden="1" x14ac:dyDescent="0.3">
      <c r="A6539" s="5" t="s">
        <v>603</v>
      </c>
      <c r="B6539" s="5">
        <v>53</v>
      </c>
      <c r="C6539" s="5">
        <v>53.1</v>
      </c>
      <c r="D6539" s="5">
        <v>378</v>
      </c>
      <c r="E6539" s="4" t="s">
        <v>861</v>
      </c>
      <c r="F6539" s="12">
        <v>2.9</v>
      </c>
      <c r="G6539" s="4" t="s">
        <v>874</v>
      </c>
      <c r="H6539" s="4">
        <v>0</v>
      </c>
      <c r="I6539" s="4"/>
      <c r="J6539" s="17" t="s">
        <v>1348</v>
      </c>
      <c r="K6539" s="4"/>
      <c r="L6539" s="4">
        <v>1</v>
      </c>
      <c r="M6539" s="4" t="s">
        <v>1090</v>
      </c>
      <c r="N6539" s="4"/>
    </row>
    <row r="6540" spans="1:14" hidden="1" x14ac:dyDescent="0.3">
      <c r="A6540" s="5" t="s">
        <v>603</v>
      </c>
      <c r="B6540" s="5">
        <v>53</v>
      </c>
      <c r="C6540" s="5">
        <v>53.1</v>
      </c>
      <c r="D6540" s="5">
        <v>378</v>
      </c>
      <c r="E6540" s="4" t="s">
        <v>861</v>
      </c>
      <c r="F6540" s="12">
        <v>3</v>
      </c>
      <c r="G6540" s="4" t="s">
        <v>874</v>
      </c>
      <c r="H6540" s="4">
        <v>0</v>
      </c>
      <c r="I6540" s="4"/>
      <c r="J6540" s="17" t="s">
        <v>1348</v>
      </c>
      <c r="K6540" s="4"/>
      <c r="L6540" s="4">
        <v>1</v>
      </c>
      <c r="M6540" s="4" t="s">
        <v>1090</v>
      </c>
      <c r="N6540" s="4"/>
    </row>
    <row r="6541" spans="1:14" hidden="1" x14ac:dyDescent="0.3">
      <c r="A6541" s="5" t="s">
        <v>603</v>
      </c>
      <c r="B6541" s="5">
        <v>53</v>
      </c>
      <c r="C6541" s="5">
        <v>53.1</v>
      </c>
      <c r="D6541" s="5">
        <v>378</v>
      </c>
      <c r="E6541" s="4" t="s">
        <v>861</v>
      </c>
      <c r="F6541" s="12">
        <v>3.1</v>
      </c>
      <c r="G6541" s="4" t="s">
        <v>874</v>
      </c>
      <c r="H6541" s="4">
        <v>0</v>
      </c>
      <c r="I6541" s="4"/>
      <c r="J6541" s="17" t="s">
        <v>1348</v>
      </c>
      <c r="K6541" s="4"/>
      <c r="L6541" s="4">
        <v>1</v>
      </c>
      <c r="M6541" s="4" t="s">
        <v>1090</v>
      </c>
      <c r="N6541" s="4"/>
    </row>
    <row r="6542" spans="1:14" hidden="1" x14ac:dyDescent="0.3">
      <c r="A6542" s="5" t="s">
        <v>603</v>
      </c>
      <c r="B6542" s="5">
        <v>53</v>
      </c>
      <c r="C6542" s="5">
        <v>53.1</v>
      </c>
      <c r="D6542" s="5">
        <v>378</v>
      </c>
      <c r="E6542" s="4" t="s">
        <v>861</v>
      </c>
      <c r="F6542" s="12">
        <v>3.2</v>
      </c>
      <c r="G6542" s="4" t="s">
        <v>874</v>
      </c>
      <c r="H6542" s="4">
        <v>0</v>
      </c>
      <c r="I6542" s="4"/>
      <c r="J6542" s="17" t="s">
        <v>1348</v>
      </c>
      <c r="K6542" s="4"/>
      <c r="L6542" s="4">
        <v>1</v>
      </c>
      <c r="M6542" s="4" t="s">
        <v>1090</v>
      </c>
      <c r="N6542" s="4"/>
    </row>
    <row r="6543" spans="1:14" hidden="1" x14ac:dyDescent="0.3">
      <c r="A6543" s="5" t="s">
        <v>603</v>
      </c>
      <c r="B6543" s="5">
        <v>53</v>
      </c>
      <c r="C6543" s="5">
        <v>53.1</v>
      </c>
      <c r="D6543" s="5">
        <v>378</v>
      </c>
      <c r="E6543" s="4" t="s">
        <v>861</v>
      </c>
      <c r="F6543" s="12">
        <v>3.3000000000000003</v>
      </c>
      <c r="G6543" s="4" t="s">
        <v>874</v>
      </c>
      <c r="H6543" s="4">
        <v>0</v>
      </c>
      <c r="I6543" s="4"/>
      <c r="J6543" s="17" t="s">
        <v>1348</v>
      </c>
      <c r="K6543" s="4"/>
      <c r="L6543" s="4">
        <v>1</v>
      </c>
      <c r="M6543" s="4" t="s">
        <v>1090</v>
      </c>
      <c r="N6543" s="4"/>
    </row>
    <row r="6544" spans="1:14" hidden="1" x14ac:dyDescent="0.3">
      <c r="A6544" s="5" t="s">
        <v>603</v>
      </c>
      <c r="B6544" s="5">
        <v>53</v>
      </c>
      <c r="C6544" s="5">
        <v>53.1</v>
      </c>
      <c r="D6544" s="5">
        <v>378</v>
      </c>
      <c r="E6544" s="4" t="s">
        <v>861</v>
      </c>
      <c r="F6544" s="12">
        <v>3.4000000000000004</v>
      </c>
      <c r="G6544" s="4" t="s">
        <v>874</v>
      </c>
      <c r="H6544" s="4">
        <v>0</v>
      </c>
      <c r="I6544" s="4"/>
      <c r="J6544" s="17" t="s">
        <v>1348</v>
      </c>
      <c r="K6544" s="4"/>
      <c r="L6544" s="4">
        <v>1</v>
      </c>
      <c r="M6544" s="4" t="s">
        <v>1090</v>
      </c>
      <c r="N6544" s="4"/>
    </row>
    <row r="6545" spans="1:14" hidden="1" x14ac:dyDescent="0.3">
      <c r="A6545" s="5" t="s">
        <v>603</v>
      </c>
      <c r="B6545" s="5">
        <v>53</v>
      </c>
      <c r="C6545" s="5">
        <v>53.1</v>
      </c>
      <c r="D6545" s="5">
        <v>378</v>
      </c>
      <c r="E6545" s="4" t="s">
        <v>861</v>
      </c>
      <c r="F6545" s="12">
        <v>3.5</v>
      </c>
      <c r="G6545" s="4" t="s">
        <v>874</v>
      </c>
      <c r="H6545" s="4">
        <v>0</v>
      </c>
      <c r="I6545" s="4"/>
      <c r="J6545" s="17" t="s">
        <v>1348</v>
      </c>
      <c r="K6545" s="4"/>
      <c r="L6545" s="4">
        <v>1</v>
      </c>
      <c r="M6545" s="4" t="s">
        <v>1090</v>
      </c>
      <c r="N6545" s="4"/>
    </row>
    <row r="6546" spans="1:14" hidden="1" x14ac:dyDescent="0.3">
      <c r="A6546" s="5" t="s">
        <v>603</v>
      </c>
      <c r="B6546" s="5">
        <v>53</v>
      </c>
      <c r="C6546" s="5">
        <v>53.1</v>
      </c>
      <c r="D6546" s="5">
        <v>378</v>
      </c>
      <c r="E6546" s="4" t="s">
        <v>861</v>
      </c>
      <c r="F6546" s="12">
        <v>3.6</v>
      </c>
      <c r="G6546" s="4" t="s">
        <v>874</v>
      </c>
      <c r="H6546" s="4">
        <v>0</v>
      </c>
      <c r="I6546" s="4"/>
      <c r="J6546" s="17" t="s">
        <v>1348</v>
      </c>
      <c r="K6546" s="4"/>
      <c r="L6546" s="4">
        <v>1</v>
      </c>
      <c r="M6546" s="4" t="s">
        <v>1090</v>
      </c>
      <c r="N6546" s="4"/>
    </row>
    <row r="6547" spans="1:14" hidden="1" x14ac:dyDescent="0.3">
      <c r="A6547" s="5" t="s">
        <v>603</v>
      </c>
      <c r="B6547" s="5">
        <v>53</v>
      </c>
      <c r="C6547" s="5">
        <v>53.1</v>
      </c>
      <c r="D6547" s="5">
        <v>378</v>
      </c>
      <c r="E6547" s="4" t="s">
        <v>861</v>
      </c>
      <c r="F6547" s="12">
        <v>3.7</v>
      </c>
      <c r="G6547" s="4" t="s">
        <v>874</v>
      </c>
      <c r="H6547" s="4">
        <v>0</v>
      </c>
      <c r="I6547" s="4"/>
      <c r="J6547" s="17" t="s">
        <v>1348</v>
      </c>
      <c r="K6547" s="4"/>
      <c r="L6547" s="4">
        <v>1</v>
      </c>
      <c r="M6547" s="4" t="s">
        <v>1090</v>
      </c>
      <c r="N6547" s="4"/>
    </row>
    <row r="6548" spans="1:14" hidden="1" x14ac:dyDescent="0.3">
      <c r="A6548" s="5" t="s">
        <v>603</v>
      </c>
      <c r="B6548" s="5">
        <v>53</v>
      </c>
      <c r="C6548" s="5">
        <v>53.1</v>
      </c>
      <c r="D6548" s="5">
        <v>378</v>
      </c>
      <c r="E6548" s="4" t="s">
        <v>861</v>
      </c>
      <c r="F6548" s="12">
        <v>3.8000000000000003</v>
      </c>
      <c r="G6548" s="4" t="s">
        <v>874</v>
      </c>
      <c r="H6548" s="4">
        <v>0</v>
      </c>
      <c r="I6548" s="4"/>
      <c r="J6548" s="17" t="s">
        <v>1348</v>
      </c>
      <c r="K6548" s="4"/>
      <c r="L6548" s="4">
        <v>1</v>
      </c>
      <c r="M6548" s="4" t="s">
        <v>1090</v>
      </c>
      <c r="N6548" s="4"/>
    </row>
    <row r="6549" spans="1:14" hidden="1" x14ac:dyDescent="0.3">
      <c r="A6549" s="5" t="s">
        <v>603</v>
      </c>
      <c r="B6549" s="5">
        <v>53</v>
      </c>
      <c r="C6549" s="5">
        <v>53.1</v>
      </c>
      <c r="D6549" s="5">
        <v>378</v>
      </c>
      <c r="E6549" s="4" t="s">
        <v>861</v>
      </c>
      <c r="F6549" s="12">
        <v>3.9000000000000004</v>
      </c>
      <c r="G6549" s="4" t="s">
        <v>874</v>
      </c>
      <c r="H6549" s="4">
        <v>0</v>
      </c>
      <c r="I6549" s="4"/>
      <c r="J6549" s="17" t="s">
        <v>1348</v>
      </c>
      <c r="K6549" s="4"/>
      <c r="L6549" s="4">
        <v>1</v>
      </c>
      <c r="M6549" s="4" t="s">
        <v>1090</v>
      </c>
      <c r="N6549" s="4"/>
    </row>
    <row r="6550" spans="1:14" hidden="1" x14ac:dyDescent="0.3">
      <c r="A6550" s="5" t="s">
        <v>603</v>
      </c>
      <c r="B6550" s="5">
        <v>53</v>
      </c>
      <c r="C6550" s="5">
        <v>53.1</v>
      </c>
      <c r="D6550" s="5">
        <v>378</v>
      </c>
      <c r="E6550" s="4" t="s">
        <v>861</v>
      </c>
      <c r="F6550" s="12">
        <v>4</v>
      </c>
      <c r="G6550" s="4" t="s">
        <v>874</v>
      </c>
      <c r="H6550" s="4">
        <v>0</v>
      </c>
      <c r="I6550" s="4"/>
      <c r="J6550" s="17" t="s">
        <v>1348</v>
      </c>
      <c r="K6550" s="4"/>
      <c r="L6550" s="4">
        <v>1</v>
      </c>
      <c r="M6550" s="4" t="s">
        <v>1090</v>
      </c>
      <c r="N6550" s="4"/>
    </row>
    <row r="6551" spans="1:14" hidden="1" x14ac:dyDescent="0.3">
      <c r="A6551" s="5" t="s">
        <v>603</v>
      </c>
      <c r="B6551" s="5">
        <v>53</v>
      </c>
      <c r="C6551" s="5">
        <v>53.1</v>
      </c>
      <c r="D6551" s="5">
        <v>378</v>
      </c>
      <c r="E6551" s="4" t="s">
        <v>861</v>
      </c>
      <c r="F6551" s="12">
        <v>0</v>
      </c>
      <c r="G6551" s="4" t="s">
        <v>1341</v>
      </c>
      <c r="H6551" s="4">
        <v>0.38</v>
      </c>
      <c r="I6551" s="4"/>
      <c r="J6551" s="17" t="s">
        <v>1349</v>
      </c>
      <c r="K6551" s="4"/>
      <c r="L6551" s="4">
        <v>1</v>
      </c>
      <c r="M6551" s="4" t="s">
        <v>1090</v>
      </c>
      <c r="N6551" s="4"/>
    </row>
    <row r="6552" spans="1:14" hidden="1" x14ac:dyDescent="0.3">
      <c r="A6552" s="5" t="s">
        <v>603</v>
      </c>
      <c r="B6552" s="5">
        <v>53</v>
      </c>
      <c r="C6552" s="5">
        <v>53.1</v>
      </c>
      <c r="D6552" s="5">
        <v>378</v>
      </c>
      <c r="E6552" s="4" t="s">
        <v>861</v>
      </c>
      <c r="F6552" s="12">
        <v>1</v>
      </c>
      <c r="G6552" s="4" t="s">
        <v>1341</v>
      </c>
      <c r="H6552" s="4">
        <v>2.0099999999999998</v>
      </c>
      <c r="I6552" s="4"/>
      <c r="J6552" s="17" t="s">
        <v>1349</v>
      </c>
      <c r="K6552" s="4"/>
      <c r="L6552" s="4">
        <v>1</v>
      </c>
      <c r="M6552" s="4" t="s">
        <v>1090</v>
      </c>
      <c r="N6552" s="4"/>
    </row>
    <row r="6553" spans="1:14" hidden="1" x14ac:dyDescent="0.3">
      <c r="A6553" s="5" t="s">
        <v>603</v>
      </c>
      <c r="B6553" s="5">
        <v>53</v>
      </c>
      <c r="C6553" s="5">
        <v>53.1</v>
      </c>
      <c r="D6553" s="5">
        <v>378</v>
      </c>
      <c r="E6553" s="4" t="s">
        <v>861</v>
      </c>
      <c r="F6553" s="12">
        <v>2</v>
      </c>
      <c r="G6553" s="4" t="s">
        <v>1341</v>
      </c>
      <c r="H6553" s="4">
        <v>4.53</v>
      </c>
      <c r="I6553" s="4"/>
      <c r="J6553" s="17" t="s">
        <v>1349</v>
      </c>
      <c r="K6553" s="4"/>
      <c r="L6553" s="4">
        <v>1</v>
      </c>
      <c r="M6553" s="4" t="s">
        <v>1090</v>
      </c>
      <c r="N6553" s="4"/>
    </row>
    <row r="6554" spans="1:14" hidden="1" x14ac:dyDescent="0.3">
      <c r="A6554" s="5" t="s">
        <v>603</v>
      </c>
      <c r="B6554" s="5">
        <v>53</v>
      </c>
      <c r="C6554" s="5">
        <v>53.1</v>
      </c>
      <c r="D6554" s="5">
        <v>378</v>
      </c>
      <c r="E6554" s="4" t="s">
        <v>861</v>
      </c>
      <c r="F6554" s="12">
        <v>3</v>
      </c>
      <c r="G6554" s="4" t="s">
        <v>1341</v>
      </c>
      <c r="H6554" s="4"/>
      <c r="I6554" s="4"/>
      <c r="J6554" s="17" t="s">
        <v>1349</v>
      </c>
      <c r="K6554" s="4"/>
      <c r="L6554" s="4">
        <v>1</v>
      </c>
      <c r="M6554" s="4" t="s">
        <v>1090</v>
      </c>
      <c r="N6554" s="4"/>
    </row>
    <row r="6555" spans="1:14" hidden="1" x14ac:dyDescent="0.3">
      <c r="A6555" s="5" t="s">
        <v>603</v>
      </c>
      <c r="B6555" s="5">
        <v>53</v>
      </c>
      <c r="C6555" s="5">
        <v>53.1</v>
      </c>
      <c r="D6555" s="5">
        <v>378</v>
      </c>
      <c r="E6555" s="4" t="s">
        <v>861</v>
      </c>
      <c r="F6555" s="12">
        <v>4</v>
      </c>
      <c r="G6555" s="4" t="s">
        <v>1341</v>
      </c>
      <c r="H6555" s="4">
        <v>1.58</v>
      </c>
      <c r="I6555" s="4"/>
      <c r="J6555" s="17" t="s">
        <v>1349</v>
      </c>
      <c r="K6555" s="4"/>
      <c r="L6555" s="4">
        <v>1</v>
      </c>
      <c r="M6555" s="4" t="s">
        <v>1090</v>
      </c>
      <c r="N6555" s="4"/>
    </row>
    <row r="6556" spans="1:14" hidden="1" x14ac:dyDescent="0.3">
      <c r="A6556" s="5" t="s">
        <v>603</v>
      </c>
      <c r="B6556" s="5">
        <v>53</v>
      </c>
      <c r="C6556" s="5">
        <v>53.1</v>
      </c>
      <c r="D6556" s="5">
        <v>378</v>
      </c>
      <c r="E6556" s="4" t="s">
        <v>861</v>
      </c>
      <c r="F6556" s="12">
        <v>5</v>
      </c>
      <c r="G6556" s="4" t="s">
        <v>1341</v>
      </c>
      <c r="H6556" s="4">
        <v>0.62</v>
      </c>
      <c r="I6556" s="4"/>
      <c r="J6556" s="17" t="s">
        <v>1349</v>
      </c>
      <c r="K6556" s="4"/>
      <c r="L6556" s="4">
        <v>1</v>
      </c>
      <c r="M6556" s="4" t="s">
        <v>1090</v>
      </c>
      <c r="N6556" s="4"/>
    </row>
    <row r="6557" spans="1:14" hidden="1" x14ac:dyDescent="0.3">
      <c r="A6557" s="5" t="s">
        <v>603</v>
      </c>
      <c r="B6557" s="5">
        <v>53</v>
      </c>
      <c r="C6557" s="5">
        <v>53.1</v>
      </c>
      <c r="D6557" s="5">
        <v>378</v>
      </c>
      <c r="E6557" s="4" t="s">
        <v>861</v>
      </c>
      <c r="F6557" s="12">
        <v>7.5</v>
      </c>
      <c r="G6557" s="4" t="s">
        <v>1341</v>
      </c>
      <c r="H6557" s="4">
        <v>0.93</v>
      </c>
      <c r="I6557" s="4"/>
      <c r="J6557" s="17" t="s">
        <v>1349</v>
      </c>
      <c r="K6557" s="4"/>
      <c r="L6557" s="4">
        <v>1</v>
      </c>
      <c r="M6557" s="4" t="s">
        <v>1090</v>
      </c>
      <c r="N6557" s="4"/>
    </row>
    <row r="6558" spans="1:14" hidden="1" x14ac:dyDescent="0.3">
      <c r="A6558" s="5" t="s">
        <v>603</v>
      </c>
      <c r="B6558" s="5">
        <v>53</v>
      </c>
      <c r="C6558" s="5">
        <v>53.1</v>
      </c>
      <c r="D6558" s="5">
        <v>378</v>
      </c>
      <c r="E6558" s="4" t="s">
        <v>861</v>
      </c>
      <c r="F6558" s="12">
        <v>10</v>
      </c>
      <c r="G6558" s="4" t="s">
        <v>1341</v>
      </c>
      <c r="H6558" s="4">
        <v>2.39</v>
      </c>
      <c r="I6558" s="4"/>
      <c r="J6558" s="17" t="s">
        <v>1349</v>
      </c>
      <c r="K6558" s="4"/>
      <c r="L6558" s="4">
        <v>1</v>
      </c>
      <c r="M6558" s="4" t="s">
        <v>1090</v>
      </c>
      <c r="N6558" s="4"/>
    </row>
    <row r="6559" spans="1:14" hidden="1" x14ac:dyDescent="0.3">
      <c r="A6559" s="5" t="s">
        <v>603</v>
      </c>
      <c r="B6559" s="5">
        <v>53</v>
      </c>
      <c r="C6559" s="5">
        <v>53.1</v>
      </c>
      <c r="D6559" s="5">
        <v>378</v>
      </c>
      <c r="E6559" s="4" t="s">
        <v>861</v>
      </c>
      <c r="F6559" s="12">
        <v>14</v>
      </c>
      <c r="G6559" s="4" t="s">
        <v>1341</v>
      </c>
      <c r="H6559" s="4">
        <v>2.19</v>
      </c>
      <c r="I6559" s="4"/>
      <c r="J6559" s="17" t="s">
        <v>1349</v>
      </c>
      <c r="K6559" s="4"/>
      <c r="L6559" s="4">
        <v>1</v>
      </c>
      <c r="M6559" s="4" t="s">
        <v>1090</v>
      </c>
      <c r="N6559" s="4"/>
    </row>
    <row r="6560" spans="1:14" hidden="1" x14ac:dyDescent="0.3">
      <c r="A6560" s="5" t="s">
        <v>603</v>
      </c>
      <c r="B6560" s="5">
        <v>53</v>
      </c>
      <c r="C6560" s="5">
        <v>53.1</v>
      </c>
      <c r="D6560" s="5">
        <v>378</v>
      </c>
      <c r="E6560" s="4" t="s">
        <v>861</v>
      </c>
      <c r="F6560" s="12">
        <v>17</v>
      </c>
      <c r="G6560" s="4" t="s">
        <v>1341</v>
      </c>
      <c r="H6560" s="4">
        <v>3.98</v>
      </c>
      <c r="I6560" s="4"/>
      <c r="J6560" s="17" t="s">
        <v>1349</v>
      </c>
      <c r="K6560" s="4"/>
      <c r="L6560" s="4">
        <v>1</v>
      </c>
      <c r="M6560" s="4" t="s">
        <v>1090</v>
      </c>
      <c r="N6560" s="4"/>
    </row>
    <row r="6561" spans="1:14" hidden="1" x14ac:dyDescent="0.3">
      <c r="A6561" s="5" t="s">
        <v>603</v>
      </c>
      <c r="B6561" s="5">
        <v>53</v>
      </c>
      <c r="C6561" s="5">
        <v>53.1</v>
      </c>
      <c r="D6561" s="5">
        <v>378</v>
      </c>
      <c r="E6561" s="4" t="s">
        <v>861</v>
      </c>
      <c r="F6561" s="12">
        <v>20</v>
      </c>
      <c r="G6561" s="4" t="s">
        <v>1341</v>
      </c>
      <c r="H6561" s="4">
        <v>10.220000000000001</v>
      </c>
      <c r="I6561" s="4"/>
      <c r="J6561" s="17" t="s">
        <v>1349</v>
      </c>
      <c r="K6561" s="4"/>
      <c r="L6561" s="4">
        <v>1</v>
      </c>
      <c r="M6561" s="4" t="s">
        <v>1090</v>
      </c>
      <c r="N6561" s="4"/>
    </row>
    <row r="6562" spans="1:14" hidden="1" x14ac:dyDescent="0.3">
      <c r="A6562" s="5" t="s">
        <v>603</v>
      </c>
      <c r="B6562" s="5">
        <v>53</v>
      </c>
      <c r="C6562" s="5">
        <v>53.1</v>
      </c>
      <c r="D6562" s="5">
        <v>378</v>
      </c>
      <c r="E6562" s="4" t="s">
        <v>861</v>
      </c>
      <c r="F6562" s="12">
        <v>0</v>
      </c>
      <c r="G6562" s="4" t="s">
        <v>1342</v>
      </c>
      <c r="H6562" s="4">
        <v>2.4</v>
      </c>
      <c r="I6562" s="4"/>
      <c r="J6562" s="17" t="s">
        <v>1347</v>
      </c>
      <c r="K6562" s="4"/>
      <c r="L6562" s="4">
        <v>1</v>
      </c>
      <c r="M6562" s="4" t="s">
        <v>1090</v>
      </c>
      <c r="N6562" s="4"/>
    </row>
    <row r="6563" spans="1:14" hidden="1" x14ac:dyDescent="0.3">
      <c r="A6563" s="5" t="s">
        <v>603</v>
      </c>
      <c r="B6563" s="5">
        <v>53</v>
      </c>
      <c r="C6563" s="5">
        <v>53.1</v>
      </c>
      <c r="D6563" s="5">
        <v>378</v>
      </c>
      <c r="E6563" s="4" t="s">
        <v>861</v>
      </c>
      <c r="F6563" s="12">
        <v>1</v>
      </c>
      <c r="G6563" s="4" t="s">
        <v>1342</v>
      </c>
      <c r="H6563" s="4">
        <v>82</v>
      </c>
      <c r="I6563" s="4"/>
      <c r="J6563" s="17" t="s">
        <v>1347</v>
      </c>
      <c r="K6563" s="4"/>
      <c r="L6563" s="4">
        <v>1</v>
      </c>
      <c r="M6563" s="4" t="s">
        <v>1090</v>
      </c>
      <c r="N6563" s="4"/>
    </row>
    <row r="6564" spans="1:14" hidden="1" x14ac:dyDescent="0.3">
      <c r="A6564" s="5" t="s">
        <v>603</v>
      </c>
      <c r="B6564" s="5">
        <v>53</v>
      </c>
      <c r="C6564" s="5">
        <v>53.1</v>
      </c>
      <c r="D6564" s="5">
        <v>378</v>
      </c>
      <c r="E6564" s="4" t="s">
        <v>861</v>
      </c>
      <c r="F6564" s="12">
        <v>2</v>
      </c>
      <c r="G6564" s="4" t="s">
        <v>1342</v>
      </c>
      <c r="H6564" s="4">
        <v>221</v>
      </c>
      <c r="I6564" s="4"/>
      <c r="J6564" s="17" t="s">
        <v>1347</v>
      </c>
      <c r="K6564" s="4"/>
      <c r="L6564" s="4">
        <v>1</v>
      </c>
      <c r="M6564" s="4" t="s">
        <v>1090</v>
      </c>
      <c r="N6564" s="4"/>
    </row>
    <row r="6565" spans="1:14" hidden="1" x14ac:dyDescent="0.3">
      <c r="A6565" s="5" t="s">
        <v>603</v>
      </c>
      <c r="B6565" s="5">
        <v>53</v>
      </c>
      <c r="C6565" s="5">
        <v>53.1</v>
      </c>
      <c r="D6565" s="5">
        <v>378</v>
      </c>
      <c r="E6565" s="4" t="s">
        <v>861</v>
      </c>
      <c r="F6565" s="12">
        <v>3</v>
      </c>
      <c r="G6565" s="4" t="s">
        <v>1342</v>
      </c>
      <c r="H6565" s="4"/>
      <c r="I6565" s="4"/>
      <c r="J6565" s="17" t="s">
        <v>1347</v>
      </c>
      <c r="K6565" s="4"/>
      <c r="L6565" s="4">
        <v>1</v>
      </c>
      <c r="M6565" s="4" t="s">
        <v>1090</v>
      </c>
      <c r="N6565" s="4"/>
    </row>
    <row r="6566" spans="1:14" hidden="1" x14ac:dyDescent="0.3">
      <c r="A6566" s="5" t="s">
        <v>603</v>
      </c>
      <c r="B6566" s="5">
        <v>53</v>
      </c>
      <c r="C6566" s="5">
        <v>53.1</v>
      </c>
      <c r="D6566" s="5">
        <v>378</v>
      </c>
      <c r="E6566" s="4" t="s">
        <v>861</v>
      </c>
      <c r="F6566" s="12">
        <v>4</v>
      </c>
      <c r="G6566" s="4" t="s">
        <v>1342</v>
      </c>
      <c r="H6566" s="4">
        <v>240</v>
      </c>
      <c r="I6566" s="4"/>
      <c r="J6566" s="17" t="s">
        <v>1347</v>
      </c>
      <c r="K6566" s="4"/>
      <c r="L6566" s="4">
        <v>1</v>
      </c>
      <c r="M6566" s="4" t="s">
        <v>1090</v>
      </c>
      <c r="N6566" s="4"/>
    </row>
    <row r="6567" spans="1:14" hidden="1" x14ac:dyDescent="0.3">
      <c r="A6567" s="5" t="s">
        <v>603</v>
      </c>
      <c r="B6567" s="5">
        <v>53</v>
      </c>
      <c r="C6567" s="5">
        <v>53.1</v>
      </c>
      <c r="D6567" s="5">
        <v>378</v>
      </c>
      <c r="E6567" s="4" t="s">
        <v>861</v>
      </c>
      <c r="F6567" s="12">
        <v>5</v>
      </c>
      <c r="G6567" s="4" t="s">
        <v>1342</v>
      </c>
      <c r="H6567" s="4">
        <v>244</v>
      </c>
      <c r="I6567" s="4"/>
      <c r="J6567" s="17" t="s">
        <v>1347</v>
      </c>
      <c r="K6567" s="4"/>
      <c r="L6567" s="4">
        <v>1</v>
      </c>
      <c r="M6567" s="4" t="s">
        <v>1090</v>
      </c>
      <c r="N6567" s="4"/>
    </row>
    <row r="6568" spans="1:14" hidden="1" x14ac:dyDescent="0.3">
      <c r="A6568" s="5" t="s">
        <v>603</v>
      </c>
      <c r="B6568" s="5">
        <v>53</v>
      </c>
      <c r="C6568" s="5">
        <v>53.1</v>
      </c>
      <c r="D6568" s="5">
        <v>378</v>
      </c>
      <c r="E6568" s="4" t="s">
        <v>861</v>
      </c>
      <c r="F6568" s="12">
        <v>7.5</v>
      </c>
      <c r="G6568" s="4" t="s">
        <v>1342</v>
      </c>
      <c r="H6568" s="4">
        <v>265</v>
      </c>
      <c r="I6568" s="4"/>
      <c r="J6568" s="17" t="s">
        <v>1347</v>
      </c>
      <c r="K6568" s="4"/>
      <c r="L6568" s="4">
        <v>1</v>
      </c>
      <c r="M6568" s="4" t="s">
        <v>1090</v>
      </c>
      <c r="N6568" s="4"/>
    </row>
    <row r="6569" spans="1:14" hidden="1" x14ac:dyDescent="0.3">
      <c r="A6569" s="5" t="s">
        <v>603</v>
      </c>
      <c r="B6569" s="5">
        <v>53</v>
      </c>
      <c r="C6569" s="5">
        <v>53.1</v>
      </c>
      <c r="D6569" s="5">
        <v>378</v>
      </c>
      <c r="E6569" s="4" t="s">
        <v>861</v>
      </c>
      <c r="F6569" s="12">
        <v>10</v>
      </c>
      <c r="G6569" s="4" t="s">
        <v>1342</v>
      </c>
      <c r="H6569" s="4" t="s">
        <v>1346</v>
      </c>
      <c r="I6569" s="4"/>
      <c r="J6569" s="17" t="s">
        <v>1347</v>
      </c>
      <c r="K6569" s="4"/>
      <c r="L6569" s="4">
        <v>1</v>
      </c>
      <c r="M6569" s="4" t="s">
        <v>1090</v>
      </c>
      <c r="N6569" s="4"/>
    </row>
    <row r="6570" spans="1:14" hidden="1" x14ac:dyDescent="0.3">
      <c r="A6570" s="5" t="s">
        <v>603</v>
      </c>
      <c r="B6570" s="5">
        <v>53</v>
      </c>
      <c r="C6570" s="5">
        <v>53.1</v>
      </c>
      <c r="D6570" s="5">
        <v>378</v>
      </c>
      <c r="E6570" s="4" t="s">
        <v>861</v>
      </c>
      <c r="F6570" s="12">
        <v>14</v>
      </c>
      <c r="G6570" s="4" t="s">
        <v>1342</v>
      </c>
      <c r="H6570" s="4" t="s">
        <v>1346</v>
      </c>
      <c r="I6570" s="4"/>
      <c r="J6570" s="17" t="s">
        <v>1347</v>
      </c>
      <c r="K6570" s="4"/>
      <c r="L6570" s="4">
        <v>1</v>
      </c>
      <c r="M6570" s="4" t="s">
        <v>1090</v>
      </c>
      <c r="N6570" s="4"/>
    </row>
    <row r="6571" spans="1:14" hidden="1" x14ac:dyDescent="0.3">
      <c r="A6571" s="5" t="s">
        <v>603</v>
      </c>
      <c r="B6571" s="5">
        <v>53</v>
      </c>
      <c r="C6571" s="5">
        <v>53.1</v>
      </c>
      <c r="D6571" s="5">
        <v>378</v>
      </c>
      <c r="E6571" s="4" t="s">
        <v>861</v>
      </c>
      <c r="F6571" s="12">
        <v>17</v>
      </c>
      <c r="G6571" s="4" t="s">
        <v>1342</v>
      </c>
      <c r="H6571" s="4" t="s">
        <v>1346</v>
      </c>
      <c r="I6571" s="4"/>
      <c r="J6571" s="17" t="s">
        <v>1347</v>
      </c>
      <c r="K6571" s="4"/>
      <c r="L6571" s="4">
        <v>1</v>
      </c>
      <c r="M6571" s="4" t="s">
        <v>1090</v>
      </c>
      <c r="N6571" s="4"/>
    </row>
    <row r="6572" spans="1:14" hidden="1" x14ac:dyDescent="0.3">
      <c r="A6572" s="5" t="s">
        <v>603</v>
      </c>
      <c r="B6572" s="5">
        <v>53</v>
      </c>
      <c r="C6572" s="5">
        <v>53.1</v>
      </c>
      <c r="D6572" s="5">
        <v>378</v>
      </c>
      <c r="E6572" s="4" t="s">
        <v>861</v>
      </c>
      <c r="F6572" s="12">
        <v>20</v>
      </c>
      <c r="G6572" s="4" t="s">
        <v>1342</v>
      </c>
      <c r="H6572" s="4" t="s">
        <v>1346</v>
      </c>
      <c r="I6572" s="4"/>
      <c r="J6572" s="17" t="s">
        <v>1347</v>
      </c>
      <c r="K6572" s="4"/>
      <c r="L6572" s="4">
        <v>1</v>
      </c>
      <c r="M6572" s="4" t="s">
        <v>1090</v>
      </c>
      <c r="N6572" s="4"/>
    </row>
    <row r="6573" spans="1:14" hidden="1" x14ac:dyDescent="0.3">
      <c r="A6573" s="5" t="s">
        <v>603</v>
      </c>
      <c r="B6573" s="5">
        <v>53</v>
      </c>
      <c r="C6573" s="5">
        <v>53.1</v>
      </c>
      <c r="D6573" s="5">
        <v>378</v>
      </c>
      <c r="E6573" s="4" t="s">
        <v>861</v>
      </c>
      <c r="F6573" s="12" t="s">
        <v>922</v>
      </c>
      <c r="G6573" s="4" t="s">
        <v>1350</v>
      </c>
      <c r="H6573" s="4">
        <v>1.6</v>
      </c>
      <c r="I6573" s="4"/>
      <c r="J6573" s="17" t="s">
        <v>1347</v>
      </c>
      <c r="K6573" s="4"/>
      <c r="L6573" s="4">
        <v>1</v>
      </c>
      <c r="M6573" s="4" t="s">
        <v>1090</v>
      </c>
      <c r="N6573" s="4"/>
    </row>
    <row r="6574" spans="1:14" hidden="1" x14ac:dyDescent="0.3">
      <c r="A6574" s="5" t="s">
        <v>603</v>
      </c>
      <c r="B6574" s="5">
        <v>53</v>
      </c>
      <c r="C6574" s="5">
        <v>53.1</v>
      </c>
      <c r="D6574" s="5">
        <v>378</v>
      </c>
      <c r="E6574" s="4" t="s">
        <v>861</v>
      </c>
      <c r="F6574" s="12" t="s">
        <v>904</v>
      </c>
      <c r="G6574" s="4" t="s">
        <v>1350</v>
      </c>
      <c r="H6574" s="4">
        <v>4</v>
      </c>
      <c r="I6574" s="4"/>
      <c r="J6574" s="17" t="s">
        <v>1347</v>
      </c>
      <c r="K6574" s="4"/>
      <c r="L6574" s="4">
        <v>1</v>
      </c>
      <c r="M6574" s="4" t="s">
        <v>1090</v>
      </c>
      <c r="N6574" s="4"/>
    </row>
    <row r="6575" spans="1:14" hidden="1" x14ac:dyDescent="0.3">
      <c r="A6575" s="5" t="s">
        <v>603</v>
      </c>
      <c r="B6575" s="5">
        <v>53</v>
      </c>
      <c r="C6575" s="5">
        <v>53.1</v>
      </c>
      <c r="D6575" s="5">
        <v>378</v>
      </c>
      <c r="E6575" s="4" t="s">
        <v>861</v>
      </c>
      <c r="F6575" s="12" t="s">
        <v>905</v>
      </c>
      <c r="G6575" s="4" t="s">
        <v>1350</v>
      </c>
      <c r="H6575" s="4">
        <v>1</v>
      </c>
      <c r="I6575" s="4"/>
      <c r="J6575" s="17" t="s">
        <v>1347</v>
      </c>
      <c r="K6575" s="4"/>
      <c r="L6575" s="4">
        <v>1</v>
      </c>
      <c r="M6575" s="4" t="s">
        <v>1090</v>
      </c>
      <c r="N6575" s="4"/>
    </row>
    <row r="6576" spans="1:14" hidden="1" x14ac:dyDescent="0.3">
      <c r="A6576" s="5" t="s">
        <v>603</v>
      </c>
      <c r="B6576" s="5">
        <v>53</v>
      </c>
      <c r="C6576" s="5">
        <v>53.1</v>
      </c>
      <c r="D6576" s="5">
        <v>378</v>
      </c>
      <c r="E6576" s="4" t="s">
        <v>861</v>
      </c>
      <c r="F6576" s="12" t="s">
        <v>906</v>
      </c>
      <c r="G6576" s="4" t="s">
        <v>1350</v>
      </c>
      <c r="H6576" s="4"/>
      <c r="I6576" s="4"/>
      <c r="J6576" s="17" t="s">
        <v>1347</v>
      </c>
      <c r="K6576" s="4"/>
      <c r="L6576" s="4">
        <v>1</v>
      </c>
      <c r="M6576" s="4" t="s">
        <v>1090</v>
      </c>
      <c r="N6576" s="4"/>
    </row>
    <row r="6577" spans="1:14" hidden="1" x14ac:dyDescent="0.3">
      <c r="A6577" s="5" t="s">
        <v>603</v>
      </c>
      <c r="B6577" s="5">
        <v>53</v>
      </c>
      <c r="C6577" s="5">
        <v>53.1</v>
      </c>
      <c r="D6577" s="5">
        <v>378</v>
      </c>
      <c r="E6577" s="4" t="s">
        <v>861</v>
      </c>
      <c r="F6577" s="12" t="s">
        <v>903</v>
      </c>
      <c r="G6577" s="4" t="s">
        <v>1350</v>
      </c>
      <c r="H6577" s="4">
        <v>1.4</v>
      </c>
      <c r="I6577" s="4"/>
      <c r="J6577" s="17" t="s">
        <v>1347</v>
      </c>
      <c r="K6577" s="4"/>
      <c r="L6577" s="4">
        <v>1</v>
      </c>
      <c r="M6577" s="4" t="s">
        <v>1090</v>
      </c>
      <c r="N6577" s="4"/>
    </row>
    <row r="6578" spans="1:14" hidden="1" x14ac:dyDescent="0.3">
      <c r="A6578" s="5" t="s">
        <v>603</v>
      </c>
      <c r="B6578" s="5">
        <v>53</v>
      </c>
      <c r="C6578" s="5">
        <v>53.1</v>
      </c>
      <c r="D6578" s="5">
        <v>378</v>
      </c>
      <c r="E6578" s="4" t="s">
        <v>861</v>
      </c>
      <c r="F6578" s="12" t="s">
        <v>2100</v>
      </c>
      <c r="G6578" s="4" t="s">
        <v>1350</v>
      </c>
      <c r="H6578" s="4">
        <v>1.7</v>
      </c>
      <c r="I6578" s="4"/>
      <c r="J6578" s="17" t="s">
        <v>1347</v>
      </c>
      <c r="K6578" s="4"/>
      <c r="L6578" s="4">
        <v>1</v>
      </c>
      <c r="M6578" s="4" t="s">
        <v>1090</v>
      </c>
      <c r="N6578" s="4"/>
    </row>
    <row r="6579" spans="1:14" hidden="1" x14ac:dyDescent="0.3">
      <c r="A6579" s="5" t="s">
        <v>603</v>
      </c>
      <c r="B6579" s="5">
        <v>53</v>
      </c>
      <c r="C6579" s="5">
        <v>53.1</v>
      </c>
      <c r="D6579" s="5">
        <v>378</v>
      </c>
      <c r="E6579" s="4" t="s">
        <v>861</v>
      </c>
      <c r="F6579" s="12" t="s">
        <v>2101</v>
      </c>
      <c r="G6579" s="4" t="s">
        <v>1350</v>
      </c>
      <c r="H6579" s="4">
        <v>0.5</v>
      </c>
      <c r="I6579" s="4"/>
      <c r="J6579" s="17" t="s">
        <v>1347</v>
      </c>
      <c r="K6579" s="4"/>
      <c r="L6579" s="4">
        <v>1</v>
      </c>
      <c r="M6579" s="4" t="s">
        <v>1090</v>
      </c>
      <c r="N6579" s="4"/>
    </row>
    <row r="6580" spans="1:14" hidden="1" x14ac:dyDescent="0.3">
      <c r="A6580" s="5" t="s">
        <v>603</v>
      </c>
      <c r="B6580" s="5">
        <v>53</v>
      </c>
      <c r="C6580" s="5">
        <v>53.1</v>
      </c>
      <c r="D6580" s="5">
        <v>378</v>
      </c>
      <c r="E6580" s="4" t="s">
        <v>861</v>
      </c>
      <c r="F6580" s="12" t="s">
        <v>2102</v>
      </c>
      <c r="G6580" s="4" t="s">
        <v>1350</v>
      </c>
      <c r="H6580" s="4">
        <v>3</v>
      </c>
      <c r="I6580" s="4"/>
      <c r="J6580" s="17" t="s">
        <v>1347</v>
      </c>
      <c r="K6580" s="4"/>
      <c r="L6580" s="4">
        <v>1</v>
      </c>
      <c r="M6580" s="4" t="s">
        <v>1090</v>
      </c>
      <c r="N6580" s="4"/>
    </row>
    <row r="6581" spans="1:14" hidden="1" x14ac:dyDescent="0.3">
      <c r="A6581" s="5" t="s">
        <v>603</v>
      </c>
      <c r="B6581" s="5">
        <v>53</v>
      </c>
      <c r="C6581" s="5">
        <v>53.1</v>
      </c>
      <c r="D6581" s="5">
        <v>378</v>
      </c>
      <c r="E6581" s="4" t="s">
        <v>861</v>
      </c>
      <c r="F6581" s="12" t="s">
        <v>2103</v>
      </c>
      <c r="G6581" s="4" t="s">
        <v>1350</v>
      </c>
      <c r="H6581" s="4">
        <v>1.6</v>
      </c>
      <c r="I6581" s="4"/>
      <c r="J6581" s="17" t="s">
        <v>1347</v>
      </c>
      <c r="K6581" s="4"/>
      <c r="L6581" s="4">
        <v>1</v>
      </c>
      <c r="M6581" s="4" t="s">
        <v>1090</v>
      </c>
      <c r="N6581" s="4"/>
    </row>
    <row r="6582" spans="1:14" hidden="1" x14ac:dyDescent="0.3">
      <c r="A6582" s="5" t="s">
        <v>603</v>
      </c>
      <c r="B6582" s="5">
        <v>53</v>
      </c>
      <c r="C6582" s="5">
        <v>53.1</v>
      </c>
      <c r="D6582" s="5">
        <v>378</v>
      </c>
      <c r="E6582" s="4" t="s">
        <v>861</v>
      </c>
      <c r="F6582" s="12" t="s">
        <v>2104</v>
      </c>
      <c r="G6582" s="4" t="s">
        <v>1350</v>
      </c>
      <c r="H6582" s="4">
        <v>3.3</v>
      </c>
      <c r="I6582" s="4"/>
      <c r="J6582" s="17" t="s">
        <v>1347</v>
      </c>
      <c r="K6582" s="4"/>
      <c r="L6582" s="4">
        <v>1</v>
      </c>
      <c r="M6582" s="4" t="s">
        <v>1090</v>
      </c>
      <c r="N6582" s="4"/>
    </row>
    <row r="6583" spans="1:14" hidden="1" x14ac:dyDescent="0.3">
      <c r="A6583" s="5" t="s">
        <v>603</v>
      </c>
      <c r="B6583" s="5">
        <v>53</v>
      </c>
      <c r="C6583" s="5">
        <v>53.1</v>
      </c>
      <c r="D6583" s="5">
        <v>378</v>
      </c>
      <c r="E6583" s="4" t="s">
        <v>861</v>
      </c>
      <c r="F6583" s="12" t="s">
        <v>2105</v>
      </c>
      <c r="G6583" s="4" t="s">
        <v>1350</v>
      </c>
      <c r="H6583" s="4">
        <v>2.1</v>
      </c>
      <c r="I6583" s="4"/>
      <c r="J6583" s="17" t="s">
        <v>1347</v>
      </c>
      <c r="K6583" s="4"/>
      <c r="L6583" s="4">
        <v>1</v>
      </c>
      <c r="M6583" s="4" t="s">
        <v>1090</v>
      </c>
      <c r="N6583" s="4"/>
    </row>
    <row r="6584" spans="1:14" hidden="1" x14ac:dyDescent="0.3">
      <c r="A6584" s="5" t="s">
        <v>603</v>
      </c>
      <c r="B6584" s="5">
        <v>53</v>
      </c>
      <c r="C6584" s="5">
        <v>53.1</v>
      </c>
      <c r="D6584" s="4">
        <v>378</v>
      </c>
      <c r="E6584" s="4" t="s">
        <v>861</v>
      </c>
      <c r="F6584" s="4" t="s">
        <v>901</v>
      </c>
      <c r="G6584" s="4" t="s">
        <v>1351</v>
      </c>
      <c r="H6584" s="4">
        <v>0</v>
      </c>
      <c r="I6584" s="4"/>
      <c r="J6584" s="4" t="s">
        <v>856</v>
      </c>
      <c r="K6584" s="4"/>
      <c r="L6584" s="4">
        <v>1</v>
      </c>
      <c r="M6584" s="4" t="s">
        <v>1090</v>
      </c>
      <c r="N6584" s="4"/>
    </row>
    <row r="6585" spans="1:14" hidden="1" x14ac:dyDescent="0.3">
      <c r="A6585" s="5" t="s">
        <v>603</v>
      </c>
      <c r="B6585" s="5">
        <v>53</v>
      </c>
      <c r="C6585" s="5">
        <v>53.1</v>
      </c>
      <c r="D6585" s="4">
        <v>378</v>
      </c>
      <c r="E6585" s="4" t="s">
        <v>861</v>
      </c>
      <c r="F6585" s="12" t="s">
        <v>901</v>
      </c>
      <c r="G6585" s="4" t="s">
        <v>963</v>
      </c>
      <c r="H6585" s="4">
        <v>28.9</v>
      </c>
      <c r="I6585" s="4"/>
      <c r="J6585" s="4" t="s">
        <v>856</v>
      </c>
      <c r="K6585" s="4"/>
      <c r="L6585" s="4">
        <v>1</v>
      </c>
      <c r="M6585" s="4" t="s">
        <v>1090</v>
      </c>
      <c r="N6585" s="4"/>
    </row>
    <row r="6586" spans="1:14" hidden="1" x14ac:dyDescent="0.3">
      <c r="A6586" s="5" t="s">
        <v>603</v>
      </c>
      <c r="B6586" s="5">
        <v>53</v>
      </c>
      <c r="C6586" s="5">
        <v>53.1</v>
      </c>
      <c r="D6586" s="4">
        <v>378</v>
      </c>
      <c r="E6586" s="4" t="s">
        <v>861</v>
      </c>
      <c r="F6586" s="4" t="s">
        <v>901</v>
      </c>
      <c r="G6586" s="4" t="s">
        <v>943</v>
      </c>
      <c r="H6586" s="4">
        <v>71.099999999999994</v>
      </c>
      <c r="I6586" s="4"/>
      <c r="J6586" s="4" t="s">
        <v>856</v>
      </c>
      <c r="K6586" s="4"/>
      <c r="L6586" s="4">
        <v>1</v>
      </c>
      <c r="M6586" s="4" t="s">
        <v>1090</v>
      </c>
      <c r="N6586" s="4"/>
    </row>
    <row r="6587" spans="1:14" hidden="1" x14ac:dyDescent="0.3">
      <c r="A6587" s="5" t="s">
        <v>603</v>
      </c>
      <c r="B6587" s="5">
        <v>53</v>
      </c>
      <c r="C6587" s="5">
        <v>53.1</v>
      </c>
      <c r="D6587" s="4">
        <v>378</v>
      </c>
      <c r="E6587" s="4" t="s">
        <v>861</v>
      </c>
      <c r="F6587" s="4" t="s">
        <v>901</v>
      </c>
      <c r="G6587" s="4" t="s">
        <v>1760</v>
      </c>
      <c r="H6587" s="52">
        <v>8.4178655514865692</v>
      </c>
      <c r="I6587" s="4"/>
      <c r="J6587" s="4"/>
      <c r="K6587" s="4"/>
      <c r="L6587" s="4">
        <v>1</v>
      </c>
      <c r="M6587" s="4" t="s">
        <v>1904</v>
      </c>
      <c r="N6587" s="4"/>
    </row>
    <row r="6588" spans="1:14" hidden="1" x14ac:dyDescent="0.3">
      <c r="A6588" s="5" t="s">
        <v>603</v>
      </c>
      <c r="B6588" s="5">
        <v>53</v>
      </c>
      <c r="C6588" s="5">
        <v>53.1</v>
      </c>
      <c r="D6588" s="4">
        <v>378</v>
      </c>
      <c r="E6588" s="4" t="s">
        <v>861</v>
      </c>
      <c r="F6588" s="4" t="s">
        <v>901</v>
      </c>
      <c r="G6588" s="4" t="s">
        <v>967</v>
      </c>
      <c r="H6588" s="4">
        <v>0.12334821228674284</v>
      </c>
      <c r="I6588" s="4"/>
      <c r="J6588" s="4" t="s">
        <v>856</v>
      </c>
      <c r="K6588" s="4"/>
      <c r="L6588" s="4">
        <v>1</v>
      </c>
      <c r="M6588" s="4" t="s">
        <v>1090</v>
      </c>
      <c r="N6588" s="4"/>
    </row>
    <row r="6589" spans="1:14" hidden="1" x14ac:dyDescent="0.3">
      <c r="A6589" s="5" t="s">
        <v>603</v>
      </c>
      <c r="B6589" s="5">
        <v>53</v>
      </c>
      <c r="C6589" s="5">
        <v>53.1</v>
      </c>
      <c r="D6589" s="4">
        <v>378</v>
      </c>
      <c r="E6589" s="4" t="s">
        <v>861</v>
      </c>
      <c r="F6589" s="12" t="s">
        <v>901</v>
      </c>
      <c r="G6589" s="4" t="s">
        <v>1759</v>
      </c>
      <c r="H6589" s="4">
        <v>1.038328667046025</v>
      </c>
      <c r="I6589" s="4"/>
      <c r="J6589" s="4" t="s">
        <v>856</v>
      </c>
      <c r="K6589" s="4"/>
      <c r="L6589" s="4">
        <v>1</v>
      </c>
      <c r="M6589" s="4" t="s">
        <v>1090</v>
      </c>
      <c r="N6589" s="4"/>
    </row>
    <row r="6590" spans="1:14" hidden="1" x14ac:dyDescent="0.3">
      <c r="A6590" s="5" t="s">
        <v>603</v>
      </c>
      <c r="B6590" s="5">
        <v>53</v>
      </c>
      <c r="C6590" s="5">
        <v>53.1</v>
      </c>
      <c r="D6590" s="4">
        <v>378</v>
      </c>
      <c r="E6590" s="4" t="s">
        <v>861</v>
      </c>
      <c r="F6590" s="4" t="s">
        <v>901</v>
      </c>
      <c r="G6590" s="4" t="s">
        <v>1352</v>
      </c>
      <c r="H6590" s="4">
        <v>0.71299999999999997</v>
      </c>
      <c r="I6590" s="4"/>
      <c r="J6590" s="4"/>
      <c r="K6590" s="4"/>
      <c r="L6590" s="4">
        <v>1</v>
      </c>
      <c r="M6590" s="4" t="s">
        <v>1090</v>
      </c>
      <c r="N6590" s="4"/>
    </row>
    <row r="6591" spans="1:14" hidden="1" x14ac:dyDescent="0.3">
      <c r="A6591" s="5" t="s">
        <v>603</v>
      </c>
      <c r="B6591" s="5">
        <v>53</v>
      </c>
      <c r="C6591" s="5">
        <v>53.1</v>
      </c>
      <c r="D6591" s="4">
        <v>378</v>
      </c>
      <c r="E6591" s="4" t="s">
        <v>861</v>
      </c>
      <c r="F6591" s="4" t="s">
        <v>901</v>
      </c>
      <c r="G6591" s="4" t="s">
        <v>1353</v>
      </c>
      <c r="H6591" s="4">
        <v>0.70188001378020504</v>
      </c>
      <c r="I6591" s="4"/>
      <c r="J6591" s="4" t="s">
        <v>973</v>
      </c>
      <c r="K6591" s="4"/>
      <c r="L6591" s="4">
        <v>1</v>
      </c>
      <c r="M6591" s="4" t="s">
        <v>1090</v>
      </c>
      <c r="N6591" s="4"/>
    </row>
    <row r="6592" spans="1:14" hidden="1" x14ac:dyDescent="0.3">
      <c r="A6592" s="5" t="s">
        <v>603</v>
      </c>
      <c r="B6592" s="5">
        <v>53</v>
      </c>
      <c r="C6592" s="5">
        <v>53.1</v>
      </c>
      <c r="D6592" s="4">
        <v>378</v>
      </c>
      <c r="E6592" s="4" t="s">
        <v>861</v>
      </c>
      <c r="F6592" s="4" t="s">
        <v>901</v>
      </c>
      <c r="G6592" s="4" t="s">
        <v>1354</v>
      </c>
      <c r="H6592" s="4">
        <v>1.03949655452965</v>
      </c>
      <c r="I6592" s="4"/>
      <c r="J6592" s="4" t="s">
        <v>973</v>
      </c>
      <c r="K6592" s="4"/>
      <c r="L6592" s="4">
        <v>1</v>
      </c>
      <c r="M6592" s="4" t="s">
        <v>1090</v>
      </c>
      <c r="N6592" s="4"/>
    </row>
    <row r="6593" spans="1:14" hidden="1" x14ac:dyDescent="0.3">
      <c r="A6593" s="5" t="s">
        <v>603</v>
      </c>
      <c r="B6593" s="5">
        <v>53</v>
      </c>
      <c r="C6593" s="5">
        <v>53.1</v>
      </c>
      <c r="D6593" s="4">
        <v>378</v>
      </c>
      <c r="E6593" s="4" t="s">
        <v>861</v>
      </c>
      <c r="F6593" s="4" t="s">
        <v>901</v>
      </c>
      <c r="G6593" s="4" t="s">
        <v>853</v>
      </c>
      <c r="H6593" s="4">
        <v>2.6</v>
      </c>
      <c r="I6593" s="4"/>
      <c r="J6593" s="4" t="s">
        <v>1355</v>
      </c>
      <c r="K6593" s="4"/>
      <c r="L6593" s="4">
        <v>1</v>
      </c>
      <c r="M6593" s="4" t="s">
        <v>1090</v>
      </c>
      <c r="N6593" s="4"/>
    </row>
    <row r="6594" spans="1:14" hidden="1" x14ac:dyDescent="0.3">
      <c r="A6594" s="5" t="s">
        <v>603</v>
      </c>
      <c r="B6594" s="5">
        <v>53</v>
      </c>
      <c r="C6594" s="5">
        <v>53.1</v>
      </c>
      <c r="D6594" s="4">
        <v>379</v>
      </c>
      <c r="E6594" s="4" t="s">
        <v>861</v>
      </c>
      <c r="F6594" s="4" t="s">
        <v>901</v>
      </c>
      <c r="G6594" s="4" t="s">
        <v>1351</v>
      </c>
      <c r="H6594" s="4">
        <v>0</v>
      </c>
      <c r="I6594" s="4"/>
      <c r="J6594" s="4" t="s">
        <v>856</v>
      </c>
      <c r="K6594" s="4"/>
      <c r="L6594" s="4">
        <v>1</v>
      </c>
      <c r="M6594" s="4" t="s">
        <v>1090</v>
      </c>
      <c r="N6594" s="4"/>
    </row>
    <row r="6595" spans="1:14" hidden="1" x14ac:dyDescent="0.3">
      <c r="A6595" s="5" t="s">
        <v>603</v>
      </c>
      <c r="B6595" s="5">
        <v>53</v>
      </c>
      <c r="C6595" s="5">
        <v>53.1</v>
      </c>
      <c r="D6595" s="4">
        <v>379</v>
      </c>
      <c r="E6595" s="4" t="s">
        <v>861</v>
      </c>
      <c r="F6595" s="12" t="s">
        <v>901</v>
      </c>
      <c r="G6595" s="4" t="s">
        <v>963</v>
      </c>
      <c r="H6595" s="4">
        <v>23.6</v>
      </c>
      <c r="I6595" s="4"/>
      <c r="J6595" s="4" t="s">
        <v>856</v>
      </c>
      <c r="K6595" s="4"/>
      <c r="L6595" s="4">
        <v>1</v>
      </c>
      <c r="M6595" s="4" t="s">
        <v>1090</v>
      </c>
      <c r="N6595" s="4"/>
    </row>
    <row r="6596" spans="1:14" hidden="1" x14ac:dyDescent="0.3">
      <c r="A6596" s="5" t="s">
        <v>603</v>
      </c>
      <c r="B6596" s="5">
        <v>53</v>
      </c>
      <c r="C6596" s="5">
        <v>53.1</v>
      </c>
      <c r="D6596" s="4">
        <v>379</v>
      </c>
      <c r="E6596" s="4" t="s">
        <v>861</v>
      </c>
      <c r="F6596" s="4" t="s">
        <v>901</v>
      </c>
      <c r="G6596" s="4" t="s">
        <v>943</v>
      </c>
      <c r="H6596" s="4">
        <v>76.400000000000006</v>
      </c>
      <c r="I6596" s="4"/>
      <c r="J6596" s="4" t="s">
        <v>856</v>
      </c>
      <c r="K6596" s="4"/>
      <c r="L6596" s="4">
        <v>1</v>
      </c>
      <c r="M6596" s="4" t="s">
        <v>1090</v>
      </c>
      <c r="N6596" s="4"/>
    </row>
    <row r="6597" spans="1:14" hidden="1" x14ac:dyDescent="0.3">
      <c r="A6597" s="5" t="s">
        <v>603</v>
      </c>
      <c r="B6597" s="5">
        <v>53</v>
      </c>
      <c r="C6597" s="5">
        <v>53.1</v>
      </c>
      <c r="D6597" s="4">
        <v>379</v>
      </c>
      <c r="E6597" s="4" t="s">
        <v>861</v>
      </c>
      <c r="F6597" s="4" t="s">
        <v>901</v>
      </c>
      <c r="G6597" s="4" t="s">
        <v>1760</v>
      </c>
      <c r="H6597" s="52">
        <v>8.8711358752609293</v>
      </c>
      <c r="I6597" s="4"/>
      <c r="J6597" s="4"/>
      <c r="K6597" s="4"/>
      <c r="L6597" s="4">
        <v>1</v>
      </c>
      <c r="M6597" s="4" t="s">
        <v>1904</v>
      </c>
      <c r="N6597" s="4"/>
    </row>
    <row r="6598" spans="1:14" hidden="1" x14ac:dyDescent="0.3">
      <c r="A6598" s="5" t="s">
        <v>603</v>
      </c>
      <c r="B6598" s="5">
        <v>53</v>
      </c>
      <c r="C6598" s="5">
        <v>53.1</v>
      </c>
      <c r="D6598" s="4">
        <v>379</v>
      </c>
      <c r="E6598" s="4" t="s">
        <v>861</v>
      </c>
      <c r="F6598" s="4" t="s">
        <v>901</v>
      </c>
      <c r="G6598" s="4" t="s">
        <v>967</v>
      </c>
      <c r="H6598" s="4">
        <v>8.5027365286496792E-2</v>
      </c>
      <c r="I6598" s="4"/>
      <c r="J6598" s="4" t="s">
        <v>856</v>
      </c>
      <c r="K6598" s="4"/>
      <c r="L6598" s="4">
        <v>1</v>
      </c>
      <c r="M6598" s="4" t="s">
        <v>1090</v>
      </c>
      <c r="N6598" s="4"/>
    </row>
    <row r="6599" spans="1:14" hidden="1" x14ac:dyDescent="0.3">
      <c r="A6599" s="5" t="s">
        <v>603</v>
      </c>
      <c r="B6599" s="5">
        <v>53</v>
      </c>
      <c r="C6599" s="5">
        <v>53.1</v>
      </c>
      <c r="D6599" s="4">
        <v>379</v>
      </c>
      <c r="E6599" s="4" t="s">
        <v>861</v>
      </c>
      <c r="F6599" s="12" t="s">
        <v>901</v>
      </c>
      <c r="G6599" s="4" t="s">
        <v>1759</v>
      </c>
      <c r="H6599" s="4">
        <v>0.75428931057195747</v>
      </c>
      <c r="I6599" s="4"/>
      <c r="J6599" s="4" t="s">
        <v>856</v>
      </c>
      <c r="K6599" s="4"/>
      <c r="L6599" s="4">
        <v>1</v>
      </c>
      <c r="M6599" s="4" t="s">
        <v>1090</v>
      </c>
      <c r="N6599" s="4"/>
    </row>
    <row r="6600" spans="1:14" hidden="1" x14ac:dyDescent="0.3">
      <c r="A6600" s="5" t="s">
        <v>603</v>
      </c>
      <c r="B6600" s="5">
        <v>53</v>
      </c>
      <c r="C6600" s="5">
        <v>53.1</v>
      </c>
      <c r="D6600" s="4">
        <v>379</v>
      </c>
      <c r="E6600" s="4" t="s">
        <v>861</v>
      </c>
      <c r="F6600" s="4" t="s">
        <v>901</v>
      </c>
      <c r="G6600" s="4" t="s">
        <v>1352</v>
      </c>
      <c r="H6600" s="4">
        <v>0.66</v>
      </c>
      <c r="I6600" s="4"/>
      <c r="J6600" s="4"/>
      <c r="K6600" s="4"/>
      <c r="L6600" s="4">
        <v>1</v>
      </c>
      <c r="M6600" s="4" t="s">
        <v>1090</v>
      </c>
      <c r="N6600" s="4"/>
    </row>
    <row r="6601" spans="1:14" hidden="1" x14ac:dyDescent="0.3">
      <c r="A6601" s="5" t="s">
        <v>603</v>
      </c>
      <c r="B6601" s="5">
        <v>53</v>
      </c>
      <c r="C6601" s="5">
        <v>53.1</v>
      </c>
      <c r="D6601" s="4">
        <v>379</v>
      </c>
      <c r="E6601" s="4" t="s">
        <v>861</v>
      </c>
      <c r="F6601" s="4" t="s">
        <v>901</v>
      </c>
      <c r="G6601" s="4" t="s">
        <v>1353</v>
      </c>
      <c r="H6601" s="4">
        <v>0.49985850681628002</v>
      </c>
      <c r="I6601" s="4"/>
      <c r="J6601" s="4" t="s">
        <v>973</v>
      </c>
      <c r="K6601" s="4"/>
      <c r="L6601" s="4">
        <v>1</v>
      </c>
      <c r="M6601" s="4" t="s">
        <v>1090</v>
      </c>
      <c r="N6601" s="4"/>
    </row>
    <row r="6602" spans="1:14" hidden="1" x14ac:dyDescent="0.3">
      <c r="A6602" s="5" t="s">
        <v>603</v>
      </c>
      <c r="B6602" s="5">
        <v>53</v>
      </c>
      <c r="C6602" s="5">
        <v>53.1</v>
      </c>
      <c r="D6602" s="4">
        <v>379</v>
      </c>
      <c r="E6602" s="4" t="s">
        <v>861</v>
      </c>
      <c r="F6602" s="4" t="s">
        <v>901</v>
      </c>
      <c r="G6602" s="4" t="s">
        <v>1354</v>
      </c>
      <c r="H6602" s="4">
        <v>1.44350209358037</v>
      </c>
      <c r="I6602" s="4"/>
      <c r="J6602" s="4" t="s">
        <v>973</v>
      </c>
      <c r="K6602" s="4"/>
      <c r="L6602" s="4">
        <v>1</v>
      </c>
      <c r="M6602" s="4" t="s">
        <v>1090</v>
      </c>
      <c r="N6602" s="4"/>
    </row>
    <row r="6603" spans="1:14" hidden="1" x14ac:dyDescent="0.3">
      <c r="A6603" s="5" t="s">
        <v>603</v>
      </c>
      <c r="B6603" s="5">
        <v>53</v>
      </c>
      <c r="C6603" s="5">
        <v>53.1</v>
      </c>
      <c r="D6603" s="4">
        <v>379</v>
      </c>
      <c r="E6603" s="4" t="s">
        <v>861</v>
      </c>
      <c r="F6603" s="4" t="s">
        <v>901</v>
      </c>
      <c r="G6603" s="4" t="s">
        <v>853</v>
      </c>
      <c r="H6603" s="4">
        <v>1.6</v>
      </c>
      <c r="I6603" s="4"/>
      <c r="J6603" s="4" t="s">
        <v>1355</v>
      </c>
      <c r="K6603" s="4"/>
      <c r="L6603" s="4">
        <v>1</v>
      </c>
      <c r="M6603" s="4" t="s">
        <v>1090</v>
      </c>
      <c r="N6603" s="4"/>
    </row>
    <row r="6604" spans="1:14" hidden="1" x14ac:dyDescent="0.3">
      <c r="A6604" s="5" t="s">
        <v>603</v>
      </c>
      <c r="B6604" s="5">
        <v>53</v>
      </c>
      <c r="C6604" s="5">
        <v>53.1</v>
      </c>
      <c r="D6604" s="4">
        <v>380</v>
      </c>
      <c r="E6604" s="4" t="s">
        <v>861</v>
      </c>
      <c r="F6604" s="4" t="s">
        <v>901</v>
      </c>
      <c r="G6604" s="4" t="s">
        <v>1351</v>
      </c>
      <c r="H6604" s="4">
        <v>0</v>
      </c>
      <c r="I6604" s="4"/>
      <c r="J6604" s="4" t="s">
        <v>856</v>
      </c>
      <c r="K6604" s="4"/>
      <c r="L6604" s="4">
        <v>1</v>
      </c>
      <c r="M6604" s="4" t="s">
        <v>1090</v>
      </c>
      <c r="N6604" s="4"/>
    </row>
    <row r="6605" spans="1:14" hidden="1" x14ac:dyDescent="0.3">
      <c r="A6605" s="5" t="s">
        <v>603</v>
      </c>
      <c r="B6605" s="5">
        <v>53</v>
      </c>
      <c r="C6605" s="5">
        <v>53.1</v>
      </c>
      <c r="D6605" s="4">
        <v>380</v>
      </c>
      <c r="E6605" s="4" t="s">
        <v>861</v>
      </c>
      <c r="F6605" s="12" t="s">
        <v>901</v>
      </c>
      <c r="G6605" s="4" t="s">
        <v>963</v>
      </c>
      <c r="H6605" s="4">
        <v>29</v>
      </c>
      <c r="I6605" s="4"/>
      <c r="J6605" s="4" t="s">
        <v>856</v>
      </c>
      <c r="K6605" s="4"/>
      <c r="L6605" s="4">
        <v>1</v>
      </c>
      <c r="M6605" s="4" t="s">
        <v>1090</v>
      </c>
      <c r="N6605" s="4"/>
    </row>
    <row r="6606" spans="1:14" hidden="1" x14ac:dyDescent="0.3">
      <c r="A6606" s="5" t="s">
        <v>603</v>
      </c>
      <c r="B6606" s="5">
        <v>53</v>
      </c>
      <c r="C6606" s="5">
        <v>53.1</v>
      </c>
      <c r="D6606" s="4">
        <v>380</v>
      </c>
      <c r="E6606" s="4" t="s">
        <v>861</v>
      </c>
      <c r="F6606" s="4" t="s">
        <v>901</v>
      </c>
      <c r="G6606" s="4" t="s">
        <v>943</v>
      </c>
      <c r="H6606" s="4">
        <v>71</v>
      </c>
      <c r="I6606" s="4"/>
      <c r="J6606" s="4" t="s">
        <v>856</v>
      </c>
      <c r="K6606" s="4"/>
      <c r="L6606" s="4">
        <v>1</v>
      </c>
      <c r="M6606" s="4" t="s">
        <v>1090</v>
      </c>
      <c r="N6606" s="4"/>
    </row>
    <row r="6607" spans="1:14" hidden="1" x14ac:dyDescent="0.3">
      <c r="A6607" s="5" t="s">
        <v>603</v>
      </c>
      <c r="B6607" s="5">
        <v>53</v>
      </c>
      <c r="C6607" s="5">
        <v>53.1</v>
      </c>
      <c r="D6607" s="4">
        <v>380</v>
      </c>
      <c r="E6607" s="4" t="s">
        <v>861</v>
      </c>
      <c r="F6607" s="4" t="s">
        <v>901</v>
      </c>
      <c r="G6607" s="4" t="s">
        <v>1760</v>
      </c>
      <c r="H6607" s="52">
        <v>8.1398548673308007</v>
      </c>
      <c r="I6607" s="4"/>
      <c r="J6607" s="4"/>
      <c r="K6607" s="4"/>
      <c r="L6607" s="4">
        <v>1</v>
      </c>
      <c r="M6607" s="4" t="s">
        <v>1904</v>
      </c>
      <c r="N6607" s="4"/>
    </row>
    <row r="6608" spans="1:14" hidden="1" x14ac:dyDescent="0.3">
      <c r="A6608" s="5" t="s">
        <v>603</v>
      </c>
      <c r="B6608" s="5">
        <v>53</v>
      </c>
      <c r="C6608" s="5">
        <v>53.1</v>
      </c>
      <c r="D6608" s="4">
        <v>380</v>
      </c>
      <c r="E6608" s="4" t="s">
        <v>861</v>
      </c>
      <c r="F6608" s="4" t="s">
        <v>901</v>
      </c>
      <c r="G6608" s="4" t="s">
        <v>967</v>
      </c>
      <c r="H6608" s="4">
        <v>9.2794079630850582E-2</v>
      </c>
      <c r="I6608" s="4"/>
      <c r="J6608" s="4" t="s">
        <v>856</v>
      </c>
      <c r="K6608" s="4"/>
      <c r="L6608" s="4">
        <v>1</v>
      </c>
      <c r="M6608" s="4" t="s">
        <v>1090</v>
      </c>
      <c r="N6608" s="4"/>
    </row>
    <row r="6609" spans="1:14" hidden="1" x14ac:dyDescent="0.3">
      <c r="A6609" s="5" t="s">
        <v>603</v>
      </c>
      <c r="B6609" s="5">
        <v>53</v>
      </c>
      <c r="C6609" s="5">
        <v>53.1</v>
      </c>
      <c r="D6609" s="4">
        <v>380</v>
      </c>
      <c r="E6609" s="4" t="s">
        <v>861</v>
      </c>
      <c r="F6609" s="12" t="s">
        <v>901</v>
      </c>
      <c r="G6609" s="4" t="s">
        <v>1759</v>
      </c>
      <c r="H6609" s="4">
        <v>0.75533034074266103</v>
      </c>
      <c r="I6609" s="4"/>
      <c r="J6609" s="4" t="s">
        <v>856</v>
      </c>
      <c r="K6609" s="4"/>
      <c r="L6609" s="4">
        <v>1</v>
      </c>
      <c r="M6609" s="4" t="s">
        <v>1090</v>
      </c>
      <c r="N6609" s="4"/>
    </row>
    <row r="6610" spans="1:14" hidden="1" x14ac:dyDescent="0.3">
      <c r="A6610" s="5" t="s">
        <v>603</v>
      </c>
      <c r="B6610" s="5">
        <v>53</v>
      </c>
      <c r="C6610" s="5">
        <v>53.1</v>
      </c>
      <c r="D6610" s="4">
        <v>380</v>
      </c>
      <c r="E6610" s="4" t="s">
        <v>861</v>
      </c>
      <c r="F6610" s="4" t="s">
        <v>901</v>
      </c>
      <c r="G6610" s="4" t="s">
        <v>1352</v>
      </c>
      <c r="H6610" s="4">
        <v>0.61399999999999999</v>
      </c>
      <c r="I6610" s="4"/>
      <c r="J6610" s="4"/>
      <c r="K6610" s="4"/>
      <c r="L6610" s="4">
        <v>1</v>
      </c>
      <c r="M6610" s="4" t="s">
        <v>1090</v>
      </c>
      <c r="N6610" s="4"/>
    </row>
    <row r="6611" spans="1:14" hidden="1" x14ac:dyDescent="0.3">
      <c r="A6611" s="5" t="s">
        <v>603</v>
      </c>
      <c r="B6611" s="5">
        <v>53</v>
      </c>
      <c r="C6611" s="5">
        <v>53.1</v>
      </c>
      <c r="D6611" s="4">
        <v>380</v>
      </c>
      <c r="E6611" s="4" t="s">
        <v>861</v>
      </c>
      <c r="F6611" s="4" t="s">
        <v>901</v>
      </c>
      <c r="G6611" s="4" t="s">
        <v>1353</v>
      </c>
      <c r="H6611" s="4">
        <v>0.39883852551798799</v>
      </c>
      <c r="I6611" s="4"/>
      <c r="J6611" s="4" t="s">
        <v>973</v>
      </c>
      <c r="K6611" s="4"/>
      <c r="L6611" s="4">
        <v>1</v>
      </c>
      <c r="M6611" s="4" t="s">
        <v>1090</v>
      </c>
      <c r="N6611" s="4"/>
    </row>
    <row r="6612" spans="1:14" hidden="1" x14ac:dyDescent="0.3">
      <c r="A6612" s="5" t="s">
        <v>603</v>
      </c>
      <c r="B6612" s="5">
        <v>53</v>
      </c>
      <c r="C6612" s="5">
        <v>53.1</v>
      </c>
      <c r="D6612" s="4">
        <v>380</v>
      </c>
      <c r="E6612" s="4" t="s">
        <v>861</v>
      </c>
      <c r="F6612" s="4" t="s">
        <v>901</v>
      </c>
      <c r="G6612" s="4" t="s">
        <v>1354</v>
      </c>
      <c r="H6612" s="4">
        <v>1.22821669686846</v>
      </c>
      <c r="I6612" s="4"/>
      <c r="J6612" s="4" t="s">
        <v>973</v>
      </c>
      <c r="K6612" s="4"/>
      <c r="L6612" s="4">
        <v>1</v>
      </c>
      <c r="M6612" s="4" t="s">
        <v>1090</v>
      </c>
      <c r="N6612" s="4"/>
    </row>
    <row r="6613" spans="1:14" hidden="1" x14ac:dyDescent="0.3">
      <c r="A6613" s="5" t="s">
        <v>603</v>
      </c>
      <c r="B6613" s="5">
        <v>53</v>
      </c>
      <c r="C6613" s="5">
        <v>53.1</v>
      </c>
      <c r="D6613" s="4">
        <v>380</v>
      </c>
      <c r="E6613" s="4" t="s">
        <v>861</v>
      </c>
      <c r="F6613" s="4" t="s">
        <v>901</v>
      </c>
      <c r="G6613" s="4" t="s">
        <v>853</v>
      </c>
      <c r="H6613" s="4">
        <v>1.1000000000000001</v>
      </c>
      <c r="I6613" s="4"/>
      <c r="J6613" s="4" t="s">
        <v>1355</v>
      </c>
      <c r="K6613" s="4"/>
      <c r="L6613" s="4">
        <v>1</v>
      </c>
      <c r="M6613" s="4" t="s">
        <v>1090</v>
      </c>
      <c r="N6613" s="4"/>
    </row>
    <row r="6614" spans="1:14" hidden="1" x14ac:dyDescent="0.3">
      <c r="A6614" s="5" t="s">
        <v>603</v>
      </c>
      <c r="B6614" s="5">
        <v>53</v>
      </c>
      <c r="C6614" s="5">
        <v>53.2</v>
      </c>
      <c r="D6614" s="5">
        <v>381</v>
      </c>
      <c r="E6614" s="4" t="s">
        <v>861</v>
      </c>
      <c r="F6614" s="12">
        <v>0</v>
      </c>
      <c r="G6614" s="4" t="s">
        <v>1896</v>
      </c>
      <c r="H6614" s="4">
        <v>0.2</v>
      </c>
      <c r="I6614" s="4"/>
      <c r="J6614" s="17" t="s">
        <v>1347</v>
      </c>
      <c r="K6614" s="4"/>
      <c r="L6614" s="4">
        <v>1</v>
      </c>
      <c r="M6614" s="4" t="s">
        <v>1090</v>
      </c>
      <c r="N6614" s="4"/>
    </row>
    <row r="6615" spans="1:14" hidden="1" x14ac:dyDescent="0.3">
      <c r="A6615" s="5" t="s">
        <v>603</v>
      </c>
      <c r="B6615" s="5">
        <v>53</v>
      </c>
      <c r="C6615" s="5">
        <v>53.2</v>
      </c>
      <c r="D6615" s="5">
        <v>381</v>
      </c>
      <c r="E6615" s="4" t="s">
        <v>861</v>
      </c>
      <c r="F6615" s="12">
        <v>1</v>
      </c>
      <c r="G6615" s="4" t="s">
        <v>1896</v>
      </c>
      <c r="H6615" s="4">
        <v>2.1</v>
      </c>
      <c r="I6615" s="4"/>
      <c r="J6615" s="17" t="s">
        <v>1347</v>
      </c>
      <c r="K6615" s="4"/>
      <c r="L6615" s="4">
        <v>1</v>
      </c>
      <c r="M6615" s="4" t="s">
        <v>1090</v>
      </c>
      <c r="N6615" s="4"/>
    </row>
    <row r="6616" spans="1:14" hidden="1" x14ac:dyDescent="0.3">
      <c r="A6616" s="5" t="s">
        <v>603</v>
      </c>
      <c r="B6616" s="5">
        <v>53</v>
      </c>
      <c r="C6616" s="5">
        <v>53.2</v>
      </c>
      <c r="D6616" s="5">
        <v>381</v>
      </c>
      <c r="E6616" s="4" t="s">
        <v>861</v>
      </c>
      <c r="F6616" s="12">
        <v>2</v>
      </c>
      <c r="G6616" s="4" t="s">
        <v>1896</v>
      </c>
      <c r="H6616" s="4">
        <v>4.2</v>
      </c>
      <c r="I6616" s="4"/>
      <c r="J6616" s="17" t="s">
        <v>1347</v>
      </c>
      <c r="K6616" s="4"/>
      <c r="L6616" s="4">
        <v>1</v>
      </c>
      <c r="M6616" s="4" t="s">
        <v>1090</v>
      </c>
      <c r="N6616" s="4"/>
    </row>
    <row r="6617" spans="1:14" hidden="1" x14ac:dyDescent="0.3">
      <c r="A6617" s="5" t="s">
        <v>603</v>
      </c>
      <c r="B6617" s="5">
        <v>53</v>
      </c>
      <c r="C6617" s="5">
        <v>53.2</v>
      </c>
      <c r="D6617" s="5">
        <v>381</v>
      </c>
      <c r="E6617" s="4" t="s">
        <v>861</v>
      </c>
      <c r="F6617" s="12">
        <v>3</v>
      </c>
      <c r="G6617" s="4" t="s">
        <v>1896</v>
      </c>
      <c r="H6617" s="4">
        <v>2.8</v>
      </c>
      <c r="I6617" s="4"/>
      <c r="J6617" s="17" t="s">
        <v>1347</v>
      </c>
      <c r="K6617" s="4"/>
      <c r="L6617" s="4">
        <v>1</v>
      </c>
      <c r="M6617" s="4" t="s">
        <v>1090</v>
      </c>
      <c r="N6617" s="4"/>
    </row>
    <row r="6618" spans="1:14" hidden="1" x14ac:dyDescent="0.3">
      <c r="A6618" s="5" t="s">
        <v>603</v>
      </c>
      <c r="B6618" s="5">
        <v>53</v>
      </c>
      <c r="C6618" s="5">
        <v>53.2</v>
      </c>
      <c r="D6618" s="5">
        <v>381</v>
      </c>
      <c r="E6618" s="4" t="s">
        <v>861</v>
      </c>
      <c r="F6618" s="12">
        <v>4</v>
      </c>
      <c r="G6618" s="4" t="s">
        <v>1896</v>
      </c>
      <c r="H6618" s="4">
        <v>14.5</v>
      </c>
      <c r="I6618" s="4"/>
      <c r="J6618" s="17" t="s">
        <v>1347</v>
      </c>
      <c r="K6618" s="4"/>
      <c r="L6618" s="4">
        <v>1</v>
      </c>
      <c r="M6618" s="4" t="s">
        <v>1090</v>
      </c>
      <c r="N6618" s="4"/>
    </row>
    <row r="6619" spans="1:14" hidden="1" x14ac:dyDescent="0.3">
      <c r="A6619" s="5" t="s">
        <v>603</v>
      </c>
      <c r="B6619" s="5">
        <v>53</v>
      </c>
      <c r="C6619" s="5">
        <v>53.2</v>
      </c>
      <c r="D6619" s="5">
        <v>381</v>
      </c>
      <c r="E6619" s="4" t="s">
        <v>861</v>
      </c>
      <c r="F6619" s="12">
        <v>5</v>
      </c>
      <c r="G6619" s="4" t="s">
        <v>1896</v>
      </c>
      <c r="H6619" s="4">
        <v>4.3</v>
      </c>
      <c r="I6619" s="4"/>
      <c r="J6619" s="17" t="s">
        <v>1347</v>
      </c>
      <c r="K6619" s="4"/>
      <c r="L6619" s="4">
        <v>1</v>
      </c>
      <c r="M6619" s="4" t="s">
        <v>1090</v>
      </c>
      <c r="N6619" s="4"/>
    </row>
    <row r="6620" spans="1:14" hidden="1" x14ac:dyDescent="0.3">
      <c r="A6620" s="5" t="s">
        <v>603</v>
      </c>
      <c r="B6620" s="5">
        <v>53</v>
      </c>
      <c r="C6620" s="5">
        <v>53.2</v>
      </c>
      <c r="D6620" s="5">
        <v>381</v>
      </c>
      <c r="E6620" s="4" t="s">
        <v>861</v>
      </c>
      <c r="F6620" s="12">
        <v>7.5</v>
      </c>
      <c r="G6620" s="4" t="s">
        <v>1896</v>
      </c>
      <c r="H6620" s="4">
        <v>19.7</v>
      </c>
      <c r="I6620" s="4"/>
      <c r="J6620" s="17" t="s">
        <v>1347</v>
      </c>
      <c r="K6620" s="4"/>
      <c r="L6620" s="4">
        <v>1</v>
      </c>
      <c r="M6620" s="4" t="s">
        <v>1090</v>
      </c>
      <c r="N6620" s="4"/>
    </row>
    <row r="6621" spans="1:14" hidden="1" x14ac:dyDescent="0.3">
      <c r="A6621" s="5" t="s">
        <v>603</v>
      </c>
      <c r="B6621" s="5">
        <v>53</v>
      </c>
      <c r="C6621" s="5">
        <v>53.2</v>
      </c>
      <c r="D6621" s="5">
        <v>381</v>
      </c>
      <c r="E6621" s="4" t="s">
        <v>861</v>
      </c>
      <c r="F6621" s="12">
        <v>10</v>
      </c>
      <c r="G6621" s="4" t="s">
        <v>1896</v>
      </c>
      <c r="H6621" s="4">
        <v>9.1</v>
      </c>
      <c r="I6621" s="4"/>
      <c r="J6621" s="17" t="s">
        <v>1347</v>
      </c>
      <c r="K6621" s="4"/>
      <c r="L6621" s="4">
        <v>1</v>
      </c>
      <c r="M6621" s="4" t="s">
        <v>1090</v>
      </c>
      <c r="N6621" s="4"/>
    </row>
    <row r="6622" spans="1:14" hidden="1" x14ac:dyDescent="0.3">
      <c r="A6622" s="5" t="s">
        <v>603</v>
      </c>
      <c r="B6622" s="5">
        <v>53</v>
      </c>
      <c r="C6622" s="5">
        <v>53.2</v>
      </c>
      <c r="D6622" s="5">
        <v>381</v>
      </c>
      <c r="E6622" s="4" t="s">
        <v>861</v>
      </c>
      <c r="F6622" s="12">
        <v>14</v>
      </c>
      <c r="G6622" s="4" t="s">
        <v>1896</v>
      </c>
      <c r="H6622" s="4"/>
      <c r="I6622" s="4"/>
      <c r="J6622" s="17" t="s">
        <v>1347</v>
      </c>
      <c r="K6622" s="4"/>
      <c r="L6622" s="4">
        <v>1</v>
      </c>
      <c r="M6622" s="4" t="s">
        <v>1090</v>
      </c>
      <c r="N6622" s="4"/>
    </row>
    <row r="6623" spans="1:14" hidden="1" x14ac:dyDescent="0.3">
      <c r="A6623" s="5" t="s">
        <v>603</v>
      </c>
      <c r="B6623" s="5">
        <v>53</v>
      </c>
      <c r="C6623" s="5">
        <v>53.2</v>
      </c>
      <c r="D6623" s="5">
        <v>381</v>
      </c>
      <c r="E6623" s="4" t="s">
        <v>861</v>
      </c>
      <c r="F6623" s="12">
        <v>17</v>
      </c>
      <c r="G6623" s="4" t="s">
        <v>1896</v>
      </c>
      <c r="H6623" s="4"/>
      <c r="I6623" s="4"/>
      <c r="J6623" s="17" t="s">
        <v>1347</v>
      </c>
      <c r="K6623" s="4"/>
      <c r="L6623" s="4">
        <v>1</v>
      </c>
      <c r="M6623" s="4" t="s">
        <v>1090</v>
      </c>
      <c r="N6623" s="4"/>
    </row>
    <row r="6624" spans="1:14" hidden="1" x14ac:dyDescent="0.3">
      <c r="A6624" s="5" t="s">
        <v>603</v>
      </c>
      <c r="B6624" s="5">
        <v>53</v>
      </c>
      <c r="C6624" s="5">
        <v>53.2</v>
      </c>
      <c r="D6624" s="5">
        <v>381</v>
      </c>
      <c r="E6624" s="4" t="s">
        <v>861</v>
      </c>
      <c r="F6624" s="12">
        <v>20</v>
      </c>
      <c r="G6624" s="4" t="s">
        <v>1896</v>
      </c>
      <c r="H6624" s="4"/>
      <c r="I6624" s="4"/>
      <c r="J6624" s="17" t="s">
        <v>1347</v>
      </c>
      <c r="K6624" s="4"/>
      <c r="L6624" s="4">
        <v>1</v>
      </c>
      <c r="M6624" s="4" t="s">
        <v>1090</v>
      </c>
      <c r="N6624" s="4"/>
    </row>
    <row r="6625" spans="1:14" hidden="1" x14ac:dyDescent="0.3">
      <c r="A6625" s="5" t="s">
        <v>603</v>
      </c>
      <c r="B6625" s="5">
        <v>53</v>
      </c>
      <c r="C6625" s="5">
        <v>53.2</v>
      </c>
      <c r="D6625" s="5">
        <v>381</v>
      </c>
      <c r="E6625" s="4" t="s">
        <v>861</v>
      </c>
      <c r="F6625" s="12">
        <v>0</v>
      </c>
      <c r="G6625" s="4" t="s">
        <v>2229</v>
      </c>
      <c r="H6625" s="4">
        <v>0.13</v>
      </c>
      <c r="I6625" s="4"/>
      <c r="J6625" s="17" t="s">
        <v>1347</v>
      </c>
      <c r="K6625" s="4"/>
      <c r="L6625" s="4">
        <v>1</v>
      </c>
      <c r="M6625" s="4" t="s">
        <v>1090</v>
      </c>
      <c r="N6625" s="4"/>
    </row>
    <row r="6626" spans="1:14" hidden="1" x14ac:dyDescent="0.3">
      <c r="A6626" s="5" t="s">
        <v>603</v>
      </c>
      <c r="B6626" s="5">
        <v>53</v>
      </c>
      <c r="C6626" s="5">
        <v>53.2</v>
      </c>
      <c r="D6626" s="5">
        <v>381</v>
      </c>
      <c r="E6626" s="4" t="s">
        <v>861</v>
      </c>
      <c r="F6626" s="12">
        <v>1</v>
      </c>
      <c r="G6626" s="4" t="s">
        <v>2229</v>
      </c>
      <c r="H6626" s="4">
        <v>0.08</v>
      </c>
      <c r="I6626" s="4"/>
      <c r="J6626" s="17" t="s">
        <v>1347</v>
      </c>
      <c r="K6626" s="4"/>
      <c r="L6626" s="4">
        <v>1</v>
      </c>
      <c r="M6626" s="4" t="s">
        <v>1090</v>
      </c>
      <c r="N6626" s="4"/>
    </row>
    <row r="6627" spans="1:14" hidden="1" x14ac:dyDescent="0.3">
      <c r="A6627" s="5" t="s">
        <v>603</v>
      </c>
      <c r="B6627" s="5">
        <v>53</v>
      </c>
      <c r="C6627" s="5">
        <v>53.2</v>
      </c>
      <c r="D6627" s="5">
        <v>381</v>
      </c>
      <c r="E6627" s="4" t="s">
        <v>861</v>
      </c>
      <c r="F6627" s="12">
        <v>2</v>
      </c>
      <c r="G6627" s="4" t="s">
        <v>2229</v>
      </c>
      <c r="H6627" s="4">
        <v>0.26</v>
      </c>
      <c r="I6627" s="4"/>
      <c r="J6627" s="17" t="s">
        <v>1347</v>
      </c>
      <c r="K6627" s="4"/>
      <c r="L6627" s="4">
        <v>1</v>
      </c>
      <c r="M6627" s="4" t="s">
        <v>1090</v>
      </c>
      <c r="N6627" s="4"/>
    </row>
    <row r="6628" spans="1:14" hidden="1" x14ac:dyDescent="0.3">
      <c r="A6628" s="5" t="s">
        <v>603</v>
      </c>
      <c r="B6628" s="5">
        <v>53</v>
      </c>
      <c r="C6628" s="5">
        <v>53.2</v>
      </c>
      <c r="D6628" s="5">
        <v>381</v>
      </c>
      <c r="E6628" s="4" t="s">
        <v>861</v>
      </c>
      <c r="F6628" s="12">
        <v>3</v>
      </c>
      <c r="G6628" s="4" t="s">
        <v>2229</v>
      </c>
      <c r="H6628" s="4">
        <v>0.19</v>
      </c>
      <c r="I6628" s="4"/>
      <c r="J6628" s="17" t="s">
        <v>1347</v>
      </c>
      <c r="K6628" s="4"/>
      <c r="L6628" s="4">
        <v>1</v>
      </c>
      <c r="M6628" s="4" t="s">
        <v>1090</v>
      </c>
      <c r="N6628" s="4"/>
    </row>
    <row r="6629" spans="1:14" hidden="1" x14ac:dyDescent="0.3">
      <c r="A6629" s="5" t="s">
        <v>603</v>
      </c>
      <c r="B6629" s="5">
        <v>53</v>
      </c>
      <c r="C6629" s="5">
        <v>53.2</v>
      </c>
      <c r="D6629" s="5">
        <v>381</v>
      </c>
      <c r="E6629" s="4" t="s">
        <v>861</v>
      </c>
      <c r="F6629" s="12">
        <v>4</v>
      </c>
      <c r="G6629" s="4" t="s">
        <v>2229</v>
      </c>
      <c r="H6629" s="4">
        <v>0.23</v>
      </c>
      <c r="I6629" s="4"/>
      <c r="J6629" s="17" t="s">
        <v>1347</v>
      </c>
      <c r="K6629" s="4"/>
      <c r="L6629" s="4">
        <v>1</v>
      </c>
      <c r="M6629" s="4" t="s">
        <v>1090</v>
      </c>
      <c r="N6629" s="4"/>
    </row>
    <row r="6630" spans="1:14" hidden="1" x14ac:dyDescent="0.3">
      <c r="A6630" s="5" t="s">
        <v>603</v>
      </c>
      <c r="B6630" s="5">
        <v>53</v>
      </c>
      <c r="C6630" s="5">
        <v>53.2</v>
      </c>
      <c r="D6630" s="5">
        <v>381</v>
      </c>
      <c r="E6630" s="4" t="s">
        <v>861</v>
      </c>
      <c r="F6630" s="12">
        <v>5</v>
      </c>
      <c r="G6630" s="4" t="s">
        <v>2229</v>
      </c>
      <c r="H6630" s="4">
        <v>0.3</v>
      </c>
      <c r="I6630" s="4"/>
      <c r="J6630" s="17" t="s">
        <v>1347</v>
      </c>
      <c r="K6630" s="4"/>
      <c r="L6630" s="4">
        <v>1</v>
      </c>
      <c r="M6630" s="4" t="s">
        <v>1090</v>
      </c>
      <c r="N6630" s="4"/>
    </row>
    <row r="6631" spans="1:14" hidden="1" x14ac:dyDescent="0.3">
      <c r="A6631" s="5" t="s">
        <v>603</v>
      </c>
      <c r="B6631" s="5">
        <v>53</v>
      </c>
      <c r="C6631" s="5">
        <v>53.2</v>
      </c>
      <c r="D6631" s="5">
        <v>381</v>
      </c>
      <c r="E6631" s="4" t="s">
        <v>861</v>
      </c>
      <c r="F6631" s="12">
        <v>7.5</v>
      </c>
      <c r="G6631" s="4" t="s">
        <v>2229</v>
      </c>
      <c r="H6631" s="4">
        <v>0.22</v>
      </c>
      <c r="I6631" s="4"/>
      <c r="J6631" s="17" t="s">
        <v>1347</v>
      </c>
      <c r="K6631" s="4"/>
      <c r="L6631" s="4">
        <v>1</v>
      </c>
      <c r="M6631" s="4" t="s">
        <v>1090</v>
      </c>
      <c r="N6631" s="4"/>
    </row>
    <row r="6632" spans="1:14" hidden="1" x14ac:dyDescent="0.3">
      <c r="A6632" s="5" t="s">
        <v>603</v>
      </c>
      <c r="B6632" s="5">
        <v>53</v>
      </c>
      <c r="C6632" s="5">
        <v>53.2</v>
      </c>
      <c r="D6632" s="5">
        <v>381</v>
      </c>
      <c r="E6632" s="4" t="s">
        <v>861</v>
      </c>
      <c r="F6632" s="12">
        <v>10</v>
      </c>
      <c r="G6632" s="4" t="s">
        <v>2229</v>
      </c>
      <c r="H6632" s="4">
        <v>0.38</v>
      </c>
      <c r="I6632" s="4"/>
      <c r="J6632" s="17" t="s">
        <v>1347</v>
      </c>
      <c r="K6632" s="4"/>
      <c r="L6632" s="4">
        <v>1</v>
      </c>
      <c r="M6632" s="4" t="s">
        <v>1090</v>
      </c>
      <c r="N6632" s="4"/>
    </row>
    <row r="6633" spans="1:14" hidden="1" x14ac:dyDescent="0.3">
      <c r="A6633" s="5" t="s">
        <v>603</v>
      </c>
      <c r="B6633" s="5">
        <v>53</v>
      </c>
      <c r="C6633" s="5">
        <v>53.2</v>
      </c>
      <c r="D6633" s="5">
        <v>381</v>
      </c>
      <c r="E6633" s="4" t="s">
        <v>861</v>
      </c>
      <c r="F6633" s="12">
        <v>14</v>
      </c>
      <c r="G6633" s="4" t="s">
        <v>2229</v>
      </c>
      <c r="H6633" s="4"/>
      <c r="I6633" s="4"/>
      <c r="J6633" s="17" t="s">
        <v>1347</v>
      </c>
      <c r="K6633" s="4"/>
      <c r="L6633" s="4">
        <v>1</v>
      </c>
      <c r="M6633" s="4" t="s">
        <v>1090</v>
      </c>
      <c r="N6633" s="4"/>
    </row>
    <row r="6634" spans="1:14" hidden="1" x14ac:dyDescent="0.3">
      <c r="A6634" s="5" t="s">
        <v>603</v>
      </c>
      <c r="B6634" s="5">
        <v>53</v>
      </c>
      <c r="C6634" s="5">
        <v>53.2</v>
      </c>
      <c r="D6634" s="5">
        <v>381</v>
      </c>
      <c r="E6634" s="4" t="s">
        <v>861</v>
      </c>
      <c r="F6634" s="12">
        <v>17</v>
      </c>
      <c r="G6634" s="4" t="s">
        <v>2229</v>
      </c>
      <c r="H6634" s="4"/>
      <c r="I6634" s="4"/>
      <c r="J6634" s="17" t="s">
        <v>1347</v>
      </c>
      <c r="K6634" s="4"/>
      <c r="L6634" s="4">
        <v>1</v>
      </c>
      <c r="M6634" s="4" t="s">
        <v>1090</v>
      </c>
      <c r="N6634" s="4"/>
    </row>
    <row r="6635" spans="1:14" hidden="1" x14ac:dyDescent="0.3">
      <c r="A6635" s="5" t="s">
        <v>603</v>
      </c>
      <c r="B6635" s="5">
        <v>53</v>
      </c>
      <c r="C6635" s="5">
        <v>53.2</v>
      </c>
      <c r="D6635" s="5">
        <v>381</v>
      </c>
      <c r="E6635" s="4" t="s">
        <v>861</v>
      </c>
      <c r="F6635" s="12">
        <v>20</v>
      </c>
      <c r="G6635" s="4" t="s">
        <v>2229</v>
      </c>
      <c r="H6635" s="4"/>
      <c r="I6635" s="4"/>
      <c r="J6635" s="17" t="s">
        <v>1347</v>
      </c>
      <c r="K6635" s="4"/>
      <c r="L6635" s="4">
        <v>1</v>
      </c>
      <c r="M6635" s="4" t="s">
        <v>1090</v>
      </c>
      <c r="N6635" s="4"/>
    </row>
    <row r="6636" spans="1:14" hidden="1" x14ac:dyDescent="0.3">
      <c r="A6636" s="5" t="s">
        <v>603</v>
      </c>
      <c r="B6636" s="5">
        <v>53</v>
      </c>
      <c r="C6636" s="5">
        <v>53.2</v>
      </c>
      <c r="D6636" s="5">
        <v>381</v>
      </c>
      <c r="E6636" s="4" t="s">
        <v>861</v>
      </c>
      <c r="F6636" s="12">
        <v>0</v>
      </c>
      <c r="G6636" s="4" t="s">
        <v>874</v>
      </c>
      <c r="H6636" s="4">
        <v>226.46533557418195</v>
      </c>
      <c r="I6636" s="4"/>
      <c r="J6636" s="17" t="s">
        <v>1348</v>
      </c>
      <c r="K6636" s="4"/>
      <c r="L6636" s="4">
        <v>1</v>
      </c>
      <c r="M6636" s="4" t="s">
        <v>1090</v>
      </c>
      <c r="N6636" s="4"/>
    </row>
    <row r="6637" spans="1:14" hidden="1" x14ac:dyDescent="0.3">
      <c r="A6637" s="5" t="s">
        <v>603</v>
      </c>
      <c r="B6637" s="5">
        <v>53</v>
      </c>
      <c r="C6637" s="5">
        <v>53.2</v>
      </c>
      <c r="D6637" s="5">
        <v>381</v>
      </c>
      <c r="E6637" s="4" t="s">
        <v>861</v>
      </c>
      <c r="F6637" s="12">
        <v>0.1</v>
      </c>
      <c r="G6637" s="4" t="s">
        <v>874</v>
      </c>
      <c r="H6637" s="4">
        <v>226.13547353365797</v>
      </c>
      <c r="I6637" s="4"/>
      <c r="J6637" s="17" t="s">
        <v>1348</v>
      </c>
      <c r="K6637" s="4"/>
      <c r="L6637" s="4">
        <v>1</v>
      </c>
      <c r="M6637" s="4" t="s">
        <v>1090</v>
      </c>
      <c r="N6637" s="4"/>
    </row>
    <row r="6638" spans="1:14" hidden="1" x14ac:dyDescent="0.3">
      <c r="A6638" s="5" t="s">
        <v>603</v>
      </c>
      <c r="B6638" s="5">
        <v>53</v>
      </c>
      <c r="C6638" s="5">
        <v>53.2</v>
      </c>
      <c r="D6638" s="5">
        <v>381</v>
      </c>
      <c r="E6638" s="4" t="s">
        <v>861</v>
      </c>
      <c r="F6638" s="12">
        <v>0.2</v>
      </c>
      <c r="G6638" s="4" t="s">
        <v>874</v>
      </c>
      <c r="H6638" s="4">
        <v>225.79328906058566</v>
      </c>
      <c r="I6638" s="4"/>
      <c r="J6638" s="17" t="s">
        <v>1348</v>
      </c>
      <c r="K6638" s="4"/>
      <c r="L6638" s="4">
        <v>1</v>
      </c>
      <c r="M6638" s="4" t="s">
        <v>1090</v>
      </c>
      <c r="N6638" s="4"/>
    </row>
    <row r="6639" spans="1:14" hidden="1" x14ac:dyDescent="0.3">
      <c r="A6639" s="5" t="s">
        <v>603</v>
      </c>
      <c r="B6639" s="5">
        <v>53</v>
      </c>
      <c r="C6639" s="5">
        <v>53.2</v>
      </c>
      <c r="D6639" s="5">
        <v>381</v>
      </c>
      <c r="E6639" s="4" t="s">
        <v>861</v>
      </c>
      <c r="F6639" s="12">
        <v>0.3</v>
      </c>
      <c r="G6639" s="4" t="s">
        <v>874</v>
      </c>
      <c r="H6639" s="4">
        <v>224.21506981497518</v>
      </c>
      <c r="I6639" s="4"/>
      <c r="J6639" s="17" t="s">
        <v>1348</v>
      </c>
      <c r="K6639" s="4"/>
      <c r="L6639" s="4">
        <v>1</v>
      </c>
      <c r="M6639" s="4" t="s">
        <v>1090</v>
      </c>
      <c r="N6639" s="4"/>
    </row>
    <row r="6640" spans="1:14" hidden="1" x14ac:dyDescent="0.3">
      <c r="A6640" s="5" t="s">
        <v>603</v>
      </c>
      <c r="B6640" s="5">
        <v>53</v>
      </c>
      <c r="C6640" s="5">
        <v>53.2</v>
      </c>
      <c r="D6640" s="5">
        <v>381</v>
      </c>
      <c r="E6640" s="4" t="s">
        <v>861</v>
      </c>
      <c r="F6640" s="12">
        <v>0.4</v>
      </c>
      <c r="G6640" s="4" t="s">
        <v>874</v>
      </c>
      <c r="H6640" s="4">
        <v>205.97786964347625</v>
      </c>
      <c r="I6640" s="4"/>
      <c r="J6640" s="17" t="s">
        <v>1348</v>
      </c>
      <c r="K6640" s="4"/>
      <c r="L6640" s="4">
        <v>1</v>
      </c>
      <c r="M6640" s="4" t="s">
        <v>1090</v>
      </c>
      <c r="N6640" s="4"/>
    </row>
    <row r="6641" spans="1:14" hidden="1" x14ac:dyDescent="0.3">
      <c r="A6641" s="5" t="s">
        <v>603</v>
      </c>
      <c r="B6641" s="5">
        <v>53</v>
      </c>
      <c r="C6641" s="5">
        <v>53.2</v>
      </c>
      <c r="D6641" s="5">
        <v>381</v>
      </c>
      <c r="E6641" s="4" t="s">
        <v>861</v>
      </c>
      <c r="F6641" s="12">
        <v>0.5</v>
      </c>
      <c r="G6641" s="4" t="s">
        <v>874</v>
      </c>
      <c r="H6641" s="4">
        <v>170.58405184702255</v>
      </c>
      <c r="I6641" s="4"/>
      <c r="J6641" s="17" t="s">
        <v>1348</v>
      </c>
      <c r="K6641" s="4"/>
      <c r="L6641" s="4">
        <v>1</v>
      </c>
      <c r="M6641" s="4" t="s">
        <v>1090</v>
      </c>
      <c r="N6641" s="4"/>
    </row>
    <row r="6642" spans="1:14" hidden="1" x14ac:dyDescent="0.3">
      <c r="A6642" s="5" t="s">
        <v>603</v>
      </c>
      <c r="B6642" s="5">
        <v>53</v>
      </c>
      <c r="C6642" s="5">
        <v>53.2</v>
      </c>
      <c r="D6642" s="5">
        <v>381</v>
      </c>
      <c r="E6642" s="4" t="s">
        <v>861</v>
      </c>
      <c r="F6642" s="12">
        <v>0.6</v>
      </c>
      <c r="G6642" s="4" t="s">
        <v>874</v>
      </c>
      <c r="H6642" s="4">
        <v>121.70190980730324</v>
      </c>
      <c r="I6642" s="4"/>
      <c r="J6642" s="17" t="s">
        <v>1348</v>
      </c>
      <c r="K6642" s="4"/>
      <c r="L6642" s="4">
        <v>1</v>
      </c>
      <c r="M6642" s="4" t="s">
        <v>1090</v>
      </c>
      <c r="N6642" s="4"/>
    </row>
    <row r="6643" spans="1:14" hidden="1" x14ac:dyDescent="0.3">
      <c r="A6643" s="5" t="s">
        <v>603</v>
      </c>
      <c r="B6643" s="5">
        <v>53</v>
      </c>
      <c r="C6643" s="5">
        <v>53.2</v>
      </c>
      <c r="D6643" s="5">
        <v>381</v>
      </c>
      <c r="E6643" s="4" t="s">
        <v>861</v>
      </c>
      <c r="F6643" s="12">
        <v>0.7</v>
      </c>
      <c r="G6643" s="4" t="s">
        <v>874</v>
      </c>
      <c r="H6643" s="4">
        <v>57.037575311479131</v>
      </c>
      <c r="I6643" s="4"/>
      <c r="J6643" s="17" t="s">
        <v>1348</v>
      </c>
      <c r="K6643" s="4"/>
      <c r="L6643" s="4">
        <v>1</v>
      </c>
      <c r="M6643" s="4" t="s">
        <v>1090</v>
      </c>
      <c r="N6643" s="4"/>
    </row>
    <row r="6644" spans="1:14" hidden="1" x14ac:dyDescent="0.3">
      <c r="A6644" s="5" t="s">
        <v>603</v>
      </c>
      <c r="B6644" s="5">
        <v>53</v>
      </c>
      <c r="C6644" s="5">
        <v>53.2</v>
      </c>
      <c r="D6644" s="5">
        <v>381</v>
      </c>
      <c r="E6644" s="4" t="s">
        <v>861</v>
      </c>
      <c r="F6644" s="12">
        <v>0.8</v>
      </c>
      <c r="G6644" s="4" t="s">
        <v>874</v>
      </c>
      <c r="H6644" s="4">
        <v>9.510900852073954</v>
      </c>
      <c r="I6644" s="4"/>
      <c r="J6644" s="17" t="s">
        <v>1348</v>
      </c>
      <c r="K6644" s="4"/>
      <c r="L6644" s="4">
        <v>1</v>
      </c>
      <c r="M6644" s="4" t="s">
        <v>1090</v>
      </c>
      <c r="N6644" s="4"/>
    </row>
    <row r="6645" spans="1:14" hidden="1" x14ac:dyDescent="0.3">
      <c r="A6645" s="5" t="s">
        <v>603</v>
      </c>
      <c r="B6645" s="5">
        <v>53</v>
      </c>
      <c r="C6645" s="5">
        <v>53.2</v>
      </c>
      <c r="D6645" s="5">
        <v>381</v>
      </c>
      <c r="E6645" s="4" t="s">
        <v>861</v>
      </c>
      <c r="F6645" s="12">
        <v>0.9</v>
      </c>
      <c r="G6645" s="4" t="s">
        <v>874</v>
      </c>
      <c r="H6645" s="4">
        <v>-1.5565393351620813</v>
      </c>
      <c r="I6645" s="4"/>
      <c r="J6645" s="17" t="s">
        <v>1348</v>
      </c>
      <c r="K6645" s="4"/>
      <c r="L6645" s="4">
        <v>1</v>
      </c>
      <c r="M6645" s="4" t="s">
        <v>1090</v>
      </c>
      <c r="N6645" s="4"/>
    </row>
    <row r="6646" spans="1:14" hidden="1" x14ac:dyDescent="0.3">
      <c r="A6646" s="5" t="s">
        <v>603</v>
      </c>
      <c r="B6646" s="5">
        <v>53</v>
      </c>
      <c r="C6646" s="5">
        <v>53.2</v>
      </c>
      <c r="D6646" s="5">
        <v>381</v>
      </c>
      <c r="E6646" s="4" t="s">
        <v>861</v>
      </c>
      <c r="F6646" s="12">
        <v>1</v>
      </c>
      <c r="G6646" s="4" t="s">
        <v>874</v>
      </c>
      <c r="H6646" s="4">
        <v>-1.666493348670079</v>
      </c>
      <c r="I6646" s="4"/>
      <c r="J6646" s="17" t="s">
        <v>1348</v>
      </c>
      <c r="K6646" s="4"/>
      <c r="L6646" s="4">
        <v>1</v>
      </c>
      <c r="M6646" s="4" t="s">
        <v>1090</v>
      </c>
      <c r="N6646" s="4"/>
    </row>
    <row r="6647" spans="1:14" hidden="1" x14ac:dyDescent="0.3">
      <c r="A6647" s="5" t="s">
        <v>603</v>
      </c>
      <c r="B6647" s="5">
        <v>53</v>
      </c>
      <c r="C6647" s="5">
        <v>53.2</v>
      </c>
      <c r="D6647" s="5">
        <v>381</v>
      </c>
      <c r="E6647" s="4" t="s">
        <v>861</v>
      </c>
      <c r="F6647" s="12">
        <v>1.1000000000000001</v>
      </c>
      <c r="G6647" s="4" t="s">
        <v>874</v>
      </c>
      <c r="H6647" s="4">
        <v>-1.6655454692432858</v>
      </c>
      <c r="I6647" s="4"/>
      <c r="J6647" s="17" t="s">
        <v>1348</v>
      </c>
      <c r="K6647" s="4"/>
      <c r="L6647" s="4">
        <v>1</v>
      </c>
      <c r="M6647" s="4" t="s">
        <v>1090</v>
      </c>
      <c r="N6647" s="4"/>
    </row>
    <row r="6648" spans="1:14" hidden="1" x14ac:dyDescent="0.3">
      <c r="A6648" s="5" t="s">
        <v>603</v>
      </c>
      <c r="B6648" s="5">
        <v>53</v>
      </c>
      <c r="C6648" s="5">
        <v>53.2</v>
      </c>
      <c r="D6648" s="5">
        <v>381</v>
      </c>
      <c r="E6648" s="4" t="s">
        <v>861</v>
      </c>
      <c r="F6648" s="12">
        <v>1.2</v>
      </c>
      <c r="G6648" s="4" t="s">
        <v>874</v>
      </c>
      <c r="H6648" s="4">
        <v>-1.6721806252308375</v>
      </c>
      <c r="I6648" s="4"/>
      <c r="J6648" s="17" t="s">
        <v>1348</v>
      </c>
      <c r="K6648" s="4"/>
      <c r="L6648" s="4">
        <v>1</v>
      </c>
      <c r="M6648" s="4" t="s">
        <v>1090</v>
      </c>
      <c r="N6648" s="4"/>
    </row>
    <row r="6649" spans="1:14" hidden="1" x14ac:dyDescent="0.3">
      <c r="A6649" s="5" t="s">
        <v>603</v>
      </c>
      <c r="B6649" s="5">
        <v>53</v>
      </c>
      <c r="C6649" s="5">
        <v>53.2</v>
      </c>
      <c r="D6649" s="5">
        <v>381</v>
      </c>
      <c r="E6649" s="4" t="s">
        <v>861</v>
      </c>
      <c r="F6649" s="12">
        <v>1.3</v>
      </c>
      <c r="G6649" s="4" t="s">
        <v>874</v>
      </c>
      <c r="H6649" s="4">
        <v>-1.6153078596232524</v>
      </c>
      <c r="I6649" s="4"/>
      <c r="J6649" s="17" t="s">
        <v>1348</v>
      </c>
      <c r="K6649" s="4"/>
      <c r="L6649" s="4">
        <v>1</v>
      </c>
      <c r="M6649" s="4" t="s">
        <v>1090</v>
      </c>
      <c r="N6649" s="4"/>
    </row>
    <row r="6650" spans="1:14" hidden="1" x14ac:dyDescent="0.3">
      <c r="A6650" s="5" t="s">
        <v>603</v>
      </c>
      <c r="B6650" s="5">
        <v>53</v>
      </c>
      <c r="C6650" s="5">
        <v>53.2</v>
      </c>
      <c r="D6650" s="5">
        <v>381</v>
      </c>
      <c r="E6650" s="4" t="s">
        <v>861</v>
      </c>
      <c r="F6650" s="12">
        <v>1.4</v>
      </c>
      <c r="G6650" s="4" t="s">
        <v>874</v>
      </c>
      <c r="H6650" s="4">
        <v>-1.6058290653553218</v>
      </c>
      <c r="I6650" s="4"/>
      <c r="J6650" s="17" t="s">
        <v>1348</v>
      </c>
      <c r="K6650" s="4"/>
      <c r="L6650" s="4">
        <v>1</v>
      </c>
      <c r="M6650" s="4" t="s">
        <v>1090</v>
      </c>
      <c r="N6650" s="4"/>
    </row>
    <row r="6651" spans="1:14" hidden="1" x14ac:dyDescent="0.3">
      <c r="A6651" s="5" t="s">
        <v>603</v>
      </c>
      <c r="B6651" s="5">
        <v>53</v>
      </c>
      <c r="C6651" s="5">
        <v>53.2</v>
      </c>
      <c r="D6651" s="5">
        <v>381</v>
      </c>
      <c r="E6651" s="4" t="s">
        <v>861</v>
      </c>
      <c r="F6651" s="12">
        <v>1.5</v>
      </c>
      <c r="G6651" s="4" t="s">
        <v>874</v>
      </c>
      <c r="H6651" s="4">
        <v>-1.5736011648443569</v>
      </c>
      <c r="I6651" s="4"/>
      <c r="J6651" s="17" t="s">
        <v>1348</v>
      </c>
      <c r="K6651" s="4"/>
      <c r="L6651" s="4">
        <v>1</v>
      </c>
      <c r="M6651" s="4" t="s">
        <v>1090</v>
      </c>
      <c r="N6651" s="4"/>
    </row>
    <row r="6652" spans="1:14" hidden="1" x14ac:dyDescent="0.3">
      <c r="A6652" s="5" t="s">
        <v>603</v>
      </c>
      <c r="B6652" s="5">
        <v>53</v>
      </c>
      <c r="C6652" s="5">
        <v>53.2</v>
      </c>
      <c r="D6652" s="5">
        <v>381</v>
      </c>
      <c r="E6652" s="4" t="s">
        <v>861</v>
      </c>
      <c r="F6652" s="12">
        <v>1.6</v>
      </c>
      <c r="G6652" s="4" t="s">
        <v>874</v>
      </c>
      <c r="H6652" s="4">
        <v>-1.5451647820405643</v>
      </c>
      <c r="I6652" s="4"/>
      <c r="J6652" s="17" t="s">
        <v>1348</v>
      </c>
      <c r="K6652" s="4"/>
      <c r="L6652" s="4">
        <v>1</v>
      </c>
      <c r="M6652" s="4" t="s">
        <v>1090</v>
      </c>
      <c r="N6652" s="4"/>
    </row>
    <row r="6653" spans="1:14" hidden="1" x14ac:dyDescent="0.3">
      <c r="A6653" s="5" t="s">
        <v>603</v>
      </c>
      <c r="B6653" s="5">
        <v>53</v>
      </c>
      <c r="C6653" s="5">
        <v>53.2</v>
      </c>
      <c r="D6653" s="5">
        <v>381</v>
      </c>
      <c r="E6653" s="4" t="s">
        <v>861</v>
      </c>
      <c r="F6653" s="12">
        <v>1.7000000000000002</v>
      </c>
      <c r="G6653" s="4" t="s">
        <v>874</v>
      </c>
      <c r="H6653" s="4">
        <v>0</v>
      </c>
      <c r="I6653" s="4"/>
      <c r="J6653" s="17" t="s">
        <v>1348</v>
      </c>
      <c r="K6653" s="4"/>
      <c r="L6653" s="4">
        <v>1</v>
      </c>
      <c r="M6653" s="4" t="s">
        <v>1090</v>
      </c>
      <c r="N6653" s="4"/>
    </row>
    <row r="6654" spans="1:14" hidden="1" x14ac:dyDescent="0.3">
      <c r="A6654" s="5" t="s">
        <v>603</v>
      </c>
      <c r="B6654" s="5">
        <v>53</v>
      </c>
      <c r="C6654" s="5">
        <v>53.2</v>
      </c>
      <c r="D6654" s="5">
        <v>381</v>
      </c>
      <c r="E6654" s="4" t="s">
        <v>861</v>
      </c>
      <c r="F6654" s="12">
        <v>1.8</v>
      </c>
      <c r="G6654" s="4" t="s">
        <v>874</v>
      </c>
      <c r="H6654" s="4">
        <v>0</v>
      </c>
      <c r="I6654" s="4"/>
      <c r="J6654" s="17" t="s">
        <v>1348</v>
      </c>
      <c r="K6654" s="4"/>
      <c r="L6654" s="4">
        <v>1</v>
      </c>
      <c r="M6654" s="4" t="s">
        <v>1090</v>
      </c>
      <c r="N6654" s="4"/>
    </row>
    <row r="6655" spans="1:14" hidden="1" x14ac:dyDescent="0.3">
      <c r="A6655" s="5" t="s">
        <v>603</v>
      </c>
      <c r="B6655" s="5">
        <v>53</v>
      </c>
      <c r="C6655" s="5">
        <v>53.2</v>
      </c>
      <c r="D6655" s="5">
        <v>381</v>
      </c>
      <c r="E6655" s="4" t="s">
        <v>861</v>
      </c>
      <c r="F6655" s="12">
        <v>1.9000000000000001</v>
      </c>
      <c r="G6655" s="4" t="s">
        <v>874</v>
      </c>
      <c r="H6655" s="4">
        <v>0</v>
      </c>
      <c r="I6655" s="4"/>
      <c r="J6655" s="17" t="s">
        <v>1348</v>
      </c>
      <c r="K6655" s="4"/>
      <c r="L6655" s="4">
        <v>1</v>
      </c>
      <c r="M6655" s="4" t="s">
        <v>1090</v>
      </c>
      <c r="N6655" s="4"/>
    </row>
    <row r="6656" spans="1:14" hidden="1" x14ac:dyDescent="0.3">
      <c r="A6656" s="5" t="s">
        <v>603</v>
      </c>
      <c r="B6656" s="5">
        <v>53</v>
      </c>
      <c r="C6656" s="5">
        <v>53.2</v>
      </c>
      <c r="D6656" s="5">
        <v>381</v>
      </c>
      <c r="E6656" s="4" t="s">
        <v>861</v>
      </c>
      <c r="F6656" s="12">
        <v>2</v>
      </c>
      <c r="G6656" s="4" t="s">
        <v>874</v>
      </c>
      <c r="H6656" s="4">
        <v>0</v>
      </c>
      <c r="I6656" s="4"/>
      <c r="J6656" s="17" t="s">
        <v>1348</v>
      </c>
      <c r="K6656" s="4"/>
      <c r="L6656" s="4">
        <v>1</v>
      </c>
      <c r="M6656" s="4" t="s">
        <v>1090</v>
      </c>
      <c r="N6656" s="4"/>
    </row>
    <row r="6657" spans="1:14" hidden="1" x14ac:dyDescent="0.3">
      <c r="A6657" s="5" t="s">
        <v>603</v>
      </c>
      <c r="B6657" s="5">
        <v>53</v>
      </c>
      <c r="C6657" s="5">
        <v>53.2</v>
      </c>
      <c r="D6657" s="5">
        <v>381</v>
      </c>
      <c r="E6657" s="4" t="s">
        <v>861</v>
      </c>
      <c r="F6657" s="12">
        <v>2.1</v>
      </c>
      <c r="G6657" s="4" t="s">
        <v>874</v>
      </c>
      <c r="H6657" s="4">
        <v>0</v>
      </c>
      <c r="I6657" s="4"/>
      <c r="J6657" s="17" t="s">
        <v>1348</v>
      </c>
      <c r="K6657" s="4"/>
      <c r="L6657" s="4">
        <v>1</v>
      </c>
      <c r="M6657" s="4" t="s">
        <v>1090</v>
      </c>
      <c r="N6657" s="4"/>
    </row>
    <row r="6658" spans="1:14" hidden="1" x14ac:dyDescent="0.3">
      <c r="A6658" s="5" t="s">
        <v>603</v>
      </c>
      <c r="B6658" s="5">
        <v>53</v>
      </c>
      <c r="C6658" s="5">
        <v>53.2</v>
      </c>
      <c r="D6658" s="5">
        <v>381</v>
      </c>
      <c r="E6658" s="4" t="s">
        <v>861</v>
      </c>
      <c r="F6658" s="12">
        <v>2.2000000000000002</v>
      </c>
      <c r="G6658" s="4" t="s">
        <v>874</v>
      </c>
      <c r="H6658" s="4">
        <v>0</v>
      </c>
      <c r="I6658" s="4"/>
      <c r="J6658" s="17" t="s">
        <v>1348</v>
      </c>
      <c r="K6658" s="4"/>
      <c r="L6658" s="4">
        <v>1</v>
      </c>
      <c r="M6658" s="4" t="s">
        <v>1090</v>
      </c>
      <c r="N6658" s="4"/>
    </row>
    <row r="6659" spans="1:14" hidden="1" x14ac:dyDescent="0.3">
      <c r="A6659" s="5" t="s">
        <v>603</v>
      </c>
      <c r="B6659" s="5">
        <v>53</v>
      </c>
      <c r="C6659" s="5">
        <v>53.2</v>
      </c>
      <c r="D6659" s="5">
        <v>381</v>
      </c>
      <c r="E6659" s="4" t="s">
        <v>861</v>
      </c>
      <c r="F6659" s="12">
        <v>2.2999999999999998</v>
      </c>
      <c r="G6659" s="4" t="s">
        <v>874</v>
      </c>
      <c r="H6659" s="4">
        <v>0</v>
      </c>
      <c r="I6659" s="4"/>
      <c r="J6659" s="17" t="s">
        <v>1348</v>
      </c>
      <c r="K6659" s="4"/>
      <c r="L6659" s="4">
        <v>1</v>
      </c>
      <c r="M6659" s="4" t="s">
        <v>1090</v>
      </c>
      <c r="N6659" s="4"/>
    </row>
    <row r="6660" spans="1:14" hidden="1" x14ac:dyDescent="0.3">
      <c r="A6660" s="5" t="s">
        <v>603</v>
      </c>
      <c r="B6660" s="5">
        <v>53</v>
      </c>
      <c r="C6660" s="5">
        <v>53.2</v>
      </c>
      <c r="D6660" s="5">
        <v>381</v>
      </c>
      <c r="E6660" s="4" t="s">
        <v>861</v>
      </c>
      <c r="F6660" s="12">
        <v>2.4</v>
      </c>
      <c r="G6660" s="4" t="s">
        <v>874</v>
      </c>
      <c r="H6660" s="4">
        <v>0</v>
      </c>
      <c r="I6660" s="4"/>
      <c r="J6660" s="17" t="s">
        <v>1348</v>
      </c>
      <c r="K6660" s="4"/>
      <c r="L6660" s="4">
        <v>1</v>
      </c>
      <c r="M6660" s="4" t="s">
        <v>1090</v>
      </c>
      <c r="N6660" s="4"/>
    </row>
    <row r="6661" spans="1:14" hidden="1" x14ac:dyDescent="0.3">
      <c r="A6661" s="5" t="s">
        <v>603</v>
      </c>
      <c r="B6661" s="5">
        <v>53</v>
      </c>
      <c r="C6661" s="5">
        <v>53.2</v>
      </c>
      <c r="D6661" s="5">
        <v>381</v>
      </c>
      <c r="E6661" s="4" t="s">
        <v>861</v>
      </c>
      <c r="F6661" s="12">
        <v>2.5</v>
      </c>
      <c r="G6661" s="4" t="s">
        <v>874</v>
      </c>
      <c r="H6661" s="4">
        <v>0</v>
      </c>
      <c r="I6661" s="4"/>
      <c r="J6661" s="17" t="s">
        <v>1348</v>
      </c>
      <c r="K6661" s="4"/>
      <c r="L6661" s="4">
        <v>1</v>
      </c>
      <c r="M6661" s="4" t="s">
        <v>1090</v>
      </c>
      <c r="N6661" s="4"/>
    </row>
    <row r="6662" spans="1:14" hidden="1" x14ac:dyDescent="0.3">
      <c r="A6662" s="5" t="s">
        <v>603</v>
      </c>
      <c r="B6662" s="5">
        <v>53</v>
      </c>
      <c r="C6662" s="5">
        <v>53.2</v>
      </c>
      <c r="D6662" s="5">
        <v>381</v>
      </c>
      <c r="E6662" s="4" t="s">
        <v>861</v>
      </c>
      <c r="F6662" s="12">
        <v>2.6</v>
      </c>
      <c r="G6662" s="4" t="s">
        <v>874</v>
      </c>
      <c r="H6662" s="4">
        <v>0</v>
      </c>
      <c r="I6662" s="4"/>
      <c r="J6662" s="17" t="s">
        <v>1348</v>
      </c>
      <c r="K6662" s="4"/>
      <c r="L6662" s="4">
        <v>1</v>
      </c>
      <c r="M6662" s="4" t="s">
        <v>1090</v>
      </c>
      <c r="N6662" s="4"/>
    </row>
    <row r="6663" spans="1:14" hidden="1" x14ac:dyDescent="0.3">
      <c r="A6663" s="5" t="s">
        <v>603</v>
      </c>
      <c r="B6663" s="5">
        <v>53</v>
      </c>
      <c r="C6663" s="5">
        <v>53.2</v>
      </c>
      <c r="D6663" s="5">
        <v>381</v>
      </c>
      <c r="E6663" s="4" t="s">
        <v>861</v>
      </c>
      <c r="F6663" s="12">
        <v>2.7</v>
      </c>
      <c r="G6663" s="4" t="s">
        <v>874</v>
      </c>
      <c r="H6663" s="4">
        <v>0</v>
      </c>
      <c r="I6663" s="4"/>
      <c r="J6663" s="17" t="s">
        <v>1348</v>
      </c>
      <c r="K6663" s="4"/>
      <c r="L6663" s="4">
        <v>1</v>
      </c>
      <c r="M6663" s="4" t="s">
        <v>1090</v>
      </c>
      <c r="N6663" s="4"/>
    </row>
    <row r="6664" spans="1:14" hidden="1" x14ac:dyDescent="0.3">
      <c r="A6664" s="5" t="s">
        <v>603</v>
      </c>
      <c r="B6664" s="5">
        <v>53</v>
      </c>
      <c r="C6664" s="5">
        <v>53.2</v>
      </c>
      <c r="D6664" s="5">
        <v>381</v>
      </c>
      <c r="E6664" s="4" t="s">
        <v>861</v>
      </c>
      <c r="F6664" s="12">
        <v>2.8</v>
      </c>
      <c r="G6664" s="4" t="s">
        <v>874</v>
      </c>
      <c r="H6664" s="4">
        <v>0</v>
      </c>
      <c r="I6664" s="4"/>
      <c r="J6664" s="17" t="s">
        <v>1348</v>
      </c>
      <c r="K6664" s="4"/>
      <c r="L6664" s="4">
        <v>1</v>
      </c>
      <c r="M6664" s="4" t="s">
        <v>1090</v>
      </c>
      <c r="N6664" s="4"/>
    </row>
    <row r="6665" spans="1:14" hidden="1" x14ac:dyDescent="0.3">
      <c r="A6665" s="5" t="s">
        <v>603</v>
      </c>
      <c r="B6665" s="5">
        <v>53</v>
      </c>
      <c r="C6665" s="5">
        <v>53.2</v>
      </c>
      <c r="D6665" s="5">
        <v>381</v>
      </c>
      <c r="E6665" s="4" t="s">
        <v>861</v>
      </c>
      <c r="F6665" s="12">
        <v>2.9</v>
      </c>
      <c r="G6665" s="4" t="s">
        <v>874</v>
      </c>
      <c r="H6665" s="4">
        <v>0</v>
      </c>
      <c r="I6665" s="4"/>
      <c r="J6665" s="17" t="s">
        <v>1348</v>
      </c>
      <c r="K6665" s="4"/>
      <c r="L6665" s="4">
        <v>1</v>
      </c>
      <c r="M6665" s="4" t="s">
        <v>1090</v>
      </c>
      <c r="N6665" s="4"/>
    </row>
    <row r="6666" spans="1:14" hidden="1" x14ac:dyDescent="0.3">
      <c r="A6666" s="5" t="s">
        <v>603</v>
      </c>
      <c r="B6666" s="5">
        <v>53</v>
      </c>
      <c r="C6666" s="5">
        <v>53.2</v>
      </c>
      <c r="D6666" s="5">
        <v>381</v>
      </c>
      <c r="E6666" s="4" t="s">
        <v>861</v>
      </c>
      <c r="F6666" s="12">
        <v>3</v>
      </c>
      <c r="G6666" s="4" t="s">
        <v>874</v>
      </c>
      <c r="H6666" s="4">
        <v>0</v>
      </c>
      <c r="I6666" s="4"/>
      <c r="J6666" s="17" t="s">
        <v>1348</v>
      </c>
      <c r="K6666" s="4"/>
      <c r="L6666" s="4">
        <v>1</v>
      </c>
      <c r="M6666" s="4" t="s">
        <v>1090</v>
      </c>
      <c r="N6666" s="4"/>
    </row>
    <row r="6667" spans="1:14" hidden="1" x14ac:dyDescent="0.3">
      <c r="A6667" s="5" t="s">
        <v>603</v>
      </c>
      <c r="B6667" s="5">
        <v>53</v>
      </c>
      <c r="C6667" s="5">
        <v>53.2</v>
      </c>
      <c r="D6667" s="5">
        <v>381</v>
      </c>
      <c r="E6667" s="4" t="s">
        <v>861</v>
      </c>
      <c r="F6667" s="12">
        <v>3.1</v>
      </c>
      <c r="G6667" s="4" t="s">
        <v>874</v>
      </c>
      <c r="H6667" s="4">
        <v>0</v>
      </c>
      <c r="I6667" s="4"/>
      <c r="J6667" s="17" t="s">
        <v>1348</v>
      </c>
      <c r="K6667" s="4"/>
      <c r="L6667" s="4">
        <v>1</v>
      </c>
      <c r="M6667" s="4" t="s">
        <v>1090</v>
      </c>
      <c r="N6667" s="4"/>
    </row>
    <row r="6668" spans="1:14" hidden="1" x14ac:dyDescent="0.3">
      <c r="A6668" s="5" t="s">
        <v>603</v>
      </c>
      <c r="B6668" s="5">
        <v>53</v>
      </c>
      <c r="C6668" s="5">
        <v>53.2</v>
      </c>
      <c r="D6668" s="5">
        <v>381</v>
      </c>
      <c r="E6668" s="4" t="s">
        <v>861</v>
      </c>
      <c r="F6668" s="12">
        <v>3.2</v>
      </c>
      <c r="G6668" s="4" t="s">
        <v>874</v>
      </c>
      <c r="H6668" s="4">
        <v>0</v>
      </c>
      <c r="I6668" s="4"/>
      <c r="J6668" s="17" t="s">
        <v>1348</v>
      </c>
      <c r="K6668" s="4"/>
      <c r="L6668" s="4">
        <v>1</v>
      </c>
      <c r="M6668" s="4" t="s">
        <v>1090</v>
      </c>
      <c r="N6668" s="4"/>
    </row>
    <row r="6669" spans="1:14" hidden="1" x14ac:dyDescent="0.3">
      <c r="A6669" s="5" t="s">
        <v>603</v>
      </c>
      <c r="B6669" s="5">
        <v>53</v>
      </c>
      <c r="C6669" s="5">
        <v>53.2</v>
      </c>
      <c r="D6669" s="5">
        <v>381</v>
      </c>
      <c r="E6669" s="4" t="s">
        <v>861</v>
      </c>
      <c r="F6669" s="12">
        <v>3.3000000000000003</v>
      </c>
      <c r="G6669" s="4" t="s">
        <v>874</v>
      </c>
      <c r="H6669" s="4">
        <v>0</v>
      </c>
      <c r="I6669" s="4"/>
      <c r="J6669" s="17" t="s">
        <v>1348</v>
      </c>
      <c r="K6669" s="4"/>
      <c r="L6669" s="4">
        <v>1</v>
      </c>
      <c r="M6669" s="4" t="s">
        <v>1090</v>
      </c>
      <c r="N6669" s="4"/>
    </row>
    <row r="6670" spans="1:14" hidden="1" x14ac:dyDescent="0.3">
      <c r="A6670" s="5" t="s">
        <v>603</v>
      </c>
      <c r="B6670" s="5">
        <v>53</v>
      </c>
      <c r="C6670" s="5">
        <v>53.2</v>
      </c>
      <c r="D6670" s="5">
        <v>381</v>
      </c>
      <c r="E6670" s="4" t="s">
        <v>861</v>
      </c>
      <c r="F6670" s="12">
        <v>3.4000000000000004</v>
      </c>
      <c r="G6670" s="4" t="s">
        <v>874</v>
      </c>
      <c r="H6670" s="4">
        <v>0</v>
      </c>
      <c r="I6670" s="4"/>
      <c r="J6670" s="17" t="s">
        <v>1348</v>
      </c>
      <c r="K6670" s="4"/>
      <c r="L6670" s="4">
        <v>1</v>
      </c>
      <c r="M6670" s="4" t="s">
        <v>1090</v>
      </c>
      <c r="N6670" s="4"/>
    </row>
    <row r="6671" spans="1:14" hidden="1" x14ac:dyDescent="0.3">
      <c r="A6671" s="5" t="s">
        <v>603</v>
      </c>
      <c r="B6671" s="5">
        <v>53</v>
      </c>
      <c r="C6671" s="5">
        <v>53.2</v>
      </c>
      <c r="D6671" s="5">
        <v>381</v>
      </c>
      <c r="E6671" s="4" t="s">
        <v>861</v>
      </c>
      <c r="F6671" s="12">
        <v>3.5</v>
      </c>
      <c r="G6671" s="4" t="s">
        <v>874</v>
      </c>
      <c r="H6671" s="4">
        <v>0</v>
      </c>
      <c r="I6671" s="4"/>
      <c r="J6671" s="17" t="s">
        <v>1348</v>
      </c>
      <c r="K6671" s="4"/>
      <c r="L6671" s="4">
        <v>1</v>
      </c>
      <c r="M6671" s="4" t="s">
        <v>1090</v>
      </c>
      <c r="N6671" s="4"/>
    </row>
    <row r="6672" spans="1:14" hidden="1" x14ac:dyDescent="0.3">
      <c r="A6672" s="5" t="s">
        <v>603</v>
      </c>
      <c r="B6672" s="5">
        <v>53</v>
      </c>
      <c r="C6672" s="5">
        <v>53.2</v>
      </c>
      <c r="D6672" s="5">
        <v>381</v>
      </c>
      <c r="E6672" s="4" t="s">
        <v>861</v>
      </c>
      <c r="F6672" s="12">
        <v>3.6</v>
      </c>
      <c r="G6672" s="4" t="s">
        <v>874</v>
      </c>
      <c r="H6672" s="4">
        <v>0</v>
      </c>
      <c r="I6672" s="4"/>
      <c r="J6672" s="17" t="s">
        <v>1348</v>
      </c>
      <c r="K6672" s="4"/>
      <c r="L6672" s="4">
        <v>1</v>
      </c>
      <c r="M6672" s="4" t="s">
        <v>1090</v>
      </c>
      <c r="N6672" s="4"/>
    </row>
    <row r="6673" spans="1:14" hidden="1" x14ac:dyDescent="0.3">
      <c r="A6673" s="5" t="s">
        <v>603</v>
      </c>
      <c r="B6673" s="5">
        <v>53</v>
      </c>
      <c r="C6673" s="5">
        <v>53.2</v>
      </c>
      <c r="D6673" s="5">
        <v>381</v>
      </c>
      <c r="E6673" s="4" t="s">
        <v>861</v>
      </c>
      <c r="F6673" s="12">
        <v>3.7</v>
      </c>
      <c r="G6673" s="4" t="s">
        <v>874</v>
      </c>
      <c r="H6673" s="4">
        <v>0</v>
      </c>
      <c r="I6673" s="4"/>
      <c r="J6673" s="17" t="s">
        <v>1348</v>
      </c>
      <c r="K6673" s="4"/>
      <c r="L6673" s="4">
        <v>1</v>
      </c>
      <c r="M6673" s="4" t="s">
        <v>1090</v>
      </c>
      <c r="N6673" s="4"/>
    </row>
    <row r="6674" spans="1:14" hidden="1" x14ac:dyDescent="0.3">
      <c r="A6674" s="5" t="s">
        <v>603</v>
      </c>
      <c r="B6674" s="5">
        <v>53</v>
      </c>
      <c r="C6674" s="5">
        <v>53.2</v>
      </c>
      <c r="D6674" s="5">
        <v>381</v>
      </c>
      <c r="E6674" s="4" t="s">
        <v>861</v>
      </c>
      <c r="F6674" s="12">
        <v>3.8000000000000003</v>
      </c>
      <c r="G6674" s="4" t="s">
        <v>874</v>
      </c>
      <c r="H6674" s="4">
        <v>0</v>
      </c>
      <c r="I6674" s="4"/>
      <c r="J6674" s="17" t="s">
        <v>1348</v>
      </c>
      <c r="K6674" s="4"/>
      <c r="L6674" s="4">
        <v>1</v>
      </c>
      <c r="M6674" s="4" t="s">
        <v>1090</v>
      </c>
      <c r="N6674" s="4"/>
    </row>
    <row r="6675" spans="1:14" hidden="1" x14ac:dyDescent="0.3">
      <c r="A6675" s="5" t="s">
        <v>603</v>
      </c>
      <c r="B6675" s="5">
        <v>53</v>
      </c>
      <c r="C6675" s="5">
        <v>53.2</v>
      </c>
      <c r="D6675" s="5">
        <v>381</v>
      </c>
      <c r="E6675" s="4" t="s">
        <v>861</v>
      </c>
      <c r="F6675" s="12">
        <v>3.9000000000000004</v>
      </c>
      <c r="G6675" s="4" t="s">
        <v>874</v>
      </c>
      <c r="H6675" s="4">
        <v>0</v>
      </c>
      <c r="I6675" s="4"/>
      <c r="J6675" s="17" t="s">
        <v>1348</v>
      </c>
      <c r="K6675" s="4"/>
      <c r="L6675" s="4">
        <v>1</v>
      </c>
      <c r="M6675" s="4" t="s">
        <v>1090</v>
      </c>
      <c r="N6675" s="4"/>
    </row>
    <row r="6676" spans="1:14" hidden="1" x14ac:dyDescent="0.3">
      <c r="A6676" s="5" t="s">
        <v>603</v>
      </c>
      <c r="B6676" s="5">
        <v>53</v>
      </c>
      <c r="C6676" s="5">
        <v>53.2</v>
      </c>
      <c r="D6676" s="5">
        <v>381</v>
      </c>
      <c r="E6676" s="4" t="s">
        <v>861</v>
      </c>
      <c r="F6676" s="12">
        <v>4</v>
      </c>
      <c r="G6676" s="4" t="s">
        <v>874</v>
      </c>
      <c r="H6676" s="4">
        <v>0</v>
      </c>
      <c r="I6676" s="4"/>
      <c r="J6676" s="17" t="s">
        <v>1348</v>
      </c>
      <c r="K6676" s="4"/>
      <c r="L6676" s="4">
        <v>1</v>
      </c>
      <c r="M6676" s="4" t="s">
        <v>1090</v>
      </c>
      <c r="N6676" s="4"/>
    </row>
    <row r="6677" spans="1:14" hidden="1" x14ac:dyDescent="0.3">
      <c r="A6677" s="5" t="s">
        <v>603</v>
      </c>
      <c r="B6677" s="5">
        <v>53</v>
      </c>
      <c r="C6677" s="5">
        <v>53.2</v>
      </c>
      <c r="D6677" s="5">
        <v>381</v>
      </c>
      <c r="E6677" s="4" t="s">
        <v>861</v>
      </c>
      <c r="F6677" s="12">
        <v>0</v>
      </c>
      <c r="G6677" s="4" t="s">
        <v>1341</v>
      </c>
      <c r="H6677" s="4">
        <v>0.48</v>
      </c>
      <c r="I6677" s="4"/>
      <c r="J6677" s="17" t="s">
        <v>1349</v>
      </c>
      <c r="K6677" s="4"/>
      <c r="L6677" s="4">
        <v>1</v>
      </c>
      <c r="M6677" s="4" t="s">
        <v>1090</v>
      </c>
      <c r="N6677" s="4"/>
    </row>
    <row r="6678" spans="1:14" hidden="1" x14ac:dyDescent="0.3">
      <c r="A6678" s="5" t="s">
        <v>603</v>
      </c>
      <c r="B6678" s="5">
        <v>53</v>
      </c>
      <c r="C6678" s="5">
        <v>53.2</v>
      </c>
      <c r="D6678" s="5">
        <v>381</v>
      </c>
      <c r="E6678" s="4" t="s">
        <v>861</v>
      </c>
      <c r="F6678" s="12">
        <v>1</v>
      </c>
      <c r="G6678" s="4" t="s">
        <v>1341</v>
      </c>
      <c r="H6678" s="4">
        <v>0.47</v>
      </c>
      <c r="I6678" s="4"/>
      <c r="J6678" s="17" t="s">
        <v>1349</v>
      </c>
      <c r="K6678" s="4"/>
      <c r="L6678" s="4">
        <v>1</v>
      </c>
      <c r="M6678" s="4" t="s">
        <v>1090</v>
      </c>
      <c r="N6678" s="4"/>
    </row>
    <row r="6679" spans="1:14" hidden="1" x14ac:dyDescent="0.3">
      <c r="A6679" s="5" t="s">
        <v>603</v>
      </c>
      <c r="B6679" s="5">
        <v>53</v>
      </c>
      <c r="C6679" s="5">
        <v>53.2</v>
      </c>
      <c r="D6679" s="5">
        <v>381</v>
      </c>
      <c r="E6679" s="4" t="s">
        <v>861</v>
      </c>
      <c r="F6679" s="12">
        <v>2</v>
      </c>
      <c r="G6679" s="4" t="s">
        <v>1341</v>
      </c>
      <c r="H6679" s="4">
        <v>2.4300000000000002</v>
      </c>
      <c r="I6679" s="4"/>
      <c r="J6679" s="17" t="s">
        <v>1349</v>
      </c>
      <c r="K6679" s="4"/>
      <c r="L6679" s="4">
        <v>1</v>
      </c>
      <c r="M6679" s="4" t="s">
        <v>1090</v>
      </c>
      <c r="N6679" s="4"/>
    </row>
    <row r="6680" spans="1:14" hidden="1" x14ac:dyDescent="0.3">
      <c r="A6680" s="5" t="s">
        <v>603</v>
      </c>
      <c r="B6680" s="5">
        <v>53</v>
      </c>
      <c r="C6680" s="5">
        <v>53.2</v>
      </c>
      <c r="D6680" s="5">
        <v>381</v>
      </c>
      <c r="E6680" s="4" t="s">
        <v>861</v>
      </c>
      <c r="F6680" s="12">
        <v>3</v>
      </c>
      <c r="G6680" s="4" t="s">
        <v>1341</v>
      </c>
      <c r="H6680" s="4">
        <v>2.2999999999999998</v>
      </c>
      <c r="I6680" s="4"/>
      <c r="J6680" s="17" t="s">
        <v>1349</v>
      </c>
      <c r="K6680" s="4"/>
      <c r="L6680" s="4">
        <v>1</v>
      </c>
      <c r="M6680" s="4" t="s">
        <v>1090</v>
      </c>
      <c r="N6680" s="4"/>
    </row>
    <row r="6681" spans="1:14" hidden="1" x14ac:dyDescent="0.3">
      <c r="A6681" s="5" t="s">
        <v>603</v>
      </c>
      <c r="B6681" s="5">
        <v>53</v>
      </c>
      <c r="C6681" s="5">
        <v>53.2</v>
      </c>
      <c r="D6681" s="5">
        <v>381</v>
      </c>
      <c r="E6681" s="4" t="s">
        <v>861</v>
      </c>
      <c r="F6681" s="12">
        <v>4</v>
      </c>
      <c r="G6681" s="4" t="s">
        <v>1341</v>
      </c>
      <c r="H6681" s="4">
        <v>4.5999999999999996</v>
      </c>
      <c r="I6681" s="4"/>
      <c r="J6681" s="17" t="s">
        <v>1349</v>
      </c>
      <c r="K6681" s="4"/>
      <c r="L6681" s="4">
        <v>1</v>
      </c>
      <c r="M6681" s="4" t="s">
        <v>1090</v>
      </c>
      <c r="N6681" s="4"/>
    </row>
    <row r="6682" spans="1:14" hidden="1" x14ac:dyDescent="0.3">
      <c r="A6682" s="5" t="s">
        <v>603</v>
      </c>
      <c r="B6682" s="5">
        <v>53</v>
      </c>
      <c r="C6682" s="5">
        <v>53.2</v>
      </c>
      <c r="D6682" s="5">
        <v>381</v>
      </c>
      <c r="E6682" s="4" t="s">
        <v>861</v>
      </c>
      <c r="F6682" s="12">
        <v>5</v>
      </c>
      <c r="G6682" s="4" t="s">
        <v>1341</v>
      </c>
      <c r="H6682" s="4">
        <v>3.32</v>
      </c>
      <c r="I6682" s="4"/>
      <c r="J6682" s="17" t="s">
        <v>1349</v>
      </c>
      <c r="K6682" s="4"/>
      <c r="L6682" s="4">
        <v>1</v>
      </c>
      <c r="M6682" s="4" t="s">
        <v>1090</v>
      </c>
      <c r="N6682" s="4"/>
    </row>
    <row r="6683" spans="1:14" hidden="1" x14ac:dyDescent="0.3">
      <c r="A6683" s="5" t="s">
        <v>603</v>
      </c>
      <c r="B6683" s="5">
        <v>53</v>
      </c>
      <c r="C6683" s="5">
        <v>53.2</v>
      </c>
      <c r="D6683" s="5">
        <v>381</v>
      </c>
      <c r="E6683" s="4" t="s">
        <v>861</v>
      </c>
      <c r="F6683" s="12">
        <v>7.5</v>
      </c>
      <c r="G6683" s="4" t="s">
        <v>1341</v>
      </c>
      <c r="H6683" s="4">
        <v>3.81</v>
      </c>
      <c r="I6683" s="4"/>
      <c r="J6683" s="17" t="s">
        <v>1349</v>
      </c>
      <c r="K6683" s="4"/>
      <c r="L6683" s="4">
        <v>1</v>
      </c>
      <c r="M6683" s="4" t="s">
        <v>1090</v>
      </c>
      <c r="N6683" s="4"/>
    </row>
    <row r="6684" spans="1:14" hidden="1" x14ac:dyDescent="0.3">
      <c r="A6684" s="5" t="s">
        <v>603</v>
      </c>
      <c r="B6684" s="5">
        <v>53</v>
      </c>
      <c r="C6684" s="5">
        <v>53.2</v>
      </c>
      <c r="D6684" s="5">
        <v>381</v>
      </c>
      <c r="E6684" s="4" t="s">
        <v>861</v>
      </c>
      <c r="F6684" s="12">
        <v>10</v>
      </c>
      <c r="G6684" s="4" t="s">
        <v>1341</v>
      </c>
      <c r="H6684" s="4">
        <v>4.58</v>
      </c>
      <c r="I6684" s="4"/>
      <c r="J6684" s="17" t="s">
        <v>1349</v>
      </c>
      <c r="K6684" s="4"/>
      <c r="L6684" s="4">
        <v>1</v>
      </c>
      <c r="M6684" s="4" t="s">
        <v>1090</v>
      </c>
      <c r="N6684" s="4"/>
    </row>
    <row r="6685" spans="1:14" hidden="1" x14ac:dyDescent="0.3">
      <c r="A6685" s="5" t="s">
        <v>603</v>
      </c>
      <c r="B6685" s="5">
        <v>53</v>
      </c>
      <c r="C6685" s="5">
        <v>53.2</v>
      </c>
      <c r="D6685" s="5">
        <v>381</v>
      </c>
      <c r="E6685" s="4" t="s">
        <v>861</v>
      </c>
      <c r="F6685" s="12">
        <v>14</v>
      </c>
      <c r="G6685" s="4" t="s">
        <v>1341</v>
      </c>
      <c r="H6685" s="4"/>
      <c r="I6685" s="4"/>
      <c r="J6685" s="17" t="s">
        <v>1349</v>
      </c>
      <c r="K6685" s="4"/>
      <c r="L6685" s="4">
        <v>1</v>
      </c>
      <c r="M6685" s="4" t="s">
        <v>1090</v>
      </c>
      <c r="N6685" s="4"/>
    </row>
    <row r="6686" spans="1:14" hidden="1" x14ac:dyDescent="0.3">
      <c r="A6686" s="5" t="s">
        <v>603</v>
      </c>
      <c r="B6686" s="5">
        <v>53</v>
      </c>
      <c r="C6686" s="5">
        <v>53.2</v>
      </c>
      <c r="D6686" s="5">
        <v>381</v>
      </c>
      <c r="E6686" s="4" t="s">
        <v>861</v>
      </c>
      <c r="F6686" s="12">
        <v>17</v>
      </c>
      <c r="G6686" s="4" t="s">
        <v>1341</v>
      </c>
      <c r="H6686" s="4"/>
      <c r="I6686" s="4"/>
      <c r="J6686" s="17" t="s">
        <v>1349</v>
      </c>
      <c r="K6686" s="4"/>
      <c r="L6686" s="4">
        <v>1</v>
      </c>
      <c r="M6686" s="4" t="s">
        <v>1090</v>
      </c>
      <c r="N6686" s="4"/>
    </row>
    <row r="6687" spans="1:14" hidden="1" x14ac:dyDescent="0.3">
      <c r="A6687" s="5" t="s">
        <v>603</v>
      </c>
      <c r="B6687" s="5">
        <v>53</v>
      </c>
      <c r="C6687" s="5">
        <v>53.2</v>
      </c>
      <c r="D6687" s="5">
        <v>381</v>
      </c>
      <c r="E6687" s="4" t="s">
        <v>861</v>
      </c>
      <c r="F6687" s="12">
        <v>20</v>
      </c>
      <c r="G6687" s="4" t="s">
        <v>1341</v>
      </c>
      <c r="H6687" s="4"/>
      <c r="I6687" s="4"/>
      <c r="J6687" s="17" t="s">
        <v>1349</v>
      </c>
      <c r="K6687" s="4"/>
      <c r="L6687" s="4">
        <v>1</v>
      </c>
      <c r="M6687" s="4" t="s">
        <v>1090</v>
      </c>
      <c r="N6687" s="4"/>
    </row>
    <row r="6688" spans="1:14" hidden="1" x14ac:dyDescent="0.3">
      <c r="A6688" s="5" t="s">
        <v>603</v>
      </c>
      <c r="B6688" s="5">
        <v>53</v>
      </c>
      <c r="C6688" s="5">
        <v>53.2</v>
      </c>
      <c r="D6688" s="5">
        <v>381</v>
      </c>
      <c r="E6688" s="4" t="s">
        <v>861</v>
      </c>
      <c r="F6688" s="12">
        <v>0</v>
      </c>
      <c r="G6688" s="4" t="s">
        <v>1342</v>
      </c>
      <c r="H6688" s="4">
        <v>0.9</v>
      </c>
      <c r="I6688" s="4"/>
      <c r="J6688" s="17" t="s">
        <v>1347</v>
      </c>
      <c r="K6688" s="4"/>
      <c r="L6688" s="4">
        <v>1</v>
      </c>
      <c r="M6688" s="4" t="s">
        <v>1090</v>
      </c>
      <c r="N6688" s="4"/>
    </row>
    <row r="6689" spans="1:14" hidden="1" x14ac:dyDescent="0.3">
      <c r="A6689" s="5" t="s">
        <v>603</v>
      </c>
      <c r="B6689" s="5">
        <v>53</v>
      </c>
      <c r="C6689" s="5">
        <v>53.2</v>
      </c>
      <c r="D6689" s="5">
        <v>381</v>
      </c>
      <c r="E6689" s="4" t="s">
        <v>861</v>
      </c>
      <c r="F6689" s="12">
        <v>1</v>
      </c>
      <c r="G6689" s="4" t="s">
        <v>1342</v>
      </c>
      <c r="H6689" s="4">
        <v>4.0999999999999996</v>
      </c>
      <c r="I6689" s="4"/>
      <c r="J6689" s="17" t="s">
        <v>1347</v>
      </c>
      <c r="K6689" s="4"/>
      <c r="L6689" s="4">
        <v>1</v>
      </c>
      <c r="M6689" s="4" t="s">
        <v>1090</v>
      </c>
      <c r="N6689" s="4"/>
    </row>
    <row r="6690" spans="1:14" hidden="1" x14ac:dyDescent="0.3">
      <c r="A6690" s="5" t="s">
        <v>603</v>
      </c>
      <c r="B6690" s="5">
        <v>53</v>
      </c>
      <c r="C6690" s="5">
        <v>53.2</v>
      </c>
      <c r="D6690" s="5">
        <v>381</v>
      </c>
      <c r="E6690" s="4" t="s">
        <v>861</v>
      </c>
      <c r="F6690" s="12">
        <v>2</v>
      </c>
      <c r="G6690" s="4" t="s">
        <v>1342</v>
      </c>
      <c r="H6690" s="4">
        <v>27</v>
      </c>
      <c r="I6690" s="4"/>
      <c r="J6690" s="17" t="s">
        <v>1347</v>
      </c>
      <c r="K6690" s="4"/>
      <c r="L6690" s="4">
        <v>1</v>
      </c>
      <c r="M6690" s="4" t="s">
        <v>1090</v>
      </c>
      <c r="N6690" s="4"/>
    </row>
    <row r="6691" spans="1:14" hidden="1" x14ac:dyDescent="0.3">
      <c r="A6691" s="5" t="s">
        <v>603</v>
      </c>
      <c r="B6691" s="5">
        <v>53</v>
      </c>
      <c r="C6691" s="5">
        <v>53.2</v>
      </c>
      <c r="D6691" s="5">
        <v>381</v>
      </c>
      <c r="E6691" s="4" t="s">
        <v>861</v>
      </c>
      <c r="F6691" s="12">
        <v>3</v>
      </c>
      <c r="G6691" s="4" t="s">
        <v>1342</v>
      </c>
      <c r="H6691" s="4">
        <v>30</v>
      </c>
      <c r="I6691" s="4"/>
      <c r="J6691" s="17" t="s">
        <v>1347</v>
      </c>
      <c r="K6691" s="4"/>
      <c r="L6691" s="4">
        <v>1</v>
      </c>
      <c r="M6691" s="4" t="s">
        <v>1090</v>
      </c>
      <c r="N6691" s="4"/>
    </row>
    <row r="6692" spans="1:14" hidden="1" x14ac:dyDescent="0.3">
      <c r="A6692" s="5" t="s">
        <v>603</v>
      </c>
      <c r="B6692" s="5">
        <v>53</v>
      </c>
      <c r="C6692" s="5">
        <v>53.2</v>
      </c>
      <c r="D6692" s="5">
        <v>381</v>
      </c>
      <c r="E6692" s="4" t="s">
        <v>861</v>
      </c>
      <c r="F6692" s="12">
        <v>4</v>
      </c>
      <c r="G6692" s="4" t="s">
        <v>1342</v>
      </c>
      <c r="H6692" s="4">
        <v>124</v>
      </c>
      <c r="I6692" s="4"/>
      <c r="J6692" s="17" t="s">
        <v>1347</v>
      </c>
      <c r="K6692" s="4"/>
      <c r="L6692" s="4">
        <v>1</v>
      </c>
      <c r="M6692" s="4" t="s">
        <v>1090</v>
      </c>
      <c r="N6692" s="4"/>
    </row>
    <row r="6693" spans="1:14" hidden="1" x14ac:dyDescent="0.3">
      <c r="A6693" s="5" t="s">
        <v>603</v>
      </c>
      <c r="B6693" s="5">
        <v>53</v>
      </c>
      <c r="C6693" s="5">
        <v>53.2</v>
      </c>
      <c r="D6693" s="5">
        <v>381</v>
      </c>
      <c r="E6693" s="4" t="s">
        <v>861</v>
      </c>
      <c r="F6693" s="12">
        <v>5</v>
      </c>
      <c r="G6693" s="4" t="s">
        <v>1342</v>
      </c>
      <c r="H6693" s="4">
        <v>29</v>
      </c>
      <c r="I6693" s="4"/>
      <c r="J6693" s="17" t="s">
        <v>1347</v>
      </c>
      <c r="K6693" s="4"/>
      <c r="L6693" s="4">
        <v>1</v>
      </c>
      <c r="M6693" s="4" t="s">
        <v>1090</v>
      </c>
      <c r="N6693" s="4"/>
    </row>
    <row r="6694" spans="1:14" hidden="1" x14ac:dyDescent="0.3">
      <c r="A6694" s="5" t="s">
        <v>603</v>
      </c>
      <c r="B6694" s="5">
        <v>53</v>
      </c>
      <c r="C6694" s="5">
        <v>53.2</v>
      </c>
      <c r="D6694" s="5">
        <v>381</v>
      </c>
      <c r="E6694" s="4" t="s">
        <v>861</v>
      </c>
      <c r="F6694" s="12">
        <v>7.5</v>
      </c>
      <c r="G6694" s="4" t="s">
        <v>1342</v>
      </c>
      <c r="H6694" s="4">
        <v>90</v>
      </c>
      <c r="I6694" s="4"/>
      <c r="J6694" s="17" t="s">
        <v>1347</v>
      </c>
      <c r="K6694" s="4"/>
      <c r="L6694" s="4">
        <v>1</v>
      </c>
      <c r="M6694" s="4" t="s">
        <v>1090</v>
      </c>
      <c r="N6694" s="4"/>
    </row>
    <row r="6695" spans="1:14" hidden="1" x14ac:dyDescent="0.3">
      <c r="A6695" s="5" t="s">
        <v>603</v>
      </c>
      <c r="B6695" s="5">
        <v>53</v>
      </c>
      <c r="C6695" s="5">
        <v>53.2</v>
      </c>
      <c r="D6695" s="5">
        <v>381</v>
      </c>
      <c r="E6695" s="4" t="s">
        <v>861</v>
      </c>
      <c r="F6695" s="12">
        <v>10</v>
      </c>
      <c r="G6695" s="4" t="s">
        <v>1342</v>
      </c>
      <c r="H6695" s="4">
        <v>75</v>
      </c>
      <c r="I6695" s="4"/>
      <c r="J6695" s="17" t="s">
        <v>1347</v>
      </c>
      <c r="K6695" s="4"/>
      <c r="L6695" s="4">
        <v>1</v>
      </c>
      <c r="M6695" s="4" t="s">
        <v>1090</v>
      </c>
      <c r="N6695" s="4"/>
    </row>
    <row r="6696" spans="1:14" hidden="1" x14ac:dyDescent="0.3">
      <c r="A6696" s="5" t="s">
        <v>603</v>
      </c>
      <c r="B6696" s="5">
        <v>53</v>
      </c>
      <c r="C6696" s="5">
        <v>53.2</v>
      </c>
      <c r="D6696" s="5">
        <v>381</v>
      </c>
      <c r="E6696" s="4" t="s">
        <v>861</v>
      </c>
      <c r="F6696" s="12">
        <v>14</v>
      </c>
      <c r="G6696" s="4" t="s">
        <v>1342</v>
      </c>
      <c r="H6696" s="4"/>
      <c r="I6696" s="4"/>
      <c r="J6696" s="17" t="s">
        <v>1347</v>
      </c>
      <c r="K6696" s="4"/>
      <c r="L6696" s="4">
        <v>1</v>
      </c>
      <c r="M6696" s="4" t="s">
        <v>1090</v>
      </c>
      <c r="N6696" s="4"/>
    </row>
    <row r="6697" spans="1:14" hidden="1" x14ac:dyDescent="0.3">
      <c r="A6697" s="5" t="s">
        <v>603</v>
      </c>
      <c r="B6697" s="5">
        <v>53</v>
      </c>
      <c r="C6697" s="5">
        <v>53.2</v>
      </c>
      <c r="D6697" s="5">
        <v>381</v>
      </c>
      <c r="E6697" s="4" t="s">
        <v>861</v>
      </c>
      <c r="F6697" s="12">
        <v>17</v>
      </c>
      <c r="G6697" s="4" t="s">
        <v>1342</v>
      </c>
      <c r="H6697" s="4"/>
      <c r="I6697" s="4"/>
      <c r="J6697" s="17" t="s">
        <v>1347</v>
      </c>
      <c r="K6697" s="4"/>
      <c r="L6697" s="4">
        <v>1</v>
      </c>
      <c r="M6697" s="4" t="s">
        <v>1090</v>
      </c>
      <c r="N6697" s="4"/>
    </row>
    <row r="6698" spans="1:14" hidden="1" x14ac:dyDescent="0.3">
      <c r="A6698" s="5" t="s">
        <v>603</v>
      </c>
      <c r="B6698" s="5">
        <v>53</v>
      </c>
      <c r="C6698" s="5">
        <v>53.2</v>
      </c>
      <c r="D6698" s="5">
        <v>381</v>
      </c>
      <c r="E6698" s="4" t="s">
        <v>861</v>
      </c>
      <c r="F6698" s="12">
        <v>20</v>
      </c>
      <c r="G6698" s="4" t="s">
        <v>1342</v>
      </c>
      <c r="H6698" s="4"/>
      <c r="I6698" s="4"/>
      <c r="J6698" s="17" t="s">
        <v>1347</v>
      </c>
      <c r="K6698" s="4"/>
      <c r="L6698" s="4">
        <v>1</v>
      </c>
      <c r="M6698" s="4" t="s">
        <v>1090</v>
      </c>
      <c r="N6698" s="4"/>
    </row>
    <row r="6699" spans="1:14" hidden="1" x14ac:dyDescent="0.3">
      <c r="A6699" s="5" t="s">
        <v>603</v>
      </c>
      <c r="B6699" s="5">
        <v>53</v>
      </c>
      <c r="C6699" s="5">
        <v>53.2</v>
      </c>
      <c r="D6699" s="5">
        <v>381</v>
      </c>
      <c r="E6699" s="4" t="s">
        <v>861</v>
      </c>
      <c r="F6699" s="12" t="s">
        <v>922</v>
      </c>
      <c r="G6699" s="4" t="s">
        <v>1350</v>
      </c>
      <c r="H6699" s="4">
        <v>0.8</v>
      </c>
      <c r="I6699" s="4"/>
      <c r="J6699" s="17" t="s">
        <v>1347</v>
      </c>
      <c r="K6699" s="4"/>
      <c r="L6699" s="4">
        <v>1</v>
      </c>
      <c r="M6699" s="4" t="s">
        <v>1090</v>
      </c>
      <c r="N6699" s="4"/>
    </row>
    <row r="6700" spans="1:14" hidden="1" x14ac:dyDescent="0.3">
      <c r="A6700" s="5" t="s">
        <v>603</v>
      </c>
      <c r="B6700" s="5">
        <v>53</v>
      </c>
      <c r="C6700" s="5">
        <v>53.2</v>
      </c>
      <c r="D6700" s="5">
        <v>381</v>
      </c>
      <c r="E6700" s="4" t="s">
        <v>861</v>
      </c>
      <c r="F6700" s="12" t="s">
        <v>904</v>
      </c>
      <c r="G6700" s="4" t="s">
        <v>1350</v>
      </c>
      <c r="H6700" s="4">
        <v>0.9</v>
      </c>
      <c r="I6700" s="4"/>
      <c r="J6700" s="17" t="s">
        <v>1347</v>
      </c>
      <c r="K6700" s="4"/>
      <c r="L6700" s="4">
        <v>1</v>
      </c>
      <c r="M6700" s="4" t="s">
        <v>1090</v>
      </c>
      <c r="N6700" s="4"/>
    </row>
    <row r="6701" spans="1:14" hidden="1" x14ac:dyDescent="0.3">
      <c r="A6701" s="5" t="s">
        <v>603</v>
      </c>
      <c r="B6701" s="5">
        <v>53</v>
      </c>
      <c r="C6701" s="5">
        <v>53.2</v>
      </c>
      <c r="D6701" s="5">
        <v>381</v>
      </c>
      <c r="E6701" s="4" t="s">
        <v>861</v>
      </c>
      <c r="F6701" s="12" t="s">
        <v>905</v>
      </c>
      <c r="G6701" s="4" t="s">
        <v>1350</v>
      </c>
      <c r="H6701" s="4">
        <v>1.9</v>
      </c>
      <c r="I6701" s="4"/>
      <c r="J6701" s="17" t="s">
        <v>1347</v>
      </c>
      <c r="K6701" s="4"/>
      <c r="L6701" s="4">
        <v>1</v>
      </c>
      <c r="M6701" s="4" t="s">
        <v>1090</v>
      </c>
      <c r="N6701" s="4"/>
    </row>
    <row r="6702" spans="1:14" hidden="1" x14ac:dyDescent="0.3">
      <c r="A6702" s="5" t="s">
        <v>603</v>
      </c>
      <c r="B6702" s="5">
        <v>53</v>
      </c>
      <c r="C6702" s="5">
        <v>53.2</v>
      </c>
      <c r="D6702" s="5">
        <v>381</v>
      </c>
      <c r="E6702" s="4" t="s">
        <v>861</v>
      </c>
      <c r="F6702" s="12" t="s">
        <v>906</v>
      </c>
      <c r="G6702" s="4" t="s">
        <v>1350</v>
      </c>
      <c r="H6702" s="4">
        <v>1.6</v>
      </c>
      <c r="I6702" s="4"/>
      <c r="J6702" s="17" t="s">
        <v>1347</v>
      </c>
      <c r="K6702" s="4"/>
      <c r="L6702" s="4">
        <v>1</v>
      </c>
      <c r="M6702" s="4" t="s">
        <v>1090</v>
      </c>
      <c r="N6702" s="4"/>
    </row>
    <row r="6703" spans="1:14" hidden="1" x14ac:dyDescent="0.3">
      <c r="A6703" s="5" t="s">
        <v>603</v>
      </c>
      <c r="B6703" s="5">
        <v>53</v>
      </c>
      <c r="C6703" s="5">
        <v>53.2</v>
      </c>
      <c r="D6703" s="5">
        <v>381</v>
      </c>
      <c r="E6703" s="4" t="s">
        <v>861</v>
      </c>
      <c r="F6703" s="12" t="s">
        <v>903</v>
      </c>
      <c r="G6703" s="4" t="s">
        <v>1350</v>
      </c>
      <c r="H6703" s="4">
        <v>1.4</v>
      </c>
      <c r="I6703" s="4"/>
      <c r="J6703" s="17" t="s">
        <v>1347</v>
      </c>
      <c r="K6703" s="4"/>
      <c r="L6703" s="4">
        <v>1</v>
      </c>
      <c r="M6703" s="4" t="s">
        <v>1090</v>
      </c>
      <c r="N6703" s="4"/>
    </row>
    <row r="6704" spans="1:14" hidden="1" x14ac:dyDescent="0.3">
      <c r="A6704" s="5" t="s">
        <v>603</v>
      </c>
      <c r="B6704" s="5">
        <v>53</v>
      </c>
      <c r="C6704" s="5">
        <v>53.2</v>
      </c>
      <c r="D6704" s="5">
        <v>381</v>
      </c>
      <c r="E6704" s="4" t="s">
        <v>861</v>
      </c>
      <c r="F6704" s="12" t="s">
        <v>2100</v>
      </c>
      <c r="G6704" s="4" t="s">
        <v>1350</v>
      </c>
      <c r="H6704" s="4">
        <v>3.1</v>
      </c>
      <c r="I6704" s="4"/>
      <c r="J6704" s="17" t="s">
        <v>1347</v>
      </c>
      <c r="K6704" s="4"/>
      <c r="L6704" s="4">
        <v>1</v>
      </c>
      <c r="M6704" s="4" t="s">
        <v>1090</v>
      </c>
      <c r="N6704" s="4"/>
    </row>
    <row r="6705" spans="1:14" hidden="1" x14ac:dyDescent="0.3">
      <c r="A6705" s="5" t="s">
        <v>603</v>
      </c>
      <c r="B6705" s="5">
        <v>53</v>
      </c>
      <c r="C6705" s="5">
        <v>53.2</v>
      </c>
      <c r="D6705" s="5">
        <v>381</v>
      </c>
      <c r="E6705" s="4" t="s">
        <v>861</v>
      </c>
      <c r="F6705" s="12" t="s">
        <v>2101</v>
      </c>
      <c r="G6705" s="4" t="s">
        <v>1350</v>
      </c>
      <c r="H6705" s="4">
        <v>1.1000000000000001</v>
      </c>
      <c r="I6705" s="4"/>
      <c r="J6705" s="17" t="s">
        <v>1347</v>
      </c>
      <c r="K6705" s="4"/>
      <c r="L6705" s="4">
        <v>1</v>
      </c>
      <c r="M6705" s="4" t="s">
        <v>1090</v>
      </c>
      <c r="N6705" s="4"/>
    </row>
    <row r="6706" spans="1:14" hidden="1" x14ac:dyDescent="0.3">
      <c r="A6706" s="5" t="s">
        <v>603</v>
      </c>
      <c r="B6706" s="5">
        <v>53</v>
      </c>
      <c r="C6706" s="5">
        <v>53.2</v>
      </c>
      <c r="D6706" s="5">
        <v>381</v>
      </c>
      <c r="E6706" s="4" t="s">
        <v>861</v>
      </c>
      <c r="F6706" s="12" t="s">
        <v>2102</v>
      </c>
      <c r="G6706" s="4" t="s">
        <v>1350</v>
      </c>
      <c r="H6706" s="4">
        <v>3.9</v>
      </c>
      <c r="I6706" s="4"/>
      <c r="J6706" s="17" t="s">
        <v>1347</v>
      </c>
      <c r="K6706" s="4"/>
      <c r="L6706" s="4">
        <v>1</v>
      </c>
      <c r="M6706" s="4" t="s">
        <v>1090</v>
      </c>
      <c r="N6706" s="4"/>
    </row>
    <row r="6707" spans="1:14" hidden="1" x14ac:dyDescent="0.3">
      <c r="A6707" s="5" t="s">
        <v>603</v>
      </c>
      <c r="B6707" s="5">
        <v>53</v>
      </c>
      <c r="C6707" s="5">
        <v>53.2</v>
      </c>
      <c r="D6707" s="5">
        <v>381</v>
      </c>
      <c r="E6707" s="4" t="s">
        <v>861</v>
      </c>
      <c r="F6707" s="12" t="s">
        <v>2103</v>
      </c>
      <c r="G6707" s="4" t="s">
        <v>1350</v>
      </c>
      <c r="H6707" s="4"/>
      <c r="I6707" s="4"/>
      <c r="J6707" s="17" t="s">
        <v>1347</v>
      </c>
      <c r="K6707" s="4"/>
      <c r="L6707" s="4">
        <v>1</v>
      </c>
      <c r="M6707" s="4" t="s">
        <v>1090</v>
      </c>
      <c r="N6707" s="4"/>
    </row>
    <row r="6708" spans="1:14" hidden="1" x14ac:dyDescent="0.3">
      <c r="A6708" s="5" t="s">
        <v>603</v>
      </c>
      <c r="B6708" s="5">
        <v>53</v>
      </c>
      <c r="C6708" s="5">
        <v>53.2</v>
      </c>
      <c r="D6708" s="5">
        <v>381</v>
      </c>
      <c r="E6708" s="4" t="s">
        <v>861</v>
      </c>
      <c r="F6708" s="12" t="s">
        <v>2104</v>
      </c>
      <c r="G6708" s="4" t="s">
        <v>1350</v>
      </c>
      <c r="H6708" s="4"/>
      <c r="I6708" s="4"/>
      <c r="J6708" s="17" t="s">
        <v>1347</v>
      </c>
      <c r="K6708" s="4"/>
      <c r="L6708" s="4">
        <v>1</v>
      </c>
      <c r="M6708" s="4" t="s">
        <v>1090</v>
      </c>
      <c r="N6708" s="4"/>
    </row>
    <row r="6709" spans="1:14" hidden="1" x14ac:dyDescent="0.3">
      <c r="A6709" s="5" t="s">
        <v>603</v>
      </c>
      <c r="B6709" s="5">
        <v>53</v>
      </c>
      <c r="C6709" s="5">
        <v>53.2</v>
      </c>
      <c r="D6709" s="5">
        <v>381</v>
      </c>
      <c r="E6709" s="4" t="s">
        <v>861</v>
      </c>
      <c r="F6709" s="12" t="s">
        <v>2105</v>
      </c>
      <c r="G6709" s="4" t="s">
        <v>1350</v>
      </c>
      <c r="H6709" s="4"/>
      <c r="I6709" s="4"/>
      <c r="J6709" s="17" t="s">
        <v>1347</v>
      </c>
      <c r="K6709" s="4"/>
      <c r="L6709" s="4">
        <v>1</v>
      </c>
      <c r="M6709" s="4" t="s">
        <v>1090</v>
      </c>
      <c r="N6709" s="4"/>
    </row>
    <row r="6710" spans="1:14" hidden="1" x14ac:dyDescent="0.3">
      <c r="A6710" s="5" t="s">
        <v>603</v>
      </c>
      <c r="B6710" s="5">
        <v>53</v>
      </c>
      <c r="C6710" s="5">
        <v>53.2</v>
      </c>
      <c r="D6710" s="4">
        <v>381</v>
      </c>
      <c r="E6710" s="4" t="s">
        <v>861</v>
      </c>
      <c r="F6710" s="4" t="s">
        <v>901</v>
      </c>
      <c r="G6710" s="4" t="s">
        <v>1351</v>
      </c>
      <c r="H6710" s="4">
        <v>0.4</v>
      </c>
      <c r="I6710" s="4"/>
      <c r="J6710" s="4" t="s">
        <v>856</v>
      </c>
      <c r="K6710" s="4"/>
      <c r="L6710" s="4">
        <v>1</v>
      </c>
      <c r="M6710" s="4" t="s">
        <v>1090</v>
      </c>
      <c r="N6710" s="4"/>
    </row>
    <row r="6711" spans="1:14" hidden="1" x14ac:dyDescent="0.3">
      <c r="A6711" s="5" t="s">
        <v>603</v>
      </c>
      <c r="B6711" s="5">
        <v>53</v>
      </c>
      <c r="C6711" s="5">
        <v>53.2</v>
      </c>
      <c r="D6711" s="4">
        <v>381</v>
      </c>
      <c r="E6711" s="4" t="s">
        <v>861</v>
      </c>
      <c r="F6711" s="12" t="s">
        <v>901</v>
      </c>
      <c r="G6711" s="4" t="s">
        <v>963</v>
      </c>
      <c r="H6711" s="4">
        <v>95</v>
      </c>
      <c r="I6711" s="4"/>
      <c r="J6711" s="4" t="s">
        <v>856</v>
      </c>
      <c r="K6711" s="4"/>
      <c r="L6711" s="4">
        <v>1</v>
      </c>
      <c r="M6711" s="4" t="s">
        <v>1090</v>
      </c>
      <c r="N6711" s="4"/>
    </row>
    <row r="6712" spans="1:14" hidden="1" x14ac:dyDescent="0.3">
      <c r="A6712" s="5" t="s">
        <v>603</v>
      </c>
      <c r="B6712" s="5">
        <v>53</v>
      </c>
      <c r="C6712" s="5">
        <v>53.2</v>
      </c>
      <c r="D6712" s="4">
        <v>381</v>
      </c>
      <c r="E6712" s="4" t="s">
        <v>861</v>
      </c>
      <c r="F6712" s="4" t="s">
        <v>901</v>
      </c>
      <c r="G6712" s="4" t="s">
        <v>943</v>
      </c>
      <c r="H6712" s="4">
        <v>0</v>
      </c>
      <c r="I6712" s="4"/>
      <c r="J6712" s="4" t="s">
        <v>856</v>
      </c>
      <c r="K6712" s="4"/>
      <c r="L6712" s="4">
        <v>1</v>
      </c>
      <c r="M6712" s="4" t="s">
        <v>1090</v>
      </c>
      <c r="N6712" s="4"/>
    </row>
    <row r="6713" spans="1:14" hidden="1" x14ac:dyDescent="0.3">
      <c r="A6713" s="5" t="s">
        <v>603</v>
      </c>
      <c r="B6713" s="5">
        <v>53</v>
      </c>
      <c r="C6713" s="5">
        <v>53.2</v>
      </c>
      <c r="D6713" s="4">
        <v>381</v>
      </c>
      <c r="E6713" s="4" t="s">
        <v>861</v>
      </c>
      <c r="F6713" s="4" t="s">
        <v>901</v>
      </c>
      <c r="G6713" s="4" t="s">
        <v>1760</v>
      </c>
      <c r="H6713" s="52">
        <v>3.4887786201195583</v>
      </c>
      <c r="I6713" s="4"/>
      <c r="J6713" s="4"/>
      <c r="K6713" s="4"/>
      <c r="L6713" s="4">
        <v>1</v>
      </c>
      <c r="M6713" s="4" t="s">
        <v>1904</v>
      </c>
      <c r="N6713" s="4"/>
    </row>
    <row r="6714" spans="1:14" hidden="1" x14ac:dyDescent="0.3">
      <c r="A6714" s="5" t="s">
        <v>603</v>
      </c>
      <c r="B6714" s="5">
        <v>53</v>
      </c>
      <c r="C6714" s="5">
        <v>53.2</v>
      </c>
      <c r="D6714" s="4">
        <v>381</v>
      </c>
      <c r="E6714" s="4" t="s">
        <v>861</v>
      </c>
      <c r="F6714" s="4" t="s">
        <v>901</v>
      </c>
      <c r="G6714" s="4" t="s">
        <v>967</v>
      </c>
      <c r="H6714" s="4">
        <v>2.8240969224650081E-2</v>
      </c>
      <c r="I6714" s="4"/>
      <c r="J6714" s="4" t="s">
        <v>856</v>
      </c>
      <c r="K6714" s="4"/>
      <c r="L6714" s="4">
        <v>1</v>
      </c>
      <c r="M6714" s="4" t="s">
        <v>1090</v>
      </c>
      <c r="N6714" s="4"/>
    </row>
    <row r="6715" spans="1:14" hidden="1" x14ac:dyDescent="0.3">
      <c r="A6715" s="5" t="s">
        <v>603</v>
      </c>
      <c r="B6715" s="5">
        <v>53</v>
      </c>
      <c r="C6715" s="5">
        <v>53.2</v>
      </c>
      <c r="D6715" s="4">
        <v>381</v>
      </c>
      <c r="E6715" s="4" t="s">
        <v>861</v>
      </c>
      <c r="F6715" s="12" t="s">
        <v>901</v>
      </c>
      <c r="G6715" s="4" t="s">
        <v>1759</v>
      </c>
      <c r="H6715" s="4">
        <v>9.8526489642413617E-2</v>
      </c>
      <c r="I6715" s="4"/>
      <c r="J6715" s="4" t="s">
        <v>856</v>
      </c>
      <c r="K6715" s="4"/>
      <c r="L6715" s="4">
        <v>1</v>
      </c>
      <c r="M6715" s="4" t="s">
        <v>1090</v>
      </c>
      <c r="N6715" s="4"/>
    </row>
    <row r="6716" spans="1:14" hidden="1" x14ac:dyDescent="0.3">
      <c r="A6716" s="5" t="s">
        <v>603</v>
      </c>
      <c r="B6716" s="5">
        <v>53</v>
      </c>
      <c r="C6716" s="5">
        <v>53.2</v>
      </c>
      <c r="D6716" s="4">
        <v>381</v>
      </c>
      <c r="E6716" s="4" t="s">
        <v>861</v>
      </c>
      <c r="F6716" s="4" t="s">
        <v>901</v>
      </c>
      <c r="G6716" s="4" t="s">
        <v>1352</v>
      </c>
      <c r="H6716" s="4">
        <v>0.43099999999999999</v>
      </c>
      <c r="I6716" s="4"/>
      <c r="J6716" s="4"/>
      <c r="K6716" s="4"/>
      <c r="L6716" s="4">
        <v>1</v>
      </c>
      <c r="M6716" s="4" t="s">
        <v>1090</v>
      </c>
      <c r="N6716" s="4"/>
    </row>
    <row r="6717" spans="1:14" hidden="1" x14ac:dyDescent="0.3">
      <c r="A6717" s="5" t="s">
        <v>603</v>
      </c>
      <c r="B6717" s="5">
        <v>53</v>
      </c>
      <c r="C6717" s="5">
        <v>53.2</v>
      </c>
      <c r="D6717" s="4">
        <v>381</v>
      </c>
      <c r="E6717" s="4" t="s">
        <v>861</v>
      </c>
      <c r="F6717" s="4" t="s">
        <v>901</v>
      </c>
      <c r="G6717" s="4" t="s">
        <v>853</v>
      </c>
      <c r="H6717" s="4"/>
      <c r="I6717" s="4"/>
      <c r="J6717" s="4" t="s">
        <v>1355</v>
      </c>
      <c r="K6717" s="4"/>
      <c r="L6717" s="4">
        <v>1</v>
      </c>
      <c r="M6717" s="4" t="s">
        <v>1090</v>
      </c>
      <c r="N6717" s="4"/>
    </row>
    <row r="6718" spans="1:14" hidden="1" x14ac:dyDescent="0.3">
      <c r="A6718" s="5" t="s">
        <v>603</v>
      </c>
      <c r="B6718" s="5">
        <v>53</v>
      </c>
      <c r="C6718" s="5">
        <v>53.2</v>
      </c>
      <c r="D6718" s="4">
        <v>382</v>
      </c>
      <c r="E6718" s="4" t="s">
        <v>861</v>
      </c>
      <c r="F6718" s="4" t="s">
        <v>901</v>
      </c>
      <c r="G6718" s="4" t="s">
        <v>1351</v>
      </c>
      <c r="H6718" s="4">
        <v>0.3</v>
      </c>
      <c r="I6718" s="4"/>
      <c r="J6718" s="4" t="s">
        <v>856</v>
      </c>
      <c r="K6718" s="4"/>
      <c r="L6718" s="4">
        <v>1</v>
      </c>
      <c r="M6718" s="4" t="s">
        <v>1090</v>
      </c>
      <c r="N6718" s="4"/>
    </row>
    <row r="6719" spans="1:14" hidden="1" x14ac:dyDescent="0.3">
      <c r="A6719" s="5" t="s">
        <v>603</v>
      </c>
      <c r="B6719" s="5">
        <v>53</v>
      </c>
      <c r="C6719" s="5">
        <v>53.2</v>
      </c>
      <c r="D6719" s="4">
        <v>382</v>
      </c>
      <c r="E6719" s="4" t="s">
        <v>861</v>
      </c>
      <c r="F6719" s="12" t="s">
        <v>901</v>
      </c>
      <c r="G6719" s="4" t="s">
        <v>963</v>
      </c>
      <c r="H6719" s="4">
        <v>99.7</v>
      </c>
      <c r="I6719" s="4"/>
      <c r="J6719" s="4" t="s">
        <v>856</v>
      </c>
      <c r="K6719" s="4"/>
      <c r="L6719" s="4">
        <v>1</v>
      </c>
      <c r="M6719" s="4" t="s">
        <v>1090</v>
      </c>
      <c r="N6719" s="4"/>
    </row>
    <row r="6720" spans="1:14" hidden="1" x14ac:dyDescent="0.3">
      <c r="A6720" s="5" t="s">
        <v>603</v>
      </c>
      <c r="B6720" s="5">
        <v>53</v>
      </c>
      <c r="C6720" s="5">
        <v>53.2</v>
      </c>
      <c r="D6720" s="4">
        <v>382</v>
      </c>
      <c r="E6720" s="4" t="s">
        <v>861</v>
      </c>
      <c r="F6720" s="4" t="s">
        <v>901</v>
      </c>
      <c r="G6720" s="4" t="s">
        <v>943</v>
      </c>
      <c r="H6720" s="4">
        <v>0</v>
      </c>
      <c r="I6720" s="4"/>
      <c r="J6720" s="4" t="s">
        <v>856</v>
      </c>
      <c r="K6720" s="4"/>
      <c r="L6720" s="4">
        <v>1</v>
      </c>
      <c r="M6720" s="4" t="s">
        <v>1090</v>
      </c>
      <c r="N6720" s="4"/>
    </row>
    <row r="6721" spans="1:14" hidden="1" x14ac:dyDescent="0.3">
      <c r="A6721" s="5" t="s">
        <v>603</v>
      </c>
      <c r="B6721" s="5">
        <v>53</v>
      </c>
      <c r="C6721" s="5">
        <v>53.2</v>
      </c>
      <c r="D6721" s="4">
        <v>382</v>
      </c>
      <c r="E6721" s="4" t="s">
        <v>861</v>
      </c>
      <c r="F6721" s="4" t="s">
        <v>901</v>
      </c>
      <c r="G6721" s="4" t="s">
        <v>1760</v>
      </c>
      <c r="H6721" s="52">
        <v>3.1383794782738947</v>
      </c>
      <c r="I6721" s="4"/>
      <c r="J6721" s="4"/>
      <c r="K6721" s="4"/>
      <c r="L6721" s="4">
        <v>1</v>
      </c>
      <c r="M6721" s="4" t="s">
        <v>1904</v>
      </c>
      <c r="N6721" s="4"/>
    </row>
    <row r="6722" spans="1:14" hidden="1" x14ac:dyDescent="0.3">
      <c r="A6722" s="5" t="s">
        <v>603</v>
      </c>
      <c r="B6722" s="5">
        <v>53</v>
      </c>
      <c r="C6722" s="5">
        <v>53.2</v>
      </c>
      <c r="D6722" s="4">
        <v>382</v>
      </c>
      <c r="E6722" s="4" t="s">
        <v>861</v>
      </c>
      <c r="F6722" s="4" t="s">
        <v>901</v>
      </c>
      <c r="G6722" s="4" t="s">
        <v>967</v>
      </c>
      <c r="H6722" s="4">
        <v>1.5969847134812622E-2</v>
      </c>
      <c r="I6722" s="4"/>
      <c r="J6722" s="4" t="s">
        <v>856</v>
      </c>
      <c r="K6722" s="4"/>
      <c r="L6722" s="4">
        <v>1</v>
      </c>
      <c r="M6722" s="4" t="s">
        <v>1090</v>
      </c>
      <c r="N6722" s="4"/>
    </row>
    <row r="6723" spans="1:14" hidden="1" x14ac:dyDescent="0.3">
      <c r="A6723" s="5" t="s">
        <v>603</v>
      </c>
      <c r="B6723" s="5">
        <v>53</v>
      </c>
      <c r="C6723" s="5">
        <v>53.2</v>
      </c>
      <c r="D6723" s="4">
        <v>382</v>
      </c>
      <c r="E6723" s="4" t="s">
        <v>861</v>
      </c>
      <c r="F6723" s="12" t="s">
        <v>901</v>
      </c>
      <c r="G6723" s="4" t="s">
        <v>1759</v>
      </c>
      <c r="H6723" s="4">
        <v>5.0119440519067089E-2</v>
      </c>
      <c r="I6723" s="4"/>
      <c r="J6723" s="4" t="s">
        <v>856</v>
      </c>
      <c r="K6723" s="4"/>
      <c r="L6723" s="4">
        <v>1</v>
      </c>
      <c r="M6723" s="4" t="s">
        <v>1090</v>
      </c>
      <c r="N6723" s="4"/>
    </row>
    <row r="6724" spans="1:14" hidden="1" x14ac:dyDescent="0.3">
      <c r="A6724" s="5" t="s">
        <v>603</v>
      </c>
      <c r="B6724" s="5">
        <v>53</v>
      </c>
      <c r="C6724" s="5">
        <v>53.2</v>
      </c>
      <c r="D6724" s="4">
        <v>382</v>
      </c>
      <c r="E6724" s="4" t="s">
        <v>861</v>
      </c>
      <c r="F6724" s="4" t="s">
        <v>901</v>
      </c>
      <c r="G6724" s="4" t="s">
        <v>1352</v>
      </c>
      <c r="H6724" s="4">
        <v>0.38400000000000001</v>
      </c>
      <c r="I6724" s="4"/>
      <c r="J6724" s="4"/>
      <c r="K6724" s="4"/>
      <c r="L6724" s="4">
        <v>1</v>
      </c>
      <c r="M6724" s="4" t="s">
        <v>1090</v>
      </c>
      <c r="N6724" s="4"/>
    </row>
    <row r="6725" spans="1:14" hidden="1" x14ac:dyDescent="0.3">
      <c r="A6725" s="5" t="s">
        <v>603</v>
      </c>
      <c r="B6725" s="5">
        <v>53</v>
      </c>
      <c r="C6725" s="5">
        <v>53.2</v>
      </c>
      <c r="D6725" s="4">
        <v>382</v>
      </c>
      <c r="E6725" s="4" t="s">
        <v>861</v>
      </c>
      <c r="F6725" s="4" t="s">
        <v>901</v>
      </c>
      <c r="G6725" s="4" t="s">
        <v>853</v>
      </c>
      <c r="H6725" s="4">
        <v>1.3</v>
      </c>
      <c r="I6725" s="4"/>
      <c r="J6725" s="4" t="s">
        <v>1355</v>
      </c>
      <c r="K6725" s="4"/>
      <c r="L6725" s="4">
        <v>1</v>
      </c>
      <c r="M6725" s="4" t="s">
        <v>1090</v>
      </c>
      <c r="N6725" s="4"/>
    </row>
    <row r="6726" spans="1:14" hidden="1" x14ac:dyDescent="0.3">
      <c r="A6726" s="5" t="s">
        <v>603</v>
      </c>
      <c r="B6726" s="5">
        <v>53</v>
      </c>
      <c r="C6726" s="5">
        <v>53.2</v>
      </c>
      <c r="D6726" s="5">
        <v>383</v>
      </c>
      <c r="E6726" s="4" t="s">
        <v>861</v>
      </c>
      <c r="F6726" s="12">
        <v>0</v>
      </c>
      <c r="G6726" s="4" t="s">
        <v>1896</v>
      </c>
      <c r="H6726" s="4">
        <v>0.6</v>
      </c>
      <c r="I6726" s="4"/>
      <c r="J6726" s="17" t="s">
        <v>1347</v>
      </c>
      <c r="K6726" s="4"/>
      <c r="L6726" s="4">
        <v>1</v>
      </c>
      <c r="M6726" s="4" t="s">
        <v>1090</v>
      </c>
      <c r="N6726" s="4"/>
    </row>
    <row r="6727" spans="1:14" hidden="1" x14ac:dyDescent="0.3">
      <c r="A6727" s="5" t="s">
        <v>603</v>
      </c>
      <c r="B6727" s="5">
        <v>53</v>
      </c>
      <c r="C6727" s="5">
        <v>53.2</v>
      </c>
      <c r="D6727" s="5">
        <v>383</v>
      </c>
      <c r="E6727" s="4" t="s">
        <v>861</v>
      </c>
      <c r="F6727" s="12">
        <v>1</v>
      </c>
      <c r="G6727" s="4" t="s">
        <v>1896</v>
      </c>
      <c r="H6727" s="4">
        <v>0.8</v>
      </c>
      <c r="I6727" s="4"/>
      <c r="J6727" s="17" t="s">
        <v>1347</v>
      </c>
      <c r="K6727" s="4"/>
      <c r="L6727" s="4">
        <v>1</v>
      </c>
      <c r="M6727" s="4" t="s">
        <v>1090</v>
      </c>
      <c r="N6727" s="4"/>
    </row>
    <row r="6728" spans="1:14" hidden="1" x14ac:dyDescent="0.3">
      <c r="A6728" s="5" t="s">
        <v>603</v>
      </c>
      <c r="B6728" s="5">
        <v>53</v>
      </c>
      <c r="C6728" s="5">
        <v>53.2</v>
      </c>
      <c r="D6728" s="5">
        <v>383</v>
      </c>
      <c r="E6728" s="4" t="s">
        <v>861</v>
      </c>
      <c r="F6728" s="12">
        <v>2</v>
      </c>
      <c r="G6728" s="4" t="s">
        <v>1896</v>
      </c>
      <c r="H6728" s="4">
        <v>0.8</v>
      </c>
      <c r="I6728" s="4"/>
      <c r="J6728" s="17" t="s">
        <v>1347</v>
      </c>
      <c r="K6728" s="4"/>
      <c r="L6728" s="4">
        <v>1</v>
      </c>
      <c r="M6728" s="4" t="s">
        <v>1090</v>
      </c>
      <c r="N6728" s="4"/>
    </row>
    <row r="6729" spans="1:14" hidden="1" x14ac:dyDescent="0.3">
      <c r="A6729" s="5" t="s">
        <v>603</v>
      </c>
      <c r="B6729" s="5">
        <v>53</v>
      </c>
      <c r="C6729" s="5">
        <v>53.2</v>
      </c>
      <c r="D6729" s="5">
        <v>383</v>
      </c>
      <c r="E6729" s="4" t="s">
        <v>861</v>
      </c>
      <c r="F6729" s="12">
        <v>3</v>
      </c>
      <c r="G6729" s="4" t="s">
        <v>1896</v>
      </c>
      <c r="H6729" s="4">
        <v>1.2</v>
      </c>
      <c r="I6729" s="4"/>
      <c r="J6729" s="17" t="s">
        <v>1347</v>
      </c>
      <c r="K6729" s="4"/>
      <c r="L6729" s="4">
        <v>1</v>
      </c>
      <c r="M6729" s="4" t="s">
        <v>1090</v>
      </c>
      <c r="N6729" s="4"/>
    </row>
    <row r="6730" spans="1:14" hidden="1" x14ac:dyDescent="0.3">
      <c r="A6730" s="5" t="s">
        <v>603</v>
      </c>
      <c r="B6730" s="5">
        <v>53</v>
      </c>
      <c r="C6730" s="5">
        <v>53.2</v>
      </c>
      <c r="D6730" s="5">
        <v>383</v>
      </c>
      <c r="E6730" s="4" t="s">
        <v>861</v>
      </c>
      <c r="F6730" s="12">
        <v>4</v>
      </c>
      <c r="G6730" s="4" t="s">
        <v>1896</v>
      </c>
      <c r="H6730" s="4">
        <v>1.5</v>
      </c>
      <c r="I6730" s="4"/>
      <c r="J6730" s="17" t="s">
        <v>1347</v>
      </c>
      <c r="K6730" s="4"/>
      <c r="L6730" s="4">
        <v>1</v>
      </c>
      <c r="M6730" s="4" t="s">
        <v>1090</v>
      </c>
      <c r="N6730" s="4"/>
    </row>
    <row r="6731" spans="1:14" hidden="1" x14ac:dyDescent="0.3">
      <c r="A6731" s="5" t="s">
        <v>603</v>
      </c>
      <c r="B6731" s="5">
        <v>53</v>
      </c>
      <c r="C6731" s="5">
        <v>53.2</v>
      </c>
      <c r="D6731" s="5">
        <v>383</v>
      </c>
      <c r="E6731" s="4" t="s">
        <v>861</v>
      </c>
      <c r="F6731" s="12">
        <v>5</v>
      </c>
      <c r="G6731" s="4" t="s">
        <v>1896</v>
      </c>
      <c r="H6731" s="4">
        <v>2.1</v>
      </c>
      <c r="I6731" s="4"/>
      <c r="J6731" s="17" t="s">
        <v>1347</v>
      </c>
      <c r="K6731" s="4"/>
      <c r="L6731" s="4">
        <v>1</v>
      </c>
      <c r="M6731" s="4" t="s">
        <v>1090</v>
      </c>
      <c r="N6731" s="4"/>
    </row>
    <row r="6732" spans="1:14" hidden="1" x14ac:dyDescent="0.3">
      <c r="A6732" s="5" t="s">
        <v>603</v>
      </c>
      <c r="B6732" s="5">
        <v>53</v>
      </c>
      <c r="C6732" s="5">
        <v>53.2</v>
      </c>
      <c r="D6732" s="5">
        <v>383</v>
      </c>
      <c r="E6732" s="4" t="s">
        <v>861</v>
      </c>
      <c r="F6732" s="12">
        <v>7.5</v>
      </c>
      <c r="G6732" s="4" t="s">
        <v>1896</v>
      </c>
      <c r="H6732" s="4">
        <v>1.3</v>
      </c>
      <c r="I6732" s="4"/>
      <c r="J6732" s="17" t="s">
        <v>1347</v>
      </c>
      <c r="K6732" s="4"/>
      <c r="L6732" s="4">
        <v>1</v>
      </c>
      <c r="M6732" s="4" t="s">
        <v>1090</v>
      </c>
      <c r="N6732" s="4"/>
    </row>
    <row r="6733" spans="1:14" hidden="1" x14ac:dyDescent="0.3">
      <c r="A6733" s="5" t="s">
        <v>603</v>
      </c>
      <c r="B6733" s="5">
        <v>53</v>
      </c>
      <c r="C6733" s="5">
        <v>53.2</v>
      </c>
      <c r="D6733" s="5">
        <v>383</v>
      </c>
      <c r="E6733" s="4" t="s">
        <v>861</v>
      </c>
      <c r="F6733" s="12">
        <v>10</v>
      </c>
      <c r="G6733" s="4" t="s">
        <v>1896</v>
      </c>
      <c r="H6733" s="4">
        <v>6.1</v>
      </c>
      <c r="I6733" s="4"/>
      <c r="J6733" s="17" t="s">
        <v>1347</v>
      </c>
      <c r="K6733" s="4"/>
      <c r="L6733" s="4">
        <v>1</v>
      </c>
      <c r="M6733" s="4" t="s">
        <v>1090</v>
      </c>
      <c r="N6733" s="4"/>
    </row>
    <row r="6734" spans="1:14" hidden="1" x14ac:dyDescent="0.3">
      <c r="A6734" s="5" t="s">
        <v>603</v>
      </c>
      <c r="B6734" s="5">
        <v>53</v>
      </c>
      <c r="C6734" s="5">
        <v>53.2</v>
      </c>
      <c r="D6734" s="5">
        <v>383</v>
      </c>
      <c r="E6734" s="4" t="s">
        <v>861</v>
      </c>
      <c r="F6734" s="12">
        <v>14</v>
      </c>
      <c r="G6734" s="4" t="s">
        <v>1896</v>
      </c>
      <c r="H6734" s="4">
        <v>11</v>
      </c>
      <c r="I6734" s="4"/>
      <c r="J6734" s="17" t="s">
        <v>1347</v>
      </c>
      <c r="K6734" s="4"/>
      <c r="L6734" s="4">
        <v>1</v>
      </c>
      <c r="M6734" s="4" t="s">
        <v>1090</v>
      </c>
      <c r="N6734" s="4"/>
    </row>
    <row r="6735" spans="1:14" hidden="1" x14ac:dyDescent="0.3">
      <c r="A6735" s="5" t="s">
        <v>603</v>
      </c>
      <c r="B6735" s="5">
        <v>53</v>
      </c>
      <c r="C6735" s="5">
        <v>53.2</v>
      </c>
      <c r="D6735" s="5">
        <v>383</v>
      </c>
      <c r="E6735" s="4" t="s">
        <v>861</v>
      </c>
      <c r="F6735" s="12">
        <v>17</v>
      </c>
      <c r="G6735" s="4" t="s">
        <v>1896</v>
      </c>
      <c r="H6735" s="4"/>
      <c r="I6735" s="4"/>
      <c r="J6735" s="17" t="s">
        <v>1347</v>
      </c>
      <c r="K6735" s="4"/>
      <c r="L6735" s="4">
        <v>1</v>
      </c>
      <c r="M6735" s="4" t="s">
        <v>1090</v>
      </c>
      <c r="N6735" s="4"/>
    </row>
    <row r="6736" spans="1:14" hidden="1" x14ac:dyDescent="0.3">
      <c r="A6736" s="5" t="s">
        <v>603</v>
      </c>
      <c r="B6736" s="5">
        <v>53</v>
      </c>
      <c r="C6736" s="5">
        <v>53.2</v>
      </c>
      <c r="D6736" s="5">
        <v>383</v>
      </c>
      <c r="E6736" s="4" t="s">
        <v>861</v>
      </c>
      <c r="F6736" s="12">
        <v>20</v>
      </c>
      <c r="G6736" s="4" t="s">
        <v>1896</v>
      </c>
      <c r="H6736" s="4"/>
      <c r="I6736" s="4"/>
      <c r="J6736" s="17" t="s">
        <v>1347</v>
      </c>
      <c r="K6736" s="4"/>
      <c r="L6736" s="4">
        <v>1</v>
      </c>
      <c r="M6736" s="4" t="s">
        <v>1090</v>
      </c>
      <c r="N6736" s="4"/>
    </row>
    <row r="6737" spans="1:14" hidden="1" x14ac:dyDescent="0.3">
      <c r="A6737" s="5" t="s">
        <v>603</v>
      </c>
      <c r="B6737" s="5">
        <v>53</v>
      </c>
      <c r="C6737" s="5">
        <v>53.2</v>
      </c>
      <c r="D6737" s="5">
        <v>383</v>
      </c>
      <c r="E6737" s="4" t="s">
        <v>861</v>
      </c>
      <c r="F6737" s="12">
        <v>0</v>
      </c>
      <c r="G6737" s="4" t="s">
        <v>2229</v>
      </c>
      <c r="H6737" s="4">
        <v>0.06</v>
      </c>
      <c r="I6737" s="4"/>
      <c r="J6737" s="17" t="s">
        <v>1347</v>
      </c>
      <c r="K6737" s="4"/>
      <c r="L6737" s="4">
        <v>1</v>
      </c>
      <c r="M6737" s="4" t="s">
        <v>1090</v>
      </c>
      <c r="N6737" s="4"/>
    </row>
    <row r="6738" spans="1:14" hidden="1" x14ac:dyDescent="0.3">
      <c r="A6738" s="5" t="s">
        <v>603</v>
      </c>
      <c r="B6738" s="5">
        <v>53</v>
      </c>
      <c r="C6738" s="5">
        <v>53.2</v>
      </c>
      <c r="D6738" s="5">
        <v>383</v>
      </c>
      <c r="E6738" s="4" t="s">
        <v>861</v>
      </c>
      <c r="F6738" s="12">
        <v>1</v>
      </c>
      <c r="G6738" s="4" t="s">
        <v>2229</v>
      </c>
      <c r="H6738" s="4">
        <v>0.03</v>
      </c>
      <c r="I6738" s="4"/>
      <c r="J6738" s="17" t="s">
        <v>1347</v>
      </c>
      <c r="K6738" s="4"/>
      <c r="L6738" s="4">
        <v>1</v>
      </c>
      <c r="M6738" s="4" t="s">
        <v>1090</v>
      </c>
      <c r="N6738" s="4"/>
    </row>
    <row r="6739" spans="1:14" hidden="1" x14ac:dyDescent="0.3">
      <c r="A6739" s="5" t="s">
        <v>603</v>
      </c>
      <c r="B6739" s="5">
        <v>53</v>
      </c>
      <c r="C6739" s="5">
        <v>53.2</v>
      </c>
      <c r="D6739" s="5">
        <v>383</v>
      </c>
      <c r="E6739" s="4" t="s">
        <v>861</v>
      </c>
      <c r="F6739" s="12">
        <v>2</v>
      </c>
      <c r="G6739" s="4" t="s">
        <v>2229</v>
      </c>
      <c r="H6739" s="4">
        <v>7.0000000000000007E-2</v>
      </c>
      <c r="I6739" s="4"/>
      <c r="J6739" s="17" t="s">
        <v>1347</v>
      </c>
      <c r="K6739" s="4"/>
      <c r="L6739" s="4">
        <v>1</v>
      </c>
      <c r="M6739" s="4" t="s">
        <v>1090</v>
      </c>
      <c r="N6739" s="4"/>
    </row>
    <row r="6740" spans="1:14" hidden="1" x14ac:dyDescent="0.3">
      <c r="A6740" s="5" t="s">
        <v>603</v>
      </c>
      <c r="B6740" s="5">
        <v>53</v>
      </c>
      <c r="C6740" s="5">
        <v>53.2</v>
      </c>
      <c r="D6740" s="5">
        <v>383</v>
      </c>
      <c r="E6740" s="4" t="s">
        <v>861</v>
      </c>
      <c r="F6740" s="12">
        <v>3</v>
      </c>
      <c r="G6740" s="4" t="s">
        <v>2229</v>
      </c>
      <c r="H6740" s="4">
        <v>7.0000000000000007E-2</v>
      </c>
      <c r="I6740" s="4"/>
      <c r="J6740" s="17" t="s">
        <v>1347</v>
      </c>
      <c r="K6740" s="4"/>
      <c r="L6740" s="4">
        <v>1</v>
      </c>
      <c r="M6740" s="4" t="s">
        <v>1090</v>
      </c>
      <c r="N6740" s="4"/>
    </row>
    <row r="6741" spans="1:14" hidden="1" x14ac:dyDescent="0.3">
      <c r="A6741" s="5" t="s">
        <v>603</v>
      </c>
      <c r="B6741" s="5">
        <v>53</v>
      </c>
      <c r="C6741" s="5">
        <v>53.2</v>
      </c>
      <c r="D6741" s="5">
        <v>383</v>
      </c>
      <c r="E6741" s="4" t="s">
        <v>861</v>
      </c>
      <c r="F6741" s="12">
        <v>4</v>
      </c>
      <c r="G6741" s="4" t="s">
        <v>2229</v>
      </c>
      <c r="H6741" s="4">
        <v>0.16</v>
      </c>
      <c r="I6741" s="4"/>
      <c r="J6741" s="17" t="s">
        <v>1347</v>
      </c>
      <c r="K6741" s="4"/>
      <c r="L6741" s="4">
        <v>1</v>
      </c>
      <c r="M6741" s="4" t="s">
        <v>1090</v>
      </c>
      <c r="N6741" s="4"/>
    </row>
    <row r="6742" spans="1:14" hidden="1" x14ac:dyDescent="0.3">
      <c r="A6742" s="5" t="s">
        <v>603</v>
      </c>
      <c r="B6742" s="5">
        <v>53</v>
      </c>
      <c r="C6742" s="5">
        <v>53.2</v>
      </c>
      <c r="D6742" s="5">
        <v>383</v>
      </c>
      <c r="E6742" s="4" t="s">
        <v>861</v>
      </c>
      <c r="F6742" s="12">
        <v>5</v>
      </c>
      <c r="G6742" s="4" t="s">
        <v>2229</v>
      </c>
      <c r="H6742" s="4">
        <v>0.12</v>
      </c>
      <c r="I6742" s="4"/>
      <c r="J6742" s="17" t="s">
        <v>1347</v>
      </c>
      <c r="K6742" s="4"/>
      <c r="L6742" s="4">
        <v>1</v>
      </c>
      <c r="M6742" s="4" t="s">
        <v>1090</v>
      </c>
      <c r="N6742" s="4"/>
    </row>
    <row r="6743" spans="1:14" hidden="1" x14ac:dyDescent="0.3">
      <c r="A6743" s="5" t="s">
        <v>603</v>
      </c>
      <c r="B6743" s="5">
        <v>53</v>
      </c>
      <c r="C6743" s="5">
        <v>53.2</v>
      </c>
      <c r="D6743" s="5">
        <v>383</v>
      </c>
      <c r="E6743" s="4" t="s">
        <v>861</v>
      </c>
      <c r="F6743" s="12">
        <v>7.5</v>
      </c>
      <c r="G6743" s="4" t="s">
        <v>2229</v>
      </c>
      <c r="H6743" s="4">
        <v>0.25</v>
      </c>
      <c r="I6743" s="4"/>
      <c r="J6743" s="17" t="s">
        <v>1347</v>
      </c>
      <c r="K6743" s="4"/>
      <c r="L6743" s="4">
        <v>1</v>
      </c>
      <c r="M6743" s="4" t="s">
        <v>1090</v>
      </c>
      <c r="N6743" s="4"/>
    </row>
    <row r="6744" spans="1:14" hidden="1" x14ac:dyDescent="0.3">
      <c r="A6744" s="5" t="s">
        <v>603</v>
      </c>
      <c r="B6744" s="5">
        <v>53</v>
      </c>
      <c r="C6744" s="5">
        <v>53.2</v>
      </c>
      <c r="D6744" s="5">
        <v>383</v>
      </c>
      <c r="E6744" s="4" t="s">
        <v>861</v>
      </c>
      <c r="F6744" s="12">
        <v>10</v>
      </c>
      <c r="G6744" s="4" t="s">
        <v>2229</v>
      </c>
      <c r="H6744" s="4">
        <v>7.0000000000000007E-2</v>
      </c>
      <c r="I6744" s="4"/>
      <c r="J6744" s="17" t="s">
        <v>1347</v>
      </c>
      <c r="K6744" s="4"/>
      <c r="L6744" s="4">
        <v>1</v>
      </c>
      <c r="M6744" s="4" t="s">
        <v>1090</v>
      </c>
      <c r="N6744" s="4"/>
    </row>
    <row r="6745" spans="1:14" hidden="1" x14ac:dyDescent="0.3">
      <c r="A6745" s="5" t="s">
        <v>603</v>
      </c>
      <c r="B6745" s="5">
        <v>53</v>
      </c>
      <c r="C6745" s="5">
        <v>53.2</v>
      </c>
      <c r="D6745" s="5">
        <v>383</v>
      </c>
      <c r="E6745" s="4" t="s">
        <v>861</v>
      </c>
      <c r="F6745" s="12">
        <v>14</v>
      </c>
      <c r="G6745" s="4" t="s">
        <v>2229</v>
      </c>
      <c r="H6745" s="4">
        <v>0.09</v>
      </c>
      <c r="I6745" s="4"/>
      <c r="J6745" s="17" t="s">
        <v>1347</v>
      </c>
      <c r="K6745" s="4"/>
      <c r="L6745" s="4">
        <v>1</v>
      </c>
      <c r="M6745" s="4" t="s">
        <v>1090</v>
      </c>
      <c r="N6745" s="4"/>
    </row>
    <row r="6746" spans="1:14" hidden="1" x14ac:dyDescent="0.3">
      <c r="A6746" s="5" t="s">
        <v>603</v>
      </c>
      <c r="B6746" s="5">
        <v>53</v>
      </c>
      <c r="C6746" s="5">
        <v>53.2</v>
      </c>
      <c r="D6746" s="5">
        <v>383</v>
      </c>
      <c r="E6746" s="4" t="s">
        <v>861</v>
      </c>
      <c r="F6746" s="12">
        <v>17</v>
      </c>
      <c r="G6746" s="4" t="s">
        <v>2229</v>
      </c>
      <c r="H6746" s="4"/>
      <c r="I6746" s="4"/>
      <c r="J6746" s="17" t="s">
        <v>1347</v>
      </c>
      <c r="K6746" s="4"/>
      <c r="L6746" s="4">
        <v>1</v>
      </c>
      <c r="M6746" s="4" t="s">
        <v>1090</v>
      </c>
      <c r="N6746" s="4"/>
    </row>
    <row r="6747" spans="1:14" hidden="1" x14ac:dyDescent="0.3">
      <c r="A6747" s="5" t="s">
        <v>603</v>
      </c>
      <c r="B6747" s="5">
        <v>53</v>
      </c>
      <c r="C6747" s="5">
        <v>53.2</v>
      </c>
      <c r="D6747" s="5">
        <v>383</v>
      </c>
      <c r="E6747" s="4" t="s">
        <v>861</v>
      </c>
      <c r="F6747" s="12">
        <v>20</v>
      </c>
      <c r="G6747" s="4" t="s">
        <v>2229</v>
      </c>
      <c r="H6747" s="4"/>
      <c r="I6747" s="4"/>
      <c r="J6747" s="17" t="s">
        <v>1347</v>
      </c>
      <c r="K6747" s="4"/>
      <c r="L6747" s="4">
        <v>1</v>
      </c>
      <c r="M6747" s="4" t="s">
        <v>1090</v>
      </c>
      <c r="N6747" s="4"/>
    </row>
    <row r="6748" spans="1:14" hidden="1" x14ac:dyDescent="0.3">
      <c r="A6748" s="5" t="s">
        <v>603</v>
      </c>
      <c r="B6748" s="5">
        <v>53</v>
      </c>
      <c r="C6748" s="5">
        <v>53.2</v>
      </c>
      <c r="D6748" s="5">
        <v>383</v>
      </c>
      <c r="E6748" s="4" t="s">
        <v>861</v>
      </c>
      <c r="F6748" s="12">
        <v>0</v>
      </c>
      <c r="G6748" s="4" t="s">
        <v>874</v>
      </c>
      <c r="H6748" s="4">
        <v>228.81445713335359</v>
      </c>
      <c r="I6748" s="4"/>
      <c r="J6748" s="17" t="s">
        <v>1348</v>
      </c>
      <c r="K6748" s="4"/>
      <c r="L6748" s="4">
        <v>1</v>
      </c>
      <c r="M6748" s="4" t="s">
        <v>1090</v>
      </c>
      <c r="N6748" s="4"/>
    </row>
    <row r="6749" spans="1:14" hidden="1" x14ac:dyDescent="0.3">
      <c r="A6749" s="5" t="s">
        <v>603</v>
      </c>
      <c r="B6749" s="5">
        <v>53</v>
      </c>
      <c r="C6749" s="5">
        <v>53.2</v>
      </c>
      <c r="D6749" s="5">
        <v>383</v>
      </c>
      <c r="E6749" s="4" t="s">
        <v>861</v>
      </c>
      <c r="F6749" s="12">
        <v>0.1</v>
      </c>
      <c r="G6749" s="4" t="s">
        <v>874</v>
      </c>
      <c r="H6749" s="4">
        <v>212.52500282260067</v>
      </c>
      <c r="I6749" s="4"/>
      <c r="J6749" s="17" t="s">
        <v>1348</v>
      </c>
      <c r="K6749" s="4"/>
      <c r="L6749" s="4">
        <v>1</v>
      </c>
      <c r="M6749" s="4" t="s">
        <v>1090</v>
      </c>
      <c r="N6749" s="4"/>
    </row>
    <row r="6750" spans="1:14" hidden="1" x14ac:dyDescent="0.3">
      <c r="A6750" s="5" t="s">
        <v>603</v>
      </c>
      <c r="B6750" s="5">
        <v>53</v>
      </c>
      <c r="C6750" s="5">
        <v>53.2</v>
      </c>
      <c r="D6750" s="5">
        <v>383</v>
      </c>
      <c r="E6750" s="4" t="s">
        <v>861</v>
      </c>
      <c r="F6750" s="12">
        <v>0.2</v>
      </c>
      <c r="G6750" s="4" t="s">
        <v>874</v>
      </c>
      <c r="H6750" s="4">
        <v>182.40258490055288</v>
      </c>
      <c r="I6750" s="4"/>
      <c r="J6750" s="17" t="s">
        <v>1348</v>
      </c>
      <c r="K6750" s="4"/>
      <c r="L6750" s="4">
        <v>1</v>
      </c>
      <c r="M6750" s="4" t="s">
        <v>1090</v>
      </c>
      <c r="N6750" s="4"/>
    </row>
    <row r="6751" spans="1:14" hidden="1" x14ac:dyDescent="0.3">
      <c r="A6751" s="5" t="s">
        <v>603</v>
      </c>
      <c r="B6751" s="5">
        <v>53</v>
      </c>
      <c r="C6751" s="5">
        <v>53.2</v>
      </c>
      <c r="D6751" s="5">
        <v>383</v>
      </c>
      <c r="E6751" s="4" t="s">
        <v>861</v>
      </c>
      <c r="F6751" s="12">
        <v>0.3</v>
      </c>
      <c r="G6751" s="4" t="s">
        <v>874</v>
      </c>
      <c r="H6751" s="4">
        <v>157.60016925354964</v>
      </c>
      <c r="I6751" s="4"/>
      <c r="J6751" s="17" t="s">
        <v>1348</v>
      </c>
      <c r="K6751" s="4"/>
      <c r="L6751" s="4">
        <v>1</v>
      </c>
      <c r="M6751" s="4" t="s">
        <v>1090</v>
      </c>
      <c r="N6751" s="4"/>
    </row>
    <row r="6752" spans="1:14" hidden="1" x14ac:dyDescent="0.3">
      <c r="A6752" s="5" t="s">
        <v>603</v>
      </c>
      <c r="B6752" s="5">
        <v>53</v>
      </c>
      <c r="C6752" s="5">
        <v>53.2</v>
      </c>
      <c r="D6752" s="5">
        <v>383</v>
      </c>
      <c r="E6752" s="4" t="s">
        <v>861</v>
      </c>
      <c r="F6752" s="12">
        <v>0.4</v>
      </c>
      <c r="G6752" s="4" t="s">
        <v>874</v>
      </c>
      <c r="H6752" s="4">
        <v>147.73206782383608</v>
      </c>
      <c r="I6752" s="4"/>
      <c r="J6752" s="17" t="s">
        <v>1348</v>
      </c>
      <c r="K6752" s="4"/>
      <c r="L6752" s="4">
        <v>1</v>
      </c>
      <c r="M6752" s="4" t="s">
        <v>1090</v>
      </c>
      <c r="N6752" s="4"/>
    </row>
    <row r="6753" spans="1:14" hidden="1" x14ac:dyDescent="0.3">
      <c r="A6753" s="5" t="s">
        <v>603</v>
      </c>
      <c r="B6753" s="5">
        <v>53</v>
      </c>
      <c r="C6753" s="5">
        <v>53.2</v>
      </c>
      <c r="D6753" s="5">
        <v>383</v>
      </c>
      <c r="E6753" s="4" t="s">
        <v>861</v>
      </c>
      <c r="F6753" s="12">
        <v>0.5</v>
      </c>
      <c r="G6753" s="4" t="s">
        <v>874</v>
      </c>
      <c r="H6753" s="4">
        <v>142.16114914986056</v>
      </c>
      <c r="I6753" s="4"/>
      <c r="J6753" s="17" t="s">
        <v>1348</v>
      </c>
      <c r="K6753" s="4"/>
      <c r="L6753" s="4">
        <v>1</v>
      </c>
      <c r="M6753" s="4" t="s">
        <v>1090</v>
      </c>
      <c r="N6753" s="4"/>
    </row>
    <row r="6754" spans="1:14" hidden="1" x14ac:dyDescent="0.3">
      <c r="A6754" s="5" t="s">
        <v>603</v>
      </c>
      <c r="B6754" s="5">
        <v>53</v>
      </c>
      <c r="C6754" s="5">
        <v>53.2</v>
      </c>
      <c r="D6754" s="5">
        <v>383</v>
      </c>
      <c r="E6754" s="4" t="s">
        <v>861</v>
      </c>
      <c r="F6754" s="12">
        <v>0.6</v>
      </c>
      <c r="G6754" s="4" t="s">
        <v>874</v>
      </c>
      <c r="H6754" s="4">
        <v>138.46061111371796</v>
      </c>
      <c r="I6754" s="4"/>
      <c r="J6754" s="17" t="s">
        <v>1348</v>
      </c>
      <c r="K6754" s="4"/>
      <c r="L6754" s="4">
        <v>1</v>
      </c>
      <c r="M6754" s="4" t="s">
        <v>1090</v>
      </c>
      <c r="N6754" s="4"/>
    </row>
    <row r="6755" spans="1:14" hidden="1" x14ac:dyDescent="0.3">
      <c r="A6755" s="5" t="s">
        <v>603</v>
      </c>
      <c r="B6755" s="5">
        <v>53</v>
      </c>
      <c r="C6755" s="5">
        <v>53.2</v>
      </c>
      <c r="D6755" s="5">
        <v>383</v>
      </c>
      <c r="E6755" s="4" t="s">
        <v>861</v>
      </c>
      <c r="F6755" s="12">
        <v>0.7</v>
      </c>
      <c r="G6755" s="4" t="s">
        <v>874</v>
      </c>
      <c r="H6755" s="4">
        <v>140.61446982057217</v>
      </c>
      <c r="I6755" s="4"/>
      <c r="J6755" s="17" t="s">
        <v>1348</v>
      </c>
      <c r="K6755" s="4"/>
      <c r="L6755" s="4">
        <v>1</v>
      </c>
      <c r="M6755" s="4" t="s">
        <v>1090</v>
      </c>
      <c r="N6755" s="4"/>
    </row>
    <row r="6756" spans="1:14" hidden="1" x14ac:dyDescent="0.3">
      <c r="A6756" s="5" t="s">
        <v>603</v>
      </c>
      <c r="B6756" s="5">
        <v>53</v>
      </c>
      <c r="C6756" s="5">
        <v>53.2</v>
      </c>
      <c r="D6756" s="5">
        <v>383</v>
      </c>
      <c r="E6756" s="4" t="s">
        <v>861</v>
      </c>
      <c r="F6756" s="12">
        <v>0.8</v>
      </c>
      <c r="G6756" s="4" t="s">
        <v>874</v>
      </c>
      <c r="H6756" s="4">
        <v>150.60898714593037</v>
      </c>
      <c r="I6756" s="4"/>
      <c r="J6756" s="17" t="s">
        <v>1348</v>
      </c>
      <c r="K6756" s="4"/>
      <c r="L6756" s="4">
        <v>1</v>
      </c>
      <c r="M6756" s="4" t="s">
        <v>1090</v>
      </c>
      <c r="N6756" s="4"/>
    </row>
    <row r="6757" spans="1:14" hidden="1" x14ac:dyDescent="0.3">
      <c r="A6757" s="5" t="s">
        <v>603</v>
      </c>
      <c r="B6757" s="5">
        <v>53</v>
      </c>
      <c r="C6757" s="5">
        <v>53.2</v>
      </c>
      <c r="D6757" s="5">
        <v>383</v>
      </c>
      <c r="E6757" s="4" t="s">
        <v>861</v>
      </c>
      <c r="F6757" s="12">
        <v>0.9</v>
      </c>
      <c r="G6757" s="4" t="s">
        <v>874</v>
      </c>
      <c r="H6757" s="4">
        <v>171.413978941262</v>
      </c>
      <c r="I6757" s="4"/>
      <c r="J6757" s="17" t="s">
        <v>1348</v>
      </c>
      <c r="K6757" s="4"/>
      <c r="L6757" s="4">
        <v>1</v>
      </c>
      <c r="M6757" s="4" t="s">
        <v>1090</v>
      </c>
      <c r="N6757" s="4"/>
    </row>
    <row r="6758" spans="1:14" hidden="1" x14ac:dyDescent="0.3">
      <c r="A6758" s="5" t="s">
        <v>603</v>
      </c>
      <c r="B6758" s="5">
        <v>53</v>
      </c>
      <c r="C6758" s="5">
        <v>53.2</v>
      </c>
      <c r="D6758" s="5">
        <v>383</v>
      </c>
      <c r="E6758" s="4" t="s">
        <v>861</v>
      </c>
      <c r="F6758" s="12">
        <v>1</v>
      </c>
      <c r="G6758" s="4" t="s">
        <v>874</v>
      </c>
      <c r="H6758" s="4">
        <v>189.94061152645307</v>
      </c>
      <c r="I6758" s="4"/>
      <c r="J6758" s="17" t="s">
        <v>1348</v>
      </c>
      <c r="K6758" s="4"/>
      <c r="L6758" s="4">
        <v>1</v>
      </c>
      <c r="M6758" s="4" t="s">
        <v>1090</v>
      </c>
      <c r="N6758" s="4"/>
    </row>
    <row r="6759" spans="1:14" hidden="1" x14ac:dyDescent="0.3">
      <c r="A6759" s="5" t="s">
        <v>603</v>
      </c>
      <c r="B6759" s="5">
        <v>53</v>
      </c>
      <c r="C6759" s="5">
        <v>53.2</v>
      </c>
      <c r="D6759" s="5">
        <v>383</v>
      </c>
      <c r="E6759" s="4" t="s">
        <v>861</v>
      </c>
      <c r="F6759" s="12">
        <v>1.1000000000000001</v>
      </c>
      <c r="G6759" s="4" t="s">
        <v>874</v>
      </c>
      <c r="H6759" s="4">
        <v>204.34627745286525</v>
      </c>
      <c r="I6759" s="4"/>
      <c r="J6759" s="17" t="s">
        <v>1348</v>
      </c>
      <c r="K6759" s="4"/>
      <c r="L6759" s="4">
        <v>1</v>
      </c>
      <c r="M6759" s="4" t="s">
        <v>1090</v>
      </c>
      <c r="N6759" s="4"/>
    </row>
    <row r="6760" spans="1:14" hidden="1" x14ac:dyDescent="0.3">
      <c r="A6760" s="5" t="s">
        <v>603</v>
      </c>
      <c r="B6760" s="5">
        <v>53</v>
      </c>
      <c r="C6760" s="5">
        <v>53.2</v>
      </c>
      <c r="D6760" s="5">
        <v>383</v>
      </c>
      <c r="E6760" s="4" t="s">
        <v>861</v>
      </c>
      <c r="F6760" s="12">
        <v>1.2</v>
      </c>
      <c r="G6760" s="4" t="s">
        <v>874</v>
      </c>
      <c r="H6760" s="4">
        <v>0</v>
      </c>
      <c r="I6760" s="4"/>
      <c r="J6760" s="17" t="s">
        <v>1348</v>
      </c>
      <c r="K6760" s="4"/>
      <c r="L6760" s="4">
        <v>1</v>
      </c>
      <c r="M6760" s="4" t="s">
        <v>1090</v>
      </c>
      <c r="N6760" s="4"/>
    </row>
    <row r="6761" spans="1:14" hidden="1" x14ac:dyDescent="0.3">
      <c r="A6761" s="5" t="s">
        <v>603</v>
      </c>
      <c r="B6761" s="5">
        <v>53</v>
      </c>
      <c r="C6761" s="5">
        <v>53.2</v>
      </c>
      <c r="D6761" s="5">
        <v>383</v>
      </c>
      <c r="E6761" s="4" t="s">
        <v>861</v>
      </c>
      <c r="F6761" s="12">
        <v>1.3</v>
      </c>
      <c r="G6761" s="4" t="s">
        <v>874</v>
      </c>
      <c r="H6761" s="4">
        <v>0</v>
      </c>
      <c r="I6761" s="4"/>
      <c r="J6761" s="17" t="s">
        <v>1348</v>
      </c>
      <c r="K6761" s="4"/>
      <c r="L6761" s="4">
        <v>1</v>
      </c>
      <c r="M6761" s="4" t="s">
        <v>1090</v>
      </c>
      <c r="N6761" s="4"/>
    </row>
    <row r="6762" spans="1:14" hidden="1" x14ac:dyDescent="0.3">
      <c r="A6762" s="5" t="s">
        <v>603</v>
      </c>
      <c r="B6762" s="5">
        <v>53</v>
      </c>
      <c r="C6762" s="5">
        <v>53.2</v>
      </c>
      <c r="D6762" s="5">
        <v>383</v>
      </c>
      <c r="E6762" s="4" t="s">
        <v>861</v>
      </c>
      <c r="F6762" s="12">
        <v>1.4</v>
      </c>
      <c r="G6762" s="4" t="s">
        <v>874</v>
      </c>
      <c r="H6762" s="4">
        <v>0</v>
      </c>
      <c r="I6762" s="4"/>
      <c r="J6762" s="17" t="s">
        <v>1348</v>
      </c>
      <c r="K6762" s="4"/>
      <c r="L6762" s="4">
        <v>1</v>
      </c>
      <c r="M6762" s="4" t="s">
        <v>1090</v>
      </c>
      <c r="N6762" s="4"/>
    </row>
    <row r="6763" spans="1:14" hidden="1" x14ac:dyDescent="0.3">
      <c r="A6763" s="5" t="s">
        <v>603</v>
      </c>
      <c r="B6763" s="5">
        <v>53</v>
      </c>
      <c r="C6763" s="5">
        <v>53.2</v>
      </c>
      <c r="D6763" s="5">
        <v>383</v>
      </c>
      <c r="E6763" s="4" t="s">
        <v>861</v>
      </c>
      <c r="F6763" s="12">
        <v>1.5</v>
      </c>
      <c r="G6763" s="4" t="s">
        <v>874</v>
      </c>
      <c r="H6763" s="4">
        <v>0</v>
      </c>
      <c r="I6763" s="4"/>
      <c r="J6763" s="17" t="s">
        <v>1348</v>
      </c>
      <c r="K6763" s="4"/>
      <c r="L6763" s="4">
        <v>1</v>
      </c>
      <c r="M6763" s="4" t="s">
        <v>1090</v>
      </c>
      <c r="N6763" s="4"/>
    </row>
    <row r="6764" spans="1:14" hidden="1" x14ac:dyDescent="0.3">
      <c r="A6764" s="5" t="s">
        <v>603</v>
      </c>
      <c r="B6764" s="5">
        <v>53</v>
      </c>
      <c r="C6764" s="5">
        <v>53.2</v>
      </c>
      <c r="D6764" s="5">
        <v>383</v>
      </c>
      <c r="E6764" s="4" t="s">
        <v>861</v>
      </c>
      <c r="F6764" s="12">
        <v>1.6</v>
      </c>
      <c r="G6764" s="4" t="s">
        <v>874</v>
      </c>
      <c r="H6764" s="4">
        <v>0</v>
      </c>
      <c r="I6764" s="4"/>
      <c r="J6764" s="17" t="s">
        <v>1348</v>
      </c>
      <c r="K6764" s="4"/>
      <c r="L6764" s="4">
        <v>1</v>
      </c>
      <c r="M6764" s="4" t="s">
        <v>1090</v>
      </c>
      <c r="N6764" s="4"/>
    </row>
    <row r="6765" spans="1:14" hidden="1" x14ac:dyDescent="0.3">
      <c r="A6765" s="5" t="s">
        <v>603</v>
      </c>
      <c r="B6765" s="5">
        <v>53</v>
      </c>
      <c r="C6765" s="5">
        <v>53.2</v>
      </c>
      <c r="D6765" s="5">
        <v>383</v>
      </c>
      <c r="E6765" s="4" t="s">
        <v>861</v>
      </c>
      <c r="F6765" s="12">
        <v>1.7000000000000002</v>
      </c>
      <c r="G6765" s="4" t="s">
        <v>874</v>
      </c>
      <c r="H6765" s="4">
        <v>0</v>
      </c>
      <c r="I6765" s="4"/>
      <c r="J6765" s="17" t="s">
        <v>1348</v>
      </c>
      <c r="K6765" s="4"/>
      <c r="L6765" s="4">
        <v>1</v>
      </c>
      <c r="M6765" s="4" t="s">
        <v>1090</v>
      </c>
      <c r="N6765" s="4"/>
    </row>
    <row r="6766" spans="1:14" hidden="1" x14ac:dyDescent="0.3">
      <c r="A6766" s="5" t="s">
        <v>603</v>
      </c>
      <c r="B6766" s="5">
        <v>53</v>
      </c>
      <c r="C6766" s="5">
        <v>53.2</v>
      </c>
      <c r="D6766" s="5">
        <v>383</v>
      </c>
      <c r="E6766" s="4" t="s">
        <v>861</v>
      </c>
      <c r="F6766" s="12">
        <v>1.8</v>
      </c>
      <c r="G6766" s="4" t="s">
        <v>874</v>
      </c>
      <c r="H6766" s="4">
        <v>0</v>
      </c>
      <c r="I6766" s="4"/>
      <c r="J6766" s="17" t="s">
        <v>1348</v>
      </c>
      <c r="K6766" s="4"/>
      <c r="L6766" s="4">
        <v>1</v>
      </c>
      <c r="M6766" s="4" t="s">
        <v>1090</v>
      </c>
      <c r="N6766" s="4"/>
    </row>
    <row r="6767" spans="1:14" hidden="1" x14ac:dyDescent="0.3">
      <c r="A6767" s="5" t="s">
        <v>603</v>
      </c>
      <c r="B6767" s="5">
        <v>53</v>
      </c>
      <c r="C6767" s="5">
        <v>53.2</v>
      </c>
      <c r="D6767" s="5">
        <v>383</v>
      </c>
      <c r="E6767" s="4" t="s">
        <v>861</v>
      </c>
      <c r="F6767" s="12">
        <v>1.9000000000000001</v>
      </c>
      <c r="G6767" s="4" t="s">
        <v>874</v>
      </c>
      <c r="H6767" s="4">
        <v>0</v>
      </c>
      <c r="I6767" s="4"/>
      <c r="J6767" s="17" t="s">
        <v>1348</v>
      </c>
      <c r="K6767" s="4"/>
      <c r="L6767" s="4">
        <v>1</v>
      </c>
      <c r="M6767" s="4" t="s">
        <v>1090</v>
      </c>
      <c r="N6767" s="4"/>
    </row>
    <row r="6768" spans="1:14" hidden="1" x14ac:dyDescent="0.3">
      <c r="A6768" s="5" t="s">
        <v>603</v>
      </c>
      <c r="B6768" s="5">
        <v>53</v>
      </c>
      <c r="C6768" s="5">
        <v>53.2</v>
      </c>
      <c r="D6768" s="5">
        <v>383</v>
      </c>
      <c r="E6768" s="4" t="s">
        <v>861</v>
      </c>
      <c r="F6768" s="12">
        <v>2</v>
      </c>
      <c r="G6768" s="4" t="s">
        <v>874</v>
      </c>
      <c r="H6768" s="4">
        <v>0</v>
      </c>
      <c r="I6768" s="4"/>
      <c r="J6768" s="17" t="s">
        <v>1348</v>
      </c>
      <c r="K6768" s="4"/>
      <c r="L6768" s="4">
        <v>1</v>
      </c>
      <c r="M6768" s="4" t="s">
        <v>1090</v>
      </c>
      <c r="N6768" s="4"/>
    </row>
    <row r="6769" spans="1:14" hidden="1" x14ac:dyDescent="0.3">
      <c r="A6769" s="5" t="s">
        <v>603</v>
      </c>
      <c r="B6769" s="5">
        <v>53</v>
      </c>
      <c r="C6769" s="5">
        <v>53.2</v>
      </c>
      <c r="D6769" s="5">
        <v>383</v>
      </c>
      <c r="E6769" s="4" t="s">
        <v>861</v>
      </c>
      <c r="F6769" s="12">
        <v>2.1</v>
      </c>
      <c r="G6769" s="4" t="s">
        <v>874</v>
      </c>
      <c r="H6769" s="4">
        <v>0</v>
      </c>
      <c r="I6769" s="4"/>
      <c r="J6769" s="17" t="s">
        <v>1348</v>
      </c>
      <c r="K6769" s="4"/>
      <c r="L6769" s="4">
        <v>1</v>
      </c>
      <c r="M6769" s="4" t="s">
        <v>1090</v>
      </c>
      <c r="N6769" s="4"/>
    </row>
    <row r="6770" spans="1:14" hidden="1" x14ac:dyDescent="0.3">
      <c r="A6770" s="5" t="s">
        <v>603</v>
      </c>
      <c r="B6770" s="5">
        <v>53</v>
      </c>
      <c r="C6770" s="5">
        <v>53.2</v>
      </c>
      <c r="D6770" s="5">
        <v>383</v>
      </c>
      <c r="E6770" s="4" t="s">
        <v>861</v>
      </c>
      <c r="F6770" s="12">
        <v>2.2000000000000002</v>
      </c>
      <c r="G6770" s="4" t="s">
        <v>874</v>
      </c>
      <c r="H6770" s="4">
        <v>0</v>
      </c>
      <c r="I6770" s="4"/>
      <c r="J6770" s="17" t="s">
        <v>1348</v>
      </c>
      <c r="K6770" s="4"/>
      <c r="L6770" s="4">
        <v>1</v>
      </c>
      <c r="M6770" s="4" t="s">
        <v>1090</v>
      </c>
      <c r="N6770" s="4"/>
    </row>
    <row r="6771" spans="1:14" hidden="1" x14ac:dyDescent="0.3">
      <c r="A6771" s="5" t="s">
        <v>603</v>
      </c>
      <c r="B6771" s="5">
        <v>53</v>
      </c>
      <c r="C6771" s="5">
        <v>53.2</v>
      </c>
      <c r="D6771" s="5">
        <v>383</v>
      </c>
      <c r="E6771" s="4" t="s">
        <v>861</v>
      </c>
      <c r="F6771" s="12">
        <v>2.2999999999999998</v>
      </c>
      <c r="G6771" s="4" t="s">
        <v>874</v>
      </c>
      <c r="H6771" s="4">
        <v>0</v>
      </c>
      <c r="I6771" s="4"/>
      <c r="J6771" s="17" t="s">
        <v>1348</v>
      </c>
      <c r="K6771" s="4"/>
      <c r="L6771" s="4">
        <v>1</v>
      </c>
      <c r="M6771" s="4" t="s">
        <v>1090</v>
      </c>
      <c r="N6771" s="4"/>
    </row>
    <row r="6772" spans="1:14" hidden="1" x14ac:dyDescent="0.3">
      <c r="A6772" s="5" t="s">
        <v>603</v>
      </c>
      <c r="B6772" s="5">
        <v>53</v>
      </c>
      <c r="C6772" s="5">
        <v>53.2</v>
      </c>
      <c r="D6772" s="5">
        <v>383</v>
      </c>
      <c r="E6772" s="4" t="s">
        <v>861</v>
      </c>
      <c r="F6772" s="12">
        <v>2.4</v>
      </c>
      <c r="G6772" s="4" t="s">
        <v>874</v>
      </c>
      <c r="H6772" s="4">
        <v>0</v>
      </c>
      <c r="I6772" s="4"/>
      <c r="J6772" s="17" t="s">
        <v>1348</v>
      </c>
      <c r="K6772" s="4"/>
      <c r="L6772" s="4">
        <v>1</v>
      </c>
      <c r="M6772" s="4" t="s">
        <v>1090</v>
      </c>
      <c r="N6772" s="4"/>
    </row>
    <row r="6773" spans="1:14" hidden="1" x14ac:dyDescent="0.3">
      <c r="A6773" s="5" t="s">
        <v>603</v>
      </c>
      <c r="B6773" s="5">
        <v>53</v>
      </c>
      <c r="C6773" s="5">
        <v>53.2</v>
      </c>
      <c r="D6773" s="5">
        <v>383</v>
      </c>
      <c r="E6773" s="4" t="s">
        <v>861</v>
      </c>
      <c r="F6773" s="12">
        <v>2.5</v>
      </c>
      <c r="G6773" s="4" t="s">
        <v>874</v>
      </c>
      <c r="H6773" s="4">
        <v>0</v>
      </c>
      <c r="I6773" s="4"/>
      <c r="J6773" s="17" t="s">
        <v>1348</v>
      </c>
      <c r="K6773" s="4"/>
      <c r="L6773" s="4">
        <v>1</v>
      </c>
      <c r="M6773" s="4" t="s">
        <v>1090</v>
      </c>
      <c r="N6773" s="4"/>
    </row>
    <row r="6774" spans="1:14" hidden="1" x14ac:dyDescent="0.3">
      <c r="A6774" s="5" t="s">
        <v>603</v>
      </c>
      <c r="B6774" s="5">
        <v>53</v>
      </c>
      <c r="C6774" s="5">
        <v>53.2</v>
      </c>
      <c r="D6774" s="5">
        <v>383</v>
      </c>
      <c r="E6774" s="4" t="s">
        <v>861</v>
      </c>
      <c r="F6774" s="12">
        <v>2.6</v>
      </c>
      <c r="G6774" s="4" t="s">
        <v>874</v>
      </c>
      <c r="H6774" s="4">
        <v>0</v>
      </c>
      <c r="I6774" s="4"/>
      <c r="J6774" s="17" t="s">
        <v>1348</v>
      </c>
      <c r="K6774" s="4"/>
      <c r="L6774" s="4">
        <v>1</v>
      </c>
      <c r="M6774" s="4" t="s">
        <v>1090</v>
      </c>
      <c r="N6774" s="4"/>
    </row>
    <row r="6775" spans="1:14" hidden="1" x14ac:dyDescent="0.3">
      <c r="A6775" s="5" t="s">
        <v>603</v>
      </c>
      <c r="B6775" s="5">
        <v>53</v>
      </c>
      <c r="C6775" s="5">
        <v>53.2</v>
      </c>
      <c r="D6775" s="5">
        <v>383</v>
      </c>
      <c r="E6775" s="4" t="s">
        <v>861</v>
      </c>
      <c r="F6775" s="12">
        <v>2.7</v>
      </c>
      <c r="G6775" s="4" t="s">
        <v>874</v>
      </c>
      <c r="H6775" s="4">
        <v>0</v>
      </c>
      <c r="I6775" s="4"/>
      <c r="J6775" s="17" t="s">
        <v>1348</v>
      </c>
      <c r="K6775" s="4"/>
      <c r="L6775" s="4">
        <v>1</v>
      </c>
      <c r="M6775" s="4" t="s">
        <v>1090</v>
      </c>
      <c r="N6775" s="4"/>
    </row>
    <row r="6776" spans="1:14" hidden="1" x14ac:dyDescent="0.3">
      <c r="A6776" s="5" t="s">
        <v>603</v>
      </c>
      <c r="B6776" s="5">
        <v>53</v>
      </c>
      <c r="C6776" s="5">
        <v>53.2</v>
      </c>
      <c r="D6776" s="5">
        <v>383</v>
      </c>
      <c r="E6776" s="4" t="s">
        <v>861</v>
      </c>
      <c r="F6776" s="12">
        <v>2.8</v>
      </c>
      <c r="G6776" s="4" t="s">
        <v>874</v>
      </c>
      <c r="H6776" s="4">
        <v>0</v>
      </c>
      <c r="I6776" s="4"/>
      <c r="J6776" s="17" t="s">
        <v>1348</v>
      </c>
      <c r="K6776" s="4"/>
      <c r="L6776" s="4">
        <v>1</v>
      </c>
      <c r="M6776" s="4" t="s">
        <v>1090</v>
      </c>
      <c r="N6776" s="4"/>
    </row>
    <row r="6777" spans="1:14" hidden="1" x14ac:dyDescent="0.3">
      <c r="A6777" s="5" t="s">
        <v>603</v>
      </c>
      <c r="B6777" s="5">
        <v>53</v>
      </c>
      <c r="C6777" s="5">
        <v>53.2</v>
      </c>
      <c r="D6777" s="5">
        <v>383</v>
      </c>
      <c r="E6777" s="4" t="s">
        <v>861</v>
      </c>
      <c r="F6777" s="12">
        <v>2.9</v>
      </c>
      <c r="G6777" s="4" t="s">
        <v>874</v>
      </c>
      <c r="H6777" s="4">
        <v>0</v>
      </c>
      <c r="I6777" s="4"/>
      <c r="J6777" s="17" t="s">
        <v>1348</v>
      </c>
      <c r="K6777" s="4"/>
      <c r="L6777" s="4">
        <v>1</v>
      </c>
      <c r="M6777" s="4" t="s">
        <v>1090</v>
      </c>
      <c r="N6777" s="4"/>
    </row>
    <row r="6778" spans="1:14" hidden="1" x14ac:dyDescent="0.3">
      <c r="A6778" s="5" t="s">
        <v>603</v>
      </c>
      <c r="B6778" s="5">
        <v>53</v>
      </c>
      <c r="C6778" s="5">
        <v>53.2</v>
      </c>
      <c r="D6778" s="5">
        <v>383</v>
      </c>
      <c r="E6778" s="4" t="s">
        <v>861</v>
      </c>
      <c r="F6778" s="12">
        <v>3</v>
      </c>
      <c r="G6778" s="4" t="s">
        <v>874</v>
      </c>
      <c r="H6778" s="4">
        <v>0</v>
      </c>
      <c r="I6778" s="4"/>
      <c r="J6778" s="17" t="s">
        <v>1348</v>
      </c>
      <c r="K6778" s="4"/>
      <c r="L6778" s="4">
        <v>1</v>
      </c>
      <c r="M6778" s="4" t="s">
        <v>1090</v>
      </c>
      <c r="N6778" s="4"/>
    </row>
    <row r="6779" spans="1:14" hidden="1" x14ac:dyDescent="0.3">
      <c r="A6779" s="5" t="s">
        <v>603</v>
      </c>
      <c r="B6779" s="5">
        <v>53</v>
      </c>
      <c r="C6779" s="5">
        <v>53.2</v>
      </c>
      <c r="D6779" s="5">
        <v>383</v>
      </c>
      <c r="E6779" s="4" t="s">
        <v>861</v>
      </c>
      <c r="F6779" s="12">
        <v>3.1</v>
      </c>
      <c r="G6779" s="4" t="s">
        <v>874</v>
      </c>
      <c r="H6779" s="4">
        <v>0</v>
      </c>
      <c r="I6779" s="4"/>
      <c r="J6779" s="17" t="s">
        <v>1348</v>
      </c>
      <c r="K6779" s="4"/>
      <c r="L6779" s="4">
        <v>1</v>
      </c>
      <c r="M6779" s="4" t="s">
        <v>1090</v>
      </c>
      <c r="N6779" s="4"/>
    </row>
    <row r="6780" spans="1:14" hidden="1" x14ac:dyDescent="0.3">
      <c r="A6780" s="5" t="s">
        <v>603</v>
      </c>
      <c r="B6780" s="5">
        <v>53</v>
      </c>
      <c r="C6780" s="5">
        <v>53.2</v>
      </c>
      <c r="D6780" s="5">
        <v>383</v>
      </c>
      <c r="E6780" s="4" t="s">
        <v>861</v>
      </c>
      <c r="F6780" s="12">
        <v>3.2</v>
      </c>
      <c r="G6780" s="4" t="s">
        <v>874</v>
      </c>
      <c r="H6780" s="4">
        <v>0</v>
      </c>
      <c r="I6780" s="4"/>
      <c r="J6780" s="17" t="s">
        <v>1348</v>
      </c>
      <c r="K6780" s="4"/>
      <c r="L6780" s="4">
        <v>1</v>
      </c>
      <c r="M6780" s="4" t="s">
        <v>1090</v>
      </c>
      <c r="N6780" s="4"/>
    </row>
    <row r="6781" spans="1:14" hidden="1" x14ac:dyDescent="0.3">
      <c r="A6781" s="5" t="s">
        <v>603</v>
      </c>
      <c r="B6781" s="5">
        <v>53</v>
      </c>
      <c r="C6781" s="5">
        <v>53.2</v>
      </c>
      <c r="D6781" s="5">
        <v>383</v>
      </c>
      <c r="E6781" s="4" t="s">
        <v>861</v>
      </c>
      <c r="F6781" s="12">
        <v>3.3000000000000003</v>
      </c>
      <c r="G6781" s="4" t="s">
        <v>874</v>
      </c>
      <c r="H6781" s="4">
        <v>0</v>
      </c>
      <c r="I6781" s="4"/>
      <c r="J6781" s="17" t="s">
        <v>1348</v>
      </c>
      <c r="K6781" s="4"/>
      <c r="L6781" s="4">
        <v>1</v>
      </c>
      <c r="M6781" s="4" t="s">
        <v>1090</v>
      </c>
      <c r="N6781" s="4"/>
    </row>
    <row r="6782" spans="1:14" hidden="1" x14ac:dyDescent="0.3">
      <c r="A6782" s="5" t="s">
        <v>603</v>
      </c>
      <c r="B6782" s="5">
        <v>53</v>
      </c>
      <c r="C6782" s="5">
        <v>53.2</v>
      </c>
      <c r="D6782" s="5">
        <v>383</v>
      </c>
      <c r="E6782" s="4" t="s">
        <v>861</v>
      </c>
      <c r="F6782" s="12">
        <v>3.4000000000000004</v>
      </c>
      <c r="G6782" s="4" t="s">
        <v>874</v>
      </c>
      <c r="H6782" s="4">
        <v>0</v>
      </c>
      <c r="I6782" s="4"/>
      <c r="J6782" s="17" t="s">
        <v>1348</v>
      </c>
      <c r="K6782" s="4"/>
      <c r="L6782" s="4">
        <v>1</v>
      </c>
      <c r="M6782" s="4" t="s">
        <v>1090</v>
      </c>
      <c r="N6782" s="4"/>
    </row>
    <row r="6783" spans="1:14" hidden="1" x14ac:dyDescent="0.3">
      <c r="A6783" s="5" t="s">
        <v>603</v>
      </c>
      <c r="B6783" s="5">
        <v>53</v>
      </c>
      <c r="C6783" s="5">
        <v>53.2</v>
      </c>
      <c r="D6783" s="5">
        <v>383</v>
      </c>
      <c r="E6783" s="4" t="s">
        <v>861</v>
      </c>
      <c r="F6783" s="12">
        <v>3.5</v>
      </c>
      <c r="G6783" s="4" t="s">
        <v>874</v>
      </c>
      <c r="H6783" s="4">
        <v>0</v>
      </c>
      <c r="I6783" s="4"/>
      <c r="J6783" s="17" t="s">
        <v>1348</v>
      </c>
      <c r="K6783" s="4"/>
      <c r="L6783" s="4">
        <v>1</v>
      </c>
      <c r="M6783" s="4" t="s">
        <v>1090</v>
      </c>
      <c r="N6783" s="4"/>
    </row>
    <row r="6784" spans="1:14" hidden="1" x14ac:dyDescent="0.3">
      <c r="A6784" s="5" t="s">
        <v>603</v>
      </c>
      <c r="B6784" s="5">
        <v>53</v>
      </c>
      <c r="C6784" s="5">
        <v>53.2</v>
      </c>
      <c r="D6784" s="5">
        <v>383</v>
      </c>
      <c r="E6784" s="4" t="s">
        <v>861</v>
      </c>
      <c r="F6784" s="12">
        <v>3.6</v>
      </c>
      <c r="G6784" s="4" t="s">
        <v>874</v>
      </c>
      <c r="H6784" s="4">
        <v>0</v>
      </c>
      <c r="I6784" s="4"/>
      <c r="J6784" s="17" t="s">
        <v>1348</v>
      </c>
      <c r="K6784" s="4"/>
      <c r="L6784" s="4">
        <v>1</v>
      </c>
      <c r="M6784" s="4" t="s">
        <v>1090</v>
      </c>
      <c r="N6784" s="4"/>
    </row>
    <row r="6785" spans="1:14" hidden="1" x14ac:dyDescent="0.3">
      <c r="A6785" s="5" t="s">
        <v>603</v>
      </c>
      <c r="B6785" s="5">
        <v>53</v>
      </c>
      <c r="C6785" s="5">
        <v>53.2</v>
      </c>
      <c r="D6785" s="5">
        <v>383</v>
      </c>
      <c r="E6785" s="4" t="s">
        <v>861</v>
      </c>
      <c r="F6785" s="12">
        <v>3.7</v>
      </c>
      <c r="G6785" s="4" t="s">
        <v>874</v>
      </c>
      <c r="H6785" s="4">
        <v>0</v>
      </c>
      <c r="I6785" s="4"/>
      <c r="J6785" s="17" t="s">
        <v>1348</v>
      </c>
      <c r="K6785" s="4"/>
      <c r="L6785" s="4">
        <v>1</v>
      </c>
      <c r="M6785" s="4" t="s">
        <v>1090</v>
      </c>
      <c r="N6785" s="4"/>
    </row>
    <row r="6786" spans="1:14" hidden="1" x14ac:dyDescent="0.3">
      <c r="A6786" s="5" t="s">
        <v>603</v>
      </c>
      <c r="B6786" s="5">
        <v>53</v>
      </c>
      <c r="C6786" s="5">
        <v>53.2</v>
      </c>
      <c r="D6786" s="5">
        <v>383</v>
      </c>
      <c r="E6786" s="4" t="s">
        <v>861</v>
      </c>
      <c r="F6786" s="12">
        <v>3.8000000000000003</v>
      </c>
      <c r="G6786" s="4" t="s">
        <v>874</v>
      </c>
      <c r="H6786" s="4">
        <v>0</v>
      </c>
      <c r="I6786" s="4"/>
      <c r="J6786" s="17" t="s">
        <v>1348</v>
      </c>
      <c r="K6786" s="4"/>
      <c r="L6786" s="4">
        <v>1</v>
      </c>
      <c r="M6786" s="4" t="s">
        <v>1090</v>
      </c>
      <c r="N6786" s="4"/>
    </row>
    <row r="6787" spans="1:14" hidden="1" x14ac:dyDescent="0.3">
      <c r="A6787" s="5" t="s">
        <v>603</v>
      </c>
      <c r="B6787" s="5">
        <v>53</v>
      </c>
      <c r="C6787" s="5">
        <v>53.2</v>
      </c>
      <c r="D6787" s="5">
        <v>383</v>
      </c>
      <c r="E6787" s="4" t="s">
        <v>861</v>
      </c>
      <c r="F6787" s="12">
        <v>3.9000000000000004</v>
      </c>
      <c r="G6787" s="4" t="s">
        <v>874</v>
      </c>
      <c r="H6787" s="4">
        <v>0</v>
      </c>
      <c r="I6787" s="4"/>
      <c r="J6787" s="17" t="s">
        <v>1348</v>
      </c>
      <c r="K6787" s="4"/>
      <c r="L6787" s="4">
        <v>1</v>
      </c>
      <c r="M6787" s="4" t="s">
        <v>1090</v>
      </c>
      <c r="N6787" s="4"/>
    </row>
    <row r="6788" spans="1:14" hidden="1" x14ac:dyDescent="0.3">
      <c r="A6788" s="5" t="s">
        <v>603</v>
      </c>
      <c r="B6788" s="5">
        <v>53</v>
      </c>
      <c r="C6788" s="5">
        <v>53.2</v>
      </c>
      <c r="D6788" s="5">
        <v>383</v>
      </c>
      <c r="E6788" s="4" t="s">
        <v>861</v>
      </c>
      <c r="F6788" s="12">
        <v>4</v>
      </c>
      <c r="G6788" s="4" t="s">
        <v>874</v>
      </c>
      <c r="H6788" s="4">
        <v>0</v>
      </c>
      <c r="I6788" s="4"/>
      <c r="J6788" s="17" t="s">
        <v>1348</v>
      </c>
      <c r="K6788" s="4"/>
      <c r="L6788" s="4">
        <v>1</v>
      </c>
      <c r="M6788" s="4" t="s">
        <v>1090</v>
      </c>
      <c r="N6788" s="4"/>
    </row>
    <row r="6789" spans="1:14" hidden="1" x14ac:dyDescent="0.3">
      <c r="A6789" s="5" t="s">
        <v>603</v>
      </c>
      <c r="B6789" s="5">
        <v>53</v>
      </c>
      <c r="C6789" s="5">
        <v>53.2</v>
      </c>
      <c r="D6789" s="5">
        <v>383</v>
      </c>
      <c r="E6789" s="4" t="s">
        <v>861</v>
      </c>
      <c r="F6789" s="12">
        <v>0</v>
      </c>
      <c r="G6789" s="4" t="s">
        <v>1341</v>
      </c>
      <c r="H6789" s="4">
        <v>0.36</v>
      </c>
      <c r="I6789" s="4"/>
      <c r="J6789" s="17" t="s">
        <v>1349</v>
      </c>
      <c r="K6789" s="4"/>
      <c r="L6789" s="4">
        <v>1</v>
      </c>
      <c r="M6789" s="4" t="s">
        <v>1090</v>
      </c>
      <c r="N6789" s="4"/>
    </row>
    <row r="6790" spans="1:14" hidden="1" x14ac:dyDescent="0.3">
      <c r="A6790" s="5" t="s">
        <v>603</v>
      </c>
      <c r="B6790" s="5">
        <v>53</v>
      </c>
      <c r="C6790" s="5">
        <v>53.2</v>
      </c>
      <c r="D6790" s="5">
        <v>383</v>
      </c>
      <c r="E6790" s="4" t="s">
        <v>861</v>
      </c>
      <c r="F6790" s="12">
        <v>1</v>
      </c>
      <c r="G6790" s="4" t="s">
        <v>1341</v>
      </c>
      <c r="H6790" s="4">
        <v>0.43</v>
      </c>
      <c r="I6790" s="4"/>
      <c r="J6790" s="17" t="s">
        <v>1349</v>
      </c>
      <c r="K6790" s="4"/>
      <c r="L6790" s="4">
        <v>1</v>
      </c>
      <c r="M6790" s="4" t="s">
        <v>1090</v>
      </c>
      <c r="N6790" s="4"/>
    </row>
    <row r="6791" spans="1:14" hidden="1" x14ac:dyDescent="0.3">
      <c r="A6791" s="5" t="s">
        <v>603</v>
      </c>
      <c r="B6791" s="5">
        <v>53</v>
      </c>
      <c r="C6791" s="5">
        <v>53.2</v>
      </c>
      <c r="D6791" s="5">
        <v>383</v>
      </c>
      <c r="E6791" s="4" t="s">
        <v>861</v>
      </c>
      <c r="F6791" s="12">
        <v>2</v>
      </c>
      <c r="G6791" s="4" t="s">
        <v>1341</v>
      </c>
      <c r="H6791" s="4">
        <v>1.1000000000000001</v>
      </c>
      <c r="I6791" s="4"/>
      <c r="J6791" s="17" t="s">
        <v>1349</v>
      </c>
      <c r="K6791" s="4"/>
      <c r="L6791" s="4">
        <v>1</v>
      </c>
      <c r="M6791" s="4" t="s">
        <v>1090</v>
      </c>
      <c r="N6791" s="4"/>
    </row>
    <row r="6792" spans="1:14" hidden="1" x14ac:dyDescent="0.3">
      <c r="A6792" s="5" t="s">
        <v>603</v>
      </c>
      <c r="B6792" s="5">
        <v>53</v>
      </c>
      <c r="C6792" s="5">
        <v>53.2</v>
      </c>
      <c r="D6792" s="5">
        <v>383</v>
      </c>
      <c r="E6792" s="4" t="s">
        <v>861</v>
      </c>
      <c r="F6792" s="12">
        <v>3</v>
      </c>
      <c r="G6792" s="4" t="s">
        <v>1341</v>
      </c>
      <c r="H6792" s="4">
        <v>1.72</v>
      </c>
      <c r="I6792" s="4"/>
      <c r="J6792" s="17" t="s">
        <v>1349</v>
      </c>
      <c r="K6792" s="4"/>
      <c r="L6792" s="4">
        <v>1</v>
      </c>
      <c r="M6792" s="4" t="s">
        <v>1090</v>
      </c>
      <c r="N6792" s="4"/>
    </row>
    <row r="6793" spans="1:14" hidden="1" x14ac:dyDescent="0.3">
      <c r="A6793" s="5" t="s">
        <v>603</v>
      </c>
      <c r="B6793" s="5">
        <v>53</v>
      </c>
      <c r="C6793" s="5">
        <v>53.2</v>
      </c>
      <c r="D6793" s="5">
        <v>383</v>
      </c>
      <c r="E6793" s="4" t="s">
        <v>861</v>
      </c>
      <c r="F6793" s="12">
        <v>4</v>
      </c>
      <c r="G6793" s="4" t="s">
        <v>1341</v>
      </c>
      <c r="H6793" s="4">
        <v>1.77</v>
      </c>
      <c r="I6793" s="4"/>
      <c r="J6793" s="17" t="s">
        <v>1349</v>
      </c>
      <c r="K6793" s="4"/>
      <c r="L6793" s="4">
        <v>1</v>
      </c>
      <c r="M6793" s="4" t="s">
        <v>1090</v>
      </c>
      <c r="N6793" s="4"/>
    </row>
    <row r="6794" spans="1:14" hidden="1" x14ac:dyDescent="0.3">
      <c r="A6794" s="5" t="s">
        <v>603</v>
      </c>
      <c r="B6794" s="5">
        <v>53</v>
      </c>
      <c r="C6794" s="5">
        <v>53.2</v>
      </c>
      <c r="D6794" s="5">
        <v>383</v>
      </c>
      <c r="E6794" s="4" t="s">
        <v>861</v>
      </c>
      <c r="F6794" s="12">
        <v>5</v>
      </c>
      <c r="G6794" s="4" t="s">
        <v>1341</v>
      </c>
      <c r="H6794" s="4">
        <v>2.64</v>
      </c>
      <c r="I6794" s="4"/>
      <c r="J6794" s="17" t="s">
        <v>1349</v>
      </c>
      <c r="K6794" s="4"/>
      <c r="L6794" s="4">
        <v>1</v>
      </c>
      <c r="M6794" s="4" t="s">
        <v>1090</v>
      </c>
      <c r="N6794" s="4"/>
    </row>
    <row r="6795" spans="1:14" hidden="1" x14ac:dyDescent="0.3">
      <c r="A6795" s="5" t="s">
        <v>603</v>
      </c>
      <c r="B6795" s="5">
        <v>53</v>
      </c>
      <c r="C6795" s="5">
        <v>53.2</v>
      </c>
      <c r="D6795" s="5">
        <v>383</v>
      </c>
      <c r="E6795" s="4" t="s">
        <v>861</v>
      </c>
      <c r="F6795" s="12">
        <v>7.5</v>
      </c>
      <c r="G6795" s="4" t="s">
        <v>1341</v>
      </c>
      <c r="H6795" s="4">
        <v>2.2599999999999998</v>
      </c>
      <c r="I6795" s="4"/>
      <c r="J6795" s="17" t="s">
        <v>1349</v>
      </c>
      <c r="K6795" s="4"/>
      <c r="L6795" s="4">
        <v>1</v>
      </c>
      <c r="M6795" s="4" t="s">
        <v>1090</v>
      </c>
      <c r="N6795" s="4"/>
    </row>
    <row r="6796" spans="1:14" hidden="1" x14ac:dyDescent="0.3">
      <c r="A6796" s="5" t="s">
        <v>603</v>
      </c>
      <c r="B6796" s="5">
        <v>53</v>
      </c>
      <c r="C6796" s="5">
        <v>53.2</v>
      </c>
      <c r="D6796" s="5">
        <v>383</v>
      </c>
      <c r="E6796" s="4" t="s">
        <v>861</v>
      </c>
      <c r="F6796" s="12">
        <v>10</v>
      </c>
      <c r="G6796" s="4" t="s">
        <v>1341</v>
      </c>
      <c r="H6796" s="4">
        <v>3.24</v>
      </c>
      <c r="I6796" s="4"/>
      <c r="J6796" s="17" t="s">
        <v>1349</v>
      </c>
      <c r="K6796" s="4"/>
      <c r="L6796" s="4">
        <v>1</v>
      </c>
      <c r="M6796" s="4" t="s">
        <v>1090</v>
      </c>
      <c r="N6796" s="4"/>
    </row>
    <row r="6797" spans="1:14" hidden="1" x14ac:dyDescent="0.3">
      <c r="A6797" s="5" t="s">
        <v>603</v>
      </c>
      <c r="B6797" s="5">
        <v>53</v>
      </c>
      <c r="C6797" s="5">
        <v>53.2</v>
      </c>
      <c r="D6797" s="5">
        <v>383</v>
      </c>
      <c r="E6797" s="4" t="s">
        <v>861</v>
      </c>
      <c r="F6797" s="12">
        <v>14</v>
      </c>
      <c r="G6797" s="4" t="s">
        <v>1341</v>
      </c>
      <c r="H6797" s="4"/>
      <c r="I6797" s="4"/>
      <c r="J6797" s="17" t="s">
        <v>1349</v>
      </c>
      <c r="K6797" s="4"/>
      <c r="L6797" s="4">
        <v>1</v>
      </c>
      <c r="M6797" s="4" t="s">
        <v>1090</v>
      </c>
      <c r="N6797" s="4"/>
    </row>
    <row r="6798" spans="1:14" hidden="1" x14ac:dyDescent="0.3">
      <c r="A6798" s="5" t="s">
        <v>603</v>
      </c>
      <c r="B6798" s="5">
        <v>53</v>
      </c>
      <c r="C6798" s="5">
        <v>53.2</v>
      </c>
      <c r="D6798" s="5">
        <v>383</v>
      </c>
      <c r="E6798" s="4" t="s">
        <v>861</v>
      </c>
      <c r="F6798" s="12">
        <v>17</v>
      </c>
      <c r="G6798" s="4" t="s">
        <v>1341</v>
      </c>
      <c r="H6798" s="4"/>
      <c r="I6798" s="4"/>
      <c r="J6798" s="17" t="s">
        <v>1349</v>
      </c>
      <c r="K6798" s="4"/>
      <c r="L6798" s="4">
        <v>1</v>
      </c>
      <c r="M6798" s="4" t="s">
        <v>1090</v>
      </c>
      <c r="N6798" s="4"/>
    </row>
    <row r="6799" spans="1:14" hidden="1" x14ac:dyDescent="0.3">
      <c r="A6799" s="5" t="s">
        <v>603</v>
      </c>
      <c r="B6799" s="5">
        <v>53</v>
      </c>
      <c r="C6799" s="5">
        <v>53.2</v>
      </c>
      <c r="D6799" s="5">
        <v>383</v>
      </c>
      <c r="E6799" s="4" t="s">
        <v>861</v>
      </c>
      <c r="F6799" s="12">
        <v>20</v>
      </c>
      <c r="G6799" s="4" t="s">
        <v>1341</v>
      </c>
      <c r="H6799" s="4"/>
      <c r="I6799" s="4"/>
      <c r="J6799" s="17" t="s">
        <v>1349</v>
      </c>
      <c r="K6799" s="4"/>
      <c r="L6799" s="4">
        <v>1</v>
      </c>
      <c r="M6799" s="4" t="s">
        <v>1090</v>
      </c>
      <c r="N6799" s="4"/>
    </row>
    <row r="6800" spans="1:14" hidden="1" x14ac:dyDescent="0.3">
      <c r="A6800" s="5" t="s">
        <v>603</v>
      </c>
      <c r="B6800" s="5">
        <v>53</v>
      </c>
      <c r="C6800" s="5">
        <v>53.2</v>
      </c>
      <c r="D6800" s="5">
        <v>383</v>
      </c>
      <c r="E6800" s="4" t="s">
        <v>861</v>
      </c>
      <c r="F6800" s="12">
        <v>0</v>
      </c>
      <c r="G6800" s="4" t="s">
        <v>1342</v>
      </c>
      <c r="H6800" s="4">
        <v>0.8</v>
      </c>
      <c r="I6800" s="4"/>
      <c r="J6800" s="17" t="s">
        <v>1347</v>
      </c>
      <c r="K6800" s="4"/>
      <c r="L6800" s="4">
        <v>1</v>
      </c>
      <c r="M6800" s="4" t="s">
        <v>1090</v>
      </c>
      <c r="N6800" s="4"/>
    </row>
    <row r="6801" spans="1:14" hidden="1" x14ac:dyDescent="0.3">
      <c r="A6801" s="5" t="s">
        <v>603</v>
      </c>
      <c r="B6801" s="5">
        <v>53</v>
      </c>
      <c r="C6801" s="5">
        <v>53.2</v>
      </c>
      <c r="D6801" s="5">
        <v>383</v>
      </c>
      <c r="E6801" s="4" t="s">
        <v>861</v>
      </c>
      <c r="F6801" s="12">
        <v>1</v>
      </c>
      <c r="G6801" s="4" t="s">
        <v>1342</v>
      </c>
      <c r="H6801" s="4">
        <v>1.3</v>
      </c>
      <c r="I6801" s="4"/>
      <c r="J6801" s="17" t="s">
        <v>1347</v>
      </c>
      <c r="K6801" s="4"/>
      <c r="L6801" s="4">
        <v>1</v>
      </c>
      <c r="M6801" s="4" t="s">
        <v>1090</v>
      </c>
      <c r="N6801" s="4"/>
    </row>
    <row r="6802" spans="1:14" hidden="1" x14ac:dyDescent="0.3">
      <c r="A6802" s="5" t="s">
        <v>603</v>
      </c>
      <c r="B6802" s="5">
        <v>53</v>
      </c>
      <c r="C6802" s="5">
        <v>53.2</v>
      </c>
      <c r="D6802" s="5">
        <v>383</v>
      </c>
      <c r="E6802" s="4" t="s">
        <v>861</v>
      </c>
      <c r="F6802" s="12">
        <v>2</v>
      </c>
      <c r="G6802" s="4" t="s">
        <v>1342</v>
      </c>
      <c r="H6802" s="4">
        <v>5.2</v>
      </c>
      <c r="I6802" s="4"/>
      <c r="J6802" s="17" t="s">
        <v>1347</v>
      </c>
      <c r="K6802" s="4"/>
      <c r="L6802" s="4">
        <v>1</v>
      </c>
      <c r="M6802" s="4" t="s">
        <v>1090</v>
      </c>
      <c r="N6802" s="4"/>
    </row>
    <row r="6803" spans="1:14" hidden="1" x14ac:dyDescent="0.3">
      <c r="A6803" s="5" t="s">
        <v>603</v>
      </c>
      <c r="B6803" s="5">
        <v>53</v>
      </c>
      <c r="C6803" s="5">
        <v>53.2</v>
      </c>
      <c r="D6803" s="5">
        <v>383</v>
      </c>
      <c r="E6803" s="4" t="s">
        <v>861</v>
      </c>
      <c r="F6803" s="12">
        <v>3</v>
      </c>
      <c r="G6803" s="4" t="s">
        <v>1342</v>
      </c>
      <c r="H6803" s="4">
        <v>10.199999999999999</v>
      </c>
      <c r="I6803" s="4"/>
      <c r="J6803" s="17" t="s">
        <v>1347</v>
      </c>
      <c r="K6803" s="4"/>
      <c r="L6803" s="4">
        <v>1</v>
      </c>
      <c r="M6803" s="4" t="s">
        <v>1090</v>
      </c>
      <c r="N6803" s="4"/>
    </row>
    <row r="6804" spans="1:14" hidden="1" x14ac:dyDescent="0.3">
      <c r="A6804" s="5" t="s">
        <v>603</v>
      </c>
      <c r="B6804" s="5">
        <v>53</v>
      </c>
      <c r="C6804" s="5">
        <v>53.2</v>
      </c>
      <c r="D6804" s="5">
        <v>383</v>
      </c>
      <c r="E6804" s="4" t="s">
        <v>861</v>
      </c>
      <c r="F6804" s="12">
        <v>4</v>
      </c>
      <c r="G6804" s="4" t="s">
        <v>1342</v>
      </c>
      <c r="H6804" s="4">
        <v>6.9</v>
      </c>
      <c r="I6804" s="4"/>
      <c r="J6804" s="17" t="s">
        <v>1347</v>
      </c>
      <c r="K6804" s="4"/>
      <c r="L6804" s="4">
        <v>1</v>
      </c>
      <c r="M6804" s="4" t="s">
        <v>1090</v>
      </c>
      <c r="N6804" s="4"/>
    </row>
    <row r="6805" spans="1:14" hidden="1" x14ac:dyDescent="0.3">
      <c r="A6805" s="5" t="s">
        <v>603</v>
      </c>
      <c r="B6805" s="5">
        <v>53</v>
      </c>
      <c r="C6805" s="5">
        <v>53.2</v>
      </c>
      <c r="D6805" s="5">
        <v>383</v>
      </c>
      <c r="E6805" s="4" t="s">
        <v>861</v>
      </c>
      <c r="F6805" s="12">
        <v>5</v>
      </c>
      <c r="G6805" s="4" t="s">
        <v>1342</v>
      </c>
      <c r="H6805" s="4">
        <v>12.5</v>
      </c>
      <c r="I6805" s="4"/>
      <c r="J6805" s="17" t="s">
        <v>1347</v>
      </c>
      <c r="K6805" s="4"/>
      <c r="L6805" s="4">
        <v>1</v>
      </c>
      <c r="M6805" s="4" t="s">
        <v>1090</v>
      </c>
      <c r="N6805" s="4"/>
    </row>
    <row r="6806" spans="1:14" hidden="1" x14ac:dyDescent="0.3">
      <c r="A6806" s="5" t="s">
        <v>603</v>
      </c>
      <c r="B6806" s="5">
        <v>53</v>
      </c>
      <c r="C6806" s="5">
        <v>53.2</v>
      </c>
      <c r="D6806" s="5">
        <v>383</v>
      </c>
      <c r="E6806" s="4" t="s">
        <v>861</v>
      </c>
      <c r="F6806" s="12">
        <v>7.5</v>
      </c>
      <c r="G6806" s="4" t="s">
        <v>1342</v>
      </c>
      <c r="H6806" s="4">
        <v>29</v>
      </c>
      <c r="I6806" s="4"/>
      <c r="J6806" s="17" t="s">
        <v>1347</v>
      </c>
      <c r="K6806" s="4"/>
      <c r="L6806" s="4">
        <v>1</v>
      </c>
      <c r="M6806" s="4" t="s">
        <v>1090</v>
      </c>
      <c r="N6806" s="4"/>
    </row>
    <row r="6807" spans="1:14" hidden="1" x14ac:dyDescent="0.3">
      <c r="A6807" s="5" t="s">
        <v>603</v>
      </c>
      <c r="B6807" s="5">
        <v>53</v>
      </c>
      <c r="C6807" s="5">
        <v>53.2</v>
      </c>
      <c r="D6807" s="5">
        <v>383</v>
      </c>
      <c r="E6807" s="4" t="s">
        <v>861</v>
      </c>
      <c r="F6807" s="12">
        <v>10</v>
      </c>
      <c r="G6807" s="4" t="s">
        <v>1342</v>
      </c>
      <c r="H6807" s="4">
        <v>36</v>
      </c>
      <c r="I6807" s="4"/>
      <c r="J6807" s="17" t="s">
        <v>1347</v>
      </c>
      <c r="K6807" s="4"/>
      <c r="L6807" s="4">
        <v>1</v>
      </c>
      <c r="M6807" s="4" t="s">
        <v>1090</v>
      </c>
      <c r="N6807" s="4"/>
    </row>
    <row r="6808" spans="1:14" hidden="1" x14ac:dyDescent="0.3">
      <c r="A6808" s="5" t="s">
        <v>603</v>
      </c>
      <c r="B6808" s="5">
        <v>53</v>
      </c>
      <c r="C6808" s="5">
        <v>53.2</v>
      </c>
      <c r="D6808" s="5">
        <v>383</v>
      </c>
      <c r="E6808" s="4" t="s">
        <v>861</v>
      </c>
      <c r="F6808" s="12">
        <v>14</v>
      </c>
      <c r="G6808" s="4" t="s">
        <v>1342</v>
      </c>
      <c r="H6808" s="4">
        <v>33</v>
      </c>
      <c r="I6808" s="4"/>
      <c r="J6808" s="17" t="s">
        <v>1347</v>
      </c>
      <c r="K6808" s="4"/>
      <c r="L6808" s="4">
        <v>1</v>
      </c>
      <c r="M6808" s="4" t="s">
        <v>1090</v>
      </c>
      <c r="N6808" s="4"/>
    </row>
    <row r="6809" spans="1:14" hidden="1" x14ac:dyDescent="0.3">
      <c r="A6809" s="5" t="s">
        <v>603</v>
      </c>
      <c r="B6809" s="5">
        <v>53</v>
      </c>
      <c r="C6809" s="5">
        <v>53.2</v>
      </c>
      <c r="D6809" s="5">
        <v>383</v>
      </c>
      <c r="E6809" s="4" t="s">
        <v>861</v>
      </c>
      <c r="F6809" s="12">
        <v>17</v>
      </c>
      <c r="G6809" s="4" t="s">
        <v>1342</v>
      </c>
      <c r="H6809" s="4"/>
      <c r="I6809" s="4"/>
      <c r="J6809" s="17" t="s">
        <v>1347</v>
      </c>
      <c r="K6809" s="4"/>
      <c r="L6809" s="4">
        <v>1</v>
      </c>
      <c r="M6809" s="4" t="s">
        <v>1090</v>
      </c>
      <c r="N6809" s="4"/>
    </row>
    <row r="6810" spans="1:14" hidden="1" x14ac:dyDescent="0.3">
      <c r="A6810" s="5" t="s">
        <v>603</v>
      </c>
      <c r="B6810" s="5">
        <v>53</v>
      </c>
      <c r="C6810" s="5">
        <v>53.2</v>
      </c>
      <c r="D6810" s="5">
        <v>383</v>
      </c>
      <c r="E6810" s="4" t="s">
        <v>861</v>
      </c>
      <c r="F6810" s="12">
        <v>20</v>
      </c>
      <c r="G6810" s="4" t="s">
        <v>1342</v>
      </c>
      <c r="H6810" s="4"/>
      <c r="I6810" s="4"/>
      <c r="J6810" s="17" t="s">
        <v>1347</v>
      </c>
      <c r="K6810" s="4"/>
      <c r="L6810" s="4">
        <v>1</v>
      </c>
      <c r="M6810" s="4" t="s">
        <v>1090</v>
      </c>
      <c r="N6810" s="4"/>
    </row>
    <row r="6811" spans="1:14" hidden="1" x14ac:dyDescent="0.3">
      <c r="A6811" s="5" t="s">
        <v>603</v>
      </c>
      <c r="B6811" s="5">
        <v>53</v>
      </c>
      <c r="C6811" s="5">
        <v>53.2</v>
      </c>
      <c r="D6811" s="5">
        <v>383</v>
      </c>
      <c r="E6811" s="4" t="s">
        <v>861</v>
      </c>
      <c r="F6811" s="12" t="s">
        <v>922</v>
      </c>
      <c r="G6811" s="4" t="s">
        <v>1350</v>
      </c>
      <c r="H6811" s="4">
        <v>1</v>
      </c>
      <c r="I6811" s="4"/>
      <c r="J6811" s="17" t="s">
        <v>1347</v>
      </c>
      <c r="K6811" s="4"/>
      <c r="L6811" s="4">
        <v>1</v>
      </c>
      <c r="M6811" s="4" t="s">
        <v>1090</v>
      </c>
      <c r="N6811" s="4"/>
    </row>
    <row r="6812" spans="1:14" hidden="1" x14ac:dyDescent="0.3">
      <c r="A6812" s="5" t="s">
        <v>603</v>
      </c>
      <c r="B6812" s="5">
        <v>53</v>
      </c>
      <c r="C6812" s="5">
        <v>53.2</v>
      </c>
      <c r="D6812" s="5">
        <v>383</v>
      </c>
      <c r="E6812" s="4" t="s">
        <v>861</v>
      </c>
      <c r="F6812" s="12" t="s">
        <v>904</v>
      </c>
      <c r="G6812" s="4" t="s">
        <v>1350</v>
      </c>
      <c r="H6812" s="4">
        <v>1.3</v>
      </c>
      <c r="I6812" s="4"/>
      <c r="J6812" s="17" t="s">
        <v>1347</v>
      </c>
      <c r="K6812" s="4"/>
      <c r="L6812" s="4">
        <v>1</v>
      </c>
      <c r="M6812" s="4" t="s">
        <v>1090</v>
      </c>
      <c r="N6812" s="4"/>
    </row>
    <row r="6813" spans="1:14" hidden="1" x14ac:dyDescent="0.3">
      <c r="A6813" s="5" t="s">
        <v>603</v>
      </c>
      <c r="B6813" s="5">
        <v>53</v>
      </c>
      <c r="C6813" s="5">
        <v>53.2</v>
      </c>
      <c r="D6813" s="5">
        <v>383</v>
      </c>
      <c r="E6813" s="4" t="s">
        <v>861</v>
      </c>
      <c r="F6813" s="12" t="s">
        <v>905</v>
      </c>
      <c r="G6813" s="4" t="s">
        <v>1350</v>
      </c>
      <c r="H6813" s="4">
        <v>1.8</v>
      </c>
      <c r="I6813" s="4"/>
      <c r="J6813" s="17" t="s">
        <v>1347</v>
      </c>
      <c r="K6813" s="4"/>
      <c r="L6813" s="4">
        <v>1</v>
      </c>
      <c r="M6813" s="4" t="s">
        <v>1090</v>
      </c>
      <c r="N6813" s="4"/>
    </row>
    <row r="6814" spans="1:14" hidden="1" x14ac:dyDescent="0.3">
      <c r="A6814" s="5" t="s">
        <v>603</v>
      </c>
      <c r="B6814" s="5">
        <v>53</v>
      </c>
      <c r="C6814" s="5">
        <v>53.2</v>
      </c>
      <c r="D6814" s="5">
        <v>383</v>
      </c>
      <c r="E6814" s="4" t="s">
        <v>861</v>
      </c>
      <c r="F6814" s="12" t="s">
        <v>906</v>
      </c>
      <c r="G6814" s="4" t="s">
        <v>1350</v>
      </c>
      <c r="H6814" s="4">
        <v>1.3</v>
      </c>
      <c r="I6814" s="4"/>
      <c r="J6814" s="17" t="s">
        <v>1347</v>
      </c>
      <c r="K6814" s="4"/>
      <c r="L6814" s="4">
        <v>1</v>
      </c>
      <c r="M6814" s="4" t="s">
        <v>1090</v>
      </c>
      <c r="N6814" s="4"/>
    </row>
    <row r="6815" spans="1:14" hidden="1" x14ac:dyDescent="0.3">
      <c r="A6815" s="5" t="s">
        <v>603</v>
      </c>
      <c r="B6815" s="5">
        <v>53</v>
      </c>
      <c r="C6815" s="5">
        <v>53.2</v>
      </c>
      <c r="D6815" s="5">
        <v>383</v>
      </c>
      <c r="E6815" s="4" t="s">
        <v>861</v>
      </c>
      <c r="F6815" s="12" t="s">
        <v>903</v>
      </c>
      <c r="G6815" s="4" t="s">
        <v>1350</v>
      </c>
      <c r="H6815" s="4">
        <v>2.7</v>
      </c>
      <c r="I6815" s="4"/>
      <c r="J6815" s="17" t="s">
        <v>1347</v>
      </c>
      <c r="K6815" s="4"/>
      <c r="L6815" s="4">
        <v>1</v>
      </c>
      <c r="M6815" s="4" t="s">
        <v>1090</v>
      </c>
      <c r="N6815" s="4"/>
    </row>
    <row r="6816" spans="1:14" hidden="1" x14ac:dyDescent="0.3">
      <c r="A6816" s="5" t="s">
        <v>603</v>
      </c>
      <c r="B6816" s="5">
        <v>53</v>
      </c>
      <c r="C6816" s="5">
        <v>53.2</v>
      </c>
      <c r="D6816" s="5">
        <v>383</v>
      </c>
      <c r="E6816" s="4" t="s">
        <v>861</v>
      </c>
      <c r="F6816" s="12" t="s">
        <v>2100</v>
      </c>
      <c r="G6816" s="4" t="s">
        <v>1350</v>
      </c>
      <c r="H6816" s="4">
        <v>3.3</v>
      </c>
      <c r="I6816" s="4"/>
      <c r="J6816" s="17" t="s">
        <v>1347</v>
      </c>
      <c r="K6816" s="4"/>
      <c r="L6816" s="4">
        <v>1</v>
      </c>
      <c r="M6816" s="4" t="s">
        <v>1090</v>
      </c>
      <c r="N6816" s="4"/>
    </row>
    <row r="6817" spans="1:14" hidden="1" x14ac:dyDescent="0.3">
      <c r="A6817" s="5" t="s">
        <v>603</v>
      </c>
      <c r="B6817" s="5">
        <v>53</v>
      </c>
      <c r="C6817" s="5">
        <v>53.2</v>
      </c>
      <c r="D6817" s="5">
        <v>383</v>
      </c>
      <c r="E6817" s="4" t="s">
        <v>861</v>
      </c>
      <c r="F6817" s="12" t="s">
        <v>2101</v>
      </c>
      <c r="G6817" s="4" t="s">
        <v>1350</v>
      </c>
      <c r="H6817" s="4">
        <v>9.1</v>
      </c>
      <c r="I6817" s="4"/>
      <c r="J6817" s="17" t="s">
        <v>1347</v>
      </c>
      <c r="K6817" s="4"/>
      <c r="L6817" s="4">
        <v>1</v>
      </c>
      <c r="M6817" s="4" t="s">
        <v>1090</v>
      </c>
      <c r="N6817" s="4"/>
    </row>
    <row r="6818" spans="1:14" hidden="1" x14ac:dyDescent="0.3">
      <c r="A6818" s="5" t="s">
        <v>603</v>
      </c>
      <c r="B6818" s="5">
        <v>53</v>
      </c>
      <c r="C6818" s="5">
        <v>53.2</v>
      </c>
      <c r="D6818" s="5">
        <v>383</v>
      </c>
      <c r="E6818" s="4" t="s">
        <v>861</v>
      </c>
      <c r="F6818" s="12" t="s">
        <v>2102</v>
      </c>
      <c r="G6818" s="4" t="s">
        <v>1350</v>
      </c>
      <c r="H6818" s="4">
        <v>3.2</v>
      </c>
      <c r="I6818" s="4"/>
      <c r="J6818" s="17" t="s">
        <v>1347</v>
      </c>
      <c r="K6818" s="4"/>
      <c r="L6818" s="4">
        <v>1</v>
      </c>
      <c r="M6818" s="4" t="s">
        <v>1090</v>
      </c>
      <c r="N6818" s="4"/>
    </row>
    <row r="6819" spans="1:14" hidden="1" x14ac:dyDescent="0.3">
      <c r="A6819" s="5" t="s">
        <v>603</v>
      </c>
      <c r="B6819" s="5">
        <v>53</v>
      </c>
      <c r="C6819" s="5">
        <v>53.2</v>
      </c>
      <c r="D6819" s="5">
        <v>383</v>
      </c>
      <c r="E6819" s="4" t="s">
        <v>861</v>
      </c>
      <c r="F6819" s="12" t="s">
        <v>2103</v>
      </c>
      <c r="G6819" s="4" t="s">
        <v>1350</v>
      </c>
      <c r="H6819" s="4">
        <v>3.4</v>
      </c>
      <c r="I6819" s="4"/>
      <c r="J6819" s="17" t="s">
        <v>1347</v>
      </c>
      <c r="K6819" s="4"/>
      <c r="L6819" s="4">
        <v>1</v>
      </c>
      <c r="M6819" s="4" t="s">
        <v>1090</v>
      </c>
      <c r="N6819" s="4"/>
    </row>
    <row r="6820" spans="1:14" hidden="1" x14ac:dyDescent="0.3">
      <c r="A6820" s="5" t="s">
        <v>603</v>
      </c>
      <c r="B6820" s="5">
        <v>53</v>
      </c>
      <c r="C6820" s="5">
        <v>53.2</v>
      </c>
      <c r="D6820" s="5">
        <v>383</v>
      </c>
      <c r="E6820" s="4" t="s">
        <v>861</v>
      </c>
      <c r="F6820" s="12" t="s">
        <v>2104</v>
      </c>
      <c r="G6820" s="4" t="s">
        <v>1350</v>
      </c>
      <c r="H6820" s="4"/>
      <c r="I6820" s="4"/>
      <c r="J6820" s="17" t="s">
        <v>1347</v>
      </c>
      <c r="K6820" s="4"/>
      <c r="L6820" s="4">
        <v>1</v>
      </c>
      <c r="M6820" s="4" t="s">
        <v>1090</v>
      </c>
      <c r="N6820" s="4"/>
    </row>
    <row r="6821" spans="1:14" hidden="1" x14ac:dyDescent="0.3">
      <c r="A6821" s="5" t="s">
        <v>603</v>
      </c>
      <c r="B6821" s="5">
        <v>53</v>
      </c>
      <c r="C6821" s="5">
        <v>53.2</v>
      </c>
      <c r="D6821" s="5">
        <v>383</v>
      </c>
      <c r="E6821" s="4" t="s">
        <v>861</v>
      </c>
      <c r="F6821" s="12" t="s">
        <v>2105</v>
      </c>
      <c r="G6821" s="4" t="s">
        <v>1350</v>
      </c>
      <c r="H6821" s="4"/>
      <c r="I6821" s="4"/>
      <c r="J6821" s="17" t="s">
        <v>1347</v>
      </c>
      <c r="K6821" s="4"/>
      <c r="L6821" s="4">
        <v>1</v>
      </c>
      <c r="M6821" s="4" t="s">
        <v>1090</v>
      </c>
      <c r="N6821" s="4"/>
    </row>
    <row r="6822" spans="1:14" hidden="1" x14ac:dyDescent="0.3">
      <c r="A6822" s="5" t="s">
        <v>603</v>
      </c>
      <c r="B6822" s="5">
        <v>53</v>
      </c>
      <c r="C6822" s="5">
        <v>53.2</v>
      </c>
      <c r="D6822" s="4">
        <v>383</v>
      </c>
      <c r="E6822" s="4" t="s">
        <v>861</v>
      </c>
      <c r="F6822" s="4" t="s">
        <v>901</v>
      </c>
      <c r="G6822" s="4" t="s">
        <v>1351</v>
      </c>
      <c r="H6822" s="4">
        <v>0.2</v>
      </c>
      <c r="I6822" s="4"/>
      <c r="J6822" s="4" t="s">
        <v>856</v>
      </c>
      <c r="K6822" s="4"/>
      <c r="L6822" s="4">
        <v>1</v>
      </c>
      <c r="M6822" s="4" t="s">
        <v>1090</v>
      </c>
      <c r="N6822" s="4"/>
    </row>
    <row r="6823" spans="1:14" hidden="1" x14ac:dyDescent="0.3">
      <c r="A6823" s="5" t="s">
        <v>603</v>
      </c>
      <c r="B6823" s="5">
        <v>53</v>
      </c>
      <c r="C6823" s="5">
        <v>53.2</v>
      </c>
      <c r="D6823" s="4">
        <v>383</v>
      </c>
      <c r="E6823" s="4" t="s">
        <v>861</v>
      </c>
      <c r="F6823" s="12" t="s">
        <v>901</v>
      </c>
      <c r="G6823" s="4" t="s">
        <v>963</v>
      </c>
      <c r="H6823" s="4">
        <v>99.8</v>
      </c>
      <c r="I6823" s="4"/>
      <c r="J6823" s="4" t="s">
        <v>856</v>
      </c>
      <c r="K6823" s="4"/>
      <c r="L6823" s="4">
        <v>1</v>
      </c>
      <c r="M6823" s="4" t="s">
        <v>1090</v>
      </c>
      <c r="N6823" s="4"/>
    </row>
    <row r="6824" spans="1:14" hidden="1" x14ac:dyDescent="0.3">
      <c r="A6824" s="5" t="s">
        <v>603</v>
      </c>
      <c r="B6824" s="5">
        <v>53</v>
      </c>
      <c r="C6824" s="5">
        <v>53.2</v>
      </c>
      <c r="D6824" s="4">
        <v>383</v>
      </c>
      <c r="E6824" s="4" t="s">
        <v>861</v>
      </c>
      <c r="F6824" s="4" t="s">
        <v>901</v>
      </c>
      <c r="G6824" s="4" t="s">
        <v>943</v>
      </c>
      <c r="H6824" s="4">
        <v>0</v>
      </c>
      <c r="I6824" s="4"/>
      <c r="J6824" s="4" t="s">
        <v>856</v>
      </c>
      <c r="K6824" s="4"/>
      <c r="L6824" s="4">
        <v>1</v>
      </c>
      <c r="M6824" s="4" t="s">
        <v>1090</v>
      </c>
      <c r="N6824" s="4"/>
    </row>
    <row r="6825" spans="1:14" hidden="1" x14ac:dyDescent="0.3">
      <c r="A6825" s="5" t="s">
        <v>603</v>
      </c>
      <c r="B6825" s="5">
        <v>53</v>
      </c>
      <c r="C6825" s="5">
        <v>53.2</v>
      </c>
      <c r="D6825" s="4">
        <v>383</v>
      </c>
      <c r="E6825" s="4" t="s">
        <v>861</v>
      </c>
      <c r="F6825" s="4" t="s">
        <v>901</v>
      </c>
      <c r="G6825" s="4" t="s">
        <v>1760</v>
      </c>
      <c r="H6825" s="52">
        <v>4.014399063819817</v>
      </c>
      <c r="I6825" s="4"/>
      <c r="J6825" s="4"/>
      <c r="K6825" s="4"/>
      <c r="L6825" s="4">
        <v>1</v>
      </c>
      <c r="M6825" s="4" t="s">
        <v>1904</v>
      </c>
      <c r="N6825" s="4"/>
    </row>
    <row r="6826" spans="1:14" hidden="1" x14ac:dyDescent="0.3">
      <c r="A6826" s="5" t="s">
        <v>603</v>
      </c>
      <c r="B6826" s="5">
        <v>53</v>
      </c>
      <c r="C6826" s="5">
        <v>53.2</v>
      </c>
      <c r="D6826" s="4">
        <v>383</v>
      </c>
      <c r="E6826" s="4" t="s">
        <v>861</v>
      </c>
      <c r="F6826" s="4" t="s">
        <v>901</v>
      </c>
      <c r="G6826" s="4" t="s">
        <v>967</v>
      </c>
      <c r="H6826" s="4">
        <v>1.8521848406763526E-2</v>
      </c>
      <c r="I6826" s="4"/>
      <c r="J6826" s="4" t="s">
        <v>856</v>
      </c>
      <c r="K6826" s="4"/>
      <c r="L6826" s="4">
        <v>1</v>
      </c>
      <c r="M6826" s="4" t="s">
        <v>1090</v>
      </c>
      <c r="N6826" s="4"/>
    </row>
    <row r="6827" spans="1:14" hidden="1" x14ac:dyDescent="0.3">
      <c r="A6827" s="5" t="s">
        <v>603</v>
      </c>
      <c r="B6827" s="5">
        <v>53</v>
      </c>
      <c r="C6827" s="5">
        <v>53.2</v>
      </c>
      <c r="D6827" s="4">
        <v>383</v>
      </c>
      <c r="E6827" s="4" t="s">
        <v>861</v>
      </c>
      <c r="F6827" s="12" t="s">
        <v>901</v>
      </c>
      <c r="G6827" s="4" t="s">
        <v>1759</v>
      </c>
      <c r="H6827" s="4">
        <v>7.4354090904324072E-2</v>
      </c>
      <c r="I6827" s="4"/>
      <c r="J6827" s="4" t="s">
        <v>856</v>
      </c>
      <c r="K6827" s="4"/>
      <c r="L6827" s="4">
        <v>1</v>
      </c>
      <c r="M6827" s="4" t="s">
        <v>1090</v>
      </c>
      <c r="N6827" s="4"/>
    </row>
    <row r="6828" spans="1:14" hidden="1" x14ac:dyDescent="0.3">
      <c r="A6828" s="5" t="s">
        <v>603</v>
      </c>
      <c r="B6828" s="5">
        <v>53</v>
      </c>
      <c r="C6828" s="5">
        <v>53.2</v>
      </c>
      <c r="D6828" s="4">
        <v>383</v>
      </c>
      <c r="E6828" s="4" t="s">
        <v>861</v>
      </c>
      <c r="F6828" s="4" t="s">
        <v>901</v>
      </c>
      <c r="G6828" s="4" t="s">
        <v>1352</v>
      </c>
      <c r="H6828" s="4">
        <v>0.44400000000000001</v>
      </c>
      <c r="I6828" s="4"/>
      <c r="J6828" s="4"/>
      <c r="K6828" s="4"/>
      <c r="L6828" s="4">
        <v>1</v>
      </c>
      <c r="M6828" s="4" t="s">
        <v>1090</v>
      </c>
      <c r="N6828" s="4"/>
    </row>
    <row r="6829" spans="1:14" hidden="1" x14ac:dyDescent="0.3">
      <c r="A6829" s="5" t="s">
        <v>603</v>
      </c>
      <c r="B6829" s="5">
        <v>53</v>
      </c>
      <c r="C6829" s="5">
        <v>53.2</v>
      </c>
      <c r="D6829" s="4">
        <v>383</v>
      </c>
      <c r="E6829" s="4" t="s">
        <v>861</v>
      </c>
      <c r="F6829" s="4" t="s">
        <v>901</v>
      </c>
      <c r="G6829" s="4" t="s">
        <v>853</v>
      </c>
      <c r="H6829" s="4"/>
      <c r="I6829" s="4"/>
      <c r="J6829" s="4" t="s">
        <v>1355</v>
      </c>
      <c r="K6829" s="4"/>
      <c r="L6829" s="4">
        <v>1</v>
      </c>
      <c r="M6829" s="4" t="s">
        <v>1090</v>
      </c>
      <c r="N6829" s="4"/>
    </row>
    <row r="6830" spans="1:14" hidden="1" x14ac:dyDescent="0.3">
      <c r="A6830" s="5" t="s">
        <v>603</v>
      </c>
      <c r="B6830" s="5">
        <v>53</v>
      </c>
      <c r="C6830" s="5">
        <v>53.2</v>
      </c>
      <c r="D6830" s="4">
        <v>384</v>
      </c>
      <c r="E6830" s="4" t="s">
        <v>861</v>
      </c>
      <c r="F6830" s="4" t="s">
        <v>901</v>
      </c>
      <c r="G6830" s="4" t="s">
        <v>1351</v>
      </c>
      <c r="H6830" s="4">
        <v>0.1</v>
      </c>
      <c r="I6830" s="4"/>
      <c r="J6830" s="4" t="s">
        <v>856</v>
      </c>
      <c r="K6830" s="4"/>
      <c r="L6830" s="4">
        <v>1</v>
      </c>
      <c r="M6830" s="4" t="s">
        <v>1090</v>
      </c>
      <c r="N6830" s="4"/>
    </row>
    <row r="6831" spans="1:14" hidden="1" x14ac:dyDescent="0.3">
      <c r="A6831" s="5" t="s">
        <v>603</v>
      </c>
      <c r="B6831" s="5">
        <v>53</v>
      </c>
      <c r="C6831" s="5">
        <v>53.2</v>
      </c>
      <c r="D6831" s="4">
        <v>384</v>
      </c>
      <c r="E6831" s="4" t="s">
        <v>861</v>
      </c>
      <c r="F6831" s="12" t="s">
        <v>901</v>
      </c>
      <c r="G6831" s="4" t="s">
        <v>963</v>
      </c>
      <c r="H6831" s="4">
        <v>99.9</v>
      </c>
      <c r="I6831" s="4"/>
      <c r="J6831" s="4" t="s">
        <v>856</v>
      </c>
      <c r="K6831" s="4"/>
      <c r="L6831" s="4">
        <v>1</v>
      </c>
      <c r="M6831" s="4" t="s">
        <v>1090</v>
      </c>
      <c r="N6831" s="4"/>
    </row>
    <row r="6832" spans="1:14" hidden="1" x14ac:dyDescent="0.3">
      <c r="A6832" s="5" t="s">
        <v>603</v>
      </c>
      <c r="B6832" s="5">
        <v>53</v>
      </c>
      <c r="C6832" s="5">
        <v>53.2</v>
      </c>
      <c r="D6832" s="4">
        <v>384</v>
      </c>
      <c r="E6832" s="4" t="s">
        <v>861</v>
      </c>
      <c r="F6832" s="4" t="s">
        <v>901</v>
      </c>
      <c r="G6832" s="4" t="s">
        <v>943</v>
      </c>
      <c r="H6832" s="4">
        <v>0</v>
      </c>
      <c r="I6832" s="4"/>
      <c r="J6832" s="4" t="s">
        <v>856</v>
      </c>
      <c r="K6832" s="4"/>
      <c r="L6832" s="4">
        <v>1</v>
      </c>
      <c r="M6832" s="4" t="s">
        <v>1090</v>
      </c>
      <c r="N6832" s="4"/>
    </row>
    <row r="6833" spans="1:14" hidden="1" x14ac:dyDescent="0.3">
      <c r="A6833" s="5" t="s">
        <v>603</v>
      </c>
      <c r="B6833" s="5">
        <v>53</v>
      </c>
      <c r="C6833" s="5">
        <v>53.2</v>
      </c>
      <c r="D6833" s="4">
        <v>384</v>
      </c>
      <c r="E6833" s="4" t="s">
        <v>861</v>
      </c>
      <c r="F6833" s="4" t="s">
        <v>901</v>
      </c>
      <c r="G6833" s="4" t="s">
        <v>1760</v>
      </c>
      <c r="H6833" s="52">
        <v>2.9639250413220481</v>
      </c>
      <c r="I6833" s="4"/>
      <c r="J6833" s="4"/>
      <c r="K6833" s="4"/>
      <c r="L6833" s="4">
        <v>1</v>
      </c>
      <c r="M6833" s="4" t="s">
        <v>1904</v>
      </c>
      <c r="N6833" s="4"/>
    </row>
    <row r="6834" spans="1:14" hidden="1" x14ac:dyDescent="0.3">
      <c r="A6834" s="5" t="s">
        <v>603</v>
      </c>
      <c r="B6834" s="5">
        <v>53</v>
      </c>
      <c r="C6834" s="5">
        <v>53.2</v>
      </c>
      <c r="D6834" s="4">
        <v>384</v>
      </c>
      <c r="E6834" s="4" t="s">
        <v>861</v>
      </c>
      <c r="F6834" s="4" t="s">
        <v>901</v>
      </c>
      <c r="G6834" s="4" t="s">
        <v>967</v>
      </c>
      <c r="H6834" s="4">
        <v>2.3183465471483453E-2</v>
      </c>
      <c r="I6834" s="4"/>
      <c r="J6834" s="4" t="s">
        <v>856</v>
      </c>
      <c r="K6834" s="4"/>
      <c r="L6834" s="4">
        <v>1</v>
      </c>
      <c r="M6834" s="4" t="s">
        <v>1090</v>
      </c>
      <c r="N6834" s="4"/>
    </row>
    <row r="6835" spans="1:14" hidden="1" x14ac:dyDescent="0.3">
      <c r="A6835" s="5" t="s">
        <v>603</v>
      </c>
      <c r="B6835" s="5">
        <v>53</v>
      </c>
      <c r="C6835" s="5">
        <v>53.2</v>
      </c>
      <c r="D6835" s="4">
        <v>384</v>
      </c>
      <c r="E6835" s="4" t="s">
        <v>861</v>
      </c>
      <c r="F6835" s="12" t="s">
        <v>901</v>
      </c>
      <c r="G6835" s="4" t="s">
        <v>1759</v>
      </c>
      <c r="H6835" s="4">
        <v>6.8714053855554874E-2</v>
      </c>
      <c r="I6835" s="4"/>
      <c r="J6835" s="4" t="s">
        <v>856</v>
      </c>
      <c r="K6835" s="4"/>
      <c r="L6835" s="4">
        <v>1</v>
      </c>
      <c r="M6835" s="4" t="s">
        <v>1090</v>
      </c>
      <c r="N6835" s="4"/>
    </row>
    <row r="6836" spans="1:14" hidden="1" x14ac:dyDescent="0.3">
      <c r="A6836" s="5" t="s">
        <v>603</v>
      </c>
      <c r="B6836" s="5">
        <v>53</v>
      </c>
      <c r="C6836" s="5">
        <v>53.2</v>
      </c>
      <c r="D6836" s="4">
        <v>384</v>
      </c>
      <c r="E6836" s="4" t="s">
        <v>861</v>
      </c>
      <c r="F6836" s="4" t="s">
        <v>901</v>
      </c>
      <c r="G6836" s="4" t="s">
        <v>1352</v>
      </c>
      <c r="H6836" s="4">
        <v>0.41199999999999998</v>
      </c>
      <c r="I6836" s="4"/>
      <c r="J6836" s="4"/>
      <c r="K6836" s="4"/>
      <c r="L6836" s="4">
        <v>1</v>
      </c>
      <c r="M6836" s="4" t="s">
        <v>1090</v>
      </c>
      <c r="N6836" s="4"/>
    </row>
    <row r="6837" spans="1:14" hidden="1" x14ac:dyDescent="0.3">
      <c r="A6837" s="5" t="s">
        <v>603</v>
      </c>
      <c r="B6837" s="5">
        <v>53</v>
      </c>
      <c r="C6837" s="5">
        <v>53.2</v>
      </c>
      <c r="D6837" s="4">
        <v>384</v>
      </c>
      <c r="E6837" s="4" t="s">
        <v>861</v>
      </c>
      <c r="F6837" s="4" t="s">
        <v>901</v>
      </c>
      <c r="G6837" s="4" t="s">
        <v>853</v>
      </c>
      <c r="H6837" s="4"/>
      <c r="I6837" s="4"/>
      <c r="J6837" s="4" t="s">
        <v>1355</v>
      </c>
      <c r="K6837" s="4"/>
      <c r="L6837" s="4">
        <v>1</v>
      </c>
      <c r="M6837" s="4" t="s">
        <v>1090</v>
      </c>
      <c r="N6837" s="4"/>
    </row>
    <row r="6838" spans="1:14" hidden="1" x14ac:dyDescent="0.3">
      <c r="A6838" s="5" t="s">
        <v>603</v>
      </c>
      <c r="B6838" s="5">
        <v>53</v>
      </c>
      <c r="C6838" s="5">
        <v>53.2</v>
      </c>
      <c r="D6838" s="5">
        <v>385</v>
      </c>
      <c r="E6838" s="4" t="s">
        <v>861</v>
      </c>
      <c r="F6838" s="12">
        <v>0</v>
      </c>
      <c r="G6838" s="4" t="s">
        <v>1896</v>
      </c>
      <c r="H6838" s="4">
        <v>0.5</v>
      </c>
      <c r="I6838" s="4"/>
      <c r="J6838" s="17" t="s">
        <v>1347</v>
      </c>
      <c r="K6838" s="4"/>
      <c r="L6838" s="4">
        <v>1</v>
      </c>
      <c r="M6838" s="4" t="s">
        <v>1090</v>
      </c>
      <c r="N6838" s="4"/>
    </row>
    <row r="6839" spans="1:14" hidden="1" x14ac:dyDescent="0.3">
      <c r="A6839" s="5" t="s">
        <v>603</v>
      </c>
      <c r="B6839" s="5">
        <v>53</v>
      </c>
      <c r="C6839" s="5">
        <v>53.2</v>
      </c>
      <c r="D6839" s="5">
        <v>385</v>
      </c>
      <c r="E6839" s="4" t="s">
        <v>861</v>
      </c>
      <c r="F6839" s="12">
        <v>1</v>
      </c>
      <c r="G6839" s="4" t="s">
        <v>1896</v>
      </c>
      <c r="H6839" s="4">
        <v>0.9</v>
      </c>
      <c r="I6839" s="4"/>
      <c r="J6839" s="17" t="s">
        <v>1347</v>
      </c>
      <c r="K6839" s="4"/>
      <c r="L6839" s="4">
        <v>1</v>
      </c>
      <c r="M6839" s="4" t="s">
        <v>1090</v>
      </c>
      <c r="N6839" s="4"/>
    </row>
    <row r="6840" spans="1:14" hidden="1" x14ac:dyDescent="0.3">
      <c r="A6840" s="5" t="s">
        <v>603</v>
      </c>
      <c r="B6840" s="5">
        <v>53</v>
      </c>
      <c r="C6840" s="5">
        <v>53.2</v>
      </c>
      <c r="D6840" s="5">
        <v>385</v>
      </c>
      <c r="E6840" s="4" t="s">
        <v>861</v>
      </c>
      <c r="F6840" s="12">
        <v>2</v>
      </c>
      <c r="G6840" s="4" t="s">
        <v>1896</v>
      </c>
      <c r="H6840" s="4">
        <v>0.7</v>
      </c>
      <c r="I6840" s="4"/>
      <c r="J6840" s="17" t="s">
        <v>1347</v>
      </c>
      <c r="K6840" s="4"/>
      <c r="L6840" s="4">
        <v>1</v>
      </c>
      <c r="M6840" s="4" t="s">
        <v>1090</v>
      </c>
      <c r="N6840" s="4"/>
    </row>
    <row r="6841" spans="1:14" hidden="1" x14ac:dyDescent="0.3">
      <c r="A6841" s="5" t="s">
        <v>603</v>
      </c>
      <c r="B6841" s="5">
        <v>53</v>
      </c>
      <c r="C6841" s="5">
        <v>53.2</v>
      </c>
      <c r="D6841" s="5">
        <v>385</v>
      </c>
      <c r="E6841" s="4" t="s">
        <v>861</v>
      </c>
      <c r="F6841" s="12">
        <v>3</v>
      </c>
      <c r="G6841" s="4" t="s">
        <v>1896</v>
      </c>
      <c r="H6841" s="4">
        <v>1</v>
      </c>
      <c r="I6841" s="4"/>
      <c r="J6841" s="17" t="s">
        <v>1347</v>
      </c>
      <c r="K6841" s="4"/>
      <c r="L6841" s="4">
        <v>1</v>
      </c>
      <c r="M6841" s="4" t="s">
        <v>1090</v>
      </c>
      <c r="N6841" s="4"/>
    </row>
    <row r="6842" spans="1:14" hidden="1" x14ac:dyDescent="0.3">
      <c r="A6842" s="5" t="s">
        <v>603</v>
      </c>
      <c r="B6842" s="5">
        <v>53</v>
      </c>
      <c r="C6842" s="5">
        <v>53.2</v>
      </c>
      <c r="D6842" s="5">
        <v>385</v>
      </c>
      <c r="E6842" s="4" t="s">
        <v>861</v>
      </c>
      <c r="F6842" s="12">
        <v>4</v>
      </c>
      <c r="G6842" s="4" t="s">
        <v>1896</v>
      </c>
      <c r="H6842" s="4">
        <v>0.9</v>
      </c>
      <c r="I6842" s="4"/>
      <c r="J6842" s="17" t="s">
        <v>1347</v>
      </c>
      <c r="K6842" s="4"/>
      <c r="L6842" s="4">
        <v>1</v>
      </c>
      <c r="M6842" s="4" t="s">
        <v>1090</v>
      </c>
      <c r="N6842" s="4"/>
    </row>
    <row r="6843" spans="1:14" hidden="1" x14ac:dyDescent="0.3">
      <c r="A6843" s="5" t="s">
        <v>603</v>
      </c>
      <c r="B6843" s="5">
        <v>53</v>
      </c>
      <c r="C6843" s="5">
        <v>53.2</v>
      </c>
      <c r="D6843" s="5">
        <v>385</v>
      </c>
      <c r="E6843" s="4" t="s">
        <v>861</v>
      </c>
      <c r="F6843" s="12">
        <v>5</v>
      </c>
      <c r="G6843" s="4" t="s">
        <v>1896</v>
      </c>
      <c r="H6843" s="4">
        <v>1.2</v>
      </c>
      <c r="I6843" s="4"/>
      <c r="J6843" s="17" t="s">
        <v>1347</v>
      </c>
      <c r="K6843" s="4"/>
      <c r="L6843" s="4">
        <v>1</v>
      </c>
      <c r="M6843" s="4" t="s">
        <v>1090</v>
      </c>
      <c r="N6843" s="4"/>
    </row>
    <row r="6844" spans="1:14" hidden="1" x14ac:dyDescent="0.3">
      <c r="A6844" s="5" t="s">
        <v>603</v>
      </c>
      <c r="B6844" s="5">
        <v>53</v>
      </c>
      <c r="C6844" s="5">
        <v>53.2</v>
      </c>
      <c r="D6844" s="5">
        <v>385</v>
      </c>
      <c r="E6844" s="4" t="s">
        <v>861</v>
      </c>
      <c r="F6844" s="12">
        <v>7.5</v>
      </c>
      <c r="G6844" s="4" t="s">
        <v>1896</v>
      </c>
      <c r="H6844" s="4">
        <v>3.1</v>
      </c>
      <c r="I6844" s="4"/>
      <c r="J6844" s="17" t="s">
        <v>1347</v>
      </c>
      <c r="K6844" s="4"/>
      <c r="L6844" s="4">
        <v>1</v>
      </c>
      <c r="M6844" s="4" t="s">
        <v>1090</v>
      </c>
      <c r="N6844" s="4"/>
    </row>
    <row r="6845" spans="1:14" hidden="1" x14ac:dyDescent="0.3">
      <c r="A6845" s="5" t="s">
        <v>603</v>
      </c>
      <c r="B6845" s="5">
        <v>53</v>
      </c>
      <c r="C6845" s="5">
        <v>53.2</v>
      </c>
      <c r="D6845" s="5">
        <v>385</v>
      </c>
      <c r="E6845" s="4" t="s">
        <v>861</v>
      </c>
      <c r="F6845" s="12">
        <v>10</v>
      </c>
      <c r="G6845" s="4" t="s">
        <v>1896</v>
      </c>
      <c r="H6845" s="4">
        <v>1.9</v>
      </c>
      <c r="I6845" s="4"/>
      <c r="J6845" s="17" t="s">
        <v>1347</v>
      </c>
      <c r="K6845" s="4"/>
      <c r="L6845" s="4">
        <v>1</v>
      </c>
      <c r="M6845" s="4" t="s">
        <v>1090</v>
      </c>
      <c r="N6845" s="4"/>
    </row>
    <row r="6846" spans="1:14" hidden="1" x14ac:dyDescent="0.3">
      <c r="A6846" s="5" t="s">
        <v>603</v>
      </c>
      <c r="B6846" s="5">
        <v>53</v>
      </c>
      <c r="C6846" s="5">
        <v>53.2</v>
      </c>
      <c r="D6846" s="5">
        <v>385</v>
      </c>
      <c r="E6846" s="4" t="s">
        <v>861</v>
      </c>
      <c r="F6846" s="12">
        <v>14</v>
      </c>
      <c r="G6846" s="4" t="s">
        <v>1896</v>
      </c>
      <c r="H6846" s="4">
        <v>3.1</v>
      </c>
      <c r="I6846" s="4"/>
      <c r="J6846" s="17" t="s">
        <v>1347</v>
      </c>
      <c r="K6846" s="4"/>
      <c r="L6846" s="4">
        <v>1</v>
      </c>
      <c r="M6846" s="4" t="s">
        <v>1090</v>
      </c>
      <c r="N6846" s="4"/>
    </row>
    <row r="6847" spans="1:14" hidden="1" x14ac:dyDescent="0.3">
      <c r="A6847" s="5" t="s">
        <v>603</v>
      </c>
      <c r="B6847" s="5">
        <v>53</v>
      </c>
      <c r="C6847" s="5">
        <v>53.2</v>
      </c>
      <c r="D6847" s="5">
        <v>385</v>
      </c>
      <c r="E6847" s="4" t="s">
        <v>861</v>
      </c>
      <c r="F6847" s="12">
        <v>17</v>
      </c>
      <c r="G6847" s="4" t="s">
        <v>1896</v>
      </c>
      <c r="H6847" s="4"/>
      <c r="I6847" s="4"/>
      <c r="J6847" s="17" t="s">
        <v>1347</v>
      </c>
      <c r="K6847" s="4"/>
      <c r="L6847" s="4">
        <v>1</v>
      </c>
      <c r="M6847" s="4" t="s">
        <v>1090</v>
      </c>
      <c r="N6847" s="4"/>
    </row>
    <row r="6848" spans="1:14" hidden="1" x14ac:dyDescent="0.3">
      <c r="A6848" s="5" t="s">
        <v>603</v>
      </c>
      <c r="B6848" s="5">
        <v>53</v>
      </c>
      <c r="C6848" s="5">
        <v>53.2</v>
      </c>
      <c r="D6848" s="5">
        <v>385</v>
      </c>
      <c r="E6848" s="4" t="s">
        <v>861</v>
      </c>
      <c r="F6848" s="12">
        <v>20</v>
      </c>
      <c r="G6848" s="4" t="s">
        <v>1896</v>
      </c>
      <c r="H6848" s="4"/>
      <c r="I6848" s="4"/>
      <c r="J6848" s="17" t="s">
        <v>1347</v>
      </c>
      <c r="K6848" s="4"/>
      <c r="L6848" s="4">
        <v>1</v>
      </c>
      <c r="M6848" s="4" t="s">
        <v>1090</v>
      </c>
      <c r="N6848" s="4"/>
    </row>
    <row r="6849" spans="1:14" hidden="1" x14ac:dyDescent="0.3">
      <c r="A6849" s="5" t="s">
        <v>603</v>
      </c>
      <c r="B6849" s="5">
        <v>53</v>
      </c>
      <c r="C6849" s="5">
        <v>53.2</v>
      </c>
      <c r="D6849" s="5">
        <v>385</v>
      </c>
      <c r="E6849" s="4" t="s">
        <v>861</v>
      </c>
      <c r="F6849" s="12">
        <v>0</v>
      </c>
      <c r="G6849" s="4" t="s">
        <v>2229</v>
      </c>
      <c r="H6849" s="4">
        <v>0.08</v>
      </c>
      <c r="I6849" s="4"/>
      <c r="J6849" s="17" t="s">
        <v>1347</v>
      </c>
      <c r="K6849" s="4"/>
      <c r="L6849" s="4">
        <v>1</v>
      </c>
      <c r="M6849" s="4" t="s">
        <v>1090</v>
      </c>
      <c r="N6849" s="4"/>
    </row>
    <row r="6850" spans="1:14" hidden="1" x14ac:dyDescent="0.3">
      <c r="A6850" s="5" t="s">
        <v>603</v>
      </c>
      <c r="B6850" s="5">
        <v>53</v>
      </c>
      <c r="C6850" s="5">
        <v>53.2</v>
      </c>
      <c r="D6850" s="5">
        <v>385</v>
      </c>
      <c r="E6850" s="4" t="s">
        <v>861</v>
      </c>
      <c r="F6850" s="12">
        <v>1</v>
      </c>
      <c r="G6850" s="4" t="s">
        <v>2229</v>
      </c>
      <c r="H6850" s="4">
        <v>0.03</v>
      </c>
      <c r="I6850" s="4"/>
      <c r="J6850" s="17" t="s">
        <v>1347</v>
      </c>
      <c r="K6850" s="4"/>
      <c r="L6850" s="4">
        <v>1</v>
      </c>
      <c r="M6850" s="4" t="s">
        <v>1090</v>
      </c>
      <c r="N6850" s="4"/>
    </row>
    <row r="6851" spans="1:14" hidden="1" x14ac:dyDescent="0.3">
      <c r="A6851" s="5" t="s">
        <v>603</v>
      </c>
      <c r="B6851" s="5">
        <v>53</v>
      </c>
      <c r="C6851" s="5">
        <v>53.2</v>
      </c>
      <c r="D6851" s="5">
        <v>385</v>
      </c>
      <c r="E6851" s="4" t="s">
        <v>861</v>
      </c>
      <c r="F6851" s="12">
        <v>2</v>
      </c>
      <c r="G6851" s="4" t="s">
        <v>2229</v>
      </c>
      <c r="H6851" s="4">
        <v>0.05</v>
      </c>
      <c r="I6851" s="4"/>
      <c r="J6851" s="17" t="s">
        <v>1347</v>
      </c>
      <c r="K6851" s="4"/>
      <c r="L6851" s="4">
        <v>1</v>
      </c>
      <c r="M6851" s="4" t="s">
        <v>1090</v>
      </c>
      <c r="N6851" s="4"/>
    </row>
    <row r="6852" spans="1:14" hidden="1" x14ac:dyDescent="0.3">
      <c r="A6852" s="5" t="s">
        <v>603</v>
      </c>
      <c r="B6852" s="5">
        <v>53</v>
      </c>
      <c r="C6852" s="5">
        <v>53.2</v>
      </c>
      <c r="D6852" s="5">
        <v>385</v>
      </c>
      <c r="E6852" s="4" t="s">
        <v>861</v>
      </c>
      <c r="F6852" s="12">
        <v>3</v>
      </c>
      <c r="G6852" s="4" t="s">
        <v>2229</v>
      </c>
      <c r="H6852" s="4">
        <v>0.08</v>
      </c>
      <c r="I6852" s="4"/>
      <c r="J6852" s="17" t="s">
        <v>1347</v>
      </c>
      <c r="K6852" s="4"/>
      <c r="L6852" s="4">
        <v>1</v>
      </c>
      <c r="M6852" s="4" t="s">
        <v>1090</v>
      </c>
      <c r="N6852" s="4"/>
    </row>
    <row r="6853" spans="1:14" hidden="1" x14ac:dyDescent="0.3">
      <c r="A6853" s="5" t="s">
        <v>603</v>
      </c>
      <c r="B6853" s="5">
        <v>53</v>
      </c>
      <c r="C6853" s="5">
        <v>53.2</v>
      </c>
      <c r="D6853" s="5">
        <v>385</v>
      </c>
      <c r="E6853" s="4" t="s">
        <v>861</v>
      </c>
      <c r="F6853" s="12">
        <v>4</v>
      </c>
      <c r="G6853" s="4" t="s">
        <v>2229</v>
      </c>
      <c r="H6853" s="4">
        <v>0.09</v>
      </c>
      <c r="I6853" s="4"/>
      <c r="J6853" s="17" t="s">
        <v>1347</v>
      </c>
      <c r="K6853" s="4"/>
      <c r="L6853" s="4">
        <v>1</v>
      </c>
      <c r="M6853" s="4" t="s">
        <v>1090</v>
      </c>
      <c r="N6853" s="4"/>
    </row>
    <row r="6854" spans="1:14" hidden="1" x14ac:dyDescent="0.3">
      <c r="A6854" s="5" t="s">
        <v>603</v>
      </c>
      <c r="B6854" s="5">
        <v>53</v>
      </c>
      <c r="C6854" s="5">
        <v>53.2</v>
      </c>
      <c r="D6854" s="5">
        <v>385</v>
      </c>
      <c r="E6854" s="4" t="s">
        <v>861</v>
      </c>
      <c r="F6854" s="12">
        <v>5</v>
      </c>
      <c r="G6854" s="4" t="s">
        <v>2229</v>
      </c>
      <c r="H6854" s="4">
        <v>0.13</v>
      </c>
      <c r="I6854" s="4"/>
      <c r="J6854" s="17" t="s">
        <v>1347</v>
      </c>
      <c r="K6854" s="4"/>
      <c r="L6854" s="4">
        <v>1</v>
      </c>
      <c r="M6854" s="4" t="s">
        <v>1090</v>
      </c>
      <c r="N6854" s="4"/>
    </row>
    <row r="6855" spans="1:14" hidden="1" x14ac:dyDescent="0.3">
      <c r="A6855" s="5" t="s">
        <v>603</v>
      </c>
      <c r="B6855" s="5">
        <v>53</v>
      </c>
      <c r="C6855" s="5">
        <v>53.2</v>
      </c>
      <c r="D6855" s="5">
        <v>385</v>
      </c>
      <c r="E6855" s="4" t="s">
        <v>861</v>
      </c>
      <c r="F6855" s="12">
        <v>7.5</v>
      </c>
      <c r="G6855" s="4" t="s">
        <v>2229</v>
      </c>
      <c r="H6855" s="4">
        <v>0.21</v>
      </c>
      <c r="I6855" s="4"/>
      <c r="J6855" s="17" t="s">
        <v>1347</v>
      </c>
      <c r="K6855" s="4"/>
      <c r="L6855" s="4">
        <v>1</v>
      </c>
      <c r="M6855" s="4" t="s">
        <v>1090</v>
      </c>
      <c r="N6855" s="4"/>
    </row>
    <row r="6856" spans="1:14" hidden="1" x14ac:dyDescent="0.3">
      <c r="A6856" s="5" t="s">
        <v>603</v>
      </c>
      <c r="B6856" s="5">
        <v>53</v>
      </c>
      <c r="C6856" s="5">
        <v>53.2</v>
      </c>
      <c r="D6856" s="5">
        <v>385</v>
      </c>
      <c r="E6856" s="4" t="s">
        <v>861</v>
      </c>
      <c r="F6856" s="12">
        <v>10</v>
      </c>
      <c r="G6856" s="4" t="s">
        <v>2229</v>
      </c>
      <c r="H6856" s="4">
        <v>0.16</v>
      </c>
      <c r="I6856" s="4"/>
      <c r="J6856" s="17" t="s">
        <v>1347</v>
      </c>
      <c r="K6856" s="4"/>
      <c r="L6856" s="4">
        <v>1</v>
      </c>
      <c r="M6856" s="4" t="s">
        <v>1090</v>
      </c>
      <c r="N6856" s="4"/>
    </row>
    <row r="6857" spans="1:14" hidden="1" x14ac:dyDescent="0.3">
      <c r="A6857" s="5" t="s">
        <v>603</v>
      </c>
      <c r="B6857" s="5">
        <v>53</v>
      </c>
      <c r="C6857" s="5">
        <v>53.2</v>
      </c>
      <c r="D6857" s="5">
        <v>385</v>
      </c>
      <c r="E6857" s="4" t="s">
        <v>861</v>
      </c>
      <c r="F6857" s="12">
        <v>14</v>
      </c>
      <c r="G6857" s="4" t="s">
        <v>2229</v>
      </c>
      <c r="H6857" s="4">
        <v>0.15</v>
      </c>
      <c r="I6857" s="4"/>
      <c r="J6857" s="17" t="s">
        <v>1347</v>
      </c>
      <c r="K6857" s="4"/>
      <c r="L6857" s="4">
        <v>1</v>
      </c>
      <c r="M6857" s="4" t="s">
        <v>1090</v>
      </c>
      <c r="N6857" s="4"/>
    </row>
    <row r="6858" spans="1:14" hidden="1" x14ac:dyDescent="0.3">
      <c r="A6858" s="5" t="s">
        <v>603</v>
      </c>
      <c r="B6858" s="5">
        <v>53</v>
      </c>
      <c r="C6858" s="5">
        <v>53.2</v>
      </c>
      <c r="D6858" s="5">
        <v>385</v>
      </c>
      <c r="E6858" s="4" t="s">
        <v>861</v>
      </c>
      <c r="F6858" s="12">
        <v>17</v>
      </c>
      <c r="G6858" s="4" t="s">
        <v>2229</v>
      </c>
      <c r="H6858" s="4"/>
      <c r="I6858" s="4"/>
      <c r="J6858" s="17" t="s">
        <v>1347</v>
      </c>
      <c r="K6858" s="4"/>
      <c r="L6858" s="4">
        <v>1</v>
      </c>
      <c r="M6858" s="4" t="s">
        <v>1090</v>
      </c>
      <c r="N6858" s="4"/>
    </row>
    <row r="6859" spans="1:14" hidden="1" x14ac:dyDescent="0.3">
      <c r="A6859" s="5" t="s">
        <v>603</v>
      </c>
      <c r="B6859" s="5">
        <v>53</v>
      </c>
      <c r="C6859" s="5">
        <v>53.2</v>
      </c>
      <c r="D6859" s="5">
        <v>385</v>
      </c>
      <c r="E6859" s="4" t="s">
        <v>861</v>
      </c>
      <c r="F6859" s="12">
        <v>20</v>
      </c>
      <c r="G6859" s="4" t="s">
        <v>2229</v>
      </c>
      <c r="H6859" s="4"/>
      <c r="I6859" s="4"/>
      <c r="J6859" s="17" t="s">
        <v>1347</v>
      </c>
      <c r="K6859" s="4"/>
      <c r="L6859" s="4">
        <v>1</v>
      </c>
      <c r="M6859" s="4" t="s">
        <v>1090</v>
      </c>
      <c r="N6859" s="4"/>
    </row>
    <row r="6860" spans="1:14" hidden="1" x14ac:dyDescent="0.3">
      <c r="A6860" s="5" t="s">
        <v>603</v>
      </c>
      <c r="B6860" s="5">
        <v>53</v>
      </c>
      <c r="C6860" s="5">
        <v>53.2</v>
      </c>
      <c r="D6860" s="5">
        <v>385</v>
      </c>
      <c r="E6860" s="4" t="s">
        <v>861</v>
      </c>
      <c r="F6860" s="12">
        <v>0</v>
      </c>
      <c r="G6860" s="4" t="s">
        <v>874</v>
      </c>
      <c r="H6860" s="4">
        <v>229.6121466031467</v>
      </c>
      <c r="I6860" s="4"/>
      <c r="J6860" s="17" t="s">
        <v>1348</v>
      </c>
      <c r="K6860" s="4"/>
      <c r="L6860" s="4">
        <v>1</v>
      </c>
      <c r="M6860" s="4" t="s">
        <v>1090</v>
      </c>
      <c r="N6860" s="4"/>
    </row>
    <row r="6861" spans="1:14" hidden="1" x14ac:dyDescent="0.3">
      <c r="A6861" s="5" t="s">
        <v>603</v>
      </c>
      <c r="B6861" s="5">
        <v>53</v>
      </c>
      <c r="C6861" s="5">
        <v>53.2</v>
      </c>
      <c r="D6861" s="5">
        <v>385</v>
      </c>
      <c r="E6861" s="4" t="s">
        <v>861</v>
      </c>
      <c r="F6861" s="12">
        <v>0.1</v>
      </c>
      <c r="G6861" s="4" t="s">
        <v>874</v>
      </c>
      <c r="H6861" s="4">
        <v>229.63520589886744</v>
      </c>
      <c r="I6861" s="4"/>
      <c r="J6861" s="17" t="s">
        <v>1348</v>
      </c>
      <c r="K6861" s="4"/>
      <c r="L6861" s="4">
        <v>1</v>
      </c>
      <c r="M6861" s="4" t="s">
        <v>1090</v>
      </c>
      <c r="N6861" s="4"/>
    </row>
    <row r="6862" spans="1:14" hidden="1" x14ac:dyDescent="0.3">
      <c r="A6862" s="5" t="s">
        <v>603</v>
      </c>
      <c r="B6862" s="5">
        <v>53</v>
      </c>
      <c r="C6862" s="5">
        <v>53.2</v>
      </c>
      <c r="D6862" s="5">
        <v>385</v>
      </c>
      <c r="E6862" s="4" t="s">
        <v>861</v>
      </c>
      <c r="F6862" s="12">
        <v>0.2</v>
      </c>
      <c r="G6862" s="4" t="s">
        <v>874</v>
      </c>
      <c r="H6862" s="4">
        <v>229.58236167950739</v>
      </c>
      <c r="I6862" s="4"/>
      <c r="J6862" s="17" t="s">
        <v>1348</v>
      </c>
      <c r="K6862" s="4"/>
      <c r="L6862" s="4">
        <v>1</v>
      </c>
      <c r="M6862" s="4" t="s">
        <v>1090</v>
      </c>
      <c r="N6862" s="4"/>
    </row>
    <row r="6863" spans="1:14" hidden="1" x14ac:dyDescent="0.3">
      <c r="A6863" s="5" t="s">
        <v>603</v>
      </c>
      <c r="B6863" s="5">
        <v>53</v>
      </c>
      <c r="C6863" s="5">
        <v>53.2</v>
      </c>
      <c r="D6863" s="5">
        <v>385</v>
      </c>
      <c r="E6863" s="4" t="s">
        <v>861</v>
      </c>
      <c r="F6863" s="12">
        <v>0.3</v>
      </c>
      <c r="G6863" s="4" t="s">
        <v>874</v>
      </c>
      <c r="H6863" s="4">
        <v>229.0212521503023</v>
      </c>
      <c r="I6863" s="4"/>
      <c r="J6863" s="17" t="s">
        <v>1348</v>
      </c>
      <c r="K6863" s="4"/>
      <c r="L6863" s="4">
        <v>1</v>
      </c>
      <c r="M6863" s="4" t="s">
        <v>1090</v>
      </c>
      <c r="N6863" s="4"/>
    </row>
    <row r="6864" spans="1:14" hidden="1" x14ac:dyDescent="0.3">
      <c r="A6864" s="5" t="s">
        <v>603</v>
      </c>
      <c r="B6864" s="5">
        <v>53</v>
      </c>
      <c r="C6864" s="5">
        <v>53.2</v>
      </c>
      <c r="D6864" s="5">
        <v>385</v>
      </c>
      <c r="E6864" s="4" t="s">
        <v>861</v>
      </c>
      <c r="F6864" s="12">
        <v>0.4</v>
      </c>
      <c r="G6864" s="4" t="s">
        <v>874</v>
      </c>
      <c r="H6864" s="4">
        <v>224.70147741861405</v>
      </c>
      <c r="I6864" s="4"/>
      <c r="J6864" s="17" t="s">
        <v>1348</v>
      </c>
      <c r="K6864" s="4"/>
      <c r="L6864" s="4">
        <v>1</v>
      </c>
      <c r="M6864" s="4" t="s">
        <v>1090</v>
      </c>
      <c r="N6864" s="4"/>
    </row>
    <row r="6865" spans="1:14" hidden="1" x14ac:dyDescent="0.3">
      <c r="A6865" s="5" t="s">
        <v>603</v>
      </c>
      <c r="B6865" s="5">
        <v>53</v>
      </c>
      <c r="C6865" s="5">
        <v>53.2</v>
      </c>
      <c r="D6865" s="5">
        <v>385</v>
      </c>
      <c r="E6865" s="4" t="s">
        <v>861</v>
      </c>
      <c r="F6865" s="12">
        <v>0.5</v>
      </c>
      <c r="G6865" s="4" t="s">
        <v>874</v>
      </c>
      <c r="H6865" s="4">
        <v>220.14726651376475</v>
      </c>
      <c r="I6865" s="4"/>
      <c r="J6865" s="17" t="s">
        <v>1348</v>
      </c>
      <c r="K6865" s="4"/>
      <c r="L6865" s="4">
        <v>1</v>
      </c>
      <c r="M6865" s="4" t="s">
        <v>1090</v>
      </c>
      <c r="N6865" s="4"/>
    </row>
    <row r="6866" spans="1:14" hidden="1" x14ac:dyDescent="0.3">
      <c r="A6866" s="5" t="s">
        <v>603</v>
      </c>
      <c r="B6866" s="5">
        <v>53</v>
      </c>
      <c r="C6866" s="5">
        <v>53.2</v>
      </c>
      <c r="D6866" s="5">
        <v>385</v>
      </c>
      <c r="E6866" s="4" t="s">
        <v>861</v>
      </c>
      <c r="F6866" s="12">
        <v>0.6</v>
      </c>
      <c r="G6866" s="4" t="s">
        <v>874</v>
      </c>
      <c r="H6866" s="4">
        <v>219.22009066499268</v>
      </c>
      <c r="I6866" s="4"/>
      <c r="J6866" s="17" t="s">
        <v>1348</v>
      </c>
      <c r="K6866" s="4"/>
      <c r="L6866" s="4">
        <v>1</v>
      </c>
      <c r="M6866" s="4" t="s">
        <v>1090</v>
      </c>
      <c r="N6866" s="4"/>
    </row>
    <row r="6867" spans="1:14" hidden="1" x14ac:dyDescent="0.3">
      <c r="A6867" s="5" t="s">
        <v>603</v>
      </c>
      <c r="B6867" s="5">
        <v>53</v>
      </c>
      <c r="C6867" s="5">
        <v>53.2</v>
      </c>
      <c r="D6867" s="5">
        <v>385</v>
      </c>
      <c r="E6867" s="4" t="s">
        <v>861</v>
      </c>
      <c r="F6867" s="12">
        <v>0.7</v>
      </c>
      <c r="G6867" s="4" t="s">
        <v>874</v>
      </c>
      <c r="H6867" s="4">
        <v>221.5039217453359</v>
      </c>
      <c r="I6867" s="4"/>
      <c r="J6867" s="17" t="s">
        <v>1348</v>
      </c>
      <c r="K6867" s="4"/>
      <c r="L6867" s="4">
        <v>1</v>
      </c>
      <c r="M6867" s="4" t="s">
        <v>1090</v>
      </c>
      <c r="N6867" s="4"/>
    </row>
    <row r="6868" spans="1:14" hidden="1" x14ac:dyDescent="0.3">
      <c r="A6868" s="5" t="s">
        <v>603</v>
      </c>
      <c r="B6868" s="5">
        <v>53</v>
      </c>
      <c r="C6868" s="5">
        <v>53.2</v>
      </c>
      <c r="D6868" s="5">
        <v>385</v>
      </c>
      <c r="E6868" s="4" t="s">
        <v>861</v>
      </c>
      <c r="F6868" s="12">
        <v>0.8</v>
      </c>
      <c r="G6868" s="4" t="s">
        <v>874</v>
      </c>
      <c r="H6868" s="4">
        <v>220.39515394276287</v>
      </c>
      <c r="I6868" s="4"/>
      <c r="J6868" s="17" t="s">
        <v>1348</v>
      </c>
      <c r="K6868" s="4"/>
      <c r="L6868" s="4">
        <v>1</v>
      </c>
      <c r="M6868" s="4" t="s">
        <v>1090</v>
      </c>
      <c r="N6868" s="4"/>
    </row>
    <row r="6869" spans="1:14" hidden="1" x14ac:dyDescent="0.3">
      <c r="A6869" s="5" t="s">
        <v>603</v>
      </c>
      <c r="B6869" s="5">
        <v>53</v>
      </c>
      <c r="C6869" s="5">
        <v>53.2</v>
      </c>
      <c r="D6869" s="5">
        <v>385</v>
      </c>
      <c r="E6869" s="4" t="s">
        <v>861</v>
      </c>
      <c r="F6869" s="12">
        <v>0.9</v>
      </c>
      <c r="G6869" s="4" t="s">
        <v>874</v>
      </c>
      <c r="H6869" s="4">
        <v>220.36921223507701</v>
      </c>
      <c r="I6869" s="4"/>
      <c r="J6869" s="17" t="s">
        <v>1348</v>
      </c>
      <c r="K6869" s="4"/>
      <c r="L6869" s="4">
        <v>1</v>
      </c>
      <c r="M6869" s="4" t="s">
        <v>1090</v>
      </c>
      <c r="N6869" s="4"/>
    </row>
    <row r="6870" spans="1:14" hidden="1" x14ac:dyDescent="0.3">
      <c r="A6870" s="5" t="s">
        <v>603</v>
      </c>
      <c r="B6870" s="5">
        <v>53</v>
      </c>
      <c r="C6870" s="5">
        <v>53.2</v>
      </c>
      <c r="D6870" s="5">
        <v>385</v>
      </c>
      <c r="E6870" s="4" t="s">
        <v>861</v>
      </c>
      <c r="F6870" s="12">
        <v>1</v>
      </c>
      <c r="G6870" s="4" t="s">
        <v>874</v>
      </c>
      <c r="H6870" s="4">
        <v>221.55484435671923</v>
      </c>
      <c r="I6870" s="4"/>
      <c r="J6870" s="17" t="s">
        <v>1348</v>
      </c>
      <c r="K6870" s="4"/>
      <c r="L6870" s="4">
        <v>1</v>
      </c>
      <c r="M6870" s="4" t="s">
        <v>1090</v>
      </c>
      <c r="N6870" s="4"/>
    </row>
    <row r="6871" spans="1:14" hidden="1" x14ac:dyDescent="0.3">
      <c r="A6871" s="5" t="s">
        <v>603</v>
      </c>
      <c r="B6871" s="5">
        <v>53</v>
      </c>
      <c r="C6871" s="5">
        <v>53.2</v>
      </c>
      <c r="D6871" s="5">
        <v>385</v>
      </c>
      <c r="E6871" s="4" t="s">
        <v>861</v>
      </c>
      <c r="F6871" s="12">
        <v>1.1000000000000001</v>
      </c>
      <c r="G6871" s="4" t="s">
        <v>874</v>
      </c>
      <c r="H6871" s="4">
        <v>222.93455888401112</v>
      </c>
      <c r="I6871" s="4"/>
      <c r="J6871" s="17" t="s">
        <v>1348</v>
      </c>
      <c r="K6871" s="4"/>
      <c r="L6871" s="4">
        <v>1</v>
      </c>
      <c r="M6871" s="4" t="s">
        <v>1090</v>
      </c>
      <c r="N6871" s="4"/>
    </row>
    <row r="6872" spans="1:14" hidden="1" x14ac:dyDescent="0.3">
      <c r="A6872" s="5" t="s">
        <v>603</v>
      </c>
      <c r="B6872" s="5">
        <v>53</v>
      </c>
      <c r="C6872" s="5">
        <v>53.2</v>
      </c>
      <c r="D6872" s="5">
        <v>385</v>
      </c>
      <c r="E6872" s="4" t="s">
        <v>861</v>
      </c>
      <c r="F6872" s="12">
        <v>1.2</v>
      </c>
      <c r="G6872" s="4" t="s">
        <v>874</v>
      </c>
      <c r="H6872" s="4">
        <v>223.07003224637057</v>
      </c>
      <c r="I6872" s="4"/>
      <c r="J6872" s="17" t="s">
        <v>1348</v>
      </c>
      <c r="K6872" s="4"/>
      <c r="L6872" s="4">
        <v>1</v>
      </c>
      <c r="M6872" s="4" t="s">
        <v>1090</v>
      </c>
      <c r="N6872" s="4"/>
    </row>
    <row r="6873" spans="1:14" hidden="1" x14ac:dyDescent="0.3">
      <c r="A6873" s="5" t="s">
        <v>603</v>
      </c>
      <c r="B6873" s="5">
        <v>53</v>
      </c>
      <c r="C6873" s="5">
        <v>53.2</v>
      </c>
      <c r="D6873" s="5">
        <v>385</v>
      </c>
      <c r="E6873" s="4" t="s">
        <v>861</v>
      </c>
      <c r="F6873" s="12">
        <v>1.3</v>
      </c>
      <c r="G6873" s="4" t="s">
        <v>874</v>
      </c>
      <c r="H6873" s="4">
        <v>223.67149554308693</v>
      </c>
      <c r="I6873" s="4"/>
      <c r="J6873" s="17" t="s">
        <v>1348</v>
      </c>
      <c r="K6873" s="4"/>
      <c r="L6873" s="4">
        <v>1</v>
      </c>
      <c r="M6873" s="4" t="s">
        <v>1090</v>
      </c>
      <c r="N6873" s="4"/>
    </row>
    <row r="6874" spans="1:14" hidden="1" x14ac:dyDescent="0.3">
      <c r="A6874" s="5" t="s">
        <v>603</v>
      </c>
      <c r="B6874" s="5">
        <v>53</v>
      </c>
      <c r="C6874" s="5">
        <v>53.2</v>
      </c>
      <c r="D6874" s="5">
        <v>385</v>
      </c>
      <c r="E6874" s="4" t="s">
        <v>861</v>
      </c>
      <c r="F6874" s="12">
        <v>1.4</v>
      </c>
      <c r="G6874" s="4" t="s">
        <v>874</v>
      </c>
      <c r="H6874" s="4">
        <v>223.46588348957687</v>
      </c>
      <c r="I6874" s="4"/>
      <c r="J6874" s="17" t="s">
        <v>1348</v>
      </c>
      <c r="K6874" s="4"/>
      <c r="L6874" s="4">
        <v>1</v>
      </c>
      <c r="M6874" s="4" t="s">
        <v>1090</v>
      </c>
      <c r="N6874" s="4"/>
    </row>
    <row r="6875" spans="1:14" hidden="1" x14ac:dyDescent="0.3">
      <c r="A6875" s="5" t="s">
        <v>603</v>
      </c>
      <c r="B6875" s="5">
        <v>53</v>
      </c>
      <c r="C6875" s="5">
        <v>53.2</v>
      </c>
      <c r="D6875" s="5">
        <v>385</v>
      </c>
      <c r="E6875" s="4" t="s">
        <v>861</v>
      </c>
      <c r="F6875" s="12">
        <v>1.5</v>
      </c>
      <c r="G6875" s="4" t="s">
        <v>874</v>
      </c>
      <c r="H6875" s="4">
        <v>223.43417695796083</v>
      </c>
      <c r="I6875" s="4"/>
      <c r="J6875" s="17" t="s">
        <v>1348</v>
      </c>
      <c r="K6875" s="4"/>
      <c r="L6875" s="4">
        <v>1</v>
      </c>
      <c r="M6875" s="4" t="s">
        <v>1090</v>
      </c>
      <c r="N6875" s="4"/>
    </row>
    <row r="6876" spans="1:14" hidden="1" x14ac:dyDescent="0.3">
      <c r="A6876" s="5" t="s">
        <v>603</v>
      </c>
      <c r="B6876" s="5">
        <v>53</v>
      </c>
      <c r="C6876" s="5">
        <v>53.2</v>
      </c>
      <c r="D6876" s="5">
        <v>385</v>
      </c>
      <c r="E6876" s="4" t="s">
        <v>861</v>
      </c>
      <c r="F6876" s="12">
        <v>1.6</v>
      </c>
      <c r="G6876" s="4" t="s">
        <v>874</v>
      </c>
      <c r="H6876" s="4">
        <v>224.008737743003</v>
      </c>
      <c r="I6876" s="4"/>
      <c r="J6876" s="17" t="s">
        <v>1348</v>
      </c>
      <c r="K6876" s="4"/>
      <c r="L6876" s="4">
        <v>1</v>
      </c>
      <c r="M6876" s="4" t="s">
        <v>1090</v>
      </c>
      <c r="N6876" s="4"/>
    </row>
    <row r="6877" spans="1:14" hidden="1" x14ac:dyDescent="0.3">
      <c r="A6877" s="5" t="s">
        <v>603</v>
      </c>
      <c r="B6877" s="5">
        <v>53</v>
      </c>
      <c r="C6877" s="5">
        <v>53.2</v>
      </c>
      <c r="D6877" s="5">
        <v>385</v>
      </c>
      <c r="E6877" s="4" t="s">
        <v>861</v>
      </c>
      <c r="F6877" s="12">
        <v>1.7000000000000002</v>
      </c>
      <c r="G6877" s="4" t="s">
        <v>874</v>
      </c>
      <c r="H6877" s="4">
        <v>224.52565028874326</v>
      </c>
      <c r="I6877" s="4"/>
      <c r="J6877" s="17" t="s">
        <v>1348</v>
      </c>
      <c r="K6877" s="4"/>
      <c r="L6877" s="4">
        <v>1</v>
      </c>
      <c r="M6877" s="4" t="s">
        <v>1090</v>
      </c>
      <c r="N6877" s="4"/>
    </row>
    <row r="6878" spans="1:14" hidden="1" x14ac:dyDescent="0.3">
      <c r="A6878" s="5" t="s">
        <v>603</v>
      </c>
      <c r="B6878" s="5">
        <v>53</v>
      </c>
      <c r="C6878" s="5">
        <v>53.2</v>
      </c>
      <c r="D6878" s="5">
        <v>385</v>
      </c>
      <c r="E6878" s="4" t="s">
        <v>861</v>
      </c>
      <c r="F6878" s="12">
        <v>1.8</v>
      </c>
      <c r="G6878" s="4" t="s">
        <v>874</v>
      </c>
      <c r="H6878" s="4">
        <v>0</v>
      </c>
      <c r="I6878" s="4"/>
      <c r="J6878" s="17" t="s">
        <v>1348</v>
      </c>
      <c r="K6878" s="4"/>
      <c r="L6878" s="4">
        <v>1</v>
      </c>
      <c r="M6878" s="4" t="s">
        <v>1090</v>
      </c>
      <c r="N6878" s="4"/>
    </row>
    <row r="6879" spans="1:14" hidden="1" x14ac:dyDescent="0.3">
      <c r="A6879" s="5" t="s">
        <v>603</v>
      </c>
      <c r="B6879" s="5">
        <v>53</v>
      </c>
      <c r="C6879" s="5">
        <v>53.2</v>
      </c>
      <c r="D6879" s="5">
        <v>385</v>
      </c>
      <c r="E6879" s="4" t="s">
        <v>861</v>
      </c>
      <c r="F6879" s="12">
        <v>1.9000000000000001</v>
      </c>
      <c r="G6879" s="4" t="s">
        <v>874</v>
      </c>
      <c r="H6879" s="4">
        <v>0</v>
      </c>
      <c r="I6879" s="4"/>
      <c r="J6879" s="17" t="s">
        <v>1348</v>
      </c>
      <c r="K6879" s="4"/>
      <c r="L6879" s="4">
        <v>1</v>
      </c>
      <c r="M6879" s="4" t="s">
        <v>1090</v>
      </c>
      <c r="N6879" s="4"/>
    </row>
    <row r="6880" spans="1:14" hidden="1" x14ac:dyDescent="0.3">
      <c r="A6880" s="5" t="s">
        <v>603</v>
      </c>
      <c r="B6880" s="5">
        <v>53</v>
      </c>
      <c r="C6880" s="5">
        <v>53.2</v>
      </c>
      <c r="D6880" s="5">
        <v>385</v>
      </c>
      <c r="E6880" s="4" t="s">
        <v>861</v>
      </c>
      <c r="F6880" s="12">
        <v>2</v>
      </c>
      <c r="G6880" s="4" t="s">
        <v>874</v>
      </c>
      <c r="H6880" s="4">
        <v>0</v>
      </c>
      <c r="I6880" s="4"/>
      <c r="J6880" s="17" t="s">
        <v>1348</v>
      </c>
      <c r="K6880" s="4"/>
      <c r="L6880" s="4">
        <v>1</v>
      </c>
      <c r="M6880" s="4" t="s">
        <v>1090</v>
      </c>
      <c r="N6880" s="4"/>
    </row>
    <row r="6881" spans="1:14" hidden="1" x14ac:dyDescent="0.3">
      <c r="A6881" s="5" t="s">
        <v>603</v>
      </c>
      <c r="B6881" s="5">
        <v>53</v>
      </c>
      <c r="C6881" s="5">
        <v>53.2</v>
      </c>
      <c r="D6881" s="5">
        <v>385</v>
      </c>
      <c r="E6881" s="4" t="s">
        <v>861</v>
      </c>
      <c r="F6881" s="12">
        <v>2.1</v>
      </c>
      <c r="G6881" s="4" t="s">
        <v>874</v>
      </c>
      <c r="H6881" s="4">
        <v>0</v>
      </c>
      <c r="I6881" s="4"/>
      <c r="J6881" s="17" t="s">
        <v>1348</v>
      </c>
      <c r="K6881" s="4"/>
      <c r="L6881" s="4">
        <v>1</v>
      </c>
      <c r="M6881" s="4" t="s">
        <v>1090</v>
      </c>
      <c r="N6881" s="4"/>
    </row>
    <row r="6882" spans="1:14" hidden="1" x14ac:dyDescent="0.3">
      <c r="A6882" s="5" t="s">
        <v>603</v>
      </c>
      <c r="B6882" s="5">
        <v>53</v>
      </c>
      <c r="C6882" s="5">
        <v>53.2</v>
      </c>
      <c r="D6882" s="5">
        <v>385</v>
      </c>
      <c r="E6882" s="4" t="s">
        <v>861</v>
      </c>
      <c r="F6882" s="12">
        <v>2.2000000000000002</v>
      </c>
      <c r="G6882" s="4" t="s">
        <v>874</v>
      </c>
      <c r="H6882" s="4">
        <v>0</v>
      </c>
      <c r="I6882" s="4"/>
      <c r="J6882" s="17" t="s">
        <v>1348</v>
      </c>
      <c r="K6882" s="4"/>
      <c r="L6882" s="4">
        <v>1</v>
      </c>
      <c r="M6882" s="4" t="s">
        <v>1090</v>
      </c>
      <c r="N6882" s="4"/>
    </row>
    <row r="6883" spans="1:14" hidden="1" x14ac:dyDescent="0.3">
      <c r="A6883" s="5" t="s">
        <v>603</v>
      </c>
      <c r="B6883" s="5">
        <v>53</v>
      </c>
      <c r="C6883" s="5">
        <v>53.2</v>
      </c>
      <c r="D6883" s="5">
        <v>385</v>
      </c>
      <c r="E6883" s="4" t="s">
        <v>861</v>
      </c>
      <c r="F6883" s="12">
        <v>2.2999999999999998</v>
      </c>
      <c r="G6883" s="4" t="s">
        <v>874</v>
      </c>
      <c r="H6883" s="4">
        <v>0</v>
      </c>
      <c r="I6883" s="4"/>
      <c r="J6883" s="17" t="s">
        <v>1348</v>
      </c>
      <c r="K6883" s="4"/>
      <c r="L6883" s="4">
        <v>1</v>
      </c>
      <c r="M6883" s="4" t="s">
        <v>1090</v>
      </c>
      <c r="N6883" s="4"/>
    </row>
    <row r="6884" spans="1:14" hidden="1" x14ac:dyDescent="0.3">
      <c r="A6884" s="5" t="s">
        <v>603</v>
      </c>
      <c r="B6884" s="5">
        <v>53</v>
      </c>
      <c r="C6884" s="5">
        <v>53.2</v>
      </c>
      <c r="D6884" s="5">
        <v>385</v>
      </c>
      <c r="E6884" s="4" t="s">
        <v>861</v>
      </c>
      <c r="F6884" s="12">
        <v>2.4</v>
      </c>
      <c r="G6884" s="4" t="s">
        <v>874</v>
      </c>
      <c r="H6884" s="4">
        <v>0</v>
      </c>
      <c r="I6884" s="4"/>
      <c r="J6884" s="17" t="s">
        <v>1348</v>
      </c>
      <c r="K6884" s="4"/>
      <c r="L6884" s="4">
        <v>1</v>
      </c>
      <c r="M6884" s="4" t="s">
        <v>1090</v>
      </c>
      <c r="N6884" s="4"/>
    </row>
    <row r="6885" spans="1:14" hidden="1" x14ac:dyDescent="0.3">
      <c r="A6885" s="5" t="s">
        <v>603</v>
      </c>
      <c r="B6885" s="5">
        <v>53</v>
      </c>
      <c r="C6885" s="5">
        <v>53.2</v>
      </c>
      <c r="D6885" s="5">
        <v>385</v>
      </c>
      <c r="E6885" s="4" t="s">
        <v>861</v>
      </c>
      <c r="F6885" s="12">
        <v>2.5</v>
      </c>
      <c r="G6885" s="4" t="s">
        <v>874</v>
      </c>
      <c r="H6885" s="4">
        <v>0</v>
      </c>
      <c r="I6885" s="4"/>
      <c r="J6885" s="17" t="s">
        <v>1348</v>
      </c>
      <c r="K6885" s="4"/>
      <c r="L6885" s="4">
        <v>1</v>
      </c>
      <c r="M6885" s="4" t="s">
        <v>1090</v>
      </c>
      <c r="N6885" s="4"/>
    </row>
    <row r="6886" spans="1:14" hidden="1" x14ac:dyDescent="0.3">
      <c r="A6886" s="5" t="s">
        <v>603</v>
      </c>
      <c r="B6886" s="5">
        <v>53</v>
      </c>
      <c r="C6886" s="5">
        <v>53.2</v>
      </c>
      <c r="D6886" s="5">
        <v>385</v>
      </c>
      <c r="E6886" s="4" t="s">
        <v>861</v>
      </c>
      <c r="F6886" s="12">
        <v>2.6</v>
      </c>
      <c r="G6886" s="4" t="s">
        <v>874</v>
      </c>
      <c r="H6886" s="4">
        <v>0</v>
      </c>
      <c r="I6886" s="4"/>
      <c r="J6886" s="17" t="s">
        <v>1348</v>
      </c>
      <c r="K6886" s="4"/>
      <c r="L6886" s="4">
        <v>1</v>
      </c>
      <c r="M6886" s="4" t="s">
        <v>1090</v>
      </c>
      <c r="N6886" s="4"/>
    </row>
    <row r="6887" spans="1:14" hidden="1" x14ac:dyDescent="0.3">
      <c r="A6887" s="5" t="s">
        <v>603</v>
      </c>
      <c r="B6887" s="5">
        <v>53</v>
      </c>
      <c r="C6887" s="5">
        <v>53.2</v>
      </c>
      <c r="D6887" s="5">
        <v>385</v>
      </c>
      <c r="E6887" s="4" t="s">
        <v>861</v>
      </c>
      <c r="F6887" s="12">
        <v>2.7</v>
      </c>
      <c r="G6887" s="4" t="s">
        <v>874</v>
      </c>
      <c r="H6887" s="4">
        <v>0</v>
      </c>
      <c r="I6887" s="4"/>
      <c r="J6887" s="17" t="s">
        <v>1348</v>
      </c>
      <c r="K6887" s="4"/>
      <c r="L6887" s="4">
        <v>1</v>
      </c>
      <c r="M6887" s="4" t="s">
        <v>1090</v>
      </c>
      <c r="N6887" s="4"/>
    </row>
    <row r="6888" spans="1:14" hidden="1" x14ac:dyDescent="0.3">
      <c r="A6888" s="5" t="s">
        <v>603</v>
      </c>
      <c r="B6888" s="5">
        <v>53</v>
      </c>
      <c r="C6888" s="5">
        <v>53.2</v>
      </c>
      <c r="D6888" s="5">
        <v>385</v>
      </c>
      <c r="E6888" s="4" t="s">
        <v>861</v>
      </c>
      <c r="F6888" s="12">
        <v>2.8</v>
      </c>
      <c r="G6888" s="4" t="s">
        <v>874</v>
      </c>
      <c r="H6888" s="4">
        <v>0</v>
      </c>
      <c r="I6888" s="4"/>
      <c r="J6888" s="17" t="s">
        <v>1348</v>
      </c>
      <c r="K6888" s="4"/>
      <c r="L6888" s="4">
        <v>1</v>
      </c>
      <c r="M6888" s="4" t="s">
        <v>1090</v>
      </c>
      <c r="N6888" s="4"/>
    </row>
    <row r="6889" spans="1:14" hidden="1" x14ac:dyDescent="0.3">
      <c r="A6889" s="5" t="s">
        <v>603</v>
      </c>
      <c r="B6889" s="5">
        <v>53</v>
      </c>
      <c r="C6889" s="5">
        <v>53.2</v>
      </c>
      <c r="D6889" s="5">
        <v>385</v>
      </c>
      <c r="E6889" s="4" t="s">
        <v>861</v>
      </c>
      <c r="F6889" s="12">
        <v>2.9</v>
      </c>
      <c r="G6889" s="4" t="s">
        <v>874</v>
      </c>
      <c r="H6889" s="4">
        <v>0</v>
      </c>
      <c r="I6889" s="4"/>
      <c r="J6889" s="17" t="s">
        <v>1348</v>
      </c>
      <c r="K6889" s="4"/>
      <c r="L6889" s="4">
        <v>1</v>
      </c>
      <c r="M6889" s="4" t="s">
        <v>1090</v>
      </c>
      <c r="N6889" s="4"/>
    </row>
    <row r="6890" spans="1:14" hidden="1" x14ac:dyDescent="0.3">
      <c r="A6890" s="5" t="s">
        <v>603</v>
      </c>
      <c r="B6890" s="5">
        <v>53</v>
      </c>
      <c r="C6890" s="5">
        <v>53.2</v>
      </c>
      <c r="D6890" s="5">
        <v>385</v>
      </c>
      <c r="E6890" s="4" t="s">
        <v>861</v>
      </c>
      <c r="F6890" s="12">
        <v>3</v>
      </c>
      <c r="G6890" s="4" t="s">
        <v>874</v>
      </c>
      <c r="H6890" s="4">
        <v>0</v>
      </c>
      <c r="I6890" s="4"/>
      <c r="J6890" s="17" t="s">
        <v>1348</v>
      </c>
      <c r="K6890" s="4"/>
      <c r="L6890" s="4">
        <v>1</v>
      </c>
      <c r="M6890" s="4" t="s">
        <v>1090</v>
      </c>
      <c r="N6890" s="4"/>
    </row>
    <row r="6891" spans="1:14" hidden="1" x14ac:dyDescent="0.3">
      <c r="A6891" s="5" t="s">
        <v>603</v>
      </c>
      <c r="B6891" s="5">
        <v>53</v>
      </c>
      <c r="C6891" s="5">
        <v>53.2</v>
      </c>
      <c r="D6891" s="5">
        <v>385</v>
      </c>
      <c r="E6891" s="4" t="s">
        <v>861</v>
      </c>
      <c r="F6891" s="12">
        <v>3.1</v>
      </c>
      <c r="G6891" s="4" t="s">
        <v>874</v>
      </c>
      <c r="H6891" s="4">
        <v>0</v>
      </c>
      <c r="I6891" s="4"/>
      <c r="J6891" s="17" t="s">
        <v>1348</v>
      </c>
      <c r="K6891" s="4"/>
      <c r="L6891" s="4">
        <v>1</v>
      </c>
      <c r="M6891" s="4" t="s">
        <v>1090</v>
      </c>
      <c r="N6891" s="4"/>
    </row>
    <row r="6892" spans="1:14" hidden="1" x14ac:dyDescent="0.3">
      <c r="A6892" s="5" t="s">
        <v>603</v>
      </c>
      <c r="B6892" s="5">
        <v>53</v>
      </c>
      <c r="C6892" s="5">
        <v>53.2</v>
      </c>
      <c r="D6892" s="5">
        <v>385</v>
      </c>
      <c r="E6892" s="4" t="s">
        <v>861</v>
      </c>
      <c r="F6892" s="12">
        <v>3.2</v>
      </c>
      <c r="G6892" s="4" t="s">
        <v>874</v>
      </c>
      <c r="H6892" s="4">
        <v>0</v>
      </c>
      <c r="I6892" s="4"/>
      <c r="J6892" s="17" t="s">
        <v>1348</v>
      </c>
      <c r="K6892" s="4"/>
      <c r="L6892" s="4">
        <v>1</v>
      </c>
      <c r="M6892" s="4" t="s">
        <v>1090</v>
      </c>
      <c r="N6892" s="4"/>
    </row>
    <row r="6893" spans="1:14" hidden="1" x14ac:dyDescent="0.3">
      <c r="A6893" s="5" t="s">
        <v>603</v>
      </c>
      <c r="B6893" s="5">
        <v>53</v>
      </c>
      <c r="C6893" s="5">
        <v>53.2</v>
      </c>
      <c r="D6893" s="5">
        <v>385</v>
      </c>
      <c r="E6893" s="4" t="s">
        <v>861</v>
      </c>
      <c r="F6893" s="12">
        <v>3.3000000000000003</v>
      </c>
      <c r="G6893" s="4" t="s">
        <v>874</v>
      </c>
      <c r="H6893" s="4">
        <v>0</v>
      </c>
      <c r="I6893" s="4"/>
      <c r="J6893" s="17" t="s">
        <v>1348</v>
      </c>
      <c r="K6893" s="4"/>
      <c r="L6893" s="4">
        <v>1</v>
      </c>
      <c r="M6893" s="4" t="s">
        <v>1090</v>
      </c>
      <c r="N6893" s="4"/>
    </row>
    <row r="6894" spans="1:14" hidden="1" x14ac:dyDescent="0.3">
      <c r="A6894" s="5" t="s">
        <v>603</v>
      </c>
      <c r="B6894" s="5">
        <v>53</v>
      </c>
      <c r="C6894" s="5">
        <v>53.2</v>
      </c>
      <c r="D6894" s="5">
        <v>385</v>
      </c>
      <c r="E6894" s="4" t="s">
        <v>861</v>
      </c>
      <c r="F6894" s="12">
        <v>3.4000000000000004</v>
      </c>
      <c r="G6894" s="4" t="s">
        <v>874</v>
      </c>
      <c r="H6894" s="4">
        <v>0</v>
      </c>
      <c r="I6894" s="4"/>
      <c r="J6894" s="17" t="s">
        <v>1348</v>
      </c>
      <c r="K6894" s="4"/>
      <c r="L6894" s="4">
        <v>1</v>
      </c>
      <c r="M6894" s="4" t="s">
        <v>1090</v>
      </c>
      <c r="N6894" s="4"/>
    </row>
    <row r="6895" spans="1:14" hidden="1" x14ac:dyDescent="0.3">
      <c r="A6895" s="5" t="s">
        <v>603</v>
      </c>
      <c r="B6895" s="5">
        <v>53</v>
      </c>
      <c r="C6895" s="5">
        <v>53.2</v>
      </c>
      <c r="D6895" s="5">
        <v>385</v>
      </c>
      <c r="E6895" s="4" t="s">
        <v>861</v>
      </c>
      <c r="F6895" s="12">
        <v>3.5</v>
      </c>
      <c r="G6895" s="4" t="s">
        <v>874</v>
      </c>
      <c r="H6895" s="4">
        <v>0</v>
      </c>
      <c r="I6895" s="4"/>
      <c r="J6895" s="17" t="s">
        <v>1348</v>
      </c>
      <c r="K6895" s="4"/>
      <c r="L6895" s="4">
        <v>1</v>
      </c>
      <c r="M6895" s="4" t="s">
        <v>1090</v>
      </c>
      <c r="N6895" s="4"/>
    </row>
    <row r="6896" spans="1:14" hidden="1" x14ac:dyDescent="0.3">
      <c r="A6896" s="5" t="s">
        <v>603</v>
      </c>
      <c r="B6896" s="5">
        <v>53</v>
      </c>
      <c r="C6896" s="5">
        <v>53.2</v>
      </c>
      <c r="D6896" s="5">
        <v>385</v>
      </c>
      <c r="E6896" s="4" t="s">
        <v>861</v>
      </c>
      <c r="F6896" s="12">
        <v>3.6</v>
      </c>
      <c r="G6896" s="4" t="s">
        <v>874</v>
      </c>
      <c r="H6896" s="4">
        <v>0</v>
      </c>
      <c r="I6896" s="4"/>
      <c r="J6896" s="17" t="s">
        <v>1348</v>
      </c>
      <c r="K6896" s="4"/>
      <c r="L6896" s="4">
        <v>1</v>
      </c>
      <c r="M6896" s="4" t="s">
        <v>1090</v>
      </c>
      <c r="N6896" s="4"/>
    </row>
    <row r="6897" spans="1:14" hidden="1" x14ac:dyDescent="0.3">
      <c r="A6897" s="5" t="s">
        <v>603</v>
      </c>
      <c r="B6897" s="5">
        <v>53</v>
      </c>
      <c r="C6897" s="5">
        <v>53.2</v>
      </c>
      <c r="D6897" s="5">
        <v>385</v>
      </c>
      <c r="E6897" s="4" t="s">
        <v>861</v>
      </c>
      <c r="F6897" s="12">
        <v>3.7</v>
      </c>
      <c r="G6897" s="4" t="s">
        <v>874</v>
      </c>
      <c r="H6897" s="4">
        <v>0</v>
      </c>
      <c r="I6897" s="4"/>
      <c r="J6897" s="17" t="s">
        <v>1348</v>
      </c>
      <c r="K6897" s="4"/>
      <c r="L6897" s="4">
        <v>1</v>
      </c>
      <c r="M6897" s="4" t="s">
        <v>1090</v>
      </c>
      <c r="N6897" s="4"/>
    </row>
    <row r="6898" spans="1:14" hidden="1" x14ac:dyDescent="0.3">
      <c r="A6898" s="5" t="s">
        <v>603</v>
      </c>
      <c r="B6898" s="5">
        <v>53</v>
      </c>
      <c r="C6898" s="5">
        <v>53.2</v>
      </c>
      <c r="D6898" s="5">
        <v>385</v>
      </c>
      <c r="E6898" s="4" t="s">
        <v>861</v>
      </c>
      <c r="F6898" s="12">
        <v>3.8000000000000003</v>
      </c>
      <c r="G6898" s="4" t="s">
        <v>874</v>
      </c>
      <c r="H6898" s="4">
        <v>0</v>
      </c>
      <c r="I6898" s="4"/>
      <c r="J6898" s="17" t="s">
        <v>1348</v>
      </c>
      <c r="K6898" s="4"/>
      <c r="L6898" s="4">
        <v>1</v>
      </c>
      <c r="M6898" s="4" t="s">
        <v>1090</v>
      </c>
      <c r="N6898" s="4"/>
    </row>
    <row r="6899" spans="1:14" hidden="1" x14ac:dyDescent="0.3">
      <c r="A6899" s="5" t="s">
        <v>603</v>
      </c>
      <c r="B6899" s="5">
        <v>53</v>
      </c>
      <c r="C6899" s="5">
        <v>53.2</v>
      </c>
      <c r="D6899" s="5">
        <v>385</v>
      </c>
      <c r="E6899" s="4" t="s">
        <v>861</v>
      </c>
      <c r="F6899" s="12">
        <v>3.9000000000000004</v>
      </c>
      <c r="G6899" s="4" t="s">
        <v>874</v>
      </c>
      <c r="H6899" s="4">
        <v>0</v>
      </c>
      <c r="I6899" s="4"/>
      <c r="J6899" s="17" t="s">
        <v>1348</v>
      </c>
      <c r="K6899" s="4"/>
      <c r="L6899" s="4">
        <v>1</v>
      </c>
      <c r="M6899" s="4" t="s">
        <v>1090</v>
      </c>
      <c r="N6899" s="4"/>
    </row>
    <row r="6900" spans="1:14" hidden="1" x14ac:dyDescent="0.3">
      <c r="A6900" s="5" t="s">
        <v>603</v>
      </c>
      <c r="B6900" s="5">
        <v>53</v>
      </c>
      <c r="C6900" s="5">
        <v>53.2</v>
      </c>
      <c r="D6900" s="5">
        <v>385</v>
      </c>
      <c r="E6900" s="4" t="s">
        <v>861</v>
      </c>
      <c r="F6900" s="12">
        <v>4</v>
      </c>
      <c r="G6900" s="4" t="s">
        <v>874</v>
      </c>
      <c r="H6900" s="4">
        <v>0</v>
      </c>
      <c r="I6900" s="4"/>
      <c r="J6900" s="17" t="s">
        <v>1348</v>
      </c>
      <c r="K6900" s="4"/>
      <c r="L6900" s="4">
        <v>1</v>
      </c>
      <c r="M6900" s="4" t="s">
        <v>1090</v>
      </c>
      <c r="N6900" s="4"/>
    </row>
    <row r="6901" spans="1:14" hidden="1" x14ac:dyDescent="0.3">
      <c r="A6901" s="5" t="s">
        <v>603</v>
      </c>
      <c r="B6901" s="5">
        <v>53</v>
      </c>
      <c r="C6901" s="5">
        <v>53.2</v>
      </c>
      <c r="D6901" s="5">
        <v>385</v>
      </c>
      <c r="E6901" s="4" t="s">
        <v>861</v>
      </c>
      <c r="F6901" s="12">
        <v>0</v>
      </c>
      <c r="G6901" s="4" t="s">
        <v>1341</v>
      </c>
      <c r="H6901" s="4">
        <v>0.17</v>
      </c>
      <c r="I6901" s="4"/>
      <c r="J6901" s="17" t="s">
        <v>1349</v>
      </c>
      <c r="K6901" s="4"/>
      <c r="L6901" s="4">
        <v>1</v>
      </c>
      <c r="M6901" s="4" t="s">
        <v>1090</v>
      </c>
      <c r="N6901" s="4"/>
    </row>
    <row r="6902" spans="1:14" hidden="1" x14ac:dyDescent="0.3">
      <c r="A6902" s="5" t="s">
        <v>603</v>
      </c>
      <c r="B6902" s="5">
        <v>53</v>
      </c>
      <c r="C6902" s="5">
        <v>53.2</v>
      </c>
      <c r="D6902" s="5">
        <v>385</v>
      </c>
      <c r="E6902" s="4" t="s">
        <v>861</v>
      </c>
      <c r="F6902" s="12">
        <v>1</v>
      </c>
      <c r="G6902" s="4" t="s">
        <v>1341</v>
      </c>
      <c r="H6902" s="4">
        <v>0.37</v>
      </c>
      <c r="I6902" s="4"/>
      <c r="J6902" s="17" t="s">
        <v>1349</v>
      </c>
      <c r="K6902" s="4"/>
      <c r="L6902" s="4">
        <v>1</v>
      </c>
      <c r="M6902" s="4" t="s">
        <v>1090</v>
      </c>
      <c r="N6902" s="4"/>
    </row>
    <row r="6903" spans="1:14" hidden="1" x14ac:dyDescent="0.3">
      <c r="A6903" s="5" t="s">
        <v>603</v>
      </c>
      <c r="B6903" s="5">
        <v>53</v>
      </c>
      <c r="C6903" s="5">
        <v>53.2</v>
      </c>
      <c r="D6903" s="5">
        <v>385</v>
      </c>
      <c r="E6903" s="4" t="s">
        <v>861</v>
      </c>
      <c r="F6903" s="12">
        <v>2</v>
      </c>
      <c r="G6903" s="4" t="s">
        <v>1341</v>
      </c>
      <c r="H6903" s="4">
        <v>0.6</v>
      </c>
      <c r="I6903" s="4"/>
      <c r="J6903" s="17" t="s">
        <v>1349</v>
      </c>
      <c r="K6903" s="4"/>
      <c r="L6903" s="4">
        <v>1</v>
      </c>
      <c r="M6903" s="4" t="s">
        <v>1090</v>
      </c>
      <c r="N6903" s="4"/>
    </row>
    <row r="6904" spans="1:14" hidden="1" x14ac:dyDescent="0.3">
      <c r="A6904" s="5" t="s">
        <v>603</v>
      </c>
      <c r="B6904" s="5">
        <v>53</v>
      </c>
      <c r="C6904" s="5">
        <v>53.2</v>
      </c>
      <c r="D6904" s="5">
        <v>385</v>
      </c>
      <c r="E6904" s="4" t="s">
        <v>861</v>
      </c>
      <c r="F6904" s="12">
        <v>3</v>
      </c>
      <c r="G6904" s="4" t="s">
        <v>1341</v>
      </c>
      <c r="H6904" s="4">
        <v>0.67</v>
      </c>
      <c r="I6904" s="4"/>
      <c r="J6904" s="17" t="s">
        <v>1349</v>
      </c>
      <c r="K6904" s="4"/>
      <c r="L6904" s="4">
        <v>1</v>
      </c>
      <c r="M6904" s="4" t="s">
        <v>1090</v>
      </c>
      <c r="N6904" s="4"/>
    </row>
    <row r="6905" spans="1:14" hidden="1" x14ac:dyDescent="0.3">
      <c r="A6905" s="5" t="s">
        <v>603</v>
      </c>
      <c r="B6905" s="5">
        <v>53</v>
      </c>
      <c r="C6905" s="5">
        <v>53.2</v>
      </c>
      <c r="D6905" s="5">
        <v>385</v>
      </c>
      <c r="E6905" s="4" t="s">
        <v>861</v>
      </c>
      <c r="F6905" s="12">
        <v>4</v>
      </c>
      <c r="G6905" s="4" t="s">
        <v>1341</v>
      </c>
      <c r="H6905" s="4">
        <v>0.85</v>
      </c>
      <c r="I6905" s="4"/>
      <c r="J6905" s="17" t="s">
        <v>1349</v>
      </c>
      <c r="K6905" s="4"/>
      <c r="L6905" s="4">
        <v>1</v>
      </c>
      <c r="M6905" s="4" t="s">
        <v>1090</v>
      </c>
      <c r="N6905" s="4"/>
    </row>
    <row r="6906" spans="1:14" hidden="1" x14ac:dyDescent="0.3">
      <c r="A6906" s="5" t="s">
        <v>603</v>
      </c>
      <c r="B6906" s="5">
        <v>53</v>
      </c>
      <c r="C6906" s="5">
        <v>53.2</v>
      </c>
      <c r="D6906" s="5">
        <v>385</v>
      </c>
      <c r="E6906" s="4" t="s">
        <v>861</v>
      </c>
      <c r="F6906" s="12">
        <v>5</v>
      </c>
      <c r="G6906" s="4" t="s">
        <v>1341</v>
      </c>
      <c r="H6906" s="4">
        <v>1.38</v>
      </c>
      <c r="I6906" s="4"/>
      <c r="J6906" s="17" t="s">
        <v>1349</v>
      </c>
      <c r="K6906" s="4"/>
      <c r="L6906" s="4">
        <v>1</v>
      </c>
      <c r="M6906" s="4" t="s">
        <v>1090</v>
      </c>
      <c r="N6906" s="4"/>
    </row>
    <row r="6907" spans="1:14" hidden="1" x14ac:dyDescent="0.3">
      <c r="A6907" s="5" t="s">
        <v>603</v>
      </c>
      <c r="B6907" s="5">
        <v>53</v>
      </c>
      <c r="C6907" s="5">
        <v>53.2</v>
      </c>
      <c r="D6907" s="5">
        <v>385</v>
      </c>
      <c r="E6907" s="4" t="s">
        <v>861</v>
      </c>
      <c r="F6907" s="12">
        <v>7.5</v>
      </c>
      <c r="G6907" s="4" t="s">
        <v>1341</v>
      </c>
      <c r="H6907" s="4">
        <v>2.37</v>
      </c>
      <c r="I6907" s="4"/>
      <c r="J6907" s="17" t="s">
        <v>1349</v>
      </c>
      <c r="K6907" s="4"/>
      <c r="L6907" s="4">
        <v>1</v>
      </c>
      <c r="M6907" s="4" t="s">
        <v>1090</v>
      </c>
      <c r="N6907" s="4"/>
    </row>
    <row r="6908" spans="1:14" hidden="1" x14ac:dyDescent="0.3">
      <c r="A6908" s="5" t="s">
        <v>603</v>
      </c>
      <c r="B6908" s="5">
        <v>53</v>
      </c>
      <c r="C6908" s="5">
        <v>53.2</v>
      </c>
      <c r="D6908" s="5">
        <v>385</v>
      </c>
      <c r="E6908" s="4" t="s">
        <v>861</v>
      </c>
      <c r="F6908" s="12">
        <v>10</v>
      </c>
      <c r="G6908" s="4" t="s">
        <v>1341</v>
      </c>
      <c r="H6908" s="4">
        <v>2.4300000000000002</v>
      </c>
      <c r="I6908" s="4"/>
      <c r="J6908" s="17" t="s">
        <v>1349</v>
      </c>
      <c r="K6908" s="4"/>
      <c r="L6908" s="4">
        <v>1</v>
      </c>
      <c r="M6908" s="4" t="s">
        <v>1090</v>
      </c>
      <c r="N6908" s="4"/>
    </row>
    <row r="6909" spans="1:14" hidden="1" x14ac:dyDescent="0.3">
      <c r="A6909" s="5" t="s">
        <v>603</v>
      </c>
      <c r="B6909" s="5">
        <v>53</v>
      </c>
      <c r="C6909" s="5">
        <v>53.2</v>
      </c>
      <c r="D6909" s="5">
        <v>385</v>
      </c>
      <c r="E6909" s="4" t="s">
        <v>861</v>
      </c>
      <c r="F6909" s="12">
        <v>14</v>
      </c>
      <c r="G6909" s="4" t="s">
        <v>1341</v>
      </c>
      <c r="H6909" s="4">
        <v>2.65</v>
      </c>
      <c r="I6909" s="4"/>
      <c r="J6909" s="17" t="s">
        <v>1349</v>
      </c>
      <c r="K6909" s="4"/>
      <c r="L6909" s="4">
        <v>1</v>
      </c>
      <c r="M6909" s="4" t="s">
        <v>1090</v>
      </c>
      <c r="N6909" s="4"/>
    </row>
    <row r="6910" spans="1:14" hidden="1" x14ac:dyDescent="0.3">
      <c r="A6910" s="5" t="s">
        <v>603</v>
      </c>
      <c r="B6910" s="5">
        <v>53</v>
      </c>
      <c r="C6910" s="5">
        <v>53.2</v>
      </c>
      <c r="D6910" s="5">
        <v>385</v>
      </c>
      <c r="E6910" s="4" t="s">
        <v>861</v>
      </c>
      <c r="F6910" s="12">
        <v>17</v>
      </c>
      <c r="G6910" s="4" t="s">
        <v>1341</v>
      </c>
      <c r="H6910" s="4"/>
      <c r="I6910" s="4"/>
      <c r="J6910" s="17" t="s">
        <v>1349</v>
      </c>
      <c r="K6910" s="4"/>
      <c r="L6910" s="4">
        <v>1</v>
      </c>
      <c r="M6910" s="4" t="s">
        <v>1090</v>
      </c>
      <c r="N6910" s="4"/>
    </row>
    <row r="6911" spans="1:14" hidden="1" x14ac:dyDescent="0.3">
      <c r="A6911" s="5" t="s">
        <v>603</v>
      </c>
      <c r="B6911" s="5">
        <v>53</v>
      </c>
      <c r="C6911" s="5">
        <v>53.2</v>
      </c>
      <c r="D6911" s="5">
        <v>385</v>
      </c>
      <c r="E6911" s="4" t="s">
        <v>861</v>
      </c>
      <c r="F6911" s="12">
        <v>20</v>
      </c>
      <c r="G6911" s="4" t="s">
        <v>1341</v>
      </c>
      <c r="H6911" s="4"/>
      <c r="I6911" s="4"/>
      <c r="J6911" s="17" t="s">
        <v>1349</v>
      </c>
      <c r="K6911" s="4"/>
      <c r="L6911" s="4">
        <v>1</v>
      </c>
      <c r="M6911" s="4" t="s">
        <v>1090</v>
      </c>
      <c r="N6911" s="4"/>
    </row>
    <row r="6912" spans="1:14" hidden="1" x14ac:dyDescent="0.3">
      <c r="A6912" s="5" t="s">
        <v>603</v>
      </c>
      <c r="B6912" s="5">
        <v>53</v>
      </c>
      <c r="C6912" s="5">
        <v>53.2</v>
      </c>
      <c r="D6912" s="5">
        <v>385</v>
      </c>
      <c r="E6912" s="4" t="s">
        <v>861</v>
      </c>
      <c r="F6912" s="12">
        <v>0</v>
      </c>
      <c r="G6912" s="4" t="s">
        <v>1342</v>
      </c>
      <c r="H6912" s="4">
        <v>0.5</v>
      </c>
      <c r="I6912" s="4"/>
      <c r="J6912" s="17" t="s">
        <v>1347</v>
      </c>
      <c r="K6912" s="4"/>
      <c r="L6912" s="4">
        <v>1</v>
      </c>
      <c r="M6912" s="4" t="s">
        <v>1090</v>
      </c>
      <c r="N6912" s="4"/>
    </row>
    <row r="6913" spans="1:14" hidden="1" x14ac:dyDescent="0.3">
      <c r="A6913" s="5" t="s">
        <v>603</v>
      </c>
      <c r="B6913" s="5">
        <v>53</v>
      </c>
      <c r="C6913" s="5">
        <v>53.2</v>
      </c>
      <c r="D6913" s="5">
        <v>385</v>
      </c>
      <c r="E6913" s="4" t="s">
        <v>861</v>
      </c>
      <c r="F6913" s="12">
        <v>1</v>
      </c>
      <c r="G6913" s="4" t="s">
        <v>1342</v>
      </c>
      <c r="H6913" s="4">
        <v>0.7</v>
      </c>
      <c r="I6913" s="4"/>
      <c r="J6913" s="17" t="s">
        <v>1347</v>
      </c>
      <c r="K6913" s="4"/>
      <c r="L6913" s="4">
        <v>1</v>
      </c>
      <c r="M6913" s="4" t="s">
        <v>1090</v>
      </c>
      <c r="N6913" s="4"/>
    </row>
    <row r="6914" spans="1:14" hidden="1" x14ac:dyDescent="0.3">
      <c r="A6914" s="5" t="s">
        <v>603</v>
      </c>
      <c r="B6914" s="5">
        <v>53</v>
      </c>
      <c r="C6914" s="5">
        <v>53.2</v>
      </c>
      <c r="D6914" s="5">
        <v>385</v>
      </c>
      <c r="E6914" s="4" t="s">
        <v>861</v>
      </c>
      <c r="F6914" s="12">
        <v>2</v>
      </c>
      <c r="G6914" s="4" t="s">
        <v>1342</v>
      </c>
      <c r="H6914" s="4">
        <v>1.5</v>
      </c>
      <c r="I6914" s="4"/>
      <c r="J6914" s="17" t="s">
        <v>1347</v>
      </c>
      <c r="K6914" s="4"/>
      <c r="L6914" s="4">
        <v>1</v>
      </c>
      <c r="M6914" s="4" t="s">
        <v>1090</v>
      </c>
      <c r="N6914" s="4"/>
    </row>
    <row r="6915" spans="1:14" hidden="1" x14ac:dyDescent="0.3">
      <c r="A6915" s="5" t="s">
        <v>603</v>
      </c>
      <c r="B6915" s="5">
        <v>53</v>
      </c>
      <c r="C6915" s="5">
        <v>53.2</v>
      </c>
      <c r="D6915" s="5">
        <v>385</v>
      </c>
      <c r="E6915" s="4" t="s">
        <v>861</v>
      </c>
      <c r="F6915" s="12">
        <v>3</v>
      </c>
      <c r="G6915" s="4" t="s">
        <v>1342</v>
      </c>
      <c r="H6915" s="4">
        <v>1.5</v>
      </c>
      <c r="I6915" s="4"/>
      <c r="J6915" s="17" t="s">
        <v>1347</v>
      </c>
      <c r="K6915" s="4"/>
      <c r="L6915" s="4">
        <v>1</v>
      </c>
      <c r="M6915" s="4" t="s">
        <v>1090</v>
      </c>
      <c r="N6915" s="4"/>
    </row>
    <row r="6916" spans="1:14" hidden="1" x14ac:dyDescent="0.3">
      <c r="A6916" s="5" t="s">
        <v>603</v>
      </c>
      <c r="B6916" s="5">
        <v>53</v>
      </c>
      <c r="C6916" s="5">
        <v>53.2</v>
      </c>
      <c r="D6916" s="5">
        <v>385</v>
      </c>
      <c r="E6916" s="4" t="s">
        <v>861</v>
      </c>
      <c r="F6916" s="12">
        <v>4</v>
      </c>
      <c r="G6916" s="4" t="s">
        <v>1342</v>
      </c>
      <c r="H6916" s="4">
        <v>1.7</v>
      </c>
      <c r="I6916" s="4"/>
      <c r="J6916" s="17" t="s">
        <v>1347</v>
      </c>
      <c r="K6916" s="4"/>
      <c r="L6916" s="4">
        <v>1</v>
      </c>
      <c r="M6916" s="4" t="s">
        <v>1090</v>
      </c>
      <c r="N6916" s="4"/>
    </row>
    <row r="6917" spans="1:14" hidden="1" x14ac:dyDescent="0.3">
      <c r="A6917" s="5" t="s">
        <v>603</v>
      </c>
      <c r="B6917" s="5">
        <v>53</v>
      </c>
      <c r="C6917" s="5">
        <v>53.2</v>
      </c>
      <c r="D6917" s="5">
        <v>385</v>
      </c>
      <c r="E6917" s="4" t="s">
        <v>861</v>
      </c>
      <c r="F6917" s="12">
        <v>5</v>
      </c>
      <c r="G6917" s="4" t="s">
        <v>1342</v>
      </c>
      <c r="H6917" s="4">
        <v>6.4</v>
      </c>
      <c r="I6917" s="4"/>
      <c r="J6917" s="17" t="s">
        <v>1347</v>
      </c>
      <c r="K6917" s="4"/>
      <c r="L6917" s="4">
        <v>1</v>
      </c>
      <c r="M6917" s="4" t="s">
        <v>1090</v>
      </c>
      <c r="N6917" s="4"/>
    </row>
    <row r="6918" spans="1:14" hidden="1" x14ac:dyDescent="0.3">
      <c r="A6918" s="5" t="s">
        <v>603</v>
      </c>
      <c r="B6918" s="5">
        <v>53</v>
      </c>
      <c r="C6918" s="5">
        <v>53.2</v>
      </c>
      <c r="D6918" s="5">
        <v>385</v>
      </c>
      <c r="E6918" s="4" t="s">
        <v>861</v>
      </c>
      <c r="F6918" s="12">
        <v>7.5</v>
      </c>
      <c r="G6918" s="4" t="s">
        <v>1342</v>
      </c>
      <c r="H6918" s="4">
        <v>12.3</v>
      </c>
      <c r="I6918" s="4"/>
      <c r="J6918" s="17" t="s">
        <v>1347</v>
      </c>
      <c r="K6918" s="4"/>
      <c r="L6918" s="4">
        <v>1</v>
      </c>
      <c r="M6918" s="4" t="s">
        <v>1090</v>
      </c>
      <c r="N6918" s="4"/>
    </row>
    <row r="6919" spans="1:14" hidden="1" x14ac:dyDescent="0.3">
      <c r="A6919" s="5" t="s">
        <v>603</v>
      </c>
      <c r="B6919" s="5">
        <v>53</v>
      </c>
      <c r="C6919" s="5">
        <v>53.2</v>
      </c>
      <c r="D6919" s="5">
        <v>385</v>
      </c>
      <c r="E6919" s="4" t="s">
        <v>861</v>
      </c>
      <c r="F6919" s="12">
        <v>10</v>
      </c>
      <c r="G6919" s="4" t="s">
        <v>1342</v>
      </c>
      <c r="H6919" s="4">
        <v>11.1</v>
      </c>
      <c r="I6919" s="4"/>
      <c r="J6919" s="17" t="s">
        <v>1347</v>
      </c>
      <c r="K6919" s="4"/>
      <c r="L6919" s="4">
        <v>1</v>
      </c>
      <c r="M6919" s="4" t="s">
        <v>1090</v>
      </c>
      <c r="N6919" s="4"/>
    </row>
    <row r="6920" spans="1:14" hidden="1" x14ac:dyDescent="0.3">
      <c r="A6920" s="5" t="s">
        <v>603</v>
      </c>
      <c r="B6920" s="5">
        <v>53</v>
      </c>
      <c r="C6920" s="5">
        <v>53.2</v>
      </c>
      <c r="D6920" s="5">
        <v>385</v>
      </c>
      <c r="E6920" s="4" t="s">
        <v>861</v>
      </c>
      <c r="F6920" s="12">
        <v>14</v>
      </c>
      <c r="G6920" s="4" t="s">
        <v>1342</v>
      </c>
      <c r="H6920" s="4">
        <v>23</v>
      </c>
      <c r="I6920" s="4"/>
      <c r="J6920" s="17" t="s">
        <v>1347</v>
      </c>
      <c r="K6920" s="4"/>
      <c r="L6920" s="4">
        <v>1</v>
      </c>
      <c r="M6920" s="4" t="s">
        <v>1090</v>
      </c>
      <c r="N6920" s="4"/>
    </row>
    <row r="6921" spans="1:14" hidden="1" x14ac:dyDescent="0.3">
      <c r="A6921" s="5" t="s">
        <v>603</v>
      </c>
      <c r="B6921" s="5">
        <v>53</v>
      </c>
      <c r="C6921" s="5">
        <v>53.2</v>
      </c>
      <c r="D6921" s="5">
        <v>385</v>
      </c>
      <c r="E6921" s="4" t="s">
        <v>861</v>
      </c>
      <c r="F6921" s="12">
        <v>17</v>
      </c>
      <c r="G6921" s="4" t="s">
        <v>1342</v>
      </c>
      <c r="H6921" s="4"/>
      <c r="I6921" s="4"/>
      <c r="J6921" s="17" t="s">
        <v>1347</v>
      </c>
      <c r="K6921" s="4"/>
      <c r="L6921" s="4">
        <v>1</v>
      </c>
      <c r="M6921" s="4" t="s">
        <v>1090</v>
      </c>
      <c r="N6921" s="4"/>
    </row>
    <row r="6922" spans="1:14" hidden="1" x14ac:dyDescent="0.3">
      <c r="A6922" s="5" t="s">
        <v>603</v>
      </c>
      <c r="B6922" s="5">
        <v>53</v>
      </c>
      <c r="C6922" s="5">
        <v>53.2</v>
      </c>
      <c r="D6922" s="5">
        <v>385</v>
      </c>
      <c r="E6922" s="4" t="s">
        <v>861</v>
      </c>
      <c r="F6922" s="12">
        <v>20</v>
      </c>
      <c r="G6922" s="4" t="s">
        <v>1342</v>
      </c>
      <c r="H6922" s="4"/>
      <c r="I6922" s="4"/>
      <c r="J6922" s="17" t="s">
        <v>1347</v>
      </c>
      <c r="K6922" s="4"/>
      <c r="L6922" s="4">
        <v>1</v>
      </c>
      <c r="M6922" s="4" t="s">
        <v>1090</v>
      </c>
      <c r="N6922" s="4"/>
    </row>
    <row r="6923" spans="1:14" hidden="1" x14ac:dyDescent="0.3">
      <c r="A6923" s="5" t="s">
        <v>603</v>
      </c>
      <c r="B6923" s="5">
        <v>53</v>
      </c>
      <c r="C6923" s="5">
        <v>53.2</v>
      </c>
      <c r="D6923" s="5">
        <v>385</v>
      </c>
      <c r="E6923" s="4" t="s">
        <v>861</v>
      </c>
      <c r="F6923" s="12" t="s">
        <v>922</v>
      </c>
      <c r="G6923" s="4" t="s">
        <v>1350</v>
      </c>
      <c r="H6923" s="4">
        <v>0.7</v>
      </c>
      <c r="I6923" s="4"/>
      <c r="J6923" s="17" t="s">
        <v>1347</v>
      </c>
      <c r="K6923" s="4"/>
      <c r="L6923" s="4">
        <v>1</v>
      </c>
      <c r="M6923" s="4" t="s">
        <v>1090</v>
      </c>
      <c r="N6923" s="4"/>
    </row>
    <row r="6924" spans="1:14" hidden="1" x14ac:dyDescent="0.3">
      <c r="A6924" s="5" t="s">
        <v>603</v>
      </c>
      <c r="B6924" s="5">
        <v>53</v>
      </c>
      <c r="C6924" s="5">
        <v>53.2</v>
      </c>
      <c r="D6924" s="5">
        <v>385</v>
      </c>
      <c r="E6924" s="4" t="s">
        <v>861</v>
      </c>
      <c r="F6924" s="12" t="s">
        <v>904</v>
      </c>
      <c r="G6924" s="4" t="s">
        <v>1350</v>
      </c>
      <c r="H6924" s="4">
        <v>0.9</v>
      </c>
      <c r="I6924" s="4"/>
      <c r="J6924" s="17" t="s">
        <v>1347</v>
      </c>
      <c r="K6924" s="4"/>
      <c r="L6924" s="4">
        <v>1</v>
      </c>
      <c r="M6924" s="4" t="s">
        <v>1090</v>
      </c>
      <c r="N6924" s="4"/>
    </row>
    <row r="6925" spans="1:14" hidden="1" x14ac:dyDescent="0.3">
      <c r="A6925" s="5" t="s">
        <v>603</v>
      </c>
      <c r="B6925" s="5">
        <v>53</v>
      </c>
      <c r="C6925" s="5">
        <v>53.2</v>
      </c>
      <c r="D6925" s="5">
        <v>385</v>
      </c>
      <c r="E6925" s="4" t="s">
        <v>861</v>
      </c>
      <c r="F6925" s="12" t="s">
        <v>905</v>
      </c>
      <c r="G6925" s="4" t="s">
        <v>1350</v>
      </c>
      <c r="H6925" s="4">
        <v>0.8</v>
      </c>
      <c r="I6925" s="4"/>
      <c r="J6925" s="17" t="s">
        <v>1347</v>
      </c>
      <c r="K6925" s="4"/>
      <c r="L6925" s="4">
        <v>1</v>
      </c>
      <c r="M6925" s="4" t="s">
        <v>1090</v>
      </c>
      <c r="N6925" s="4"/>
    </row>
    <row r="6926" spans="1:14" hidden="1" x14ac:dyDescent="0.3">
      <c r="A6926" s="5" t="s">
        <v>603</v>
      </c>
      <c r="B6926" s="5">
        <v>53</v>
      </c>
      <c r="C6926" s="5">
        <v>53.2</v>
      </c>
      <c r="D6926" s="5">
        <v>385</v>
      </c>
      <c r="E6926" s="4" t="s">
        <v>861</v>
      </c>
      <c r="F6926" s="12" t="s">
        <v>906</v>
      </c>
      <c r="G6926" s="4" t="s">
        <v>1350</v>
      </c>
      <c r="H6926" s="4">
        <v>0.9</v>
      </c>
      <c r="I6926" s="4"/>
      <c r="J6926" s="17" t="s">
        <v>1347</v>
      </c>
      <c r="K6926" s="4"/>
      <c r="L6926" s="4">
        <v>1</v>
      </c>
      <c r="M6926" s="4" t="s">
        <v>1090</v>
      </c>
      <c r="N6926" s="4"/>
    </row>
    <row r="6927" spans="1:14" hidden="1" x14ac:dyDescent="0.3">
      <c r="A6927" s="5" t="s">
        <v>603</v>
      </c>
      <c r="B6927" s="5">
        <v>53</v>
      </c>
      <c r="C6927" s="5">
        <v>53.2</v>
      </c>
      <c r="D6927" s="5">
        <v>385</v>
      </c>
      <c r="E6927" s="4" t="s">
        <v>861</v>
      </c>
      <c r="F6927" s="12" t="s">
        <v>903</v>
      </c>
      <c r="G6927" s="4" t="s">
        <v>1350</v>
      </c>
      <c r="H6927" s="4">
        <v>0.8</v>
      </c>
      <c r="I6927" s="4"/>
      <c r="J6927" s="17" t="s">
        <v>1347</v>
      </c>
      <c r="K6927" s="4"/>
      <c r="L6927" s="4">
        <v>1</v>
      </c>
      <c r="M6927" s="4" t="s">
        <v>1090</v>
      </c>
      <c r="N6927" s="4"/>
    </row>
    <row r="6928" spans="1:14" hidden="1" x14ac:dyDescent="0.3">
      <c r="A6928" s="5" t="s">
        <v>603</v>
      </c>
      <c r="B6928" s="5">
        <v>53</v>
      </c>
      <c r="C6928" s="5">
        <v>53.2</v>
      </c>
      <c r="D6928" s="5">
        <v>385</v>
      </c>
      <c r="E6928" s="4" t="s">
        <v>861</v>
      </c>
      <c r="F6928" s="12" t="s">
        <v>2100</v>
      </c>
      <c r="G6928" s="4" t="s">
        <v>1350</v>
      </c>
      <c r="H6928" s="4">
        <v>1.3</v>
      </c>
      <c r="I6928" s="4"/>
      <c r="J6928" s="17" t="s">
        <v>1347</v>
      </c>
      <c r="K6928" s="4"/>
      <c r="L6928" s="4">
        <v>1</v>
      </c>
      <c r="M6928" s="4" t="s">
        <v>1090</v>
      </c>
      <c r="N6928" s="4"/>
    </row>
    <row r="6929" spans="1:14" hidden="1" x14ac:dyDescent="0.3">
      <c r="A6929" s="5" t="s">
        <v>603</v>
      </c>
      <c r="B6929" s="5">
        <v>53</v>
      </c>
      <c r="C6929" s="5">
        <v>53.2</v>
      </c>
      <c r="D6929" s="5">
        <v>385</v>
      </c>
      <c r="E6929" s="4" t="s">
        <v>861</v>
      </c>
      <c r="F6929" s="12" t="s">
        <v>2101</v>
      </c>
      <c r="G6929" s="4" t="s">
        <v>1350</v>
      </c>
      <c r="H6929" s="4">
        <v>2.7</v>
      </c>
      <c r="I6929" s="4"/>
      <c r="J6929" s="17" t="s">
        <v>1347</v>
      </c>
      <c r="K6929" s="4"/>
      <c r="L6929" s="4">
        <v>1</v>
      </c>
      <c r="M6929" s="4" t="s">
        <v>1090</v>
      </c>
      <c r="N6929" s="4"/>
    </row>
    <row r="6930" spans="1:14" hidden="1" x14ac:dyDescent="0.3">
      <c r="A6930" s="5" t="s">
        <v>603</v>
      </c>
      <c r="B6930" s="5">
        <v>53</v>
      </c>
      <c r="C6930" s="5">
        <v>53.2</v>
      </c>
      <c r="D6930" s="5">
        <v>385</v>
      </c>
      <c r="E6930" s="4" t="s">
        <v>861</v>
      </c>
      <c r="F6930" s="12" t="s">
        <v>2102</v>
      </c>
      <c r="G6930" s="4" t="s">
        <v>1350</v>
      </c>
      <c r="H6930" s="4">
        <v>2.2000000000000002</v>
      </c>
      <c r="I6930" s="4"/>
      <c r="J6930" s="17" t="s">
        <v>1347</v>
      </c>
      <c r="K6930" s="4"/>
      <c r="L6930" s="4">
        <v>1</v>
      </c>
      <c r="M6930" s="4" t="s">
        <v>1090</v>
      </c>
      <c r="N6930" s="4"/>
    </row>
    <row r="6931" spans="1:14" hidden="1" x14ac:dyDescent="0.3">
      <c r="A6931" s="5" t="s">
        <v>603</v>
      </c>
      <c r="B6931" s="5">
        <v>53</v>
      </c>
      <c r="C6931" s="5">
        <v>53.2</v>
      </c>
      <c r="D6931" s="5">
        <v>385</v>
      </c>
      <c r="E6931" s="4" t="s">
        <v>861</v>
      </c>
      <c r="F6931" s="12" t="s">
        <v>2103</v>
      </c>
      <c r="G6931" s="4" t="s">
        <v>1350</v>
      </c>
      <c r="H6931" s="4">
        <v>2.9</v>
      </c>
      <c r="I6931" s="4"/>
      <c r="J6931" s="17" t="s">
        <v>1347</v>
      </c>
      <c r="K6931" s="4"/>
      <c r="L6931" s="4">
        <v>1</v>
      </c>
      <c r="M6931" s="4" t="s">
        <v>1090</v>
      </c>
      <c r="N6931" s="4"/>
    </row>
    <row r="6932" spans="1:14" hidden="1" x14ac:dyDescent="0.3">
      <c r="A6932" s="5" t="s">
        <v>603</v>
      </c>
      <c r="B6932" s="5">
        <v>53</v>
      </c>
      <c r="C6932" s="5">
        <v>53.2</v>
      </c>
      <c r="D6932" s="5">
        <v>385</v>
      </c>
      <c r="E6932" s="4" t="s">
        <v>861</v>
      </c>
      <c r="F6932" s="12" t="s">
        <v>2104</v>
      </c>
      <c r="G6932" s="4" t="s">
        <v>1350</v>
      </c>
      <c r="H6932" s="4"/>
      <c r="I6932" s="4"/>
      <c r="J6932" s="17" t="s">
        <v>1347</v>
      </c>
      <c r="K6932" s="4"/>
      <c r="L6932" s="4">
        <v>1</v>
      </c>
      <c r="M6932" s="4" t="s">
        <v>1090</v>
      </c>
      <c r="N6932" s="4"/>
    </row>
    <row r="6933" spans="1:14" hidden="1" x14ac:dyDescent="0.3">
      <c r="A6933" s="5" t="s">
        <v>603</v>
      </c>
      <c r="B6933" s="5">
        <v>53</v>
      </c>
      <c r="C6933" s="5">
        <v>53.2</v>
      </c>
      <c r="D6933" s="5">
        <v>385</v>
      </c>
      <c r="E6933" s="4" t="s">
        <v>861</v>
      </c>
      <c r="F6933" s="12" t="s">
        <v>2105</v>
      </c>
      <c r="G6933" s="4" t="s">
        <v>1350</v>
      </c>
      <c r="H6933" s="4"/>
      <c r="I6933" s="4"/>
      <c r="J6933" s="17" t="s">
        <v>1347</v>
      </c>
      <c r="K6933" s="4"/>
      <c r="L6933" s="4">
        <v>1</v>
      </c>
      <c r="M6933" s="4" t="s">
        <v>1090</v>
      </c>
      <c r="N6933" s="4"/>
    </row>
    <row r="6934" spans="1:14" hidden="1" x14ac:dyDescent="0.3">
      <c r="A6934" s="5" t="s">
        <v>603</v>
      </c>
      <c r="B6934" s="5">
        <v>53</v>
      </c>
      <c r="C6934" s="5">
        <v>53.2</v>
      </c>
      <c r="D6934" s="4">
        <v>385</v>
      </c>
      <c r="E6934" s="4" t="s">
        <v>861</v>
      </c>
      <c r="F6934" s="4" t="s">
        <v>901</v>
      </c>
      <c r="G6934" s="4" t="s">
        <v>1351</v>
      </c>
      <c r="H6934" s="4">
        <v>0.1</v>
      </c>
      <c r="I6934" s="4"/>
      <c r="J6934" s="4" t="s">
        <v>856</v>
      </c>
      <c r="K6934" s="4"/>
      <c r="L6934" s="4">
        <v>1</v>
      </c>
      <c r="M6934" s="4" t="s">
        <v>1090</v>
      </c>
      <c r="N6934" s="4"/>
    </row>
    <row r="6935" spans="1:14" hidden="1" x14ac:dyDescent="0.3">
      <c r="A6935" s="5" t="s">
        <v>603</v>
      </c>
      <c r="B6935" s="5">
        <v>53</v>
      </c>
      <c r="C6935" s="5">
        <v>53.2</v>
      </c>
      <c r="D6935" s="4">
        <v>385</v>
      </c>
      <c r="E6935" s="4" t="s">
        <v>861</v>
      </c>
      <c r="F6935" s="12" t="s">
        <v>901</v>
      </c>
      <c r="G6935" s="4" t="s">
        <v>963</v>
      </c>
      <c r="H6935" s="4">
        <v>99.9</v>
      </c>
      <c r="I6935" s="4"/>
      <c r="J6935" s="4" t="s">
        <v>856</v>
      </c>
      <c r="K6935" s="4"/>
      <c r="L6935" s="4">
        <v>1</v>
      </c>
      <c r="M6935" s="4" t="s">
        <v>1090</v>
      </c>
      <c r="N6935" s="4"/>
    </row>
    <row r="6936" spans="1:14" hidden="1" x14ac:dyDescent="0.3">
      <c r="A6936" s="5" t="s">
        <v>603</v>
      </c>
      <c r="B6936" s="5">
        <v>53</v>
      </c>
      <c r="C6936" s="5">
        <v>53.2</v>
      </c>
      <c r="D6936" s="4">
        <v>385</v>
      </c>
      <c r="E6936" s="4" t="s">
        <v>861</v>
      </c>
      <c r="F6936" s="4" t="s">
        <v>901</v>
      </c>
      <c r="G6936" s="4" t="s">
        <v>943</v>
      </c>
      <c r="H6936" s="4">
        <v>0</v>
      </c>
      <c r="I6936" s="4"/>
      <c r="J6936" s="4" t="s">
        <v>856</v>
      </c>
      <c r="K6936" s="4"/>
      <c r="L6936" s="4">
        <v>1</v>
      </c>
      <c r="M6936" s="4" t="s">
        <v>1090</v>
      </c>
      <c r="N6936" s="4"/>
    </row>
    <row r="6937" spans="1:14" hidden="1" x14ac:dyDescent="0.3">
      <c r="A6937" s="5" t="s">
        <v>603</v>
      </c>
      <c r="B6937" s="5">
        <v>53</v>
      </c>
      <c r="C6937" s="5">
        <v>53.2</v>
      </c>
      <c r="D6937" s="4">
        <v>385</v>
      </c>
      <c r="E6937" s="4" t="s">
        <v>861</v>
      </c>
      <c r="F6937" s="4" t="s">
        <v>901</v>
      </c>
      <c r="G6937" s="4" t="s">
        <v>1760</v>
      </c>
      <c r="H6937" s="52">
        <v>1.9953454118571741</v>
      </c>
      <c r="I6937" s="4"/>
      <c r="J6937" s="4"/>
      <c r="K6937" s="4"/>
      <c r="L6937" s="4">
        <v>1</v>
      </c>
      <c r="M6937" s="4" t="s">
        <v>1904</v>
      </c>
      <c r="N6937" s="4"/>
    </row>
    <row r="6938" spans="1:14" hidden="1" x14ac:dyDescent="0.3">
      <c r="A6938" s="5" t="s">
        <v>603</v>
      </c>
      <c r="B6938" s="5">
        <v>53</v>
      </c>
      <c r="C6938" s="5">
        <v>53.2</v>
      </c>
      <c r="D6938" s="4">
        <v>385</v>
      </c>
      <c r="E6938" s="4" t="s">
        <v>861</v>
      </c>
      <c r="F6938" s="4" t="s">
        <v>901</v>
      </c>
      <c r="G6938" s="4" t="s">
        <v>967</v>
      </c>
      <c r="H6938" s="4">
        <v>1.5676506294482057E-2</v>
      </c>
      <c r="I6938" s="4"/>
      <c r="J6938" s="4" t="s">
        <v>856</v>
      </c>
      <c r="K6938" s="4"/>
      <c r="L6938" s="4">
        <v>1</v>
      </c>
      <c r="M6938" s="4" t="s">
        <v>1090</v>
      </c>
      <c r="N6938" s="4"/>
    </row>
    <row r="6939" spans="1:14" hidden="1" x14ac:dyDescent="0.3">
      <c r="A6939" s="5" t="s">
        <v>603</v>
      </c>
      <c r="B6939" s="5">
        <v>53</v>
      </c>
      <c r="C6939" s="5">
        <v>53.2</v>
      </c>
      <c r="D6939" s="4">
        <v>385</v>
      </c>
      <c r="E6939" s="4" t="s">
        <v>861</v>
      </c>
      <c r="F6939" s="12" t="s">
        <v>901</v>
      </c>
      <c r="G6939" s="4" t="s">
        <v>1759</v>
      </c>
      <c r="H6939" s="4">
        <v>3.1280044908644881E-2</v>
      </c>
      <c r="I6939" s="4"/>
      <c r="J6939" s="4" t="s">
        <v>856</v>
      </c>
      <c r="K6939" s="4"/>
      <c r="L6939" s="4">
        <v>1</v>
      </c>
      <c r="M6939" s="4" t="s">
        <v>1090</v>
      </c>
      <c r="N6939" s="4"/>
    </row>
    <row r="6940" spans="1:14" hidden="1" x14ac:dyDescent="0.3">
      <c r="A6940" s="5" t="s">
        <v>603</v>
      </c>
      <c r="B6940" s="5">
        <v>53</v>
      </c>
      <c r="C6940" s="5">
        <v>53.2</v>
      </c>
      <c r="D6940" s="4">
        <v>385</v>
      </c>
      <c r="E6940" s="4" t="s">
        <v>861</v>
      </c>
      <c r="F6940" s="4" t="s">
        <v>901</v>
      </c>
      <c r="G6940" s="4" t="s">
        <v>1352</v>
      </c>
      <c r="H6940" s="4">
        <v>0.374</v>
      </c>
      <c r="I6940" s="4"/>
      <c r="J6940" s="4"/>
      <c r="K6940" s="4"/>
      <c r="L6940" s="4">
        <v>1</v>
      </c>
      <c r="M6940" s="4" t="s">
        <v>1090</v>
      </c>
      <c r="N6940" s="4"/>
    </row>
    <row r="6941" spans="1:14" hidden="1" x14ac:dyDescent="0.3">
      <c r="A6941" s="5" t="s">
        <v>603</v>
      </c>
      <c r="B6941" s="5">
        <v>53</v>
      </c>
      <c r="C6941" s="5">
        <v>53.2</v>
      </c>
      <c r="D6941" s="4">
        <v>385</v>
      </c>
      <c r="E6941" s="4" t="s">
        <v>861</v>
      </c>
      <c r="F6941" s="4" t="s">
        <v>901</v>
      </c>
      <c r="G6941" s="4" t="s">
        <v>853</v>
      </c>
      <c r="H6941" s="4"/>
      <c r="I6941" s="4"/>
      <c r="J6941" s="4" t="s">
        <v>1355</v>
      </c>
      <c r="K6941" s="4"/>
      <c r="L6941" s="4">
        <v>1</v>
      </c>
      <c r="M6941" s="4" t="s">
        <v>1090</v>
      </c>
      <c r="N6941" s="4"/>
    </row>
    <row r="6942" spans="1:14" hidden="1" x14ac:dyDescent="0.3">
      <c r="A6942" s="5" t="s">
        <v>603</v>
      </c>
      <c r="B6942" s="5">
        <v>53</v>
      </c>
      <c r="C6942" s="5">
        <v>53.2</v>
      </c>
      <c r="D6942" s="4">
        <v>386</v>
      </c>
      <c r="E6942" s="4" t="s">
        <v>861</v>
      </c>
      <c r="F6942" s="4" t="s">
        <v>901</v>
      </c>
      <c r="G6942" s="4" t="s">
        <v>1351</v>
      </c>
      <c r="H6942" s="4">
        <v>2.4</v>
      </c>
      <c r="I6942" s="4"/>
      <c r="J6942" s="4" t="s">
        <v>856</v>
      </c>
      <c r="K6942" s="4"/>
      <c r="L6942" s="4">
        <v>1</v>
      </c>
      <c r="M6942" s="4" t="s">
        <v>1090</v>
      </c>
      <c r="N6942" s="4"/>
    </row>
    <row r="6943" spans="1:14" hidden="1" x14ac:dyDescent="0.3">
      <c r="A6943" s="5" t="s">
        <v>603</v>
      </c>
      <c r="B6943" s="5">
        <v>53</v>
      </c>
      <c r="C6943" s="5">
        <v>53.2</v>
      </c>
      <c r="D6943" s="4">
        <v>386</v>
      </c>
      <c r="E6943" s="4" t="s">
        <v>861</v>
      </c>
      <c r="F6943" s="12" t="s">
        <v>901</v>
      </c>
      <c r="G6943" s="4" t="s">
        <v>963</v>
      </c>
      <c r="H6943" s="4">
        <v>97.6</v>
      </c>
      <c r="I6943" s="4"/>
      <c r="J6943" s="4" t="s">
        <v>856</v>
      </c>
      <c r="K6943" s="4"/>
      <c r="L6943" s="4">
        <v>1</v>
      </c>
      <c r="M6943" s="4" t="s">
        <v>1090</v>
      </c>
      <c r="N6943" s="4"/>
    </row>
    <row r="6944" spans="1:14" hidden="1" x14ac:dyDescent="0.3">
      <c r="A6944" s="5" t="s">
        <v>603</v>
      </c>
      <c r="B6944" s="5">
        <v>53</v>
      </c>
      <c r="C6944" s="5">
        <v>53.2</v>
      </c>
      <c r="D6944" s="4">
        <v>386</v>
      </c>
      <c r="E6944" s="4" t="s">
        <v>861</v>
      </c>
      <c r="F6944" s="4" t="s">
        <v>901</v>
      </c>
      <c r="G6944" s="4" t="s">
        <v>943</v>
      </c>
      <c r="H6944" s="4">
        <v>0</v>
      </c>
      <c r="I6944" s="4"/>
      <c r="J6944" s="4" t="s">
        <v>856</v>
      </c>
      <c r="K6944" s="4"/>
      <c r="L6944" s="4">
        <v>1</v>
      </c>
      <c r="M6944" s="4" t="s">
        <v>1090</v>
      </c>
      <c r="N6944" s="4"/>
    </row>
    <row r="6945" spans="1:14" hidden="1" x14ac:dyDescent="0.3">
      <c r="A6945" s="5" t="s">
        <v>603</v>
      </c>
      <c r="B6945" s="5">
        <v>53</v>
      </c>
      <c r="C6945" s="5">
        <v>53.2</v>
      </c>
      <c r="D6945" s="4">
        <v>386</v>
      </c>
      <c r="E6945" s="4" t="s">
        <v>861</v>
      </c>
      <c r="F6945" s="4" t="s">
        <v>901</v>
      </c>
      <c r="G6945" s="4" t="s">
        <v>1760</v>
      </c>
      <c r="H6945" s="52">
        <v>2.8095313123999515</v>
      </c>
      <c r="I6945" s="4"/>
      <c r="J6945" s="4"/>
      <c r="K6945" s="4"/>
      <c r="L6945" s="4">
        <v>1</v>
      </c>
      <c r="M6945" s="4" t="s">
        <v>1904</v>
      </c>
      <c r="N6945" s="4"/>
    </row>
    <row r="6946" spans="1:14" hidden="1" x14ac:dyDescent="0.3">
      <c r="A6946" s="5" t="s">
        <v>603</v>
      </c>
      <c r="B6946" s="5">
        <v>53</v>
      </c>
      <c r="C6946" s="5">
        <v>53.2</v>
      </c>
      <c r="D6946" s="4">
        <v>386</v>
      </c>
      <c r="E6946" s="4" t="s">
        <v>861</v>
      </c>
      <c r="F6946" s="4" t="s">
        <v>901</v>
      </c>
      <c r="G6946" s="4" t="s">
        <v>967</v>
      </c>
      <c r="H6946" s="4">
        <v>1.8253576182184355E-2</v>
      </c>
      <c r="I6946" s="4"/>
      <c r="J6946" s="4" t="s">
        <v>856</v>
      </c>
      <c r="K6946" s="4"/>
      <c r="L6946" s="4">
        <v>1</v>
      </c>
      <c r="M6946" s="4" t="s">
        <v>1090</v>
      </c>
      <c r="N6946" s="4"/>
    </row>
    <row r="6947" spans="1:14" hidden="1" x14ac:dyDescent="0.3">
      <c r="A6947" s="5" t="s">
        <v>603</v>
      </c>
      <c r="B6947" s="5">
        <v>53</v>
      </c>
      <c r="C6947" s="5">
        <v>53.2</v>
      </c>
      <c r="D6947" s="4">
        <v>386</v>
      </c>
      <c r="E6947" s="4" t="s">
        <v>861</v>
      </c>
      <c r="F6947" s="12" t="s">
        <v>901</v>
      </c>
      <c r="G6947" s="4" t="s">
        <v>1759</v>
      </c>
      <c r="H6947" s="4">
        <v>5.1283993847124905E-2</v>
      </c>
      <c r="I6947" s="4"/>
      <c r="J6947" s="4" t="s">
        <v>856</v>
      </c>
      <c r="K6947" s="4"/>
      <c r="L6947" s="4">
        <v>1</v>
      </c>
      <c r="M6947" s="4" t="s">
        <v>1090</v>
      </c>
      <c r="N6947" s="4"/>
    </row>
    <row r="6948" spans="1:14" hidden="1" x14ac:dyDescent="0.3">
      <c r="A6948" s="5" t="s">
        <v>603</v>
      </c>
      <c r="B6948" s="5">
        <v>53</v>
      </c>
      <c r="C6948" s="5">
        <v>53.2</v>
      </c>
      <c r="D6948" s="4">
        <v>386</v>
      </c>
      <c r="E6948" s="4" t="s">
        <v>861</v>
      </c>
      <c r="F6948" s="4" t="s">
        <v>901</v>
      </c>
      <c r="G6948" s="4" t="s">
        <v>1352</v>
      </c>
      <c r="H6948" s="4">
        <v>0.38500000000000001</v>
      </c>
      <c r="I6948" s="4"/>
      <c r="J6948" s="4"/>
      <c r="K6948" s="4"/>
      <c r="L6948" s="4">
        <v>1</v>
      </c>
      <c r="M6948" s="4" t="s">
        <v>1090</v>
      </c>
      <c r="N6948" s="4"/>
    </row>
    <row r="6949" spans="1:14" hidden="1" x14ac:dyDescent="0.3">
      <c r="A6949" s="5" t="s">
        <v>603</v>
      </c>
      <c r="B6949" s="5">
        <v>53</v>
      </c>
      <c r="C6949" s="5">
        <v>53.2</v>
      </c>
      <c r="D6949" s="4">
        <v>386</v>
      </c>
      <c r="E6949" s="4" t="s">
        <v>861</v>
      </c>
      <c r="F6949" s="4" t="s">
        <v>901</v>
      </c>
      <c r="G6949" s="4" t="s">
        <v>853</v>
      </c>
      <c r="H6949" s="4"/>
      <c r="I6949" s="4"/>
      <c r="J6949" s="4" t="s">
        <v>1355</v>
      </c>
      <c r="K6949" s="4"/>
      <c r="L6949" s="4">
        <v>1</v>
      </c>
      <c r="M6949" s="4" t="s">
        <v>1090</v>
      </c>
      <c r="N6949" s="4"/>
    </row>
    <row r="6950" spans="1:14" hidden="1" x14ac:dyDescent="0.3">
      <c r="A6950" s="5" t="s">
        <v>603</v>
      </c>
      <c r="B6950" s="5">
        <v>53</v>
      </c>
      <c r="C6950" s="5">
        <v>53.2</v>
      </c>
      <c r="D6950" s="4">
        <v>387</v>
      </c>
      <c r="E6950" s="4" t="s">
        <v>861</v>
      </c>
      <c r="F6950" s="4" t="s">
        <v>901</v>
      </c>
      <c r="G6950" s="4" t="s">
        <v>1351</v>
      </c>
      <c r="H6950" s="4">
        <v>0</v>
      </c>
      <c r="I6950" s="4"/>
      <c r="J6950" s="4" t="s">
        <v>856</v>
      </c>
      <c r="K6950" s="4"/>
      <c r="L6950" s="4">
        <v>1</v>
      </c>
      <c r="M6950" s="4" t="s">
        <v>1090</v>
      </c>
      <c r="N6950" s="4"/>
    </row>
    <row r="6951" spans="1:14" hidden="1" x14ac:dyDescent="0.3">
      <c r="A6951" s="5" t="s">
        <v>603</v>
      </c>
      <c r="B6951" s="5">
        <v>53</v>
      </c>
      <c r="C6951" s="5">
        <v>53.2</v>
      </c>
      <c r="D6951" s="4">
        <v>387</v>
      </c>
      <c r="E6951" s="4" t="s">
        <v>861</v>
      </c>
      <c r="F6951" s="12" t="s">
        <v>901</v>
      </c>
      <c r="G6951" s="4" t="s">
        <v>963</v>
      </c>
      <c r="H6951" s="4">
        <v>100</v>
      </c>
      <c r="I6951" s="4"/>
      <c r="J6951" s="4" t="s">
        <v>856</v>
      </c>
      <c r="K6951" s="4"/>
      <c r="L6951" s="4">
        <v>1</v>
      </c>
      <c r="M6951" s="4" t="s">
        <v>1090</v>
      </c>
      <c r="N6951" s="4"/>
    </row>
    <row r="6952" spans="1:14" hidden="1" x14ac:dyDescent="0.3">
      <c r="A6952" s="5" t="s">
        <v>603</v>
      </c>
      <c r="B6952" s="5">
        <v>53</v>
      </c>
      <c r="C6952" s="5">
        <v>53.2</v>
      </c>
      <c r="D6952" s="4">
        <v>387</v>
      </c>
      <c r="E6952" s="4" t="s">
        <v>861</v>
      </c>
      <c r="F6952" s="4" t="s">
        <v>901</v>
      </c>
      <c r="G6952" s="4" t="s">
        <v>943</v>
      </c>
      <c r="H6952" s="4">
        <v>0</v>
      </c>
      <c r="I6952" s="4"/>
      <c r="J6952" s="4" t="s">
        <v>856</v>
      </c>
      <c r="K6952" s="4"/>
      <c r="L6952" s="4">
        <v>1</v>
      </c>
      <c r="M6952" s="4" t="s">
        <v>1090</v>
      </c>
      <c r="N6952" s="4"/>
    </row>
    <row r="6953" spans="1:14" hidden="1" x14ac:dyDescent="0.3">
      <c r="A6953" s="5" t="s">
        <v>603</v>
      </c>
      <c r="B6953" s="5">
        <v>53</v>
      </c>
      <c r="C6953" s="5">
        <v>53.2</v>
      </c>
      <c r="D6953" s="4">
        <v>387</v>
      </c>
      <c r="E6953" s="4" t="s">
        <v>861</v>
      </c>
      <c r="F6953" s="4" t="s">
        <v>901</v>
      </c>
      <c r="G6953" s="4" t="s">
        <v>1760</v>
      </c>
      <c r="H6953" s="52">
        <v>2.3670342838840681</v>
      </c>
      <c r="I6953" s="4"/>
      <c r="J6953" s="4"/>
      <c r="K6953" s="4"/>
      <c r="L6953" s="4">
        <v>1</v>
      </c>
      <c r="M6953" s="4" t="s">
        <v>1904</v>
      </c>
      <c r="N6953" s="4"/>
    </row>
    <row r="6954" spans="1:14" hidden="1" x14ac:dyDescent="0.3">
      <c r="A6954" s="5" t="s">
        <v>603</v>
      </c>
      <c r="B6954" s="5">
        <v>53</v>
      </c>
      <c r="C6954" s="5">
        <v>53.2</v>
      </c>
      <c r="D6954" s="4">
        <v>387</v>
      </c>
      <c r="E6954" s="4" t="s">
        <v>861</v>
      </c>
      <c r="F6954" s="4" t="s">
        <v>901</v>
      </c>
      <c r="G6954" s="4" t="s">
        <v>967</v>
      </c>
      <c r="H6954" s="4">
        <v>1.9511551098068521E-2</v>
      </c>
      <c r="I6954" s="4"/>
      <c r="J6954" s="4" t="s">
        <v>856</v>
      </c>
      <c r="K6954" s="4"/>
      <c r="L6954" s="4">
        <v>1</v>
      </c>
      <c r="M6954" s="4" t="s">
        <v>1090</v>
      </c>
      <c r="N6954" s="4"/>
    </row>
    <row r="6955" spans="1:14" hidden="1" x14ac:dyDescent="0.3">
      <c r="A6955" s="5" t="s">
        <v>603</v>
      </c>
      <c r="B6955" s="5">
        <v>53</v>
      </c>
      <c r="C6955" s="5">
        <v>53.2</v>
      </c>
      <c r="D6955" s="4">
        <v>387</v>
      </c>
      <c r="E6955" s="4" t="s">
        <v>861</v>
      </c>
      <c r="F6955" s="12" t="s">
        <v>901</v>
      </c>
      <c r="G6955" s="4" t="s">
        <v>1759</v>
      </c>
      <c r="H6955" s="4">
        <v>4.6184510380884024E-2</v>
      </c>
      <c r="I6955" s="4"/>
      <c r="J6955" s="4" t="s">
        <v>856</v>
      </c>
      <c r="K6955" s="4"/>
      <c r="L6955" s="4">
        <v>1</v>
      </c>
      <c r="M6955" s="4" t="s">
        <v>1090</v>
      </c>
      <c r="N6955" s="4"/>
    </row>
    <row r="6956" spans="1:14" hidden="1" x14ac:dyDescent="0.3">
      <c r="A6956" s="5" t="s">
        <v>603</v>
      </c>
      <c r="B6956" s="5">
        <v>53</v>
      </c>
      <c r="C6956" s="5">
        <v>53.2</v>
      </c>
      <c r="D6956" s="4">
        <v>387</v>
      </c>
      <c r="E6956" s="4" t="s">
        <v>861</v>
      </c>
      <c r="F6956" s="4" t="s">
        <v>901</v>
      </c>
      <c r="G6956" s="4" t="s">
        <v>1352</v>
      </c>
      <c r="H6956" s="4">
        <v>0.42499999999999999</v>
      </c>
      <c r="I6956" s="4"/>
      <c r="J6956" s="4"/>
      <c r="K6956" s="4"/>
      <c r="L6956" s="4">
        <v>1</v>
      </c>
      <c r="M6956" s="4" t="s">
        <v>1090</v>
      </c>
      <c r="N6956" s="4"/>
    </row>
    <row r="6957" spans="1:14" hidden="1" x14ac:dyDescent="0.3">
      <c r="A6957" s="5" t="s">
        <v>603</v>
      </c>
      <c r="B6957" s="5">
        <v>53</v>
      </c>
      <c r="C6957" s="5">
        <v>53.2</v>
      </c>
      <c r="D6957" s="4">
        <v>387</v>
      </c>
      <c r="E6957" s="4" t="s">
        <v>861</v>
      </c>
      <c r="F6957" s="4" t="s">
        <v>901</v>
      </c>
      <c r="G6957" s="4" t="s">
        <v>853</v>
      </c>
      <c r="H6957" s="4"/>
      <c r="I6957" s="4"/>
      <c r="J6957" s="4" t="s">
        <v>1355</v>
      </c>
      <c r="K6957" s="4"/>
      <c r="L6957" s="4">
        <v>1</v>
      </c>
      <c r="M6957" s="4" t="s">
        <v>1090</v>
      </c>
      <c r="N6957" s="4"/>
    </row>
    <row r="6958" spans="1:14" hidden="1" x14ac:dyDescent="0.3">
      <c r="A6958" s="5" t="s">
        <v>603</v>
      </c>
      <c r="B6958" s="5">
        <v>53</v>
      </c>
      <c r="C6958" s="5">
        <v>53.2</v>
      </c>
      <c r="D6958" s="4">
        <v>388</v>
      </c>
      <c r="E6958" s="4" t="s">
        <v>861</v>
      </c>
      <c r="F6958" s="4" t="s">
        <v>901</v>
      </c>
      <c r="G6958" s="4" t="s">
        <v>1351</v>
      </c>
      <c r="H6958" s="4">
        <v>1.3</v>
      </c>
      <c r="I6958" s="4"/>
      <c r="J6958" s="4" t="s">
        <v>856</v>
      </c>
      <c r="K6958" s="4"/>
      <c r="L6958" s="4">
        <v>1</v>
      </c>
      <c r="M6958" s="4" t="s">
        <v>1090</v>
      </c>
      <c r="N6958" s="4"/>
    </row>
    <row r="6959" spans="1:14" hidden="1" x14ac:dyDescent="0.3">
      <c r="A6959" s="5" t="s">
        <v>603</v>
      </c>
      <c r="B6959" s="5">
        <v>53</v>
      </c>
      <c r="C6959" s="5">
        <v>53.2</v>
      </c>
      <c r="D6959" s="4">
        <v>388</v>
      </c>
      <c r="E6959" s="4" t="s">
        <v>861</v>
      </c>
      <c r="F6959" s="12" t="s">
        <v>901</v>
      </c>
      <c r="G6959" s="4" t="s">
        <v>963</v>
      </c>
      <c r="H6959" s="4">
        <v>98.7</v>
      </c>
      <c r="I6959" s="4"/>
      <c r="J6959" s="4" t="s">
        <v>856</v>
      </c>
      <c r="K6959" s="4"/>
      <c r="L6959" s="4">
        <v>1</v>
      </c>
      <c r="M6959" s="4" t="s">
        <v>1090</v>
      </c>
      <c r="N6959" s="4"/>
    </row>
    <row r="6960" spans="1:14" hidden="1" x14ac:dyDescent="0.3">
      <c r="A6960" s="5" t="s">
        <v>603</v>
      </c>
      <c r="B6960" s="5">
        <v>53</v>
      </c>
      <c r="C6960" s="5">
        <v>53.2</v>
      </c>
      <c r="D6960" s="4">
        <v>388</v>
      </c>
      <c r="E6960" s="4" t="s">
        <v>861</v>
      </c>
      <c r="F6960" s="4" t="s">
        <v>901</v>
      </c>
      <c r="G6960" s="4" t="s">
        <v>943</v>
      </c>
      <c r="H6960" s="4">
        <v>0</v>
      </c>
      <c r="I6960" s="4"/>
      <c r="J6960" s="4" t="s">
        <v>856</v>
      </c>
      <c r="K6960" s="4"/>
      <c r="L6960" s="4">
        <v>1</v>
      </c>
      <c r="M6960" s="4" t="s">
        <v>1090</v>
      </c>
      <c r="N6960" s="4"/>
    </row>
    <row r="6961" spans="1:14" hidden="1" x14ac:dyDescent="0.3">
      <c r="A6961" s="5" t="s">
        <v>603</v>
      </c>
      <c r="B6961" s="5">
        <v>53</v>
      </c>
      <c r="C6961" s="5">
        <v>53.2</v>
      </c>
      <c r="D6961" s="4">
        <v>388</v>
      </c>
      <c r="E6961" s="4" t="s">
        <v>861</v>
      </c>
      <c r="F6961" s="4" t="s">
        <v>901</v>
      </c>
      <c r="G6961" s="4" t="s">
        <v>1760</v>
      </c>
      <c r="H6961" s="52">
        <v>3.9145114695210186</v>
      </c>
      <c r="I6961" s="4"/>
      <c r="J6961" s="4"/>
      <c r="K6961" s="4"/>
      <c r="L6961" s="4">
        <v>1</v>
      </c>
      <c r="M6961" s="4" t="s">
        <v>1904</v>
      </c>
      <c r="N6961" s="4"/>
    </row>
    <row r="6962" spans="1:14" hidden="1" x14ac:dyDescent="0.3">
      <c r="A6962" s="5" t="s">
        <v>603</v>
      </c>
      <c r="B6962" s="5">
        <v>53</v>
      </c>
      <c r="C6962" s="5">
        <v>53.2</v>
      </c>
      <c r="D6962" s="4">
        <v>388</v>
      </c>
      <c r="E6962" s="4" t="s">
        <v>861</v>
      </c>
      <c r="F6962" s="4" t="s">
        <v>901</v>
      </c>
      <c r="G6962" s="4" t="s">
        <v>967</v>
      </c>
      <c r="H6962" s="4">
        <v>1.7675570065983158E-2</v>
      </c>
      <c r="I6962" s="4"/>
      <c r="J6962" s="4" t="s">
        <v>856</v>
      </c>
      <c r="K6962" s="4"/>
      <c r="L6962" s="4">
        <v>1</v>
      </c>
      <c r="M6962" s="4" t="s">
        <v>1090</v>
      </c>
      <c r="N6962" s="4"/>
    </row>
    <row r="6963" spans="1:14" hidden="1" x14ac:dyDescent="0.3">
      <c r="A6963" s="5" t="s">
        <v>603</v>
      </c>
      <c r="B6963" s="5">
        <v>53</v>
      </c>
      <c r="C6963" s="5">
        <v>53.2</v>
      </c>
      <c r="D6963" s="4">
        <v>388</v>
      </c>
      <c r="E6963" s="4" t="s">
        <v>861</v>
      </c>
      <c r="F6963" s="12" t="s">
        <v>901</v>
      </c>
      <c r="G6963" s="4" t="s">
        <v>1759</v>
      </c>
      <c r="H6963" s="4">
        <v>6.919122175361346E-2</v>
      </c>
      <c r="I6963" s="4"/>
      <c r="J6963" s="4" t="s">
        <v>856</v>
      </c>
      <c r="K6963" s="4"/>
      <c r="L6963" s="4">
        <v>1</v>
      </c>
      <c r="M6963" s="4" t="s">
        <v>1090</v>
      </c>
      <c r="N6963" s="4"/>
    </row>
    <row r="6964" spans="1:14" hidden="1" x14ac:dyDescent="0.3">
      <c r="A6964" s="5" t="s">
        <v>603</v>
      </c>
      <c r="B6964" s="5">
        <v>53</v>
      </c>
      <c r="C6964" s="5">
        <v>53.2</v>
      </c>
      <c r="D6964" s="4">
        <v>388</v>
      </c>
      <c r="E6964" s="4" t="s">
        <v>861</v>
      </c>
      <c r="F6964" s="4" t="s">
        <v>901</v>
      </c>
      <c r="G6964" s="4" t="s">
        <v>1352</v>
      </c>
      <c r="H6964" s="4">
        <v>0.40799999999999997</v>
      </c>
      <c r="I6964" s="4"/>
      <c r="J6964" s="4"/>
      <c r="K6964" s="4"/>
      <c r="L6964" s="4">
        <v>1</v>
      </c>
      <c r="M6964" s="4" t="s">
        <v>1090</v>
      </c>
      <c r="N6964" s="4"/>
    </row>
    <row r="6965" spans="1:14" hidden="1" x14ac:dyDescent="0.3">
      <c r="A6965" s="5" t="s">
        <v>603</v>
      </c>
      <c r="B6965" s="5">
        <v>53</v>
      </c>
      <c r="C6965" s="5">
        <v>53.2</v>
      </c>
      <c r="D6965" s="4">
        <v>388</v>
      </c>
      <c r="E6965" s="4" t="s">
        <v>861</v>
      </c>
      <c r="F6965" s="4" t="s">
        <v>901</v>
      </c>
      <c r="G6965" s="4" t="s">
        <v>853</v>
      </c>
      <c r="H6965" s="4"/>
      <c r="I6965" s="4"/>
      <c r="J6965" s="4" t="s">
        <v>1355</v>
      </c>
      <c r="K6965" s="4"/>
      <c r="L6965" s="4">
        <v>1</v>
      </c>
      <c r="M6965" s="4" t="s">
        <v>1090</v>
      </c>
      <c r="N6965" s="4"/>
    </row>
    <row r="6966" spans="1:14" hidden="1" x14ac:dyDescent="0.3">
      <c r="A6966" s="4" t="s">
        <v>603</v>
      </c>
      <c r="B6966" s="5">
        <v>59</v>
      </c>
      <c r="C6966" s="5">
        <v>59.1</v>
      </c>
      <c r="D6966" s="5">
        <v>389</v>
      </c>
      <c r="E6966" s="4" t="s">
        <v>861</v>
      </c>
      <c r="F6966" s="4" t="s">
        <v>1377</v>
      </c>
      <c r="G6966" s="4" t="s">
        <v>1351</v>
      </c>
      <c r="H6966" s="4">
        <v>5.3</v>
      </c>
      <c r="I6966" s="4"/>
      <c r="J6966" s="4" t="s">
        <v>856</v>
      </c>
      <c r="K6966" s="4"/>
      <c r="L6966" s="4">
        <v>4</v>
      </c>
      <c r="M6966" s="4" t="s">
        <v>1100</v>
      </c>
      <c r="N6966" s="4" t="s">
        <v>1378</v>
      </c>
    </row>
    <row r="6967" spans="1:14" hidden="1" x14ac:dyDescent="0.3">
      <c r="A6967" s="4" t="s">
        <v>603</v>
      </c>
      <c r="B6967" s="5">
        <v>59</v>
      </c>
      <c r="C6967" s="5">
        <v>59.1</v>
      </c>
      <c r="D6967" s="5">
        <v>389</v>
      </c>
      <c r="E6967" s="4" t="s">
        <v>861</v>
      </c>
      <c r="F6967" s="4" t="s">
        <v>1377</v>
      </c>
      <c r="G6967" s="4" t="s">
        <v>963</v>
      </c>
      <c r="H6967" s="4">
        <v>70.5</v>
      </c>
      <c r="I6967" s="4"/>
      <c r="J6967" s="4" t="s">
        <v>856</v>
      </c>
      <c r="K6967" s="4"/>
      <c r="L6967" s="4">
        <v>4</v>
      </c>
      <c r="M6967" s="4" t="s">
        <v>1100</v>
      </c>
      <c r="N6967" s="4" t="s">
        <v>1378</v>
      </c>
    </row>
    <row r="6968" spans="1:14" hidden="1" x14ac:dyDescent="0.3">
      <c r="A6968" s="4" t="s">
        <v>603</v>
      </c>
      <c r="B6968" s="5">
        <v>59</v>
      </c>
      <c r="C6968" s="5">
        <v>59.1</v>
      </c>
      <c r="D6968" s="5">
        <v>389</v>
      </c>
      <c r="E6968" s="4" t="s">
        <v>861</v>
      </c>
      <c r="F6968" s="4" t="s">
        <v>1377</v>
      </c>
      <c r="G6968" s="4" t="s">
        <v>943</v>
      </c>
      <c r="H6968" s="4">
        <v>24.2</v>
      </c>
      <c r="I6968" s="4"/>
      <c r="J6968" s="4" t="s">
        <v>856</v>
      </c>
      <c r="K6968" s="4"/>
      <c r="L6968" s="4">
        <v>4</v>
      </c>
      <c r="M6968" s="4" t="s">
        <v>1100</v>
      </c>
      <c r="N6968" s="4" t="s">
        <v>1378</v>
      </c>
    </row>
    <row r="6969" spans="1:14" hidden="1" x14ac:dyDescent="0.3">
      <c r="A6969" s="4" t="s">
        <v>603</v>
      </c>
      <c r="B6969" s="5">
        <v>59</v>
      </c>
      <c r="C6969" s="5">
        <v>59.1</v>
      </c>
      <c r="D6969" s="5">
        <v>389</v>
      </c>
      <c r="E6969" s="4" t="s">
        <v>861</v>
      </c>
      <c r="F6969" s="4" t="s">
        <v>1377</v>
      </c>
      <c r="G6969" s="4" t="s">
        <v>1315</v>
      </c>
      <c r="H6969" s="4">
        <v>190.1</v>
      </c>
      <c r="I6969" s="4"/>
      <c r="J6969" s="4" t="s">
        <v>1343</v>
      </c>
      <c r="K6969" s="4"/>
      <c r="L6969" s="4">
        <v>4</v>
      </c>
      <c r="M6969" s="4" t="s">
        <v>1100</v>
      </c>
      <c r="N6969" s="4" t="s">
        <v>1378</v>
      </c>
    </row>
    <row r="6970" spans="1:14" hidden="1" x14ac:dyDescent="0.3">
      <c r="A6970" s="4" t="s">
        <v>603</v>
      </c>
      <c r="B6970" s="5">
        <v>59</v>
      </c>
      <c r="C6970" s="5">
        <v>59.1</v>
      </c>
      <c r="D6970" s="5">
        <v>389</v>
      </c>
      <c r="E6970" s="4" t="s">
        <v>861</v>
      </c>
      <c r="F6970" s="4" t="s">
        <v>1377</v>
      </c>
      <c r="G6970" s="4" t="s">
        <v>1759</v>
      </c>
      <c r="H6970" s="4">
        <v>0.25</v>
      </c>
      <c r="I6970" s="4"/>
      <c r="J6970" s="4" t="s">
        <v>856</v>
      </c>
      <c r="K6970" s="4"/>
      <c r="L6970" s="4">
        <v>4</v>
      </c>
      <c r="M6970" s="4" t="s">
        <v>1100</v>
      </c>
      <c r="N6970" s="4" t="s">
        <v>1378</v>
      </c>
    </row>
    <row r="6971" spans="1:14" hidden="1" x14ac:dyDescent="0.3">
      <c r="A6971" s="4" t="s">
        <v>603</v>
      </c>
      <c r="B6971" s="5">
        <v>59</v>
      </c>
      <c r="C6971" s="5">
        <v>59.1</v>
      </c>
      <c r="D6971" s="5">
        <v>389</v>
      </c>
      <c r="E6971" s="4" t="s">
        <v>861</v>
      </c>
      <c r="F6971" s="4" t="s">
        <v>1377</v>
      </c>
      <c r="G6971" s="4" t="s">
        <v>931</v>
      </c>
      <c r="H6971" s="4">
        <v>8.6199999999999992</v>
      </c>
      <c r="I6971" s="4"/>
      <c r="J6971" s="4" t="s">
        <v>856</v>
      </c>
      <c r="K6971" s="4"/>
      <c r="L6971" s="4">
        <v>4</v>
      </c>
      <c r="M6971" s="4" t="s">
        <v>1100</v>
      </c>
      <c r="N6971" s="4" t="s">
        <v>1378</v>
      </c>
    </row>
    <row r="6972" spans="1:14" hidden="1" x14ac:dyDescent="0.3">
      <c r="A6972" s="4" t="s">
        <v>603</v>
      </c>
      <c r="B6972" s="5">
        <v>59</v>
      </c>
      <c r="C6972" s="5">
        <v>59.1</v>
      </c>
      <c r="D6972" s="5">
        <v>390</v>
      </c>
      <c r="E6972" s="4" t="s">
        <v>861</v>
      </c>
      <c r="F6972" s="4" t="s">
        <v>1377</v>
      </c>
      <c r="G6972" s="4" t="s">
        <v>1351</v>
      </c>
      <c r="H6972" s="4">
        <v>0</v>
      </c>
      <c r="I6972" s="4"/>
      <c r="J6972" s="4" t="s">
        <v>856</v>
      </c>
      <c r="K6972" s="4"/>
      <c r="L6972" s="4">
        <v>4</v>
      </c>
      <c r="M6972" s="4" t="s">
        <v>1100</v>
      </c>
      <c r="N6972" s="4" t="s">
        <v>1378</v>
      </c>
    </row>
    <row r="6973" spans="1:14" hidden="1" x14ac:dyDescent="0.3">
      <c r="A6973" s="4" t="s">
        <v>603</v>
      </c>
      <c r="B6973" s="5">
        <v>59</v>
      </c>
      <c r="C6973" s="5">
        <v>59.1</v>
      </c>
      <c r="D6973" s="5">
        <v>390</v>
      </c>
      <c r="E6973" s="4" t="s">
        <v>861</v>
      </c>
      <c r="F6973" s="4" t="s">
        <v>1377</v>
      </c>
      <c r="G6973" s="4" t="s">
        <v>963</v>
      </c>
      <c r="H6973" s="4">
        <v>14.38</v>
      </c>
      <c r="I6973" s="4"/>
      <c r="J6973" s="4" t="s">
        <v>856</v>
      </c>
      <c r="K6973" s="4"/>
      <c r="L6973" s="4">
        <v>4</v>
      </c>
      <c r="M6973" s="4" t="s">
        <v>1100</v>
      </c>
      <c r="N6973" s="4" t="s">
        <v>1378</v>
      </c>
    </row>
    <row r="6974" spans="1:14" hidden="1" x14ac:dyDescent="0.3">
      <c r="A6974" s="4" t="s">
        <v>603</v>
      </c>
      <c r="B6974" s="5">
        <v>59</v>
      </c>
      <c r="C6974" s="5">
        <v>59.1</v>
      </c>
      <c r="D6974" s="5">
        <v>390</v>
      </c>
      <c r="E6974" s="4" t="s">
        <v>861</v>
      </c>
      <c r="F6974" s="4" t="s">
        <v>1377</v>
      </c>
      <c r="G6974" s="4" t="s">
        <v>943</v>
      </c>
      <c r="H6974" s="4">
        <v>85.62</v>
      </c>
      <c r="I6974" s="4"/>
      <c r="J6974" s="4" t="s">
        <v>856</v>
      </c>
      <c r="K6974" s="4"/>
      <c r="L6974" s="4">
        <v>4</v>
      </c>
      <c r="M6974" s="4" t="s">
        <v>1100</v>
      </c>
      <c r="N6974" s="4" t="s">
        <v>1378</v>
      </c>
    </row>
    <row r="6975" spans="1:14" hidden="1" x14ac:dyDescent="0.3">
      <c r="A6975" s="4" t="s">
        <v>603</v>
      </c>
      <c r="B6975" s="5">
        <v>59</v>
      </c>
      <c r="C6975" s="5">
        <v>59.1</v>
      </c>
      <c r="D6975" s="5">
        <v>390</v>
      </c>
      <c r="E6975" s="4" t="s">
        <v>861</v>
      </c>
      <c r="F6975" s="4" t="s">
        <v>1377</v>
      </c>
      <c r="G6975" s="4" t="s">
        <v>1315</v>
      </c>
      <c r="H6975" s="4">
        <v>14.47</v>
      </c>
      <c r="I6975" s="4"/>
      <c r="J6975" s="4" t="s">
        <v>1343</v>
      </c>
      <c r="K6975" s="4"/>
      <c r="L6975" s="4">
        <v>4</v>
      </c>
      <c r="M6975" s="4" t="s">
        <v>1100</v>
      </c>
      <c r="N6975" s="4" t="s">
        <v>1378</v>
      </c>
    </row>
    <row r="6976" spans="1:14" hidden="1" x14ac:dyDescent="0.3">
      <c r="A6976" s="4" t="s">
        <v>603</v>
      </c>
      <c r="B6976" s="5">
        <v>59</v>
      </c>
      <c r="C6976" s="5">
        <v>59.1</v>
      </c>
      <c r="D6976" s="5">
        <v>390</v>
      </c>
      <c r="E6976" s="4" t="s">
        <v>861</v>
      </c>
      <c r="F6976" s="4" t="s">
        <v>1377</v>
      </c>
      <c r="G6976" s="4" t="s">
        <v>1759</v>
      </c>
      <c r="H6976" s="4">
        <v>0.55000000000000004</v>
      </c>
      <c r="I6976" s="4"/>
      <c r="J6976" s="4" t="s">
        <v>856</v>
      </c>
      <c r="K6976" s="4"/>
      <c r="L6976" s="4">
        <v>4</v>
      </c>
      <c r="M6976" s="4" t="s">
        <v>1100</v>
      </c>
      <c r="N6976" s="4" t="s">
        <v>1378</v>
      </c>
    </row>
    <row r="6977" spans="1:14" hidden="1" x14ac:dyDescent="0.3">
      <c r="A6977" s="4" t="s">
        <v>603</v>
      </c>
      <c r="B6977" s="5">
        <v>59</v>
      </c>
      <c r="C6977" s="5">
        <v>59.1</v>
      </c>
      <c r="D6977" s="5">
        <v>390</v>
      </c>
      <c r="E6977" s="4" t="s">
        <v>861</v>
      </c>
      <c r="F6977" s="4" t="s">
        <v>1377</v>
      </c>
      <c r="G6977" s="4" t="s">
        <v>931</v>
      </c>
      <c r="H6977" s="4">
        <v>3.79</v>
      </c>
      <c r="I6977" s="4"/>
      <c r="J6977" s="4" t="s">
        <v>856</v>
      </c>
      <c r="K6977" s="4"/>
      <c r="L6977" s="4">
        <v>4</v>
      </c>
      <c r="M6977" s="4" t="s">
        <v>1100</v>
      </c>
      <c r="N6977" s="4" t="s">
        <v>1378</v>
      </c>
    </row>
    <row r="6978" spans="1:14" hidden="1" x14ac:dyDescent="0.3">
      <c r="A6978" s="4" t="s">
        <v>603</v>
      </c>
      <c r="B6978" s="5">
        <v>59</v>
      </c>
      <c r="C6978" s="5">
        <v>59.1</v>
      </c>
      <c r="D6978" s="5">
        <v>391</v>
      </c>
      <c r="E6978" s="4" t="s">
        <v>861</v>
      </c>
      <c r="F6978" s="4" t="s">
        <v>1377</v>
      </c>
      <c r="G6978" s="4" t="s">
        <v>1351</v>
      </c>
      <c r="H6978" s="4">
        <v>2.2999999999999998</v>
      </c>
      <c r="I6978" s="4"/>
      <c r="J6978" s="4" t="s">
        <v>856</v>
      </c>
      <c r="K6978" s="4"/>
      <c r="L6978" s="4">
        <v>4</v>
      </c>
      <c r="M6978" s="4" t="s">
        <v>1100</v>
      </c>
      <c r="N6978" s="4" t="s">
        <v>1378</v>
      </c>
    </row>
    <row r="6979" spans="1:14" hidden="1" x14ac:dyDescent="0.3">
      <c r="A6979" s="4" t="s">
        <v>603</v>
      </c>
      <c r="B6979" s="5">
        <v>59</v>
      </c>
      <c r="C6979" s="5">
        <v>59.1</v>
      </c>
      <c r="D6979" s="5">
        <v>391</v>
      </c>
      <c r="E6979" s="4" t="s">
        <v>861</v>
      </c>
      <c r="F6979" s="4" t="s">
        <v>1377</v>
      </c>
      <c r="G6979" s="4" t="s">
        <v>963</v>
      </c>
      <c r="H6979" s="4">
        <v>36.1</v>
      </c>
      <c r="I6979" s="4"/>
      <c r="J6979" s="4" t="s">
        <v>856</v>
      </c>
      <c r="K6979" s="4"/>
      <c r="L6979" s="4">
        <v>4</v>
      </c>
      <c r="M6979" s="4" t="s">
        <v>1100</v>
      </c>
      <c r="N6979" s="4" t="s">
        <v>1378</v>
      </c>
    </row>
    <row r="6980" spans="1:14" hidden="1" x14ac:dyDescent="0.3">
      <c r="A6980" s="4" t="s">
        <v>603</v>
      </c>
      <c r="B6980" s="5">
        <v>59</v>
      </c>
      <c r="C6980" s="5">
        <v>59.1</v>
      </c>
      <c r="D6980" s="5">
        <v>391</v>
      </c>
      <c r="E6980" s="4" t="s">
        <v>861</v>
      </c>
      <c r="F6980" s="4" t="s">
        <v>1377</v>
      </c>
      <c r="G6980" s="4" t="s">
        <v>943</v>
      </c>
      <c r="H6980" s="4">
        <v>61.6</v>
      </c>
      <c r="I6980" s="4"/>
      <c r="J6980" s="4" t="s">
        <v>856</v>
      </c>
      <c r="K6980" s="4"/>
      <c r="L6980" s="4">
        <v>4</v>
      </c>
      <c r="M6980" s="4" t="s">
        <v>1100</v>
      </c>
      <c r="N6980" s="4" t="s">
        <v>1378</v>
      </c>
    </row>
    <row r="6981" spans="1:14" hidden="1" x14ac:dyDescent="0.3">
      <c r="A6981" s="4" t="s">
        <v>603</v>
      </c>
      <c r="B6981" s="5">
        <v>59</v>
      </c>
      <c r="C6981" s="5">
        <v>59.1</v>
      </c>
      <c r="D6981" s="5">
        <v>391</v>
      </c>
      <c r="E6981" s="4" t="s">
        <v>861</v>
      </c>
      <c r="F6981" s="4" t="s">
        <v>1377</v>
      </c>
      <c r="G6981" s="4" t="s">
        <v>1315</v>
      </c>
      <c r="H6981" s="4">
        <v>27.95</v>
      </c>
      <c r="I6981" s="4"/>
      <c r="J6981" s="4" t="s">
        <v>1343</v>
      </c>
      <c r="K6981" s="4"/>
      <c r="L6981" s="4">
        <v>4</v>
      </c>
      <c r="M6981" s="4" t="s">
        <v>1100</v>
      </c>
      <c r="N6981" s="4" t="s">
        <v>1378</v>
      </c>
    </row>
    <row r="6982" spans="1:14" hidden="1" x14ac:dyDescent="0.3">
      <c r="A6982" s="4" t="s">
        <v>603</v>
      </c>
      <c r="B6982" s="5">
        <v>59</v>
      </c>
      <c r="C6982" s="5">
        <v>59.1</v>
      </c>
      <c r="D6982" s="5">
        <v>391</v>
      </c>
      <c r="E6982" s="4" t="s">
        <v>861</v>
      </c>
      <c r="F6982" s="4" t="s">
        <v>1377</v>
      </c>
      <c r="G6982" s="4" t="s">
        <v>1759</v>
      </c>
      <c r="H6982" s="4">
        <v>0.28999999999999998</v>
      </c>
      <c r="I6982" s="4"/>
      <c r="J6982" s="4" t="s">
        <v>856</v>
      </c>
      <c r="K6982" s="4"/>
      <c r="L6982" s="4">
        <v>4</v>
      </c>
      <c r="M6982" s="4" t="s">
        <v>1100</v>
      </c>
      <c r="N6982" s="4" t="s">
        <v>1378</v>
      </c>
    </row>
    <row r="6983" spans="1:14" hidden="1" x14ac:dyDescent="0.3">
      <c r="A6983" s="4" t="s">
        <v>603</v>
      </c>
      <c r="B6983" s="5">
        <v>59</v>
      </c>
      <c r="C6983" s="5">
        <v>59.1</v>
      </c>
      <c r="D6983" s="5">
        <v>391</v>
      </c>
      <c r="E6983" s="4" t="s">
        <v>861</v>
      </c>
      <c r="F6983" s="4" t="s">
        <v>1377</v>
      </c>
      <c r="G6983" s="4" t="s">
        <v>931</v>
      </c>
      <c r="H6983" s="4">
        <v>3.55</v>
      </c>
      <c r="I6983" s="4"/>
      <c r="J6983" s="4" t="s">
        <v>856</v>
      </c>
      <c r="K6983" s="4"/>
      <c r="L6983" s="4">
        <v>4</v>
      </c>
      <c r="M6983" s="4" t="s">
        <v>1100</v>
      </c>
      <c r="N6983" s="4" t="s">
        <v>1378</v>
      </c>
    </row>
    <row r="6984" spans="1:14" hidden="1" x14ac:dyDescent="0.3">
      <c r="A6984" s="4" t="s">
        <v>603</v>
      </c>
      <c r="B6984" s="5">
        <v>59</v>
      </c>
      <c r="C6984" s="5">
        <v>59.2</v>
      </c>
      <c r="D6984" s="5">
        <v>392</v>
      </c>
      <c r="E6984" s="4" t="s">
        <v>861</v>
      </c>
      <c r="F6984" s="4" t="s">
        <v>1377</v>
      </c>
      <c r="G6984" s="4" t="s">
        <v>1351</v>
      </c>
      <c r="H6984" s="4">
        <v>0</v>
      </c>
      <c r="I6984" s="4"/>
      <c r="J6984" s="4" t="s">
        <v>856</v>
      </c>
      <c r="K6984" s="4"/>
      <c r="L6984" s="4">
        <v>4</v>
      </c>
      <c r="M6984" s="4" t="s">
        <v>1100</v>
      </c>
      <c r="N6984" s="4" t="s">
        <v>1378</v>
      </c>
    </row>
    <row r="6985" spans="1:14" hidden="1" x14ac:dyDescent="0.3">
      <c r="A6985" s="4" t="s">
        <v>603</v>
      </c>
      <c r="B6985" s="5">
        <v>59</v>
      </c>
      <c r="C6985" s="5">
        <v>59.2</v>
      </c>
      <c r="D6985" s="5">
        <v>392</v>
      </c>
      <c r="E6985" s="4" t="s">
        <v>861</v>
      </c>
      <c r="F6985" s="4" t="s">
        <v>1377</v>
      </c>
      <c r="G6985" s="4" t="s">
        <v>963</v>
      </c>
      <c r="H6985" s="4">
        <v>0.51</v>
      </c>
      <c r="I6985" s="4"/>
      <c r="J6985" s="4" t="s">
        <v>856</v>
      </c>
      <c r="K6985" s="4"/>
      <c r="L6985" s="4">
        <v>4</v>
      </c>
      <c r="M6985" s="4" t="s">
        <v>1100</v>
      </c>
      <c r="N6985" s="4" t="s">
        <v>1378</v>
      </c>
    </row>
    <row r="6986" spans="1:14" hidden="1" x14ac:dyDescent="0.3">
      <c r="A6986" s="4" t="s">
        <v>603</v>
      </c>
      <c r="B6986" s="5">
        <v>59</v>
      </c>
      <c r="C6986" s="5">
        <v>59.2</v>
      </c>
      <c r="D6986" s="5">
        <v>392</v>
      </c>
      <c r="E6986" s="4" t="s">
        <v>861</v>
      </c>
      <c r="F6986" s="4" t="s">
        <v>1377</v>
      </c>
      <c r="G6986" s="4" t="s">
        <v>943</v>
      </c>
      <c r="H6986" s="4">
        <v>99.5</v>
      </c>
      <c r="I6986" s="4"/>
      <c r="J6986" s="4" t="s">
        <v>856</v>
      </c>
      <c r="K6986" s="4"/>
      <c r="L6986" s="4">
        <v>4</v>
      </c>
      <c r="M6986" s="4" t="s">
        <v>1100</v>
      </c>
      <c r="N6986" s="4" t="s">
        <v>1378</v>
      </c>
    </row>
    <row r="6987" spans="1:14" hidden="1" x14ac:dyDescent="0.3">
      <c r="A6987" s="4" t="s">
        <v>603</v>
      </c>
      <c r="B6987" s="5">
        <v>59</v>
      </c>
      <c r="C6987" s="5">
        <v>59.2</v>
      </c>
      <c r="D6987" s="5">
        <v>392</v>
      </c>
      <c r="E6987" s="4" t="s">
        <v>861</v>
      </c>
      <c r="F6987" s="4" t="s">
        <v>1377</v>
      </c>
      <c r="G6987" s="4" t="s">
        <v>1315</v>
      </c>
      <c r="H6987" s="4">
        <v>4.5</v>
      </c>
      <c r="I6987" s="4"/>
      <c r="J6987" s="4" t="s">
        <v>1343</v>
      </c>
      <c r="K6987" s="4"/>
      <c r="L6987" s="4">
        <v>4</v>
      </c>
      <c r="M6987" s="4" t="s">
        <v>1100</v>
      </c>
      <c r="N6987" s="4" t="s">
        <v>1378</v>
      </c>
    </row>
    <row r="6988" spans="1:14" hidden="1" x14ac:dyDescent="0.3">
      <c r="A6988" s="4" t="s">
        <v>603</v>
      </c>
      <c r="B6988" s="5">
        <v>59</v>
      </c>
      <c r="C6988" s="5">
        <v>59.2</v>
      </c>
      <c r="D6988" s="5">
        <v>392</v>
      </c>
      <c r="E6988" s="4" t="s">
        <v>861</v>
      </c>
      <c r="F6988" s="4" t="s">
        <v>1377</v>
      </c>
      <c r="G6988" s="4" t="s">
        <v>1759</v>
      </c>
      <c r="H6988" s="4">
        <v>0.61</v>
      </c>
      <c r="I6988" s="4"/>
      <c r="J6988" s="4" t="s">
        <v>856</v>
      </c>
      <c r="K6988" s="4"/>
      <c r="L6988" s="4">
        <v>4</v>
      </c>
      <c r="M6988" s="4" t="s">
        <v>1100</v>
      </c>
      <c r="N6988" s="4" t="s">
        <v>1378</v>
      </c>
    </row>
    <row r="6989" spans="1:14" hidden="1" x14ac:dyDescent="0.3">
      <c r="A6989" s="4" t="s">
        <v>603</v>
      </c>
      <c r="B6989" s="5">
        <v>59</v>
      </c>
      <c r="C6989" s="5">
        <v>59.3</v>
      </c>
      <c r="D6989" s="5">
        <v>393</v>
      </c>
      <c r="E6989" s="4" t="s">
        <v>861</v>
      </c>
      <c r="F6989" s="4" t="s">
        <v>1377</v>
      </c>
      <c r="G6989" s="4" t="s">
        <v>1351</v>
      </c>
      <c r="H6989" s="4">
        <v>2.4</v>
      </c>
      <c r="I6989" s="4"/>
      <c r="J6989" s="4" t="s">
        <v>856</v>
      </c>
      <c r="K6989" s="4"/>
      <c r="L6989" s="4">
        <v>4</v>
      </c>
      <c r="M6989" s="4" t="s">
        <v>1100</v>
      </c>
      <c r="N6989" s="4" t="s">
        <v>1378</v>
      </c>
    </row>
    <row r="6990" spans="1:14" hidden="1" x14ac:dyDescent="0.3">
      <c r="A6990" s="4" t="s">
        <v>603</v>
      </c>
      <c r="B6990" s="5">
        <v>59</v>
      </c>
      <c r="C6990" s="5">
        <v>59.3</v>
      </c>
      <c r="D6990" s="5">
        <v>393</v>
      </c>
      <c r="E6990" s="4" t="s">
        <v>861</v>
      </c>
      <c r="F6990" s="4" t="s">
        <v>1377</v>
      </c>
      <c r="G6990" s="4" t="s">
        <v>963</v>
      </c>
      <c r="H6990" s="4">
        <v>65.099999999999994</v>
      </c>
      <c r="I6990" s="4"/>
      <c r="J6990" s="4" t="s">
        <v>856</v>
      </c>
      <c r="K6990" s="4"/>
      <c r="L6990" s="4">
        <v>4</v>
      </c>
      <c r="M6990" s="4" t="s">
        <v>1100</v>
      </c>
      <c r="N6990" s="4" t="s">
        <v>1378</v>
      </c>
    </row>
    <row r="6991" spans="1:14" hidden="1" x14ac:dyDescent="0.3">
      <c r="A6991" s="4" t="s">
        <v>603</v>
      </c>
      <c r="B6991" s="5">
        <v>59</v>
      </c>
      <c r="C6991" s="5">
        <v>59.3</v>
      </c>
      <c r="D6991" s="5">
        <v>393</v>
      </c>
      <c r="E6991" s="4" t="s">
        <v>861</v>
      </c>
      <c r="F6991" s="4" t="s">
        <v>1377</v>
      </c>
      <c r="G6991" s="4" t="s">
        <v>943</v>
      </c>
      <c r="H6991" s="4">
        <v>32.5</v>
      </c>
      <c r="I6991" s="4"/>
      <c r="J6991" s="4" t="s">
        <v>856</v>
      </c>
      <c r="K6991" s="4"/>
      <c r="L6991" s="4">
        <v>4</v>
      </c>
      <c r="M6991" s="4" t="s">
        <v>1100</v>
      </c>
      <c r="N6991" s="4" t="s">
        <v>1378</v>
      </c>
    </row>
    <row r="6992" spans="1:14" hidden="1" x14ac:dyDescent="0.3">
      <c r="A6992" s="4" t="s">
        <v>603</v>
      </c>
      <c r="B6992" s="5">
        <v>59</v>
      </c>
      <c r="C6992" s="5">
        <v>59.3</v>
      </c>
      <c r="D6992" s="5">
        <v>393</v>
      </c>
      <c r="E6992" s="4" t="s">
        <v>861</v>
      </c>
      <c r="F6992" s="4" t="s">
        <v>1377</v>
      </c>
      <c r="G6992" s="4" t="s">
        <v>1315</v>
      </c>
      <c r="H6992" s="4">
        <v>251.2</v>
      </c>
      <c r="I6992" s="4"/>
      <c r="J6992" s="4" t="s">
        <v>1343</v>
      </c>
      <c r="K6992" s="4"/>
      <c r="L6992" s="4">
        <v>4</v>
      </c>
      <c r="M6992" s="4" t="s">
        <v>1100</v>
      </c>
      <c r="N6992" s="4" t="s">
        <v>1378</v>
      </c>
    </row>
    <row r="6993" spans="1:14" hidden="1" x14ac:dyDescent="0.3">
      <c r="A6993" s="4" t="s">
        <v>603</v>
      </c>
      <c r="B6993" s="5">
        <v>59</v>
      </c>
      <c r="C6993" s="5">
        <v>59.3</v>
      </c>
      <c r="D6993" s="5">
        <v>393</v>
      </c>
      <c r="E6993" s="4" t="s">
        <v>861</v>
      </c>
      <c r="F6993" s="4" t="s">
        <v>1377</v>
      </c>
      <c r="G6993" s="4" t="s">
        <v>1759</v>
      </c>
      <c r="H6993" s="4">
        <v>0.2</v>
      </c>
      <c r="I6993" s="4"/>
      <c r="J6993" s="4" t="s">
        <v>856</v>
      </c>
      <c r="K6993" s="4"/>
      <c r="L6993" s="4">
        <v>4</v>
      </c>
      <c r="M6993" s="4" t="s">
        <v>1100</v>
      </c>
      <c r="N6993" s="4" t="s">
        <v>1378</v>
      </c>
    </row>
    <row r="6994" spans="1:14" hidden="1" x14ac:dyDescent="0.3">
      <c r="A6994" s="4" t="s">
        <v>603</v>
      </c>
      <c r="B6994" s="5">
        <v>59</v>
      </c>
      <c r="C6994" s="5">
        <v>59.3</v>
      </c>
      <c r="D6994" s="5">
        <v>393</v>
      </c>
      <c r="E6994" s="4" t="s">
        <v>861</v>
      </c>
      <c r="F6994" s="4" t="s">
        <v>1377</v>
      </c>
      <c r="G6994" s="4" t="s">
        <v>931</v>
      </c>
      <c r="H6994" s="4">
        <v>8.92</v>
      </c>
      <c r="I6994" s="4"/>
      <c r="J6994" s="4" t="s">
        <v>856</v>
      </c>
      <c r="K6994" s="4"/>
      <c r="L6994" s="4">
        <v>4</v>
      </c>
      <c r="M6994" s="4" t="s">
        <v>1100</v>
      </c>
      <c r="N6994" s="4" t="s">
        <v>1378</v>
      </c>
    </row>
    <row r="6995" spans="1:14" hidden="1" x14ac:dyDescent="0.3">
      <c r="A6995" s="4" t="s">
        <v>603</v>
      </c>
      <c r="B6995" s="5">
        <v>59</v>
      </c>
      <c r="C6995" s="5">
        <v>59.3</v>
      </c>
      <c r="D6995" s="5">
        <v>394</v>
      </c>
      <c r="E6995" s="4" t="s">
        <v>861</v>
      </c>
      <c r="F6995" s="4" t="s">
        <v>1377</v>
      </c>
      <c r="G6995" s="4" t="s">
        <v>1351</v>
      </c>
      <c r="H6995" s="4">
        <v>2.4</v>
      </c>
      <c r="I6995" s="4"/>
      <c r="J6995" s="4" t="s">
        <v>856</v>
      </c>
      <c r="K6995" s="4"/>
      <c r="L6995" s="4">
        <v>4</v>
      </c>
      <c r="M6995" s="4" t="s">
        <v>1100</v>
      </c>
      <c r="N6995" s="4" t="s">
        <v>1378</v>
      </c>
    </row>
    <row r="6996" spans="1:14" hidden="1" x14ac:dyDescent="0.3">
      <c r="A6996" s="4" t="s">
        <v>603</v>
      </c>
      <c r="B6996" s="5">
        <v>59</v>
      </c>
      <c r="C6996" s="5">
        <v>59.3</v>
      </c>
      <c r="D6996" s="5">
        <v>394</v>
      </c>
      <c r="E6996" s="4" t="s">
        <v>861</v>
      </c>
      <c r="F6996" s="4" t="s">
        <v>1377</v>
      </c>
      <c r="G6996" s="4" t="s">
        <v>963</v>
      </c>
      <c r="H6996" s="4">
        <v>65.099999999999994</v>
      </c>
      <c r="I6996" s="4"/>
      <c r="J6996" s="4" t="s">
        <v>856</v>
      </c>
      <c r="K6996" s="4"/>
      <c r="L6996" s="4">
        <v>4</v>
      </c>
      <c r="M6996" s="4" t="s">
        <v>1100</v>
      </c>
      <c r="N6996" s="4" t="s">
        <v>1378</v>
      </c>
    </row>
    <row r="6997" spans="1:14" hidden="1" x14ac:dyDescent="0.3">
      <c r="A6997" s="4" t="s">
        <v>603</v>
      </c>
      <c r="B6997" s="5">
        <v>59</v>
      </c>
      <c r="C6997" s="5">
        <v>59.3</v>
      </c>
      <c r="D6997" s="5">
        <v>394</v>
      </c>
      <c r="E6997" s="4" t="s">
        <v>861</v>
      </c>
      <c r="F6997" s="4" t="s">
        <v>1377</v>
      </c>
      <c r="G6997" s="4" t="s">
        <v>943</v>
      </c>
      <c r="H6997" s="4">
        <v>32.5</v>
      </c>
      <c r="I6997" s="4"/>
      <c r="J6997" s="4" t="s">
        <v>856</v>
      </c>
      <c r="K6997" s="4"/>
      <c r="L6997" s="4">
        <v>4</v>
      </c>
      <c r="M6997" s="4" t="s">
        <v>1100</v>
      </c>
      <c r="N6997" s="4" t="s">
        <v>1378</v>
      </c>
    </row>
    <row r="6998" spans="1:14" hidden="1" x14ac:dyDescent="0.3">
      <c r="A6998" s="4" t="s">
        <v>603</v>
      </c>
      <c r="B6998" s="5">
        <v>59</v>
      </c>
      <c r="C6998" s="5">
        <v>59.3</v>
      </c>
      <c r="D6998" s="5">
        <v>394</v>
      </c>
      <c r="E6998" s="4" t="s">
        <v>861</v>
      </c>
      <c r="F6998" s="4" t="s">
        <v>1377</v>
      </c>
      <c r="G6998" s="4" t="s">
        <v>1315</v>
      </c>
      <c r="H6998" s="4">
        <v>251.2</v>
      </c>
      <c r="I6998" s="4"/>
      <c r="J6998" s="4" t="s">
        <v>1343</v>
      </c>
      <c r="K6998" s="4"/>
      <c r="L6998" s="4">
        <v>4</v>
      </c>
      <c r="M6998" s="4" t="s">
        <v>1100</v>
      </c>
      <c r="N6998" s="4" t="s">
        <v>1378</v>
      </c>
    </row>
    <row r="6999" spans="1:14" hidden="1" x14ac:dyDescent="0.3">
      <c r="A6999" s="4" t="s">
        <v>603</v>
      </c>
      <c r="B6999" s="5">
        <v>59</v>
      </c>
      <c r="C6999" s="5">
        <v>59.3</v>
      </c>
      <c r="D6999" s="5">
        <v>394</v>
      </c>
      <c r="E6999" s="4" t="s">
        <v>861</v>
      </c>
      <c r="F6999" s="4" t="s">
        <v>1377</v>
      </c>
      <c r="G6999" s="4" t="s">
        <v>1759</v>
      </c>
      <c r="H6999" s="4">
        <v>0.2</v>
      </c>
      <c r="I6999" s="4"/>
      <c r="J6999" s="4" t="s">
        <v>856</v>
      </c>
      <c r="K6999" s="4"/>
      <c r="L6999" s="4">
        <v>4</v>
      </c>
      <c r="M6999" s="4" t="s">
        <v>1100</v>
      </c>
      <c r="N6999" s="4" t="s">
        <v>1378</v>
      </c>
    </row>
    <row r="7000" spans="1:14" hidden="1" x14ac:dyDescent="0.3">
      <c r="A7000" s="4" t="s">
        <v>603</v>
      </c>
      <c r="B7000" s="5">
        <v>59</v>
      </c>
      <c r="C7000" s="5">
        <v>59.3</v>
      </c>
      <c r="D7000" s="5">
        <v>394</v>
      </c>
      <c r="E7000" s="4" t="s">
        <v>861</v>
      </c>
      <c r="F7000" s="4" t="s">
        <v>1377</v>
      </c>
      <c r="G7000" s="4" t="s">
        <v>931</v>
      </c>
      <c r="H7000" s="4">
        <v>8.92</v>
      </c>
      <c r="I7000" s="4"/>
      <c r="J7000" s="4" t="s">
        <v>856</v>
      </c>
      <c r="K7000" s="4"/>
      <c r="L7000" s="4">
        <v>4</v>
      </c>
      <c r="M7000" s="4" t="s">
        <v>1100</v>
      </c>
      <c r="N7000" s="4" t="s">
        <v>1378</v>
      </c>
    </row>
    <row r="7001" spans="1:14" hidden="1" x14ac:dyDescent="0.3">
      <c r="A7001" s="4" t="s">
        <v>603</v>
      </c>
      <c r="B7001" s="5">
        <v>59</v>
      </c>
      <c r="C7001" s="5">
        <v>59.3</v>
      </c>
      <c r="D7001" s="5">
        <v>395</v>
      </c>
      <c r="E7001" s="4" t="s">
        <v>861</v>
      </c>
      <c r="F7001" s="4" t="s">
        <v>1377</v>
      </c>
      <c r="G7001" s="4" t="s">
        <v>1351</v>
      </c>
      <c r="H7001" s="4">
        <v>0</v>
      </c>
      <c r="I7001" s="4"/>
      <c r="J7001" s="4" t="s">
        <v>856</v>
      </c>
      <c r="K7001" s="4"/>
      <c r="L7001" s="4">
        <v>4</v>
      </c>
      <c r="M7001" s="4" t="s">
        <v>1100</v>
      </c>
      <c r="N7001" s="4" t="s">
        <v>1378</v>
      </c>
    </row>
    <row r="7002" spans="1:14" hidden="1" x14ac:dyDescent="0.3">
      <c r="A7002" s="4" t="s">
        <v>603</v>
      </c>
      <c r="B7002" s="5">
        <v>59</v>
      </c>
      <c r="C7002" s="5">
        <v>59.3</v>
      </c>
      <c r="D7002" s="5">
        <v>395</v>
      </c>
      <c r="E7002" s="4" t="s">
        <v>861</v>
      </c>
      <c r="F7002" s="4" t="s">
        <v>1377</v>
      </c>
      <c r="G7002" s="4" t="s">
        <v>963</v>
      </c>
      <c r="H7002" s="4">
        <v>32.46</v>
      </c>
      <c r="I7002" s="4"/>
      <c r="J7002" s="4" t="s">
        <v>856</v>
      </c>
      <c r="K7002" s="4"/>
      <c r="L7002" s="4">
        <v>4</v>
      </c>
      <c r="M7002" s="4" t="s">
        <v>1100</v>
      </c>
      <c r="N7002" s="4" t="s">
        <v>1378</v>
      </c>
    </row>
    <row r="7003" spans="1:14" hidden="1" x14ac:dyDescent="0.3">
      <c r="A7003" s="4" t="s">
        <v>603</v>
      </c>
      <c r="B7003" s="5">
        <v>59</v>
      </c>
      <c r="C7003" s="5">
        <v>59.3</v>
      </c>
      <c r="D7003" s="5">
        <v>395</v>
      </c>
      <c r="E7003" s="4" t="s">
        <v>861</v>
      </c>
      <c r="F7003" s="4" t="s">
        <v>1377</v>
      </c>
      <c r="G7003" s="4" t="s">
        <v>943</v>
      </c>
      <c r="H7003" s="4">
        <v>67.540000000000006</v>
      </c>
      <c r="I7003" s="4"/>
      <c r="J7003" s="4" t="s">
        <v>856</v>
      </c>
      <c r="K7003" s="4"/>
      <c r="L7003" s="4">
        <v>4</v>
      </c>
      <c r="M7003" s="4" t="s">
        <v>1100</v>
      </c>
      <c r="N7003" s="4" t="s">
        <v>1378</v>
      </c>
    </row>
    <row r="7004" spans="1:14" hidden="1" x14ac:dyDescent="0.3">
      <c r="A7004" s="4" t="s">
        <v>603</v>
      </c>
      <c r="B7004" s="5">
        <v>59</v>
      </c>
      <c r="C7004" s="5">
        <v>59.3</v>
      </c>
      <c r="D7004" s="5">
        <v>395</v>
      </c>
      <c r="E7004" s="4" t="s">
        <v>861</v>
      </c>
      <c r="F7004" s="4" t="s">
        <v>1377</v>
      </c>
      <c r="G7004" s="4" t="s">
        <v>1315</v>
      </c>
      <c r="H7004" s="4">
        <v>33.1</v>
      </c>
      <c r="I7004" s="4"/>
      <c r="J7004" s="4" t="s">
        <v>1343</v>
      </c>
      <c r="K7004" s="4"/>
      <c r="L7004" s="4">
        <v>4</v>
      </c>
      <c r="M7004" s="4" t="s">
        <v>1100</v>
      </c>
      <c r="N7004" s="4" t="s">
        <v>1378</v>
      </c>
    </row>
    <row r="7005" spans="1:14" hidden="1" x14ac:dyDescent="0.3">
      <c r="A7005" s="4" t="s">
        <v>603</v>
      </c>
      <c r="B7005" s="5">
        <v>59</v>
      </c>
      <c r="C7005" s="5">
        <v>59.3</v>
      </c>
      <c r="D7005" s="5">
        <v>395</v>
      </c>
      <c r="E7005" s="4" t="s">
        <v>861</v>
      </c>
      <c r="F7005" s="4" t="s">
        <v>1377</v>
      </c>
      <c r="G7005" s="4" t="s">
        <v>1759</v>
      </c>
      <c r="H7005" s="4">
        <v>0.87</v>
      </c>
      <c r="I7005" s="4"/>
      <c r="J7005" s="4" t="s">
        <v>856</v>
      </c>
      <c r="K7005" s="4"/>
      <c r="L7005" s="4">
        <v>4</v>
      </c>
      <c r="M7005" s="4" t="s">
        <v>1100</v>
      </c>
      <c r="N7005" s="4" t="s">
        <v>1378</v>
      </c>
    </row>
    <row r="7006" spans="1:14" hidden="1" x14ac:dyDescent="0.3">
      <c r="A7006" s="4" t="s">
        <v>603</v>
      </c>
      <c r="B7006" s="5">
        <v>59</v>
      </c>
      <c r="C7006" s="5">
        <v>59.3</v>
      </c>
      <c r="D7006" s="5">
        <v>395</v>
      </c>
      <c r="E7006" s="4" t="s">
        <v>861</v>
      </c>
      <c r="F7006" s="4" t="s">
        <v>1377</v>
      </c>
      <c r="G7006" s="4" t="s">
        <v>931</v>
      </c>
      <c r="H7006" s="4">
        <v>5.95</v>
      </c>
      <c r="I7006" s="4"/>
      <c r="J7006" s="4" t="s">
        <v>856</v>
      </c>
      <c r="K7006" s="4"/>
      <c r="L7006" s="4">
        <v>4</v>
      </c>
      <c r="M7006" s="4" t="s">
        <v>1100</v>
      </c>
      <c r="N7006" s="4" t="s">
        <v>1378</v>
      </c>
    </row>
    <row r="7007" spans="1:14" hidden="1" x14ac:dyDescent="0.3">
      <c r="A7007" s="4" t="s">
        <v>603</v>
      </c>
      <c r="B7007" s="5">
        <v>59</v>
      </c>
      <c r="C7007" s="5">
        <v>59.4</v>
      </c>
      <c r="D7007" s="5">
        <v>396</v>
      </c>
      <c r="E7007" s="4" t="s">
        <v>861</v>
      </c>
      <c r="F7007" s="4" t="s">
        <v>1377</v>
      </c>
      <c r="G7007" s="4" t="s">
        <v>1351</v>
      </c>
      <c r="H7007" s="4">
        <v>0</v>
      </c>
      <c r="I7007" s="4"/>
      <c r="J7007" s="4" t="s">
        <v>856</v>
      </c>
      <c r="K7007" s="4"/>
      <c r="L7007" s="4">
        <v>4</v>
      </c>
      <c r="M7007" s="4" t="s">
        <v>1100</v>
      </c>
      <c r="N7007" s="4" t="s">
        <v>1378</v>
      </c>
    </row>
    <row r="7008" spans="1:14" hidden="1" x14ac:dyDescent="0.3">
      <c r="A7008" s="4" t="s">
        <v>603</v>
      </c>
      <c r="B7008" s="5">
        <v>59</v>
      </c>
      <c r="C7008" s="5">
        <v>59.4</v>
      </c>
      <c r="D7008" s="5">
        <v>396</v>
      </c>
      <c r="E7008" s="4" t="s">
        <v>861</v>
      </c>
      <c r="F7008" s="4" t="s">
        <v>1377</v>
      </c>
      <c r="G7008" s="4" t="s">
        <v>963</v>
      </c>
      <c r="H7008" s="4">
        <v>5.62</v>
      </c>
      <c r="I7008" s="4"/>
      <c r="J7008" s="4" t="s">
        <v>856</v>
      </c>
      <c r="K7008" s="4"/>
      <c r="L7008" s="4">
        <v>4</v>
      </c>
      <c r="M7008" s="4" t="s">
        <v>1100</v>
      </c>
      <c r="N7008" s="4" t="s">
        <v>1378</v>
      </c>
    </row>
    <row r="7009" spans="1:14" hidden="1" x14ac:dyDescent="0.3">
      <c r="A7009" s="4" t="s">
        <v>603</v>
      </c>
      <c r="B7009" s="5">
        <v>59</v>
      </c>
      <c r="C7009" s="5">
        <v>59.4</v>
      </c>
      <c r="D7009" s="5">
        <v>396</v>
      </c>
      <c r="E7009" s="4" t="s">
        <v>861</v>
      </c>
      <c r="F7009" s="4" t="s">
        <v>1377</v>
      </c>
      <c r="G7009" s="4" t="s">
        <v>943</v>
      </c>
      <c r="H7009" s="4">
        <v>94.38</v>
      </c>
      <c r="I7009" s="4"/>
      <c r="J7009" s="4" t="s">
        <v>856</v>
      </c>
      <c r="K7009" s="4"/>
      <c r="L7009" s="4">
        <v>4</v>
      </c>
      <c r="M7009" s="4" t="s">
        <v>1100</v>
      </c>
      <c r="N7009" s="4" t="s">
        <v>1378</v>
      </c>
    </row>
    <row r="7010" spans="1:14" hidden="1" x14ac:dyDescent="0.3">
      <c r="A7010" s="4" t="s">
        <v>603</v>
      </c>
      <c r="B7010" s="5">
        <v>59</v>
      </c>
      <c r="C7010" s="5">
        <v>59.4</v>
      </c>
      <c r="D7010" s="5">
        <v>396</v>
      </c>
      <c r="E7010" s="4" t="s">
        <v>861</v>
      </c>
      <c r="F7010" s="4" t="s">
        <v>1377</v>
      </c>
      <c r="G7010" s="4" t="s">
        <v>1315</v>
      </c>
      <c r="H7010" s="4">
        <v>9.99</v>
      </c>
      <c r="I7010" s="4"/>
      <c r="J7010" s="4" t="s">
        <v>1343</v>
      </c>
      <c r="K7010" s="4"/>
      <c r="L7010" s="4">
        <v>4</v>
      </c>
      <c r="M7010" s="4" t="s">
        <v>1100</v>
      </c>
      <c r="N7010" s="4" t="s">
        <v>1378</v>
      </c>
    </row>
    <row r="7011" spans="1:14" hidden="1" x14ac:dyDescent="0.3">
      <c r="A7011" s="4" t="s">
        <v>603</v>
      </c>
      <c r="B7011" s="5">
        <v>59</v>
      </c>
      <c r="C7011" s="5">
        <v>59.4</v>
      </c>
      <c r="D7011" s="5">
        <v>396</v>
      </c>
      <c r="E7011" s="4" t="s">
        <v>861</v>
      </c>
      <c r="F7011" s="4" t="s">
        <v>1377</v>
      </c>
      <c r="G7011" s="4" t="s">
        <v>1759</v>
      </c>
      <c r="H7011" s="4">
        <v>0.76</v>
      </c>
      <c r="I7011" s="4"/>
      <c r="J7011" s="4" t="s">
        <v>856</v>
      </c>
      <c r="K7011" s="4"/>
      <c r="L7011" s="4">
        <v>4</v>
      </c>
      <c r="M7011" s="4" t="s">
        <v>1100</v>
      </c>
      <c r="N7011" s="4" t="s">
        <v>1378</v>
      </c>
    </row>
    <row r="7012" spans="1:14" hidden="1" x14ac:dyDescent="0.3">
      <c r="A7012" s="4" t="s">
        <v>603</v>
      </c>
      <c r="B7012" s="5">
        <v>59</v>
      </c>
      <c r="C7012" s="5">
        <v>59.4</v>
      </c>
      <c r="D7012" s="5">
        <v>396</v>
      </c>
      <c r="E7012" s="4" t="s">
        <v>861</v>
      </c>
      <c r="F7012" s="4" t="s">
        <v>1377</v>
      </c>
      <c r="G7012" s="4" t="s">
        <v>931</v>
      </c>
      <c r="H7012" s="4">
        <v>2.82</v>
      </c>
      <c r="I7012" s="4"/>
      <c r="J7012" s="4" t="s">
        <v>856</v>
      </c>
      <c r="K7012" s="4"/>
      <c r="L7012" s="4">
        <v>4</v>
      </c>
      <c r="M7012" s="4" t="s">
        <v>1100</v>
      </c>
      <c r="N7012" s="4" t="s">
        <v>1378</v>
      </c>
    </row>
    <row r="7013" spans="1:14" hidden="1" x14ac:dyDescent="0.3">
      <c r="A7013" s="4" t="s">
        <v>603</v>
      </c>
      <c r="B7013" s="5">
        <v>59</v>
      </c>
      <c r="C7013" s="5">
        <v>59.4</v>
      </c>
      <c r="D7013" s="5">
        <v>397</v>
      </c>
      <c r="E7013" s="4" t="s">
        <v>861</v>
      </c>
      <c r="F7013" s="4" t="s">
        <v>1377</v>
      </c>
      <c r="G7013" s="4" t="s">
        <v>1351</v>
      </c>
      <c r="H7013" s="4">
        <v>0</v>
      </c>
      <c r="I7013" s="4"/>
      <c r="J7013" s="4" t="s">
        <v>856</v>
      </c>
      <c r="K7013" s="4"/>
      <c r="L7013" s="4">
        <v>4</v>
      </c>
      <c r="M7013" s="4" t="s">
        <v>1100</v>
      </c>
      <c r="N7013" s="4" t="s">
        <v>1378</v>
      </c>
    </row>
    <row r="7014" spans="1:14" hidden="1" x14ac:dyDescent="0.3">
      <c r="A7014" s="4" t="s">
        <v>603</v>
      </c>
      <c r="B7014" s="5">
        <v>59</v>
      </c>
      <c r="C7014" s="5">
        <v>59.4</v>
      </c>
      <c r="D7014" s="5">
        <v>397</v>
      </c>
      <c r="E7014" s="4" t="s">
        <v>861</v>
      </c>
      <c r="F7014" s="4" t="s">
        <v>1377</v>
      </c>
      <c r="G7014" s="4" t="s">
        <v>963</v>
      </c>
      <c r="H7014" s="4">
        <v>7.72</v>
      </c>
      <c r="I7014" s="4"/>
      <c r="J7014" s="4" t="s">
        <v>856</v>
      </c>
      <c r="K7014" s="4"/>
      <c r="L7014" s="4">
        <v>4</v>
      </c>
      <c r="M7014" s="4" t="s">
        <v>1100</v>
      </c>
      <c r="N7014" s="4" t="s">
        <v>1378</v>
      </c>
    </row>
    <row r="7015" spans="1:14" hidden="1" x14ac:dyDescent="0.3">
      <c r="A7015" s="4" t="s">
        <v>603</v>
      </c>
      <c r="B7015" s="5">
        <v>59</v>
      </c>
      <c r="C7015" s="5">
        <v>59.4</v>
      </c>
      <c r="D7015" s="5">
        <v>397</v>
      </c>
      <c r="E7015" s="4" t="s">
        <v>861</v>
      </c>
      <c r="F7015" s="4" t="s">
        <v>1377</v>
      </c>
      <c r="G7015" s="4" t="s">
        <v>943</v>
      </c>
      <c r="H7015" s="4">
        <v>92.28</v>
      </c>
      <c r="I7015" s="4"/>
      <c r="J7015" s="4" t="s">
        <v>856</v>
      </c>
      <c r="K7015" s="4"/>
      <c r="L7015" s="4">
        <v>4</v>
      </c>
      <c r="M7015" s="4" t="s">
        <v>1100</v>
      </c>
      <c r="N7015" s="4" t="s">
        <v>1378</v>
      </c>
    </row>
    <row r="7016" spans="1:14" hidden="1" x14ac:dyDescent="0.3">
      <c r="A7016" s="4" t="s">
        <v>603</v>
      </c>
      <c r="B7016" s="5">
        <v>59</v>
      </c>
      <c r="C7016" s="5">
        <v>59.4</v>
      </c>
      <c r="D7016" s="5">
        <v>397</v>
      </c>
      <c r="E7016" s="4" t="s">
        <v>861</v>
      </c>
      <c r="F7016" s="4" t="s">
        <v>1377</v>
      </c>
      <c r="G7016" s="4" t="s">
        <v>1315</v>
      </c>
      <c r="H7016" s="4">
        <v>12.42</v>
      </c>
      <c r="I7016" s="4"/>
      <c r="J7016" s="4" t="s">
        <v>1343</v>
      </c>
      <c r="K7016" s="4"/>
      <c r="L7016" s="4">
        <v>4</v>
      </c>
      <c r="M7016" s="4" t="s">
        <v>1100</v>
      </c>
      <c r="N7016" s="4" t="s">
        <v>1378</v>
      </c>
    </row>
    <row r="7017" spans="1:14" hidden="1" x14ac:dyDescent="0.3">
      <c r="A7017" s="4" t="s">
        <v>603</v>
      </c>
      <c r="B7017" s="5">
        <v>59</v>
      </c>
      <c r="C7017" s="5">
        <v>59.4</v>
      </c>
      <c r="D7017" s="5">
        <v>397</v>
      </c>
      <c r="E7017" s="4" t="s">
        <v>861</v>
      </c>
      <c r="F7017" s="4" t="s">
        <v>1377</v>
      </c>
      <c r="G7017" s="4" t="s">
        <v>1759</v>
      </c>
      <c r="H7017" s="4">
        <v>0.54</v>
      </c>
      <c r="I7017" s="4"/>
      <c r="J7017" s="4" t="s">
        <v>856</v>
      </c>
      <c r="K7017" s="4"/>
      <c r="L7017" s="4">
        <v>4</v>
      </c>
      <c r="M7017" s="4" t="s">
        <v>1100</v>
      </c>
      <c r="N7017" s="4" t="s">
        <v>1378</v>
      </c>
    </row>
    <row r="7018" spans="1:14" hidden="1" x14ac:dyDescent="0.3">
      <c r="A7018" s="4" t="s">
        <v>603</v>
      </c>
      <c r="B7018" s="5">
        <v>59</v>
      </c>
      <c r="C7018" s="5">
        <v>59.4</v>
      </c>
      <c r="D7018" s="5">
        <v>397</v>
      </c>
      <c r="E7018" s="4" t="s">
        <v>861</v>
      </c>
      <c r="F7018" s="4" t="s">
        <v>1377</v>
      </c>
      <c r="G7018" s="4" t="s">
        <v>931</v>
      </c>
      <c r="H7018" s="4">
        <v>2.84</v>
      </c>
      <c r="I7018" s="4"/>
      <c r="J7018" s="4" t="s">
        <v>856</v>
      </c>
      <c r="K7018" s="4"/>
      <c r="L7018" s="4">
        <v>4</v>
      </c>
      <c r="M7018" s="4" t="s">
        <v>1100</v>
      </c>
      <c r="N7018" s="4" t="s">
        <v>1378</v>
      </c>
    </row>
    <row r="7019" spans="1:14" hidden="1" x14ac:dyDescent="0.3">
      <c r="A7019" s="4" t="s">
        <v>603</v>
      </c>
      <c r="B7019" s="5">
        <v>59</v>
      </c>
      <c r="C7019" s="5">
        <v>59.5</v>
      </c>
      <c r="D7019" s="5">
        <v>398</v>
      </c>
      <c r="E7019" s="4" t="s">
        <v>861</v>
      </c>
      <c r="F7019" s="4" t="s">
        <v>1377</v>
      </c>
      <c r="G7019" s="4" t="s">
        <v>1351</v>
      </c>
      <c r="H7019" s="4">
        <v>0</v>
      </c>
      <c r="I7019" s="4"/>
      <c r="J7019" s="4" t="s">
        <v>856</v>
      </c>
      <c r="K7019" s="4"/>
      <c r="L7019" s="4">
        <v>4</v>
      </c>
      <c r="M7019" s="4" t="s">
        <v>1100</v>
      </c>
      <c r="N7019" s="4" t="s">
        <v>1378</v>
      </c>
    </row>
    <row r="7020" spans="1:14" hidden="1" x14ac:dyDescent="0.3">
      <c r="A7020" s="4" t="s">
        <v>603</v>
      </c>
      <c r="B7020" s="5">
        <v>59</v>
      </c>
      <c r="C7020" s="5">
        <v>59.5</v>
      </c>
      <c r="D7020" s="5">
        <v>398</v>
      </c>
      <c r="E7020" s="4" t="s">
        <v>861</v>
      </c>
      <c r="F7020" s="4" t="s">
        <v>1377</v>
      </c>
      <c r="G7020" s="4" t="s">
        <v>963</v>
      </c>
      <c r="H7020" s="4">
        <v>63.83</v>
      </c>
      <c r="I7020" s="4"/>
      <c r="J7020" s="4" t="s">
        <v>856</v>
      </c>
      <c r="K7020" s="4"/>
      <c r="L7020" s="4">
        <v>4</v>
      </c>
      <c r="M7020" s="4" t="s">
        <v>1100</v>
      </c>
      <c r="N7020" s="4" t="s">
        <v>1378</v>
      </c>
    </row>
    <row r="7021" spans="1:14" hidden="1" x14ac:dyDescent="0.3">
      <c r="A7021" s="4" t="s">
        <v>603</v>
      </c>
      <c r="B7021" s="5">
        <v>59</v>
      </c>
      <c r="C7021" s="5">
        <v>59.5</v>
      </c>
      <c r="D7021" s="5">
        <v>398</v>
      </c>
      <c r="E7021" s="4" t="s">
        <v>861</v>
      </c>
      <c r="F7021" s="4" t="s">
        <v>1377</v>
      </c>
      <c r="G7021" s="4" t="s">
        <v>943</v>
      </c>
      <c r="H7021" s="4">
        <v>36.17</v>
      </c>
      <c r="I7021" s="4"/>
      <c r="J7021" s="4" t="s">
        <v>856</v>
      </c>
      <c r="K7021" s="4"/>
      <c r="L7021" s="4">
        <v>4</v>
      </c>
      <c r="M7021" s="4" t="s">
        <v>1100</v>
      </c>
      <c r="N7021" s="4" t="s">
        <v>1378</v>
      </c>
    </row>
    <row r="7022" spans="1:14" hidden="1" x14ac:dyDescent="0.3">
      <c r="A7022" s="4" t="s">
        <v>603</v>
      </c>
      <c r="B7022" s="5">
        <v>59</v>
      </c>
      <c r="C7022" s="5">
        <v>59.5</v>
      </c>
      <c r="D7022" s="5">
        <v>398</v>
      </c>
      <c r="E7022" s="4" t="s">
        <v>861</v>
      </c>
      <c r="F7022" s="4" t="s">
        <v>1377</v>
      </c>
      <c r="G7022" s="4" t="s">
        <v>1315</v>
      </c>
      <c r="H7022" s="4">
        <v>76.64</v>
      </c>
      <c r="I7022" s="4"/>
      <c r="J7022" s="4" t="s">
        <v>1343</v>
      </c>
      <c r="K7022" s="4"/>
      <c r="L7022" s="4">
        <v>4</v>
      </c>
      <c r="M7022" s="4" t="s">
        <v>1100</v>
      </c>
      <c r="N7022" s="4" t="s">
        <v>1378</v>
      </c>
    </row>
    <row r="7023" spans="1:14" hidden="1" x14ac:dyDescent="0.3">
      <c r="A7023" s="4" t="s">
        <v>603</v>
      </c>
      <c r="B7023" s="5">
        <v>59</v>
      </c>
      <c r="C7023" s="5">
        <v>59.6</v>
      </c>
      <c r="D7023" s="5">
        <v>399</v>
      </c>
      <c r="E7023" s="4" t="s">
        <v>861</v>
      </c>
      <c r="F7023" s="4" t="s">
        <v>1377</v>
      </c>
      <c r="G7023" s="4" t="s">
        <v>1351</v>
      </c>
      <c r="H7023" s="4">
        <v>0</v>
      </c>
      <c r="I7023" s="4"/>
      <c r="J7023" s="4" t="s">
        <v>856</v>
      </c>
      <c r="K7023" s="4"/>
      <c r="L7023" s="4">
        <v>4</v>
      </c>
      <c r="M7023" s="4" t="s">
        <v>1100</v>
      </c>
      <c r="N7023" s="4" t="s">
        <v>1378</v>
      </c>
    </row>
    <row r="7024" spans="1:14" hidden="1" x14ac:dyDescent="0.3">
      <c r="A7024" s="4" t="s">
        <v>603</v>
      </c>
      <c r="B7024" s="5">
        <v>59</v>
      </c>
      <c r="C7024" s="5">
        <v>59.6</v>
      </c>
      <c r="D7024" s="5">
        <v>399</v>
      </c>
      <c r="E7024" s="4" t="s">
        <v>861</v>
      </c>
      <c r="F7024" s="4" t="s">
        <v>1377</v>
      </c>
      <c r="G7024" s="4" t="s">
        <v>963</v>
      </c>
      <c r="H7024" s="4">
        <v>2.87</v>
      </c>
      <c r="I7024" s="4"/>
      <c r="J7024" s="4" t="s">
        <v>856</v>
      </c>
      <c r="K7024" s="4"/>
      <c r="L7024" s="4">
        <v>4</v>
      </c>
      <c r="M7024" s="4" t="s">
        <v>1100</v>
      </c>
      <c r="N7024" s="4" t="s">
        <v>1378</v>
      </c>
    </row>
    <row r="7025" spans="1:14" hidden="1" x14ac:dyDescent="0.3">
      <c r="A7025" s="4" t="s">
        <v>603</v>
      </c>
      <c r="B7025" s="5">
        <v>59</v>
      </c>
      <c r="C7025" s="5">
        <v>59.6</v>
      </c>
      <c r="D7025" s="5">
        <v>399</v>
      </c>
      <c r="E7025" s="4" t="s">
        <v>861</v>
      </c>
      <c r="F7025" s="4" t="s">
        <v>1377</v>
      </c>
      <c r="G7025" s="4" t="s">
        <v>943</v>
      </c>
      <c r="H7025" s="4">
        <v>97.13</v>
      </c>
      <c r="I7025" s="4"/>
      <c r="J7025" s="4" t="s">
        <v>856</v>
      </c>
      <c r="K7025" s="4"/>
      <c r="L7025" s="4">
        <v>4</v>
      </c>
      <c r="M7025" s="4" t="s">
        <v>1100</v>
      </c>
      <c r="N7025" s="4" t="s">
        <v>1378</v>
      </c>
    </row>
    <row r="7026" spans="1:14" hidden="1" x14ac:dyDescent="0.3">
      <c r="A7026" s="4" t="s">
        <v>603</v>
      </c>
      <c r="B7026" s="5">
        <v>59</v>
      </c>
      <c r="C7026" s="5">
        <v>59.6</v>
      </c>
      <c r="D7026" s="5">
        <v>399</v>
      </c>
      <c r="E7026" s="4" t="s">
        <v>861</v>
      </c>
      <c r="F7026" s="4" t="s">
        <v>1377</v>
      </c>
      <c r="G7026" s="4" t="s">
        <v>1315</v>
      </c>
      <c r="H7026" s="4">
        <v>10.62</v>
      </c>
      <c r="I7026" s="4"/>
      <c r="J7026" s="4" t="s">
        <v>1343</v>
      </c>
      <c r="K7026" s="4"/>
      <c r="L7026" s="4">
        <v>4</v>
      </c>
      <c r="M7026" s="4" t="s">
        <v>1100</v>
      </c>
      <c r="N7026" s="4" t="s">
        <v>1378</v>
      </c>
    </row>
    <row r="7027" spans="1:14" hidden="1" x14ac:dyDescent="0.3">
      <c r="A7027" s="4" t="s">
        <v>603</v>
      </c>
      <c r="B7027" s="5">
        <v>59</v>
      </c>
      <c r="C7027" s="5">
        <v>59.6</v>
      </c>
      <c r="D7027" s="5">
        <v>399</v>
      </c>
      <c r="E7027" s="4" t="s">
        <v>861</v>
      </c>
      <c r="F7027" s="4" t="s">
        <v>1377</v>
      </c>
      <c r="G7027" s="4" t="s">
        <v>1759</v>
      </c>
      <c r="H7027" s="4">
        <v>0.49</v>
      </c>
      <c r="I7027" s="4"/>
      <c r="J7027" s="4" t="s">
        <v>856</v>
      </c>
      <c r="K7027" s="4"/>
      <c r="L7027" s="4">
        <v>4</v>
      </c>
      <c r="M7027" s="4" t="s">
        <v>1100</v>
      </c>
      <c r="N7027" s="4" t="s">
        <v>1378</v>
      </c>
    </row>
    <row r="7028" spans="1:14" hidden="1" x14ac:dyDescent="0.3">
      <c r="A7028" s="4" t="s">
        <v>603</v>
      </c>
      <c r="B7028" s="5">
        <v>59</v>
      </c>
      <c r="C7028" s="5">
        <v>59.6</v>
      </c>
      <c r="D7028" s="5">
        <v>399</v>
      </c>
      <c r="E7028" s="4" t="s">
        <v>861</v>
      </c>
      <c r="F7028" s="4" t="s">
        <v>1377</v>
      </c>
      <c r="G7028" s="4" t="s">
        <v>931</v>
      </c>
      <c r="H7028" s="4">
        <v>2.33</v>
      </c>
      <c r="I7028" s="4"/>
      <c r="J7028" s="4" t="s">
        <v>856</v>
      </c>
      <c r="K7028" s="4"/>
      <c r="L7028" s="4">
        <v>4</v>
      </c>
      <c r="M7028" s="4" t="s">
        <v>1100</v>
      </c>
      <c r="N7028" s="4" t="s">
        <v>1378</v>
      </c>
    </row>
    <row r="7029" spans="1:14" hidden="1" x14ac:dyDescent="0.3">
      <c r="A7029" s="4" t="s">
        <v>603</v>
      </c>
      <c r="B7029" s="5">
        <v>59</v>
      </c>
      <c r="C7029" s="5">
        <v>59.6</v>
      </c>
      <c r="D7029" s="5">
        <v>400</v>
      </c>
      <c r="E7029" s="4" t="s">
        <v>861</v>
      </c>
      <c r="F7029" s="4" t="s">
        <v>1377</v>
      </c>
      <c r="G7029" s="4" t="s">
        <v>1351</v>
      </c>
      <c r="H7029" s="4">
        <v>0</v>
      </c>
      <c r="I7029" s="4"/>
      <c r="J7029" s="4" t="s">
        <v>856</v>
      </c>
      <c r="K7029" s="4"/>
      <c r="L7029" s="4">
        <v>4</v>
      </c>
      <c r="M7029" s="4" t="s">
        <v>1100</v>
      </c>
      <c r="N7029" s="4" t="s">
        <v>1378</v>
      </c>
    </row>
    <row r="7030" spans="1:14" hidden="1" x14ac:dyDescent="0.3">
      <c r="A7030" s="4" t="s">
        <v>603</v>
      </c>
      <c r="B7030" s="5">
        <v>59</v>
      </c>
      <c r="C7030" s="5">
        <v>59.6</v>
      </c>
      <c r="D7030" s="5">
        <v>400</v>
      </c>
      <c r="E7030" s="4" t="s">
        <v>861</v>
      </c>
      <c r="F7030" s="4" t="s">
        <v>1377</v>
      </c>
      <c r="G7030" s="4" t="s">
        <v>963</v>
      </c>
      <c r="H7030" s="4">
        <v>1.63</v>
      </c>
      <c r="I7030" s="4"/>
      <c r="J7030" s="4" t="s">
        <v>856</v>
      </c>
      <c r="K7030" s="4"/>
      <c r="L7030" s="4">
        <v>4</v>
      </c>
      <c r="M7030" s="4" t="s">
        <v>1100</v>
      </c>
      <c r="N7030" s="4" t="s">
        <v>1378</v>
      </c>
    </row>
    <row r="7031" spans="1:14" hidden="1" x14ac:dyDescent="0.3">
      <c r="A7031" s="4" t="s">
        <v>603</v>
      </c>
      <c r="B7031" s="5">
        <v>59</v>
      </c>
      <c r="C7031" s="5">
        <v>59.6</v>
      </c>
      <c r="D7031" s="5">
        <v>400</v>
      </c>
      <c r="E7031" s="4" t="s">
        <v>861</v>
      </c>
      <c r="F7031" s="4" t="s">
        <v>1377</v>
      </c>
      <c r="G7031" s="4" t="s">
        <v>943</v>
      </c>
      <c r="H7031" s="4">
        <v>98.37</v>
      </c>
      <c r="I7031" s="4"/>
      <c r="J7031" s="4" t="s">
        <v>856</v>
      </c>
      <c r="K7031" s="4"/>
      <c r="L7031" s="4">
        <v>4</v>
      </c>
      <c r="M7031" s="4" t="s">
        <v>1100</v>
      </c>
      <c r="N7031" s="4" t="s">
        <v>1378</v>
      </c>
    </row>
    <row r="7032" spans="1:14" hidden="1" x14ac:dyDescent="0.3">
      <c r="A7032" s="4" t="s">
        <v>603</v>
      </c>
      <c r="B7032" s="5">
        <v>59</v>
      </c>
      <c r="C7032" s="5">
        <v>59.6</v>
      </c>
      <c r="D7032" s="5">
        <v>400</v>
      </c>
      <c r="E7032" s="4" t="s">
        <v>861</v>
      </c>
      <c r="F7032" s="4" t="s">
        <v>1377</v>
      </c>
      <c r="G7032" s="4" t="s">
        <v>1315</v>
      </c>
      <c r="H7032" s="4">
        <v>7.7</v>
      </c>
      <c r="I7032" s="4"/>
      <c r="J7032" s="4" t="s">
        <v>1343</v>
      </c>
      <c r="K7032" s="4"/>
      <c r="L7032" s="4">
        <v>4</v>
      </c>
      <c r="M7032" s="4" t="s">
        <v>1100</v>
      </c>
      <c r="N7032" s="4" t="s">
        <v>1378</v>
      </c>
    </row>
    <row r="7033" spans="1:14" hidden="1" x14ac:dyDescent="0.3">
      <c r="A7033" s="4" t="s">
        <v>603</v>
      </c>
      <c r="B7033" s="5">
        <v>59</v>
      </c>
      <c r="C7033" s="5">
        <v>59.6</v>
      </c>
      <c r="D7033" s="5">
        <v>400</v>
      </c>
      <c r="E7033" s="4" t="s">
        <v>861</v>
      </c>
      <c r="F7033" s="4" t="s">
        <v>1377</v>
      </c>
      <c r="G7033" s="4" t="s">
        <v>1759</v>
      </c>
      <c r="H7033" s="4">
        <v>0.56999999999999995</v>
      </c>
      <c r="I7033" s="4"/>
      <c r="J7033" s="4" t="s">
        <v>856</v>
      </c>
      <c r="K7033" s="4"/>
      <c r="L7033" s="4">
        <v>4</v>
      </c>
      <c r="M7033" s="4" t="s">
        <v>1100</v>
      </c>
      <c r="N7033" s="4" t="s">
        <v>1378</v>
      </c>
    </row>
    <row r="7034" spans="1:14" hidden="1" x14ac:dyDescent="0.3">
      <c r="A7034" s="4" t="s">
        <v>603</v>
      </c>
      <c r="B7034" s="5">
        <v>59</v>
      </c>
      <c r="C7034" s="5">
        <v>59.6</v>
      </c>
      <c r="D7034" s="5">
        <v>400</v>
      </c>
      <c r="E7034" s="4" t="s">
        <v>861</v>
      </c>
      <c r="F7034" s="4" t="s">
        <v>1377</v>
      </c>
      <c r="G7034" s="4" t="s">
        <v>931</v>
      </c>
      <c r="H7034" s="4">
        <v>2.25</v>
      </c>
      <c r="I7034" s="4"/>
      <c r="J7034" s="4" t="s">
        <v>856</v>
      </c>
      <c r="K7034" s="4"/>
      <c r="L7034" s="4">
        <v>4</v>
      </c>
      <c r="M7034" s="4" t="s">
        <v>1100</v>
      </c>
      <c r="N7034" s="4" t="s">
        <v>1378</v>
      </c>
    </row>
    <row r="7035" spans="1:14" hidden="1" x14ac:dyDescent="0.3">
      <c r="A7035" s="4" t="s">
        <v>603</v>
      </c>
      <c r="B7035" s="5">
        <v>59</v>
      </c>
      <c r="C7035" s="5">
        <v>59.6</v>
      </c>
      <c r="D7035" s="5">
        <v>401</v>
      </c>
      <c r="E7035" s="4" t="s">
        <v>861</v>
      </c>
      <c r="F7035" s="4" t="s">
        <v>1377</v>
      </c>
      <c r="G7035" s="4" t="s">
        <v>1351</v>
      </c>
      <c r="H7035" s="4">
        <v>0</v>
      </c>
      <c r="I7035" s="4"/>
      <c r="J7035" s="4" t="s">
        <v>856</v>
      </c>
      <c r="K7035" s="4"/>
      <c r="L7035" s="4">
        <v>4</v>
      </c>
      <c r="M7035" s="4" t="s">
        <v>1100</v>
      </c>
      <c r="N7035" s="4" t="s">
        <v>1378</v>
      </c>
    </row>
    <row r="7036" spans="1:14" hidden="1" x14ac:dyDescent="0.3">
      <c r="A7036" s="4" t="s">
        <v>603</v>
      </c>
      <c r="B7036" s="5">
        <v>59</v>
      </c>
      <c r="C7036" s="5">
        <v>59.6</v>
      </c>
      <c r="D7036" s="5">
        <v>401</v>
      </c>
      <c r="E7036" s="4" t="s">
        <v>861</v>
      </c>
      <c r="F7036" s="4" t="s">
        <v>1377</v>
      </c>
      <c r="G7036" s="4" t="s">
        <v>963</v>
      </c>
      <c r="H7036" s="4">
        <v>5.52</v>
      </c>
      <c r="I7036" s="4"/>
      <c r="J7036" s="4" t="s">
        <v>856</v>
      </c>
      <c r="K7036" s="4"/>
      <c r="L7036" s="4">
        <v>4</v>
      </c>
      <c r="M7036" s="4" t="s">
        <v>1100</v>
      </c>
      <c r="N7036" s="4" t="s">
        <v>1378</v>
      </c>
    </row>
    <row r="7037" spans="1:14" hidden="1" x14ac:dyDescent="0.3">
      <c r="A7037" s="4" t="s">
        <v>603</v>
      </c>
      <c r="B7037" s="5">
        <v>59</v>
      </c>
      <c r="C7037" s="5">
        <v>59.6</v>
      </c>
      <c r="D7037" s="5">
        <v>401</v>
      </c>
      <c r="E7037" s="4" t="s">
        <v>861</v>
      </c>
      <c r="F7037" s="4" t="s">
        <v>1377</v>
      </c>
      <c r="G7037" s="4" t="s">
        <v>943</v>
      </c>
      <c r="H7037" s="4">
        <v>94.48</v>
      </c>
      <c r="I7037" s="4"/>
      <c r="J7037" s="4" t="s">
        <v>856</v>
      </c>
      <c r="K7037" s="4"/>
      <c r="L7037" s="4">
        <v>4</v>
      </c>
      <c r="M7037" s="4" t="s">
        <v>1100</v>
      </c>
      <c r="N7037" s="4" t="s">
        <v>1378</v>
      </c>
    </row>
    <row r="7038" spans="1:14" hidden="1" x14ac:dyDescent="0.3">
      <c r="A7038" s="4" t="s">
        <v>603</v>
      </c>
      <c r="B7038" s="5">
        <v>59</v>
      </c>
      <c r="C7038" s="5">
        <v>59.6</v>
      </c>
      <c r="D7038" s="5">
        <v>401</v>
      </c>
      <c r="E7038" s="4" t="s">
        <v>861</v>
      </c>
      <c r="F7038" s="4" t="s">
        <v>1377</v>
      </c>
      <c r="G7038" s="4" t="s">
        <v>1315</v>
      </c>
      <c r="H7038" s="4">
        <v>11.84</v>
      </c>
      <c r="I7038" s="4"/>
      <c r="J7038" s="4" t="s">
        <v>1343</v>
      </c>
      <c r="K7038" s="4"/>
      <c r="L7038" s="4">
        <v>4</v>
      </c>
      <c r="M7038" s="4" t="s">
        <v>1100</v>
      </c>
      <c r="N7038" s="4" t="s">
        <v>1378</v>
      </c>
    </row>
    <row r="7039" spans="1:14" hidden="1" x14ac:dyDescent="0.3">
      <c r="A7039" s="4" t="s">
        <v>603</v>
      </c>
      <c r="B7039" s="5">
        <v>59</v>
      </c>
      <c r="C7039" s="5">
        <v>59.6</v>
      </c>
      <c r="D7039" s="5">
        <v>401</v>
      </c>
      <c r="E7039" s="4" t="s">
        <v>861</v>
      </c>
      <c r="F7039" s="4" t="s">
        <v>1377</v>
      </c>
      <c r="G7039" s="4" t="s">
        <v>1759</v>
      </c>
      <c r="H7039" s="4">
        <v>0.28999999999999998</v>
      </c>
      <c r="I7039" s="4"/>
      <c r="J7039" s="4" t="s">
        <v>856</v>
      </c>
      <c r="K7039" s="4"/>
      <c r="L7039" s="4">
        <v>4</v>
      </c>
      <c r="M7039" s="4" t="s">
        <v>1100</v>
      </c>
      <c r="N7039" s="4" t="s">
        <v>1378</v>
      </c>
    </row>
    <row r="7040" spans="1:14" hidden="1" x14ac:dyDescent="0.3">
      <c r="A7040" s="4" t="s">
        <v>603</v>
      </c>
      <c r="B7040" s="5">
        <v>59</v>
      </c>
      <c r="C7040" s="5">
        <v>59.6</v>
      </c>
      <c r="D7040" s="5">
        <v>401</v>
      </c>
      <c r="E7040" s="4" t="s">
        <v>861</v>
      </c>
      <c r="F7040" s="4" t="s">
        <v>1377</v>
      </c>
      <c r="G7040" s="4" t="s">
        <v>931</v>
      </c>
      <c r="H7040" s="4">
        <v>2.2999999999999998</v>
      </c>
      <c r="I7040" s="4"/>
      <c r="J7040" s="4" t="s">
        <v>856</v>
      </c>
      <c r="K7040" s="4"/>
      <c r="L7040" s="4">
        <v>4</v>
      </c>
      <c r="M7040" s="4" t="s">
        <v>1100</v>
      </c>
      <c r="N7040" s="4" t="s">
        <v>1378</v>
      </c>
    </row>
    <row r="7041" spans="1:14" hidden="1" x14ac:dyDescent="0.3">
      <c r="A7041" s="5" t="s">
        <v>608</v>
      </c>
      <c r="B7041" s="5">
        <v>65</v>
      </c>
      <c r="C7041" s="5">
        <v>65.099999999999994</v>
      </c>
      <c r="D7041" s="5">
        <v>402</v>
      </c>
      <c r="E7041" s="4" t="s">
        <v>861</v>
      </c>
      <c r="F7041" s="4" t="s">
        <v>901</v>
      </c>
      <c r="G7041" s="4" t="s">
        <v>943</v>
      </c>
      <c r="H7041" s="4">
        <v>5.86</v>
      </c>
      <c r="I7041" s="4">
        <v>0.44</v>
      </c>
      <c r="J7041" s="4" t="s">
        <v>856</v>
      </c>
      <c r="K7041" s="4" t="s">
        <v>1387</v>
      </c>
      <c r="L7041" s="4">
        <v>8</v>
      </c>
      <c r="M7041" s="4" t="s">
        <v>1191</v>
      </c>
      <c r="N7041" s="4" t="s">
        <v>1388</v>
      </c>
    </row>
    <row r="7042" spans="1:14" hidden="1" x14ac:dyDescent="0.3">
      <c r="A7042" s="5" t="s">
        <v>608</v>
      </c>
      <c r="B7042" s="5">
        <v>65</v>
      </c>
      <c r="C7042" s="5">
        <v>65.099999999999994</v>
      </c>
      <c r="D7042" s="5">
        <v>402</v>
      </c>
      <c r="E7042" s="4" t="s">
        <v>861</v>
      </c>
      <c r="F7042" s="4" t="s">
        <v>901</v>
      </c>
      <c r="G7042" s="4" t="s">
        <v>1089</v>
      </c>
      <c r="H7042" s="4">
        <v>3.55</v>
      </c>
      <c r="I7042" s="4">
        <v>0.63</v>
      </c>
      <c r="J7042" s="4" t="s">
        <v>856</v>
      </c>
      <c r="K7042" s="4" t="s">
        <v>1387</v>
      </c>
      <c r="L7042" s="4">
        <v>8</v>
      </c>
      <c r="M7042" s="4" t="s">
        <v>1191</v>
      </c>
      <c r="N7042" s="4" t="s">
        <v>1388</v>
      </c>
    </row>
    <row r="7043" spans="1:14" s="92" customFormat="1" hidden="1" x14ac:dyDescent="0.3">
      <c r="A7043" s="5"/>
      <c r="B7043" s="5">
        <v>65</v>
      </c>
      <c r="C7043" s="5">
        <v>65.2</v>
      </c>
      <c r="D7043" s="5">
        <v>403</v>
      </c>
      <c r="E7043" s="4" t="s">
        <v>861</v>
      </c>
      <c r="F7043" s="4" t="s">
        <v>901</v>
      </c>
      <c r="G7043" s="4" t="s">
        <v>963</v>
      </c>
      <c r="H7043" s="4">
        <v>97.7</v>
      </c>
      <c r="I7043" s="4">
        <v>0.46</v>
      </c>
      <c r="J7043" s="4" t="s">
        <v>856</v>
      </c>
      <c r="K7043" s="4" t="s">
        <v>1387</v>
      </c>
      <c r="L7043" s="4">
        <v>8</v>
      </c>
      <c r="M7043" s="4" t="s">
        <v>2241</v>
      </c>
      <c r="N7043" s="4"/>
    </row>
    <row r="7044" spans="1:14" hidden="1" x14ac:dyDescent="0.3">
      <c r="A7044" s="5" t="s">
        <v>608</v>
      </c>
      <c r="B7044" s="5">
        <v>65</v>
      </c>
      <c r="C7044" s="5">
        <v>65.2</v>
      </c>
      <c r="D7044" s="5">
        <v>403</v>
      </c>
      <c r="E7044" s="4" t="s">
        <v>861</v>
      </c>
      <c r="F7044" s="4" t="s">
        <v>901</v>
      </c>
      <c r="G7044" s="4" t="s">
        <v>943</v>
      </c>
      <c r="H7044" s="4">
        <v>2.2999999999999998</v>
      </c>
      <c r="I7044" s="4">
        <v>0.46</v>
      </c>
      <c r="J7044" s="4" t="s">
        <v>856</v>
      </c>
      <c r="K7044" s="4" t="s">
        <v>1387</v>
      </c>
      <c r="L7044" s="4">
        <v>8</v>
      </c>
      <c r="M7044" s="4" t="s">
        <v>1191</v>
      </c>
      <c r="N7044" s="4" t="s">
        <v>1388</v>
      </c>
    </row>
    <row r="7045" spans="1:14" hidden="1" x14ac:dyDescent="0.3">
      <c r="A7045" s="5" t="s">
        <v>608</v>
      </c>
      <c r="B7045" s="5">
        <v>65</v>
      </c>
      <c r="C7045" s="5">
        <v>65.2</v>
      </c>
      <c r="D7045" s="5">
        <v>403</v>
      </c>
      <c r="E7045" s="4" t="s">
        <v>861</v>
      </c>
      <c r="F7045" s="4" t="s">
        <v>901</v>
      </c>
      <c r="G7045" s="4" t="s">
        <v>1089</v>
      </c>
      <c r="H7045" s="4">
        <v>1.58</v>
      </c>
      <c r="I7045" s="4">
        <v>0.63</v>
      </c>
      <c r="J7045" s="4" t="s">
        <v>856</v>
      </c>
      <c r="K7045" s="4" t="s">
        <v>1387</v>
      </c>
      <c r="L7045" s="4">
        <v>8</v>
      </c>
      <c r="M7045" s="4" t="s">
        <v>1191</v>
      </c>
      <c r="N7045" s="4" t="s">
        <v>1388</v>
      </c>
    </row>
    <row r="7046" spans="1:14" hidden="1" x14ac:dyDescent="0.3">
      <c r="A7046" s="5" t="s">
        <v>608</v>
      </c>
      <c r="B7046" s="5">
        <v>65</v>
      </c>
      <c r="C7046" s="5">
        <v>65.099999999999994</v>
      </c>
      <c r="D7046" s="5">
        <v>404</v>
      </c>
      <c r="E7046" s="4" t="s">
        <v>861</v>
      </c>
      <c r="F7046" s="4" t="s">
        <v>901</v>
      </c>
      <c r="G7046" s="4" t="s">
        <v>943</v>
      </c>
      <c r="H7046" s="4">
        <v>3.17</v>
      </c>
      <c r="I7046" s="4">
        <v>0.48</v>
      </c>
      <c r="J7046" s="4" t="s">
        <v>856</v>
      </c>
      <c r="K7046" s="4" t="s">
        <v>1387</v>
      </c>
      <c r="L7046" s="4">
        <v>8</v>
      </c>
      <c r="M7046" s="4" t="s">
        <v>1191</v>
      </c>
      <c r="N7046" s="4" t="s">
        <v>1388</v>
      </c>
    </row>
    <row r="7047" spans="1:14" hidden="1" x14ac:dyDescent="0.3">
      <c r="A7047" s="5" t="s">
        <v>608</v>
      </c>
      <c r="B7047" s="5">
        <v>65</v>
      </c>
      <c r="C7047" s="5">
        <v>65.099999999999994</v>
      </c>
      <c r="D7047" s="5">
        <v>404</v>
      </c>
      <c r="E7047" s="4" t="s">
        <v>861</v>
      </c>
      <c r="F7047" s="4" t="s">
        <v>901</v>
      </c>
      <c r="G7047" s="4" t="s">
        <v>1089</v>
      </c>
      <c r="H7047" s="4">
        <v>2.91</v>
      </c>
      <c r="I7047" s="4">
        <v>0.62</v>
      </c>
      <c r="J7047" s="4" t="s">
        <v>856</v>
      </c>
      <c r="K7047" s="4" t="s">
        <v>1387</v>
      </c>
      <c r="L7047" s="4">
        <v>8</v>
      </c>
      <c r="M7047" s="4" t="s">
        <v>1191</v>
      </c>
      <c r="N7047" s="4" t="s">
        <v>1388</v>
      </c>
    </row>
    <row r="7048" spans="1:14" s="92" customFormat="1" hidden="1" x14ac:dyDescent="0.3">
      <c r="A7048" s="5"/>
      <c r="B7048" s="5">
        <v>65</v>
      </c>
      <c r="C7048" s="5">
        <v>65.2</v>
      </c>
      <c r="D7048" s="5">
        <v>405</v>
      </c>
      <c r="E7048" s="4" t="s">
        <v>861</v>
      </c>
      <c r="F7048" s="4" t="s">
        <v>901</v>
      </c>
      <c r="G7048" s="4" t="s">
        <v>963</v>
      </c>
      <c r="H7048" s="4">
        <v>97.64</v>
      </c>
      <c r="I7048" s="4">
        <v>0.44</v>
      </c>
      <c r="J7048" s="4" t="s">
        <v>856</v>
      </c>
      <c r="K7048" s="4" t="s">
        <v>1387</v>
      </c>
      <c r="L7048" s="4">
        <v>8</v>
      </c>
      <c r="M7048" s="4" t="s">
        <v>2241</v>
      </c>
      <c r="N7048" s="4"/>
    </row>
    <row r="7049" spans="1:14" hidden="1" x14ac:dyDescent="0.3">
      <c r="A7049" s="5" t="s">
        <v>608</v>
      </c>
      <c r="B7049" s="5">
        <v>65</v>
      </c>
      <c r="C7049" s="5">
        <v>65.2</v>
      </c>
      <c r="D7049" s="5">
        <v>405</v>
      </c>
      <c r="E7049" s="4" t="s">
        <v>861</v>
      </c>
      <c r="F7049" s="4" t="s">
        <v>901</v>
      </c>
      <c r="G7049" s="4" t="s">
        <v>943</v>
      </c>
      <c r="H7049" s="4">
        <v>2.36</v>
      </c>
      <c r="I7049" s="4">
        <v>0.44</v>
      </c>
      <c r="J7049" s="4" t="s">
        <v>856</v>
      </c>
      <c r="K7049" s="4" t="s">
        <v>1387</v>
      </c>
      <c r="L7049" s="4">
        <v>8</v>
      </c>
      <c r="M7049" s="4" t="s">
        <v>1191</v>
      </c>
      <c r="N7049" s="4" t="s">
        <v>1388</v>
      </c>
    </row>
    <row r="7050" spans="1:14" hidden="1" x14ac:dyDescent="0.3">
      <c r="A7050" s="5" t="s">
        <v>608</v>
      </c>
      <c r="B7050" s="5">
        <v>65</v>
      </c>
      <c r="C7050" s="5">
        <v>65.2</v>
      </c>
      <c r="D7050" s="5">
        <v>405</v>
      </c>
      <c r="E7050" s="4" t="s">
        <v>861</v>
      </c>
      <c r="F7050" s="4" t="s">
        <v>901</v>
      </c>
      <c r="G7050" s="4" t="s">
        <v>1089</v>
      </c>
      <c r="H7050" s="4">
        <v>1.42</v>
      </c>
      <c r="I7050" s="4">
        <v>0.63</v>
      </c>
      <c r="J7050" s="4" t="s">
        <v>856</v>
      </c>
      <c r="K7050" s="4" t="s">
        <v>1387</v>
      </c>
      <c r="L7050" s="4">
        <v>8</v>
      </c>
      <c r="M7050" s="4" t="s">
        <v>1191</v>
      </c>
      <c r="N7050" s="4" t="s">
        <v>1388</v>
      </c>
    </row>
    <row r="7051" spans="1:14" hidden="1" x14ac:dyDescent="0.3">
      <c r="A7051" s="5" t="s">
        <v>660</v>
      </c>
      <c r="B7051" s="5">
        <v>66</v>
      </c>
      <c r="C7051" s="5">
        <v>66</v>
      </c>
      <c r="D7051" s="5">
        <v>406</v>
      </c>
      <c r="E7051" s="4" t="s">
        <v>861</v>
      </c>
      <c r="F7051" s="4" t="s">
        <v>1401</v>
      </c>
      <c r="G7051" s="4" t="s">
        <v>1315</v>
      </c>
      <c r="H7051" s="4">
        <v>179</v>
      </c>
      <c r="I7051" s="4">
        <v>6</v>
      </c>
      <c r="J7051" s="4" t="s">
        <v>1343</v>
      </c>
      <c r="K7051" s="4" t="s">
        <v>881</v>
      </c>
      <c r="L7051" s="4">
        <v>10</v>
      </c>
      <c r="M7051" s="4" t="s">
        <v>1100</v>
      </c>
      <c r="N7051" s="20" t="s">
        <v>1400</v>
      </c>
    </row>
    <row r="7052" spans="1:14" s="92" customFormat="1" hidden="1" x14ac:dyDescent="0.3">
      <c r="A7052" s="5"/>
      <c r="B7052" s="5">
        <v>66</v>
      </c>
      <c r="C7052" s="5">
        <v>66</v>
      </c>
      <c r="D7052" s="5">
        <v>406</v>
      </c>
      <c r="E7052" s="4" t="s">
        <v>861</v>
      </c>
      <c r="F7052" s="24" t="s">
        <v>1401</v>
      </c>
      <c r="G7052" s="4" t="s">
        <v>963</v>
      </c>
      <c r="H7052" s="4">
        <v>95.27</v>
      </c>
      <c r="I7052" s="20">
        <v>1.45</v>
      </c>
      <c r="J7052" s="22" t="s">
        <v>856</v>
      </c>
      <c r="K7052" s="4" t="s">
        <v>881</v>
      </c>
      <c r="L7052" s="20">
        <v>10</v>
      </c>
      <c r="M7052" s="4" t="s">
        <v>2241</v>
      </c>
      <c r="N7052" s="20"/>
    </row>
    <row r="7053" spans="1:14" hidden="1" x14ac:dyDescent="0.3">
      <c r="A7053" s="5" t="s">
        <v>660</v>
      </c>
      <c r="B7053" s="5">
        <v>66</v>
      </c>
      <c r="C7053" s="5">
        <v>66</v>
      </c>
      <c r="D7053" s="5">
        <v>406</v>
      </c>
      <c r="E7053" s="4" t="s">
        <v>861</v>
      </c>
      <c r="F7053" s="24" t="s">
        <v>1401</v>
      </c>
      <c r="G7053" s="23" t="s">
        <v>943</v>
      </c>
      <c r="H7053" s="20">
        <v>4.7300000000000004</v>
      </c>
      <c r="I7053" s="20">
        <v>1.45</v>
      </c>
      <c r="J7053" s="22" t="s">
        <v>856</v>
      </c>
      <c r="K7053" s="4" t="s">
        <v>881</v>
      </c>
      <c r="L7053" s="20">
        <v>10</v>
      </c>
      <c r="M7053" s="20" t="s">
        <v>1100</v>
      </c>
      <c r="N7053" s="20" t="s">
        <v>1400</v>
      </c>
    </row>
    <row r="7054" spans="1:14" hidden="1" x14ac:dyDescent="0.3">
      <c r="A7054" s="5" t="s">
        <v>660</v>
      </c>
      <c r="B7054" s="5">
        <v>66</v>
      </c>
      <c r="C7054" s="5">
        <v>66</v>
      </c>
      <c r="D7054" s="5">
        <v>406</v>
      </c>
      <c r="E7054" s="4" t="s">
        <v>861</v>
      </c>
      <c r="F7054" s="81" t="s">
        <v>1401</v>
      </c>
      <c r="G7054" s="23" t="s">
        <v>931</v>
      </c>
      <c r="H7054" s="20">
        <v>0.24</v>
      </c>
      <c r="I7054" s="20">
        <v>0.09</v>
      </c>
      <c r="J7054" s="22" t="s">
        <v>856</v>
      </c>
      <c r="K7054" s="4" t="s">
        <v>881</v>
      </c>
      <c r="L7054" s="20">
        <v>10</v>
      </c>
      <c r="M7054" s="20" t="s">
        <v>1100</v>
      </c>
      <c r="N7054" s="20" t="s">
        <v>1400</v>
      </c>
    </row>
    <row r="7055" spans="1:14" hidden="1" x14ac:dyDescent="0.3">
      <c r="A7055" s="5" t="s">
        <v>660</v>
      </c>
      <c r="B7055" s="5">
        <v>66</v>
      </c>
      <c r="C7055" s="5">
        <v>66</v>
      </c>
      <c r="D7055" s="5">
        <v>406</v>
      </c>
      <c r="E7055" s="4" t="s">
        <v>861</v>
      </c>
      <c r="F7055" s="81" t="s">
        <v>1401</v>
      </c>
      <c r="G7055" s="4" t="s">
        <v>1759</v>
      </c>
      <c r="H7055" s="20">
        <v>0.08</v>
      </c>
      <c r="I7055" s="20">
        <v>0.03</v>
      </c>
      <c r="J7055" s="22" t="s">
        <v>856</v>
      </c>
      <c r="K7055" s="4" t="s">
        <v>881</v>
      </c>
      <c r="L7055" s="22">
        <v>10</v>
      </c>
      <c r="M7055" s="20" t="s">
        <v>1100</v>
      </c>
      <c r="N7055" s="20" t="s">
        <v>1400</v>
      </c>
    </row>
    <row r="7056" spans="1:14" hidden="1" x14ac:dyDescent="0.3">
      <c r="A7056" s="5" t="s">
        <v>660</v>
      </c>
      <c r="B7056" s="5">
        <v>66</v>
      </c>
      <c r="C7056" s="5">
        <v>66</v>
      </c>
      <c r="D7056" s="5">
        <v>406</v>
      </c>
      <c r="E7056" s="4" t="s">
        <v>861</v>
      </c>
      <c r="F7056" s="24" t="s">
        <v>1401</v>
      </c>
      <c r="G7056" s="25" t="s">
        <v>967</v>
      </c>
      <c r="H7056" s="20"/>
      <c r="I7056" s="20"/>
      <c r="J7056" s="22" t="s">
        <v>856</v>
      </c>
      <c r="K7056" s="4" t="s">
        <v>881</v>
      </c>
      <c r="L7056" s="22">
        <v>10</v>
      </c>
      <c r="M7056" s="20" t="s">
        <v>1100</v>
      </c>
      <c r="N7056" s="20" t="s">
        <v>1400</v>
      </c>
    </row>
    <row r="7057" spans="1:14" hidden="1" x14ac:dyDescent="0.3">
      <c r="A7057" s="5" t="s">
        <v>660</v>
      </c>
      <c r="B7057" s="5">
        <v>66</v>
      </c>
      <c r="C7057" s="5">
        <v>66</v>
      </c>
      <c r="D7057" s="5">
        <v>406</v>
      </c>
      <c r="E7057" s="4" t="s">
        <v>861</v>
      </c>
      <c r="F7057" s="81" t="s">
        <v>1401</v>
      </c>
      <c r="G7057" s="4" t="s">
        <v>1760</v>
      </c>
      <c r="H7057" s="20"/>
      <c r="I7057" s="20"/>
      <c r="J7057" s="22"/>
      <c r="K7057" s="4" t="s">
        <v>881</v>
      </c>
      <c r="L7057" s="22">
        <v>10</v>
      </c>
      <c r="M7057" s="20" t="s">
        <v>1100</v>
      </c>
      <c r="N7057" s="20" t="s">
        <v>1400</v>
      </c>
    </row>
    <row r="7058" spans="1:14" hidden="1" x14ac:dyDescent="0.3">
      <c r="A7058" s="5" t="s">
        <v>660</v>
      </c>
      <c r="B7058" s="5">
        <v>66</v>
      </c>
      <c r="C7058" s="5">
        <v>66</v>
      </c>
      <c r="D7058" s="5">
        <v>407</v>
      </c>
      <c r="E7058" s="4" t="s">
        <v>861</v>
      </c>
      <c r="F7058" s="4" t="s">
        <v>1401</v>
      </c>
      <c r="G7058" s="4" t="s">
        <v>1315</v>
      </c>
      <c r="H7058" s="4">
        <v>180</v>
      </c>
      <c r="I7058" s="4">
        <v>4</v>
      </c>
      <c r="J7058" s="4" t="s">
        <v>1343</v>
      </c>
      <c r="K7058" s="4" t="s">
        <v>881</v>
      </c>
      <c r="L7058" s="4">
        <v>10</v>
      </c>
      <c r="M7058" s="4" t="s">
        <v>1100</v>
      </c>
      <c r="N7058" s="20" t="s">
        <v>1400</v>
      </c>
    </row>
    <row r="7059" spans="1:14" s="92" customFormat="1" hidden="1" x14ac:dyDescent="0.3">
      <c r="A7059" s="5"/>
      <c r="B7059" s="5">
        <v>66</v>
      </c>
      <c r="C7059" s="5">
        <v>66</v>
      </c>
      <c r="D7059" s="5">
        <v>407</v>
      </c>
      <c r="E7059" s="4" t="s">
        <v>861</v>
      </c>
      <c r="F7059" s="24" t="s">
        <v>1401</v>
      </c>
      <c r="G7059" s="4" t="s">
        <v>963</v>
      </c>
      <c r="H7059" s="4">
        <v>96.15</v>
      </c>
      <c r="I7059" s="20">
        <v>1.45</v>
      </c>
      <c r="J7059" s="22" t="s">
        <v>856</v>
      </c>
      <c r="K7059" s="4" t="s">
        <v>881</v>
      </c>
      <c r="L7059" s="20">
        <v>10</v>
      </c>
      <c r="M7059" s="4" t="s">
        <v>2241</v>
      </c>
      <c r="N7059" s="20"/>
    </row>
    <row r="7060" spans="1:14" hidden="1" x14ac:dyDescent="0.3">
      <c r="A7060" s="5" t="s">
        <v>660</v>
      </c>
      <c r="B7060" s="5">
        <v>66</v>
      </c>
      <c r="C7060" s="5">
        <v>66</v>
      </c>
      <c r="D7060" s="5">
        <v>407</v>
      </c>
      <c r="E7060" s="4" t="s">
        <v>861</v>
      </c>
      <c r="F7060" s="24" t="s">
        <v>1401</v>
      </c>
      <c r="G7060" s="23" t="s">
        <v>943</v>
      </c>
      <c r="H7060" s="20">
        <v>3.85</v>
      </c>
      <c r="I7060" s="20">
        <v>1.04</v>
      </c>
      <c r="J7060" s="22" t="s">
        <v>856</v>
      </c>
      <c r="K7060" s="4" t="s">
        <v>881</v>
      </c>
      <c r="L7060" s="20">
        <v>10</v>
      </c>
      <c r="M7060" s="20" t="s">
        <v>1100</v>
      </c>
      <c r="N7060" s="20" t="s">
        <v>1400</v>
      </c>
    </row>
    <row r="7061" spans="1:14" hidden="1" x14ac:dyDescent="0.3">
      <c r="A7061" s="5" t="s">
        <v>660</v>
      </c>
      <c r="B7061" s="5">
        <v>66</v>
      </c>
      <c r="C7061" s="5">
        <v>66</v>
      </c>
      <c r="D7061" s="5">
        <v>407</v>
      </c>
      <c r="E7061" s="4" t="s">
        <v>861</v>
      </c>
      <c r="F7061" s="81" t="s">
        <v>1401</v>
      </c>
      <c r="G7061" s="23" t="s">
        <v>931</v>
      </c>
      <c r="H7061" s="20">
        <v>0.3</v>
      </c>
      <c r="I7061" s="20">
        <v>0.18</v>
      </c>
      <c r="J7061" s="22" t="s">
        <v>856</v>
      </c>
      <c r="K7061" s="4" t="s">
        <v>881</v>
      </c>
      <c r="L7061" s="20">
        <v>10</v>
      </c>
      <c r="M7061" s="20" t="s">
        <v>1100</v>
      </c>
      <c r="N7061" s="20" t="s">
        <v>1400</v>
      </c>
    </row>
    <row r="7062" spans="1:14" hidden="1" x14ac:dyDescent="0.3">
      <c r="A7062" s="5" t="s">
        <v>660</v>
      </c>
      <c r="B7062" s="5">
        <v>66</v>
      </c>
      <c r="C7062" s="5">
        <v>66</v>
      </c>
      <c r="D7062" s="5">
        <v>407</v>
      </c>
      <c r="E7062" s="4" t="s">
        <v>861</v>
      </c>
      <c r="F7062" s="81" t="s">
        <v>1401</v>
      </c>
      <c r="G7062" s="4" t="s">
        <v>1759</v>
      </c>
      <c r="H7062" s="20">
        <v>0.08</v>
      </c>
      <c r="I7062" s="20">
        <v>0.02</v>
      </c>
      <c r="J7062" s="22" t="s">
        <v>856</v>
      </c>
      <c r="K7062" s="4" t="s">
        <v>881</v>
      </c>
      <c r="L7062" s="22">
        <v>10</v>
      </c>
      <c r="M7062" s="20" t="s">
        <v>1100</v>
      </c>
      <c r="N7062" s="20" t="s">
        <v>1400</v>
      </c>
    </row>
    <row r="7063" spans="1:14" hidden="1" x14ac:dyDescent="0.3">
      <c r="A7063" s="5" t="s">
        <v>660</v>
      </c>
      <c r="B7063" s="5">
        <v>66</v>
      </c>
      <c r="C7063" s="5">
        <v>66</v>
      </c>
      <c r="D7063" s="5">
        <v>407</v>
      </c>
      <c r="E7063" s="4" t="s">
        <v>861</v>
      </c>
      <c r="F7063" s="24" t="s">
        <v>1401</v>
      </c>
      <c r="G7063" s="25" t="s">
        <v>967</v>
      </c>
      <c r="H7063" s="20"/>
      <c r="I7063" s="20"/>
      <c r="J7063" s="22" t="s">
        <v>856</v>
      </c>
      <c r="K7063" s="4" t="s">
        <v>881</v>
      </c>
      <c r="L7063" s="22">
        <v>10</v>
      </c>
      <c r="M7063" s="20" t="s">
        <v>1100</v>
      </c>
      <c r="N7063" s="20" t="s">
        <v>1400</v>
      </c>
    </row>
    <row r="7064" spans="1:14" hidden="1" x14ac:dyDescent="0.3">
      <c r="A7064" s="5" t="s">
        <v>660</v>
      </c>
      <c r="B7064" s="5">
        <v>66</v>
      </c>
      <c r="C7064" s="5">
        <v>66</v>
      </c>
      <c r="D7064" s="5">
        <v>407</v>
      </c>
      <c r="E7064" s="4" t="s">
        <v>861</v>
      </c>
      <c r="F7064" s="81" t="s">
        <v>1401</v>
      </c>
      <c r="G7064" s="4" t="s">
        <v>1760</v>
      </c>
      <c r="H7064" s="20"/>
      <c r="I7064" s="20"/>
      <c r="J7064" s="22"/>
      <c r="K7064" s="4" t="s">
        <v>881</v>
      </c>
      <c r="L7064" s="22">
        <v>10</v>
      </c>
      <c r="M7064" s="20" t="s">
        <v>1100</v>
      </c>
      <c r="N7064" s="20" t="s">
        <v>1400</v>
      </c>
    </row>
    <row r="7065" spans="1:14" hidden="1" x14ac:dyDescent="0.3">
      <c r="A7065" s="5" t="s">
        <v>660</v>
      </c>
      <c r="B7065" s="5">
        <v>66</v>
      </c>
      <c r="C7065" s="5">
        <v>66</v>
      </c>
      <c r="D7065" s="5">
        <v>408</v>
      </c>
      <c r="E7065" s="4" t="s">
        <v>861</v>
      </c>
      <c r="F7065" s="4" t="s">
        <v>1401</v>
      </c>
      <c r="G7065" s="4" t="s">
        <v>1315</v>
      </c>
      <c r="H7065" s="4">
        <v>175</v>
      </c>
      <c r="I7065" s="4">
        <v>4</v>
      </c>
      <c r="J7065" s="4" t="s">
        <v>1343</v>
      </c>
      <c r="K7065" s="4" t="s">
        <v>881</v>
      </c>
      <c r="L7065" s="4">
        <v>18</v>
      </c>
      <c r="M7065" s="4" t="s">
        <v>1100</v>
      </c>
      <c r="N7065" s="20" t="s">
        <v>1400</v>
      </c>
    </row>
    <row r="7066" spans="1:14" s="92" customFormat="1" hidden="1" x14ac:dyDescent="0.3">
      <c r="A7066" s="5"/>
      <c r="B7066" s="5">
        <v>66</v>
      </c>
      <c r="C7066" s="5">
        <v>66</v>
      </c>
      <c r="D7066" s="5">
        <v>408</v>
      </c>
      <c r="E7066" s="4" t="s">
        <v>861</v>
      </c>
      <c r="F7066" s="24" t="s">
        <v>1401</v>
      </c>
      <c r="G7066" s="4" t="s">
        <v>963</v>
      </c>
      <c r="H7066" s="4">
        <v>95.92</v>
      </c>
      <c r="I7066" s="20">
        <v>1.45</v>
      </c>
      <c r="J7066" s="22" t="s">
        <v>856</v>
      </c>
      <c r="K7066" s="4" t="s">
        <v>881</v>
      </c>
      <c r="L7066" s="20">
        <v>10</v>
      </c>
      <c r="M7066" s="4" t="s">
        <v>2241</v>
      </c>
      <c r="N7066" s="20"/>
    </row>
    <row r="7067" spans="1:14" hidden="1" x14ac:dyDescent="0.3">
      <c r="A7067" s="5" t="s">
        <v>660</v>
      </c>
      <c r="B7067" s="5">
        <v>66</v>
      </c>
      <c r="C7067" s="5">
        <v>66</v>
      </c>
      <c r="D7067" s="5">
        <v>408</v>
      </c>
      <c r="E7067" s="4" t="s">
        <v>861</v>
      </c>
      <c r="F7067" s="24" t="s">
        <v>1401</v>
      </c>
      <c r="G7067" s="23" t="s">
        <v>943</v>
      </c>
      <c r="H7067" s="20">
        <v>4.08</v>
      </c>
      <c r="I7067" s="20">
        <v>1.32</v>
      </c>
      <c r="J7067" s="22" t="s">
        <v>856</v>
      </c>
      <c r="K7067" s="4" t="s">
        <v>881</v>
      </c>
      <c r="L7067" s="22">
        <v>18</v>
      </c>
      <c r="M7067" s="20" t="s">
        <v>1100</v>
      </c>
      <c r="N7067" s="20" t="s">
        <v>1400</v>
      </c>
    </row>
    <row r="7068" spans="1:14" hidden="1" x14ac:dyDescent="0.3">
      <c r="A7068" s="5" t="s">
        <v>660</v>
      </c>
      <c r="B7068" s="5">
        <v>66</v>
      </c>
      <c r="C7068" s="5">
        <v>66</v>
      </c>
      <c r="D7068" s="5">
        <v>408</v>
      </c>
      <c r="E7068" s="4" t="s">
        <v>861</v>
      </c>
      <c r="F7068" s="81" t="s">
        <v>1401</v>
      </c>
      <c r="G7068" s="23" t="s">
        <v>931</v>
      </c>
      <c r="H7068" s="20">
        <v>0.32</v>
      </c>
      <c r="I7068" s="20">
        <v>7.0000000000000007E-2</v>
      </c>
      <c r="J7068" s="22" t="s">
        <v>856</v>
      </c>
      <c r="K7068" s="4" t="s">
        <v>881</v>
      </c>
      <c r="L7068" s="22">
        <v>18</v>
      </c>
      <c r="M7068" s="20" t="s">
        <v>1100</v>
      </c>
      <c r="N7068" s="20" t="s">
        <v>1400</v>
      </c>
    </row>
    <row r="7069" spans="1:14" hidden="1" x14ac:dyDescent="0.3">
      <c r="A7069" s="5" t="s">
        <v>660</v>
      </c>
      <c r="B7069" s="5">
        <v>66</v>
      </c>
      <c r="C7069" s="5">
        <v>66</v>
      </c>
      <c r="D7069" s="5">
        <v>408</v>
      </c>
      <c r="E7069" s="4" t="s">
        <v>861</v>
      </c>
      <c r="F7069" s="81" t="s">
        <v>1401</v>
      </c>
      <c r="G7069" s="4" t="s">
        <v>1759</v>
      </c>
      <c r="H7069" s="20">
        <v>0.15</v>
      </c>
      <c r="I7069" s="20">
        <v>0.02</v>
      </c>
      <c r="J7069" s="22" t="s">
        <v>856</v>
      </c>
      <c r="K7069" s="4" t="s">
        <v>881</v>
      </c>
      <c r="L7069" s="22">
        <v>18</v>
      </c>
      <c r="M7069" s="20" t="s">
        <v>1100</v>
      </c>
      <c r="N7069" s="20" t="s">
        <v>1400</v>
      </c>
    </row>
    <row r="7070" spans="1:14" hidden="1" x14ac:dyDescent="0.3">
      <c r="A7070" s="5" t="s">
        <v>660</v>
      </c>
      <c r="B7070" s="5">
        <v>66</v>
      </c>
      <c r="C7070" s="5">
        <v>66</v>
      </c>
      <c r="D7070" s="5">
        <v>408</v>
      </c>
      <c r="E7070" s="4" t="s">
        <v>861</v>
      </c>
      <c r="F7070" s="24" t="s">
        <v>1401</v>
      </c>
      <c r="G7070" s="25" t="s">
        <v>967</v>
      </c>
      <c r="H7070" s="20">
        <v>2.1999999999999999E-2</v>
      </c>
      <c r="I7070" s="20">
        <v>4.0000000000000001E-3</v>
      </c>
      <c r="J7070" s="22" t="s">
        <v>856</v>
      </c>
      <c r="K7070" s="4" t="s">
        <v>881</v>
      </c>
      <c r="L7070" s="22">
        <v>18</v>
      </c>
      <c r="M7070" s="20" t="s">
        <v>1100</v>
      </c>
      <c r="N7070" s="20" t="s">
        <v>1400</v>
      </c>
    </row>
    <row r="7071" spans="1:14" hidden="1" x14ac:dyDescent="0.3">
      <c r="A7071" s="5" t="s">
        <v>660</v>
      </c>
      <c r="B7071" s="5">
        <v>66</v>
      </c>
      <c r="C7071" s="5">
        <v>66</v>
      </c>
      <c r="D7071" s="5">
        <v>408</v>
      </c>
      <c r="E7071" s="4" t="s">
        <v>861</v>
      </c>
      <c r="F7071" s="81" t="s">
        <v>1401</v>
      </c>
      <c r="G7071" s="4" t="s">
        <v>1760</v>
      </c>
      <c r="H7071" s="20">
        <v>7.04</v>
      </c>
      <c r="I7071" s="20">
        <v>1.1100000000000001</v>
      </c>
      <c r="J7071" s="22"/>
      <c r="K7071" s="4" t="s">
        <v>881</v>
      </c>
      <c r="L7071" s="22">
        <v>18</v>
      </c>
      <c r="M7071" s="20" t="s">
        <v>1100</v>
      </c>
      <c r="N7071" s="20" t="s">
        <v>1400</v>
      </c>
    </row>
    <row r="7072" spans="1:14" hidden="1" x14ac:dyDescent="0.3">
      <c r="A7072" s="5" t="s">
        <v>660</v>
      </c>
      <c r="B7072" s="5">
        <v>66</v>
      </c>
      <c r="C7072" s="5">
        <v>66</v>
      </c>
      <c r="D7072" s="5">
        <v>409</v>
      </c>
      <c r="E7072" s="4" t="s">
        <v>861</v>
      </c>
      <c r="F7072" s="4" t="s">
        <v>1401</v>
      </c>
      <c r="G7072" s="4" t="s">
        <v>1315</v>
      </c>
      <c r="H7072" s="4">
        <v>177</v>
      </c>
      <c r="I7072" s="4">
        <v>3</v>
      </c>
      <c r="J7072" s="4" t="s">
        <v>1343</v>
      </c>
      <c r="K7072" s="4" t="s">
        <v>881</v>
      </c>
      <c r="L7072" s="4">
        <v>10</v>
      </c>
      <c r="M7072" s="4" t="s">
        <v>1100</v>
      </c>
      <c r="N7072" s="20" t="s">
        <v>1400</v>
      </c>
    </row>
    <row r="7073" spans="1:15" s="92" customFormat="1" hidden="1" x14ac:dyDescent="0.3">
      <c r="A7073" s="5"/>
      <c r="B7073" s="5">
        <v>66</v>
      </c>
      <c r="C7073" s="5">
        <v>66</v>
      </c>
      <c r="D7073" s="5">
        <v>409</v>
      </c>
      <c r="E7073" s="4" t="s">
        <v>861</v>
      </c>
      <c r="F7073" s="24" t="s">
        <v>1401</v>
      </c>
      <c r="G7073" s="4" t="s">
        <v>963</v>
      </c>
      <c r="H7073" s="4">
        <v>96.66</v>
      </c>
      <c r="I7073" s="20">
        <v>1.45</v>
      </c>
      <c r="J7073" s="22" t="s">
        <v>856</v>
      </c>
      <c r="K7073" s="4" t="s">
        <v>881</v>
      </c>
      <c r="L7073" s="20">
        <v>10</v>
      </c>
      <c r="M7073" s="4" t="s">
        <v>2241</v>
      </c>
      <c r="N7073" s="20"/>
    </row>
    <row r="7074" spans="1:15" hidden="1" x14ac:dyDescent="0.3">
      <c r="A7074" s="5" t="s">
        <v>660</v>
      </c>
      <c r="B7074" s="5">
        <v>66</v>
      </c>
      <c r="C7074" s="5">
        <v>66</v>
      </c>
      <c r="D7074" s="5">
        <v>409</v>
      </c>
      <c r="E7074" s="4" t="s">
        <v>861</v>
      </c>
      <c r="F7074" s="24" t="s">
        <v>1401</v>
      </c>
      <c r="G7074" s="23" t="s">
        <v>943</v>
      </c>
      <c r="H7074" s="20">
        <v>3.34</v>
      </c>
      <c r="I7074" s="20">
        <v>0.92</v>
      </c>
      <c r="J7074" s="22" t="s">
        <v>856</v>
      </c>
      <c r="K7074" s="4" t="s">
        <v>881</v>
      </c>
      <c r="L7074" s="20">
        <v>10</v>
      </c>
      <c r="M7074" s="20" t="s">
        <v>1100</v>
      </c>
      <c r="N7074" s="20" t="s">
        <v>1400</v>
      </c>
    </row>
    <row r="7075" spans="1:15" hidden="1" x14ac:dyDescent="0.3">
      <c r="A7075" s="5" t="s">
        <v>660</v>
      </c>
      <c r="B7075" s="5">
        <v>66</v>
      </c>
      <c r="C7075" s="5">
        <v>66</v>
      </c>
      <c r="D7075" s="5">
        <v>409</v>
      </c>
      <c r="E7075" s="4" t="s">
        <v>861</v>
      </c>
      <c r="F7075" s="81" t="s">
        <v>1401</v>
      </c>
      <c r="G7075" s="23" t="s">
        <v>931</v>
      </c>
      <c r="H7075" s="20">
        <v>0.27</v>
      </c>
      <c r="I7075" s="20">
        <v>0.05</v>
      </c>
      <c r="J7075" s="22" t="s">
        <v>856</v>
      </c>
      <c r="K7075" s="4" t="s">
        <v>881</v>
      </c>
      <c r="L7075" s="22">
        <v>10</v>
      </c>
      <c r="M7075" s="20" t="s">
        <v>1100</v>
      </c>
      <c r="N7075" s="20" t="s">
        <v>1400</v>
      </c>
    </row>
    <row r="7076" spans="1:15" hidden="1" x14ac:dyDescent="0.3">
      <c r="A7076" s="5" t="s">
        <v>660</v>
      </c>
      <c r="B7076" s="5">
        <v>66</v>
      </c>
      <c r="C7076" s="5">
        <v>66</v>
      </c>
      <c r="D7076" s="5">
        <v>409</v>
      </c>
      <c r="E7076" s="4" t="s">
        <v>861</v>
      </c>
      <c r="F7076" s="81" t="s">
        <v>1401</v>
      </c>
      <c r="G7076" s="4" t="s">
        <v>1759</v>
      </c>
      <c r="H7076" s="20">
        <v>0.13</v>
      </c>
      <c r="I7076" s="20">
        <v>0.02</v>
      </c>
      <c r="J7076" s="22" t="s">
        <v>856</v>
      </c>
      <c r="K7076" s="4" t="s">
        <v>881</v>
      </c>
      <c r="L7076" s="22">
        <v>10</v>
      </c>
      <c r="M7076" s="20" t="s">
        <v>1100</v>
      </c>
      <c r="N7076" s="20" t="s">
        <v>1400</v>
      </c>
    </row>
    <row r="7077" spans="1:15" hidden="1" x14ac:dyDescent="0.3">
      <c r="A7077" s="5" t="s">
        <v>660</v>
      </c>
      <c r="B7077" s="5">
        <v>66</v>
      </c>
      <c r="C7077" s="5">
        <v>66</v>
      </c>
      <c r="D7077" s="5">
        <v>409</v>
      </c>
      <c r="E7077" s="4" t="s">
        <v>861</v>
      </c>
      <c r="F7077" s="24" t="s">
        <v>1401</v>
      </c>
      <c r="G7077" s="25" t="s">
        <v>967</v>
      </c>
      <c r="H7077" s="20">
        <v>1.7999999999999999E-2</v>
      </c>
      <c r="I7077" s="20">
        <v>2E-3</v>
      </c>
      <c r="J7077" s="22" t="s">
        <v>856</v>
      </c>
      <c r="K7077" s="4" t="s">
        <v>881</v>
      </c>
      <c r="L7077" s="22">
        <v>10</v>
      </c>
      <c r="M7077" s="20" t="s">
        <v>1100</v>
      </c>
      <c r="N7077" s="20" t="s">
        <v>1400</v>
      </c>
    </row>
    <row r="7078" spans="1:15" hidden="1" x14ac:dyDescent="0.3">
      <c r="A7078" s="5" t="s">
        <v>660</v>
      </c>
      <c r="B7078" s="5">
        <v>66</v>
      </c>
      <c r="C7078" s="5">
        <v>66</v>
      </c>
      <c r="D7078" s="5">
        <v>409</v>
      </c>
      <c r="E7078" s="4" t="s">
        <v>861</v>
      </c>
      <c r="F7078" s="81" t="s">
        <v>1401</v>
      </c>
      <c r="G7078" s="4" t="s">
        <v>1760</v>
      </c>
      <c r="H7078" s="20">
        <v>6.97</v>
      </c>
      <c r="I7078" s="20">
        <v>0.74</v>
      </c>
      <c r="J7078" s="22"/>
      <c r="K7078" s="4" t="s">
        <v>881</v>
      </c>
      <c r="L7078" s="22">
        <v>10</v>
      </c>
      <c r="M7078" s="20" t="s">
        <v>1100</v>
      </c>
      <c r="N7078" s="20" t="s">
        <v>1400</v>
      </c>
    </row>
    <row r="7079" spans="1:15" hidden="1" x14ac:dyDescent="0.3">
      <c r="A7079" s="5" t="s">
        <v>603</v>
      </c>
      <c r="B7079" s="5">
        <v>67</v>
      </c>
      <c r="C7079" s="5">
        <v>67</v>
      </c>
      <c r="D7079" s="5">
        <v>410</v>
      </c>
      <c r="E7079" s="4" t="s">
        <v>1523</v>
      </c>
      <c r="F7079" s="4" t="s">
        <v>1377</v>
      </c>
      <c r="G7079" s="4" t="s">
        <v>1315</v>
      </c>
      <c r="H7079" s="4">
        <v>93.752436830363663</v>
      </c>
      <c r="I7079" s="4">
        <v>6.1769541103460712</v>
      </c>
      <c r="J7079" s="4" t="s">
        <v>1343</v>
      </c>
      <c r="K7079" s="4" t="s">
        <v>1411</v>
      </c>
      <c r="L7079" s="4">
        <v>3</v>
      </c>
      <c r="M7079" s="4" t="s">
        <v>1412</v>
      </c>
      <c r="N7079" s="4" t="s">
        <v>1413</v>
      </c>
    </row>
    <row r="7080" spans="1:15" hidden="1" x14ac:dyDescent="0.3">
      <c r="A7080" s="5" t="s">
        <v>603</v>
      </c>
      <c r="B7080" s="5">
        <v>67</v>
      </c>
      <c r="C7080" s="5">
        <v>67</v>
      </c>
      <c r="D7080" s="5">
        <v>410</v>
      </c>
      <c r="E7080" s="4" t="s">
        <v>876</v>
      </c>
      <c r="F7080" s="4" t="s">
        <v>1377</v>
      </c>
      <c r="G7080" s="4" t="s">
        <v>1897</v>
      </c>
      <c r="H7080" s="4">
        <v>-44.89</v>
      </c>
      <c r="I7080" s="4" t="e">
        <f>-21.52-[1]!MA_response_variables[[#This Row],[Response value]]</f>
        <v>#REF!</v>
      </c>
      <c r="J7080" s="4"/>
      <c r="K7080" s="4" t="s">
        <v>1411</v>
      </c>
      <c r="L7080" s="4">
        <v>3</v>
      </c>
      <c r="M7080" s="4" t="s">
        <v>1412</v>
      </c>
      <c r="N7080" s="4" t="s">
        <v>1413</v>
      </c>
    </row>
    <row r="7081" spans="1:15" hidden="1" x14ac:dyDescent="0.3">
      <c r="A7081" s="5" t="s">
        <v>603</v>
      </c>
      <c r="B7081" s="5">
        <v>67</v>
      </c>
      <c r="C7081" s="5">
        <v>67</v>
      </c>
      <c r="D7081" s="5">
        <v>410</v>
      </c>
      <c r="E7081" s="4" t="s">
        <v>876</v>
      </c>
      <c r="F7081" s="4" t="s">
        <v>1377</v>
      </c>
      <c r="G7081" s="4" t="s">
        <v>1769</v>
      </c>
      <c r="H7081" s="4">
        <v>0.54499999999999993</v>
      </c>
      <c r="I7081" s="4" t="e">
        <f>0.71-[1]!MA_response_variables[[#This Row],[Response value]]</f>
        <v>#REF!</v>
      </c>
      <c r="J7081" s="4"/>
      <c r="K7081" s="4" t="s">
        <v>1411</v>
      </c>
      <c r="L7081" s="4">
        <v>3</v>
      </c>
      <c r="M7081" s="4" t="s">
        <v>1412</v>
      </c>
      <c r="N7081" s="4" t="s">
        <v>1413</v>
      </c>
    </row>
    <row r="7082" spans="1:15" hidden="1" x14ac:dyDescent="0.3">
      <c r="A7082" s="68" t="s">
        <v>603</v>
      </c>
      <c r="B7082" s="68">
        <v>67</v>
      </c>
      <c r="C7082" s="68">
        <v>67</v>
      </c>
      <c r="D7082" s="68">
        <v>410</v>
      </c>
      <c r="E7082" s="4" t="s">
        <v>876</v>
      </c>
      <c r="F7082" s="4" t="s">
        <v>1377</v>
      </c>
      <c r="G7082" s="66" t="s">
        <v>1414</v>
      </c>
      <c r="H7082" s="66">
        <v>-4.55</v>
      </c>
      <c r="I7082" s="66" t="e">
        <f>1.15-[1]!MA_response_variables[[#This Row],[Response value]]</f>
        <v>#REF!</v>
      </c>
      <c r="J7082" s="66"/>
      <c r="K7082" s="66" t="s">
        <v>1411</v>
      </c>
      <c r="L7082" s="66">
        <v>3</v>
      </c>
      <c r="M7082" s="66" t="s">
        <v>1412</v>
      </c>
      <c r="N7082" s="66" t="s">
        <v>1413</v>
      </c>
    </row>
    <row r="7083" spans="1:15" hidden="1" x14ac:dyDescent="0.3">
      <c r="A7083" s="5" t="s">
        <v>603</v>
      </c>
      <c r="B7083" s="5">
        <v>67</v>
      </c>
      <c r="C7083" s="5">
        <v>67</v>
      </c>
      <c r="D7083" s="5">
        <v>410</v>
      </c>
      <c r="E7083" s="4" t="s">
        <v>876</v>
      </c>
      <c r="F7083" s="4" t="s">
        <v>1377</v>
      </c>
      <c r="G7083" s="4" t="s">
        <v>1759</v>
      </c>
      <c r="H7083" s="4">
        <v>4.7549999999999999</v>
      </c>
      <c r="I7083" s="4" t="e">
        <f>6.91-[1]!MA_response_variables[[#This Row],[Response value]]</f>
        <v>#REF!</v>
      </c>
      <c r="J7083" s="4"/>
      <c r="K7083" s="4" t="s">
        <v>1411</v>
      </c>
      <c r="L7083" s="4">
        <v>3</v>
      </c>
      <c r="M7083" s="4" t="s">
        <v>1412</v>
      </c>
      <c r="N7083" s="4" t="s">
        <v>1413</v>
      </c>
    </row>
    <row r="7084" spans="1:15" hidden="1" x14ac:dyDescent="0.3">
      <c r="A7084" s="5" t="s">
        <v>603</v>
      </c>
      <c r="B7084" s="5">
        <v>67</v>
      </c>
      <c r="C7084" s="5">
        <v>67</v>
      </c>
      <c r="D7084" s="5">
        <v>410</v>
      </c>
      <c r="E7084" s="4" t="s">
        <v>876</v>
      </c>
      <c r="F7084" s="4" t="s">
        <v>1377</v>
      </c>
      <c r="G7084" s="4" t="s">
        <v>967</v>
      </c>
      <c r="H7084" s="4">
        <v>0.95</v>
      </c>
      <c r="I7084" s="4" t="e">
        <f>1.28-[1]!MA_response_variables[[#This Row],[Response value]]</f>
        <v>#REF!</v>
      </c>
      <c r="J7084" s="4"/>
      <c r="K7084" s="4" t="s">
        <v>1411</v>
      </c>
      <c r="L7084" s="4">
        <v>3</v>
      </c>
      <c r="M7084" s="4" t="s">
        <v>1412</v>
      </c>
      <c r="N7084" s="4" t="s">
        <v>1413</v>
      </c>
    </row>
    <row r="7085" spans="1:15" hidden="1" x14ac:dyDescent="0.3">
      <c r="A7085" s="5" t="s">
        <v>603</v>
      </c>
      <c r="B7085" s="5">
        <v>67</v>
      </c>
      <c r="C7085" s="5">
        <v>67</v>
      </c>
      <c r="D7085" s="5">
        <v>410</v>
      </c>
      <c r="E7085" s="4" t="s">
        <v>876</v>
      </c>
      <c r="F7085" s="4" t="s">
        <v>1377</v>
      </c>
      <c r="G7085" s="4" t="s">
        <v>1415</v>
      </c>
      <c r="H7085" s="4">
        <v>2.105</v>
      </c>
      <c r="I7085" s="4" t="e">
        <f>2.82-[1]!MA_response_variables[[#This Row],[Response value]]</f>
        <v>#REF!</v>
      </c>
      <c r="J7085" s="4"/>
      <c r="K7085" s="4" t="s">
        <v>1411</v>
      </c>
      <c r="L7085" s="4">
        <v>3</v>
      </c>
      <c r="M7085" s="4" t="s">
        <v>1412</v>
      </c>
      <c r="N7085" s="4" t="s">
        <v>1413</v>
      </c>
    </row>
    <row r="7086" spans="1:15" hidden="1" x14ac:dyDescent="0.3">
      <c r="A7086" s="5" t="s">
        <v>603</v>
      </c>
      <c r="B7086" s="5">
        <v>67</v>
      </c>
      <c r="C7086" s="5">
        <v>67</v>
      </c>
      <c r="D7086" s="5">
        <v>410</v>
      </c>
      <c r="E7086" s="4" t="s">
        <v>876</v>
      </c>
      <c r="F7086" s="4" t="s">
        <v>1377</v>
      </c>
      <c r="G7086" s="4" t="s">
        <v>1760</v>
      </c>
      <c r="H7086" s="4">
        <v>5.67</v>
      </c>
      <c r="I7086" s="4" t="e">
        <f>7.53-[1]!MA_response_variables[[#This Row],[Response value]]</f>
        <v>#REF!</v>
      </c>
      <c r="J7086" s="4"/>
      <c r="K7086" s="4" t="s">
        <v>1411</v>
      </c>
      <c r="L7086" s="4">
        <v>3</v>
      </c>
      <c r="M7086" s="4" t="s">
        <v>1412</v>
      </c>
      <c r="N7086" s="4" t="s">
        <v>1413</v>
      </c>
    </row>
    <row r="7087" spans="1:15" s="67" customFormat="1" hidden="1" x14ac:dyDescent="0.3">
      <c r="A7087" s="5" t="s">
        <v>603</v>
      </c>
      <c r="B7087" s="5">
        <v>67</v>
      </c>
      <c r="C7087" s="5">
        <v>67</v>
      </c>
      <c r="D7087" s="5">
        <v>410</v>
      </c>
      <c r="E7087" s="4" t="s">
        <v>876</v>
      </c>
      <c r="F7087" s="4" t="s">
        <v>1377</v>
      </c>
      <c r="G7087" s="4" t="s">
        <v>1760</v>
      </c>
      <c r="H7087" s="4">
        <v>15.53</v>
      </c>
      <c r="I7087" s="4" t="e">
        <f>18.45-[1]!MA_response_variables[[#This Row],[Response value]]</f>
        <v>#REF!</v>
      </c>
      <c r="J7087" s="4"/>
      <c r="K7087" s="4" t="s">
        <v>1411</v>
      </c>
      <c r="L7087" s="4">
        <v>3</v>
      </c>
      <c r="M7087" s="4" t="s">
        <v>1412</v>
      </c>
      <c r="N7087" s="4" t="s">
        <v>1413</v>
      </c>
      <c r="O7087"/>
    </row>
    <row r="7088" spans="1:15" s="67" customFormat="1" hidden="1" x14ac:dyDescent="0.3">
      <c r="A7088" s="5" t="s">
        <v>603</v>
      </c>
      <c r="B7088" s="5">
        <v>67</v>
      </c>
      <c r="C7088" s="5">
        <v>67</v>
      </c>
      <c r="D7088" s="5">
        <v>410</v>
      </c>
      <c r="E7088" s="4" t="s">
        <v>876</v>
      </c>
      <c r="F7088" s="4" t="s">
        <v>1377</v>
      </c>
      <c r="G7088" s="4" t="s">
        <v>1416</v>
      </c>
      <c r="H7088" s="4">
        <v>17.295000000000002</v>
      </c>
      <c r="I7088" s="4" t="e">
        <f>20.91-[1]!MA_response_variables[[#This Row],[Response value]]</f>
        <v>#REF!</v>
      </c>
      <c r="J7088" s="4"/>
      <c r="K7088" s="4" t="s">
        <v>1411</v>
      </c>
      <c r="L7088" s="4">
        <v>3</v>
      </c>
      <c r="M7088" s="4" t="s">
        <v>1412</v>
      </c>
      <c r="N7088" s="4" t="s">
        <v>1413</v>
      </c>
      <c r="O7088"/>
    </row>
    <row r="7089" spans="1:15" hidden="1" x14ac:dyDescent="0.3">
      <c r="A7089" s="5" t="s">
        <v>603</v>
      </c>
      <c r="B7089" s="5">
        <v>67</v>
      </c>
      <c r="C7089" s="5">
        <v>67</v>
      </c>
      <c r="D7089" s="5">
        <v>410</v>
      </c>
      <c r="E7089" s="4" t="s">
        <v>876</v>
      </c>
      <c r="F7089" s="4" t="s">
        <v>1377</v>
      </c>
      <c r="G7089" s="4" t="s">
        <v>1417</v>
      </c>
      <c r="H7089" s="4">
        <v>1.1099999999999999</v>
      </c>
      <c r="I7089" s="4" t="e">
        <f>1.43-[1]!MA_response_variables[[#This Row],[Response value]]</f>
        <v>#REF!</v>
      </c>
      <c r="J7089" s="4"/>
      <c r="K7089" s="4" t="s">
        <v>1411</v>
      </c>
      <c r="L7089" s="4">
        <v>3</v>
      </c>
      <c r="M7089" s="4" t="s">
        <v>1412</v>
      </c>
      <c r="N7089" s="4" t="s">
        <v>1413</v>
      </c>
    </row>
    <row r="7090" spans="1:15" hidden="1" x14ac:dyDescent="0.3">
      <c r="A7090" s="5" t="s">
        <v>603</v>
      </c>
      <c r="B7090" s="5">
        <v>67</v>
      </c>
      <c r="C7090" s="5">
        <v>67</v>
      </c>
      <c r="D7090" s="5">
        <v>411</v>
      </c>
      <c r="E7090" s="4" t="s">
        <v>1523</v>
      </c>
      <c r="F7090" s="4" t="s">
        <v>1377</v>
      </c>
      <c r="G7090" s="4" t="s">
        <v>1315</v>
      </c>
      <c r="H7090" s="4">
        <v>102.5927011013123</v>
      </c>
      <c r="I7090" s="4">
        <v>15.146867590300291</v>
      </c>
      <c r="J7090" s="4" t="s">
        <v>1343</v>
      </c>
      <c r="K7090" s="4" t="s">
        <v>1411</v>
      </c>
      <c r="L7090" s="4">
        <v>3</v>
      </c>
      <c r="M7090" s="4" t="s">
        <v>1412</v>
      </c>
      <c r="N7090" s="4" t="s">
        <v>1413</v>
      </c>
    </row>
    <row r="7091" spans="1:15" hidden="1" x14ac:dyDescent="0.3">
      <c r="A7091" s="5" t="s">
        <v>603</v>
      </c>
      <c r="B7091" s="5">
        <v>67</v>
      </c>
      <c r="C7091" s="5">
        <v>67</v>
      </c>
      <c r="D7091" s="5">
        <v>411</v>
      </c>
      <c r="E7091" s="4" t="s">
        <v>876</v>
      </c>
      <c r="F7091" s="4" t="s">
        <v>1377</v>
      </c>
      <c r="G7091" s="4" t="s">
        <v>1897</v>
      </c>
      <c r="H7091" s="4">
        <v>-44.435000000000002</v>
      </c>
      <c r="I7091" s="4" t="e">
        <f>-9.62-[1]!MA_response_variables[[#This Row],[Response value]]</f>
        <v>#REF!</v>
      </c>
      <c r="J7091" s="4"/>
      <c r="K7091" s="4" t="s">
        <v>1411</v>
      </c>
      <c r="L7091" s="4">
        <v>3</v>
      </c>
      <c r="M7091" s="4" t="s">
        <v>1412</v>
      </c>
      <c r="N7091" s="4" t="s">
        <v>1413</v>
      </c>
    </row>
    <row r="7092" spans="1:15" hidden="1" x14ac:dyDescent="0.3">
      <c r="A7092" s="68" t="s">
        <v>603</v>
      </c>
      <c r="B7092" s="68">
        <v>67</v>
      </c>
      <c r="C7092" s="68">
        <v>67</v>
      </c>
      <c r="D7092" s="68">
        <v>411</v>
      </c>
      <c r="E7092" s="4" t="s">
        <v>876</v>
      </c>
      <c r="F7092" s="4" t="s">
        <v>1377</v>
      </c>
      <c r="G7092" s="66" t="s">
        <v>1769</v>
      </c>
      <c r="H7092" s="66">
        <v>0.51500000000000001</v>
      </c>
      <c r="I7092" s="66" t="e">
        <f>0.69-[1]!MA_response_variables[[#This Row],[Response value]]</f>
        <v>#REF!</v>
      </c>
      <c r="J7092" s="66"/>
      <c r="K7092" s="66" t="s">
        <v>1411</v>
      </c>
      <c r="L7092" s="66">
        <v>3</v>
      </c>
      <c r="M7092" s="66" t="s">
        <v>1412</v>
      </c>
      <c r="N7092" s="66" t="s">
        <v>1413</v>
      </c>
    </row>
    <row r="7093" spans="1:15" hidden="1" x14ac:dyDescent="0.3">
      <c r="A7093" s="5" t="s">
        <v>603</v>
      </c>
      <c r="B7093" s="5">
        <v>67</v>
      </c>
      <c r="C7093" s="5">
        <v>67</v>
      </c>
      <c r="D7093" s="5">
        <v>411</v>
      </c>
      <c r="E7093" s="4" t="s">
        <v>876</v>
      </c>
      <c r="F7093" s="4" t="s">
        <v>1377</v>
      </c>
      <c r="G7093" s="4" t="s">
        <v>1414</v>
      </c>
      <c r="H7093" s="4">
        <v>-4.87</v>
      </c>
      <c r="I7093" s="4" t="e">
        <f>0.61-[1]!MA_response_variables[[#This Row],[Response value]]</f>
        <v>#REF!</v>
      </c>
      <c r="J7093" s="4"/>
      <c r="K7093" s="4" t="s">
        <v>1411</v>
      </c>
      <c r="L7093" s="4">
        <v>3</v>
      </c>
      <c r="M7093" s="4" t="s">
        <v>1412</v>
      </c>
      <c r="N7093" s="4" t="s">
        <v>1413</v>
      </c>
    </row>
    <row r="7094" spans="1:15" hidden="1" x14ac:dyDescent="0.3">
      <c r="A7094" s="5" t="s">
        <v>603</v>
      </c>
      <c r="B7094" s="5">
        <v>67</v>
      </c>
      <c r="C7094" s="5">
        <v>67</v>
      </c>
      <c r="D7094" s="5">
        <v>411</v>
      </c>
      <c r="E7094" s="4" t="s">
        <v>876</v>
      </c>
      <c r="F7094" s="4" t="s">
        <v>1377</v>
      </c>
      <c r="G7094" s="4" t="s">
        <v>1759</v>
      </c>
      <c r="H7094" s="4">
        <v>4.6499999999999995</v>
      </c>
      <c r="I7094" s="4" t="e">
        <f>6.27-[1]!MA_response_variables[[#This Row],[Response value]]</f>
        <v>#REF!</v>
      </c>
      <c r="J7094" s="4"/>
      <c r="K7094" s="4" t="s">
        <v>1411</v>
      </c>
      <c r="L7094" s="4">
        <v>3</v>
      </c>
      <c r="M7094" s="4" t="s">
        <v>1412</v>
      </c>
      <c r="N7094" s="4" t="s">
        <v>1413</v>
      </c>
    </row>
    <row r="7095" spans="1:15" hidden="1" x14ac:dyDescent="0.3">
      <c r="A7095" s="5" t="s">
        <v>603</v>
      </c>
      <c r="B7095" s="5">
        <v>67</v>
      </c>
      <c r="C7095" s="5">
        <v>67</v>
      </c>
      <c r="D7095" s="5">
        <v>411</v>
      </c>
      <c r="E7095" s="4" t="s">
        <v>876</v>
      </c>
      <c r="F7095" s="4" t="s">
        <v>1377</v>
      </c>
      <c r="G7095" s="4" t="s">
        <v>967</v>
      </c>
      <c r="H7095" s="4">
        <v>0.94500000000000006</v>
      </c>
      <c r="I7095" s="4" t="e">
        <f>1.27-[1]!MA_response_variables[[#This Row],[Response value]]</f>
        <v>#REF!</v>
      </c>
      <c r="J7095" s="4"/>
      <c r="K7095" s="4" t="s">
        <v>1411</v>
      </c>
      <c r="L7095" s="4">
        <v>3</v>
      </c>
      <c r="M7095" s="4" t="s">
        <v>1412</v>
      </c>
      <c r="N7095" s="4" t="s">
        <v>1413</v>
      </c>
    </row>
    <row r="7096" spans="1:15" hidden="1" x14ac:dyDescent="0.3">
      <c r="A7096" s="5" t="s">
        <v>603</v>
      </c>
      <c r="B7096" s="5">
        <v>67</v>
      </c>
      <c r="C7096" s="5">
        <v>67</v>
      </c>
      <c r="D7096" s="5">
        <v>411</v>
      </c>
      <c r="E7096" s="4" t="s">
        <v>876</v>
      </c>
      <c r="F7096" s="4" t="s">
        <v>1377</v>
      </c>
      <c r="G7096" s="4" t="s">
        <v>1415</v>
      </c>
      <c r="H7096" s="4">
        <v>2.0350000000000001</v>
      </c>
      <c r="I7096" s="4" t="e">
        <f>2.61-[1]!MA_response_variables[[#This Row],[Response value]]</f>
        <v>#REF!</v>
      </c>
      <c r="J7096" s="4"/>
      <c r="K7096" s="4" t="s">
        <v>1411</v>
      </c>
      <c r="L7096" s="4">
        <v>3</v>
      </c>
      <c r="M7096" s="4" t="s">
        <v>1412</v>
      </c>
      <c r="N7096" s="4" t="s">
        <v>1413</v>
      </c>
    </row>
    <row r="7097" spans="1:15" hidden="1" x14ac:dyDescent="0.3">
      <c r="A7097" s="5" t="s">
        <v>603</v>
      </c>
      <c r="B7097" s="5">
        <v>67</v>
      </c>
      <c r="C7097" s="5">
        <v>67</v>
      </c>
      <c r="D7097" s="5">
        <v>411</v>
      </c>
      <c r="E7097" s="4" t="s">
        <v>876</v>
      </c>
      <c r="F7097" s="4" t="s">
        <v>1377</v>
      </c>
      <c r="G7097" s="4" t="s">
        <v>1760</v>
      </c>
      <c r="H7097" s="4">
        <v>5.84</v>
      </c>
      <c r="I7097" s="4" t="e">
        <f>7.42-[1]!MA_response_variables[[#This Row],[Response value]]</f>
        <v>#REF!</v>
      </c>
      <c r="J7097" s="4"/>
      <c r="K7097" s="4" t="s">
        <v>1411</v>
      </c>
      <c r="L7097" s="4">
        <v>3</v>
      </c>
      <c r="M7097" s="4" t="s">
        <v>1412</v>
      </c>
      <c r="N7097" s="4" t="s">
        <v>1413</v>
      </c>
    </row>
    <row r="7098" spans="1:15" hidden="1" x14ac:dyDescent="0.3">
      <c r="A7098" s="5" t="s">
        <v>603</v>
      </c>
      <c r="B7098" s="5">
        <v>67</v>
      </c>
      <c r="C7098" s="5">
        <v>67</v>
      </c>
      <c r="D7098" s="5">
        <v>411</v>
      </c>
      <c r="E7098" s="4" t="s">
        <v>876</v>
      </c>
      <c r="F7098" s="4" t="s">
        <v>1377</v>
      </c>
      <c r="G7098" s="4" t="s">
        <v>1760</v>
      </c>
      <c r="H7098" s="4">
        <v>5.84</v>
      </c>
      <c r="I7098" s="4" t="e">
        <f>7.42-[1]!MA_response_variables[[#This Row],[Response value]]</f>
        <v>#REF!</v>
      </c>
      <c r="J7098" s="4"/>
      <c r="K7098" s="4" t="s">
        <v>1411</v>
      </c>
      <c r="L7098" s="4">
        <v>3</v>
      </c>
      <c r="M7098" s="4" t="s">
        <v>1412</v>
      </c>
      <c r="N7098" s="4" t="s">
        <v>1413</v>
      </c>
    </row>
    <row r="7099" spans="1:15" hidden="1" x14ac:dyDescent="0.3">
      <c r="A7099" s="5" t="s">
        <v>603</v>
      </c>
      <c r="B7099" s="5">
        <v>67</v>
      </c>
      <c r="C7099" s="5">
        <v>67</v>
      </c>
      <c r="D7099" s="5">
        <v>411</v>
      </c>
      <c r="E7099" s="4" t="s">
        <v>876</v>
      </c>
      <c r="F7099" s="4" t="s">
        <v>1377</v>
      </c>
      <c r="G7099" s="4" t="s">
        <v>1416</v>
      </c>
      <c r="H7099" s="4">
        <v>16.37</v>
      </c>
      <c r="I7099" s="4" t="e">
        <f>20.96-[1]!MA_response_variables[[#This Row],[Response value]]</f>
        <v>#REF!</v>
      </c>
      <c r="J7099" s="4"/>
      <c r="K7099" s="4" t="s">
        <v>1411</v>
      </c>
      <c r="L7099" s="4">
        <v>3</v>
      </c>
      <c r="M7099" s="4" t="s">
        <v>1412</v>
      </c>
      <c r="N7099" s="4" t="s">
        <v>1413</v>
      </c>
    </row>
    <row r="7100" spans="1:15" hidden="1" x14ac:dyDescent="0.3">
      <c r="A7100" s="5" t="s">
        <v>603</v>
      </c>
      <c r="B7100" s="5">
        <v>67</v>
      </c>
      <c r="C7100" s="5">
        <v>67</v>
      </c>
      <c r="D7100" s="5">
        <v>411</v>
      </c>
      <c r="E7100" s="4" t="s">
        <v>876</v>
      </c>
      <c r="F7100" s="4" t="s">
        <v>1377</v>
      </c>
      <c r="G7100" s="4" t="s">
        <v>1417</v>
      </c>
      <c r="H7100" s="4">
        <v>1.145</v>
      </c>
      <c r="I7100" s="4" t="e">
        <f>1.38-[1]!MA_response_variables[[#This Row],[Response value]]</f>
        <v>#REF!</v>
      </c>
      <c r="J7100" s="4"/>
      <c r="K7100" s="4" t="s">
        <v>1411</v>
      </c>
      <c r="L7100" s="4">
        <v>3</v>
      </c>
      <c r="M7100" s="4" t="s">
        <v>1412</v>
      </c>
      <c r="N7100" s="4" t="s">
        <v>1413</v>
      </c>
    </row>
    <row r="7101" spans="1:15" hidden="1" x14ac:dyDescent="0.3">
      <c r="A7101" s="68" t="s">
        <v>607</v>
      </c>
      <c r="B7101" s="68">
        <v>68</v>
      </c>
      <c r="C7101" s="68">
        <v>68</v>
      </c>
      <c r="D7101" s="68">
        <v>412</v>
      </c>
      <c r="E7101" s="4" t="s">
        <v>876</v>
      </c>
      <c r="F7101" s="4" t="s">
        <v>876</v>
      </c>
      <c r="G7101" s="66" t="s">
        <v>1769</v>
      </c>
      <c r="H7101" s="66">
        <v>416.84210526315701</v>
      </c>
      <c r="I7101" s="66">
        <v>132.63157894736901</v>
      </c>
      <c r="J7101" s="66" t="s">
        <v>1198</v>
      </c>
      <c r="K7101" s="4" t="s">
        <v>998</v>
      </c>
      <c r="L7101" s="66">
        <v>2</v>
      </c>
      <c r="M7101" s="66" t="s">
        <v>971</v>
      </c>
      <c r="N7101" s="66" t="s">
        <v>1420</v>
      </c>
    </row>
    <row r="7102" spans="1:15" hidden="1" x14ac:dyDescent="0.3">
      <c r="A7102" s="5" t="s">
        <v>607</v>
      </c>
      <c r="B7102" s="5">
        <v>68</v>
      </c>
      <c r="C7102" s="5">
        <v>68</v>
      </c>
      <c r="D7102" s="5">
        <v>412</v>
      </c>
      <c r="E7102" s="4" t="s">
        <v>876</v>
      </c>
      <c r="F7102" s="4" t="s">
        <v>876</v>
      </c>
      <c r="G7102" s="4" t="s">
        <v>1897</v>
      </c>
      <c r="H7102" s="4">
        <v>-47.478410434657903</v>
      </c>
      <c r="I7102" s="4">
        <v>6.0465116279069946</v>
      </c>
      <c r="J7102" s="4" t="s">
        <v>1198</v>
      </c>
      <c r="K7102" s="4" t="s">
        <v>998</v>
      </c>
      <c r="L7102" s="4">
        <v>2</v>
      </c>
      <c r="M7102" s="4" t="s">
        <v>971</v>
      </c>
      <c r="N7102" s="4" t="s">
        <v>1420</v>
      </c>
    </row>
    <row r="7103" spans="1:15" hidden="1" x14ac:dyDescent="0.3">
      <c r="A7103" s="5" t="s">
        <v>607</v>
      </c>
      <c r="B7103" s="5">
        <v>68</v>
      </c>
      <c r="C7103" s="5">
        <v>68</v>
      </c>
      <c r="D7103" s="5">
        <v>412</v>
      </c>
      <c r="E7103" s="4" t="s">
        <v>876</v>
      </c>
      <c r="F7103" s="4" t="s">
        <v>876</v>
      </c>
      <c r="G7103" s="4" t="s">
        <v>1414</v>
      </c>
      <c r="H7103" s="4">
        <v>-0.39232237539766701</v>
      </c>
      <c r="I7103" s="4">
        <v>-0.37823966065747594</v>
      </c>
      <c r="J7103" s="4" t="s">
        <v>1198</v>
      </c>
      <c r="K7103" s="4" t="s">
        <v>998</v>
      </c>
      <c r="L7103" s="4">
        <v>2</v>
      </c>
      <c r="M7103" s="4" t="s">
        <v>971</v>
      </c>
      <c r="N7103" s="4" t="s">
        <v>1420</v>
      </c>
    </row>
    <row r="7104" spans="1:15" s="67" customFormat="1" hidden="1" x14ac:dyDescent="0.3">
      <c r="A7104" s="5" t="s">
        <v>607</v>
      </c>
      <c r="B7104" s="5">
        <v>68</v>
      </c>
      <c r="C7104" s="5">
        <v>68</v>
      </c>
      <c r="D7104" s="5">
        <v>412</v>
      </c>
      <c r="E7104" s="4" t="s">
        <v>876</v>
      </c>
      <c r="F7104" s="12" t="s">
        <v>876</v>
      </c>
      <c r="G7104" s="4" t="s">
        <v>931</v>
      </c>
      <c r="H7104" s="4">
        <v>6.4779323823692403</v>
      </c>
      <c r="I7104" s="4">
        <v>1.4508036521688394</v>
      </c>
      <c r="J7104" s="4" t="s">
        <v>1422</v>
      </c>
      <c r="K7104" s="4" t="s">
        <v>998</v>
      </c>
      <c r="L7104" s="4">
        <v>2</v>
      </c>
      <c r="M7104" s="4" t="s">
        <v>971</v>
      </c>
      <c r="N7104" s="4" t="s">
        <v>1420</v>
      </c>
      <c r="O7104"/>
    </row>
    <row r="7105" spans="1:15" s="67" customFormat="1" hidden="1" x14ac:dyDescent="0.3">
      <c r="A7105" s="5" t="s">
        <v>607</v>
      </c>
      <c r="B7105" s="5">
        <v>68</v>
      </c>
      <c r="C7105" s="5">
        <v>68</v>
      </c>
      <c r="D7105" s="5">
        <v>412</v>
      </c>
      <c r="E7105" s="4" t="s">
        <v>876</v>
      </c>
      <c r="F7105" s="4" t="s">
        <v>876</v>
      </c>
      <c r="G7105" s="4" t="s">
        <v>1760</v>
      </c>
      <c r="H7105" s="4">
        <v>24.672014807705452</v>
      </c>
      <c r="I7105" s="4">
        <f>SQRT((I7108/H7106)^2+(H7108/H7106^2*I7106)^2)</f>
        <v>25.314402572096657</v>
      </c>
      <c r="J7105" s="4" t="s">
        <v>1422</v>
      </c>
      <c r="K7105" s="4" t="s">
        <v>998</v>
      </c>
      <c r="L7105" s="4">
        <v>2</v>
      </c>
      <c r="M7105" s="4" t="s">
        <v>1904</v>
      </c>
      <c r="N7105" s="4"/>
      <c r="O7105"/>
    </row>
    <row r="7106" spans="1:15" s="67" customFormat="1" hidden="1" x14ac:dyDescent="0.3">
      <c r="A7106" s="5" t="s">
        <v>607</v>
      </c>
      <c r="B7106" s="5">
        <v>68</v>
      </c>
      <c r="C7106" s="5">
        <v>68</v>
      </c>
      <c r="D7106" s="5">
        <v>412</v>
      </c>
      <c r="E7106" s="4" t="s">
        <v>876</v>
      </c>
      <c r="F7106" s="4" t="s">
        <v>876</v>
      </c>
      <c r="G7106" s="4" t="s">
        <v>967</v>
      </c>
      <c r="H7106" s="4">
        <v>0.798335761292846</v>
      </c>
      <c r="I7106" s="4">
        <v>0.79729277790688402</v>
      </c>
      <c r="J7106" s="4" t="s">
        <v>1422</v>
      </c>
      <c r="K7106" s="4" t="s">
        <v>998</v>
      </c>
      <c r="L7106" s="4">
        <v>2</v>
      </c>
      <c r="M7106" s="4" t="s">
        <v>971</v>
      </c>
      <c r="N7106" s="4" t="s">
        <v>1420</v>
      </c>
      <c r="O7106"/>
    </row>
    <row r="7107" spans="1:15" s="67" customFormat="1" hidden="1" x14ac:dyDescent="0.3">
      <c r="A7107" s="5" t="s">
        <v>607</v>
      </c>
      <c r="B7107" s="5">
        <v>68</v>
      </c>
      <c r="C7107" s="5">
        <v>68</v>
      </c>
      <c r="D7107" s="5">
        <v>412</v>
      </c>
      <c r="E7107" s="4" t="s">
        <v>876</v>
      </c>
      <c r="F7107" s="4" t="s">
        <v>876</v>
      </c>
      <c r="G7107" s="4" t="s">
        <v>1415</v>
      </c>
      <c r="H7107" s="4">
        <v>1.66089965397923</v>
      </c>
      <c r="I7107" s="4">
        <v>0.76124567474048987</v>
      </c>
      <c r="J7107" s="4" t="s">
        <v>1422</v>
      </c>
      <c r="K7107" s="4" t="s">
        <v>998</v>
      </c>
      <c r="L7107" s="4">
        <v>2</v>
      </c>
      <c r="M7107" s="4" t="s">
        <v>971</v>
      </c>
      <c r="N7107" s="4" t="s">
        <v>1420</v>
      </c>
      <c r="O7107"/>
    </row>
    <row r="7108" spans="1:15" s="67" customFormat="1" hidden="1" x14ac:dyDescent="0.3">
      <c r="A7108" s="5" t="s">
        <v>607</v>
      </c>
      <c r="B7108" s="5">
        <v>68</v>
      </c>
      <c r="C7108" s="5">
        <v>68</v>
      </c>
      <c r="D7108" s="5">
        <v>412</v>
      </c>
      <c r="E7108" s="4" t="s">
        <v>876</v>
      </c>
      <c r="F7108" s="12" t="s">
        <v>876</v>
      </c>
      <c r="G7108" s="4" t="s">
        <v>1759</v>
      </c>
      <c r="H7108" s="4">
        <v>19.696551724137901</v>
      </c>
      <c r="I7108" s="4">
        <v>4.6344827586206989</v>
      </c>
      <c r="J7108" s="4" t="s">
        <v>1422</v>
      </c>
      <c r="K7108" s="4" t="s">
        <v>998</v>
      </c>
      <c r="L7108" s="4">
        <v>2</v>
      </c>
      <c r="M7108" s="4" t="s">
        <v>971</v>
      </c>
      <c r="N7108" s="4" t="s">
        <v>1420</v>
      </c>
      <c r="O7108"/>
    </row>
    <row r="7109" spans="1:15" s="67" customFormat="1" hidden="1" x14ac:dyDescent="0.3">
      <c r="A7109" s="68" t="s">
        <v>607</v>
      </c>
      <c r="B7109" s="68">
        <v>68</v>
      </c>
      <c r="C7109" s="68">
        <v>68</v>
      </c>
      <c r="D7109" s="68">
        <v>413</v>
      </c>
      <c r="E7109" s="4" t="s">
        <v>876</v>
      </c>
      <c r="F7109" s="4" t="s">
        <v>876</v>
      </c>
      <c r="G7109" s="66" t="s">
        <v>1769</v>
      </c>
      <c r="H7109" s="66">
        <v>473.68421052631498</v>
      </c>
      <c r="I7109" s="66">
        <v>69.473684210526983</v>
      </c>
      <c r="J7109" s="66" t="s">
        <v>1198</v>
      </c>
      <c r="K7109" s="4" t="s">
        <v>998</v>
      </c>
      <c r="L7109" s="66">
        <v>2</v>
      </c>
      <c r="M7109" s="66" t="s">
        <v>971</v>
      </c>
      <c r="N7109" s="66" t="s">
        <v>1420</v>
      </c>
      <c r="O7109"/>
    </row>
    <row r="7110" spans="1:15" s="67" customFormat="1" hidden="1" x14ac:dyDescent="0.3">
      <c r="A7110" s="5" t="s">
        <v>607</v>
      </c>
      <c r="B7110" s="5">
        <v>68</v>
      </c>
      <c r="C7110" s="5">
        <v>68</v>
      </c>
      <c r="D7110" s="5">
        <v>413</v>
      </c>
      <c r="E7110" s="4" t="s">
        <v>876</v>
      </c>
      <c r="F7110" s="4" t="s">
        <v>876</v>
      </c>
      <c r="G7110" s="4" t="s">
        <v>1897</v>
      </c>
      <c r="H7110" s="4">
        <v>-56.359336367219598</v>
      </c>
      <c r="I7110" s="4">
        <v>18.603934496721308</v>
      </c>
      <c r="J7110" s="4" t="s">
        <v>1198</v>
      </c>
      <c r="K7110" s="4" t="s">
        <v>998</v>
      </c>
      <c r="L7110" s="4">
        <v>2</v>
      </c>
      <c r="M7110" s="4" t="s">
        <v>971</v>
      </c>
      <c r="N7110" s="4" t="s">
        <v>1420</v>
      </c>
      <c r="O7110"/>
    </row>
    <row r="7111" spans="1:15" s="67" customFormat="1" hidden="1" x14ac:dyDescent="0.3">
      <c r="A7111" s="5" t="s">
        <v>607</v>
      </c>
      <c r="B7111" s="5">
        <v>68</v>
      </c>
      <c r="C7111" s="5">
        <v>68</v>
      </c>
      <c r="D7111" s="5">
        <v>413</v>
      </c>
      <c r="E7111" s="4" t="s">
        <v>876</v>
      </c>
      <c r="F7111" s="4" t="s">
        <v>876</v>
      </c>
      <c r="G7111" s="4" t="s">
        <v>1414</v>
      </c>
      <c r="H7111" s="4">
        <v>0.467338282078473</v>
      </c>
      <c r="I7111" s="4">
        <v>0.208695652173913</v>
      </c>
      <c r="J7111" s="4" t="s">
        <v>1198</v>
      </c>
      <c r="K7111" s="4" t="s">
        <v>998</v>
      </c>
      <c r="L7111" s="4">
        <v>2</v>
      </c>
      <c r="M7111" s="4" t="s">
        <v>971</v>
      </c>
      <c r="N7111" s="4" t="s">
        <v>1420</v>
      </c>
      <c r="O7111"/>
    </row>
    <row r="7112" spans="1:15" s="67" customFormat="1" hidden="1" x14ac:dyDescent="0.3">
      <c r="A7112" s="5" t="s">
        <v>607</v>
      </c>
      <c r="B7112" s="5">
        <v>68</v>
      </c>
      <c r="C7112" s="5">
        <v>68</v>
      </c>
      <c r="D7112" s="5">
        <v>413</v>
      </c>
      <c r="E7112" s="4" t="s">
        <v>876</v>
      </c>
      <c r="F7112" s="12" t="s">
        <v>876</v>
      </c>
      <c r="G7112" s="4" t="s">
        <v>931</v>
      </c>
      <c r="H7112" s="4">
        <v>9.3710801901928207</v>
      </c>
      <c r="I7112" s="4">
        <v>2.8158455120911796</v>
      </c>
      <c r="J7112" s="4" t="s">
        <v>1422</v>
      </c>
      <c r="K7112" s="4" t="s">
        <v>998</v>
      </c>
      <c r="L7112" s="4">
        <v>2</v>
      </c>
      <c r="M7112" s="4" t="s">
        <v>971</v>
      </c>
      <c r="N7112" s="4" t="s">
        <v>1420</v>
      </c>
      <c r="O7112"/>
    </row>
    <row r="7113" spans="1:15" s="67" customFormat="1" hidden="1" x14ac:dyDescent="0.3">
      <c r="A7113" s="5" t="s">
        <v>607</v>
      </c>
      <c r="B7113" s="5">
        <v>68</v>
      </c>
      <c r="C7113" s="5">
        <v>68</v>
      </c>
      <c r="D7113" s="5">
        <v>413</v>
      </c>
      <c r="E7113" s="4" t="s">
        <v>876</v>
      </c>
      <c r="F7113" s="4" t="s">
        <v>876</v>
      </c>
      <c r="G7113" s="4" t="s">
        <v>1760</v>
      </c>
      <c r="H7113" s="4">
        <v>24.82166091588228</v>
      </c>
      <c r="I7113" s="4">
        <f>SQRT((I7116/H7114)^2+(H7116/H7114^2*I7114)^2)</f>
        <v>28.735556394671224</v>
      </c>
      <c r="J7113" s="4" t="s">
        <v>1422</v>
      </c>
      <c r="K7113" s="4" t="s">
        <v>998</v>
      </c>
      <c r="L7113" s="4">
        <v>2</v>
      </c>
      <c r="M7113" s="4" t="s">
        <v>1904</v>
      </c>
      <c r="N7113" s="4"/>
      <c r="O7113"/>
    </row>
    <row r="7114" spans="1:15" s="67" customFormat="1" hidden="1" x14ac:dyDescent="0.3">
      <c r="A7114" s="5" t="s">
        <v>607</v>
      </c>
      <c r="B7114" s="5">
        <v>68</v>
      </c>
      <c r="C7114" s="5">
        <v>68</v>
      </c>
      <c r="D7114" s="5">
        <v>413</v>
      </c>
      <c r="E7114" s="4" t="s">
        <v>876</v>
      </c>
      <c r="F7114" s="4" t="s">
        <v>876</v>
      </c>
      <c r="G7114" s="4" t="s">
        <v>967</v>
      </c>
      <c r="H7114" s="4">
        <v>1.3536563936582</v>
      </c>
      <c r="I7114" s="4">
        <v>1.3513436913676198</v>
      </c>
      <c r="J7114" s="4" t="s">
        <v>1422</v>
      </c>
      <c r="K7114" s="4" t="s">
        <v>998</v>
      </c>
      <c r="L7114" s="4">
        <v>2</v>
      </c>
      <c r="M7114" s="4" t="s">
        <v>971</v>
      </c>
      <c r="N7114" s="4" t="s">
        <v>1420</v>
      </c>
      <c r="O7114"/>
    </row>
    <row r="7115" spans="1:15" s="67" customFormat="1" hidden="1" x14ac:dyDescent="0.3">
      <c r="A7115" s="5" t="s">
        <v>607</v>
      </c>
      <c r="B7115" s="5">
        <v>68</v>
      </c>
      <c r="C7115" s="5">
        <v>68</v>
      </c>
      <c r="D7115" s="5">
        <v>413</v>
      </c>
      <c r="E7115" s="4" t="s">
        <v>876</v>
      </c>
      <c r="F7115" s="4" t="s">
        <v>876</v>
      </c>
      <c r="G7115" s="4" t="s">
        <v>1415</v>
      </c>
      <c r="H7115" s="4">
        <v>3.35640138408304</v>
      </c>
      <c r="I7115" s="4">
        <v>2.4567474048442897</v>
      </c>
      <c r="J7115" s="4" t="s">
        <v>1422</v>
      </c>
      <c r="K7115" s="4" t="s">
        <v>998</v>
      </c>
      <c r="L7115" s="4">
        <v>2</v>
      </c>
      <c r="M7115" s="4" t="s">
        <v>971</v>
      </c>
      <c r="N7115" s="4" t="s">
        <v>1420</v>
      </c>
      <c r="O7115"/>
    </row>
    <row r="7116" spans="1:15" s="67" customFormat="1" hidden="1" x14ac:dyDescent="0.3">
      <c r="A7116" s="5" t="s">
        <v>607</v>
      </c>
      <c r="B7116" s="5">
        <v>68</v>
      </c>
      <c r="C7116" s="5">
        <v>68</v>
      </c>
      <c r="D7116" s="5">
        <v>413</v>
      </c>
      <c r="E7116" s="4" t="s">
        <v>876</v>
      </c>
      <c r="F7116" s="12" t="s">
        <v>876</v>
      </c>
      <c r="G7116" s="4" t="s">
        <v>1759</v>
      </c>
      <c r="H7116" s="4">
        <v>33.599999999999902</v>
      </c>
      <c r="I7116" s="4">
        <v>19.696551724137997</v>
      </c>
      <c r="J7116" s="4" t="s">
        <v>1422</v>
      </c>
      <c r="K7116" s="4" t="s">
        <v>998</v>
      </c>
      <c r="L7116" s="4">
        <v>2</v>
      </c>
      <c r="M7116" s="4" t="s">
        <v>971</v>
      </c>
      <c r="N7116" s="4" t="s">
        <v>1420</v>
      </c>
      <c r="O7116"/>
    </row>
    <row r="7117" spans="1:15" s="67" customFormat="1" hidden="1" x14ac:dyDescent="0.3">
      <c r="A7117" s="68" t="s">
        <v>607</v>
      </c>
      <c r="B7117" s="68">
        <v>68</v>
      </c>
      <c r="C7117" s="68">
        <v>68</v>
      </c>
      <c r="D7117" s="68">
        <v>414</v>
      </c>
      <c r="E7117" s="4" t="s">
        <v>876</v>
      </c>
      <c r="F7117" s="4" t="s">
        <v>876</v>
      </c>
      <c r="G7117" s="66" t="s">
        <v>1769</v>
      </c>
      <c r="H7117" s="66">
        <v>637.89473684210498</v>
      </c>
      <c r="I7117" s="66">
        <v>416.84210526315496</v>
      </c>
      <c r="J7117" s="66" t="s">
        <v>1198</v>
      </c>
      <c r="K7117" s="4" t="s">
        <v>998</v>
      </c>
      <c r="L7117" s="66">
        <v>2</v>
      </c>
      <c r="M7117" s="66" t="s">
        <v>971</v>
      </c>
      <c r="N7117" s="66" t="s">
        <v>1420</v>
      </c>
      <c r="O7117"/>
    </row>
    <row r="7118" spans="1:15" s="67" customFormat="1" hidden="1" x14ac:dyDescent="0.3">
      <c r="A7118" s="5" t="s">
        <v>607</v>
      </c>
      <c r="B7118" s="5">
        <v>68</v>
      </c>
      <c r="C7118" s="5">
        <v>68</v>
      </c>
      <c r="D7118" s="5">
        <v>414</v>
      </c>
      <c r="E7118" s="4" t="s">
        <v>876</v>
      </c>
      <c r="F7118" s="4" t="s">
        <v>876</v>
      </c>
      <c r="G7118" s="4" t="s">
        <v>1897</v>
      </c>
      <c r="H7118" s="4">
        <v>-44.763679363600502</v>
      </c>
      <c r="I7118" s="4">
        <v>7.4425771311857005</v>
      </c>
      <c r="J7118" s="4" t="s">
        <v>1198</v>
      </c>
      <c r="K7118" s="4" t="s">
        <v>998</v>
      </c>
      <c r="L7118" s="4">
        <v>2</v>
      </c>
      <c r="M7118" s="4" t="s">
        <v>971</v>
      </c>
      <c r="N7118" s="4" t="s">
        <v>1420</v>
      </c>
      <c r="O7118"/>
    </row>
    <row r="7119" spans="1:15" s="67" customFormat="1" hidden="1" x14ac:dyDescent="0.3">
      <c r="A7119" s="5" t="s">
        <v>607</v>
      </c>
      <c r="B7119" s="5">
        <v>68</v>
      </c>
      <c r="C7119" s="5">
        <v>68</v>
      </c>
      <c r="D7119" s="5">
        <v>414</v>
      </c>
      <c r="E7119" s="4" t="s">
        <v>876</v>
      </c>
      <c r="F7119" s="4" t="s">
        <v>876</v>
      </c>
      <c r="G7119" s="4" t="s">
        <v>1414</v>
      </c>
      <c r="H7119" s="4">
        <v>2.2948038176033799E-2</v>
      </c>
      <c r="I7119" s="4">
        <v>0.1043478260869562</v>
      </c>
      <c r="J7119" s="4" t="s">
        <v>1198</v>
      </c>
      <c r="K7119" s="4" t="s">
        <v>998</v>
      </c>
      <c r="L7119" s="4">
        <v>2</v>
      </c>
      <c r="M7119" s="4" t="s">
        <v>971</v>
      </c>
      <c r="N7119" s="4" t="s">
        <v>1420</v>
      </c>
      <c r="O7119"/>
    </row>
    <row r="7120" spans="1:15" s="67" customFormat="1" hidden="1" x14ac:dyDescent="0.3">
      <c r="A7120" s="5" t="s">
        <v>607</v>
      </c>
      <c r="B7120" s="5">
        <v>68</v>
      </c>
      <c r="C7120" s="5">
        <v>68</v>
      </c>
      <c r="D7120" s="5">
        <v>414</v>
      </c>
      <c r="E7120" s="4" t="s">
        <v>876</v>
      </c>
      <c r="F7120" s="12" t="s">
        <v>876</v>
      </c>
      <c r="G7120" s="4" t="s">
        <v>931</v>
      </c>
      <c r="H7120" s="4">
        <v>9.5357486654414991</v>
      </c>
      <c r="I7120" s="4">
        <v>3.4982935153583004</v>
      </c>
      <c r="J7120" s="4" t="s">
        <v>1422</v>
      </c>
      <c r="K7120" s="4" t="s">
        <v>998</v>
      </c>
      <c r="L7120" s="4">
        <v>2</v>
      </c>
      <c r="M7120" s="4" t="s">
        <v>971</v>
      </c>
      <c r="N7120" s="4" t="s">
        <v>1420</v>
      </c>
      <c r="O7120"/>
    </row>
    <row r="7121" spans="1:15" s="67" customFormat="1" hidden="1" x14ac:dyDescent="0.3">
      <c r="A7121" s="5" t="s">
        <v>607</v>
      </c>
      <c r="B7121" s="5">
        <v>68</v>
      </c>
      <c r="C7121" s="5">
        <v>68</v>
      </c>
      <c r="D7121" s="5">
        <v>414</v>
      </c>
      <c r="E7121" s="4" t="s">
        <v>876</v>
      </c>
      <c r="F7121" s="4" t="s">
        <v>876</v>
      </c>
      <c r="G7121" s="4" t="s">
        <v>1760</v>
      </c>
      <c r="H7121" s="4">
        <v>32.387750070811983</v>
      </c>
      <c r="I7121" s="4">
        <f>SQRT((I7124/H7122)^2+(H7124/H7122^2*I7122)^2)</f>
        <v>31.680697985667866</v>
      </c>
      <c r="J7121" s="4" t="s">
        <v>1422</v>
      </c>
      <c r="K7121" s="4" t="s">
        <v>998</v>
      </c>
      <c r="L7121" s="4">
        <v>2</v>
      </c>
      <c r="M7121" s="4" t="s">
        <v>1904</v>
      </c>
      <c r="N7121" s="4"/>
      <c r="O7121"/>
    </row>
    <row r="7122" spans="1:15" s="67" customFormat="1" hidden="1" x14ac:dyDescent="0.3">
      <c r="A7122" s="5" t="s">
        <v>607</v>
      </c>
      <c r="B7122" s="5">
        <v>68</v>
      </c>
      <c r="C7122" s="5">
        <v>68</v>
      </c>
      <c r="D7122" s="5">
        <v>414</v>
      </c>
      <c r="E7122" s="4" t="s">
        <v>876</v>
      </c>
      <c r="F7122" s="4" t="s">
        <v>876</v>
      </c>
      <c r="G7122" s="4" t="s">
        <v>967</v>
      </c>
      <c r="H7122" s="4">
        <v>1.19244743987257</v>
      </c>
      <c r="I7122" s="4">
        <v>1.1486648112143398</v>
      </c>
      <c r="J7122" s="4" t="s">
        <v>1422</v>
      </c>
      <c r="K7122" s="4" t="s">
        <v>998</v>
      </c>
      <c r="L7122" s="4">
        <v>2</v>
      </c>
      <c r="M7122" s="4" t="s">
        <v>971</v>
      </c>
      <c r="N7122" s="4" t="s">
        <v>1420</v>
      </c>
      <c r="O7122"/>
    </row>
    <row r="7123" spans="1:15" s="67" customFormat="1" hidden="1" x14ac:dyDescent="0.3">
      <c r="A7123" s="5" t="s">
        <v>607</v>
      </c>
      <c r="B7123" s="5">
        <v>68</v>
      </c>
      <c r="C7123" s="5">
        <v>68</v>
      </c>
      <c r="D7123" s="5">
        <v>414</v>
      </c>
      <c r="E7123" s="4" t="s">
        <v>876</v>
      </c>
      <c r="F7123" s="4" t="s">
        <v>876</v>
      </c>
      <c r="G7123" s="4" t="s">
        <v>1415</v>
      </c>
      <c r="H7123" s="4">
        <v>5.7439446366781999</v>
      </c>
      <c r="I7123" s="4">
        <v>2.7335640138408293</v>
      </c>
      <c r="J7123" s="4" t="s">
        <v>1422</v>
      </c>
      <c r="K7123" s="4" t="s">
        <v>998</v>
      </c>
      <c r="L7123" s="4">
        <v>2</v>
      </c>
      <c r="M7123" s="4" t="s">
        <v>971</v>
      </c>
      <c r="N7123" s="4" t="s">
        <v>1420</v>
      </c>
      <c r="O7123"/>
    </row>
    <row r="7124" spans="1:15" s="67" customFormat="1" hidden="1" x14ac:dyDescent="0.3">
      <c r="A7124" s="5" t="s">
        <v>607</v>
      </c>
      <c r="B7124" s="5">
        <v>68</v>
      </c>
      <c r="C7124" s="5">
        <v>68</v>
      </c>
      <c r="D7124" s="5">
        <v>414</v>
      </c>
      <c r="E7124" s="4" t="s">
        <v>876</v>
      </c>
      <c r="F7124" s="12" t="s">
        <v>876</v>
      </c>
      <c r="G7124" s="4" t="s">
        <v>1759</v>
      </c>
      <c r="H7124" s="4">
        <v>38.620689655172399</v>
      </c>
      <c r="I7124" s="4">
        <v>6.5655172413793039</v>
      </c>
      <c r="J7124" s="4" t="s">
        <v>1422</v>
      </c>
      <c r="K7124" s="4" t="s">
        <v>998</v>
      </c>
      <c r="L7124" s="4">
        <v>2</v>
      </c>
      <c r="M7124" s="4" t="s">
        <v>971</v>
      </c>
      <c r="N7124" s="4" t="s">
        <v>1420</v>
      </c>
      <c r="O7124"/>
    </row>
    <row r="7125" spans="1:15" hidden="1" x14ac:dyDescent="0.3">
      <c r="A7125" s="68" t="s">
        <v>607</v>
      </c>
      <c r="B7125" s="68">
        <v>68</v>
      </c>
      <c r="C7125" s="68">
        <v>68</v>
      </c>
      <c r="D7125" s="68">
        <v>415</v>
      </c>
      <c r="E7125" s="4" t="s">
        <v>876</v>
      </c>
      <c r="F7125" s="4" t="s">
        <v>876</v>
      </c>
      <c r="G7125" s="66" t="s">
        <v>1769</v>
      </c>
      <c r="H7125" s="66">
        <v>290.52631578947398</v>
      </c>
      <c r="I7125" s="66">
        <v>69.473684210526017</v>
      </c>
      <c r="J7125" s="66" t="s">
        <v>1198</v>
      </c>
      <c r="K7125" s="4" t="s">
        <v>998</v>
      </c>
      <c r="L7125" s="66">
        <v>2</v>
      </c>
      <c r="M7125" s="66" t="s">
        <v>971</v>
      </c>
      <c r="N7125" s="66" t="s">
        <v>1420</v>
      </c>
    </row>
    <row r="7126" spans="1:15" hidden="1" x14ac:dyDescent="0.3">
      <c r="A7126" s="5" t="s">
        <v>607</v>
      </c>
      <c r="B7126" s="5">
        <v>68</v>
      </c>
      <c r="C7126" s="5">
        <v>68</v>
      </c>
      <c r="D7126" s="5">
        <v>415</v>
      </c>
      <c r="E7126" s="4" t="s">
        <v>876</v>
      </c>
      <c r="F7126" s="4" t="s">
        <v>876</v>
      </c>
      <c r="G7126" s="4" t="s">
        <v>1897</v>
      </c>
      <c r="H7126" s="4">
        <v>-45.2803955996703</v>
      </c>
      <c r="I7126" s="4">
        <v>6.9781775181853973</v>
      </c>
      <c r="J7126" s="4" t="s">
        <v>1198</v>
      </c>
      <c r="K7126" s="4" t="s">
        <v>998</v>
      </c>
      <c r="L7126" s="4">
        <v>2</v>
      </c>
      <c r="M7126" s="4" t="s">
        <v>971</v>
      </c>
      <c r="N7126" s="4" t="s">
        <v>1420</v>
      </c>
    </row>
    <row r="7127" spans="1:15" hidden="1" x14ac:dyDescent="0.3">
      <c r="A7127" s="5" t="s">
        <v>607</v>
      </c>
      <c r="B7127" s="5">
        <v>68</v>
      </c>
      <c r="C7127" s="5">
        <v>68</v>
      </c>
      <c r="D7127" s="5">
        <v>415</v>
      </c>
      <c r="E7127" s="4" t="s">
        <v>876</v>
      </c>
      <c r="F7127" s="4" t="s">
        <v>876</v>
      </c>
      <c r="G7127" s="4" t="s">
        <v>1414</v>
      </c>
      <c r="H7127" s="4">
        <v>-0.52636267232237499</v>
      </c>
      <c r="I7127" s="4">
        <v>-1.082587486744425</v>
      </c>
      <c r="J7127" s="4" t="s">
        <v>1198</v>
      </c>
      <c r="K7127" s="4" t="s">
        <v>998</v>
      </c>
      <c r="L7127" s="4">
        <v>2</v>
      </c>
      <c r="M7127" s="4" t="s">
        <v>971</v>
      </c>
      <c r="N7127" s="4" t="s">
        <v>1420</v>
      </c>
    </row>
    <row r="7128" spans="1:15" hidden="1" x14ac:dyDescent="0.3">
      <c r="A7128" s="5" t="s">
        <v>607</v>
      </c>
      <c r="B7128" s="5">
        <v>68</v>
      </c>
      <c r="C7128" s="5">
        <v>68</v>
      </c>
      <c r="D7128" s="5">
        <v>415</v>
      </c>
      <c r="E7128" s="4" t="s">
        <v>876</v>
      </c>
      <c r="F7128" s="12" t="s">
        <v>876</v>
      </c>
      <c r="G7128" s="4" t="s">
        <v>931</v>
      </c>
      <c r="H7128" s="4">
        <v>7.7343134681018704</v>
      </c>
      <c r="I7128" s="4">
        <v>1.4505119453924902</v>
      </c>
      <c r="J7128" s="4" t="s">
        <v>1422</v>
      </c>
      <c r="K7128" s="4" t="s">
        <v>998</v>
      </c>
      <c r="L7128" s="4">
        <v>2</v>
      </c>
      <c r="M7128" s="4" t="s">
        <v>971</v>
      </c>
      <c r="N7128" s="4" t="s">
        <v>1420</v>
      </c>
    </row>
    <row r="7129" spans="1:15" hidden="1" x14ac:dyDescent="0.3">
      <c r="A7129" s="5" t="s">
        <v>607</v>
      </c>
      <c r="B7129" s="5">
        <v>68</v>
      </c>
      <c r="C7129" s="5">
        <v>68</v>
      </c>
      <c r="D7129" s="5">
        <v>415</v>
      </c>
      <c r="E7129" s="4" t="s">
        <v>876</v>
      </c>
      <c r="F7129" s="4" t="s">
        <v>876</v>
      </c>
      <c r="G7129" s="4" t="s">
        <v>1760</v>
      </c>
      <c r="H7129" s="4">
        <v>60.897890488018582</v>
      </c>
      <c r="I7129" s="4">
        <f>SQRT((I7132/H7130)^2+(H7132/H7130^2*I7130)^2)</f>
        <v>56.739858312899933</v>
      </c>
      <c r="J7129" s="4" t="s">
        <v>1422</v>
      </c>
      <c r="K7129" s="4" t="s">
        <v>998</v>
      </c>
      <c r="L7129" s="4">
        <v>2</v>
      </c>
      <c r="M7129" s="4" t="s">
        <v>1904</v>
      </c>
      <c r="N7129" s="4"/>
    </row>
    <row r="7130" spans="1:15" hidden="1" x14ac:dyDescent="0.3">
      <c r="A7130" s="5" t="s">
        <v>607</v>
      </c>
      <c r="B7130" s="5">
        <v>68</v>
      </c>
      <c r="C7130" s="5">
        <v>68</v>
      </c>
      <c r="D7130" s="5">
        <v>415</v>
      </c>
      <c r="E7130" s="4" t="s">
        <v>876</v>
      </c>
      <c r="F7130" s="4" t="s">
        <v>876</v>
      </c>
      <c r="G7130" s="4" t="s">
        <v>967</v>
      </c>
      <c r="H7130" s="4">
        <v>0.85615331855773602</v>
      </c>
      <c r="I7130" s="4">
        <v>0.79729277790688402</v>
      </c>
      <c r="J7130" s="4" t="s">
        <v>1422</v>
      </c>
      <c r="K7130" s="4" t="s">
        <v>998</v>
      </c>
      <c r="L7130" s="4">
        <v>2</v>
      </c>
      <c r="M7130" s="4" t="s">
        <v>971</v>
      </c>
      <c r="N7130" s="4" t="s">
        <v>1420</v>
      </c>
    </row>
    <row r="7131" spans="1:15" hidden="1" x14ac:dyDescent="0.3">
      <c r="A7131" s="5" t="s">
        <v>607</v>
      </c>
      <c r="B7131" s="5">
        <v>68</v>
      </c>
      <c r="C7131" s="5">
        <v>68</v>
      </c>
      <c r="D7131" s="5">
        <v>415</v>
      </c>
      <c r="E7131" s="4" t="s">
        <v>876</v>
      </c>
      <c r="F7131" s="4" t="s">
        <v>876</v>
      </c>
      <c r="G7131" s="4" t="s">
        <v>1415</v>
      </c>
      <c r="H7131" s="4">
        <v>4.0138408304498201</v>
      </c>
      <c r="I7131" s="4">
        <v>3.3217993079584796</v>
      </c>
      <c r="J7131" s="4" t="s">
        <v>1422</v>
      </c>
      <c r="K7131" s="4" t="s">
        <v>998</v>
      </c>
      <c r="L7131" s="4">
        <v>2</v>
      </c>
      <c r="M7131" s="4" t="s">
        <v>971</v>
      </c>
      <c r="N7131" s="4" t="s">
        <v>1420</v>
      </c>
    </row>
    <row r="7132" spans="1:15" hidden="1" x14ac:dyDescent="0.3">
      <c r="A7132" s="5" t="s">
        <v>607</v>
      </c>
      <c r="B7132" s="5">
        <v>68</v>
      </c>
      <c r="C7132" s="5">
        <v>68</v>
      </c>
      <c r="D7132" s="5">
        <v>415</v>
      </c>
      <c r="E7132" s="4" t="s">
        <v>876</v>
      </c>
      <c r="F7132" s="12" t="s">
        <v>876</v>
      </c>
      <c r="G7132" s="4" t="s">
        <v>1759</v>
      </c>
      <c r="H7132" s="4">
        <v>52.137931034482698</v>
      </c>
      <c r="I7132" s="4">
        <v>1.5448275862068996</v>
      </c>
      <c r="J7132" s="4" t="s">
        <v>1422</v>
      </c>
      <c r="K7132" s="4" t="s">
        <v>998</v>
      </c>
      <c r="L7132" s="4">
        <v>2</v>
      </c>
      <c r="M7132" s="4" t="s">
        <v>971</v>
      </c>
      <c r="N7132" s="4" t="s">
        <v>1420</v>
      </c>
    </row>
    <row r="7133" spans="1:15" hidden="1" x14ac:dyDescent="0.3">
      <c r="A7133" s="68" t="s">
        <v>607</v>
      </c>
      <c r="B7133" s="68">
        <v>68</v>
      </c>
      <c r="C7133" s="68">
        <v>68</v>
      </c>
      <c r="D7133" s="68">
        <v>416</v>
      </c>
      <c r="E7133" s="4" t="s">
        <v>876</v>
      </c>
      <c r="F7133" s="4" t="s">
        <v>876</v>
      </c>
      <c r="G7133" s="66" t="s">
        <v>1769</v>
      </c>
      <c r="H7133" s="66">
        <v>1098.94736842105</v>
      </c>
      <c r="I7133" s="66">
        <v>530.52631578947012</v>
      </c>
      <c r="J7133" s="66" t="s">
        <v>1198</v>
      </c>
      <c r="K7133" s="4" t="s">
        <v>998</v>
      </c>
      <c r="L7133" s="66">
        <v>2</v>
      </c>
      <c r="M7133" s="66" t="s">
        <v>971</v>
      </c>
      <c r="N7133" s="66" t="s">
        <v>1420</v>
      </c>
    </row>
    <row r="7134" spans="1:15" hidden="1" x14ac:dyDescent="0.3">
      <c r="A7134" s="5" t="s">
        <v>607</v>
      </c>
      <c r="B7134" s="5">
        <v>68</v>
      </c>
      <c r="C7134" s="5">
        <v>68</v>
      </c>
      <c r="D7134" s="5">
        <v>416</v>
      </c>
      <c r="E7134" s="4" t="s">
        <v>876</v>
      </c>
      <c r="F7134" s="4" t="s">
        <v>876</v>
      </c>
      <c r="G7134" s="4" t="s">
        <v>1897</v>
      </c>
      <c r="H7134" s="4">
        <v>-52.794639337800497</v>
      </c>
      <c r="I7134" s="4">
        <v>18.604651162790709</v>
      </c>
      <c r="J7134" s="4" t="s">
        <v>1198</v>
      </c>
      <c r="K7134" s="4" t="s">
        <v>998</v>
      </c>
      <c r="L7134" s="4">
        <v>2</v>
      </c>
      <c r="M7134" s="4" t="s">
        <v>971</v>
      </c>
      <c r="N7134" s="4" t="s">
        <v>1420</v>
      </c>
    </row>
    <row r="7135" spans="1:15" hidden="1" x14ac:dyDescent="0.3">
      <c r="A7135" s="5" t="s">
        <v>607</v>
      </c>
      <c r="B7135" s="5">
        <v>68</v>
      </c>
      <c r="C7135" s="5">
        <v>68</v>
      </c>
      <c r="D7135" s="5">
        <v>416</v>
      </c>
      <c r="E7135" s="4" t="s">
        <v>876</v>
      </c>
      <c r="F7135" s="12" t="s">
        <v>876</v>
      </c>
      <c r="G7135" s="4" t="s">
        <v>931</v>
      </c>
      <c r="H7135" s="4">
        <v>7.3800355882267104</v>
      </c>
      <c r="I7135" s="4">
        <v>3.4129692832763903</v>
      </c>
      <c r="J7135" s="4" t="s">
        <v>1422</v>
      </c>
      <c r="K7135" s="4" t="s">
        <v>998</v>
      </c>
      <c r="L7135" s="4">
        <v>2</v>
      </c>
      <c r="M7135" s="4" t="s">
        <v>971</v>
      </c>
      <c r="N7135" s="4" t="s">
        <v>1420</v>
      </c>
    </row>
    <row r="7136" spans="1:15" hidden="1" x14ac:dyDescent="0.3">
      <c r="A7136" s="5" t="s">
        <v>607</v>
      </c>
      <c r="B7136" s="5">
        <v>68</v>
      </c>
      <c r="C7136" s="5">
        <v>68</v>
      </c>
      <c r="D7136" s="5">
        <v>416</v>
      </c>
      <c r="E7136" s="4" t="s">
        <v>876</v>
      </c>
      <c r="F7136" s="4" t="s">
        <v>876</v>
      </c>
      <c r="G7136" s="4" t="s">
        <v>1760</v>
      </c>
      <c r="H7136" s="4">
        <v>28.215709327593327</v>
      </c>
      <c r="I7136" s="4">
        <f>SQRT((I7139/H7137)^2+(H7139/H7137^2*I7137)^2)</f>
        <v>30.432298743451586</v>
      </c>
      <c r="J7136" s="4" t="s">
        <v>1422</v>
      </c>
      <c r="K7136" s="4" t="s">
        <v>998</v>
      </c>
      <c r="L7136" s="4">
        <v>2</v>
      </c>
      <c r="M7136" s="4" t="s">
        <v>1904</v>
      </c>
      <c r="N7136" s="4"/>
    </row>
    <row r="7137" spans="1:14" hidden="1" x14ac:dyDescent="0.3">
      <c r="A7137" s="5" t="s">
        <v>607</v>
      </c>
      <c r="B7137" s="5">
        <v>68</v>
      </c>
      <c r="C7137" s="5">
        <v>68</v>
      </c>
      <c r="D7137" s="5">
        <v>416</v>
      </c>
      <c r="E7137" s="4" t="s">
        <v>876</v>
      </c>
      <c r="F7137" s="4" t="s">
        <v>876</v>
      </c>
      <c r="G7137" s="4" t="s">
        <v>967</v>
      </c>
      <c r="H7137" s="4">
        <v>1.6014556420299599</v>
      </c>
      <c r="I7137" s="4">
        <v>1.5675360084345602</v>
      </c>
      <c r="J7137" s="4" t="s">
        <v>1422</v>
      </c>
      <c r="K7137" s="4" t="s">
        <v>998</v>
      </c>
      <c r="L7137" s="4">
        <v>2</v>
      </c>
      <c r="M7137" s="4" t="s">
        <v>971</v>
      </c>
      <c r="N7137" s="4" t="s">
        <v>1420</v>
      </c>
    </row>
    <row r="7138" spans="1:14" hidden="1" x14ac:dyDescent="0.3">
      <c r="A7138" s="5" t="s">
        <v>607</v>
      </c>
      <c r="B7138" s="5">
        <v>68</v>
      </c>
      <c r="C7138" s="5">
        <v>68</v>
      </c>
      <c r="D7138" s="5">
        <v>416</v>
      </c>
      <c r="E7138" s="4" t="s">
        <v>876</v>
      </c>
      <c r="F7138" s="4" t="s">
        <v>876</v>
      </c>
      <c r="G7138" s="4" t="s">
        <v>1415</v>
      </c>
      <c r="H7138" s="4">
        <v>0.51903114186851096</v>
      </c>
      <c r="I7138" s="4">
        <v>0.58823529411764897</v>
      </c>
      <c r="J7138" s="4" t="s">
        <v>1422</v>
      </c>
      <c r="K7138" s="4" t="s">
        <v>998</v>
      </c>
      <c r="L7138" s="4">
        <v>2</v>
      </c>
      <c r="M7138" s="4" t="s">
        <v>971</v>
      </c>
      <c r="N7138" s="4" t="s">
        <v>1420</v>
      </c>
    </row>
    <row r="7139" spans="1:14" hidden="1" x14ac:dyDescent="0.3">
      <c r="A7139" s="5" t="s">
        <v>607</v>
      </c>
      <c r="B7139" s="5">
        <v>68</v>
      </c>
      <c r="C7139" s="5">
        <v>68</v>
      </c>
      <c r="D7139" s="5">
        <v>416</v>
      </c>
      <c r="E7139" s="4" t="s">
        <v>876</v>
      </c>
      <c r="F7139" s="12" t="s">
        <v>876</v>
      </c>
      <c r="G7139" s="4" t="s">
        <v>1759</v>
      </c>
      <c r="H7139" s="4">
        <v>45.186206896551703</v>
      </c>
      <c r="I7139" s="4">
        <v>20.468965517241394</v>
      </c>
      <c r="J7139" s="4" t="s">
        <v>1422</v>
      </c>
      <c r="K7139" s="4" t="s">
        <v>998</v>
      </c>
      <c r="L7139" s="4">
        <v>2</v>
      </c>
      <c r="M7139" s="4" t="s">
        <v>971</v>
      </c>
      <c r="N7139" s="4" t="s">
        <v>1420</v>
      </c>
    </row>
    <row r="7140" spans="1:14" hidden="1" x14ac:dyDescent="0.3">
      <c r="A7140" s="68" t="s">
        <v>607</v>
      </c>
      <c r="B7140" s="68">
        <v>68</v>
      </c>
      <c r="C7140" s="68">
        <v>68</v>
      </c>
      <c r="D7140" s="68">
        <v>417</v>
      </c>
      <c r="E7140" s="4" t="s">
        <v>876</v>
      </c>
      <c r="F7140" s="4" t="s">
        <v>876</v>
      </c>
      <c r="G7140" s="66" t="s">
        <v>1769</v>
      </c>
      <c r="H7140" s="66">
        <v>713.68421052631504</v>
      </c>
      <c r="I7140" s="66">
        <v>157.894736842106</v>
      </c>
      <c r="J7140" s="66" t="s">
        <v>1198</v>
      </c>
      <c r="K7140" s="4" t="s">
        <v>998</v>
      </c>
      <c r="L7140" s="66">
        <v>2</v>
      </c>
      <c r="M7140" s="66" t="s">
        <v>971</v>
      </c>
      <c r="N7140" s="66" t="s">
        <v>1420</v>
      </c>
    </row>
    <row r="7141" spans="1:14" hidden="1" x14ac:dyDescent="0.3">
      <c r="A7141" s="5" t="s">
        <v>607</v>
      </c>
      <c r="B7141" s="5">
        <v>68</v>
      </c>
      <c r="C7141" s="5">
        <v>68</v>
      </c>
      <c r="D7141" s="5">
        <v>417</v>
      </c>
      <c r="E7141" s="4" t="s">
        <v>876</v>
      </c>
      <c r="F7141" s="4" t="s">
        <v>876</v>
      </c>
      <c r="G7141" s="4" t="s">
        <v>1897</v>
      </c>
      <c r="H7141" s="4">
        <v>-58.406851327623897</v>
      </c>
      <c r="I7141" s="4">
        <v>32.558139534883708</v>
      </c>
      <c r="J7141" s="4" t="s">
        <v>1198</v>
      </c>
      <c r="K7141" s="4" t="s">
        <v>998</v>
      </c>
      <c r="L7141" s="4">
        <v>2</v>
      </c>
      <c r="M7141" s="4" t="s">
        <v>971</v>
      </c>
      <c r="N7141" s="4" t="s">
        <v>1420</v>
      </c>
    </row>
    <row r="7142" spans="1:14" hidden="1" x14ac:dyDescent="0.3">
      <c r="A7142" s="5" t="s">
        <v>607</v>
      </c>
      <c r="B7142" s="5">
        <v>68</v>
      </c>
      <c r="C7142" s="5">
        <v>68</v>
      </c>
      <c r="D7142" s="5">
        <v>417</v>
      </c>
      <c r="E7142" s="4" t="s">
        <v>876</v>
      </c>
      <c r="F7142" s="4" t="s">
        <v>876</v>
      </c>
      <c r="G7142" s="4" t="s">
        <v>1414</v>
      </c>
      <c r="H7142" s="4">
        <v>0.13601272534464401</v>
      </c>
      <c r="I7142" s="4">
        <v>9.1304347826086985E-2</v>
      </c>
      <c r="J7142" s="4" t="s">
        <v>1198</v>
      </c>
      <c r="K7142" s="4" t="s">
        <v>998</v>
      </c>
      <c r="L7142" s="4">
        <v>2</v>
      </c>
      <c r="M7142" s="4" t="s">
        <v>971</v>
      </c>
      <c r="N7142" s="4" t="s">
        <v>1420</v>
      </c>
    </row>
    <row r="7143" spans="1:14" hidden="1" x14ac:dyDescent="0.3">
      <c r="A7143" s="5" t="s">
        <v>607</v>
      </c>
      <c r="B7143" s="5">
        <v>68</v>
      </c>
      <c r="C7143" s="5">
        <v>68</v>
      </c>
      <c r="D7143" s="5">
        <v>417</v>
      </c>
      <c r="E7143" s="4" t="s">
        <v>876</v>
      </c>
      <c r="F7143" s="12" t="s">
        <v>876</v>
      </c>
      <c r="G7143" s="4" t="s">
        <v>931</v>
      </c>
      <c r="H7143" s="4">
        <v>9.7634258043814395</v>
      </c>
      <c r="I7143" s="4">
        <v>1.2800093346167607</v>
      </c>
      <c r="J7143" s="4" t="s">
        <v>1422</v>
      </c>
      <c r="K7143" s="4" t="s">
        <v>998</v>
      </c>
      <c r="L7143" s="4">
        <v>2</v>
      </c>
      <c r="M7143" s="4" t="s">
        <v>971</v>
      </c>
      <c r="N7143" s="4" t="s">
        <v>1420</v>
      </c>
    </row>
    <row r="7144" spans="1:14" hidden="1" x14ac:dyDescent="0.3">
      <c r="A7144" s="5" t="s">
        <v>607</v>
      </c>
      <c r="B7144" s="5">
        <v>68</v>
      </c>
      <c r="C7144" s="5">
        <v>68</v>
      </c>
      <c r="D7144" s="5">
        <v>417</v>
      </c>
      <c r="E7144" s="4" t="s">
        <v>876</v>
      </c>
      <c r="F7144" s="4" t="s">
        <v>876</v>
      </c>
      <c r="G7144" s="4" t="s">
        <v>1760</v>
      </c>
      <c r="H7144" s="4">
        <v>39.956728204114881</v>
      </c>
      <c r="I7144" s="4">
        <f>SQRT((I7147/H7145)^2+(H7147/H7145^2*I7145)^2)</f>
        <v>41.853771140723943</v>
      </c>
      <c r="J7144" s="4" t="s">
        <v>1422</v>
      </c>
      <c r="K7144" s="4" t="s">
        <v>998</v>
      </c>
      <c r="L7144" s="4">
        <v>2</v>
      </c>
      <c r="M7144" s="4" t="s">
        <v>1904</v>
      </c>
      <c r="N7144" s="4"/>
    </row>
    <row r="7145" spans="1:14" hidden="1" x14ac:dyDescent="0.3">
      <c r="A7145" s="5" t="s">
        <v>607</v>
      </c>
      <c r="B7145" s="5">
        <v>68</v>
      </c>
      <c r="C7145" s="5">
        <v>68</v>
      </c>
      <c r="D7145" s="5">
        <v>417</v>
      </c>
      <c r="E7145" s="4" t="s">
        <v>876</v>
      </c>
      <c r="F7145" s="4" t="s">
        <v>876</v>
      </c>
      <c r="G7145" s="4" t="s">
        <v>967</v>
      </c>
      <c r="H7145" s="4">
        <v>1.44017866758872</v>
      </c>
      <c r="I7145" s="4">
        <v>1.4189108759359901</v>
      </c>
      <c r="J7145" s="4" t="s">
        <v>1422</v>
      </c>
      <c r="K7145" s="4" t="s">
        <v>998</v>
      </c>
      <c r="L7145" s="4">
        <v>2</v>
      </c>
      <c r="M7145" s="4" t="s">
        <v>971</v>
      </c>
      <c r="N7145" s="4" t="s">
        <v>1420</v>
      </c>
    </row>
    <row r="7146" spans="1:14" hidden="1" x14ac:dyDescent="0.3">
      <c r="A7146" s="5" t="s">
        <v>607</v>
      </c>
      <c r="B7146" s="5">
        <v>68</v>
      </c>
      <c r="C7146" s="5">
        <v>68</v>
      </c>
      <c r="D7146" s="5">
        <v>417</v>
      </c>
      <c r="E7146" s="4" t="s">
        <v>876</v>
      </c>
      <c r="F7146" s="4" t="s">
        <v>876</v>
      </c>
      <c r="G7146" s="4" t="s">
        <v>1415</v>
      </c>
      <c r="H7146" s="4">
        <v>2.1453287197231798</v>
      </c>
      <c r="I7146" s="4">
        <v>0.89965397923875035</v>
      </c>
      <c r="J7146" s="4" t="s">
        <v>1422</v>
      </c>
      <c r="K7146" s="4" t="s">
        <v>998</v>
      </c>
      <c r="L7146" s="4">
        <v>2</v>
      </c>
      <c r="M7146" s="4" t="s">
        <v>971</v>
      </c>
      <c r="N7146" s="4" t="s">
        <v>1420</v>
      </c>
    </row>
    <row r="7147" spans="1:14" hidden="1" x14ac:dyDescent="0.3">
      <c r="A7147" s="5" t="s">
        <v>607</v>
      </c>
      <c r="B7147" s="5">
        <v>68</v>
      </c>
      <c r="C7147" s="5">
        <v>68</v>
      </c>
      <c r="D7147" s="5">
        <v>417</v>
      </c>
      <c r="E7147" s="4" t="s">
        <v>876</v>
      </c>
      <c r="F7147" s="12" t="s">
        <v>876</v>
      </c>
      <c r="G7147" s="4" t="s">
        <v>1759</v>
      </c>
      <c r="H7147" s="4">
        <v>57.5448275862068</v>
      </c>
      <c r="I7147" s="4">
        <v>20.468965517241394</v>
      </c>
      <c r="J7147" s="4" t="s">
        <v>1422</v>
      </c>
      <c r="K7147" s="4" t="s">
        <v>998</v>
      </c>
      <c r="L7147" s="4">
        <v>2</v>
      </c>
      <c r="M7147" s="4" t="s">
        <v>971</v>
      </c>
      <c r="N7147" s="4" t="s">
        <v>1420</v>
      </c>
    </row>
    <row r="7148" spans="1:14" hidden="1" x14ac:dyDescent="0.3">
      <c r="A7148" s="68" t="s">
        <v>607</v>
      </c>
      <c r="B7148" s="68">
        <v>68</v>
      </c>
      <c r="C7148" s="68">
        <v>68</v>
      </c>
      <c r="D7148" s="68">
        <v>418</v>
      </c>
      <c r="E7148" s="4" t="s">
        <v>876</v>
      </c>
      <c r="F7148" s="4" t="s">
        <v>876</v>
      </c>
      <c r="G7148" s="66" t="s">
        <v>1769</v>
      </c>
      <c r="H7148" s="66">
        <v>208.42105263157899</v>
      </c>
      <c r="I7148" s="66">
        <v>88.421052631578988</v>
      </c>
      <c r="J7148" s="66" t="s">
        <v>1198</v>
      </c>
      <c r="K7148" s="4" t="s">
        <v>998</v>
      </c>
      <c r="L7148" s="66">
        <v>2</v>
      </c>
      <c r="M7148" s="66" t="s">
        <v>971</v>
      </c>
      <c r="N7148" s="66" t="s">
        <v>1420</v>
      </c>
    </row>
    <row r="7149" spans="1:14" hidden="1" x14ac:dyDescent="0.3">
      <c r="A7149" s="5" t="s">
        <v>607</v>
      </c>
      <c r="B7149" s="5">
        <v>68</v>
      </c>
      <c r="C7149" s="5">
        <v>68</v>
      </c>
      <c r="D7149" s="5">
        <v>418</v>
      </c>
      <c r="E7149" s="4" t="s">
        <v>876</v>
      </c>
      <c r="F7149" s="4" t="s">
        <v>876</v>
      </c>
      <c r="G7149" s="4" t="s">
        <v>1897</v>
      </c>
      <c r="H7149" s="4">
        <v>-43.579030350807997</v>
      </c>
      <c r="I7149" s="4">
        <v>6.0465116279070017</v>
      </c>
      <c r="J7149" s="4" t="s">
        <v>1198</v>
      </c>
      <c r="K7149" s="4" t="s">
        <v>998</v>
      </c>
      <c r="L7149" s="4">
        <v>2</v>
      </c>
      <c r="M7149" s="4" t="s">
        <v>971</v>
      </c>
      <c r="N7149" s="4" t="s">
        <v>1420</v>
      </c>
    </row>
    <row r="7150" spans="1:14" hidden="1" x14ac:dyDescent="0.3">
      <c r="A7150" s="5" t="s">
        <v>607</v>
      </c>
      <c r="B7150" s="5">
        <v>68</v>
      </c>
      <c r="C7150" s="5">
        <v>68</v>
      </c>
      <c r="D7150" s="5">
        <v>418</v>
      </c>
      <c r="E7150" s="4" t="s">
        <v>876</v>
      </c>
      <c r="F7150" s="4" t="s">
        <v>876</v>
      </c>
      <c r="G7150" s="4" t="s">
        <v>1414</v>
      </c>
      <c r="H7150" s="4">
        <v>-0.10031813361611799</v>
      </c>
      <c r="I7150" s="4">
        <v>-7.828207847295901E-2</v>
      </c>
      <c r="J7150" s="4" t="s">
        <v>1198</v>
      </c>
      <c r="K7150" s="4" t="s">
        <v>998</v>
      </c>
      <c r="L7150" s="4">
        <v>2</v>
      </c>
      <c r="M7150" s="4" t="s">
        <v>971</v>
      </c>
      <c r="N7150" s="4" t="s">
        <v>1420</v>
      </c>
    </row>
    <row r="7151" spans="1:14" hidden="1" x14ac:dyDescent="0.3">
      <c r="A7151" s="5" t="s">
        <v>607</v>
      </c>
      <c r="B7151" s="5">
        <v>68</v>
      </c>
      <c r="C7151" s="5">
        <v>68</v>
      </c>
      <c r="D7151" s="5">
        <v>418</v>
      </c>
      <c r="E7151" s="4" t="s">
        <v>876</v>
      </c>
      <c r="F7151" s="12" t="s">
        <v>876</v>
      </c>
      <c r="G7151" s="4" t="s">
        <v>931</v>
      </c>
      <c r="H7151" s="4">
        <v>12.569061579300399</v>
      </c>
      <c r="I7151" s="4">
        <v>8.3619205974155015</v>
      </c>
      <c r="J7151" s="4" t="s">
        <v>1422</v>
      </c>
      <c r="K7151" s="4" t="s">
        <v>998</v>
      </c>
      <c r="L7151" s="4">
        <v>2</v>
      </c>
      <c r="M7151" s="4" t="s">
        <v>971</v>
      </c>
      <c r="N7151" s="4" t="s">
        <v>1420</v>
      </c>
    </row>
    <row r="7152" spans="1:14" hidden="1" x14ac:dyDescent="0.3">
      <c r="A7152" s="5" t="s">
        <v>607</v>
      </c>
      <c r="B7152" s="5">
        <v>68</v>
      </c>
      <c r="C7152" s="5">
        <v>68</v>
      </c>
      <c r="D7152" s="5">
        <v>418</v>
      </c>
      <c r="E7152" s="4" t="s">
        <v>876</v>
      </c>
      <c r="F7152" s="4" t="s">
        <v>876</v>
      </c>
      <c r="G7152" s="4" t="s">
        <v>1760</v>
      </c>
      <c r="H7152" s="4">
        <v>24.793320708800003</v>
      </c>
      <c r="I7152" s="4">
        <f>SQRT((I7155/H7153)^2+(H7155/H7153^2*I7153)^2)</f>
        <v>24.619077137819716</v>
      </c>
      <c r="J7152" s="4" t="s">
        <v>1422</v>
      </c>
      <c r="K7152" s="4" t="s">
        <v>998</v>
      </c>
      <c r="L7152" s="4">
        <v>2</v>
      </c>
      <c r="M7152" s="4" t="s">
        <v>1904</v>
      </c>
      <c r="N7152" s="4"/>
    </row>
    <row r="7153" spans="1:14" hidden="1" x14ac:dyDescent="0.3">
      <c r="A7153" s="5" t="s">
        <v>607</v>
      </c>
      <c r="B7153" s="5">
        <v>68</v>
      </c>
      <c r="C7153" s="5">
        <v>68</v>
      </c>
      <c r="D7153" s="5">
        <v>418</v>
      </c>
      <c r="E7153" s="4" t="s">
        <v>876</v>
      </c>
      <c r="F7153" s="4" t="s">
        <v>876</v>
      </c>
      <c r="G7153" s="4" t="s">
        <v>967</v>
      </c>
      <c r="H7153" s="4">
        <v>1.09039378291207</v>
      </c>
      <c r="I7153" s="4">
        <v>1.02706655254313</v>
      </c>
      <c r="J7153" s="4" t="s">
        <v>1422</v>
      </c>
      <c r="K7153" s="4" t="s">
        <v>998</v>
      </c>
      <c r="L7153" s="4">
        <v>2</v>
      </c>
      <c r="M7153" s="4" t="s">
        <v>971</v>
      </c>
      <c r="N7153" s="4" t="s">
        <v>1420</v>
      </c>
    </row>
    <row r="7154" spans="1:14" hidden="1" x14ac:dyDescent="0.3">
      <c r="A7154" s="5" t="s">
        <v>607</v>
      </c>
      <c r="B7154" s="5">
        <v>68</v>
      </c>
      <c r="C7154" s="5">
        <v>68</v>
      </c>
      <c r="D7154" s="5">
        <v>418</v>
      </c>
      <c r="E7154" s="4" t="s">
        <v>876</v>
      </c>
      <c r="F7154" s="4" t="s">
        <v>876</v>
      </c>
      <c r="G7154" s="4" t="s">
        <v>1415</v>
      </c>
      <c r="H7154" s="4">
        <v>2.0761245674740398</v>
      </c>
      <c r="I7154" s="4">
        <v>0.86505190311419033</v>
      </c>
      <c r="J7154" s="4" t="s">
        <v>1422</v>
      </c>
      <c r="K7154" s="4" t="s">
        <v>998</v>
      </c>
      <c r="L7154" s="4">
        <v>2</v>
      </c>
      <c r="M7154" s="4" t="s">
        <v>971</v>
      </c>
      <c r="N7154" s="4" t="s">
        <v>1420</v>
      </c>
    </row>
    <row r="7155" spans="1:14" hidden="1" x14ac:dyDescent="0.3">
      <c r="A7155" s="5" t="s">
        <v>607</v>
      </c>
      <c r="B7155" s="5">
        <v>68</v>
      </c>
      <c r="C7155" s="5">
        <v>68</v>
      </c>
      <c r="D7155" s="5">
        <v>418</v>
      </c>
      <c r="E7155" s="4" t="s">
        <v>876</v>
      </c>
      <c r="F7155" s="12" t="s">
        <v>876</v>
      </c>
      <c r="G7155" s="4" t="s">
        <v>1759</v>
      </c>
      <c r="H7155" s="4">
        <v>27.034482758620602</v>
      </c>
      <c r="I7155" s="4">
        <v>8.4965517241379978</v>
      </c>
      <c r="J7155" s="4" t="s">
        <v>1422</v>
      </c>
      <c r="K7155" s="4" t="s">
        <v>998</v>
      </c>
      <c r="L7155" s="4">
        <v>2</v>
      </c>
      <c r="M7155" s="4" t="s">
        <v>971</v>
      </c>
      <c r="N7155" s="4" t="s">
        <v>1420</v>
      </c>
    </row>
    <row r="7156" spans="1:14" hidden="1" x14ac:dyDescent="0.3">
      <c r="A7156" s="68" t="s">
        <v>607</v>
      </c>
      <c r="B7156" s="68">
        <v>68</v>
      </c>
      <c r="C7156" s="68">
        <v>68</v>
      </c>
      <c r="D7156" s="68">
        <v>419</v>
      </c>
      <c r="E7156" s="4" t="s">
        <v>876</v>
      </c>
      <c r="F7156" s="4" t="s">
        <v>876</v>
      </c>
      <c r="G7156" s="66" t="s">
        <v>1769</v>
      </c>
      <c r="H7156" s="66">
        <v>315.78947368421001</v>
      </c>
      <c r="I7156" s="66">
        <v>44.210526315789991</v>
      </c>
      <c r="J7156" s="66" t="s">
        <v>1198</v>
      </c>
      <c r="K7156" s="4" t="s">
        <v>998</v>
      </c>
      <c r="L7156" s="66">
        <v>2</v>
      </c>
      <c r="M7156" s="66" t="s">
        <v>971</v>
      </c>
      <c r="N7156" s="66" t="s">
        <v>1420</v>
      </c>
    </row>
    <row r="7157" spans="1:14" hidden="1" x14ac:dyDescent="0.3">
      <c r="A7157" s="5" t="s">
        <v>607</v>
      </c>
      <c r="B7157" s="5">
        <v>68</v>
      </c>
      <c r="C7157" s="5">
        <v>68</v>
      </c>
      <c r="D7157" s="5">
        <v>419</v>
      </c>
      <c r="E7157" s="4" t="s">
        <v>876</v>
      </c>
      <c r="F7157" s="4" t="s">
        <v>876</v>
      </c>
      <c r="G7157" s="4" t="s">
        <v>1897</v>
      </c>
      <c r="H7157" s="4">
        <v>-31.536173719855199</v>
      </c>
      <c r="I7157" s="4">
        <v>31.162790697674403</v>
      </c>
      <c r="J7157" s="4" t="s">
        <v>1198</v>
      </c>
      <c r="K7157" s="4" t="s">
        <v>998</v>
      </c>
      <c r="L7157" s="4">
        <v>2</v>
      </c>
      <c r="M7157" s="4" t="s">
        <v>971</v>
      </c>
      <c r="N7157" s="4" t="s">
        <v>1420</v>
      </c>
    </row>
    <row r="7158" spans="1:14" hidden="1" x14ac:dyDescent="0.3">
      <c r="A7158" s="5" t="s">
        <v>607</v>
      </c>
      <c r="B7158" s="5">
        <v>68</v>
      </c>
      <c r="C7158" s="5">
        <v>68</v>
      </c>
      <c r="D7158" s="5">
        <v>419</v>
      </c>
      <c r="E7158" s="4" t="s">
        <v>876</v>
      </c>
      <c r="F7158" s="12" t="s">
        <v>876</v>
      </c>
      <c r="G7158" s="4" t="s">
        <v>931</v>
      </c>
      <c r="H7158" s="4">
        <v>9.4880546075085306</v>
      </c>
      <c r="I7158" s="4">
        <v>1.5358361774743692</v>
      </c>
      <c r="J7158" s="4" t="s">
        <v>1422</v>
      </c>
      <c r="K7158" s="4" t="s">
        <v>998</v>
      </c>
      <c r="L7158" s="4">
        <v>2</v>
      </c>
      <c r="M7158" s="4" t="s">
        <v>971</v>
      </c>
      <c r="N7158" s="4" t="s">
        <v>1420</v>
      </c>
    </row>
    <row r="7159" spans="1:14" hidden="1" x14ac:dyDescent="0.3">
      <c r="A7159" s="5" t="s">
        <v>607</v>
      </c>
      <c r="B7159" s="5">
        <v>68</v>
      </c>
      <c r="C7159" s="5">
        <v>68</v>
      </c>
      <c r="D7159" s="5">
        <v>419</v>
      </c>
      <c r="E7159" s="4" t="s">
        <v>876</v>
      </c>
      <c r="F7159" s="4" t="s">
        <v>876</v>
      </c>
      <c r="G7159" s="4" t="s">
        <v>1760</v>
      </c>
      <c r="H7159" s="4">
        <v>63.686548799070366</v>
      </c>
      <c r="I7159" s="4">
        <f>SQRT((I7162/H7160)^2+(H7162/H7160^2*I7160)^2)</f>
        <v>71.470053160207925</v>
      </c>
      <c r="J7159" s="4" t="s">
        <v>1422</v>
      </c>
      <c r="K7159" s="4" t="s">
        <v>998</v>
      </c>
      <c r="L7159" s="4">
        <v>2</v>
      </c>
      <c r="M7159" s="4" t="s">
        <v>1904</v>
      </c>
      <c r="N7159" s="4"/>
    </row>
    <row r="7160" spans="1:14" hidden="1" x14ac:dyDescent="0.3">
      <c r="A7160" s="5" t="s">
        <v>607</v>
      </c>
      <c r="B7160" s="5">
        <v>68</v>
      </c>
      <c r="C7160" s="5">
        <v>68</v>
      </c>
      <c r="D7160" s="5">
        <v>419</v>
      </c>
      <c r="E7160" s="4" t="s">
        <v>876</v>
      </c>
      <c r="F7160" s="4" t="s">
        <v>876</v>
      </c>
      <c r="G7160" s="4" t="s">
        <v>967</v>
      </c>
      <c r="H7160" s="4">
        <v>0.97026930511231901</v>
      </c>
      <c r="I7160" s="4">
        <v>0.98650356825022101</v>
      </c>
      <c r="J7160" s="4" t="s">
        <v>1422</v>
      </c>
      <c r="K7160" s="4" t="s">
        <v>998</v>
      </c>
      <c r="L7160" s="4">
        <v>2</v>
      </c>
      <c r="M7160" s="4" t="s">
        <v>971</v>
      </c>
      <c r="N7160" s="4" t="s">
        <v>1420</v>
      </c>
    </row>
    <row r="7161" spans="1:14" hidden="1" x14ac:dyDescent="0.3">
      <c r="A7161" s="5" t="s">
        <v>607</v>
      </c>
      <c r="B7161" s="5">
        <v>68</v>
      </c>
      <c r="C7161" s="5">
        <v>68</v>
      </c>
      <c r="D7161" s="5">
        <v>419</v>
      </c>
      <c r="E7161" s="4" t="s">
        <v>876</v>
      </c>
      <c r="F7161" s="4" t="s">
        <v>876</v>
      </c>
      <c r="G7161" s="4" t="s">
        <v>1415</v>
      </c>
      <c r="H7161" s="4">
        <v>3.8062283737024201</v>
      </c>
      <c r="I7161" s="4">
        <v>3.6678200692041498</v>
      </c>
      <c r="J7161" s="4" t="s">
        <v>1422</v>
      </c>
      <c r="K7161" s="4" t="s">
        <v>998</v>
      </c>
      <c r="L7161" s="4">
        <v>2</v>
      </c>
      <c r="M7161" s="4" t="s">
        <v>971</v>
      </c>
      <c r="N7161" s="4" t="s">
        <v>1420</v>
      </c>
    </row>
    <row r="7162" spans="1:14" hidden="1" x14ac:dyDescent="0.3">
      <c r="A7162" s="5" t="s">
        <v>607</v>
      </c>
      <c r="B7162" s="5">
        <v>68</v>
      </c>
      <c r="C7162" s="5">
        <v>68</v>
      </c>
      <c r="D7162" s="5">
        <v>419</v>
      </c>
      <c r="E7162" s="4" t="s">
        <v>876</v>
      </c>
      <c r="F7162" s="12" t="s">
        <v>876</v>
      </c>
      <c r="G7162" s="4" t="s">
        <v>1759</v>
      </c>
      <c r="H7162" s="4">
        <v>61.793103448275801</v>
      </c>
      <c r="I7162" s="4">
        <v>29.3517241379311</v>
      </c>
      <c r="J7162" s="4" t="s">
        <v>1422</v>
      </c>
      <c r="K7162" s="4" t="s">
        <v>998</v>
      </c>
      <c r="L7162" s="4">
        <v>2</v>
      </c>
      <c r="M7162" s="4" t="s">
        <v>971</v>
      </c>
      <c r="N7162" s="4" t="s">
        <v>1420</v>
      </c>
    </row>
    <row r="7163" spans="1:14" hidden="1" x14ac:dyDescent="0.3">
      <c r="A7163" s="68" t="s">
        <v>607</v>
      </c>
      <c r="B7163" s="68">
        <v>68</v>
      </c>
      <c r="C7163" s="68">
        <v>68</v>
      </c>
      <c r="D7163" s="68">
        <v>420</v>
      </c>
      <c r="E7163" s="4" t="s">
        <v>876</v>
      </c>
      <c r="F7163" s="4" t="s">
        <v>876</v>
      </c>
      <c r="G7163" s="66" t="s">
        <v>1769</v>
      </c>
      <c r="H7163" s="66">
        <v>246.31578947368399</v>
      </c>
      <c r="I7163" s="66">
        <v>75.789473684210009</v>
      </c>
      <c r="J7163" s="66" t="s">
        <v>1198</v>
      </c>
      <c r="K7163" s="4" t="s">
        <v>998</v>
      </c>
      <c r="L7163" s="66">
        <v>2</v>
      </c>
      <c r="M7163" s="66" t="s">
        <v>971</v>
      </c>
      <c r="N7163" s="66" t="s">
        <v>1420</v>
      </c>
    </row>
    <row r="7164" spans="1:14" hidden="1" x14ac:dyDescent="0.3">
      <c r="A7164" s="5" t="s">
        <v>607</v>
      </c>
      <c r="B7164" s="5">
        <v>68</v>
      </c>
      <c r="C7164" s="5">
        <v>68</v>
      </c>
      <c r="D7164" s="5">
        <v>420</v>
      </c>
      <c r="E7164" s="4" t="s">
        <v>876</v>
      </c>
      <c r="F7164" s="4" t="s">
        <v>876</v>
      </c>
      <c r="G7164" s="4" t="s">
        <v>1897</v>
      </c>
      <c r="H7164" s="4">
        <v>-22.289748091876501</v>
      </c>
      <c r="I7164" s="4">
        <v>8.3713763571863993</v>
      </c>
      <c r="J7164" s="4" t="s">
        <v>1198</v>
      </c>
      <c r="K7164" s="4" t="s">
        <v>998</v>
      </c>
      <c r="L7164" s="4">
        <v>2</v>
      </c>
      <c r="M7164" s="4" t="s">
        <v>971</v>
      </c>
      <c r="N7164" s="4" t="s">
        <v>1420</v>
      </c>
    </row>
    <row r="7165" spans="1:14" hidden="1" x14ac:dyDescent="0.3">
      <c r="A7165" s="5" t="s">
        <v>607</v>
      </c>
      <c r="B7165" s="5">
        <v>68</v>
      </c>
      <c r="C7165" s="5">
        <v>68</v>
      </c>
      <c r="D7165" s="5">
        <v>420</v>
      </c>
      <c r="E7165" s="4" t="s">
        <v>876</v>
      </c>
      <c r="F7165" s="4" t="s">
        <v>876</v>
      </c>
      <c r="G7165" s="4" t="s">
        <v>1414</v>
      </c>
      <c r="H7165" s="4">
        <v>-0.388695652173913</v>
      </c>
      <c r="I7165" s="4">
        <v>-0.40434782608695696</v>
      </c>
      <c r="J7165" s="4" t="s">
        <v>1198</v>
      </c>
      <c r="K7165" s="4" t="s">
        <v>998</v>
      </c>
      <c r="L7165" s="4">
        <v>2</v>
      </c>
      <c r="M7165" s="4" t="s">
        <v>971</v>
      </c>
      <c r="N7165" s="4" t="s">
        <v>1420</v>
      </c>
    </row>
    <row r="7166" spans="1:14" hidden="1" x14ac:dyDescent="0.3">
      <c r="A7166" s="68" t="s">
        <v>607</v>
      </c>
      <c r="B7166" s="68">
        <v>68</v>
      </c>
      <c r="C7166" s="68">
        <v>68</v>
      </c>
      <c r="D7166" s="68">
        <v>421</v>
      </c>
      <c r="E7166" s="4" t="s">
        <v>876</v>
      </c>
      <c r="F7166" s="4" t="s">
        <v>876</v>
      </c>
      <c r="G7166" s="66" t="s">
        <v>1769</v>
      </c>
      <c r="H7166" s="66">
        <v>385.26315789473603</v>
      </c>
      <c r="I7166" s="66">
        <v>511.57894736842098</v>
      </c>
      <c r="J7166" s="66" t="s">
        <v>1198</v>
      </c>
      <c r="K7166" s="4" t="s">
        <v>998</v>
      </c>
      <c r="L7166" s="66">
        <v>2</v>
      </c>
      <c r="M7166" s="66" t="s">
        <v>971</v>
      </c>
      <c r="N7166" s="66" t="s">
        <v>1420</v>
      </c>
    </row>
    <row r="7167" spans="1:14" hidden="1" x14ac:dyDescent="0.3">
      <c r="A7167" s="5" t="s">
        <v>607</v>
      </c>
      <c r="B7167" s="5">
        <v>68</v>
      </c>
      <c r="C7167" s="5">
        <v>68</v>
      </c>
      <c r="D7167" s="5">
        <v>421</v>
      </c>
      <c r="E7167" s="4" t="s">
        <v>876</v>
      </c>
      <c r="F7167" s="4" t="s">
        <v>876</v>
      </c>
      <c r="G7167" s="4" t="s">
        <v>1897</v>
      </c>
      <c r="H7167" s="4">
        <v>-32.143189880675003</v>
      </c>
      <c r="I7167" s="4">
        <v>13.486222094814998</v>
      </c>
      <c r="J7167" s="4" t="s">
        <v>1198</v>
      </c>
      <c r="K7167" s="4" t="s">
        <v>998</v>
      </c>
      <c r="L7167" s="4">
        <v>2</v>
      </c>
      <c r="M7167" s="4" t="s">
        <v>971</v>
      </c>
      <c r="N7167" s="4" t="s">
        <v>1420</v>
      </c>
    </row>
    <row r="7168" spans="1:14" hidden="1" x14ac:dyDescent="0.3">
      <c r="A7168" s="5" t="s">
        <v>607</v>
      </c>
      <c r="B7168" s="5">
        <v>68</v>
      </c>
      <c r="C7168" s="5">
        <v>68</v>
      </c>
      <c r="D7168" s="5">
        <v>421</v>
      </c>
      <c r="E7168" s="4" t="s">
        <v>876</v>
      </c>
      <c r="F7168" s="4" t="s">
        <v>876</v>
      </c>
      <c r="G7168" s="4" t="s">
        <v>1414</v>
      </c>
      <c r="H7168" s="4">
        <v>-1.05790031813361</v>
      </c>
      <c r="I7168" s="4">
        <v>-0.91302226935313002</v>
      </c>
      <c r="J7168" s="4" t="s">
        <v>1198</v>
      </c>
      <c r="K7168" s="4" t="s">
        <v>998</v>
      </c>
      <c r="L7168" s="4">
        <v>2</v>
      </c>
      <c r="M7168" s="4" t="s">
        <v>971</v>
      </c>
      <c r="N7168" s="4" t="s">
        <v>1420</v>
      </c>
    </row>
    <row r="7169" spans="1:14" hidden="1" x14ac:dyDescent="0.3">
      <c r="A7169" s="5" t="s">
        <v>607</v>
      </c>
      <c r="B7169" s="5">
        <v>68</v>
      </c>
      <c r="C7169" s="5">
        <v>68</v>
      </c>
      <c r="D7169" s="5">
        <v>421</v>
      </c>
      <c r="E7169" s="4" t="s">
        <v>876</v>
      </c>
      <c r="F7169" s="12" t="s">
        <v>876</v>
      </c>
      <c r="G7169" s="4" t="s">
        <v>931</v>
      </c>
      <c r="H7169" s="4">
        <v>7.4141652810594803</v>
      </c>
      <c r="I7169" s="4">
        <v>2.9864939762550193</v>
      </c>
      <c r="J7169" s="4" t="s">
        <v>1422</v>
      </c>
      <c r="K7169" s="4" t="s">
        <v>998</v>
      </c>
      <c r="L7169" s="4">
        <v>2</v>
      </c>
      <c r="M7169" s="4" t="s">
        <v>971</v>
      </c>
      <c r="N7169" s="4" t="s">
        <v>1420</v>
      </c>
    </row>
    <row r="7170" spans="1:14" hidden="1" x14ac:dyDescent="0.3">
      <c r="A7170" s="5" t="s">
        <v>607</v>
      </c>
      <c r="B7170" s="5">
        <v>68</v>
      </c>
      <c r="C7170" s="5">
        <v>68</v>
      </c>
      <c r="D7170" s="5">
        <v>421</v>
      </c>
      <c r="E7170" s="4" t="s">
        <v>876</v>
      </c>
      <c r="F7170" s="4" t="s">
        <v>876</v>
      </c>
      <c r="G7170" s="4" t="s">
        <v>1760</v>
      </c>
      <c r="H7170" s="4">
        <v>26.757899876277225</v>
      </c>
      <c r="I7170" s="4">
        <f>SQRT((I7173/H7171)^2+(H7173/H7171^2*I7171)^2)</f>
        <v>20.875582472565178</v>
      </c>
      <c r="J7170" s="4" t="s">
        <v>1422</v>
      </c>
      <c r="K7170" s="4" t="s">
        <v>998</v>
      </c>
      <c r="L7170" s="4">
        <v>2</v>
      </c>
      <c r="M7170" s="4" t="s">
        <v>1904</v>
      </c>
      <c r="N7170" s="4"/>
    </row>
    <row r="7171" spans="1:14" hidden="1" x14ac:dyDescent="0.3">
      <c r="A7171" s="5" t="s">
        <v>607</v>
      </c>
      <c r="B7171" s="5">
        <v>68</v>
      </c>
      <c r="C7171" s="5">
        <v>68</v>
      </c>
      <c r="D7171" s="5">
        <v>421</v>
      </c>
      <c r="E7171" s="4" t="s">
        <v>876</v>
      </c>
      <c r="F7171" s="4" t="s">
        <v>876</v>
      </c>
      <c r="G7171" s="4" t="s">
        <v>967</v>
      </c>
      <c r="H7171" s="4">
        <v>1.0825033868618099</v>
      </c>
      <c r="I7171" s="4">
        <v>0.77022055697580005</v>
      </c>
      <c r="J7171" s="4" t="s">
        <v>1422</v>
      </c>
      <c r="K7171" s="4" t="s">
        <v>998</v>
      </c>
      <c r="L7171" s="4">
        <v>2</v>
      </c>
      <c r="M7171" s="4" t="s">
        <v>971</v>
      </c>
      <c r="N7171" s="4" t="s">
        <v>1420</v>
      </c>
    </row>
    <row r="7172" spans="1:14" hidden="1" x14ac:dyDescent="0.3">
      <c r="A7172" s="5" t="s">
        <v>607</v>
      </c>
      <c r="B7172" s="5">
        <v>68</v>
      </c>
      <c r="C7172" s="5">
        <v>68</v>
      </c>
      <c r="D7172" s="5">
        <v>421</v>
      </c>
      <c r="E7172" s="4" t="s">
        <v>876</v>
      </c>
      <c r="F7172" s="4" t="s">
        <v>876</v>
      </c>
      <c r="G7172" s="4" t="s">
        <v>1415</v>
      </c>
      <c r="H7172" s="4">
        <v>2.9411764705882302</v>
      </c>
      <c r="I7172" s="4">
        <v>2.8373702422145302</v>
      </c>
      <c r="J7172" s="4" t="s">
        <v>1422</v>
      </c>
      <c r="K7172" s="4" t="s">
        <v>998</v>
      </c>
      <c r="L7172" s="4">
        <v>2</v>
      </c>
      <c r="M7172" s="4" t="s">
        <v>971</v>
      </c>
      <c r="N7172" s="4" t="s">
        <v>1420</v>
      </c>
    </row>
    <row r="7173" spans="1:14" hidden="1" x14ac:dyDescent="0.3">
      <c r="A7173" s="5" t="s">
        <v>607</v>
      </c>
      <c r="B7173" s="5">
        <v>68</v>
      </c>
      <c r="C7173" s="5">
        <v>68</v>
      </c>
      <c r="D7173" s="5">
        <v>421</v>
      </c>
      <c r="E7173" s="4" t="s">
        <v>876</v>
      </c>
      <c r="F7173" s="12" t="s">
        <v>876</v>
      </c>
      <c r="G7173" s="4" t="s">
        <v>1759</v>
      </c>
      <c r="H7173" s="4">
        <v>28.965517241379299</v>
      </c>
      <c r="I7173" s="4">
        <v>9.2689655172414014</v>
      </c>
      <c r="J7173" s="4" t="s">
        <v>1422</v>
      </c>
      <c r="K7173" s="4" t="s">
        <v>998</v>
      </c>
      <c r="L7173" s="4">
        <v>2</v>
      </c>
      <c r="M7173" s="4" t="s">
        <v>971</v>
      </c>
      <c r="N7173" s="4" t="s">
        <v>1420</v>
      </c>
    </row>
    <row r="7174" spans="1:14" hidden="1" x14ac:dyDescent="0.3">
      <c r="A7174" s="68" t="s">
        <v>607</v>
      </c>
      <c r="B7174" s="68">
        <v>68</v>
      </c>
      <c r="C7174" s="68">
        <v>68</v>
      </c>
      <c r="D7174" s="68">
        <v>422</v>
      </c>
      <c r="E7174" s="4" t="s">
        <v>876</v>
      </c>
      <c r="F7174" s="4" t="s">
        <v>876</v>
      </c>
      <c r="G7174" s="66" t="s">
        <v>1769</v>
      </c>
      <c r="H7174" s="66">
        <v>404.21052631578902</v>
      </c>
      <c r="I7174" s="66">
        <v>682.105263157894</v>
      </c>
      <c r="J7174" s="66" t="s">
        <v>1198</v>
      </c>
      <c r="K7174" s="4" t="s">
        <v>998</v>
      </c>
      <c r="L7174" s="66">
        <v>2</v>
      </c>
      <c r="M7174" s="66" t="s">
        <v>971</v>
      </c>
      <c r="N7174" s="66" t="s">
        <v>1420</v>
      </c>
    </row>
    <row r="7175" spans="1:14" hidden="1" x14ac:dyDescent="0.3">
      <c r="A7175" s="5" t="s">
        <v>607</v>
      </c>
      <c r="B7175" s="5">
        <v>68</v>
      </c>
      <c r="C7175" s="5">
        <v>68</v>
      </c>
      <c r="D7175" s="5">
        <v>422</v>
      </c>
      <c r="E7175" s="4" t="s">
        <v>876</v>
      </c>
      <c r="F7175" s="4" t="s">
        <v>876</v>
      </c>
      <c r="G7175" s="4" t="s">
        <v>1897</v>
      </c>
      <c r="H7175" s="4">
        <v>-60.091733256888901</v>
      </c>
      <c r="I7175" s="4">
        <v>14.883004264163105</v>
      </c>
      <c r="J7175" s="4" t="s">
        <v>1198</v>
      </c>
      <c r="K7175" s="4" t="s">
        <v>998</v>
      </c>
      <c r="L7175" s="4">
        <v>2</v>
      </c>
      <c r="M7175" s="4" t="s">
        <v>971</v>
      </c>
      <c r="N7175" s="4" t="s">
        <v>1420</v>
      </c>
    </row>
    <row r="7176" spans="1:14" hidden="1" x14ac:dyDescent="0.3">
      <c r="A7176" s="5" t="s">
        <v>607</v>
      </c>
      <c r="B7176" s="5">
        <v>68</v>
      </c>
      <c r="C7176" s="5">
        <v>68</v>
      </c>
      <c r="D7176" s="5">
        <v>422</v>
      </c>
      <c r="E7176" s="4" t="s">
        <v>876</v>
      </c>
      <c r="F7176" s="4" t="s">
        <v>876</v>
      </c>
      <c r="G7176" s="4" t="s">
        <v>1414</v>
      </c>
      <c r="H7176" s="4">
        <v>0.59743372216330803</v>
      </c>
      <c r="I7176" s="4">
        <v>0.36523860021208898</v>
      </c>
      <c r="J7176" s="4" t="s">
        <v>1198</v>
      </c>
      <c r="K7176" s="4" t="s">
        <v>998</v>
      </c>
      <c r="L7176" s="4">
        <v>2</v>
      </c>
      <c r="M7176" s="4" t="s">
        <v>971</v>
      </c>
      <c r="N7176" s="4" t="s">
        <v>1420</v>
      </c>
    </row>
    <row r="7177" spans="1:14" hidden="1" x14ac:dyDescent="0.3">
      <c r="A7177" s="5" t="s">
        <v>607</v>
      </c>
      <c r="B7177" s="5">
        <v>68</v>
      </c>
      <c r="C7177" s="5">
        <v>68</v>
      </c>
      <c r="D7177" s="5">
        <v>422</v>
      </c>
      <c r="E7177" s="4" t="s">
        <v>876</v>
      </c>
      <c r="F7177" s="12" t="s">
        <v>876</v>
      </c>
      <c r="G7177" s="4" t="s">
        <v>931</v>
      </c>
      <c r="H7177" s="4">
        <v>8.3450016043872708</v>
      </c>
      <c r="I7177" s="4">
        <v>3.2423208191126296</v>
      </c>
      <c r="J7177" s="4" t="s">
        <v>1422</v>
      </c>
      <c r="K7177" s="4" t="s">
        <v>998</v>
      </c>
      <c r="L7177" s="4">
        <v>2</v>
      </c>
      <c r="M7177" s="4" t="s">
        <v>971</v>
      </c>
      <c r="N7177" s="4" t="s">
        <v>1420</v>
      </c>
    </row>
    <row r="7178" spans="1:14" hidden="1" x14ac:dyDescent="0.3">
      <c r="A7178" s="5" t="s">
        <v>607</v>
      </c>
      <c r="B7178" s="5">
        <v>68</v>
      </c>
      <c r="C7178" s="5">
        <v>68</v>
      </c>
      <c r="D7178" s="5">
        <v>422</v>
      </c>
      <c r="E7178" s="4" t="s">
        <v>876</v>
      </c>
      <c r="F7178" s="4" t="s">
        <v>876</v>
      </c>
      <c r="G7178" s="4" t="s">
        <v>1760</v>
      </c>
      <c r="H7178" s="4">
        <v>21.403709149084357</v>
      </c>
      <c r="I7178" s="4">
        <f>SQRT((I7181/H7179)^2+(H7181/H7179^2*I7179)^2)</f>
        <v>17.921660263273846</v>
      </c>
      <c r="J7178" s="4" t="s">
        <v>1422</v>
      </c>
      <c r="K7178" s="4" t="s">
        <v>998</v>
      </c>
      <c r="L7178" s="4">
        <v>2</v>
      </c>
      <c r="M7178" s="4" t="s">
        <v>1904</v>
      </c>
      <c r="N7178" s="4"/>
    </row>
    <row r="7179" spans="1:14" hidden="1" x14ac:dyDescent="0.3">
      <c r="A7179" s="5" t="s">
        <v>607</v>
      </c>
      <c r="B7179" s="5">
        <v>68</v>
      </c>
      <c r="C7179" s="5">
        <v>68</v>
      </c>
      <c r="D7179" s="5">
        <v>422</v>
      </c>
      <c r="E7179" s="4" t="s">
        <v>876</v>
      </c>
      <c r="F7179" s="4" t="s">
        <v>876</v>
      </c>
      <c r="G7179" s="4" t="s">
        <v>967</v>
      </c>
      <c r="H7179" s="4">
        <v>1.84048022582857</v>
      </c>
      <c r="I7179" s="4">
        <v>0.93240447349179023</v>
      </c>
      <c r="J7179" s="4" t="s">
        <v>1422</v>
      </c>
      <c r="K7179" s="4" t="s">
        <v>998</v>
      </c>
      <c r="L7179" s="4">
        <v>2</v>
      </c>
      <c r="M7179" s="4" t="s">
        <v>971</v>
      </c>
      <c r="N7179" s="4" t="s">
        <v>1420</v>
      </c>
    </row>
    <row r="7180" spans="1:14" hidden="1" x14ac:dyDescent="0.3">
      <c r="A7180" s="5" t="s">
        <v>607</v>
      </c>
      <c r="B7180" s="5">
        <v>68</v>
      </c>
      <c r="C7180" s="5">
        <v>68</v>
      </c>
      <c r="D7180" s="5">
        <v>422</v>
      </c>
      <c r="E7180" s="4" t="s">
        <v>876</v>
      </c>
      <c r="F7180" s="4" t="s">
        <v>876</v>
      </c>
      <c r="G7180" s="4" t="s">
        <v>1415</v>
      </c>
      <c r="H7180" s="4">
        <v>1.83391003460207</v>
      </c>
      <c r="I7180" s="4">
        <v>1.2110726643598602</v>
      </c>
      <c r="J7180" s="4" t="s">
        <v>1422</v>
      </c>
      <c r="K7180" s="4" t="s">
        <v>998</v>
      </c>
      <c r="L7180" s="4">
        <v>2</v>
      </c>
      <c r="M7180" s="4" t="s">
        <v>971</v>
      </c>
      <c r="N7180" s="4" t="s">
        <v>1420</v>
      </c>
    </row>
    <row r="7181" spans="1:14" hidden="1" x14ac:dyDescent="0.3">
      <c r="A7181" s="5" t="s">
        <v>607</v>
      </c>
      <c r="B7181" s="5">
        <v>68</v>
      </c>
      <c r="C7181" s="5">
        <v>68</v>
      </c>
      <c r="D7181" s="5">
        <v>422</v>
      </c>
      <c r="E7181" s="4" t="s">
        <v>876</v>
      </c>
      <c r="F7181" s="12" t="s">
        <v>876</v>
      </c>
      <c r="G7181" s="4" t="s">
        <v>1759</v>
      </c>
      <c r="H7181" s="4">
        <v>39.393103448275802</v>
      </c>
      <c r="I7181" s="4">
        <v>26.262068965517294</v>
      </c>
      <c r="J7181" s="4" t="s">
        <v>1422</v>
      </c>
      <c r="K7181" s="4" t="s">
        <v>998</v>
      </c>
      <c r="L7181" s="4">
        <v>2</v>
      </c>
      <c r="M7181" s="4" t="s">
        <v>971</v>
      </c>
      <c r="N7181" s="4" t="s">
        <v>1420</v>
      </c>
    </row>
    <row r="7182" spans="1:14" hidden="1" x14ac:dyDescent="0.3">
      <c r="A7182" s="68" t="s">
        <v>607</v>
      </c>
      <c r="B7182" s="68">
        <v>68</v>
      </c>
      <c r="C7182" s="68">
        <v>68</v>
      </c>
      <c r="D7182" s="68">
        <v>423</v>
      </c>
      <c r="E7182" s="4" t="s">
        <v>876</v>
      </c>
      <c r="F7182" s="4" t="s">
        <v>876</v>
      </c>
      <c r="G7182" s="66" t="s">
        <v>1769</v>
      </c>
      <c r="H7182" s="66">
        <v>391.57894736842098</v>
      </c>
      <c r="I7182" s="66">
        <v>574.73684210526301</v>
      </c>
      <c r="J7182" s="66" t="s">
        <v>1198</v>
      </c>
      <c r="K7182" s="4" t="s">
        <v>998</v>
      </c>
      <c r="L7182" s="66">
        <v>2</v>
      </c>
      <c r="M7182" s="66" t="s">
        <v>971</v>
      </c>
      <c r="N7182" s="66" t="s">
        <v>1420</v>
      </c>
    </row>
    <row r="7183" spans="1:14" hidden="1" x14ac:dyDescent="0.3">
      <c r="A7183" s="5" t="s">
        <v>607</v>
      </c>
      <c r="B7183" s="5">
        <v>68</v>
      </c>
      <c r="C7183" s="5">
        <v>68</v>
      </c>
      <c r="D7183" s="5">
        <v>423</v>
      </c>
      <c r="E7183" s="4" t="s">
        <v>876</v>
      </c>
      <c r="F7183" s="4" t="s">
        <v>876</v>
      </c>
      <c r="G7183" s="4" t="s">
        <v>1897</v>
      </c>
      <c r="H7183" s="4">
        <v>-38.264234779804298</v>
      </c>
      <c r="I7183" s="4">
        <v>5.1155624036980001</v>
      </c>
      <c r="J7183" s="4" t="s">
        <v>1198</v>
      </c>
      <c r="K7183" s="4" t="s">
        <v>998</v>
      </c>
      <c r="L7183" s="4">
        <v>2</v>
      </c>
      <c r="M7183" s="4" t="s">
        <v>971</v>
      </c>
      <c r="N7183" s="4" t="s">
        <v>1420</v>
      </c>
    </row>
    <row r="7184" spans="1:14" hidden="1" x14ac:dyDescent="0.3">
      <c r="A7184" s="5" t="s">
        <v>607</v>
      </c>
      <c r="B7184" s="5">
        <v>68</v>
      </c>
      <c r="C7184" s="5">
        <v>68</v>
      </c>
      <c r="D7184" s="5">
        <v>423</v>
      </c>
      <c r="E7184" s="4" t="s">
        <v>876</v>
      </c>
      <c r="F7184" s="4" t="s">
        <v>876</v>
      </c>
      <c r="G7184" s="4" t="s">
        <v>1414</v>
      </c>
      <c r="H7184" s="4">
        <v>0.28347826086956501</v>
      </c>
      <c r="I7184" s="4">
        <v>9.1283138918344997E-2</v>
      </c>
      <c r="J7184" s="4" t="s">
        <v>1198</v>
      </c>
      <c r="K7184" s="4" t="s">
        <v>998</v>
      </c>
      <c r="L7184" s="4">
        <v>2</v>
      </c>
      <c r="M7184" s="4" t="s">
        <v>971</v>
      </c>
      <c r="N7184" s="4" t="s">
        <v>1420</v>
      </c>
    </row>
    <row r="7185" spans="1:14" hidden="1" x14ac:dyDescent="0.3">
      <c r="A7185" s="5" t="s">
        <v>607</v>
      </c>
      <c r="B7185" s="5">
        <v>68</v>
      </c>
      <c r="C7185" s="5">
        <v>68</v>
      </c>
      <c r="D7185" s="5">
        <v>423</v>
      </c>
      <c r="E7185" s="4" t="s">
        <v>876</v>
      </c>
      <c r="F7185" s="12" t="s">
        <v>876</v>
      </c>
      <c r="G7185" s="4" t="s">
        <v>931</v>
      </c>
      <c r="H7185" s="4">
        <v>9.7040634753945305</v>
      </c>
      <c r="I7185" s="4">
        <v>2.04821913013037</v>
      </c>
      <c r="J7185" s="4" t="s">
        <v>1422</v>
      </c>
      <c r="K7185" s="4" t="s">
        <v>998</v>
      </c>
      <c r="L7185" s="4">
        <v>2</v>
      </c>
      <c r="M7185" s="4" t="s">
        <v>971</v>
      </c>
      <c r="N7185" s="4" t="s">
        <v>1420</v>
      </c>
    </row>
    <row r="7186" spans="1:14" hidden="1" x14ac:dyDescent="0.3">
      <c r="A7186" s="5" t="s">
        <v>607</v>
      </c>
      <c r="B7186" s="5">
        <v>68</v>
      </c>
      <c r="C7186" s="5">
        <v>68</v>
      </c>
      <c r="D7186" s="5">
        <v>423</v>
      </c>
      <c r="E7186" s="4" t="s">
        <v>876</v>
      </c>
      <c r="F7186" s="4" t="s">
        <v>876</v>
      </c>
      <c r="G7186" s="4" t="s">
        <v>1760</v>
      </c>
      <c r="H7186" s="4">
        <v>50.796689299422184</v>
      </c>
      <c r="I7186" s="4">
        <f>SQRT((I7189/H7187)^2+(H7189/H7187^2*I7187)^2)</f>
        <v>15.51771648172377</v>
      </c>
      <c r="J7186" s="4" t="s">
        <v>1422</v>
      </c>
      <c r="K7186" s="4" t="s">
        <v>998</v>
      </c>
      <c r="L7186" s="4">
        <v>2</v>
      </c>
      <c r="M7186" s="4" t="s">
        <v>1904</v>
      </c>
      <c r="N7186" s="4"/>
    </row>
    <row r="7187" spans="1:14" hidden="1" x14ac:dyDescent="0.3">
      <c r="A7187" s="5" t="s">
        <v>607</v>
      </c>
      <c r="B7187" s="5">
        <v>68</v>
      </c>
      <c r="C7187" s="5">
        <v>68</v>
      </c>
      <c r="D7187" s="5">
        <v>423</v>
      </c>
      <c r="E7187" s="4" t="s">
        <v>876</v>
      </c>
      <c r="F7187" s="4" t="s">
        <v>876</v>
      </c>
      <c r="G7187" s="4" t="s">
        <v>967</v>
      </c>
      <c r="H7187" s="4">
        <v>1.12524303213409</v>
      </c>
      <c r="I7187" s="4">
        <v>0.32427713882449005</v>
      </c>
      <c r="J7187" s="4" t="s">
        <v>1422</v>
      </c>
      <c r="K7187" s="4" t="s">
        <v>998</v>
      </c>
      <c r="L7187" s="4">
        <v>2</v>
      </c>
      <c r="M7187" s="4" t="s">
        <v>971</v>
      </c>
      <c r="N7187" s="4" t="s">
        <v>1420</v>
      </c>
    </row>
    <row r="7188" spans="1:14" hidden="1" x14ac:dyDescent="0.3">
      <c r="A7188" s="5" t="s">
        <v>607</v>
      </c>
      <c r="B7188" s="5">
        <v>68</v>
      </c>
      <c r="C7188" s="5">
        <v>68</v>
      </c>
      <c r="D7188" s="5">
        <v>423</v>
      </c>
      <c r="E7188" s="4" t="s">
        <v>876</v>
      </c>
      <c r="F7188" s="4" t="s">
        <v>876</v>
      </c>
      <c r="G7188" s="4" t="s">
        <v>1415</v>
      </c>
      <c r="H7188" s="4">
        <v>3.3910034602076098</v>
      </c>
      <c r="I7188" s="4">
        <v>2.6989619377162604</v>
      </c>
      <c r="J7188" s="4" t="s">
        <v>1422</v>
      </c>
      <c r="K7188" s="4" t="s">
        <v>998</v>
      </c>
      <c r="L7188" s="4">
        <v>2</v>
      </c>
      <c r="M7188" s="4" t="s">
        <v>971</v>
      </c>
      <c r="N7188" s="4" t="s">
        <v>1420</v>
      </c>
    </row>
    <row r="7189" spans="1:14" hidden="1" x14ac:dyDescent="0.3">
      <c r="A7189" s="5" t="s">
        <v>607</v>
      </c>
      <c r="B7189" s="5">
        <v>68</v>
      </c>
      <c r="C7189" s="5">
        <v>68</v>
      </c>
      <c r="D7189" s="5">
        <v>423</v>
      </c>
      <c r="E7189" s="4" t="s">
        <v>876</v>
      </c>
      <c r="F7189" s="12" t="s">
        <v>876</v>
      </c>
      <c r="G7189" s="4" t="s">
        <v>1759</v>
      </c>
      <c r="H7189" s="4">
        <v>57.158620689655102</v>
      </c>
      <c r="I7189" s="4">
        <v>5.7931034482759003</v>
      </c>
      <c r="J7189" s="4" t="s">
        <v>1422</v>
      </c>
      <c r="K7189" s="4" t="s">
        <v>998</v>
      </c>
      <c r="L7189" s="4">
        <v>2</v>
      </c>
      <c r="M7189" s="4" t="s">
        <v>971</v>
      </c>
      <c r="N7189" s="4" t="s">
        <v>1420</v>
      </c>
    </row>
    <row r="7190" spans="1:14" hidden="1" x14ac:dyDescent="0.3">
      <c r="A7190" s="68" t="s">
        <v>607</v>
      </c>
      <c r="B7190" s="68">
        <v>68</v>
      </c>
      <c r="C7190" s="68">
        <v>68</v>
      </c>
      <c r="D7190" s="68">
        <v>424</v>
      </c>
      <c r="E7190" s="4" t="s">
        <v>876</v>
      </c>
      <c r="F7190" s="4" t="s">
        <v>876</v>
      </c>
      <c r="G7190" s="66" t="s">
        <v>1769</v>
      </c>
      <c r="H7190" s="66">
        <v>656.84210526315701</v>
      </c>
      <c r="I7190" s="66">
        <v>852.63157894736798</v>
      </c>
      <c r="J7190" s="66" t="s">
        <v>1198</v>
      </c>
      <c r="K7190" s="4" t="s">
        <v>998</v>
      </c>
      <c r="L7190" s="66">
        <v>2</v>
      </c>
      <c r="M7190" s="66" t="s">
        <v>971</v>
      </c>
      <c r="N7190" s="66" t="s">
        <v>1420</v>
      </c>
    </row>
    <row r="7191" spans="1:14" hidden="1" x14ac:dyDescent="0.3">
      <c r="A7191" s="5" t="s">
        <v>607</v>
      </c>
      <c r="B7191" s="5">
        <v>68</v>
      </c>
      <c r="C7191" s="5">
        <v>68</v>
      </c>
      <c r="D7191" s="5">
        <v>424</v>
      </c>
      <c r="E7191" s="4" t="s">
        <v>876</v>
      </c>
      <c r="F7191" s="4" t="s">
        <v>876</v>
      </c>
      <c r="G7191" s="4" t="s">
        <v>1897</v>
      </c>
      <c r="H7191" s="4">
        <v>-52.735872720106002</v>
      </c>
      <c r="I7191" s="4">
        <v>14.884437596301993</v>
      </c>
      <c r="J7191" s="4" t="s">
        <v>1198</v>
      </c>
      <c r="K7191" s="4" t="s">
        <v>998</v>
      </c>
      <c r="L7191" s="4">
        <v>2</v>
      </c>
      <c r="M7191" s="4" t="s">
        <v>971</v>
      </c>
      <c r="N7191" s="4" t="s">
        <v>1420</v>
      </c>
    </row>
    <row r="7192" spans="1:14" hidden="1" x14ac:dyDescent="0.3">
      <c r="A7192" s="5" t="s">
        <v>607</v>
      </c>
      <c r="B7192" s="5">
        <v>68</v>
      </c>
      <c r="C7192" s="5">
        <v>68</v>
      </c>
      <c r="D7192" s="5">
        <v>424</v>
      </c>
      <c r="E7192" s="4" t="s">
        <v>876</v>
      </c>
      <c r="F7192" s="4" t="s">
        <v>876</v>
      </c>
      <c r="G7192" s="4" t="s">
        <v>1414</v>
      </c>
      <c r="H7192" s="4">
        <v>-0.13541887592789001</v>
      </c>
      <c r="I7192" s="4">
        <v>-0.48258748674443197</v>
      </c>
      <c r="J7192" s="4" t="s">
        <v>1198</v>
      </c>
      <c r="K7192" s="4" t="s">
        <v>998</v>
      </c>
      <c r="L7192" s="4">
        <v>2</v>
      </c>
      <c r="M7192" s="4" t="s">
        <v>971</v>
      </c>
      <c r="N7192" s="4" t="s">
        <v>1420</v>
      </c>
    </row>
    <row r="7193" spans="1:14" hidden="1" x14ac:dyDescent="0.3">
      <c r="A7193" s="5" t="s">
        <v>607</v>
      </c>
      <c r="B7193" s="5">
        <v>68</v>
      </c>
      <c r="C7193" s="5">
        <v>68</v>
      </c>
      <c r="D7193" s="5">
        <v>424</v>
      </c>
      <c r="E7193" s="4" t="s">
        <v>876</v>
      </c>
      <c r="F7193" s="12" t="s">
        <v>876</v>
      </c>
      <c r="G7193" s="4" t="s">
        <v>931</v>
      </c>
      <c r="H7193" s="4">
        <v>5.5135497797613899</v>
      </c>
      <c r="I7193" s="4">
        <v>1.0241824917592801</v>
      </c>
      <c r="J7193" s="4" t="s">
        <v>1422</v>
      </c>
      <c r="K7193" s="4" t="s">
        <v>998</v>
      </c>
      <c r="L7193" s="4">
        <v>2</v>
      </c>
      <c r="M7193" s="4" t="s">
        <v>971</v>
      </c>
      <c r="N7193" s="4" t="s">
        <v>1420</v>
      </c>
    </row>
    <row r="7194" spans="1:14" hidden="1" x14ac:dyDescent="0.3">
      <c r="A7194" s="5" t="s">
        <v>607</v>
      </c>
      <c r="B7194" s="5">
        <v>68</v>
      </c>
      <c r="C7194" s="5">
        <v>68</v>
      </c>
      <c r="D7194" s="5">
        <v>424</v>
      </c>
      <c r="E7194" s="4" t="s">
        <v>876</v>
      </c>
      <c r="F7194" s="4" t="s">
        <v>876</v>
      </c>
      <c r="G7194" s="4" t="s">
        <v>1760</v>
      </c>
      <c r="H7194" s="4">
        <v>41.136879268022845</v>
      </c>
      <c r="I7194" s="4">
        <f>SQRT((I7197/H7195)^2+(H7197/H7195^2*I7195)^2)</f>
        <v>20.041345527201532</v>
      </c>
      <c r="J7194" s="4" t="s">
        <v>1422</v>
      </c>
      <c r="K7194" s="4" t="s">
        <v>998</v>
      </c>
      <c r="L7194" s="4">
        <v>2</v>
      </c>
      <c r="M7194" s="4" t="s">
        <v>1904</v>
      </c>
      <c r="N7194" s="4"/>
    </row>
    <row r="7195" spans="1:14" hidden="1" x14ac:dyDescent="0.3">
      <c r="A7195" s="5" t="s">
        <v>607</v>
      </c>
      <c r="B7195" s="5">
        <v>68</v>
      </c>
      <c r="C7195" s="5">
        <v>68</v>
      </c>
      <c r="D7195" s="5">
        <v>424</v>
      </c>
      <c r="E7195" s="4" t="s">
        <v>876</v>
      </c>
      <c r="F7195" s="4" t="s">
        <v>876</v>
      </c>
      <c r="G7195" s="4" t="s">
        <v>967</v>
      </c>
      <c r="H7195" s="4">
        <v>0.57268857309669696</v>
      </c>
      <c r="I7195" s="4">
        <v>0.13513436913676102</v>
      </c>
      <c r="J7195" s="4" t="s">
        <v>1422</v>
      </c>
      <c r="K7195" s="4" t="s">
        <v>998</v>
      </c>
      <c r="L7195" s="4">
        <v>2</v>
      </c>
      <c r="M7195" s="4" t="s">
        <v>971</v>
      </c>
      <c r="N7195" s="4" t="s">
        <v>1420</v>
      </c>
    </row>
    <row r="7196" spans="1:14" hidden="1" x14ac:dyDescent="0.3">
      <c r="A7196" s="5" t="s">
        <v>607</v>
      </c>
      <c r="B7196" s="5">
        <v>68</v>
      </c>
      <c r="C7196" s="5">
        <v>68</v>
      </c>
      <c r="D7196" s="5">
        <v>424</v>
      </c>
      <c r="E7196" s="4" t="s">
        <v>876</v>
      </c>
      <c r="F7196" s="4" t="s">
        <v>876</v>
      </c>
      <c r="G7196" s="4" t="s">
        <v>1415</v>
      </c>
      <c r="H7196" s="4">
        <v>1.1072664359861599</v>
      </c>
      <c r="I7196" s="4">
        <v>1.1764705882352902</v>
      </c>
      <c r="J7196" s="4" t="s">
        <v>1422</v>
      </c>
      <c r="K7196" s="4" t="s">
        <v>998</v>
      </c>
      <c r="L7196" s="4">
        <v>2</v>
      </c>
      <c r="M7196" s="4" t="s">
        <v>971</v>
      </c>
      <c r="N7196" s="4" t="s">
        <v>1420</v>
      </c>
    </row>
    <row r="7197" spans="1:14" hidden="1" x14ac:dyDescent="0.3">
      <c r="A7197" s="5" t="s">
        <v>607</v>
      </c>
      <c r="B7197" s="5">
        <v>68</v>
      </c>
      <c r="C7197" s="5">
        <v>68</v>
      </c>
      <c r="D7197" s="5">
        <v>424</v>
      </c>
      <c r="E7197" s="4" t="s">
        <v>876</v>
      </c>
      <c r="F7197" s="12" t="s">
        <v>876</v>
      </c>
      <c r="G7197" s="4" t="s">
        <v>1759</v>
      </c>
      <c r="H7197" s="4">
        <v>23.5586206896551</v>
      </c>
      <c r="I7197" s="4">
        <v>10.041379310344801</v>
      </c>
      <c r="J7197" s="4" t="s">
        <v>1422</v>
      </c>
      <c r="K7197" s="4" t="s">
        <v>998</v>
      </c>
      <c r="L7197" s="4">
        <v>2</v>
      </c>
      <c r="M7197" s="4" t="s">
        <v>971</v>
      </c>
      <c r="N7197" s="4" t="s">
        <v>1420</v>
      </c>
    </row>
    <row r="7198" spans="1:14" hidden="1" x14ac:dyDescent="0.3">
      <c r="A7198" s="68" t="s">
        <v>607</v>
      </c>
      <c r="B7198" s="68">
        <v>68</v>
      </c>
      <c r="C7198" s="68">
        <v>68</v>
      </c>
      <c r="D7198" s="68">
        <v>425</v>
      </c>
      <c r="E7198" s="4" t="s">
        <v>876</v>
      </c>
      <c r="F7198" s="4" t="s">
        <v>876</v>
      </c>
      <c r="G7198" s="66" t="s">
        <v>1769</v>
      </c>
      <c r="H7198" s="66">
        <v>896.84210526315701</v>
      </c>
      <c r="I7198" s="66">
        <v>1490.5263157894699</v>
      </c>
      <c r="J7198" s="66" t="s">
        <v>1198</v>
      </c>
      <c r="K7198" s="4" t="s">
        <v>998</v>
      </c>
      <c r="L7198" s="66">
        <v>2</v>
      </c>
      <c r="M7198" s="66" t="s">
        <v>971</v>
      </c>
      <c r="N7198" s="66" t="s">
        <v>1420</v>
      </c>
    </row>
    <row r="7199" spans="1:14" hidden="1" x14ac:dyDescent="0.3">
      <c r="A7199" s="5" t="s">
        <v>607</v>
      </c>
      <c r="B7199" s="5">
        <v>68</v>
      </c>
      <c r="C7199" s="5">
        <v>68</v>
      </c>
      <c r="D7199" s="5">
        <v>425</v>
      </c>
      <c r="E7199" s="4" t="s">
        <v>876</v>
      </c>
      <c r="F7199" s="4" t="s">
        <v>876</v>
      </c>
      <c r="G7199" s="4" t="s">
        <v>1897</v>
      </c>
      <c r="H7199" s="4">
        <v>-43.038664134446499</v>
      </c>
      <c r="I7199" s="4">
        <v>19.535600386999704</v>
      </c>
      <c r="J7199" s="4" t="s">
        <v>1198</v>
      </c>
      <c r="K7199" s="4" t="s">
        <v>998</v>
      </c>
      <c r="L7199" s="4">
        <v>2</v>
      </c>
      <c r="M7199" s="4" t="s">
        <v>971</v>
      </c>
      <c r="N7199" s="4" t="s">
        <v>1420</v>
      </c>
    </row>
    <row r="7200" spans="1:14" hidden="1" x14ac:dyDescent="0.3">
      <c r="A7200" s="5" t="s">
        <v>607</v>
      </c>
      <c r="B7200" s="5">
        <v>68</v>
      </c>
      <c r="C7200" s="5">
        <v>68</v>
      </c>
      <c r="D7200" s="5">
        <v>425</v>
      </c>
      <c r="E7200" s="4" t="s">
        <v>876</v>
      </c>
      <c r="F7200" s="12" t="s">
        <v>876</v>
      </c>
      <c r="G7200" s="4" t="s">
        <v>931</v>
      </c>
      <c r="H7200" s="4">
        <v>8.7430355007146794</v>
      </c>
      <c r="I7200" s="4">
        <v>1.45065779878062</v>
      </c>
      <c r="J7200" s="4" t="s">
        <v>1422</v>
      </c>
      <c r="K7200" s="4" t="s">
        <v>998</v>
      </c>
      <c r="L7200" s="4">
        <v>2</v>
      </c>
      <c r="M7200" s="4" t="s">
        <v>971</v>
      </c>
      <c r="N7200" s="4" t="s">
        <v>1420</v>
      </c>
    </row>
    <row r="7201" spans="1:14" hidden="1" x14ac:dyDescent="0.3">
      <c r="A7201" s="5" t="s">
        <v>607</v>
      </c>
      <c r="B7201" s="5">
        <v>68</v>
      </c>
      <c r="C7201" s="5">
        <v>68</v>
      </c>
      <c r="D7201" s="5">
        <v>425</v>
      </c>
      <c r="E7201" s="4" t="s">
        <v>876</v>
      </c>
      <c r="F7201" s="4" t="s">
        <v>876</v>
      </c>
      <c r="G7201" s="4" t="s">
        <v>1760</v>
      </c>
      <c r="H7201" s="4">
        <v>57.132738276020127</v>
      </c>
      <c r="I7201" s="4">
        <f>SQRT((I7204/H7202)^2+(H7204/H7202^2*I7202)^2)</f>
        <v>38.512249501220325</v>
      </c>
      <c r="J7201" s="4" t="s">
        <v>1422</v>
      </c>
      <c r="K7201" s="4" t="s">
        <v>998</v>
      </c>
      <c r="L7201" s="4">
        <v>2</v>
      </c>
      <c r="M7201" s="4" t="s">
        <v>1904</v>
      </c>
      <c r="N7201" s="4"/>
    </row>
    <row r="7202" spans="1:14" hidden="1" x14ac:dyDescent="0.3">
      <c r="A7202" s="5" t="s">
        <v>607</v>
      </c>
      <c r="B7202" s="5">
        <v>68</v>
      </c>
      <c r="C7202" s="5">
        <v>68</v>
      </c>
      <c r="D7202" s="5">
        <v>425</v>
      </c>
      <c r="E7202" s="4" t="s">
        <v>876</v>
      </c>
      <c r="F7202" s="4" t="s">
        <v>876</v>
      </c>
      <c r="G7202" s="4" t="s">
        <v>967</v>
      </c>
      <c r="H7202" s="4">
        <v>0.93961466298599305</v>
      </c>
      <c r="I7202" s="4">
        <v>0.48648372889233704</v>
      </c>
      <c r="J7202" s="4" t="s">
        <v>1422</v>
      </c>
      <c r="K7202" s="4" t="s">
        <v>998</v>
      </c>
      <c r="L7202" s="4">
        <v>2</v>
      </c>
      <c r="M7202" s="4" t="s">
        <v>971</v>
      </c>
      <c r="N7202" s="4" t="s">
        <v>1420</v>
      </c>
    </row>
    <row r="7203" spans="1:14" hidden="1" x14ac:dyDescent="0.3">
      <c r="A7203" s="5" t="s">
        <v>607</v>
      </c>
      <c r="B7203" s="5">
        <v>68</v>
      </c>
      <c r="C7203" s="5">
        <v>68</v>
      </c>
      <c r="D7203" s="5">
        <v>425</v>
      </c>
      <c r="E7203" s="4" t="s">
        <v>876</v>
      </c>
      <c r="F7203" s="4" t="s">
        <v>876</v>
      </c>
      <c r="G7203" s="4" t="s">
        <v>1415</v>
      </c>
      <c r="H7203" s="4">
        <v>1.0034602076124499</v>
      </c>
      <c r="I7203" s="4">
        <v>0.31141868512111004</v>
      </c>
      <c r="J7203" s="4" t="s">
        <v>1422</v>
      </c>
      <c r="K7203" s="4" t="s">
        <v>998</v>
      </c>
      <c r="L7203" s="4">
        <v>2</v>
      </c>
      <c r="M7203" s="4" t="s">
        <v>971</v>
      </c>
      <c r="N7203" s="4" t="s">
        <v>1420</v>
      </c>
    </row>
    <row r="7204" spans="1:14" hidden="1" x14ac:dyDescent="0.3">
      <c r="A7204" s="5" t="s">
        <v>607</v>
      </c>
      <c r="B7204" s="5">
        <v>68</v>
      </c>
      <c r="C7204" s="5">
        <v>68</v>
      </c>
      <c r="D7204" s="5">
        <v>425</v>
      </c>
      <c r="E7204" s="4" t="s">
        <v>876</v>
      </c>
      <c r="F7204" s="12" t="s">
        <v>876</v>
      </c>
      <c r="G7204" s="4" t="s">
        <v>1759</v>
      </c>
      <c r="H7204" s="4">
        <v>53.682758620689597</v>
      </c>
      <c r="I7204" s="4">
        <v>23.172413793103502</v>
      </c>
      <c r="J7204" s="4" t="s">
        <v>1422</v>
      </c>
      <c r="K7204" s="4" t="s">
        <v>998</v>
      </c>
      <c r="L7204" s="4">
        <v>2</v>
      </c>
      <c r="M7204" s="4" t="s">
        <v>971</v>
      </c>
      <c r="N7204" s="4" t="s">
        <v>1420</v>
      </c>
    </row>
    <row r="7205" spans="1:14" hidden="1" x14ac:dyDescent="0.3">
      <c r="A7205" s="68" t="s">
        <v>607</v>
      </c>
      <c r="B7205" s="68">
        <v>68</v>
      </c>
      <c r="C7205" s="68">
        <v>68</v>
      </c>
      <c r="D7205" s="68">
        <v>426</v>
      </c>
      <c r="E7205" s="4" t="s">
        <v>876</v>
      </c>
      <c r="F7205" s="4" t="s">
        <v>876</v>
      </c>
      <c r="G7205" s="66" t="s">
        <v>1769</v>
      </c>
      <c r="H7205" s="66">
        <v>555.78947368420995</v>
      </c>
      <c r="I7205" s="66">
        <v>707.36842105263099</v>
      </c>
      <c r="J7205" s="66" t="s">
        <v>1198</v>
      </c>
      <c r="K7205" s="4" t="s">
        <v>998</v>
      </c>
      <c r="L7205" s="66">
        <v>2</v>
      </c>
      <c r="M7205" s="66" t="s">
        <v>971</v>
      </c>
      <c r="N7205" s="66" t="s">
        <v>1420</v>
      </c>
    </row>
    <row r="7206" spans="1:14" hidden="1" x14ac:dyDescent="0.3">
      <c r="A7206" s="5" t="s">
        <v>607</v>
      </c>
      <c r="B7206" s="5">
        <v>68</v>
      </c>
      <c r="C7206" s="5">
        <v>68</v>
      </c>
      <c r="D7206" s="5">
        <v>426</v>
      </c>
      <c r="E7206" s="4" t="s">
        <v>876</v>
      </c>
      <c r="F7206" s="4" t="s">
        <v>876</v>
      </c>
      <c r="G7206" s="4" t="s">
        <v>1897</v>
      </c>
      <c r="H7206" s="4">
        <v>-66.325294728920994</v>
      </c>
      <c r="I7206" s="4">
        <v>13.487655426953808</v>
      </c>
      <c r="J7206" s="4" t="s">
        <v>1198</v>
      </c>
      <c r="K7206" s="4" t="s">
        <v>998</v>
      </c>
      <c r="L7206" s="4">
        <v>2</v>
      </c>
      <c r="M7206" s="4" t="s">
        <v>971</v>
      </c>
      <c r="N7206" s="4" t="s">
        <v>1420</v>
      </c>
    </row>
    <row r="7207" spans="1:14" hidden="1" x14ac:dyDescent="0.3">
      <c r="A7207" s="5" t="s">
        <v>607</v>
      </c>
      <c r="B7207" s="5">
        <v>68</v>
      </c>
      <c r="C7207" s="5">
        <v>68</v>
      </c>
      <c r="D7207" s="5">
        <v>426</v>
      </c>
      <c r="E7207" s="4" t="s">
        <v>876</v>
      </c>
      <c r="F7207" s="4" t="s">
        <v>876</v>
      </c>
      <c r="G7207" s="4" t="s">
        <v>1414</v>
      </c>
      <c r="H7207" s="4">
        <v>8.3478260869565002E-2</v>
      </c>
      <c r="I7207" s="4">
        <v>3.9130434782607998E-2</v>
      </c>
      <c r="J7207" s="4" t="s">
        <v>1198</v>
      </c>
      <c r="K7207" s="4" t="s">
        <v>998</v>
      </c>
      <c r="L7207" s="4">
        <v>2</v>
      </c>
      <c r="M7207" s="4" t="s">
        <v>971</v>
      </c>
      <c r="N7207" s="4" t="s">
        <v>1420</v>
      </c>
    </row>
    <row r="7208" spans="1:14" hidden="1" x14ac:dyDescent="0.3">
      <c r="A7208" s="5" t="s">
        <v>607</v>
      </c>
      <c r="B7208" s="5">
        <v>68</v>
      </c>
      <c r="C7208" s="5">
        <v>68</v>
      </c>
      <c r="D7208" s="5">
        <v>426</v>
      </c>
      <c r="E7208" s="4" t="s">
        <v>876</v>
      </c>
      <c r="F7208" s="12" t="s">
        <v>876</v>
      </c>
      <c r="G7208" s="4" t="s">
        <v>931</v>
      </c>
      <c r="H7208" s="4">
        <v>8.3961961436364199</v>
      </c>
      <c r="I7208" s="4">
        <v>3.071672354948781</v>
      </c>
      <c r="J7208" s="4" t="s">
        <v>1422</v>
      </c>
      <c r="K7208" s="4" t="s">
        <v>998</v>
      </c>
      <c r="L7208" s="4">
        <v>2</v>
      </c>
      <c r="M7208" s="4" t="s">
        <v>971</v>
      </c>
      <c r="N7208" s="4" t="s">
        <v>1420</v>
      </c>
    </row>
    <row r="7209" spans="1:14" hidden="1" x14ac:dyDescent="0.3">
      <c r="A7209" s="5" t="s">
        <v>607</v>
      </c>
      <c r="B7209" s="5">
        <v>68</v>
      </c>
      <c r="C7209" s="5">
        <v>68</v>
      </c>
      <c r="D7209" s="5">
        <v>426</v>
      </c>
      <c r="E7209" s="4" t="s">
        <v>876</v>
      </c>
      <c r="F7209" s="4" t="s">
        <v>876</v>
      </c>
      <c r="G7209" s="4" t="s">
        <v>1760</v>
      </c>
      <c r="H7209" s="4">
        <v>20.491539480978158</v>
      </c>
      <c r="I7209" s="4">
        <f>SQRT((I7212/H7210)^2+(H7212/H7210^2*I7210)^2)</f>
        <v>14.905661096511892</v>
      </c>
      <c r="J7209" s="4" t="s">
        <v>1422</v>
      </c>
      <c r="K7209" s="4" t="s">
        <v>998</v>
      </c>
      <c r="L7209" s="4">
        <v>2</v>
      </c>
      <c r="M7209" s="4" t="s">
        <v>1904</v>
      </c>
      <c r="N7209" s="4"/>
    </row>
    <row r="7210" spans="1:14" hidden="1" x14ac:dyDescent="0.3">
      <c r="A7210" s="5" t="s">
        <v>607</v>
      </c>
      <c r="B7210" s="5">
        <v>68</v>
      </c>
      <c r="C7210" s="5">
        <v>68</v>
      </c>
      <c r="D7210" s="5">
        <v>426</v>
      </c>
      <c r="E7210" s="4" t="s">
        <v>876</v>
      </c>
      <c r="F7210" s="4" t="s">
        <v>876</v>
      </c>
      <c r="G7210" s="4" t="s">
        <v>967</v>
      </c>
      <c r="H7210" s="4">
        <v>2.1297267270161</v>
      </c>
      <c r="I7210" s="4">
        <v>1.4188428552803902</v>
      </c>
      <c r="J7210" s="4" t="s">
        <v>1422</v>
      </c>
      <c r="K7210" s="4" t="s">
        <v>998</v>
      </c>
      <c r="L7210" s="4">
        <v>2</v>
      </c>
      <c r="M7210" s="4" t="s">
        <v>971</v>
      </c>
      <c r="N7210" s="4" t="s">
        <v>1420</v>
      </c>
    </row>
    <row r="7211" spans="1:14" hidden="1" x14ac:dyDescent="0.3">
      <c r="A7211" s="5" t="s">
        <v>607</v>
      </c>
      <c r="B7211" s="5">
        <v>68</v>
      </c>
      <c r="C7211" s="5">
        <v>68</v>
      </c>
      <c r="D7211" s="5">
        <v>426</v>
      </c>
      <c r="E7211" s="4" t="s">
        <v>876</v>
      </c>
      <c r="F7211" s="4" t="s">
        <v>876</v>
      </c>
      <c r="G7211" s="4" t="s">
        <v>1415</v>
      </c>
      <c r="H7211" s="4">
        <v>2.5259515570934199</v>
      </c>
      <c r="I7211" s="4">
        <v>1.3148788927335602</v>
      </c>
      <c r="J7211" s="4" t="s">
        <v>1422</v>
      </c>
      <c r="K7211" s="4" t="s">
        <v>998</v>
      </c>
      <c r="L7211" s="4">
        <v>2</v>
      </c>
      <c r="M7211" s="4" t="s">
        <v>971</v>
      </c>
      <c r="N7211" s="4" t="s">
        <v>1420</v>
      </c>
    </row>
    <row r="7212" spans="1:14" hidden="1" x14ac:dyDescent="0.3">
      <c r="A7212" s="5" t="s">
        <v>607</v>
      </c>
      <c r="B7212" s="5">
        <v>68</v>
      </c>
      <c r="C7212" s="5">
        <v>68</v>
      </c>
      <c r="D7212" s="5">
        <v>426</v>
      </c>
      <c r="E7212" s="4" t="s">
        <v>876</v>
      </c>
      <c r="F7212" s="12" t="s">
        <v>876</v>
      </c>
      <c r="G7212" s="4" t="s">
        <v>1759</v>
      </c>
      <c r="H7212" s="4">
        <v>43.641379310344803</v>
      </c>
      <c r="I7212" s="4">
        <v>12.744827586206895</v>
      </c>
      <c r="J7212" s="4" t="s">
        <v>1422</v>
      </c>
      <c r="K7212" s="4" t="s">
        <v>998</v>
      </c>
      <c r="L7212" s="4">
        <v>2</v>
      </c>
      <c r="M7212" s="4" t="s">
        <v>971</v>
      </c>
      <c r="N7212" s="4" t="s">
        <v>1420</v>
      </c>
    </row>
    <row r="7213" spans="1:14" hidden="1" x14ac:dyDescent="0.3">
      <c r="A7213" s="68" t="s">
        <v>607</v>
      </c>
      <c r="B7213" s="68">
        <v>68</v>
      </c>
      <c r="C7213" s="68">
        <v>68</v>
      </c>
      <c r="D7213" s="68">
        <v>427</v>
      </c>
      <c r="E7213" s="4" t="s">
        <v>876</v>
      </c>
      <c r="F7213" s="4" t="s">
        <v>876</v>
      </c>
      <c r="G7213" s="66" t="s">
        <v>1769</v>
      </c>
      <c r="H7213" s="66">
        <v>227.36842105263099</v>
      </c>
      <c r="I7213" s="66">
        <v>360</v>
      </c>
      <c r="J7213" s="66" t="s">
        <v>1198</v>
      </c>
      <c r="K7213" s="4" t="s">
        <v>998</v>
      </c>
      <c r="L7213" s="66">
        <v>2</v>
      </c>
      <c r="M7213" s="66" t="s">
        <v>971</v>
      </c>
      <c r="N7213" s="66" t="s">
        <v>1420</v>
      </c>
    </row>
    <row r="7214" spans="1:14" hidden="1" x14ac:dyDescent="0.3">
      <c r="A7214" s="5" t="s">
        <v>607</v>
      </c>
      <c r="B7214" s="5">
        <v>68</v>
      </c>
      <c r="C7214" s="5">
        <v>68</v>
      </c>
      <c r="D7214" s="5">
        <v>427</v>
      </c>
      <c r="E7214" s="4" t="s">
        <v>876</v>
      </c>
      <c r="F7214" s="4" t="s">
        <v>876</v>
      </c>
      <c r="G7214" s="4" t="s">
        <v>1897</v>
      </c>
      <c r="H7214" s="4">
        <v>-46.3811946823377</v>
      </c>
      <c r="I7214" s="4">
        <v>3.720930232558203</v>
      </c>
      <c r="J7214" s="4" t="s">
        <v>1198</v>
      </c>
      <c r="K7214" s="4" t="s">
        <v>998</v>
      </c>
      <c r="L7214" s="4">
        <v>2</v>
      </c>
      <c r="M7214" s="4" t="s">
        <v>971</v>
      </c>
      <c r="N7214" s="4" t="s">
        <v>1420</v>
      </c>
    </row>
    <row r="7215" spans="1:14" hidden="1" x14ac:dyDescent="0.3">
      <c r="A7215" s="5" t="s">
        <v>607</v>
      </c>
      <c r="B7215" s="5">
        <v>68</v>
      </c>
      <c r="C7215" s="5">
        <v>68</v>
      </c>
      <c r="D7215" s="5">
        <v>427</v>
      </c>
      <c r="E7215" s="4" t="s">
        <v>876</v>
      </c>
      <c r="F7215" s="12" t="s">
        <v>876</v>
      </c>
      <c r="G7215" s="4" t="s">
        <v>931</v>
      </c>
      <c r="H7215" s="4">
        <v>8.9831101776494293</v>
      </c>
      <c r="I7215" s="4">
        <v>3.24246667250077</v>
      </c>
      <c r="J7215" s="4" t="s">
        <v>1422</v>
      </c>
      <c r="K7215" s="4" t="s">
        <v>998</v>
      </c>
      <c r="L7215" s="4">
        <v>2</v>
      </c>
      <c r="M7215" s="4" t="s">
        <v>971</v>
      </c>
      <c r="N7215" s="4" t="s">
        <v>1420</v>
      </c>
    </row>
    <row r="7216" spans="1:14" hidden="1" x14ac:dyDescent="0.3">
      <c r="A7216" s="5" t="s">
        <v>607</v>
      </c>
      <c r="B7216" s="5">
        <v>68</v>
      </c>
      <c r="C7216" s="5">
        <v>68</v>
      </c>
      <c r="D7216" s="5">
        <v>427</v>
      </c>
      <c r="E7216" s="4" t="s">
        <v>876</v>
      </c>
      <c r="F7216" s="4" t="s">
        <v>876</v>
      </c>
      <c r="G7216" s="4" t="s">
        <v>1760</v>
      </c>
      <c r="H7216" s="4">
        <v>39.302331510797472</v>
      </c>
      <c r="I7216" s="4">
        <f>SQRT((I7219/H7217)^2+(H7219/H7217^2*I7217)^2)</f>
        <v>16.031135871397531</v>
      </c>
      <c r="J7216" s="4" t="s">
        <v>1422</v>
      </c>
      <c r="K7216" s="4" t="s">
        <v>998</v>
      </c>
      <c r="L7216" s="4">
        <v>2</v>
      </c>
      <c r="M7216" s="4" t="s">
        <v>1904</v>
      </c>
      <c r="N7216" s="4"/>
    </row>
    <row r="7217" spans="1:14" hidden="1" x14ac:dyDescent="0.3">
      <c r="A7217" s="5" t="s">
        <v>607</v>
      </c>
      <c r="B7217" s="5">
        <v>68</v>
      </c>
      <c r="C7217" s="5">
        <v>68</v>
      </c>
      <c r="D7217" s="5">
        <v>427</v>
      </c>
      <c r="E7217" s="4" t="s">
        <v>876</v>
      </c>
      <c r="F7217" s="4" t="s">
        <v>876</v>
      </c>
      <c r="G7217" s="4" t="s">
        <v>967</v>
      </c>
      <c r="H7217" s="4">
        <v>0.87456424267502597</v>
      </c>
      <c r="I7217" s="4">
        <v>0.28375950163532404</v>
      </c>
      <c r="J7217" s="4" t="s">
        <v>1422</v>
      </c>
      <c r="K7217" s="4" t="s">
        <v>998</v>
      </c>
      <c r="L7217" s="4">
        <v>2</v>
      </c>
      <c r="M7217" s="4" t="s">
        <v>971</v>
      </c>
      <c r="N7217" s="4" t="s">
        <v>1420</v>
      </c>
    </row>
    <row r="7218" spans="1:14" hidden="1" x14ac:dyDescent="0.3">
      <c r="A7218" s="5" t="s">
        <v>607</v>
      </c>
      <c r="B7218" s="5">
        <v>68</v>
      </c>
      <c r="C7218" s="5">
        <v>68</v>
      </c>
      <c r="D7218" s="5">
        <v>427</v>
      </c>
      <c r="E7218" s="4" t="s">
        <v>876</v>
      </c>
      <c r="F7218" s="4" t="s">
        <v>876</v>
      </c>
      <c r="G7218" s="4" t="s">
        <v>1415</v>
      </c>
      <c r="H7218" s="4">
        <v>2.7335640138408301</v>
      </c>
      <c r="I7218" s="4">
        <v>2.4913494809688501</v>
      </c>
      <c r="J7218" s="4" t="s">
        <v>1422</v>
      </c>
      <c r="K7218" s="4" t="s">
        <v>998</v>
      </c>
      <c r="L7218" s="4">
        <v>2</v>
      </c>
      <c r="M7218" s="4" t="s">
        <v>971</v>
      </c>
      <c r="N7218" s="4" t="s">
        <v>1420</v>
      </c>
    </row>
    <row r="7219" spans="1:14" hidden="1" x14ac:dyDescent="0.3">
      <c r="A7219" s="5" t="s">
        <v>607</v>
      </c>
      <c r="B7219" s="5">
        <v>68</v>
      </c>
      <c r="C7219" s="5">
        <v>68</v>
      </c>
      <c r="D7219" s="5">
        <v>427</v>
      </c>
      <c r="E7219" s="4" t="s">
        <v>876</v>
      </c>
      <c r="F7219" s="12" t="s">
        <v>876</v>
      </c>
      <c r="G7219" s="4" t="s">
        <v>1759</v>
      </c>
      <c r="H7219" s="4">
        <v>34.372413793103398</v>
      </c>
      <c r="I7219" s="4">
        <v>8.4965517241379018</v>
      </c>
      <c r="J7219" s="4" t="s">
        <v>1422</v>
      </c>
      <c r="K7219" s="4" t="s">
        <v>998</v>
      </c>
      <c r="L7219" s="4">
        <v>2</v>
      </c>
      <c r="M7219" s="4" t="s">
        <v>971</v>
      </c>
      <c r="N7219" s="4" t="s">
        <v>1420</v>
      </c>
    </row>
    <row r="7220" spans="1:14" hidden="1" x14ac:dyDescent="0.3">
      <c r="A7220" s="68" t="s">
        <v>607</v>
      </c>
      <c r="B7220" s="68">
        <v>68</v>
      </c>
      <c r="C7220" s="68">
        <v>68</v>
      </c>
      <c r="D7220" s="68">
        <v>428</v>
      </c>
      <c r="E7220" s="4" t="s">
        <v>876</v>
      </c>
      <c r="F7220" s="4" t="s">
        <v>876</v>
      </c>
      <c r="G7220" s="66" t="s">
        <v>1769</v>
      </c>
      <c r="H7220" s="66">
        <v>404.21052631578902</v>
      </c>
      <c r="I7220" s="66">
        <v>606.31578947368405</v>
      </c>
      <c r="J7220" s="66" t="s">
        <v>1198</v>
      </c>
      <c r="K7220" s="4" t="s">
        <v>998</v>
      </c>
      <c r="L7220" s="66">
        <v>2</v>
      </c>
      <c r="M7220" s="66" t="s">
        <v>971</v>
      </c>
      <c r="N7220" s="66" t="s">
        <v>1420</v>
      </c>
    </row>
    <row r="7221" spans="1:14" hidden="1" x14ac:dyDescent="0.3">
      <c r="A7221" s="5" t="s">
        <v>607</v>
      </c>
      <c r="B7221" s="5">
        <v>68</v>
      </c>
      <c r="C7221" s="5">
        <v>68</v>
      </c>
      <c r="D7221" s="5">
        <v>428</v>
      </c>
      <c r="E7221" s="4" t="s">
        <v>876</v>
      </c>
      <c r="F7221" s="4" t="s">
        <v>876</v>
      </c>
      <c r="G7221" s="4" t="s">
        <v>1897</v>
      </c>
      <c r="H7221" s="4">
        <v>-22.711147740710199</v>
      </c>
      <c r="I7221" s="4">
        <v>25.580678682767701</v>
      </c>
      <c r="J7221" s="4" t="s">
        <v>1198</v>
      </c>
      <c r="K7221" s="4" t="s">
        <v>998</v>
      </c>
      <c r="L7221" s="4">
        <v>2</v>
      </c>
      <c r="M7221" s="4" t="s">
        <v>971</v>
      </c>
      <c r="N7221" s="4" t="s">
        <v>1420</v>
      </c>
    </row>
    <row r="7222" spans="1:14" hidden="1" x14ac:dyDescent="0.3">
      <c r="A7222" s="5" t="s">
        <v>607</v>
      </c>
      <c r="B7222" s="5">
        <v>68</v>
      </c>
      <c r="C7222" s="5">
        <v>68</v>
      </c>
      <c r="D7222" s="5">
        <v>428</v>
      </c>
      <c r="E7222" s="4" t="s">
        <v>876</v>
      </c>
      <c r="F7222" s="4" t="s">
        <v>876</v>
      </c>
      <c r="G7222" s="4" t="s">
        <v>1414</v>
      </c>
      <c r="H7222" s="4">
        <v>-0.19196182396606601</v>
      </c>
      <c r="I7222" s="4">
        <v>-0.40434782608695596</v>
      </c>
      <c r="J7222" s="4" t="s">
        <v>1198</v>
      </c>
      <c r="K7222" s="4" t="s">
        <v>998</v>
      </c>
      <c r="L7222" s="4">
        <v>2</v>
      </c>
      <c r="M7222" s="4" t="s">
        <v>971</v>
      </c>
      <c r="N7222" s="4" t="s">
        <v>1420</v>
      </c>
    </row>
    <row r="7223" spans="1:14" hidden="1" x14ac:dyDescent="0.3">
      <c r="A7223" s="5" t="s">
        <v>607</v>
      </c>
      <c r="B7223" s="5">
        <v>68</v>
      </c>
      <c r="C7223" s="5">
        <v>68</v>
      </c>
      <c r="D7223" s="5">
        <v>428</v>
      </c>
      <c r="E7223" s="4" t="s">
        <v>876</v>
      </c>
      <c r="F7223" s="12" t="s">
        <v>876</v>
      </c>
      <c r="G7223" s="4" t="s">
        <v>931</v>
      </c>
      <c r="H7223" s="4">
        <v>6.7554913800647602</v>
      </c>
      <c r="I7223" s="4">
        <v>2.5597269624573391</v>
      </c>
      <c r="J7223" s="4" t="s">
        <v>1422</v>
      </c>
      <c r="K7223" s="4" t="s">
        <v>998</v>
      </c>
      <c r="L7223" s="4">
        <v>2</v>
      </c>
      <c r="M7223" s="4" t="s">
        <v>971</v>
      </c>
      <c r="N7223" s="4" t="s">
        <v>1420</v>
      </c>
    </row>
    <row r="7224" spans="1:14" hidden="1" x14ac:dyDescent="0.3">
      <c r="A7224" s="5" t="s">
        <v>607</v>
      </c>
      <c r="B7224" s="5">
        <v>68</v>
      </c>
      <c r="C7224" s="5">
        <v>68</v>
      </c>
      <c r="D7224" s="5">
        <v>428</v>
      </c>
      <c r="E7224" s="4" t="s">
        <v>876</v>
      </c>
      <c r="F7224" s="4" t="s">
        <v>876</v>
      </c>
      <c r="G7224" s="4" t="s">
        <v>1760</v>
      </c>
      <c r="H7224" s="4">
        <v>19.001812542474777</v>
      </c>
      <c r="I7224" s="4">
        <f>SQRT((I7227/H7225)^2+(H7227/H7225^2*I7225)^2)</f>
        <v>12.802655583907567</v>
      </c>
      <c r="J7224" s="4" t="s">
        <v>1422</v>
      </c>
      <c r="K7224" s="4" t="s">
        <v>998</v>
      </c>
      <c r="L7224" s="4">
        <v>2</v>
      </c>
      <c r="M7224" s="4" t="s">
        <v>1904</v>
      </c>
      <c r="N7224" s="4"/>
    </row>
    <row r="7225" spans="1:14" hidden="1" x14ac:dyDescent="0.3">
      <c r="A7225" s="5" t="s">
        <v>607</v>
      </c>
      <c r="B7225" s="5">
        <v>68</v>
      </c>
      <c r="C7225" s="5">
        <v>68</v>
      </c>
      <c r="D7225" s="5">
        <v>428</v>
      </c>
      <c r="E7225" s="4" t="s">
        <v>876</v>
      </c>
      <c r="F7225" s="4" t="s">
        <v>876</v>
      </c>
      <c r="G7225" s="4" t="s">
        <v>967</v>
      </c>
      <c r="H7225" s="4">
        <v>1.6463039276260201</v>
      </c>
      <c r="I7225" s="4">
        <v>1.0540254057148699</v>
      </c>
      <c r="J7225" s="4" t="s">
        <v>1422</v>
      </c>
      <c r="K7225" s="4" t="s">
        <v>998</v>
      </c>
      <c r="L7225" s="4">
        <v>2</v>
      </c>
      <c r="M7225" s="4" t="s">
        <v>971</v>
      </c>
      <c r="N7225" s="4" t="s">
        <v>1420</v>
      </c>
    </row>
    <row r="7226" spans="1:14" hidden="1" x14ac:dyDescent="0.3">
      <c r="A7226" s="5" t="s">
        <v>607</v>
      </c>
      <c r="B7226" s="5">
        <v>68</v>
      </c>
      <c r="C7226" s="5">
        <v>68</v>
      </c>
      <c r="D7226" s="5">
        <v>428</v>
      </c>
      <c r="E7226" s="4" t="s">
        <v>876</v>
      </c>
      <c r="F7226" s="4" t="s">
        <v>876</v>
      </c>
      <c r="G7226" s="4" t="s">
        <v>1415</v>
      </c>
      <c r="H7226" s="4">
        <v>4.9134948096885802</v>
      </c>
      <c r="I7226" s="4">
        <v>3.771626297577849</v>
      </c>
      <c r="J7226" s="4" t="s">
        <v>1422</v>
      </c>
      <c r="K7226" s="4" t="s">
        <v>998</v>
      </c>
      <c r="L7226" s="4">
        <v>2</v>
      </c>
      <c r="M7226" s="4" t="s">
        <v>971</v>
      </c>
      <c r="N7226" s="4" t="s">
        <v>1420</v>
      </c>
    </row>
    <row r="7227" spans="1:14" hidden="1" x14ac:dyDescent="0.3">
      <c r="A7227" s="5" t="s">
        <v>607</v>
      </c>
      <c r="B7227" s="5">
        <v>68</v>
      </c>
      <c r="C7227" s="5">
        <v>68</v>
      </c>
      <c r="D7227" s="5">
        <v>428</v>
      </c>
      <c r="E7227" s="4" t="s">
        <v>876</v>
      </c>
      <c r="F7227" s="12" t="s">
        <v>876</v>
      </c>
      <c r="G7227" s="4" t="s">
        <v>1759</v>
      </c>
      <c r="H7227" s="4">
        <v>31.282758620689599</v>
      </c>
      <c r="I7227" s="4">
        <v>6.5655172413793039</v>
      </c>
      <c r="J7227" s="4" t="s">
        <v>1422</v>
      </c>
      <c r="K7227" s="4" t="s">
        <v>998</v>
      </c>
      <c r="L7227" s="4">
        <v>2</v>
      </c>
      <c r="M7227" s="4" t="s">
        <v>971</v>
      </c>
      <c r="N7227" s="4" t="s">
        <v>1420</v>
      </c>
    </row>
    <row r="7228" spans="1:14" hidden="1" x14ac:dyDescent="0.3">
      <c r="A7228" s="68" t="s">
        <v>607</v>
      </c>
      <c r="B7228" s="68">
        <v>68</v>
      </c>
      <c r="C7228" s="68">
        <v>68</v>
      </c>
      <c r="D7228" s="68">
        <v>429</v>
      </c>
      <c r="E7228" s="4" t="s">
        <v>876</v>
      </c>
      <c r="F7228" s="4" t="s">
        <v>876</v>
      </c>
      <c r="G7228" s="66" t="s">
        <v>1769</v>
      </c>
      <c r="H7228" s="66">
        <v>265.26315789473603</v>
      </c>
      <c r="I7228" s="66">
        <v>328.42105263157799</v>
      </c>
      <c r="J7228" s="66" t="s">
        <v>1198</v>
      </c>
      <c r="K7228" s="4" t="s">
        <v>998</v>
      </c>
      <c r="L7228" s="66">
        <v>2</v>
      </c>
      <c r="M7228" s="66" t="s">
        <v>971</v>
      </c>
      <c r="N7228" s="66" t="s">
        <v>1420</v>
      </c>
    </row>
    <row r="7229" spans="1:14" hidden="1" x14ac:dyDescent="0.3">
      <c r="A7229" s="5" t="s">
        <v>607</v>
      </c>
      <c r="B7229" s="5">
        <v>68</v>
      </c>
      <c r="C7229" s="5">
        <v>68</v>
      </c>
      <c r="D7229" s="5">
        <v>429</v>
      </c>
      <c r="E7229" s="4" t="s">
        <v>876</v>
      </c>
      <c r="F7229" s="4" t="s">
        <v>876</v>
      </c>
      <c r="G7229" s="4" t="s">
        <v>1897</v>
      </c>
      <c r="H7229" s="4">
        <v>-31.603540330383002</v>
      </c>
      <c r="I7229" s="4">
        <v>6.9767441860465986</v>
      </c>
      <c r="J7229" s="4" t="s">
        <v>1198</v>
      </c>
      <c r="K7229" s="4" t="s">
        <v>998</v>
      </c>
      <c r="L7229" s="4">
        <v>2</v>
      </c>
      <c r="M7229" s="4" t="s">
        <v>971</v>
      </c>
      <c r="N7229" s="4" t="s">
        <v>1420</v>
      </c>
    </row>
    <row r="7230" spans="1:14" hidden="1" x14ac:dyDescent="0.3">
      <c r="A7230" s="5" t="s">
        <v>607</v>
      </c>
      <c r="B7230" s="5">
        <v>68</v>
      </c>
      <c r="C7230" s="5">
        <v>68</v>
      </c>
      <c r="D7230" s="5">
        <v>429</v>
      </c>
      <c r="E7230" s="4" t="s">
        <v>876</v>
      </c>
      <c r="F7230" s="4" t="s">
        <v>876</v>
      </c>
      <c r="G7230" s="4" t="s">
        <v>1414</v>
      </c>
      <c r="H7230" s="4">
        <v>-0.76729586426299101</v>
      </c>
      <c r="I7230" s="4">
        <v>-0.58697773064686909</v>
      </c>
      <c r="J7230" s="4" t="s">
        <v>1198</v>
      </c>
      <c r="K7230" s="4" t="s">
        <v>998</v>
      </c>
      <c r="L7230" s="4">
        <v>2</v>
      </c>
      <c r="M7230" s="4" t="s">
        <v>971</v>
      </c>
      <c r="N7230" s="4" t="s">
        <v>1420</v>
      </c>
    </row>
    <row r="7231" spans="1:14" hidden="1" x14ac:dyDescent="0.3">
      <c r="A7231" s="5" t="s">
        <v>603</v>
      </c>
      <c r="B7231" s="5">
        <v>69</v>
      </c>
      <c r="C7231" s="5">
        <v>69</v>
      </c>
      <c r="D7231" s="5">
        <v>430</v>
      </c>
      <c r="E7231" s="4" t="s">
        <v>876</v>
      </c>
      <c r="F7231" s="4" t="s">
        <v>876</v>
      </c>
      <c r="G7231" s="4" t="s">
        <v>972</v>
      </c>
      <c r="H7231" s="4" t="s">
        <v>1438</v>
      </c>
      <c r="I7231" s="4"/>
      <c r="J7231" s="4" t="s">
        <v>973</v>
      </c>
      <c r="K7231" s="4"/>
      <c r="L7231" s="4">
        <v>1</v>
      </c>
      <c r="M7231" s="4" t="s">
        <v>1100</v>
      </c>
      <c r="N7231" s="4"/>
    </row>
    <row r="7232" spans="1:14" hidden="1" x14ac:dyDescent="0.3">
      <c r="A7232" s="5" t="s">
        <v>603</v>
      </c>
      <c r="B7232" s="5">
        <v>69</v>
      </c>
      <c r="C7232" s="5">
        <v>69</v>
      </c>
      <c r="D7232" s="5">
        <v>430</v>
      </c>
      <c r="E7232" s="4" t="s">
        <v>876</v>
      </c>
      <c r="F7232" s="4" t="s">
        <v>876</v>
      </c>
      <c r="G7232" s="4" t="s">
        <v>1441</v>
      </c>
      <c r="H7232" s="4">
        <v>10</v>
      </c>
      <c r="I7232" s="4"/>
      <c r="J7232" s="4" t="s">
        <v>973</v>
      </c>
      <c r="K7232" s="4"/>
      <c r="L7232" s="4">
        <v>1</v>
      </c>
      <c r="M7232" s="4" t="s">
        <v>1100</v>
      </c>
      <c r="N7232" s="4"/>
    </row>
    <row r="7233" spans="1:14" hidden="1" x14ac:dyDescent="0.3">
      <c r="A7233" s="5" t="s">
        <v>603</v>
      </c>
      <c r="B7233" s="5">
        <v>69</v>
      </c>
      <c r="C7233" s="5">
        <v>69</v>
      </c>
      <c r="D7233" s="5">
        <v>430</v>
      </c>
      <c r="E7233" s="4" t="s">
        <v>876</v>
      </c>
      <c r="F7233" s="4" t="s">
        <v>876</v>
      </c>
      <c r="G7233" s="4" t="s">
        <v>969</v>
      </c>
      <c r="H7233" s="4" t="s">
        <v>1442</v>
      </c>
      <c r="I7233" s="4"/>
      <c r="J7233" s="4" t="s">
        <v>974</v>
      </c>
      <c r="K7233" s="4"/>
      <c r="L7233" s="4">
        <v>1</v>
      </c>
      <c r="M7233" s="4" t="s">
        <v>1100</v>
      </c>
      <c r="N7233" s="4"/>
    </row>
    <row r="7234" spans="1:14" hidden="1" x14ac:dyDescent="0.3">
      <c r="A7234" s="5" t="s">
        <v>603</v>
      </c>
      <c r="B7234" s="5">
        <v>69</v>
      </c>
      <c r="C7234" s="5">
        <v>69</v>
      </c>
      <c r="D7234" s="5">
        <v>430</v>
      </c>
      <c r="E7234" s="4" t="s">
        <v>861</v>
      </c>
      <c r="F7234" s="7" t="s">
        <v>922</v>
      </c>
      <c r="G7234" s="4" t="s">
        <v>958</v>
      </c>
      <c r="H7234" s="4">
        <v>0.63473072083579174</v>
      </c>
      <c r="I7234" s="4"/>
      <c r="J7234" s="4" t="s">
        <v>1449</v>
      </c>
      <c r="K7234" s="4"/>
      <c r="L7234" s="4">
        <v>1</v>
      </c>
      <c r="M7234" s="4" t="s">
        <v>1447</v>
      </c>
      <c r="N7234" s="4"/>
    </row>
    <row r="7235" spans="1:14" hidden="1" x14ac:dyDescent="0.3">
      <c r="A7235" s="5" t="s">
        <v>603</v>
      </c>
      <c r="B7235" s="5">
        <v>69</v>
      </c>
      <c r="C7235" s="5">
        <v>69</v>
      </c>
      <c r="D7235" s="5">
        <v>430</v>
      </c>
      <c r="E7235" s="4" t="s">
        <v>861</v>
      </c>
      <c r="F7235" s="7" t="s">
        <v>904</v>
      </c>
      <c r="G7235" s="4" t="s">
        <v>958</v>
      </c>
      <c r="H7235" s="4">
        <v>0.74236243991711137</v>
      </c>
      <c r="I7235" s="4"/>
      <c r="J7235" s="4" t="s">
        <v>1449</v>
      </c>
      <c r="K7235" s="4"/>
      <c r="L7235" s="4">
        <v>1</v>
      </c>
      <c r="M7235" s="4" t="s">
        <v>1447</v>
      </c>
      <c r="N7235" s="4"/>
    </row>
    <row r="7236" spans="1:14" hidden="1" x14ac:dyDescent="0.3">
      <c r="A7236" s="5" t="s">
        <v>603</v>
      </c>
      <c r="B7236" s="5">
        <v>69</v>
      </c>
      <c r="C7236" s="5">
        <v>69</v>
      </c>
      <c r="D7236" s="5">
        <v>430</v>
      </c>
      <c r="E7236" s="4" t="s">
        <v>861</v>
      </c>
      <c r="F7236" s="7" t="s">
        <v>905</v>
      </c>
      <c r="G7236" s="4" t="s">
        <v>958</v>
      </c>
      <c r="H7236" s="4">
        <v>0.77975714522120432</v>
      </c>
      <c r="I7236" s="4"/>
      <c r="J7236" s="4" t="s">
        <v>1449</v>
      </c>
      <c r="K7236" s="4"/>
      <c r="L7236" s="4">
        <v>1</v>
      </c>
      <c r="M7236" s="4" t="s">
        <v>1447</v>
      </c>
      <c r="N7236" s="4"/>
    </row>
    <row r="7237" spans="1:14" hidden="1" x14ac:dyDescent="0.3">
      <c r="A7237" s="5" t="s">
        <v>603</v>
      </c>
      <c r="B7237" s="5">
        <v>69</v>
      </c>
      <c r="C7237" s="5">
        <v>69</v>
      </c>
      <c r="D7237" s="5">
        <v>430</v>
      </c>
      <c r="E7237" s="4" t="s">
        <v>861</v>
      </c>
      <c r="F7237" s="7" t="s">
        <v>906</v>
      </c>
      <c r="G7237" s="4" t="s">
        <v>958</v>
      </c>
      <c r="H7237" s="4">
        <v>0.81203776599993371</v>
      </c>
      <c r="I7237" s="4"/>
      <c r="J7237" s="4" t="s">
        <v>1449</v>
      </c>
      <c r="K7237" s="4"/>
      <c r="L7237" s="4">
        <v>1</v>
      </c>
      <c r="M7237" s="4" t="s">
        <v>1447</v>
      </c>
      <c r="N7237" s="4"/>
    </row>
    <row r="7238" spans="1:14" hidden="1" x14ac:dyDescent="0.3">
      <c r="A7238" s="5" t="s">
        <v>603</v>
      </c>
      <c r="B7238" s="5">
        <v>69</v>
      </c>
      <c r="C7238" s="5">
        <v>69</v>
      </c>
      <c r="D7238" s="5">
        <v>430</v>
      </c>
      <c r="E7238" s="4" t="s">
        <v>861</v>
      </c>
      <c r="F7238" s="7" t="s">
        <v>903</v>
      </c>
      <c r="G7238" s="4" t="s">
        <v>958</v>
      </c>
      <c r="H7238" s="4">
        <v>0.89764145878114809</v>
      </c>
      <c r="I7238" s="4"/>
      <c r="J7238" s="4" t="s">
        <v>1449</v>
      </c>
      <c r="K7238" s="4"/>
      <c r="L7238" s="4">
        <v>1</v>
      </c>
      <c r="M7238" s="4" t="s">
        <v>1447</v>
      </c>
      <c r="N7238" s="4"/>
    </row>
    <row r="7239" spans="1:14" hidden="1" x14ac:dyDescent="0.3">
      <c r="A7239" s="5" t="s">
        <v>603</v>
      </c>
      <c r="B7239" s="5">
        <v>69</v>
      </c>
      <c r="C7239" s="5">
        <v>69</v>
      </c>
      <c r="D7239" s="5">
        <v>430</v>
      </c>
      <c r="E7239" s="4" t="s">
        <v>861</v>
      </c>
      <c r="F7239" s="7" t="s">
        <v>907</v>
      </c>
      <c r="G7239" s="4" t="s">
        <v>958</v>
      </c>
      <c r="H7239" s="4">
        <v>0.92133011778571039</v>
      </c>
      <c r="I7239" s="4"/>
      <c r="J7239" s="4" t="s">
        <v>1449</v>
      </c>
      <c r="K7239" s="4"/>
      <c r="L7239" s="4">
        <v>1</v>
      </c>
      <c r="M7239" s="4" t="s">
        <v>1447</v>
      </c>
      <c r="N7239" s="4"/>
    </row>
    <row r="7240" spans="1:14" hidden="1" x14ac:dyDescent="0.3">
      <c r="A7240" s="5" t="s">
        <v>603</v>
      </c>
      <c r="B7240" s="5">
        <v>69</v>
      </c>
      <c r="C7240" s="5">
        <v>69</v>
      </c>
      <c r="D7240" s="5">
        <v>430</v>
      </c>
      <c r="E7240" s="4" t="s">
        <v>861</v>
      </c>
      <c r="F7240" s="7" t="s">
        <v>908</v>
      </c>
      <c r="G7240" s="4" t="s">
        <v>958</v>
      </c>
      <c r="H7240" s="4">
        <v>0.95746532930857098</v>
      </c>
      <c r="I7240" s="4"/>
      <c r="J7240" s="4" t="s">
        <v>1449</v>
      </c>
      <c r="K7240" s="4"/>
      <c r="L7240" s="4">
        <v>1</v>
      </c>
      <c r="M7240" s="4" t="s">
        <v>1447</v>
      </c>
      <c r="N7240" s="4"/>
    </row>
    <row r="7241" spans="1:14" hidden="1" x14ac:dyDescent="0.3">
      <c r="A7241" s="5" t="s">
        <v>603</v>
      </c>
      <c r="B7241" s="5">
        <v>69</v>
      </c>
      <c r="C7241" s="5">
        <v>69</v>
      </c>
      <c r="D7241" s="5">
        <v>430</v>
      </c>
      <c r="E7241" s="4" t="s">
        <v>861</v>
      </c>
      <c r="F7241" s="7" t="s">
        <v>909</v>
      </c>
      <c r="G7241" s="4" t="s">
        <v>958</v>
      </c>
      <c r="H7241" s="4">
        <v>0.98446760764569996</v>
      </c>
      <c r="I7241" s="4"/>
      <c r="J7241" s="4" t="s">
        <v>1449</v>
      </c>
      <c r="K7241" s="4"/>
      <c r="L7241" s="4">
        <v>1</v>
      </c>
      <c r="M7241" s="4" t="s">
        <v>1447</v>
      </c>
      <c r="N7241" s="4"/>
    </row>
    <row r="7242" spans="1:14" hidden="1" x14ac:dyDescent="0.3">
      <c r="A7242" s="5" t="s">
        <v>603</v>
      </c>
      <c r="B7242" s="5">
        <v>69</v>
      </c>
      <c r="C7242" s="5">
        <v>69</v>
      </c>
      <c r="D7242" s="5">
        <v>430</v>
      </c>
      <c r="E7242" s="4" t="s">
        <v>861</v>
      </c>
      <c r="F7242" s="7" t="s">
        <v>910</v>
      </c>
      <c r="G7242" s="4" t="s">
        <v>958</v>
      </c>
      <c r="H7242" s="4">
        <v>0.95630297026392275</v>
      </c>
      <c r="I7242" s="4"/>
      <c r="J7242" s="4" t="s">
        <v>1449</v>
      </c>
      <c r="K7242" s="4"/>
      <c r="L7242" s="4">
        <v>1</v>
      </c>
      <c r="M7242" s="4" t="s">
        <v>1447</v>
      </c>
      <c r="N7242" s="4"/>
    </row>
    <row r="7243" spans="1:14" hidden="1" x14ac:dyDescent="0.3">
      <c r="A7243" s="5" t="s">
        <v>603</v>
      </c>
      <c r="B7243" s="5">
        <v>69</v>
      </c>
      <c r="C7243" s="5">
        <v>69</v>
      </c>
      <c r="D7243" s="5">
        <v>430</v>
      </c>
      <c r="E7243" s="4" t="s">
        <v>861</v>
      </c>
      <c r="F7243" s="7" t="s">
        <v>911</v>
      </c>
      <c r="G7243" s="4" t="s">
        <v>958</v>
      </c>
      <c r="H7243" s="4">
        <v>0.98127386055049837</v>
      </c>
      <c r="I7243" s="4"/>
      <c r="J7243" s="4" t="s">
        <v>1449</v>
      </c>
      <c r="K7243" s="4"/>
      <c r="L7243" s="4">
        <v>1</v>
      </c>
      <c r="M7243" s="4" t="s">
        <v>1447</v>
      </c>
      <c r="N7243" s="4"/>
    </row>
    <row r="7244" spans="1:14" hidden="1" x14ac:dyDescent="0.3">
      <c r="A7244" s="5" t="s">
        <v>603</v>
      </c>
      <c r="B7244" s="5">
        <v>69</v>
      </c>
      <c r="C7244" s="5">
        <v>69</v>
      </c>
      <c r="D7244" s="5">
        <v>430</v>
      </c>
      <c r="E7244" s="4" t="s">
        <v>861</v>
      </c>
      <c r="F7244" s="7" t="s">
        <v>912</v>
      </c>
      <c r="G7244" s="4" t="s">
        <v>958</v>
      </c>
      <c r="H7244" s="4">
        <v>0.97403263152862518</v>
      </c>
      <c r="I7244" s="4"/>
      <c r="J7244" s="4" t="s">
        <v>1449</v>
      </c>
      <c r="K7244" s="4"/>
      <c r="L7244" s="4">
        <v>1</v>
      </c>
      <c r="M7244" s="4" t="s">
        <v>1447</v>
      </c>
      <c r="N7244" s="4"/>
    </row>
    <row r="7245" spans="1:14" hidden="1" x14ac:dyDescent="0.3">
      <c r="A7245" s="5" t="s">
        <v>603</v>
      </c>
      <c r="B7245" s="5">
        <v>69</v>
      </c>
      <c r="C7245" s="5">
        <v>69</v>
      </c>
      <c r="D7245" s="5">
        <v>430</v>
      </c>
      <c r="E7245" s="4" t="s">
        <v>861</v>
      </c>
      <c r="F7245" s="7" t="s">
        <v>913</v>
      </c>
      <c r="G7245" s="4" t="s">
        <v>958</v>
      </c>
      <c r="H7245" s="4">
        <v>0.99295776399877855</v>
      </c>
      <c r="I7245" s="4"/>
      <c r="J7245" s="4" t="s">
        <v>1449</v>
      </c>
      <c r="K7245" s="4"/>
      <c r="L7245" s="4">
        <v>1</v>
      </c>
      <c r="M7245" s="4" t="s">
        <v>1447</v>
      </c>
      <c r="N7245" s="4"/>
    </row>
    <row r="7246" spans="1:14" hidden="1" x14ac:dyDescent="0.3">
      <c r="A7246" s="5" t="s">
        <v>603</v>
      </c>
      <c r="B7246" s="5">
        <v>69</v>
      </c>
      <c r="C7246" s="5">
        <v>69</v>
      </c>
      <c r="D7246" s="5">
        <v>430</v>
      </c>
      <c r="E7246" s="4" t="s">
        <v>861</v>
      </c>
      <c r="F7246" s="7" t="s">
        <v>914</v>
      </c>
      <c r="G7246" s="4" t="s">
        <v>958</v>
      </c>
      <c r="H7246" s="4">
        <v>0.98907748051562838</v>
      </c>
      <c r="I7246" s="4"/>
      <c r="J7246" s="4" t="s">
        <v>1449</v>
      </c>
      <c r="K7246" s="4"/>
      <c r="L7246" s="4">
        <v>1</v>
      </c>
      <c r="M7246" s="4" t="s">
        <v>1447</v>
      </c>
      <c r="N7246" s="4"/>
    </row>
    <row r="7247" spans="1:14" hidden="1" x14ac:dyDescent="0.3">
      <c r="A7247" s="5" t="s">
        <v>603</v>
      </c>
      <c r="B7247" s="5">
        <v>69</v>
      </c>
      <c r="C7247" s="5">
        <v>69</v>
      </c>
      <c r="D7247" s="5">
        <v>430</v>
      </c>
      <c r="E7247" s="4" t="s">
        <v>861</v>
      </c>
      <c r="F7247" s="7" t="s">
        <v>915</v>
      </c>
      <c r="G7247" s="4" t="s">
        <v>958</v>
      </c>
      <c r="H7247" s="4">
        <v>1.0028632372853277</v>
      </c>
      <c r="I7247" s="4"/>
      <c r="J7247" s="4" t="s">
        <v>1449</v>
      </c>
      <c r="K7247" s="4"/>
      <c r="L7247" s="4">
        <v>1</v>
      </c>
      <c r="M7247" s="4" t="s">
        <v>1447</v>
      </c>
      <c r="N7247" s="4"/>
    </row>
    <row r="7248" spans="1:14" hidden="1" x14ac:dyDescent="0.3">
      <c r="A7248" s="5" t="s">
        <v>603</v>
      </c>
      <c r="B7248" s="5">
        <v>69</v>
      </c>
      <c r="C7248" s="5">
        <v>69</v>
      </c>
      <c r="D7248" s="5">
        <v>430</v>
      </c>
      <c r="E7248" s="4" t="s">
        <v>861</v>
      </c>
      <c r="F7248" s="7" t="s">
        <v>916</v>
      </c>
      <c r="G7248" s="4" t="s">
        <v>958</v>
      </c>
      <c r="H7248" s="4">
        <v>0.99398705060487302</v>
      </c>
      <c r="I7248" s="4"/>
      <c r="J7248" s="4" t="s">
        <v>1449</v>
      </c>
      <c r="K7248" s="4"/>
      <c r="L7248" s="4">
        <v>1</v>
      </c>
      <c r="M7248" s="4" t="s">
        <v>1447</v>
      </c>
      <c r="N7248" s="4"/>
    </row>
    <row r="7249" spans="1:14" hidden="1" x14ac:dyDescent="0.3">
      <c r="A7249" s="5" t="s">
        <v>603</v>
      </c>
      <c r="B7249" s="5">
        <v>69</v>
      </c>
      <c r="C7249" s="5">
        <v>69</v>
      </c>
      <c r="D7249" s="5">
        <v>430</v>
      </c>
      <c r="E7249" s="4" t="s">
        <v>861</v>
      </c>
      <c r="F7249" s="7" t="s">
        <v>917</v>
      </c>
      <c r="G7249" s="4" t="s">
        <v>958</v>
      </c>
      <c r="H7249" s="4">
        <v>1.0190408166221856</v>
      </c>
      <c r="I7249" s="4"/>
      <c r="J7249" s="4" t="s">
        <v>1449</v>
      </c>
      <c r="K7249" s="4"/>
      <c r="L7249" s="4">
        <v>1</v>
      </c>
      <c r="M7249" s="4" t="s">
        <v>1447</v>
      </c>
      <c r="N7249" s="4"/>
    </row>
    <row r="7250" spans="1:14" hidden="1" x14ac:dyDescent="0.3">
      <c r="A7250" s="5" t="s">
        <v>603</v>
      </c>
      <c r="B7250" s="5">
        <v>69</v>
      </c>
      <c r="C7250" s="5">
        <v>69</v>
      </c>
      <c r="D7250" s="5">
        <v>430</v>
      </c>
      <c r="E7250" s="4" t="s">
        <v>861</v>
      </c>
      <c r="F7250" s="7" t="s">
        <v>918</v>
      </c>
      <c r="G7250" s="4" t="s">
        <v>958</v>
      </c>
      <c r="H7250" s="4">
        <v>1.0238319696553408</v>
      </c>
      <c r="I7250" s="4"/>
      <c r="J7250" s="4" t="s">
        <v>1449</v>
      </c>
      <c r="K7250" s="4"/>
      <c r="L7250" s="4">
        <v>1</v>
      </c>
      <c r="M7250" s="4" t="s">
        <v>1447</v>
      </c>
      <c r="N7250" s="4"/>
    </row>
    <row r="7251" spans="1:14" hidden="1" x14ac:dyDescent="0.3">
      <c r="A7251" s="5" t="s">
        <v>603</v>
      </c>
      <c r="B7251" s="5">
        <v>69</v>
      </c>
      <c r="C7251" s="5">
        <v>69</v>
      </c>
      <c r="D7251" s="5">
        <v>430</v>
      </c>
      <c r="E7251" s="4" t="s">
        <v>861</v>
      </c>
      <c r="F7251" s="7" t="s">
        <v>919</v>
      </c>
      <c r="G7251" s="4" t="s">
        <v>958</v>
      </c>
      <c r="H7251" s="4">
        <v>1.0058698632943834</v>
      </c>
      <c r="I7251" s="4"/>
      <c r="J7251" s="4" t="s">
        <v>1449</v>
      </c>
      <c r="K7251" s="4"/>
      <c r="L7251" s="4">
        <v>1</v>
      </c>
      <c r="M7251" s="4" t="s">
        <v>1447</v>
      </c>
      <c r="N7251" s="4"/>
    </row>
    <row r="7252" spans="1:14" hidden="1" x14ac:dyDescent="0.3">
      <c r="A7252" s="5" t="s">
        <v>603</v>
      </c>
      <c r="B7252" s="5">
        <v>69</v>
      </c>
      <c r="C7252" s="5">
        <v>69</v>
      </c>
      <c r="D7252" s="5">
        <v>430</v>
      </c>
      <c r="E7252" s="4" t="s">
        <v>861</v>
      </c>
      <c r="F7252" s="7" t="s">
        <v>920</v>
      </c>
      <c r="G7252" s="4" t="s">
        <v>958</v>
      </c>
      <c r="H7252" s="4">
        <v>1.0027022327062634</v>
      </c>
      <c r="I7252" s="4"/>
      <c r="J7252" s="4" t="s">
        <v>1449</v>
      </c>
      <c r="K7252" s="4"/>
      <c r="L7252" s="4">
        <v>1</v>
      </c>
      <c r="M7252" s="4" t="s">
        <v>1447</v>
      </c>
      <c r="N7252" s="4"/>
    </row>
    <row r="7253" spans="1:14" hidden="1" x14ac:dyDescent="0.3">
      <c r="A7253" s="5" t="s">
        <v>603</v>
      </c>
      <c r="B7253" s="5">
        <v>69</v>
      </c>
      <c r="C7253" s="5">
        <v>69</v>
      </c>
      <c r="D7253" s="5">
        <v>430</v>
      </c>
      <c r="E7253" s="4" t="s">
        <v>861</v>
      </c>
      <c r="F7253" s="7" t="s">
        <v>921</v>
      </c>
      <c r="G7253" s="4" t="s">
        <v>958</v>
      </c>
      <c r="H7253" s="4">
        <v>0.99418535625184512</v>
      </c>
      <c r="I7253" s="4"/>
      <c r="J7253" s="4" t="s">
        <v>1449</v>
      </c>
      <c r="K7253" s="4"/>
      <c r="L7253" s="4">
        <v>1</v>
      </c>
      <c r="M7253" s="4" t="s">
        <v>1447</v>
      </c>
      <c r="N7253" s="4"/>
    </row>
    <row r="7254" spans="1:14" hidden="1" x14ac:dyDescent="0.3">
      <c r="A7254" s="5" t="s">
        <v>603</v>
      </c>
      <c r="B7254" s="5">
        <v>69</v>
      </c>
      <c r="C7254" s="5">
        <v>69</v>
      </c>
      <c r="D7254" s="5">
        <v>430</v>
      </c>
      <c r="E7254" s="4" t="s">
        <v>861</v>
      </c>
      <c r="F7254" s="7" t="s">
        <v>1134</v>
      </c>
      <c r="G7254" s="4" t="s">
        <v>958</v>
      </c>
      <c r="H7254" s="4">
        <v>1.003897679572306</v>
      </c>
      <c r="I7254" s="4"/>
      <c r="J7254" s="4" t="s">
        <v>1449</v>
      </c>
      <c r="K7254" s="4"/>
      <c r="L7254" s="4">
        <v>1</v>
      </c>
      <c r="M7254" s="4" t="s">
        <v>1447</v>
      </c>
      <c r="N7254" s="4"/>
    </row>
    <row r="7255" spans="1:14" hidden="1" x14ac:dyDescent="0.3">
      <c r="A7255" s="5" t="s">
        <v>603</v>
      </c>
      <c r="B7255" s="5">
        <v>69</v>
      </c>
      <c r="C7255" s="5">
        <v>69</v>
      </c>
      <c r="D7255" s="5">
        <v>430</v>
      </c>
      <c r="E7255" s="4" t="s">
        <v>861</v>
      </c>
      <c r="F7255" s="7" t="s">
        <v>1141</v>
      </c>
      <c r="G7255" s="4" t="s">
        <v>958</v>
      </c>
      <c r="H7255" s="4">
        <v>1.007716259990149</v>
      </c>
      <c r="I7255" s="4"/>
      <c r="J7255" s="4" t="s">
        <v>1449</v>
      </c>
      <c r="K7255" s="4"/>
      <c r="L7255" s="4">
        <v>1</v>
      </c>
      <c r="M7255" s="4" t="s">
        <v>1447</v>
      </c>
      <c r="N7255" s="4"/>
    </row>
    <row r="7256" spans="1:14" hidden="1" x14ac:dyDescent="0.3">
      <c r="A7256" s="5" t="s">
        <v>603</v>
      </c>
      <c r="B7256" s="5">
        <v>69</v>
      </c>
      <c r="C7256" s="5">
        <v>69</v>
      </c>
      <c r="D7256" s="5">
        <v>430</v>
      </c>
      <c r="E7256" s="4" t="s">
        <v>861</v>
      </c>
      <c r="F7256" s="7" t="s">
        <v>1142</v>
      </c>
      <c r="G7256" s="4" t="s">
        <v>958</v>
      </c>
      <c r="H7256" s="4">
        <v>1.0166509630725378</v>
      </c>
      <c r="I7256" s="4"/>
      <c r="J7256" s="4" t="s">
        <v>1449</v>
      </c>
      <c r="K7256" s="4"/>
      <c r="L7256" s="4">
        <v>1</v>
      </c>
      <c r="M7256" s="4" t="s">
        <v>1447</v>
      </c>
      <c r="N7256" s="4"/>
    </row>
    <row r="7257" spans="1:14" hidden="1" x14ac:dyDescent="0.3">
      <c r="A7257" s="5" t="s">
        <v>603</v>
      </c>
      <c r="B7257" s="5">
        <v>69</v>
      </c>
      <c r="C7257" s="5">
        <v>69</v>
      </c>
      <c r="D7257" s="5">
        <v>430</v>
      </c>
      <c r="E7257" s="4" t="s">
        <v>861</v>
      </c>
      <c r="F7257" s="7" t="s">
        <v>1143</v>
      </c>
      <c r="G7257" s="4" t="s">
        <v>958</v>
      </c>
      <c r="H7257" s="4">
        <v>1.0070974025129678</v>
      </c>
      <c r="I7257" s="4"/>
      <c r="J7257" s="4" t="s">
        <v>1449</v>
      </c>
      <c r="K7257" s="4"/>
      <c r="L7257" s="4">
        <v>1</v>
      </c>
      <c r="M7257" s="4" t="s">
        <v>1447</v>
      </c>
      <c r="N7257" s="4"/>
    </row>
    <row r="7258" spans="1:14" hidden="1" x14ac:dyDescent="0.3">
      <c r="A7258" s="5" t="s">
        <v>603</v>
      </c>
      <c r="B7258" s="5">
        <v>69</v>
      </c>
      <c r="C7258" s="5">
        <v>69</v>
      </c>
      <c r="D7258" s="5">
        <v>430</v>
      </c>
      <c r="E7258" s="4" t="s">
        <v>861</v>
      </c>
      <c r="F7258" s="7" t="s">
        <v>1144</v>
      </c>
      <c r="G7258" s="4" t="s">
        <v>958</v>
      </c>
      <c r="H7258" s="4">
        <v>1.0283380655117473</v>
      </c>
      <c r="I7258" s="4"/>
      <c r="J7258" s="4" t="s">
        <v>1449</v>
      </c>
      <c r="K7258" s="4"/>
      <c r="L7258" s="4">
        <v>1</v>
      </c>
      <c r="M7258" s="4" t="s">
        <v>1447</v>
      </c>
      <c r="N7258" s="4"/>
    </row>
    <row r="7259" spans="1:14" hidden="1" x14ac:dyDescent="0.3">
      <c r="A7259" s="4" t="s">
        <v>603</v>
      </c>
      <c r="B7259" s="4">
        <v>69</v>
      </c>
      <c r="C7259" s="4">
        <v>69</v>
      </c>
      <c r="D7259" s="4">
        <v>430</v>
      </c>
      <c r="E7259" s="4" t="s">
        <v>861</v>
      </c>
      <c r="F7259" s="12" t="s">
        <v>922</v>
      </c>
      <c r="G7259" s="4" t="s">
        <v>931</v>
      </c>
      <c r="H7259" s="29">
        <v>3.5266000000000002</v>
      </c>
      <c r="I7259" s="4"/>
      <c r="J7259" s="4" t="s">
        <v>856</v>
      </c>
      <c r="K7259" s="4"/>
      <c r="L7259" s="4">
        <v>1</v>
      </c>
      <c r="M7259" s="4" t="s">
        <v>1447</v>
      </c>
      <c r="N7259" s="4"/>
    </row>
    <row r="7260" spans="1:14" hidden="1" x14ac:dyDescent="0.3">
      <c r="A7260" s="4" t="s">
        <v>603</v>
      </c>
      <c r="B7260" s="4">
        <v>69</v>
      </c>
      <c r="C7260" s="4">
        <v>69</v>
      </c>
      <c r="D7260" s="4">
        <v>430</v>
      </c>
      <c r="E7260" s="4" t="s">
        <v>861</v>
      </c>
      <c r="F7260" s="12" t="s">
        <v>904</v>
      </c>
      <c r="G7260" s="4" t="s">
        <v>931</v>
      </c>
      <c r="H7260" s="29">
        <v>3.57545</v>
      </c>
      <c r="I7260" s="4"/>
      <c r="J7260" s="4" t="s">
        <v>856</v>
      </c>
      <c r="K7260" s="4"/>
      <c r="L7260" s="4">
        <v>1</v>
      </c>
      <c r="M7260" s="4" t="s">
        <v>1447</v>
      </c>
      <c r="N7260" s="4"/>
    </row>
    <row r="7261" spans="1:14" hidden="1" x14ac:dyDescent="0.3">
      <c r="A7261" s="4" t="s">
        <v>603</v>
      </c>
      <c r="B7261" s="4">
        <v>69</v>
      </c>
      <c r="C7261" s="4">
        <v>69</v>
      </c>
      <c r="D7261" s="4">
        <v>430</v>
      </c>
      <c r="E7261" s="4" t="s">
        <v>861</v>
      </c>
      <c r="F7261" s="12" t="s">
        <v>905</v>
      </c>
      <c r="G7261" s="4" t="s">
        <v>931</v>
      </c>
      <c r="H7261" s="29">
        <v>3.5507499999999999</v>
      </c>
      <c r="I7261" s="4"/>
      <c r="J7261" s="4" t="s">
        <v>856</v>
      </c>
      <c r="K7261" s="4"/>
      <c r="L7261" s="4">
        <v>1</v>
      </c>
      <c r="M7261" s="4" t="s">
        <v>1447</v>
      </c>
      <c r="N7261" s="4"/>
    </row>
    <row r="7262" spans="1:14" hidden="1" x14ac:dyDescent="0.3">
      <c r="A7262" s="4" t="s">
        <v>603</v>
      </c>
      <c r="B7262" s="4">
        <v>69</v>
      </c>
      <c r="C7262" s="4">
        <v>69</v>
      </c>
      <c r="D7262" s="4">
        <v>430</v>
      </c>
      <c r="E7262" s="4" t="s">
        <v>861</v>
      </c>
      <c r="F7262" s="12" t="s">
        <v>906</v>
      </c>
      <c r="G7262" s="4" t="s">
        <v>931</v>
      </c>
      <c r="H7262" s="29">
        <v>3.4718999999999998</v>
      </c>
      <c r="I7262" s="4"/>
      <c r="J7262" s="4" t="s">
        <v>856</v>
      </c>
      <c r="K7262" s="4"/>
      <c r="L7262" s="4">
        <v>1</v>
      </c>
      <c r="M7262" s="4" t="s">
        <v>1447</v>
      </c>
      <c r="N7262" s="4"/>
    </row>
    <row r="7263" spans="1:14" hidden="1" x14ac:dyDescent="0.3">
      <c r="A7263" s="4" t="s">
        <v>603</v>
      </c>
      <c r="B7263" s="4">
        <v>69</v>
      </c>
      <c r="C7263" s="4">
        <v>69</v>
      </c>
      <c r="D7263" s="4">
        <v>430</v>
      </c>
      <c r="E7263" s="4" t="s">
        <v>861</v>
      </c>
      <c r="F7263" s="12" t="s">
        <v>903</v>
      </c>
      <c r="G7263" s="4" t="s">
        <v>931</v>
      </c>
      <c r="H7263" s="29">
        <v>3.4782500000000001</v>
      </c>
      <c r="I7263" s="4"/>
      <c r="J7263" s="4" t="s">
        <v>856</v>
      </c>
      <c r="K7263" s="4"/>
      <c r="L7263" s="4">
        <v>1</v>
      </c>
      <c r="M7263" s="4" t="s">
        <v>1447</v>
      </c>
      <c r="N7263" s="4"/>
    </row>
    <row r="7264" spans="1:14" hidden="1" x14ac:dyDescent="0.3">
      <c r="A7264" s="4" t="s">
        <v>603</v>
      </c>
      <c r="B7264" s="4">
        <v>69</v>
      </c>
      <c r="C7264" s="4">
        <v>69</v>
      </c>
      <c r="D7264" s="4">
        <v>430</v>
      </c>
      <c r="E7264" s="4" t="s">
        <v>861</v>
      </c>
      <c r="F7264" s="12" t="s">
        <v>907</v>
      </c>
      <c r="G7264" s="4" t="s">
        <v>931</v>
      </c>
      <c r="H7264" s="29">
        <v>3.5411000000000001</v>
      </c>
      <c r="I7264" s="4"/>
      <c r="J7264" s="4" t="s">
        <v>856</v>
      </c>
      <c r="K7264" s="4"/>
      <c r="L7264" s="4">
        <v>1</v>
      </c>
      <c r="M7264" s="4" t="s">
        <v>1447</v>
      </c>
      <c r="N7264" s="4"/>
    </row>
    <row r="7265" spans="1:14" hidden="1" x14ac:dyDescent="0.3">
      <c r="A7265" s="4" t="s">
        <v>603</v>
      </c>
      <c r="B7265" s="4">
        <v>69</v>
      </c>
      <c r="C7265" s="4">
        <v>69</v>
      </c>
      <c r="D7265" s="4">
        <v>430</v>
      </c>
      <c r="E7265" s="4" t="s">
        <v>861</v>
      </c>
      <c r="F7265" s="12" t="s">
        <v>908</v>
      </c>
      <c r="G7265" s="4" t="s">
        <v>931</v>
      </c>
      <c r="H7265" s="29">
        <v>3.5427499999999998</v>
      </c>
      <c r="I7265" s="4"/>
      <c r="J7265" s="4" t="s">
        <v>856</v>
      </c>
      <c r="K7265" s="4"/>
      <c r="L7265" s="4">
        <v>1</v>
      </c>
      <c r="M7265" s="4" t="s">
        <v>1447</v>
      </c>
      <c r="N7265" s="4"/>
    </row>
    <row r="7266" spans="1:14" hidden="1" x14ac:dyDescent="0.3">
      <c r="A7266" s="4" t="s">
        <v>603</v>
      </c>
      <c r="B7266" s="4">
        <v>69</v>
      </c>
      <c r="C7266" s="4">
        <v>69</v>
      </c>
      <c r="D7266" s="4">
        <v>430</v>
      </c>
      <c r="E7266" s="4" t="s">
        <v>861</v>
      </c>
      <c r="F7266" s="12" t="s">
        <v>909</v>
      </c>
      <c r="G7266" s="4" t="s">
        <v>931</v>
      </c>
      <c r="H7266" s="29">
        <v>3.5655000000000001</v>
      </c>
      <c r="I7266" s="4"/>
      <c r="J7266" s="4" t="s">
        <v>856</v>
      </c>
      <c r="K7266" s="4"/>
      <c r="L7266" s="4">
        <v>1</v>
      </c>
      <c r="M7266" s="4" t="s">
        <v>1447</v>
      </c>
      <c r="N7266" s="4"/>
    </row>
    <row r="7267" spans="1:14" hidden="1" x14ac:dyDescent="0.3">
      <c r="A7267" s="4" t="s">
        <v>603</v>
      </c>
      <c r="B7267" s="4">
        <v>69</v>
      </c>
      <c r="C7267" s="4">
        <v>69</v>
      </c>
      <c r="D7267" s="4">
        <v>430</v>
      </c>
      <c r="E7267" s="4" t="s">
        <v>861</v>
      </c>
      <c r="F7267" s="12" t="s">
        <v>910</v>
      </c>
      <c r="G7267" s="4" t="s">
        <v>931</v>
      </c>
      <c r="H7267" s="29">
        <v>3.5669</v>
      </c>
      <c r="I7267" s="4"/>
      <c r="J7267" s="4" t="s">
        <v>856</v>
      </c>
      <c r="K7267" s="4"/>
      <c r="L7267" s="4">
        <v>1</v>
      </c>
      <c r="M7267" s="4" t="s">
        <v>1447</v>
      </c>
      <c r="N7267" s="4"/>
    </row>
    <row r="7268" spans="1:14" hidden="1" x14ac:dyDescent="0.3">
      <c r="A7268" s="4" t="s">
        <v>603</v>
      </c>
      <c r="B7268" s="4">
        <v>69</v>
      </c>
      <c r="C7268" s="4">
        <v>69</v>
      </c>
      <c r="D7268" s="4">
        <v>430</v>
      </c>
      <c r="E7268" s="4" t="s">
        <v>861</v>
      </c>
      <c r="F7268" s="12" t="s">
        <v>911</v>
      </c>
      <c r="G7268" s="4" t="s">
        <v>931</v>
      </c>
      <c r="H7268" s="29">
        <v>3.5831499999999998</v>
      </c>
      <c r="I7268" s="4"/>
      <c r="J7268" s="4" t="s">
        <v>856</v>
      </c>
      <c r="K7268" s="4"/>
      <c r="L7268" s="4">
        <v>1</v>
      </c>
      <c r="M7268" s="4" t="s">
        <v>1447</v>
      </c>
      <c r="N7268" s="4"/>
    </row>
    <row r="7269" spans="1:14" hidden="1" x14ac:dyDescent="0.3">
      <c r="A7269" s="4" t="s">
        <v>603</v>
      </c>
      <c r="B7269" s="4">
        <v>69</v>
      </c>
      <c r="C7269" s="4">
        <v>69</v>
      </c>
      <c r="D7269" s="4">
        <v>430</v>
      </c>
      <c r="E7269" s="4" t="s">
        <v>861</v>
      </c>
      <c r="F7269" s="12" t="s">
        <v>916</v>
      </c>
      <c r="G7269" s="4" t="s">
        <v>931</v>
      </c>
      <c r="H7269" s="30">
        <v>3.5004</v>
      </c>
      <c r="I7269" s="4"/>
      <c r="J7269" s="4" t="s">
        <v>856</v>
      </c>
      <c r="K7269" s="4"/>
      <c r="L7269" s="4">
        <v>1</v>
      </c>
      <c r="M7269" s="4" t="s">
        <v>1447</v>
      </c>
      <c r="N7269" s="4"/>
    </row>
    <row r="7270" spans="1:14" hidden="1" x14ac:dyDescent="0.3">
      <c r="A7270" s="4" t="s">
        <v>603</v>
      </c>
      <c r="B7270" s="4">
        <v>69</v>
      </c>
      <c r="C7270" s="4">
        <v>69</v>
      </c>
      <c r="D7270" s="4">
        <v>430</v>
      </c>
      <c r="E7270" s="4" t="s">
        <v>861</v>
      </c>
      <c r="F7270" s="12" t="s">
        <v>921</v>
      </c>
      <c r="G7270" s="4" t="s">
        <v>931</v>
      </c>
      <c r="H7270" s="30">
        <v>3.4786000000000001</v>
      </c>
      <c r="I7270" s="4"/>
      <c r="J7270" s="4" t="s">
        <v>856</v>
      </c>
      <c r="K7270" s="4"/>
      <c r="L7270" s="4">
        <v>1</v>
      </c>
      <c r="M7270" s="4" t="s">
        <v>1447</v>
      </c>
      <c r="N7270" s="4"/>
    </row>
    <row r="7271" spans="1:14" hidden="1" x14ac:dyDescent="0.3">
      <c r="A7271" s="4" t="s">
        <v>603</v>
      </c>
      <c r="B7271" s="4">
        <v>69</v>
      </c>
      <c r="C7271" s="4">
        <v>69</v>
      </c>
      <c r="D7271" s="4">
        <v>430</v>
      </c>
      <c r="E7271" s="4" t="s">
        <v>861</v>
      </c>
      <c r="F7271" s="12" t="s">
        <v>1144</v>
      </c>
      <c r="G7271" s="4" t="s">
        <v>931</v>
      </c>
      <c r="H7271" s="30">
        <v>3.3795999999999999</v>
      </c>
      <c r="I7271" s="4"/>
      <c r="J7271" s="4" t="s">
        <v>856</v>
      </c>
      <c r="K7271" s="4"/>
      <c r="L7271" s="4">
        <v>1</v>
      </c>
      <c r="M7271" s="4" t="s">
        <v>1447</v>
      </c>
      <c r="N7271" s="4"/>
    </row>
    <row r="7272" spans="1:14" hidden="1" x14ac:dyDescent="0.3">
      <c r="A7272" s="4" t="s">
        <v>603</v>
      </c>
      <c r="B7272" s="4">
        <v>69</v>
      </c>
      <c r="C7272" s="4">
        <v>69</v>
      </c>
      <c r="D7272" s="4">
        <v>430</v>
      </c>
      <c r="E7272" s="4" t="s">
        <v>861</v>
      </c>
      <c r="F7272" s="12" t="s">
        <v>922</v>
      </c>
      <c r="G7272" s="4" t="s">
        <v>1759</v>
      </c>
      <c r="H7272" s="30">
        <v>0.80285499999999999</v>
      </c>
      <c r="I7272" s="4"/>
      <c r="J7272" s="4" t="s">
        <v>856</v>
      </c>
      <c r="K7272" s="4"/>
      <c r="L7272" s="4">
        <v>1</v>
      </c>
      <c r="M7272" s="4" t="s">
        <v>1447</v>
      </c>
      <c r="N7272" s="4"/>
    </row>
    <row r="7273" spans="1:14" hidden="1" x14ac:dyDescent="0.3">
      <c r="A7273" s="4" t="s">
        <v>603</v>
      </c>
      <c r="B7273" s="4">
        <v>69</v>
      </c>
      <c r="C7273" s="4">
        <v>69</v>
      </c>
      <c r="D7273" s="4">
        <v>430</v>
      </c>
      <c r="E7273" s="4" t="s">
        <v>861</v>
      </c>
      <c r="F7273" s="12" t="s">
        <v>904</v>
      </c>
      <c r="G7273" s="4" t="s">
        <v>1759</v>
      </c>
      <c r="H7273" s="30">
        <v>0.81927499999999998</v>
      </c>
      <c r="I7273" s="4"/>
      <c r="J7273" s="4" t="s">
        <v>856</v>
      </c>
      <c r="K7273" s="4"/>
      <c r="L7273" s="4">
        <v>1</v>
      </c>
      <c r="M7273" s="4" t="s">
        <v>1447</v>
      </c>
      <c r="N7273" s="4"/>
    </row>
    <row r="7274" spans="1:14" hidden="1" x14ac:dyDescent="0.3">
      <c r="A7274" s="4" t="s">
        <v>603</v>
      </c>
      <c r="B7274" s="4">
        <v>69</v>
      </c>
      <c r="C7274" s="4">
        <v>69</v>
      </c>
      <c r="D7274" s="4">
        <v>430</v>
      </c>
      <c r="E7274" s="4" t="s">
        <v>861</v>
      </c>
      <c r="F7274" s="12" t="s">
        <v>905</v>
      </c>
      <c r="G7274" s="4" t="s">
        <v>1759</v>
      </c>
      <c r="H7274" s="30">
        <v>0.80935000000000001</v>
      </c>
      <c r="I7274" s="4"/>
      <c r="J7274" s="4" t="s">
        <v>856</v>
      </c>
      <c r="K7274" s="4"/>
      <c r="L7274" s="4">
        <v>1</v>
      </c>
      <c r="M7274" s="4" t="s">
        <v>1447</v>
      </c>
      <c r="N7274" s="4"/>
    </row>
    <row r="7275" spans="1:14" hidden="1" x14ac:dyDescent="0.3">
      <c r="A7275" s="4" t="s">
        <v>603</v>
      </c>
      <c r="B7275" s="4">
        <v>69</v>
      </c>
      <c r="C7275" s="4">
        <v>69</v>
      </c>
      <c r="D7275" s="4">
        <v>430</v>
      </c>
      <c r="E7275" s="4" t="s">
        <v>861</v>
      </c>
      <c r="F7275" s="12" t="s">
        <v>906</v>
      </c>
      <c r="G7275" s="4" t="s">
        <v>1759</v>
      </c>
      <c r="H7275" s="30">
        <v>0.78227500000000005</v>
      </c>
      <c r="I7275" s="4"/>
      <c r="J7275" s="4" t="s">
        <v>856</v>
      </c>
      <c r="K7275" s="4"/>
      <c r="L7275" s="4">
        <v>1</v>
      </c>
      <c r="M7275" s="4" t="s">
        <v>1447</v>
      </c>
      <c r="N7275" s="4"/>
    </row>
    <row r="7276" spans="1:14" hidden="1" x14ac:dyDescent="0.3">
      <c r="A7276" s="4" t="s">
        <v>603</v>
      </c>
      <c r="B7276" s="4">
        <v>69</v>
      </c>
      <c r="C7276" s="4">
        <v>69</v>
      </c>
      <c r="D7276" s="4">
        <v>430</v>
      </c>
      <c r="E7276" s="4" t="s">
        <v>861</v>
      </c>
      <c r="F7276" s="12" t="s">
        <v>903</v>
      </c>
      <c r="G7276" s="4" t="s">
        <v>1759</v>
      </c>
      <c r="H7276" s="30">
        <v>0.7631</v>
      </c>
      <c r="I7276" s="4"/>
      <c r="J7276" s="4" t="s">
        <v>856</v>
      </c>
      <c r="K7276" s="4"/>
      <c r="L7276" s="4">
        <v>1</v>
      </c>
      <c r="M7276" s="4" t="s">
        <v>1447</v>
      </c>
      <c r="N7276" s="4"/>
    </row>
    <row r="7277" spans="1:14" hidden="1" x14ac:dyDescent="0.3">
      <c r="A7277" s="4" t="s">
        <v>603</v>
      </c>
      <c r="B7277" s="4">
        <v>69</v>
      </c>
      <c r="C7277" s="4">
        <v>69</v>
      </c>
      <c r="D7277" s="4">
        <v>430</v>
      </c>
      <c r="E7277" s="4" t="s">
        <v>861</v>
      </c>
      <c r="F7277" s="12" t="s">
        <v>907</v>
      </c>
      <c r="G7277" s="4" t="s">
        <v>1759</v>
      </c>
      <c r="H7277" s="30">
        <v>0.78769</v>
      </c>
      <c r="I7277" s="4"/>
      <c r="J7277" s="4" t="s">
        <v>856</v>
      </c>
      <c r="K7277" s="4"/>
      <c r="L7277" s="4">
        <v>1</v>
      </c>
      <c r="M7277" s="4" t="s">
        <v>1447</v>
      </c>
      <c r="N7277" s="4"/>
    </row>
    <row r="7278" spans="1:14" hidden="1" x14ac:dyDescent="0.3">
      <c r="A7278" s="4" t="s">
        <v>603</v>
      </c>
      <c r="B7278" s="4">
        <v>69</v>
      </c>
      <c r="C7278" s="4">
        <v>69</v>
      </c>
      <c r="D7278" s="4">
        <v>430</v>
      </c>
      <c r="E7278" s="4" t="s">
        <v>861</v>
      </c>
      <c r="F7278" s="12" t="s">
        <v>908</v>
      </c>
      <c r="G7278" s="4" t="s">
        <v>1759</v>
      </c>
      <c r="H7278" s="30">
        <v>0.75492500000000007</v>
      </c>
      <c r="I7278" s="4"/>
      <c r="J7278" s="4" t="s">
        <v>856</v>
      </c>
      <c r="K7278" s="4"/>
      <c r="L7278" s="4">
        <v>1</v>
      </c>
      <c r="M7278" s="4" t="s">
        <v>1447</v>
      </c>
      <c r="N7278" s="4"/>
    </row>
    <row r="7279" spans="1:14" hidden="1" x14ac:dyDescent="0.3">
      <c r="A7279" s="4" t="s">
        <v>603</v>
      </c>
      <c r="B7279" s="4">
        <v>69</v>
      </c>
      <c r="C7279" s="4">
        <v>69</v>
      </c>
      <c r="D7279" s="4">
        <v>430</v>
      </c>
      <c r="E7279" s="4" t="s">
        <v>861</v>
      </c>
      <c r="F7279" s="12" t="s">
        <v>909</v>
      </c>
      <c r="G7279" s="4" t="s">
        <v>1759</v>
      </c>
      <c r="H7279" s="30">
        <v>0.78688500000000006</v>
      </c>
      <c r="I7279" s="4"/>
      <c r="J7279" s="4" t="s">
        <v>856</v>
      </c>
      <c r="K7279" s="4"/>
      <c r="L7279" s="4">
        <v>1</v>
      </c>
      <c r="M7279" s="4" t="s">
        <v>1447</v>
      </c>
      <c r="N7279" s="4"/>
    </row>
    <row r="7280" spans="1:14" hidden="1" x14ac:dyDescent="0.3">
      <c r="A7280" s="4" t="s">
        <v>603</v>
      </c>
      <c r="B7280" s="4">
        <v>69</v>
      </c>
      <c r="C7280" s="4">
        <v>69</v>
      </c>
      <c r="D7280" s="4">
        <v>430</v>
      </c>
      <c r="E7280" s="4" t="s">
        <v>861</v>
      </c>
      <c r="F7280" s="12" t="s">
        <v>910</v>
      </c>
      <c r="G7280" s="4" t="s">
        <v>1759</v>
      </c>
      <c r="H7280" s="30">
        <v>0.78774999999999995</v>
      </c>
      <c r="I7280" s="4"/>
      <c r="J7280" s="4" t="s">
        <v>856</v>
      </c>
      <c r="K7280" s="4"/>
      <c r="L7280" s="4">
        <v>1</v>
      </c>
      <c r="M7280" s="4" t="s">
        <v>1447</v>
      </c>
      <c r="N7280" s="4"/>
    </row>
    <row r="7281" spans="1:14" hidden="1" x14ac:dyDescent="0.3">
      <c r="A7281" s="4" t="s">
        <v>603</v>
      </c>
      <c r="B7281" s="4">
        <v>69</v>
      </c>
      <c r="C7281" s="4">
        <v>69</v>
      </c>
      <c r="D7281" s="4">
        <v>430</v>
      </c>
      <c r="E7281" s="4" t="s">
        <v>861</v>
      </c>
      <c r="F7281" s="12" t="s">
        <v>911</v>
      </c>
      <c r="G7281" s="4" t="s">
        <v>1759</v>
      </c>
      <c r="H7281" s="30">
        <v>0.7827599999999999</v>
      </c>
      <c r="I7281" s="4"/>
      <c r="J7281" s="4" t="s">
        <v>856</v>
      </c>
      <c r="K7281" s="4"/>
      <c r="L7281" s="4">
        <v>1</v>
      </c>
      <c r="M7281" s="4" t="s">
        <v>1447</v>
      </c>
      <c r="N7281" s="4"/>
    </row>
    <row r="7282" spans="1:14" hidden="1" x14ac:dyDescent="0.3">
      <c r="A7282" s="4" t="s">
        <v>603</v>
      </c>
      <c r="B7282" s="4">
        <v>69</v>
      </c>
      <c r="C7282" s="4">
        <v>69</v>
      </c>
      <c r="D7282" s="4">
        <v>430</v>
      </c>
      <c r="E7282" s="4" t="s">
        <v>861</v>
      </c>
      <c r="F7282" s="12" t="s">
        <v>916</v>
      </c>
      <c r="G7282" s="4" t="s">
        <v>1759</v>
      </c>
      <c r="H7282" s="30">
        <v>0.76811999999999991</v>
      </c>
      <c r="I7282" s="4"/>
      <c r="J7282" s="4" t="s">
        <v>856</v>
      </c>
      <c r="K7282" s="4"/>
      <c r="L7282" s="4">
        <v>1</v>
      </c>
      <c r="M7282" s="4" t="s">
        <v>1447</v>
      </c>
      <c r="N7282" s="4"/>
    </row>
    <row r="7283" spans="1:14" hidden="1" x14ac:dyDescent="0.3">
      <c r="A7283" s="4" t="s">
        <v>603</v>
      </c>
      <c r="B7283" s="4">
        <v>69</v>
      </c>
      <c r="C7283" s="4">
        <v>69</v>
      </c>
      <c r="D7283" s="4">
        <v>430</v>
      </c>
      <c r="E7283" s="4" t="s">
        <v>861</v>
      </c>
      <c r="F7283" s="12" t="s">
        <v>921</v>
      </c>
      <c r="G7283" s="4" t="s">
        <v>1759</v>
      </c>
      <c r="H7283" s="30">
        <v>0.77202499999999996</v>
      </c>
      <c r="I7283" s="4"/>
      <c r="J7283" s="4" t="s">
        <v>856</v>
      </c>
      <c r="K7283" s="4"/>
      <c r="L7283" s="4">
        <v>1</v>
      </c>
      <c r="M7283" s="4" t="s">
        <v>1447</v>
      </c>
      <c r="N7283" s="4"/>
    </row>
    <row r="7284" spans="1:14" hidden="1" x14ac:dyDescent="0.3">
      <c r="A7284" s="4" t="s">
        <v>603</v>
      </c>
      <c r="B7284" s="4">
        <v>69</v>
      </c>
      <c r="C7284" s="4">
        <v>69</v>
      </c>
      <c r="D7284" s="4">
        <v>430</v>
      </c>
      <c r="E7284" s="4" t="s">
        <v>861</v>
      </c>
      <c r="F7284" s="12" t="s">
        <v>1144</v>
      </c>
      <c r="G7284" s="4" t="s">
        <v>1759</v>
      </c>
      <c r="H7284" s="30">
        <v>0.74053499999999994</v>
      </c>
      <c r="I7284" s="4"/>
      <c r="J7284" s="4" t="s">
        <v>856</v>
      </c>
      <c r="K7284" s="4"/>
      <c r="L7284" s="4">
        <v>1</v>
      </c>
      <c r="M7284" s="4" t="s">
        <v>1447</v>
      </c>
      <c r="N7284" s="4"/>
    </row>
    <row r="7285" spans="1:14" hidden="1" x14ac:dyDescent="0.3">
      <c r="A7285" s="4" t="s">
        <v>603</v>
      </c>
      <c r="B7285" s="4">
        <v>69</v>
      </c>
      <c r="C7285" s="4">
        <v>69</v>
      </c>
      <c r="D7285" s="4">
        <v>430</v>
      </c>
      <c r="E7285" s="4" t="s">
        <v>861</v>
      </c>
      <c r="F7285" s="9" t="s">
        <v>922</v>
      </c>
      <c r="G7285" s="4" t="s">
        <v>1476</v>
      </c>
      <c r="H7285" s="30">
        <v>2.7237450000000001</v>
      </c>
      <c r="I7285" s="4"/>
      <c r="J7285" s="4" t="s">
        <v>856</v>
      </c>
      <c r="K7285" s="4"/>
      <c r="L7285" s="4">
        <v>1</v>
      </c>
      <c r="M7285" s="4" t="s">
        <v>1447</v>
      </c>
      <c r="N7285" s="4"/>
    </row>
    <row r="7286" spans="1:14" hidden="1" x14ac:dyDescent="0.3">
      <c r="A7286" s="4" t="s">
        <v>603</v>
      </c>
      <c r="B7286" s="4">
        <v>69</v>
      </c>
      <c r="C7286" s="4">
        <v>69</v>
      </c>
      <c r="D7286" s="4">
        <v>430</v>
      </c>
      <c r="E7286" s="4" t="s">
        <v>861</v>
      </c>
      <c r="F7286" s="9" t="s">
        <v>904</v>
      </c>
      <c r="G7286" s="4" t="s">
        <v>1476</v>
      </c>
      <c r="H7286" s="30">
        <v>2.7561749999999998</v>
      </c>
      <c r="I7286" s="4"/>
      <c r="J7286" s="4" t="s">
        <v>856</v>
      </c>
      <c r="K7286" s="4"/>
      <c r="L7286" s="4">
        <v>1</v>
      </c>
      <c r="M7286" s="4" t="s">
        <v>1447</v>
      </c>
      <c r="N7286" s="4"/>
    </row>
    <row r="7287" spans="1:14" hidden="1" x14ac:dyDescent="0.3">
      <c r="A7287" s="4" t="s">
        <v>603</v>
      </c>
      <c r="B7287" s="4">
        <v>69</v>
      </c>
      <c r="C7287" s="4">
        <v>69</v>
      </c>
      <c r="D7287" s="4">
        <v>430</v>
      </c>
      <c r="E7287" s="4" t="s">
        <v>861</v>
      </c>
      <c r="F7287" s="9" t="s">
        <v>905</v>
      </c>
      <c r="G7287" s="4" t="s">
        <v>1476</v>
      </c>
      <c r="H7287" s="30">
        <v>2.7413999999999996</v>
      </c>
      <c r="I7287" s="4"/>
      <c r="J7287" s="4" t="s">
        <v>856</v>
      </c>
      <c r="K7287" s="4"/>
      <c r="L7287" s="4">
        <v>1</v>
      </c>
      <c r="M7287" s="4" t="s">
        <v>1447</v>
      </c>
      <c r="N7287" s="4"/>
    </row>
    <row r="7288" spans="1:14" hidden="1" x14ac:dyDescent="0.3">
      <c r="A7288" s="4" t="s">
        <v>603</v>
      </c>
      <c r="B7288" s="4">
        <v>69</v>
      </c>
      <c r="C7288" s="4">
        <v>69</v>
      </c>
      <c r="D7288" s="4">
        <v>430</v>
      </c>
      <c r="E7288" s="4" t="s">
        <v>861</v>
      </c>
      <c r="F7288" s="9" t="s">
        <v>906</v>
      </c>
      <c r="G7288" s="4" t="s">
        <v>1476</v>
      </c>
      <c r="H7288" s="30">
        <v>2.6896249999999995</v>
      </c>
      <c r="I7288" s="4"/>
      <c r="J7288" s="4" t="s">
        <v>856</v>
      </c>
      <c r="K7288" s="4"/>
      <c r="L7288" s="4">
        <v>1</v>
      </c>
      <c r="M7288" s="4" t="s">
        <v>1447</v>
      </c>
      <c r="N7288" s="4"/>
    </row>
    <row r="7289" spans="1:14" hidden="1" x14ac:dyDescent="0.3">
      <c r="A7289" s="4" t="s">
        <v>603</v>
      </c>
      <c r="B7289" s="4">
        <v>69</v>
      </c>
      <c r="C7289" s="4">
        <v>69</v>
      </c>
      <c r="D7289" s="4">
        <v>430</v>
      </c>
      <c r="E7289" s="4" t="s">
        <v>861</v>
      </c>
      <c r="F7289" s="9" t="s">
        <v>903</v>
      </c>
      <c r="G7289" s="4" t="s">
        <v>1476</v>
      </c>
      <c r="H7289" s="30">
        <v>2.71515</v>
      </c>
      <c r="I7289" s="4"/>
      <c r="J7289" s="4" t="s">
        <v>856</v>
      </c>
      <c r="K7289" s="4"/>
      <c r="L7289" s="4">
        <v>1</v>
      </c>
      <c r="M7289" s="4" t="s">
        <v>1447</v>
      </c>
      <c r="N7289" s="4"/>
    </row>
    <row r="7290" spans="1:14" hidden="1" x14ac:dyDescent="0.3">
      <c r="A7290" s="4" t="s">
        <v>603</v>
      </c>
      <c r="B7290" s="4">
        <v>69</v>
      </c>
      <c r="C7290" s="4">
        <v>69</v>
      </c>
      <c r="D7290" s="4">
        <v>430</v>
      </c>
      <c r="E7290" s="4" t="s">
        <v>861</v>
      </c>
      <c r="F7290" s="9" t="s">
        <v>907</v>
      </c>
      <c r="G7290" s="4" t="s">
        <v>1476</v>
      </c>
      <c r="H7290" s="30">
        <v>2.7534100000000001</v>
      </c>
      <c r="I7290" s="4"/>
      <c r="J7290" s="4" t="s">
        <v>856</v>
      </c>
      <c r="K7290" s="4"/>
      <c r="L7290" s="4">
        <v>1</v>
      </c>
      <c r="M7290" s="4" t="s">
        <v>1447</v>
      </c>
      <c r="N7290" s="4"/>
    </row>
    <row r="7291" spans="1:14" hidden="1" x14ac:dyDescent="0.3">
      <c r="A7291" s="4" t="s">
        <v>603</v>
      </c>
      <c r="B7291" s="4">
        <v>69</v>
      </c>
      <c r="C7291" s="4">
        <v>69</v>
      </c>
      <c r="D7291" s="4">
        <v>430</v>
      </c>
      <c r="E7291" s="4" t="s">
        <v>861</v>
      </c>
      <c r="F7291" s="9" t="s">
        <v>908</v>
      </c>
      <c r="G7291" s="4" t="s">
        <v>1476</v>
      </c>
      <c r="H7291" s="30">
        <v>2.7878249999999998</v>
      </c>
      <c r="I7291" s="4"/>
      <c r="J7291" s="4" t="s">
        <v>856</v>
      </c>
      <c r="K7291" s="4"/>
      <c r="L7291" s="4">
        <v>1</v>
      </c>
      <c r="M7291" s="4" t="s">
        <v>1447</v>
      </c>
      <c r="N7291" s="4"/>
    </row>
    <row r="7292" spans="1:14" hidden="1" x14ac:dyDescent="0.3">
      <c r="A7292" s="4" t="s">
        <v>603</v>
      </c>
      <c r="B7292" s="4">
        <v>69</v>
      </c>
      <c r="C7292" s="4">
        <v>69</v>
      </c>
      <c r="D7292" s="4">
        <v>430</v>
      </c>
      <c r="E7292" s="4" t="s">
        <v>861</v>
      </c>
      <c r="F7292" s="9" t="s">
        <v>909</v>
      </c>
      <c r="G7292" s="4" t="s">
        <v>1476</v>
      </c>
      <c r="H7292" s="30">
        <v>2.7786150000000003</v>
      </c>
      <c r="I7292" s="4"/>
      <c r="J7292" s="4" t="s">
        <v>856</v>
      </c>
      <c r="K7292" s="4"/>
      <c r="L7292" s="4">
        <v>1</v>
      </c>
      <c r="M7292" s="4" t="s">
        <v>1447</v>
      </c>
      <c r="N7292" s="4"/>
    </row>
    <row r="7293" spans="1:14" hidden="1" x14ac:dyDescent="0.3">
      <c r="A7293" s="4" t="s">
        <v>603</v>
      </c>
      <c r="B7293" s="4">
        <v>69</v>
      </c>
      <c r="C7293" s="4">
        <v>69</v>
      </c>
      <c r="D7293" s="4">
        <v>430</v>
      </c>
      <c r="E7293" s="4" t="s">
        <v>861</v>
      </c>
      <c r="F7293" s="9" t="s">
        <v>910</v>
      </c>
      <c r="G7293" s="4" t="s">
        <v>1476</v>
      </c>
      <c r="H7293" s="30">
        <v>2.77915</v>
      </c>
      <c r="I7293" s="4"/>
      <c r="J7293" s="4" t="s">
        <v>856</v>
      </c>
      <c r="K7293" s="4"/>
      <c r="L7293" s="4">
        <v>1</v>
      </c>
      <c r="M7293" s="4" t="s">
        <v>1447</v>
      </c>
      <c r="N7293" s="4"/>
    </row>
    <row r="7294" spans="1:14" hidden="1" x14ac:dyDescent="0.3">
      <c r="A7294" s="4" t="s">
        <v>603</v>
      </c>
      <c r="B7294" s="4">
        <v>69</v>
      </c>
      <c r="C7294" s="4">
        <v>69</v>
      </c>
      <c r="D7294" s="4">
        <v>430</v>
      </c>
      <c r="E7294" s="4" t="s">
        <v>861</v>
      </c>
      <c r="F7294" s="9" t="s">
        <v>911</v>
      </c>
      <c r="G7294" s="4" t="s">
        <v>1476</v>
      </c>
      <c r="H7294" s="30">
        <v>2.8003900000000002</v>
      </c>
      <c r="I7294" s="4"/>
      <c r="J7294" s="4" t="s">
        <v>856</v>
      </c>
      <c r="K7294" s="4"/>
      <c r="L7294" s="4">
        <v>1</v>
      </c>
      <c r="M7294" s="4" t="s">
        <v>1447</v>
      </c>
      <c r="N7294" s="4"/>
    </row>
    <row r="7295" spans="1:14" hidden="1" x14ac:dyDescent="0.3">
      <c r="A7295" s="4" t="s">
        <v>603</v>
      </c>
      <c r="B7295" s="4">
        <v>69</v>
      </c>
      <c r="C7295" s="4">
        <v>69</v>
      </c>
      <c r="D7295" s="4">
        <v>430</v>
      </c>
      <c r="E7295" s="4" t="s">
        <v>861</v>
      </c>
      <c r="F7295" s="9" t="s">
        <v>916</v>
      </c>
      <c r="G7295" s="4" t="s">
        <v>1476</v>
      </c>
      <c r="H7295" s="30">
        <v>2.7322800000000003</v>
      </c>
      <c r="I7295" s="4"/>
      <c r="J7295" s="4" t="s">
        <v>856</v>
      </c>
      <c r="K7295" s="4"/>
      <c r="L7295" s="4">
        <v>1</v>
      </c>
      <c r="M7295" s="4" t="s">
        <v>1447</v>
      </c>
      <c r="N7295" s="4"/>
    </row>
    <row r="7296" spans="1:14" hidden="1" x14ac:dyDescent="0.3">
      <c r="A7296" s="4" t="s">
        <v>603</v>
      </c>
      <c r="B7296" s="4">
        <v>69</v>
      </c>
      <c r="C7296" s="4">
        <v>69</v>
      </c>
      <c r="D7296" s="4">
        <v>430</v>
      </c>
      <c r="E7296" s="4" t="s">
        <v>861</v>
      </c>
      <c r="F7296" s="9" t="s">
        <v>921</v>
      </c>
      <c r="G7296" s="4" t="s">
        <v>1476</v>
      </c>
      <c r="H7296" s="30">
        <v>2.706575</v>
      </c>
      <c r="I7296" s="4"/>
      <c r="J7296" s="4" t="s">
        <v>856</v>
      </c>
      <c r="K7296" s="4"/>
      <c r="L7296" s="4">
        <v>1</v>
      </c>
      <c r="M7296" s="4" t="s">
        <v>1447</v>
      </c>
      <c r="N7296" s="4"/>
    </row>
    <row r="7297" spans="1:14" hidden="1" x14ac:dyDescent="0.3">
      <c r="A7297" s="4" t="s">
        <v>603</v>
      </c>
      <c r="B7297" s="4">
        <v>69</v>
      </c>
      <c r="C7297" s="4">
        <v>69</v>
      </c>
      <c r="D7297" s="4">
        <v>430</v>
      </c>
      <c r="E7297" s="4" t="s">
        <v>861</v>
      </c>
      <c r="F7297" s="9" t="s">
        <v>1144</v>
      </c>
      <c r="G7297" s="4" t="s">
        <v>1476</v>
      </c>
      <c r="H7297" s="30">
        <v>2.639065</v>
      </c>
      <c r="I7297" s="4"/>
      <c r="J7297" s="4" t="s">
        <v>856</v>
      </c>
      <c r="K7297" s="4"/>
      <c r="L7297" s="4">
        <v>1</v>
      </c>
      <c r="M7297" s="4" t="s">
        <v>1447</v>
      </c>
      <c r="N7297" s="4"/>
    </row>
    <row r="7298" spans="1:14" hidden="1" x14ac:dyDescent="0.3">
      <c r="A7298" s="4" t="s">
        <v>603</v>
      </c>
      <c r="B7298" s="4">
        <v>69</v>
      </c>
      <c r="C7298" s="4">
        <v>69</v>
      </c>
      <c r="D7298" s="4">
        <v>430</v>
      </c>
      <c r="E7298" s="4" t="s">
        <v>861</v>
      </c>
      <c r="F7298" s="9" t="s">
        <v>922</v>
      </c>
      <c r="G7298" s="4" t="s">
        <v>967</v>
      </c>
      <c r="H7298" s="30">
        <v>2.7237450000000001</v>
      </c>
      <c r="I7298" s="4"/>
      <c r="J7298" s="4" t="s">
        <v>856</v>
      </c>
      <c r="K7298" s="4"/>
      <c r="L7298" s="4">
        <v>1</v>
      </c>
      <c r="M7298" s="4" t="s">
        <v>1447</v>
      </c>
      <c r="N7298" s="4"/>
    </row>
    <row r="7299" spans="1:14" hidden="1" x14ac:dyDescent="0.3">
      <c r="A7299" s="4" t="s">
        <v>603</v>
      </c>
      <c r="B7299" s="4">
        <v>69</v>
      </c>
      <c r="C7299" s="4">
        <v>69</v>
      </c>
      <c r="D7299" s="4">
        <v>430</v>
      </c>
      <c r="E7299" s="4" t="s">
        <v>861</v>
      </c>
      <c r="F7299" s="9" t="s">
        <v>904</v>
      </c>
      <c r="G7299" s="4" t="s">
        <v>967</v>
      </c>
      <c r="H7299" s="30">
        <v>2.7561749999999998</v>
      </c>
      <c r="I7299" s="4"/>
      <c r="J7299" s="4" t="s">
        <v>856</v>
      </c>
      <c r="K7299" s="4"/>
      <c r="L7299" s="4">
        <v>1</v>
      </c>
      <c r="M7299" s="4" t="s">
        <v>1447</v>
      </c>
      <c r="N7299" s="4"/>
    </row>
    <row r="7300" spans="1:14" hidden="1" x14ac:dyDescent="0.3">
      <c r="A7300" s="4" t="s">
        <v>603</v>
      </c>
      <c r="B7300" s="4">
        <v>69</v>
      </c>
      <c r="C7300" s="4">
        <v>69</v>
      </c>
      <c r="D7300" s="4">
        <v>430</v>
      </c>
      <c r="E7300" s="4" t="s">
        <v>861</v>
      </c>
      <c r="F7300" s="9" t="s">
        <v>905</v>
      </c>
      <c r="G7300" s="4" t="s">
        <v>967</v>
      </c>
      <c r="H7300" s="30">
        <v>2.7413999999999996</v>
      </c>
      <c r="I7300" s="4"/>
      <c r="J7300" s="4" t="s">
        <v>856</v>
      </c>
      <c r="K7300" s="4"/>
      <c r="L7300" s="4">
        <v>1</v>
      </c>
      <c r="M7300" s="4" t="s">
        <v>1447</v>
      </c>
      <c r="N7300" s="4"/>
    </row>
    <row r="7301" spans="1:14" hidden="1" x14ac:dyDescent="0.3">
      <c r="A7301" s="4" t="s">
        <v>603</v>
      </c>
      <c r="B7301" s="4">
        <v>69</v>
      </c>
      <c r="C7301" s="4">
        <v>69</v>
      </c>
      <c r="D7301" s="4">
        <v>430</v>
      </c>
      <c r="E7301" s="4" t="s">
        <v>861</v>
      </c>
      <c r="F7301" s="9" t="s">
        <v>906</v>
      </c>
      <c r="G7301" s="4" t="s">
        <v>967</v>
      </c>
      <c r="H7301" s="30">
        <v>2.6896249999999995</v>
      </c>
      <c r="I7301" s="4"/>
      <c r="J7301" s="4" t="s">
        <v>856</v>
      </c>
      <c r="K7301" s="4"/>
      <c r="L7301" s="4">
        <v>1</v>
      </c>
      <c r="M7301" s="4" t="s">
        <v>1447</v>
      </c>
      <c r="N7301" s="4"/>
    </row>
    <row r="7302" spans="1:14" hidden="1" x14ac:dyDescent="0.3">
      <c r="A7302" s="4" t="s">
        <v>603</v>
      </c>
      <c r="B7302" s="4">
        <v>69</v>
      </c>
      <c r="C7302" s="4">
        <v>69</v>
      </c>
      <c r="D7302" s="4">
        <v>430</v>
      </c>
      <c r="E7302" s="4" t="s">
        <v>861</v>
      </c>
      <c r="F7302" s="9" t="s">
        <v>903</v>
      </c>
      <c r="G7302" s="4" t="s">
        <v>967</v>
      </c>
      <c r="H7302" s="30">
        <v>2.71515</v>
      </c>
      <c r="I7302" s="4"/>
      <c r="J7302" s="4" t="s">
        <v>856</v>
      </c>
      <c r="K7302" s="4"/>
      <c r="L7302" s="4">
        <v>1</v>
      </c>
      <c r="M7302" s="4" t="s">
        <v>1447</v>
      </c>
      <c r="N7302" s="4"/>
    </row>
    <row r="7303" spans="1:14" hidden="1" x14ac:dyDescent="0.3">
      <c r="A7303" s="4" t="s">
        <v>603</v>
      </c>
      <c r="B7303" s="4">
        <v>69</v>
      </c>
      <c r="C7303" s="4">
        <v>69</v>
      </c>
      <c r="D7303" s="4">
        <v>430</v>
      </c>
      <c r="E7303" s="4" t="s">
        <v>861</v>
      </c>
      <c r="F7303" s="9" t="s">
        <v>907</v>
      </c>
      <c r="G7303" s="4" t="s">
        <v>967</v>
      </c>
      <c r="H7303" s="30">
        <v>2.7534100000000001</v>
      </c>
      <c r="I7303" s="4"/>
      <c r="J7303" s="4" t="s">
        <v>856</v>
      </c>
      <c r="K7303" s="4"/>
      <c r="L7303" s="4">
        <v>1</v>
      </c>
      <c r="M7303" s="4" t="s">
        <v>1447</v>
      </c>
      <c r="N7303" s="4"/>
    </row>
    <row r="7304" spans="1:14" hidden="1" x14ac:dyDescent="0.3">
      <c r="A7304" s="4" t="s">
        <v>603</v>
      </c>
      <c r="B7304" s="4">
        <v>69</v>
      </c>
      <c r="C7304" s="4">
        <v>69</v>
      </c>
      <c r="D7304" s="4">
        <v>430</v>
      </c>
      <c r="E7304" s="4" t="s">
        <v>861</v>
      </c>
      <c r="F7304" s="9" t="s">
        <v>908</v>
      </c>
      <c r="G7304" s="4" t="s">
        <v>967</v>
      </c>
      <c r="H7304" s="30">
        <v>2.7878249999999998</v>
      </c>
      <c r="I7304" s="4"/>
      <c r="J7304" s="4" t="s">
        <v>856</v>
      </c>
      <c r="K7304" s="4"/>
      <c r="L7304" s="4">
        <v>1</v>
      </c>
      <c r="M7304" s="4" t="s">
        <v>1447</v>
      </c>
      <c r="N7304" s="4"/>
    </row>
    <row r="7305" spans="1:14" hidden="1" x14ac:dyDescent="0.3">
      <c r="A7305" s="4" t="s">
        <v>603</v>
      </c>
      <c r="B7305" s="4">
        <v>69</v>
      </c>
      <c r="C7305" s="4">
        <v>69</v>
      </c>
      <c r="D7305" s="4">
        <v>430</v>
      </c>
      <c r="E7305" s="4" t="s">
        <v>861</v>
      </c>
      <c r="F7305" s="9" t="s">
        <v>909</v>
      </c>
      <c r="G7305" s="4" t="s">
        <v>967</v>
      </c>
      <c r="H7305" s="30">
        <v>2.7786150000000003</v>
      </c>
      <c r="I7305" s="4"/>
      <c r="J7305" s="4" t="s">
        <v>856</v>
      </c>
      <c r="K7305" s="4"/>
      <c r="L7305" s="4">
        <v>1</v>
      </c>
      <c r="M7305" s="4" t="s">
        <v>1447</v>
      </c>
      <c r="N7305" s="4"/>
    </row>
    <row r="7306" spans="1:14" hidden="1" x14ac:dyDescent="0.3">
      <c r="A7306" s="4" t="s">
        <v>603</v>
      </c>
      <c r="B7306" s="4">
        <v>69</v>
      </c>
      <c r="C7306" s="4">
        <v>69</v>
      </c>
      <c r="D7306" s="4">
        <v>430</v>
      </c>
      <c r="E7306" s="4" t="s">
        <v>861</v>
      </c>
      <c r="F7306" s="9" t="s">
        <v>910</v>
      </c>
      <c r="G7306" s="4" t="s">
        <v>967</v>
      </c>
      <c r="H7306" s="30">
        <v>2.77915</v>
      </c>
      <c r="I7306" s="4"/>
      <c r="J7306" s="4" t="s">
        <v>856</v>
      </c>
      <c r="K7306" s="4"/>
      <c r="L7306" s="4">
        <v>1</v>
      </c>
      <c r="M7306" s="4" t="s">
        <v>1447</v>
      </c>
      <c r="N7306" s="4"/>
    </row>
    <row r="7307" spans="1:14" hidden="1" x14ac:dyDescent="0.3">
      <c r="A7307" s="4" t="s">
        <v>603</v>
      </c>
      <c r="B7307" s="4">
        <v>69</v>
      </c>
      <c r="C7307" s="4">
        <v>69</v>
      </c>
      <c r="D7307" s="4">
        <v>430</v>
      </c>
      <c r="E7307" s="4" t="s">
        <v>861</v>
      </c>
      <c r="F7307" s="9" t="s">
        <v>911</v>
      </c>
      <c r="G7307" s="4" t="s">
        <v>967</v>
      </c>
      <c r="H7307" s="30">
        <v>2.8003900000000002</v>
      </c>
      <c r="I7307" s="4"/>
      <c r="J7307" s="4" t="s">
        <v>856</v>
      </c>
      <c r="K7307" s="4"/>
      <c r="L7307" s="4">
        <v>1</v>
      </c>
      <c r="M7307" s="4" t="s">
        <v>1447</v>
      </c>
      <c r="N7307" s="4"/>
    </row>
    <row r="7308" spans="1:14" hidden="1" x14ac:dyDescent="0.3">
      <c r="A7308" s="4" t="s">
        <v>603</v>
      </c>
      <c r="B7308" s="4">
        <v>69</v>
      </c>
      <c r="C7308" s="4">
        <v>69</v>
      </c>
      <c r="D7308" s="4">
        <v>430</v>
      </c>
      <c r="E7308" s="4" t="s">
        <v>861</v>
      </c>
      <c r="F7308" s="9" t="s">
        <v>916</v>
      </c>
      <c r="G7308" s="4" t="s">
        <v>967</v>
      </c>
      <c r="H7308" s="30">
        <v>2.7322800000000003</v>
      </c>
      <c r="I7308" s="4"/>
      <c r="J7308" s="4" t="s">
        <v>856</v>
      </c>
      <c r="K7308" s="4"/>
      <c r="L7308" s="4">
        <v>1</v>
      </c>
      <c r="M7308" s="4" t="s">
        <v>1447</v>
      </c>
      <c r="N7308" s="4"/>
    </row>
    <row r="7309" spans="1:14" hidden="1" x14ac:dyDescent="0.3">
      <c r="A7309" s="4" t="s">
        <v>603</v>
      </c>
      <c r="B7309" s="4">
        <v>69</v>
      </c>
      <c r="C7309" s="4">
        <v>69</v>
      </c>
      <c r="D7309" s="4">
        <v>430</v>
      </c>
      <c r="E7309" s="4" t="s">
        <v>861</v>
      </c>
      <c r="F7309" s="9" t="s">
        <v>921</v>
      </c>
      <c r="G7309" s="4" t="s">
        <v>967</v>
      </c>
      <c r="H7309" s="30">
        <v>2.706575</v>
      </c>
      <c r="I7309" s="4"/>
      <c r="J7309" s="4" t="s">
        <v>856</v>
      </c>
      <c r="K7309" s="4"/>
      <c r="L7309" s="4">
        <v>1</v>
      </c>
      <c r="M7309" s="4" t="s">
        <v>1447</v>
      </c>
      <c r="N7309" s="4"/>
    </row>
    <row r="7310" spans="1:14" hidden="1" x14ac:dyDescent="0.3">
      <c r="A7310" s="4" t="s">
        <v>603</v>
      </c>
      <c r="B7310" s="4">
        <v>69</v>
      </c>
      <c r="C7310" s="4">
        <v>69</v>
      </c>
      <c r="D7310" s="4">
        <v>430</v>
      </c>
      <c r="E7310" s="4" t="s">
        <v>861</v>
      </c>
      <c r="F7310" s="9" t="s">
        <v>1144</v>
      </c>
      <c r="G7310" s="4" t="s">
        <v>967</v>
      </c>
      <c r="H7310" s="30">
        <v>2.639065</v>
      </c>
      <c r="I7310" s="4"/>
      <c r="J7310" s="4" t="s">
        <v>856</v>
      </c>
      <c r="K7310" s="4"/>
      <c r="L7310" s="4">
        <v>1</v>
      </c>
      <c r="M7310" s="4" t="s">
        <v>1447</v>
      </c>
      <c r="N7310" s="4"/>
    </row>
    <row r="7311" spans="1:14" hidden="1" x14ac:dyDescent="0.3">
      <c r="A7311" s="4" t="s">
        <v>603</v>
      </c>
      <c r="B7311" s="4">
        <v>69</v>
      </c>
      <c r="C7311" s="4">
        <v>69</v>
      </c>
      <c r="D7311" s="4">
        <v>430</v>
      </c>
      <c r="E7311" s="4" t="s">
        <v>861</v>
      </c>
      <c r="F7311" s="12" t="s">
        <v>922</v>
      </c>
      <c r="G7311" s="4" t="s">
        <v>1760</v>
      </c>
      <c r="H7311" s="30">
        <v>10.154366660342756</v>
      </c>
      <c r="I7311" s="4"/>
      <c r="J7311" s="4" t="s">
        <v>856</v>
      </c>
      <c r="K7311" s="4"/>
      <c r="L7311" s="4">
        <v>1</v>
      </c>
      <c r="M7311" s="4" t="s">
        <v>1447</v>
      </c>
      <c r="N7311" s="4"/>
    </row>
    <row r="7312" spans="1:14" hidden="1" x14ac:dyDescent="0.3">
      <c r="A7312" s="4" t="s">
        <v>603</v>
      </c>
      <c r="B7312" s="4">
        <v>69</v>
      </c>
      <c r="C7312" s="4">
        <v>69</v>
      </c>
      <c r="D7312" s="4">
        <v>430</v>
      </c>
      <c r="E7312" s="4" t="s">
        <v>861</v>
      </c>
      <c r="F7312" s="12" t="s">
        <v>904</v>
      </c>
      <c r="G7312" s="4" t="s">
        <v>1760</v>
      </c>
      <c r="H7312" s="30">
        <v>8.5483618530884797</v>
      </c>
      <c r="I7312" s="4"/>
      <c r="J7312" s="4" t="s">
        <v>856</v>
      </c>
      <c r="K7312" s="4"/>
      <c r="L7312" s="4">
        <v>1</v>
      </c>
      <c r="M7312" s="4" t="s">
        <v>1447</v>
      </c>
      <c r="N7312" s="4"/>
    </row>
    <row r="7313" spans="1:14" hidden="1" x14ac:dyDescent="0.3">
      <c r="A7313" s="4" t="s">
        <v>603</v>
      </c>
      <c r="B7313" s="4">
        <v>69</v>
      </c>
      <c r="C7313" s="4">
        <v>69</v>
      </c>
      <c r="D7313" s="4">
        <v>430</v>
      </c>
      <c r="E7313" s="4" t="s">
        <v>861</v>
      </c>
      <c r="F7313" s="12" t="s">
        <v>905</v>
      </c>
      <c r="G7313" s="4" t="s">
        <v>1760</v>
      </c>
      <c r="H7313" s="30">
        <v>11.94965303410601</v>
      </c>
      <c r="I7313" s="4"/>
      <c r="J7313" s="4" t="s">
        <v>856</v>
      </c>
      <c r="K7313" s="4"/>
      <c r="L7313" s="4">
        <v>1</v>
      </c>
      <c r="M7313" s="4" t="s">
        <v>1447</v>
      </c>
      <c r="N7313" s="4"/>
    </row>
    <row r="7314" spans="1:14" hidden="1" x14ac:dyDescent="0.3">
      <c r="A7314" s="4" t="s">
        <v>603</v>
      </c>
      <c r="B7314" s="4">
        <v>69</v>
      </c>
      <c r="C7314" s="4">
        <v>69</v>
      </c>
      <c r="D7314" s="4">
        <v>430</v>
      </c>
      <c r="E7314" s="4" t="s">
        <v>861</v>
      </c>
      <c r="F7314" s="12" t="s">
        <v>906</v>
      </c>
      <c r="G7314" s="4" t="s">
        <v>1760</v>
      </c>
      <c r="H7314" s="30">
        <v>24.893396976929196</v>
      </c>
      <c r="I7314" s="4"/>
      <c r="J7314" s="4" t="s">
        <v>856</v>
      </c>
      <c r="K7314" s="4"/>
      <c r="L7314" s="4">
        <v>1</v>
      </c>
      <c r="M7314" s="4" t="s">
        <v>1447</v>
      </c>
      <c r="N7314" s="4"/>
    </row>
    <row r="7315" spans="1:14" hidden="1" x14ac:dyDescent="0.3">
      <c r="A7315" s="4" t="s">
        <v>603</v>
      </c>
      <c r="B7315" s="4">
        <v>69</v>
      </c>
      <c r="C7315" s="4">
        <v>69</v>
      </c>
      <c r="D7315" s="4">
        <v>430</v>
      </c>
      <c r="E7315" s="4" t="s">
        <v>861</v>
      </c>
      <c r="F7315" s="12" t="s">
        <v>903</v>
      </c>
      <c r="G7315" s="4" t="s">
        <v>1760</v>
      </c>
      <c r="H7315" s="30">
        <v>19.874983721838781</v>
      </c>
      <c r="I7315" s="4"/>
      <c r="J7315" s="4" t="s">
        <v>856</v>
      </c>
      <c r="K7315" s="4"/>
      <c r="L7315" s="4">
        <v>1</v>
      </c>
      <c r="M7315" s="4" t="s">
        <v>1447</v>
      </c>
      <c r="N7315" s="4"/>
    </row>
    <row r="7316" spans="1:14" hidden="1" x14ac:dyDescent="0.3">
      <c r="A7316" s="4" t="s">
        <v>603</v>
      </c>
      <c r="B7316" s="4">
        <v>69</v>
      </c>
      <c r="C7316" s="4">
        <v>69</v>
      </c>
      <c r="D7316" s="4">
        <v>430</v>
      </c>
      <c r="E7316" s="4" t="s">
        <v>861</v>
      </c>
      <c r="F7316" s="12" t="s">
        <v>907</v>
      </c>
      <c r="G7316" s="4" t="s">
        <v>1760</v>
      </c>
      <c r="H7316" s="30">
        <v>11.195934901570606</v>
      </c>
      <c r="I7316" s="4"/>
      <c r="J7316" s="4" t="s">
        <v>856</v>
      </c>
      <c r="K7316" s="4"/>
      <c r="L7316" s="4">
        <v>1</v>
      </c>
      <c r="M7316" s="4" t="s">
        <v>1447</v>
      </c>
      <c r="N7316" s="4"/>
    </row>
    <row r="7317" spans="1:14" hidden="1" x14ac:dyDescent="0.3">
      <c r="A7317" s="4" t="s">
        <v>603</v>
      </c>
      <c r="B7317" s="4">
        <v>69</v>
      </c>
      <c r="C7317" s="4">
        <v>69</v>
      </c>
      <c r="D7317" s="4">
        <v>430</v>
      </c>
      <c r="E7317" s="4" t="s">
        <v>861</v>
      </c>
      <c r="F7317" s="12" t="s">
        <v>908</v>
      </c>
      <c r="G7317" s="4" t="s">
        <v>1760</v>
      </c>
      <c r="H7317" s="30">
        <v>16.26117393645665</v>
      </c>
      <c r="I7317" s="4"/>
      <c r="J7317" s="4" t="s">
        <v>856</v>
      </c>
      <c r="K7317" s="4"/>
      <c r="L7317" s="4">
        <v>1</v>
      </c>
      <c r="M7317" s="4" t="s">
        <v>1447</v>
      </c>
      <c r="N7317" s="4"/>
    </row>
    <row r="7318" spans="1:14" hidden="1" x14ac:dyDescent="0.3">
      <c r="A7318" s="4" t="s">
        <v>603</v>
      </c>
      <c r="B7318" s="4">
        <v>69</v>
      </c>
      <c r="C7318" s="4">
        <v>69</v>
      </c>
      <c r="D7318" s="4">
        <v>430</v>
      </c>
      <c r="E7318" s="4" t="s">
        <v>861</v>
      </c>
      <c r="F7318" s="12" t="s">
        <v>909</v>
      </c>
      <c r="G7318" s="4" t="s">
        <v>1760</v>
      </c>
      <c r="H7318" s="30">
        <v>11.242820402914704</v>
      </c>
      <c r="I7318" s="4"/>
      <c r="J7318" s="4" t="s">
        <v>856</v>
      </c>
      <c r="K7318" s="4"/>
      <c r="L7318" s="4">
        <v>1</v>
      </c>
      <c r="M7318" s="4" t="s">
        <v>1447</v>
      </c>
      <c r="N7318" s="4"/>
    </row>
    <row r="7319" spans="1:14" hidden="1" x14ac:dyDescent="0.3">
      <c r="A7319" s="4" t="s">
        <v>603</v>
      </c>
      <c r="B7319" s="4">
        <v>69</v>
      </c>
      <c r="C7319" s="4">
        <v>69</v>
      </c>
      <c r="D7319" s="4">
        <v>430</v>
      </c>
      <c r="E7319" s="4" t="s">
        <v>861</v>
      </c>
      <c r="F7319" s="12" t="s">
        <v>910</v>
      </c>
      <c r="G7319" s="4" t="s">
        <v>1760</v>
      </c>
      <c r="H7319" s="30">
        <v>8.255606791029134</v>
      </c>
      <c r="I7319" s="4"/>
      <c r="J7319" s="4" t="s">
        <v>856</v>
      </c>
      <c r="K7319" s="4"/>
      <c r="L7319" s="4">
        <v>1</v>
      </c>
      <c r="M7319" s="4" t="s">
        <v>1447</v>
      </c>
      <c r="N7319" s="4"/>
    </row>
    <row r="7320" spans="1:14" hidden="1" x14ac:dyDescent="0.3">
      <c r="A7320" s="4" t="s">
        <v>603</v>
      </c>
      <c r="B7320" s="4">
        <v>69</v>
      </c>
      <c r="C7320" s="4">
        <v>69</v>
      </c>
      <c r="D7320" s="4">
        <v>430</v>
      </c>
      <c r="E7320" s="4" t="s">
        <v>861</v>
      </c>
      <c r="F7320" s="12" t="s">
        <v>911</v>
      </c>
      <c r="G7320" s="4" t="s">
        <v>1760</v>
      </c>
      <c r="H7320" s="30">
        <v>13.742275280898875</v>
      </c>
      <c r="I7320" s="4"/>
      <c r="J7320" s="4" t="s">
        <v>856</v>
      </c>
      <c r="K7320" s="4"/>
      <c r="L7320" s="4">
        <v>1</v>
      </c>
      <c r="M7320" s="4" t="s">
        <v>1447</v>
      </c>
      <c r="N7320" s="4"/>
    </row>
    <row r="7321" spans="1:14" hidden="1" x14ac:dyDescent="0.3">
      <c r="A7321" s="4" t="s">
        <v>603</v>
      </c>
      <c r="B7321" s="4">
        <v>69</v>
      </c>
      <c r="C7321" s="4">
        <v>69</v>
      </c>
      <c r="D7321" s="4">
        <v>430</v>
      </c>
      <c r="E7321" s="4" t="s">
        <v>861</v>
      </c>
      <c r="F7321" s="12" t="s">
        <v>916</v>
      </c>
      <c r="G7321" s="4" t="s">
        <v>1760</v>
      </c>
      <c r="H7321" s="30">
        <v>12.723538181215835</v>
      </c>
      <c r="I7321" s="4"/>
      <c r="J7321" s="4" t="s">
        <v>856</v>
      </c>
      <c r="K7321" s="4"/>
      <c r="L7321" s="4">
        <v>1</v>
      </c>
      <c r="M7321" s="4" t="s">
        <v>1447</v>
      </c>
      <c r="N7321" s="4"/>
    </row>
    <row r="7322" spans="1:14" hidden="1" x14ac:dyDescent="0.3">
      <c r="A7322" s="4" t="s">
        <v>603</v>
      </c>
      <c r="B7322" s="4">
        <v>69</v>
      </c>
      <c r="C7322" s="4">
        <v>69</v>
      </c>
      <c r="D7322" s="4">
        <v>430</v>
      </c>
      <c r="E7322" s="4" t="s">
        <v>861</v>
      </c>
      <c r="F7322" s="12" t="s">
        <v>921</v>
      </c>
      <c r="G7322" s="4" t="s">
        <v>1760</v>
      </c>
      <c r="H7322" s="30">
        <v>9.4570343602621421</v>
      </c>
      <c r="I7322" s="4"/>
      <c r="J7322" s="4" t="s">
        <v>856</v>
      </c>
      <c r="K7322" s="4"/>
      <c r="L7322" s="4">
        <v>1</v>
      </c>
      <c r="M7322" s="4" t="s">
        <v>1447</v>
      </c>
      <c r="N7322" s="4"/>
    </row>
    <row r="7323" spans="1:14" hidden="1" x14ac:dyDescent="0.3">
      <c r="A7323" s="4" t="s">
        <v>603</v>
      </c>
      <c r="B7323" s="4">
        <v>69</v>
      </c>
      <c r="C7323" s="4">
        <v>69</v>
      </c>
      <c r="D7323" s="4">
        <v>430</v>
      </c>
      <c r="E7323" s="4" t="s">
        <v>861</v>
      </c>
      <c r="F7323" s="12" t="s">
        <v>1144</v>
      </c>
      <c r="G7323" s="4" t="s">
        <v>1760</v>
      </c>
      <c r="H7323" s="30">
        <v>20.804466919511164</v>
      </c>
      <c r="I7323" s="4"/>
      <c r="J7323" s="4" t="s">
        <v>856</v>
      </c>
      <c r="K7323" s="4"/>
      <c r="L7323" s="4">
        <v>1</v>
      </c>
      <c r="M7323" s="4" t="s">
        <v>1447</v>
      </c>
      <c r="N7323" s="4"/>
    </row>
    <row r="7324" spans="1:14" hidden="1" x14ac:dyDescent="0.3">
      <c r="A7324" s="4" t="s">
        <v>603</v>
      </c>
      <c r="B7324" s="4">
        <v>69</v>
      </c>
      <c r="C7324" s="4">
        <v>69</v>
      </c>
      <c r="D7324" s="4">
        <v>430</v>
      </c>
      <c r="E7324" s="4" t="s">
        <v>861</v>
      </c>
      <c r="F7324" s="9" t="s">
        <v>922</v>
      </c>
      <c r="G7324" s="4" t="s">
        <v>1351</v>
      </c>
      <c r="H7324" s="30">
        <v>0</v>
      </c>
      <c r="I7324" s="4"/>
      <c r="J7324" s="4" t="s">
        <v>856</v>
      </c>
      <c r="K7324" s="4"/>
      <c r="L7324" s="4">
        <v>1</v>
      </c>
      <c r="M7324" s="4" t="s">
        <v>1447</v>
      </c>
      <c r="N7324" s="4"/>
    </row>
    <row r="7325" spans="1:14" hidden="1" x14ac:dyDescent="0.3">
      <c r="A7325" s="4" t="s">
        <v>603</v>
      </c>
      <c r="B7325" s="4">
        <v>69</v>
      </c>
      <c r="C7325" s="4">
        <v>69</v>
      </c>
      <c r="D7325" s="4">
        <v>430</v>
      </c>
      <c r="E7325" s="4" t="s">
        <v>861</v>
      </c>
      <c r="F7325" s="9" t="s">
        <v>904</v>
      </c>
      <c r="G7325" s="4" t="s">
        <v>1351</v>
      </c>
      <c r="H7325" s="30">
        <v>0</v>
      </c>
      <c r="I7325" s="4"/>
      <c r="J7325" s="4" t="s">
        <v>856</v>
      </c>
      <c r="K7325" s="4"/>
      <c r="L7325" s="4">
        <v>1</v>
      </c>
      <c r="M7325" s="4" t="s">
        <v>1447</v>
      </c>
      <c r="N7325" s="4"/>
    </row>
    <row r="7326" spans="1:14" hidden="1" x14ac:dyDescent="0.3">
      <c r="A7326" s="4" t="s">
        <v>603</v>
      </c>
      <c r="B7326" s="4">
        <v>69</v>
      </c>
      <c r="C7326" s="4">
        <v>69</v>
      </c>
      <c r="D7326" s="4">
        <v>430</v>
      </c>
      <c r="E7326" s="4" t="s">
        <v>861</v>
      </c>
      <c r="F7326" s="9" t="s">
        <v>905</v>
      </c>
      <c r="G7326" s="4" t="s">
        <v>1351</v>
      </c>
      <c r="H7326" s="30">
        <v>0</v>
      </c>
      <c r="I7326" s="4"/>
      <c r="J7326" s="4" t="s">
        <v>856</v>
      </c>
      <c r="K7326" s="4"/>
      <c r="L7326" s="4">
        <v>1</v>
      </c>
      <c r="M7326" s="4" t="s">
        <v>1447</v>
      </c>
      <c r="N7326" s="4"/>
    </row>
    <row r="7327" spans="1:14" hidden="1" x14ac:dyDescent="0.3">
      <c r="A7327" s="4" t="s">
        <v>603</v>
      </c>
      <c r="B7327" s="4">
        <v>69</v>
      </c>
      <c r="C7327" s="4">
        <v>69</v>
      </c>
      <c r="D7327" s="4">
        <v>430</v>
      </c>
      <c r="E7327" s="4" t="s">
        <v>861</v>
      </c>
      <c r="F7327" s="9" t="s">
        <v>906</v>
      </c>
      <c r="G7327" s="4" t="s">
        <v>1351</v>
      </c>
      <c r="H7327" s="30">
        <v>0</v>
      </c>
      <c r="I7327" s="4"/>
      <c r="J7327" s="4" t="s">
        <v>856</v>
      </c>
      <c r="K7327" s="4"/>
      <c r="L7327" s="4">
        <v>1</v>
      </c>
      <c r="M7327" s="4" t="s">
        <v>1447</v>
      </c>
      <c r="N7327" s="4"/>
    </row>
    <row r="7328" spans="1:14" hidden="1" x14ac:dyDescent="0.3">
      <c r="A7328" s="4" t="s">
        <v>603</v>
      </c>
      <c r="B7328" s="4">
        <v>69</v>
      </c>
      <c r="C7328" s="4">
        <v>69</v>
      </c>
      <c r="D7328" s="4">
        <v>430</v>
      </c>
      <c r="E7328" s="4" t="s">
        <v>861</v>
      </c>
      <c r="F7328" s="9" t="s">
        <v>903</v>
      </c>
      <c r="G7328" s="4" t="s">
        <v>1351</v>
      </c>
      <c r="H7328" s="30">
        <v>0</v>
      </c>
      <c r="I7328" s="4"/>
      <c r="J7328" s="4" t="s">
        <v>856</v>
      </c>
      <c r="K7328" s="4"/>
      <c r="L7328" s="4">
        <v>1</v>
      </c>
      <c r="M7328" s="4" t="s">
        <v>1447</v>
      </c>
      <c r="N7328" s="4"/>
    </row>
    <row r="7329" spans="1:14" hidden="1" x14ac:dyDescent="0.3">
      <c r="A7329" s="4" t="s">
        <v>603</v>
      </c>
      <c r="B7329" s="4">
        <v>69</v>
      </c>
      <c r="C7329" s="4">
        <v>69</v>
      </c>
      <c r="D7329" s="4">
        <v>430</v>
      </c>
      <c r="E7329" s="4" t="s">
        <v>861</v>
      </c>
      <c r="F7329" s="9" t="s">
        <v>907</v>
      </c>
      <c r="G7329" s="4" t="s">
        <v>1351</v>
      </c>
      <c r="H7329" s="30">
        <v>0</v>
      </c>
      <c r="I7329" s="4"/>
      <c r="J7329" s="4" t="s">
        <v>856</v>
      </c>
      <c r="K7329" s="4"/>
      <c r="L7329" s="4">
        <v>1</v>
      </c>
      <c r="M7329" s="4" t="s">
        <v>1447</v>
      </c>
      <c r="N7329" s="4"/>
    </row>
    <row r="7330" spans="1:14" hidden="1" x14ac:dyDescent="0.3">
      <c r="A7330" s="4" t="s">
        <v>603</v>
      </c>
      <c r="B7330" s="4">
        <v>69</v>
      </c>
      <c r="C7330" s="4">
        <v>69</v>
      </c>
      <c r="D7330" s="4">
        <v>430</v>
      </c>
      <c r="E7330" s="4" t="s">
        <v>861</v>
      </c>
      <c r="F7330" s="9" t="s">
        <v>908</v>
      </c>
      <c r="G7330" s="4" t="s">
        <v>1351</v>
      </c>
      <c r="H7330" s="30">
        <v>0</v>
      </c>
      <c r="I7330" s="4"/>
      <c r="J7330" s="4" t="s">
        <v>856</v>
      </c>
      <c r="K7330" s="4"/>
      <c r="L7330" s="4">
        <v>1</v>
      </c>
      <c r="M7330" s="4" t="s">
        <v>1447</v>
      </c>
      <c r="N7330" s="4"/>
    </row>
    <row r="7331" spans="1:14" hidden="1" x14ac:dyDescent="0.3">
      <c r="A7331" s="4" t="s">
        <v>603</v>
      </c>
      <c r="B7331" s="4">
        <v>69</v>
      </c>
      <c r="C7331" s="4">
        <v>69</v>
      </c>
      <c r="D7331" s="4">
        <v>430</v>
      </c>
      <c r="E7331" s="4" t="s">
        <v>861</v>
      </c>
      <c r="F7331" s="9" t="s">
        <v>909</v>
      </c>
      <c r="G7331" s="4" t="s">
        <v>1351</v>
      </c>
      <c r="H7331" s="30">
        <v>0</v>
      </c>
      <c r="I7331" s="4"/>
      <c r="J7331" s="4" t="s">
        <v>856</v>
      </c>
      <c r="K7331" s="4"/>
      <c r="L7331" s="4">
        <v>1</v>
      </c>
      <c r="M7331" s="4" t="s">
        <v>1447</v>
      </c>
      <c r="N7331" s="4"/>
    </row>
    <row r="7332" spans="1:14" hidden="1" x14ac:dyDescent="0.3">
      <c r="A7332" s="4" t="s">
        <v>603</v>
      </c>
      <c r="B7332" s="4">
        <v>69</v>
      </c>
      <c r="C7332" s="4">
        <v>69</v>
      </c>
      <c r="D7332" s="4">
        <v>430</v>
      </c>
      <c r="E7332" s="4" t="s">
        <v>861</v>
      </c>
      <c r="F7332" s="9" t="s">
        <v>910</v>
      </c>
      <c r="G7332" s="4" t="s">
        <v>1351</v>
      </c>
      <c r="H7332" s="30">
        <v>0</v>
      </c>
      <c r="I7332" s="4"/>
      <c r="J7332" s="4" t="s">
        <v>856</v>
      </c>
      <c r="K7332" s="4"/>
      <c r="L7332" s="4">
        <v>1</v>
      </c>
      <c r="M7332" s="4" t="s">
        <v>1447</v>
      </c>
      <c r="N7332" s="4"/>
    </row>
    <row r="7333" spans="1:14" hidden="1" x14ac:dyDescent="0.3">
      <c r="A7333" s="4" t="s">
        <v>603</v>
      </c>
      <c r="B7333" s="4">
        <v>69</v>
      </c>
      <c r="C7333" s="4">
        <v>69</v>
      </c>
      <c r="D7333" s="4">
        <v>430</v>
      </c>
      <c r="E7333" s="4" t="s">
        <v>861</v>
      </c>
      <c r="F7333" s="9" t="s">
        <v>911</v>
      </c>
      <c r="G7333" s="4" t="s">
        <v>1351</v>
      </c>
      <c r="H7333" s="30">
        <v>0</v>
      </c>
      <c r="I7333" s="4"/>
      <c r="J7333" s="4" t="s">
        <v>856</v>
      </c>
      <c r="K7333" s="4"/>
      <c r="L7333" s="4">
        <v>1</v>
      </c>
      <c r="M7333" s="4" t="s">
        <v>1447</v>
      </c>
      <c r="N7333" s="4"/>
    </row>
    <row r="7334" spans="1:14" hidden="1" x14ac:dyDescent="0.3">
      <c r="A7334" s="4" t="s">
        <v>603</v>
      </c>
      <c r="B7334" s="4">
        <v>69</v>
      </c>
      <c r="C7334" s="4">
        <v>69</v>
      </c>
      <c r="D7334" s="4">
        <v>430</v>
      </c>
      <c r="E7334" s="4" t="s">
        <v>861</v>
      </c>
      <c r="F7334" s="9" t="s">
        <v>916</v>
      </c>
      <c r="G7334" s="4" t="s">
        <v>1351</v>
      </c>
      <c r="H7334" s="30">
        <v>0</v>
      </c>
      <c r="I7334" s="4"/>
      <c r="J7334" s="4" t="s">
        <v>856</v>
      </c>
      <c r="K7334" s="4"/>
      <c r="L7334" s="4">
        <v>1</v>
      </c>
      <c r="M7334" s="4" t="s">
        <v>1447</v>
      </c>
      <c r="N7334" s="4"/>
    </row>
    <row r="7335" spans="1:14" hidden="1" x14ac:dyDescent="0.3">
      <c r="A7335" s="4" t="s">
        <v>603</v>
      </c>
      <c r="B7335" s="4">
        <v>69</v>
      </c>
      <c r="C7335" s="4">
        <v>69</v>
      </c>
      <c r="D7335" s="4">
        <v>430</v>
      </c>
      <c r="E7335" s="4" t="s">
        <v>861</v>
      </c>
      <c r="F7335" s="9" t="s">
        <v>921</v>
      </c>
      <c r="G7335" s="4" t="s">
        <v>1351</v>
      </c>
      <c r="H7335" s="30">
        <v>0</v>
      </c>
      <c r="I7335" s="4"/>
      <c r="J7335" s="4" t="s">
        <v>856</v>
      </c>
      <c r="K7335" s="4"/>
      <c r="L7335" s="4">
        <v>1</v>
      </c>
      <c r="M7335" s="4" t="s">
        <v>1447</v>
      </c>
      <c r="N7335" s="4"/>
    </row>
    <row r="7336" spans="1:14" hidden="1" x14ac:dyDescent="0.3">
      <c r="A7336" s="4" t="s">
        <v>603</v>
      </c>
      <c r="B7336" s="4">
        <v>69</v>
      </c>
      <c r="C7336" s="4">
        <v>69</v>
      </c>
      <c r="D7336" s="4">
        <v>430</v>
      </c>
      <c r="E7336" s="4" t="s">
        <v>861</v>
      </c>
      <c r="F7336" s="9" t="s">
        <v>1144</v>
      </c>
      <c r="G7336" s="4" t="s">
        <v>1351</v>
      </c>
      <c r="H7336" s="30">
        <v>0</v>
      </c>
      <c r="I7336" s="4"/>
      <c r="J7336" s="4" t="s">
        <v>856</v>
      </c>
      <c r="K7336" s="4"/>
      <c r="L7336" s="4">
        <v>1</v>
      </c>
      <c r="M7336" s="4" t="s">
        <v>1447</v>
      </c>
      <c r="N7336" s="4"/>
    </row>
    <row r="7337" spans="1:14" hidden="1" x14ac:dyDescent="0.3">
      <c r="A7337" s="4" t="s">
        <v>603</v>
      </c>
      <c r="B7337" s="4">
        <v>69</v>
      </c>
      <c r="C7337" s="4">
        <v>69</v>
      </c>
      <c r="D7337" s="4">
        <v>430</v>
      </c>
      <c r="E7337" s="4" t="s">
        <v>861</v>
      </c>
      <c r="F7337" s="12" t="s">
        <v>922</v>
      </c>
      <c r="G7337" s="4" t="s">
        <v>963</v>
      </c>
      <c r="H7337" s="30">
        <v>4.6219999999999999</v>
      </c>
      <c r="I7337" s="4"/>
      <c r="J7337" s="4" t="s">
        <v>856</v>
      </c>
      <c r="K7337" s="4"/>
      <c r="L7337" s="4">
        <v>1</v>
      </c>
      <c r="M7337" s="4" t="s">
        <v>1447</v>
      </c>
      <c r="N7337" s="4"/>
    </row>
    <row r="7338" spans="1:14" hidden="1" x14ac:dyDescent="0.3">
      <c r="A7338" s="4" t="s">
        <v>603</v>
      </c>
      <c r="B7338" s="4">
        <v>69</v>
      </c>
      <c r="C7338" s="4">
        <v>69</v>
      </c>
      <c r="D7338" s="4">
        <v>430</v>
      </c>
      <c r="E7338" s="4" t="s">
        <v>861</v>
      </c>
      <c r="F7338" s="12" t="s">
        <v>904</v>
      </c>
      <c r="G7338" s="4" t="s">
        <v>963</v>
      </c>
      <c r="H7338" s="30">
        <v>4.3220000000000001</v>
      </c>
      <c r="I7338" s="4"/>
      <c r="J7338" s="4" t="s">
        <v>856</v>
      </c>
      <c r="K7338" s="4"/>
      <c r="L7338" s="4">
        <v>1</v>
      </c>
      <c r="M7338" s="4" t="s">
        <v>1447</v>
      </c>
      <c r="N7338" s="4"/>
    </row>
    <row r="7339" spans="1:14" hidden="1" x14ac:dyDescent="0.3">
      <c r="A7339" s="4" t="s">
        <v>603</v>
      </c>
      <c r="B7339" s="4">
        <v>69</v>
      </c>
      <c r="C7339" s="4">
        <v>69</v>
      </c>
      <c r="D7339" s="4">
        <v>430</v>
      </c>
      <c r="E7339" s="4" t="s">
        <v>861</v>
      </c>
      <c r="F7339" s="12" t="s">
        <v>905</v>
      </c>
      <c r="G7339" s="4" t="s">
        <v>963</v>
      </c>
      <c r="H7339" s="30">
        <v>2.3569999999999998</v>
      </c>
      <c r="I7339" s="4"/>
      <c r="J7339" s="4" t="s">
        <v>856</v>
      </c>
      <c r="K7339" s="4"/>
      <c r="L7339" s="4">
        <v>1</v>
      </c>
      <c r="M7339" s="4" t="s">
        <v>1447</v>
      </c>
      <c r="N7339" s="4"/>
    </row>
    <row r="7340" spans="1:14" hidden="1" x14ac:dyDescent="0.3">
      <c r="A7340" s="4" t="s">
        <v>603</v>
      </c>
      <c r="B7340" s="4">
        <v>69</v>
      </c>
      <c r="C7340" s="4">
        <v>69</v>
      </c>
      <c r="D7340" s="4">
        <v>430</v>
      </c>
      <c r="E7340" s="4" t="s">
        <v>861</v>
      </c>
      <c r="F7340" s="12" t="s">
        <v>906</v>
      </c>
      <c r="G7340" s="4" t="s">
        <v>963</v>
      </c>
      <c r="H7340" s="30">
        <v>2.8069999999999999</v>
      </c>
      <c r="I7340" s="4"/>
      <c r="J7340" s="4" t="s">
        <v>856</v>
      </c>
      <c r="K7340" s="4"/>
      <c r="L7340" s="4">
        <v>1</v>
      </c>
      <c r="M7340" s="4" t="s">
        <v>1447</v>
      </c>
      <c r="N7340" s="4"/>
    </row>
    <row r="7341" spans="1:14" hidden="1" x14ac:dyDescent="0.3">
      <c r="A7341" s="4" t="s">
        <v>603</v>
      </c>
      <c r="B7341" s="4">
        <v>69</v>
      </c>
      <c r="C7341" s="4">
        <v>69</v>
      </c>
      <c r="D7341" s="4">
        <v>430</v>
      </c>
      <c r="E7341" s="4" t="s">
        <v>861</v>
      </c>
      <c r="F7341" s="12" t="s">
        <v>903</v>
      </c>
      <c r="G7341" s="4" t="s">
        <v>963</v>
      </c>
      <c r="H7341" s="30">
        <v>2.5109999999999997</v>
      </c>
      <c r="I7341" s="4"/>
      <c r="J7341" s="4" t="s">
        <v>856</v>
      </c>
      <c r="K7341" s="4"/>
      <c r="L7341" s="4">
        <v>1</v>
      </c>
      <c r="M7341" s="4" t="s">
        <v>1447</v>
      </c>
      <c r="N7341" s="4"/>
    </row>
    <row r="7342" spans="1:14" hidden="1" x14ac:dyDescent="0.3">
      <c r="A7342" s="4" t="s">
        <v>603</v>
      </c>
      <c r="B7342" s="4">
        <v>69</v>
      </c>
      <c r="C7342" s="4">
        <v>69</v>
      </c>
      <c r="D7342" s="4">
        <v>430</v>
      </c>
      <c r="E7342" s="4" t="s">
        <v>861</v>
      </c>
      <c r="F7342" s="12" t="s">
        <v>907</v>
      </c>
      <c r="G7342" s="4" t="s">
        <v>963</v>
      </c>
      <c r="H7342" s="30">
        <v>4.2190000000000003</v>
      </c>
      <c r="I7342" s="4"/>
      <c r="J7342" s="4" t="s">
        <v>856</v>
      </c>
      <c r="K7342" s="4"/>
      <c r="L7342" s="4">
        <v>1</v>
      </c>
      <c r="M7342" s="4" t="s">
        <v>1447</v>
      </c>
      <c r="N7342" s="4"/>
    </row>
    <row r="7343" spans="1:14" hidden="1" x14ac:dyDescent="0.3">
      <c r="A7343" s="4" t="s">
        <v>603</v>
      </c>
      <c r="B7343" s="4">
        <v>69</v>
      </c>
      <c r="C7343" s="4">
        <v>69</v>
      </c>
      <c r="D7343" s="4">
        <v>430</v>
      </c>
      <c r="E7343" s="4" t="s">
        <v>861</v>
      </c>
      <c r="F7343" s="12" t="s">
        <v>908</v>
      </c>
      <c r="G7343" s="4" t="s">
        <v>963</v>
      </c>
      <c r="H7343" s="30">
        <v>6.3310000000000004</v>
      </c>
      <c r="I7343" s="4"/>
      <c r="J7343" s="4" t="s">
        <v>856</v>
      </c>
      <c r="K7343" s="4"/>
      <c r="L7343" s="4">
        <v>1</v>
      </c>
      <c r="M7343" s="4" t="s">
        <v>1447</v>
      </c>
      <c r="N7343" s="4"/>
    </row>
    <row r="7344" spans="1:14" hidden="1" x14ac:dyDescent="0.3">
      <c r="A7344" s="4" t="s">
        <v>603</v>
      </c>
      <c r="B7344" s="4">
        <v>69</v>
      </c>
      <c r="C7344" s="4">
        <v>69</v>
      </c>
      <c r="D7344" s="4">
        <v>430</v>
      </c>
      <c r="E7344" s="4" t="s">
        <v>861</v>
      </c>
      <c r="F7344" s="12" t="s">
        <v>909</v>
      </c>
      <c r="G7344" s="4" t="s">
        <v>963</v>
      </c>
      <c r="H7344" s="30">
        <v>4.6989999999999998</v>
      </c>
      <c r="I7344" s="4"/>
      <c r="J7344" s="4" t="s">
        <v>856</v>
      </c>
      <c r="K7344" s="4"/>
      <c r="L7344" s="4">
        <v>1</v>
      </c>
      <c r="M7344" s="4" t="s">
        <v>1447</v>
      </c>
      <c r="N7344" s="4"/>
    </row>
    <row r="7345" spans="1:14" hidden="1" x14ac:dyDescent="0.3">
      <c r="A7345" s="4" t="s">
        <v>603</v>
      </c>
      <c r="B7345" s="4">
        <v>69</v>
      </c>
      <c r="C7345" s="4">
        <v>69</v>
      </c>
      <c r="D7345" s="4">
        <v>430</v>
      </c>
      <c r="E7345" s="4" t="s">
        <v>861</v>
      </c>
      <c r="F7345" s="12" t="s">
        <v>910</v>
      </c>
      <c r="G7345" s="4" t="s">
        <v>963</v>
      </c>
      <c r="H7345" s="30">
        <v>3.2450000000000001</v>
      </c>
      <c r="I7345" s="4"/>
      <c r="J7345" s="4" t="s">
        <v>856</v>
      </c>
      <c r="K7345" s="4"/>
      <c r="L7345" s="4">
        <v>1</v>
      </c>
      <c r="M7345" s="4" t="s">
        <v>1447</v>
      </c>
      <c r="N7345" s="4"/>
    </row>
    <row r="7346" spans="1:14" hidden="1" x14ac:dyDescent="0.3">
      <c r="A7346" s="4" t="s">
        <v>603</v>
      </c>
      <c r="B7346" s="4">
        <v>69</v>
      </c>
      <c r="C7346" s="4">
        <v>69</v>
      </c>
      <c r="D7346" s="4">
        <v>430</v>
      </c>
      <c r="E7346" s="4" t="s">
        <v>861</v>
      </c>
      <c r="F7346" s="12" t="s">
        <v>911</v>
      </c>
      <c r="G7346" s="4" t="s">
        <v>963</v>
      </c>
      <c r="H7346" s="30">
        <v>3.8339999999999996</v>
      </c>
      <c r="I7346" s="4"/>
      <c r="J7346" s="4" t="s">
        <v>856</v>
      </c>
      <c r="K7346" s="4"/>
      <c r="L7346" s="4">
        <v>1</v>
      </c>
      <c r="M7346" s="4" t="s">
        <v>1447</v>
      </c>
      <c r="N7346" s="4"/>
    </row>
    <row r="7347" spans="1:14" hidden="1" x14ac:dyDescent="0.3">
      <c r="A7347" s="4" t="s">
        <v>603</v>
      </c>
      <c r="B7347" s="4">
        <v>69</v>
      </c>
      <c r="C7347" s="4">
        <v>69</v>
      </c>
      <c r="D7347" s="4">
        <v>430</v>
      </c>
      <c r="E7347" s="4" t="s">
        <v>861</v>
      </c>
      <c r="F7347" s="12" t="s">
        <v>916</v>
      </c>
      <c r="G7347" s="4" t="s">
        <v>963</v>
      </c>
      <c r="H7347" s="30">
        <v>5.1050000000000013</v>
      </c>
      <c r="I7347" s="4"/>
      <c r="J7347" s="4" t="s">
        <v>856</v>
      </c>
      <c r="K7347" s="4"/>
      <c r="L7347" s="4">
        <v>1</v>
      </c>
      <c r="M7347" s="4" t="s">
        <v>1447</v>
      </c>
      <c r="N7347" s="4"/>
    </row>
    <row r="7348" spans="1:14" hidden="1" x14ac:dyDescent="0.3">
      <c r="A7348" s="4" t="s">
        <v>603</v>
      </c>
      <c r="B7348" s="4">
        <v>69</v>
      </c>
      <c r="C7348" s="4">
        <v>69</v>
      </c>
      <c r="D7348" s="4">
        <v>430</v>
      </c>
      <c r="E7348" s="4" t="s">
        <v>861</v>
      </c>
      <c r="F7348" s="12" t="s">
        <v>921</v>
      </c>
      <c r="G7348" s="4" t="s">
        <v>963</v>
      </c>
      <c r="H7348" s="30">
        <v>5.6760000000000002</v>
      </c>
      <c r="I7348" s="4"/>
      <c r="J7348" s="4" t="s">
        <v>856</v>
      </c>
      <c r="K7348" s="4"/>
      <c r="L7348" s="4">
        <v>1</v>
      </c>
      <c r="M7348" s="4" t="s">
        <v>1447</v>
      </c>
      <c r="N7348" s="4"/>
    </row>
    <row r="7349" spans="1:14" hidden="1" x14ac:dyDescent="0.3">
      <c r="A7349" s="4" t="s">
        <v>603</v>
      </c>
      <c r="B7349" s="4">
        <v>69</v>
      </c>
      <c r="C7349" s="4">
        <v>69</v>
      </c>
      <c r="D7349" s="4">
        <v>430</v>
      </c>
      <c r="E7349" s="4" t="s">
        <v>861</v>
      </c>
      <c r="F7349" s="12" t="s">
        <v>1144</v>
      </c>
      <c r="G7349" s="4" t="s">
        <v>963</v>
      </c>
      <c r="H7349" s="30">
        <v>2.093</v>
      </c>
      <c r="I7349" s="4"/>
      <c r="J7349" s="4" t="s">
        <v>856</v>
      </c>
      <c r="K7349" s="4"/>
      <c r="L7349" s="4">
        <v>1</v>
      </c>
      <c r="M7349" s="4" t="s">
        <v>1447</v>
      </c>
      <c r="N7349" s="4"/>
    </row>
    <row r="7350" spans="1:14" hidden="1" x14ac:dyDescent="0.3">
      <c r="A7350" s="4" t="s">
        <v>603</v>
      </c>
      <c r="B7350" s="4">
        <v>69</v>
      </c>
      <c r="C7350" s="4">
        <v>69</v>
      </c>
      <c r="D7350" s="4">
        <v>430</v>
      </c>
      <c r="E7350" s="4" t="s">
        <v>861</v>
      </c>
      <c r="F7350" s="12" t="s">
        <v>922</v>
      </c>
      <c r="G7350" s="4" t="s">
        <v>2227</v>
      </c>
      <c r="H7350" s="30">
        <v>70.373000000000019</v>
      </c>
      <c r="I7350" s="4"/>
      <c r="J7350" s="4" t="s">
        <v>856</v>
      </c>
      <c r="K7350" s="4"/>
      <c r="L7350" s="4">
        <v>1</v>
      </c>
      <c r="M7350" s="4" t="s">
        <v>1447</v>
      </c>
      <c r="N7350" s="4"/>
    </row>
    <row r="7351" spans="1:14" hidden="1" x14ac:dyDescent="0.3">
      <c r="A7351" s="4" t="s">
        <v>603</v>
      </c>
      <c r="B7351" s="4">
        <v>69</v>
      </c>
      <c r="C7351" s="4">
        <v>69</v>
      </c>
      <c r="D7351" s="4">
        <v>430</v>
      </c>
      <c r="E7351" s="4" t="s">
        <v>861</v>
      </c>
      <c r="F7351" s="12" t="s">
        <v>904</v>
      </c>
      <c r="G7351" s="4" t="s">
        <v>2227</v>
      </c>
      <c r="H7351" s="30">
        <v>71.020999999999987</v>
      </c>
      <c r="I7351" s="4"/>
      <c r="J7351" s="4" t="s">
        <v>856</v>
      </c>
      <c r="K7351" s="4"/>
      <c r="L7351" s="4">
        <v>1</v>
      </c>
      <c r="M7351" s="4" t="s">
        <v>1447</v>
      </c>
      <c r="N7351" s="4"/>
    </row>
    <row r="7352" spans="1:14" hidden="1" x14ac:dyDescent="0.3">
      <c r="A7352" s="4" t="s">
        <v>603</v>
      </c>
      <c r="B7352" s="4">
        <v>69</v>
      </c>
      <c r="C7352" s="4">
        <v>69</v>
      </c>
      <c r="D7352" s="4">
        <v>430</v>
      </c>
      <c r="E7352" s="4" t="s">
        <v>861</v>
      </c>
      <c r="F7352" s="12" t="s">
        <v>905</v>
      </c>
      <c r="G7352" s="4" t="s">
        <v>2227</v>
      </c>
      <c r="H7352" s="30">
        <v>68.858000000000004</v>
      </c>
      <c r="I7352" s="4"/>
      <c r="J7352" s="4" t="s">
        <v>856</v>
      </c>
      <c r="K7352" s="4"/>
      <c r="L7352" s="4">
        <v>1</v>
      </c>
      <c r="M7352" s="4" t="s">
        <v>1447</v>
      </c>
      <c r="N7352" s="4"/>
    </row>
    <row r="7353" spans="1:14" hidden="1" x14ac:dyDescent="0.3">
      <c r="A7353" s="4" t="s">
        <v>603</v>
      </c>
      <c r="B7353" s="4">
        <v>69</v>
      </c>
      <c r="C7353" s="4">
        <v>69</v>
      </c>
      <c r="D7353" s="4">
        <v>430</v>
      </c>
      <c r="E7353" s="4" t="s">
        <v>861</v>
      </c>
      <c r="F7353" s="12" t="s">
        <v>906</v>
      </c>
      <c r="G7353" s="4" t="s">
        <v>2227</v>
      </c>
      <c r="H7353" s="30">
        <v>69.637999999999991</v>
      </c>
      <c r="I7353" s="4"/>
      <c r="J7353" s="4" t="s">
        <v>856</v>
      </c>
      <c r="K7353" s="4"/>
      <c r="L7353" s="4">
        <v>1</v>
      </c>
      <c r="M7353" s="4" t="s">
        <v>1447</v>
      </c>
      <c r="N7353" s="4"/>
    </row>
    <row r="7354" spans="1:14" hidden="1" x14ac:dyDescent="0.3">
      <c r="A7354" s="4" t="s">
        <v>603</v>
      </c>
      <c r="B7354" s="4">
        <v>69</v>
      </c>
      <c r="C7354" s="4">
        <v>69</v>
      </c>
      <c r="D7354" s="4">
        <v>430</v>
      </c>
      <c r="E7354" s="4" t="s">
        <v>861</v>
      </c>
      <c r="F7354" s="12" t="s">
        <v>903</v>
      </c>
      <c r="G7354" s="4" t="s">
        <v>2227</v>
      </c>
      <c r="H7354" s="30">
        <v>72.907999999999987</v>
      </c>
      <c r="I7354" s="4"/>
      <c r="J7354" s="4" t="s">
        <v>856</v>
      </c>
      <c r="K7354" s="4"/>
      <c r="L7354" s="4">
        <v>1</v>
      </c>
      <c r="M7354" s="4" t="s">
        <v>1447</v>
      </c>
      <c r="N7354" s="4"/>
    </row>
    <row r="7355" spans="1:14" hidden="1" x14ac:dyDescent="0.3">
      <c r="A7355" s="4" t="s">
        <v>603</v>
      </c>
      <c r="B7355" s="4">
        <v>69</v>
      </c>
      <c r="C7355" s="4">
        <v>69</v>
      </c>
      <c r="D7355" s="4">
        <v>430</v>
      </c>
      <c r="E7355" s="4" t="s">
        <v>861</v>
      </c>
      <c r="F7355" s="12" t="s">
        <v>907</v>
      </c>
      <c r="G7355" s="4" t="s">
        <v>2227</v>
      </c>
      <c r="H7355" s="30">
        <v>73.664999999999992</v>
      </c>
      <c r="I7355" s="4"/>
      <c r="J7355" s="4" t="s">
        <v>856</v>
      </c>
      <c r="K7355" s="4"/>
      <c r="L7355" s="4">
        <v>1</v>
      </c>
      <c r="M7355" s="4" t="s">
        <v>1447</v>
      </c>
      <c r="N7355" s="4"/>
    </row>
    <row r="7356" spans="1:14" hidden="1" x14ac:dyDescent="0.3">
      <c r="A7356" s="4" t="s">
        <v>603</v>
      </c>
      <c r="B7356" s="4">
        <v>69</v>
      </c>
      <c r="C7356" s="4">
        <v>69</v>
      </c>
      <c r="D7356" s="4">
        <v>430</v>
      </c>
      <c r="E7356" s="4" t="s">
        <v>861</v>
      </c>
      <c r="F7356" s="12" t="s">
        <v>908</v>
      </c>
      <c r="G7356" s="4" t="s">
        <v>2227</v>
      </c>
      <c r="H7356" s="30">
        <v>73.12</v>
      </c>
      <c r="I7356" s="4"/>
      <c r="J7356" s="4" t="s">
        <v>856</v>
      </c>
      <c r="K7356" s="4"/>
      <c r="L7356" s="4">
        <v>1</v>
      </c>
      <c r="M7356" s="4" t="s">
        <v>1447</v>
      </c>
      <c r="N7356" s="4"/>
    </row>
    <row r="7357" spans="1:14" hidden="1" x14ac:dyDescent="0.3">
      <c r="A7357" s="4" t="s">
        <v>603</v>
      </c>
      <c r="B7357" s="4">
        <v>69</v>
      </c>
      <c r="C7357" s="4">
        <v>69</v>
      </c>
      <c r="D7357" s="4">
        <v>430</v>
      </c>
      <c r="E7357" s="4" t="s">
        <v>861</v>
      </c>
      <c r="F7357" s="12" t="s">
        <v>909</v>
      </c>
      <c r="G7357" s="4" t="s">
        <v>2227</v>
      </c>
      <c r="H7357" s="30">
        <v>71.433000000000007</v>
      </c>
      <c r="I7357" s="4"/>
      <c r="J7357" s="4" t="s">
        <v>856</v>
      </c>
      <c r="K7357" s="4"/>
      <c r="L7357" s="4">
        <v>1</v>
      </c>
      <c r="M7357" s="4" t="s">
        <v>1447</v>
      </c>
      <c r="N7357" s="4"/>
    </row>
    <row r="7358" spans="1:14" hidden="1" x14ac:dyDescent="0.3">
      <c r="A7358" s="4" t="s">
        <v>603</v>
      </c>
      <c r="B7358" s="4">
        <v>69</v>
      </c>
      <c r="C7358" s="4">
        <v>69</v>
      </c>
      <c r="D7358" s="4">
        <v>430</v>
      </c>
      <c r="E7358" s="4" t="s">
        <v>861</v>
      </c>
      <c r="F7358" s="12" t="s">
        <v>910</v>
      </c>
      <c r="G7358" s="4" t="s">
        <v>2227</v>
      </c>
      <c r="H7358" s="30">
        <v>72.923000000000002</v>
      </c>
      <c r="I7358" s="4"/>
      <c r="J7358" s="4" t="s">
        <v>856</v>
      </c>
      <c r="K7358" s="4"/>
      <c r="L7358" s="4">
        <v>1</v>
      </c>
      <c r="M7358" s="4" t="s">
        <v>1447</v>
      </c>
      <c r="N7358" s="4"/>
    </row>
    <row r="7359" spans="1:14" hidden="1" x14ac:dyDescent="0.3">
      <c r="A7359" s="4" t="s">
        <v>603</v>
      </c>
      <c r="B7359" s="4">
        <v>69</v>
      </c>
      <c r="C7359" s="4">
        <v>69</v>
      </c>
      <c r="D7359" s="4">
        <v>430</v>
      </c>
      <c r="E7359" s="4" t="s">
        <v>861</v>
      </c>
      <c r="F7359" s="12" t="s">
        <v>911</v>
      </c>
      <c r="G7359" s="4" t="s">
        <v>2227</v>
      </c>
      <c r="H7359" s="30">
        <v>70.468000000000004</v>
      </c>
      <c r="I7359" s="4"/>
      <c r="J7359" s="4" t="s">
        <v>856</v>
      </c>
      <c r="K7359" s="4"/>
      <c r="L7359" s="4">
        <v>1</v>
      </c>
      <c r="M7359" s="4" t="s">
        <v>1447</v>
      </c>
      <c r="N7359" s="4"/>
    </row>
    <row r="7360" spans="1:14" hidden="1" x14ac:dyDescent="0.3">
      <c r="A7360" s="4" t="s">
        <v>603</v>
      </c>
      <c r="B7360" s="4">
        <v>69</v>
      </c>
      <c r="C7360" s="4">
        <v>69</v>
      </c>
      <c r="D7360" s="4">
        <v>430</v>
      </c>
      <c r="E7360" s="4" t="s">
        <v>861</v>
      </c>
      <c r="F7360" s="12" t="s">
        <v>916</v>
      </c>
      <c r="G7360" s="4" t="s">
        <v>2227</v>
      </c>
      <c r="H7360" s="30">
        <v>70.789999999999978</v>
      </c>
      <c r="I7360" s="4"/>
      <c r="J7360" s="4" t="s">
        <v>856</v>
      </c>
      <c r="K7360" s="4"/>
      <c r="L7360" s="4">
        <v>1</v>
      </c>
      <c r="M7360" s="4" t="s">
        <v>1447</v>
      </c>
      <c r="N7360" s="4"/>
    </row>
    <row r="7361" spans="1:14" hidden="1" x14ac:dyDescent="0.3">
      <c r="A7361" s="4" t="s">
        <v>603</v>
      </c>
      <c r="B7361" s="4">
        <v>69</v>
      </c>
      <c r="C7361" s="4">
        <v>69</v>
      </c>
      <c r="D7361" s="4">
        <v>430</v>
      </c>
      <c r="E7361" s="4" t="s">
        <v>861</v>
      </c>
      <c r="F7361" s="12" t="s">
        <v>921</v>
      </c>
      <c r="G7361" s="4" t="s">
        <v>2227</v>
      </c>
      <c r="H7361" s="30">
        <v>71.122000000000014</v>
      </c>
      <c r="I7361" s="4"/>
      <c r="J7361" s="4" t="s">
        <v>856</v>
      </c>
      <c r="K7361" s="4"/>
      <c r="L7361" s="4">
        <v>1</v>
      </c>
      <c r="M7361" s="4" t="s">
        <v>1447</v>
      </c>
      <c r="N7361" s="4"/>
    </row>
    <row r="7362" spans="1:14" hidden="1" x14ac:dyDescent="0.3">
      <c r="A7362" s="4" t="s">
        <v>603</v>
      </c>
      <c r="B7362" s="4">
        <v>69</v>
      </c>
      <c r="C7362" s="4">
        <v>69</v>
      </c>
      <c r="D7362" s="4">
        <v>430</v>
      </c>
      <c r="E7362" s="4" t="s">
        <v>861</v>
      </c>
      <c r="F7362" s="12" t="s">
        <v>1144</v>
      </c>
      <c r="G7362" s="4" t="s">
        <v>2227</v>
      </c>
      <c r="H7362" s="30">
        <v>71.373000000000005</v>
      </c>
      <c r="I7362" s="4"/>
      <c r="J7362" s="4" t="s">
        <v>856</v>
      </c>
      <c r="K7362" s="4"/>
      <c r="L7362" s="4">
        <v>1</v>
      </c>
      <c r="M7362" s="4" t="s">
        <v>1447</v>
      </c>
      <c r="N7362" s="4"/>
    </row>
    <row r="7363" spans="1:14" hidden="1" x14ac:dyDescent="0.3">
      <c r="A7363" s="4" t="s">
        <v>603</v>
      </c>
      <c r="B7363" s="4">
        <v>69</v>
      </c>
      <c r="C7363" s="4">
        <v>69</v>
      </c>
      <c r="D7363" s="4">
        <v>430</v>
      </c>
      <c r="E7363" s="4" t="s">
        <v>861</v>
      </c>
      <c r="F7363" s="12" t="s">
        <v>922</v>
      </c>
      <c r="G7363" s="4" t="s">
        <v>2230</v>
      </c>
      <c r="H7363" s="30">
        <v>25.005000000000003</v>
      </c>
      <c r="I7363" s="4"/>
      <c r="J7363" s="4" t="s">
        <v>856</v>
      </c>
      <c r="K7363" s="4"/>
      <c r="L7363" s="4">
        <v>1</v>
      </c>
      <c r="M7363" s="4" t="s">
        <v>1447</v>
      </c>
      <c r="N7363" s="4"/>
    </row>
    <row r="7364" spans="1:14" hidden="1" x14ac:dyDescent="0.3">
      <c r="A7364" s="4" t="s">
        <v>603</v>
      </c>
      <c r="B7364" s="4">
        <v>69</v>
      </c>
      <c r="C7364" s="4">
        <v>69</v>
      </c>
      <c r="D7364" s="4">
        <v>430</v>
      </c>
      <c r="E7364" s="4" t="s">
        <v>861</v>
      </c>
      <c r="F7364" s="12" t="s">
        <v>904</v>
      </c>
      <c r="G7364" s="4" t="s">
        <v>2230</v>
      </c>
      <c r="H7364" s="30">
        <v>24.661000000000001</v>
      </c>
      <c r="I7364" s="4"/>
      <c r="J7364" s="4" t="s">
        <v>856</v>
      </c>
      <c r="K7364" s="4"/>
      <c r="L7364" s="4">
        <v>1</v>
      </c>
      <c r="M7364" s="4" t="s">
        <v>1447</v>
      </c>
      <c r="N7364" s="4"/>
    </row>
    <row r="7365" spans="1:14" hidden="1" x14ac:dyDescent="0.3">
      <c r="A7365" s="4" t="s">
        <v>603</v>
      </c>
      <c r="B7365" s="4">
        <v>69</v>
      </c>
      <c r="C7365" s="4">
        <v>69</v>
      </c>
      <c r="D7365" s="4">
        <v>430</v>
      </c>
      <c r="E7365" s="4" t="s">
        <v>861</v>
      </c>
      <c r="F7365" s="12" t="s">
        <v>905</v>
      </c>
      <c r="G7365" s="4" t="s">
        <v>2230</v>
      </c>
      <c r="H7365" s="30">
        <v>28.787999999999997</v>
      </c>
      <c r="I7365" s="4"/>
      <c r="J7365" s="4" t="s">
        <v>856</v>
      </c>
      <c r="K7365" s="4"/>
      <c r="L7365" s="4">
        <v>1</v>
      </c>
      <c r="M7365" s="4" t="s">
        <v>1447</v>
      </c>
      <c r="N7365" s="4"/>
    </row>
    <row r="7366" spans="1:14" hidden="1" x14ac:dyDescent="0.3">
      <c r="A7366" s="4" t="s">
        <v>603</v>
      </c>
      <c r="B7366" s="4">
        <v>69</v>
      </c>
      <c r="C7366" s="4">
        <v>69</v>
      </c>
      <c r="D7366" s="4">
        <v>430</v>
      </c>
      <c r="E7366" s="4" t="s">
        <v>861</v>
      </c>
      <c r="F7366" s="12" t="s">
        <v>906</v>
      </c>
      <c r="G7366" s="4" t="s">
        <v>2230</v>
      </c>
      <c r="H7366" s="30">
        <v>27.558000000000007</v>
      </c>
      <c r="I7366" s="4"/>
      <c r="J7366" s="4" t="s">
        <v>856</v>
      </c>
      <c r="K7366" s="4"/>
      <c r="L7366" s="4">
        <v>1</v>
      </c>
      <c r="M7366" s="4" t="s">
        <v>1447</v>
      </c>
      <c r="N7366" s="4"/>
    </row>
    <row r="7367" spans="1:14" hidden="1" x14ac:dyDescent="0.3">
      <c r="A7367" s="4" t="s">
        <v>603</v>
      </c>
      <c r="B7367" s="4">
        <v>69</v>
      </c>
      <c r="C7367" s="4">
        <v>69</v>
      </c>
      <c r="D7367" s="4">
        <v>430</v>
      </c>
      <c r="E7367" s="4" t="s">
        <v>861</v>
      </c>
      <c r="F7367" s="12" t="s">
        <v>903</v>
      </c>
      <c r="G7367" s="4" t="s">
        <v>2230</v>
      </c>
      <c r="H7367" s="30">
        <v>24.582999999999998</v>
      </c>
      <c r="I7367" s="4"/>
      <c r="J7367" s="4" t="s">
        <v>856</v>
      </c>
      <c r="K7367" s="4"/>
      <c r="L7367" s="4">
        <v>1</v>
      </c>
      <c r="M7367" s="4" t="s">
        <v>1447</v>
      </c>
      <c r="N7367" s="4"/>
    </row>
    <row r="7368" spans="1:14" hidden="1" x14ac:dyDescent="0.3">
      <c r="A7368" s="4" t="s">
        <v>603</v>
      </c>
      <c r="B7368" s="4">
        <v>69</v>
      </c>
      <c r="C7368" s="4">
        <v>69</v>
      </c>
      <c r="D7368" s="4">
        <v>430</v>
      </c>
      <c r="E7368" s="4" t="s">
        <v>861</v>
      </c>
      <c r="F7368" s="12" t="s">
        <v>907</v>
      </c>
      <c r="G7368" s="4" t="s">
        <v>2230</v>
      </c>
      <c r="H7368" s="30">
        <v>22.119999999999997</v>
      </c>
      <c r="I7368" s="4"/>
      <c r="J7368" s="4" t="s">
        <v>856</v>
      </c>
      <c r="K7368" s="4"/>
      <c r="L7368" s="4">
        <v>1</v>
      </c>
      <c r="M7368" s="4" t="s">
        <v>1447</v>
      </c>
      <c r="N7368" s="4"/>
    </row>
    <row r="7369" spans="1:14" hidden="1" x14ac:dyDescent="0.3">
      <c r="A7369" s="4" t="s">
        <v>603</v>
      </c>
      <c r="B7369" s="4">
        <v>69</v>
      </c>
      <c r="C7369" s="4">
        <v>69</v>
      </c>
      <c r="D7369" s="4">
        <v>430</v>
      </c>
      <c r="E7369" s="4" t="s">
        <v>861</v>
      </c>
      <c r="F7369" s="12" t="s">
        <v>908</v>
      </c>
      <c r="G7369" s="4" t="s">
        <v>2230</v>
      </c>
      <c r="H7369" s="30">
        <v>20.549999999999997</v>
      </c>
      <c r="I7369" s="4"/>
      <c r="J7369" s="4" t="s">
        <v>856</v>
      </c>
      <c r="K7369" s="4"/>
      <c r="L7369" s="4">
        <v>1</v>
      </c>
      <c r="M7369" s="4" t="s">
        <v>1447</v>
      </c>
      <c r="N7369" s="4"/>
    </row>
    <row r="7370" spans="1:14" hidden="1" x14ac:dyDescent="0.3">
      <c r="A7370" s="4" t="s">
        <v>603</v>
      </c>
      <c r="B7370" s="4">
        <v>69</v>
      </c>
      <c r="C7370" s="4">
        <v>69</v>
      </c>
      <c r="D7370" s="4">
        <v>430</v>
      </c>
      <c r="E7370" s="4" t="s">
        <v>861</v>
      </c>
      <c r="F7370" s="12" t="s">
        <v>909</v>
      </c>
      <c r="G7370" s="4" t="s">
        <v>2230</v>
      </c>
      <c r="H7370" s="30">
        <v>23.866999999999997</v>
      </c>
      <c r="I7370" s="4"/>
      <c r="J7370" s="4" t="s">
        <v>856</v>
      </c>
      <c r="K7370" s="4"/>
      <c r="L7370" s="4">
        <v>1</v>
      </c>
      <c r="M7370" s="4" t="s">
        <v>1447</v>
      </c>
      <c r="N7370" s="4"/>
    </row>
    <row r="7371" spans="1:14" hidden="1" x14ac:dyDescent="0.3">
      <c r="A7371" s="4" t="s">
        <v>603</v>
      </c>
      <c r="B7371" s="4">
        <v>69</v>
      </c>
      <c r="C7371" s="4">
        <v>69</v>
      </c>
      <c r="D7371" s="4">
        <v>430</v>
      </c>
      <c r="E7371" s="4" t="s">
        <v>861</v>
      </c>
      <c r="F7371" s="12" t="s">
        <v>910</v>
      </c>
      <c r="G7371" s="4" t="s">
        <v>2230</v>
      </c>
      <c r="H7371" s="30">
        <v>23.835000000000001</v>
      </c>
      <c r="I7371" s="4"/>
      <c r="J7371" s="4" t="s">
        <v>856</v>
      </c>
      <c r="K7371" s="4"/>
      <c r="L7371" s="4">
        <v>1</v>
      </c>
      <c r="M7371" s="4" t="s">
        <v>1447</v>
      </c>
      <c r="N7371" s="4"/>
    </row>
    <row r="7372" spans="1:14" hidden="1" x14ac:dyDescent="0.3">
      <c r="A7372" s="4" t="s">
        <v>603</v>
      </c>
      <c r="B7372" s="4">
        <v>69</v>
      </c>
      <c r="C7372" s="4">
        <v>69</v>
      </c>
      <c r="D7372" s="4">
        <v>430</v>
      </c>
      <c r="E7372" s="4" t="s">
        <v>861</v>
      </c>
      <c r="F7372" s="12" t="s">
        <v>911</v>
      </c>
      <c r="G7372" s="4" t="s">
        <v>2230</v>
      </c>
      <c r="H7372" s="30">
        <v>25.7</v>
      </c>
      <c r="I7372" s="4"/>
      <c r="J7372" s="4" t="s">
        <v>856</v>
      </c>
      <c r="K7372" s="4"/>
      <c r="L7372" s="4">
        <v>1</v>
      </c>
      <c r="M7372" s="4" t="s">
        <v>1447</v>
      </c>
      <c r="N7372" s="4"/>
    </row>
    <row r="7373" spans="1:14" hidden="1" x14ac:dyDescent="0.3">
      <c r="A7373" s="4" t="s">
        <v>603</v>
      </c>
      <c r="B7373" s="4">
        <v>69</v>
      </c>
      <c r="C7373" s="4">
        <v>69</v>
      </c>
      <c r="D7373" s="4">
        <v>430</v>
      </c>
      <c r="E7373" s="4" t="s">
        <v>861</v>
      </c>
      <c r="F7373" s="12" t="s">
        <v>916</v>
      </c>
      <c r="G7373" s="4" t="s">
        <v>2230</v>
      </c>
      <c r="H7373" s="30">
        <v>24.105000000000004</v>
      </c>
      <c r="I7373" s="4"/>
      <c r="J7373" s="4" t="s">
        <v>856</v>
      </c>
      <c r="K7373" s="4"/>
      <c r="L7373" s="4">
        <v>1</v>
      </c>
      <c r="M7373" s="4" t="s">
        <v>1447</v>
      </c>
      <c r="N7373" s="4"/>
    </row>
    <row r="7374" spans="1:14" hidden="1" x14ac:dyDescent="0.3">
      <c r="A7374" s="4" t="s">
        <v>603</v>
      </c>
      <c r="B7374" s="4">
        <v>69</v>
      </c>
      <c r="C7374" s="4">
        <v>69</v>
      </c>
      <c r="D7374" s="4">
        <v>430</v>
      </c>
      <c r="E7374" s="4" t="s">
        <v>861</v>
      </c>
      <c r="F7374" s="12" t="s">
        <v>921</v>
      </c>
      <c r="G7374" s="4" t="s">
        <v>2230</v>
      </c>
      <c r="H7374" s="30">
        <v>23.202999999999999</v>
      </c>
      <c r="I7374" s="4"/>
      <c r="J7374" s="4" t="s">
        <v>856</v>
      </c>
      <c r="K7374" s="4"/>
      <c r="L7374" s="4">
        <v>1</v>
      </c>
      <c r="M7374" s="4" t="s">
        <v>1447</v>
      </c>
      <c r="N7374" s="4"/>
    </row>
    <row r="7375" spans="1:14" hidden="1" x14ac:dyDescent="0.3">
      <c r="A7375" s="4" t="s">
        <v>603</v>
      </c>
      <c r="B7375" s="4">
        <v>69</v>
      </c>
      <c r="C7375" s="4">
        <v>69</v>
      </c>
      <c r="D7375" s="4">
        <v>430</v>
      </c>
      <c r="E7375" s="4" t="s">
        <v>861</v>
      </c>
      <c r="F7375" s="12" t="s">
        <v>1144</v>
      </c>
      <c r="G7375" s="4" t="s">
        <v>2230</v>
      </c>
      <c r="H7375" s="30">
        <v>26.535</v>
      </c>
      <c r="I7375" s="4"/>
      <c r="J7375" s="4" t="s">
        <v>856</v>
      </c>
      <c r="K7375" s="4"/>
      <c r="L7375" s="4">
        <v>1</v>
      </c>
      <c r="M7375" s="4" t="s">
        <v>1447</v>
      </c>
      <c r="N7375" s="4"/>
    </row>
    <row r="7376" spans="1:14" hidden="1" x14ac:dyDescent="0.3">
      <c r="A7376" s="4" t="s">
        <v>603</v>
      </c>
      <c r="B7376" s="4">
        <v>69</v>
      </c>
      <c r="C7376" s="4">
        <v>69</v>
      </c>
      <c r="D7376" s="4">
        <v>430</v>
      </c>
      <c r="E7376" s="4" t="s">
        <v>861</v>
      </c>
      <c r="F7376" s="9" t="s">
        <v>922</v>
      </c>
      <c r="G7376" s="4" t="s">
        <v>943</v>
      </c>
      <c r="H7376" s="30">
        <v>95.378000000000014</v>
      </c>
      <c r="I7376" s="4"/>
      <c r="J7376" s="4" t="s">
        <v>856</v>
      </c>
      <c r="K7376" s="4"/>
      <c r="L7376" s="4">
        <v>1</v>
      </c>
      <c r="M7376" s="4" t="s">
        <v>1447</v>
      </c>
      <c r="N7376" s="4"/>
    </row>
    <row r="7377" spans="1:14" hidden="1" x14ac:dyDescent="0.3">
      <c r="A7377" s="4" t="s">
        <v>603</v>
      </c>
      <c r="B7377" s="4">
        <v>69</v>
      </c>
      <c r="C7377" s="4">
        <v>69</v>
      </c>
      <c r="D7377" s="4">
        <v>430</v>
      </c>
      <c r="E7377" s="4" t="s">
        <v>861</v>
      </c>
      <c r="F7377" s="9" t="s">
        <v>904</v>
      </c>
      <c r="G7377" s="4" t="s">
        <v>943</v>
      </c>
      <c r="H7377" s="30">
        <v>95.681999999999988</v>
      </c>
      <c r="I7377" s="4"/>
      <c r="J7377" s="4" t="s">
        <v>856</v>
      </c>
      <c r="K7377" s="4"/>
      <c r="L7377" s="4">
        <v>1</v>
      </c>
      <c r="M7377" s="4" t="s">
        <v>1447</v>
      </c>
      <c r="N7377" s="4"/>
    </row>
    <row r="7378" spans="1:14" hidden="1" x14ac:dyDescent="0.3">
      <c r="A7378" s="4" t="s">
        <v>603</v>
      </c>
      <c r="B7378" s="4">
        <v>69</v>
      </c>
      <c r="C7378" s="4">
        <v>69</v>
      </c>
      <c r="D7378" s="4">
        <v>430</v>
      </c>
      <c r="E7378" s="4" t="s">
        <v>861</v>
      </c>
      <c r="F7378" s="9" t="s">
        <v>905</v>
      </c>
      <c r="G7378" s="4" t="s">
        <v>943</v>
      </c>
      <c r="H7378" s="30">
        <v>97.646000000000001</v>
      </c>
      <c r="I7378" s="4"/>
      <c r="J7378" s="4" t="s">
        <v>856</v>
      </c>
      <c r="K7378" s="4"/>
      <c r="L7378" s="4">
        <v>1</v>
      </c>
      <c r="M7378" s="4" t="s">
        <v>1447</v>
      </c>
      <c r="N7378" s="4"/>
    </row>
    <row r="7379" spans="1:14" hidden="1" x14ac:dyDescent="0.3">
      <c r="A7379" s="4" t="s">
        <v>603</v>
      </c>
      <c r="B7379" s="4">
        <v>69</v>
      </c>
      <c r="C7379" s="4">
        <v>69</v>
      </c>
      <c r="D7379" s="4">
        <v>430</v>
      </c>
      <c r="E7379" s="4" t="s">
        <v>861</v>
      </c>
      <c r="F7379" s="9" t="s">
        <v>906</v>
      </c>
      <c r="G7379" s="4" t="s">
        <v>943</v>
      </c>
      <c r="H7379" s="30">
        <v>97.195999999999998</v>
      </c>
      <c r="I7379" s="4"/>
      <c r="J7379" s="4" t="s">
        <v>856</v>
      </c>
      <c r="K7379" s="4"/>
      <c r="L7379" s="4">
        <v>1</v>
      </c>
      <c r="M7379" s="4" t="s">
        <v>1447</v>
      </c>
      <c r="N7379" s="4"/>
    </row>
    <row r="7380" spans="1:14" hidden="1" x14ac:dyDescent="0.3">
      <c r="A7380" s="4" t="s">
        <v>603</v>
      </c>
      <c r="B7380" s="4">
        <v>69</v>
      </c>
      <c r="C7380" s="4">
        <v>69</v>
      </c>
      <c r="D7380" s="4">
        <v>430</v>
      </c>
      <c r="E7380" s="4" t="s">
        <v>861</v>
      </c>
      <c r="F7380" s="9" t="s">
        <v>903</v>
      </c>
      <c r="G7380" s="4" t="s">
        <v>943</v>
      </c>
      <c r="H7380" s="30">
        <v>97.490999999999985</v>
      </c>
      <c r="I7380" s="4"/>
      <c r="J7380" s="4" t="s">
        <v>856</v>
      </c>
      <c r="K7380" s="4"/>
      <c r="L7380" s="4">
        <v>1</v>
      </c>
      <c r="M7380" s="4" t="s">
        <v>1447</v>
      </c>
      <c r="N7380" s="4"/>
    </row>
    <row r="7381" spans="1:14" hidden="1" x14ac:dyDescent="0.3">
      <c r="A7381" s="4" t="s">
        <v>603</v>
      </c>
      <c r="B7381" s="4">
        <v>69</v>
      </c>
      <c r="C7381" s="4">
        <v>69</v>
      </c>
      <c r="D7381" s="4">
        <v>430</v>
      </c>
      <c r="E7381" s="4" t="s">
        <v>861</v>
      </c>
      <c r="F7381" s="9" t="s">
        <v>907</v>
      </c>
      <c r="G7381" s="4" t="s">
        <v>943</v>
      </c>
      <c r="H7381" s="30">
        <v>95.784999999999997</v>
      </c>
      <c r="I7381" s="4"/>
      <c r="J7381" s="4" t="s">
        <v>856</v>
      </c>
      <c r="K7381" s="4"/>
      <c r="L7381" s="4">
        <v>1</v>
      </c>
      <c r="M7381" s="4" t="s">
        <v>1447</v>
      </c>
      <c r="N7381" s="4"/>
    </row>
    <row r="7382" spans="1:14" hidden="1" x14ac:dyDescent="0.3">
      <c r="A7382" s="4" t="s">
        <v>603</v>
      </c>
      <c r="B7382" s="4">
        <v>69</v>
      </c>
      <c r="C7382" s="4">
        <v>69</v>
      </c>
      <c r="D7382" s="4">
        <v>430</v>
      </c>
      <c r="E7382" s="4" t="s">
        <v>861</v>
      </c>
      <c r="F7382" s="9" t="s">
        <v>908</v>
      </c>
      <c r="G7382" s="4" t="s">
        <v>943</v>
      </c>
      <c r="H7382" s="30">
        <v>93.67</v>
      </c>
      <c r="I7382" s="4"/>
      <c r="J7382" s="4" t="s">
        <v>856</v>
      </c>
      <c r="K7382" s="4"/>
      <c r="L7382" s="4">
        <v>1</v>
      </c>
      <c r="M7382" s="4" t="s">
        <v>1447</v>
      </c>
      <c r="N7382" s="4"/>
    </row>
    <row r="7383" spans="1:14" hidden="1" x14ac:dyDescent="0.3">
      <c r="A7383" s="4" t="s">
        <v>603</v>
      </c>
      <c r="B7383" s="4">
        <v>69</v>
      </c>
      <c r="C7383" s="4">
        <v>69</v>
      </c>
      <c r="D7383" s="4">
        <v>430</v>
      </c>
      <c r="E7383" s="4" t="s">
        <v>861</v>
      </c>
      <c r="F7383" s="9" t="s">
        <v>909</v>
      </c>
      <c r="G7383" s="4" t="s">
        <v>943</v>
      </c>
      <c r="H7383" s="30">
        <v>95.300000000000011</v>
      </c>
      <c r="I7383" s="4"/>
      <c r="J7383" s="4" t="s">
        <v>856</v>
      </c>
      <c r="K7383" s="4"/>
      <c r="L7383" s="4">
        <v>1</v>
      </c>
      <c r="M7383" s="4" t="s">
        <v>1447</v>
      </c>
      <c r="N7383" s="4"/>
    </row>
    <row r="7384" spans="1:14" hidden="1" x14ac:dyDescent="0.3">
      <c r="A7384" s="4" t="s">
        <v>603</v>
      </c>
      <c r="B7384" s="4">
        <v>69</v>
      </c>
      <c r="C7384" s="4">
        <v>69</v>
      </c>
      <c r="D7384" s="4">
        <v>430</v>
      </c>
      <c r="E7384" s="4" t="s">
        <v>861</v>
      </c>
      <c r="F7384" s="9" t="s">
        <v>910</v>
      </c>
      <c r="G7384" s="4" t="s">
        <v>943</v>
      </c>
      <c r="H7384" s="30">
        <v>96.75800000000001</v>
      </c>
      <c r="I7384" s="4"/>
      <c r="J7384" s="4" t="s">
        <v>856</v>
      </c>
      <c r="K7384" s="4"/>
      <c r="L7384" s="4">
        <v>1</v>
      </c>
      <c r="M7384" s="4" t="s">
        <v>1447</v>
      </c>
      <c r="N7384" s="4"/>
    </row>
    <row r="7385" spans="1:14" hidden="1" x14ac:dyDescent="0.3">
      <c r="A7385" s="4" t="s">
        <v>603</v>
      </c>
      <c r="B7385" s="4">
        <v>69</v>
      </c>
      <c r="C7385" s="4">
        <v>69</v>
      </c>
      <c r="D7385" s="4">
        <v>430</v>
      </c>
      <c r="E7385" s="4" t="s">
        <v>861</v>
      </c>
      <c r="F7385" s="9" t="s">
        <v>911</v>
      </c>
      <c r="G7385" s="4" t="s">
        <v>943</v>
      </c>
      <c r="H7385" s="30">
        <v>96.168000000000006</v>
      </c>
      <c r="I7385" s="4"/>
      <c r="J7385" s="4" t="s">
        <v>856</v>
      </c>
      <c r="K7385" s="4"/>
      <c r="L7385" s="4">
        <v>1</v>
      </c>
      <c r="M7385" s="4" t="s">
        <v>1447</v>
      </c>
      <c r="N7385" s="4"/>
    </row>
    <row r="7386" spans="1:14" hidden="1" x14ac:dyDescent="0.3">
      <c r="A7386" s="4" t="s">
        <v>603</v>
      </c>
      <c r="B7386" s="4">
        <v>69</v>
      </c>
      <c r="C7386" s="4">
        <v>69</v>
      </c>
      <c r="D7386" s="4">
        <v>430</v>
      </c>
      <c r="E7386" s="4" t="s">
        <v>861</v>
      </c>
      <c r="F7386" s="9" t="s">
        <v>916</v>
      </c>
      <c r="G7386" s="4" t="s">
        <v>943</v>
      </c>
      <c r="H7386" s="30">
        <v>94.894999999999982</v>
      </c>
      <c r="I7386" s="4"/>
      <c r="J7386" s="4" t="s">
        <v>856</v>
      </c>
      <c r="K7386" s="4"/>
      <c r="L7386" s="4">
        <v>1</v>
      </c>
      <c r="M7386" s="4" t="s">
        <v>1447</v>
      </c>
      <c r="N7386" s="4"/>
    </row>
    <row r="7387" spans="1:14" hidden="1" x14ac:dyDescent="0.3">
      <c r="A7387" s="4" t="s">
        <v>603</v>
      </c>
      <c r="B7387" s="4">
        <v>69</v>
      </c>
      <c r="C7387" s="4">
        <v>69</v>
      </c>
      <c r="D7387" s="4">
        <v>430</v>
      </c>
      <c r="E7387" s="4" t="s">
        <v>861</v>
      </c>
      <c r="F7387" s="9" t="s">
        <v>921</v>
      </c>
      <c r="G7387" s="4" t="s">
        <v>943</v>
      </c>
      <c r="H7387" s="30">
        <v>94.325000000000017</v>
      </c>
      <c r="I7387" s="4"/>
      <c r="J7387" s="4" t="s">
        <v>856</v>
      </c>
      <c r="K7387" s="4"/>
      <c r="L7387" s="4">
        <v>1</v>
      </c>
      <c r="M7387" s="4" t="s">
        <v>1447</v>
      </c>
      <c r="N7387" s="4"/>
    </row>
    <row r="7388" spans="1:14" hidden="1" x14ac:dyDescent="0.3">
      <c r="A7388" s="4" t="s">
        <v>603</v>
      </c>
      <c r="B7388" s="4">
        <v>69</v>
      </c>
      <c r="C7388" s="4">
        <v>69</v>
      </c>
      <c r="D7388" s="4">
        <v>430</v>
      </c>
      <c r="E7388" s="4" t="s">
        <v>861</v>
      </c>
      <c r="F7388" s="9" t="s">
        <v>1144</v>
      </c>
      <c r="G7388" s="4" t="s">
        <v>943</v>
      </c>
      <c r="H7388" s="30">
        <v>97.908000000000001</v>
      </c>
      <c r="I7388" s="4"/>
      <c r="J7388" s="4" t="s">
        <v>856</v>
      </c>
      <c r="K7388" s="4"/>
      <c r="L7388" s="4">
        <v>1</v>
      </c>
      <c r="M7388" s="4" t="s">
        <v>1447</v>
      </c>
      <c r="N7388" s="4"/>
    </row>
    <row r="7389" spans="1:14" hidden="1" x14ac:dyDescent="0.3">
      <c r="A7389" s="4" t="s">
        <v>603</v>
      </c>
      <c r="B7389" s="4">
        <v>69</v>
      </c>
      <c r="C7389" s="4">
        <v>69</v>
      </c>
      <c r="D7389" s="4">
        <v>430</v>
      </c>
      <c r="E7389" s="4" t="s">
        <v>861</v>
      </c>
      <c r="F7389" s="9" t="s">
        <v>922</v>
      </c>
      <c r="G7389" s="4" t="s">
        <v>1448</v>
      </c>
      <c r="H7389" s="29">
        <v>146.77223219138915</v>
      </c>
      <c r="I7389" s="29">
        <v>8.7216165872783975</v>
      </c>
      <c r="J7389" s="4" t="s">
        <v>1440</v>
      </c>
      <c r="K7389" s="4"/>
      <c r="L7389" s="4">
        <v>1</v>
      </c>
      <c r="M7389" s="4" t="s">
        <v>1447</v>
      </c>
      <c r="N7389" s="4"/>
    </row>
    <row r="7390" spans="1:14" hidden="1" x14ac:dyDescent="0.3">
      <c r="A7390" s="4" t="s">
        <v>603</v>
      </c>
      <c r="B7390" s="4">
        <v>69</v>
      </c>
      <c r="C7390" s="4">
        <v>69</v>
      </c>
      <c r="D7390" s="4">
        <v>430</v>
      </c>
      <c r="E7390" s="4" t="s">
        <v>861</v>
      </c>
      <c r="F7390" s="9" t="s">
        <v>904</v>
      </c>
      <c r="G7390" s="4" t="s">
        <v>1448</v>
      </c>
      <c r="H7390" s="29">
        <v>147.66334068222957</v>
      </c>
      <c r="I7390" s="29">
        <v>9.0834891096003449</v>
      </c>
      <c r="J7390" s="4" t="s">
        <v>1440</v>
      </c>
      <c r="K7390" s="4"/>
      <c r="L7390" s="4">
        <v>1</v>
      </c>
      <c r="M7390" s="4" t="s">
        <v>1447</v>
      </c>
      <c r="N7390" s="4"/>
    </row>
    <row r="7391" spans="1:14" hidden="1" x14ac:dyDescent="0.3">
      <c r="A7391" s="4" t="s">
        <v>603</v>
      </c>
      <c r="B7391" s="4">
        <v>69</v>
      </c>
      <c r="C7391" s="4">
        <v>69</v>
      </c>
      <c r="D7391" s="4">
        <v>430</v>
      </c>
      <c r="E7391" s="4" t="s">
        <v>861</v>
      </c>
      <c r="F7391" s="9" t="s">
        <v>905</v>
      </c>
      <c r="G7391" s="4" t="s">
        <v>1448</v>
      </c>
      <c r="H7391" s="29">
        <v>147.2464754474081</v>
      </c>
      <c r="I7391" s="29">
        <v>8.3128055558753395</v>
      </c>
      <c r="J7391" s="4" t="s">
        <v>1440</v>
      </c>
      <c r="K7391" s="4"/>
      <c r="L7391" s="4">
        <v>1</v>
      </c>
      <c r="M7391" s="4" t="s">
        <v>1447</v>
      </c>
      <c r="N7391" s="4"/>
    </row>
    <row r="7392" spans="1:14" hidden="1" x14ac:dyDescent="0.3">
      <c r="A7392" s="4" t="s">
        <v>603</v>
      </c>
      <c r="B7392" s="4">
        <v>69</v>
      </c>
      <c r="C7392" s="4">
        <v>69</v>
      </c>
      <c r="D7392" s="4">
        <v>430</v>
      </c>
      <c r="E7392" s="4" t="s">
        <v>861</v>
      </c>
      <c r="F7392" s="9" t="s">
        <v>906</v>
      </c>
      <c r="G7392" s="4" t="s">
        <v>1448</v>
      </c>
      <c r="H7392" s="29">
        <v>115.87802667950197</v>
      </c>
      <c r="I7392" s="29">
        <v>4.730916604431286</v>
      </c>
      <c r="J7392" s="4" t="s">
        <v>1440</v>
      </c>
      <c r="K7392" s="4"/>
      <c r="L7392" s="4">
        <v>1</v>
      </c>
      <c r="M7392" s="4" t="s">
        <v>1447</v>
      </c>
      <c r="N7392" s="4"/>
    </row>
    <row r="7393" spans="1:14" hidden="1" x14ac:dyDescent="0.3">
      <c r="A7393" s="4" t="s">
        <v>603</v>
      </c>
      <c r="B7393" s="4">
        <v>69</v>
      </c>
      <c r="C7393" s="4">
        <v>69</v>
      </c>
      <c r="D7393" s="4">
        <v>430</v>
      </c>
      <c r="E7393" s="4" t="s">
        <v>861</v>
      </c>
      <c r="F7393" s="9" t="s">
        <v>903</v>
      </c>
      <c r="G7393" s="4" t="s">
        <v>1448</v>
      </c>
      <c r="H7393" s="29">
        <v>93.482969227856472</v>
      </c>
      <c r="I7393" s="29">
        <v>4.3636276465573918</v>
      </c>
      <c r="J7393" s="4" t="s">
        <v>1440</v>
      </c>
      <c r="K7393" s="4"/>
      <c r="L7393" s="4">
        <v>1</v>
      </c>
      <c r="M7393" s="4" t="s">
        <v>1447</v>
      </c>
      <c r="N7393" s="4"/>
    </row>
    <row r="7394" spans="1:14" hidden="1" x14ac:dyDescent="0.3">
      <c r="A7394" s="4" t="s">
        <v>603</v>
      </c>
      <c r="B7394" s="4">
        <v>69</v>
      </c>
      <c r="C7394" s="4">
        <v>69</v>
      </c>
      <c r="D7394" s="4">
        <v>430</v>
      </c>
      <c r="E7394" s="4" t="s">
        <v>861</v>
      </c>
      <c r="F7394" s="9" t="s">
        <v>907</v>
      </c>
      <c r="G7394" s="4" t="s">
        <v>1448</v>
      </c>
      <c r="H7394" s="29">
        <v>114.82798941969934</v>
      </c>
      <c r="I7394" s="29">
        <v>5.4087341733626122</v>
      </c>
      <c r="J7394" s="4" t="s">
        <v>1440</v>
      </c>
      <c r="K7394" s="4"/>
      <c r="L7394" s="4">
        <v>1</v>
      </c>
      <c r="M7394" s="4" t="s">
        <v>1447</v>
      </c>
      <c r="N7394" s="4"/>
    </row>
    <row r="7395" spans="1:14" hidden="1" x14ac:dyDescent="0.3">
      <c r="A7395" s="4" t="s">
        <v>603</v>
      </c>
      <c r="B7395" s="4">
        <v>69</v>
      </c>
      <c r="C7395" s="4">
        <v>69</v>
      </c>
      <c r="D7395" s="4">
        <v>430</v>
      </c>
      <c r="E7395" s="4" t="s">
        <v>861</v>
      </c>
      <c r="F7395" s="9" t="s">
        <v>908</v>
      </c>
      <c r="G7395" s="4" t="s">
        <v>1448</v>
      </c>
      <c r="H7395" s="29">
        <v>109.97763262700406</v>
      </c>
      <c r="I7395" s="29">
        <v>5.9223562051856034</v>
      </c>
      <c r="J7395" s="4" t="s">
        <v>1440</v>
      </c>
      <c r="K7395" s="4"/>
      <c r="L7395" s="4">
        <v>1</v>
      </c>
      <c r="M7395" s="4" t="s">
        <v>1447</v>
      </c>
      <c r="N7395" s="4"/>
    </row>
    <row r="7396" spans="1:14" hidden="1" x14ac:dyDescent="0.3">
      <c r="A7396" s="4" t="s">
        <v>603</v>
      </c>
      <c r="B7396" s="4">
        <v>69</v>
      </c>
      <c r="C7396" s="4">
        <v>69</v>
      </c>
      <c r="D7396" s="4">
        <v>430</v>
      </c>
      <c r="E7396" s="4" t="s">
        <v>861</v>
      </c>
      <c r="F7396" s="9" t="s">
        <v>911</v>
      </c>
      <c r="G7396" s="4" t="s">
        <v>1448</v>
      </c>
      <c r="H7396" s="30">
        <v>114.79800876675473</v>
      </c>
      <c r="I7396" s="29">
        <v>5.938161215014377</v>
      </c>
      <c r="J7396" s="4" t="s">
        <v>1440</v>
      </c>
      <c r="K7396" s="4"/>
      <c r="L7396" s="4">
        <v>1</v>
      </c>
      <c r="M7396" s="4" t="s">
        <v>1447</v>
      </c>
      <c r="N7396" s="4"/>
    </row>
    <row r="7397" spans="1:14" hidden="1" x14ac:dyDescent="0.3">
      <c r="A7397" s="4" t="s">
        <v>603</v>
      </c>
      <c r="B7397" s="4">
        <v>69</v>
      </c>
      <c r="C7397" s="4">
        <v>69</v>
      </c>
      <c r="D7397" s="4">
        <v>430</v>
      </c>
      <c r="E7397" s="4" t="s">
        <v>861</v>
      </c>
      <c r="F7397" s="9" t="s">
        <v>921</v>
      </c>
      <c r="G7397" s="4" t="s">
        <v>1448</v>
      </c>
      <c r="H7397" s="30">
        <v>109.3267350566752</v>
      </c>
      <c r="I7397" s="28">
        <v>6.7481259432521696</v>
      </c>
      <c r="J7397" s="4" t="s">
        <v>1440</v>
      </c>
      <c r="K7397" s="4"/>
      <c r="L7397" s="4">
        <v>1</v>
      </c>
      <c r="M7397" s="4" t="s">
        <v>1447</v>
      </c>
      <c r="N7397" s="4"/>
    </row>
    <row r="7398" spans="1:14" hidden="1" x14ac:dyDescent="0.3">
      <c r="A7398" s="4" t="s">
        <v>603</v>
      </c>
      <c r="B7398" s="4">
        <v>69</v>
      </c>
      <c r="C7398" s="4">
        <v>69</v>
      </c>
      <c r="D7398" s="4">
        <v>430</v>
      </c>
      <c r="E7398" s="4" t="s">
        <v>861</v>
      </c>
      <c r="F7398" s="9" t="s">
        <v>1144</v>
      </c>
      <c r="G7398" s="4" t="s">
        <v>1448</v>
      </c>
      <c r="H7398" s="30">
        <v>79.133623808432077</v>
      </c>
      <c r="I7398" s="28">
        <v>3.1552509793475942</v>
      </c>
      <c r="J7398" s="4" t="s">
        <v>1440</v>
      </c>
      <c r="K7398" s="4"/>
      <c r="L7398" s="4">
        <v>1</v>
      </c>
      <c r="M7398" s="4" t="s">
        <v>1447</v>
      </c>
      <c r="N7398" s="4"/>
    </row>
    <row r="7399" spans="1:14" hidden="1" x14ac:dyDescent="0.3">
      <c r="A7399" s="4" t="s">
        <v>603</v>
      </c>
      <c r="B7399" s="4">
        <v>69</v>
      </c>
      <c r="C7399" s="4">
        <v>69</v>
      </c>
      <c r="D7399" s="4">
        <v>430</v>
      </c>
      <c r="E7399" s="4" t="s">
        <v>861</v>
      </c>
      <c r="F7399" s="9" t="s">
        <v>922</v>
      </c>
      <c r="G7399" s="4" t="s">
        <v>964</v>
      </c>
      <c r="H7399" s="30">
        <v>116.77223219138915</v>
      </c>
      <c r="I7399" s="30">
        <v>9.223155419675507</v>
      </c>
      <c r="J7399" s="4" t="s">
        <v>1440</v>
      </c>
      <c r="K7399" s="4"/>
      <c r="L7399" s="4">
        <v>1</v>
      </c>
      <c r="M7399" s="4" t="s">
        <v>1447</v>
      </c>
      <c r="N7399" s="4"/>
    </row>
    <row r="7400" spans="1:14" hidden="1" x14ac:dyDescent="0.3">
      <c r="A7400" s="4" t="s">
        <v>603</v>
      </c>
      <c r="B7400" s="4">
        <v>69</v>
      </c>
      <c r="C7400" s="4">
        <v>69</v>
      </c>
      <c r="D7400" s="4">
        <v>430</v>
      </c>
      <c r="E7400" s="4" t="s">
        <v>861</v>
      </c>
      <c r="F7400" s="9" t="s">
        <v>904</v>
      </c>
      <c r="G7400" s="4" t="s">
        <v>964</v>
      </c>
      <c r="H7400" s="30">
        <v>117.66334068222957</v>
      </c>
      <c r="I7400" s="30">
        <v>9.5660741375042697</v>
      </c>
      <c r="J7400" s="4" t="s">
        <v>1440</v>
      </c>
      <c r="K7400" s="4"/>
      <c r="L7400" s="4">
        <v>1</v>
      </c>
      <c r="M7400" s="4" t="s">
        <v>1447</v>
      </c>
      <c r="N7400" s="4"/>
    </row>
    <row r="7401" spans="1:14" hidden="1" x14ac:dyDescent="0.3">
      <c r="A7401" s="4" t="s">
        <v>603</v>
      </c>
      <c r="B7401" s="4">
        <v>69</v>
      </c>
      <c r="C7401" s="4">
        <v>69</v>
      </c>
      <c r="D7401" s="4">
        <v>430</v>
      </c>
      <c r="E7401" s="4" t="s">
        <v>861</v>
      </c>
      <c r="F7401" s="9" t="s">
        <v>905</v>
      </c>
      <c r="G7401" s="4" t="s">
        <v>964</v>
      </c>
      <c r="H7401" s="30">
        <v>117.2464754474081</v>
      </c>
      <c r="I7401" s="30">
        <v>8.8375752449295675</v>
      </c>
      <c r="J7401" s="4" t="s">
        <v>1440</v>
      </c>
      <c r="K7401" s="4"/>
      <c r="L7401" s="4">
        <v>1</v>
      </c>
      <c r="M7401" s="4" t="s">
        <v>1447</v>
      </c>
      <c r="N7401" s="4"/>
    </row>
    <row r="7402" spans="1:14" hidden="1" x14ac:dyDescent="0.3">
      <c r="A7402" s="4" t="s">
        <v>603</v>
      </c>
      <c r="B7402" s="4">
        <v>69</v>
      </c>
      <c r="C7402" s="4">
        <v>69</v>
      </c>
      <c r="D7402" s="4">
        <v>430</v>
      </c>
      <c r="E7402" s="4" t="s">
        <v>861</v>
      </c>
      <c r="F7402" s="9" t="s">
        <v>906</v>
      </c>
      <c r="G7402" s="4" t="s">
        <v>964</v>
      </c>
      <c r="H7402" s="30">
        <v>85.878026679501971</v>
      </c>
      <c r="I7402" s="30">
        <v>5.6019257330032186</v>
      </c>
      <c r="J7402" s="4" t="s">
        <v>1440</v>
      </c>
      <c r="K7402" s="4"/>
      <c r="L7402" s="4">
        <v>1</v>
      </c>
      <c r="M7402" s="4" t="s">
        <v>1447</v>
      </c>
      <c r="N7402" s="4"/>
    </row>
    <row r="7403" spans="1:14" hidden="1" x14ac:dyDescent="0.3">
      <c r="A7403" s="4" t="s">
        <v>603</v>
      </c>
      <c r="B7403" s="4">
        <v>69</v>
      </c>
      <c r="C7403" s="4">
        <v>69</v>
      </c>
      <c r="D7403" s="4">
        <v>430</v>
      </c>
      <c r="E7403" s="4" t="s">
        <v>861</v>
      </c>
      <c r="F7403" s="9" t="s">
        <v>903</v>
      </c>
      <c r="G7403" s="4" t="s">
        <v>964</v>
      </c>
      <c r="H7403" s="30">
        <v>63.482969227856472</v>
      </c>
      <c r="I7403" s="30">
        <v>5.2953985910222094</v>
      </c>
      <c r="J7403" s="4" t="s">
        <v>1440</v>
      </c>
      <c r="K7403" s="4"/>
      <c r="L7403" s="4">
        <v>1</v>
      </c>
      <c r="M7403" s="4" t="s">
        <v>1447</v>
      </c>
      <c r="N7403" s="4"/>
    </row>
    <row r="7404" spans="1:14" hidden="1" x14ac:dyDescent="0.3">
      <c r="A7404" s="4" t="s">
        <v>603</v>
      </c>
      <c r="B7404" s="4">
        <v>69</v>
      </c>
      <c r="C7404" s="4">
        <v>69</v>
      </c>
      <c r="D7404" s="4">
        <v>430</v>
      </c>
      <c r="E7404" s="4" t="s">
        <v>861</v>
      </c>
      <c r="F7404" s="9" t="s">
        <v>907</v>
      </c>
      <c r="G7404" s="4" t="s">
        <v>964</v>
      </c>
      <c r="H7404" s="30">
        <v>84.827989419699335</v>
      </c>
      <c r="I7404" s="30">
        <v>6.1850145802658005</v>
      </c>
      <c r="J7404" s="4" t="s">
        <v>1440</v>
      </c>
      <c r="K7404" s="4"/>
      <c r="L7404" s="4">
        <v>1</v>
      </c>
      <c r="M7404" s="4" t="s">
        <v>1447</v>
      </c>
      <c r="N7404" s="4"/>
    </row>
    <row r="7405" spans="1:14" hidden="1" x14ac:dyDescent="0.3">
      <c r="A7405" s="4" t="s">
        <v>603</v>
      </c>
      <c r="B7405" s="4">
        <v>69</v>
      </c>
      <c r="C7405" s="4">
        <v>69</v>
      </c>
      <c r="D7405" s="4">
        <v>430</v>
      </c>
      <c r="E7405" s="4" t="s">
        <v>861</v>
      </c>
      <c r="F7405" s="9" t="s">
        <v>908</v>
      </c>
      <c r="G7405" s="4" t="s">
        <v>964</v>
      </c>
      <c r="H7405" s="30">
        <v>79.977632627004056</v>
      </c>
      <c r="I7405" s="30">
        <v>6.6388480191295596</v>
      </c>
      <c r="J7405" s="4" t="s">
        <v>1440</v>
      </c>
      <c r="K7405" s="4"/>
      <c r="L7405" s="4">
        <v>1</v>
      </c>
      <c r="M7405" s="4" t="s">
        <v>1447</v>
      </c>
      <c r="N7405" s="4"/>
    </row>
    <row r="7406" spans="1:14" hidden="1" x14ac:dyDescent="0.3">
      <c r="A7406" s="4" t="s">
        <v>603</v>
      </c>
      <c r="B7406" s="4">
        <v>69</v>
      </c>
      <c r="C7406" s="4">
        <v>69</v>
      </c>
      <c r="D7406" s="4">
        <v>430</v>
      </c>
      <c r="E7406" s="4" t="s">
        <v>861</v>
      </c>
      <c r="F7406" s="9" t="s">
        <v>911</v>
      </c>
      <c r="G7406" s="4" t="s">
        <v>964</v>
      </c>
      <c r="H7406" s="30">
        <v>84.798008766754734</v>
      </c>
      <c r="I7406" s="30">
        <v>6.6529511207809895</v>
      </c>
      <c r="J7406" s="4" t="s">
        <v>1440</v>
      </c>
      <c r="K7406" s="4"/>
      <c r="L7406" s="4">
        <v>1</v>
      </c>
      <c r="M7406" s="4" t="s">
        <v>1447</v>
      </c>
      <c r="N7406" s="4"/>
    </row>
    <row r="7407" spans="1:14" hidden="1" x14ac:dyDescent="0.3">
      <c r="A7407" s="4" t="s">
        <v>603</v>
      </c>
      <c r="B7407" s="4">
        <v>69</v>
      </c>
      <c r="C7407" s="4">
        <v>69</v>
      </c>
      <c r="D7407" s="4">
        <v>430</v>
      </c>
      <c r="E7407" s="4" t="s">
        <v>861</v>
      </c>
      <c r="F7407" s="9" t="s">
        <v>921</v>
      </c>
      <c r="G7407" s="4" t="s">
        <v>964</v>
      </c>
      <c r="H7407" s="30">
        <v>79.326735056675204</v>
      </c>
      <c r="I7407" s="30">
        <v>7.3849308558708238</v>
      </c>
      <c r="J7407" s="4" t="s">
        <v>1440</v>
      </c>
      <c r="K7407" s="4"/>
      <c r="L7407" s="4">
        <v>1</v>
      </c>
      <c r="M7407" s="4" t="s">
        <v>1447</v>
      </c>
      <c r="N7407" s="4"/>
    </row>
    <row r="7408" spans="1:14" hidden="1" x14ac:dyDescent="0.3">
      <c r="A7408" s="4" t="s">
        <v>603</v>
      </c>
      <c r="B7408" s="4">
        <v>69</v>
      </c>
      <c r="C7408" s="4">
        <v>69</v>
      </c>
      <c r="D7408" s="4">
        <v>430</v>
      </c>
      <c r="E7408" s="4" t="s">
        <v>861</v>
      </c>
      <c r="F7408" s="9" t="s">
        <v>1144</v>
      </c>
      <c r="G7408" s="4" t="s">
        <v>964</v>
      </c>
      <c r="H7408" s="30">
        <v>49.133623808432077</v>
      </c>
      <c r="I7408" s="30">
        <v>4.3538039393929937</v>
      </c>
      <c r="J7408" s="4" t="s">
        <v>1440</v>
      </c>
      <c r="K7408" s="4"/>
      <c r="L7408" s="4">
        <v>1</v>
      </c>
      <c r="M7408" s="4" t="s">
        <v>1447</v>
      </c>
      <c r="N7408" s="4"/>
    </row>
    <row r="7409" spans="1:14" hidden="1" x14ac:dyDescent="0.3">
      <c r="A7409" s="42" t="s">
        <v>602</v>
      </c>
      <c r="B7409" s="42">
        <v>79</v>
      </c>
      <c r="C7409" s="42">
        <v>79</v>
      </c>
      <c r="D7409" s="5">
        <v>430</v>
      </c>
      <c r="E7409" s="4" t="s">
        <v>861</v>
      </c>
      <c r="F7409" s="4" t="s">
        <v>922</v>
      </c>
      <c r="G7409" s="4" t="s">
        <v>857</v>
      </c>
      <c r="H7409" s="30">
        <v>15.188000000000001</v>
      </c>
      <c r="I7409" s="4"/>
      <c r="J7409" s="4" t="s">
        <v>1505</v>
      </c>
      <c r="K7409" s="4"/>
      <c r="L7409" s="4">
        <v>1</v>
      </c>
      <c r="M7409" s="4" t="s">
        <v>1506</v>
      </c>
      <c r="N7409" s="4" t="s">
        <v>1507</v>
      </c>
    </row>
    <row r="7410" spans="1:14" hidden="1" x14ac:dyDescent="0.3">
      <c r="A7410" s="42" t="s">
        <v>602</v>
      </c>
      <c r="B7410" s="42">
        <v>79</v>
      </c>
      <c r="C7410" s="42">
        <v>79</v>
      </c>
      <c r="D7410" s="5">
        <v>430</v>
      </c>
      <c r="E7410" s="4" t="s">
        <v>861</v>
      </c>
      <c r="F7410" s="4" t="s">
        <v>904</v>
      </c>
      <c r="G7410" s="4" t="s">
        <v>857</v>
      </c>
      <c r="H7410" s="30">
        <v>16.310000000000002</v>
      </c>
      <c r="I7410" s="4"/>
      <c r="J7410" s="4" t="s">
        <v>1505</v>
      </c>
      <c r="K7410" s="4"/>
      <c r="L7410" s="4">
        <v>1</v>
      </c>
      <c r="M7410" s="4" t="s">
        <v>1506</v>
      </c>
      <c r="N7410" s="4" t="s">
        <v>1507</v>
      </c>
    </row>
    <row r="7411" spans="1:14" hidden="1" x14ac:dyDescent="0.3">
      <c r="A7411" s="42" t="s">
        <v>602</v>
      </c>
      <c r="B7411" s="42">
        <v>79</v>
      </c>
      <c r="C7411" s="42">
        <v>79</v>
      </c>
      <c r="D7411" s="5">
        <v>430</v>
      </c>
      <c r="E7411" s="4" t="s">
        <v>861</v>
      </c>
      <c r="F7411" s="4" t="s">
        <v>905</v>
      </c>
      <c r="G7411" s="4" t="s">
        <v>857</v>
      </c>
      <c r="H7411" s="30">
        <v>21.181000000000001</v>
      </c>
      <c r="I7411" s="4"/>
      <c r="J7411" s="4" t="s">
        <v>1505</v>
      </c>
      <c r="K7411" s="4"/>
      <c r="L7411" s="4">
        <v>1</v>
      </c>
      <c r="M7411" s="4" t="s">
        <v>1506</v>
      </c>
      <c r="N7411" s="4" t="s">
        <v>1507</v>
      </c>
    </row>
    <row r="7412" spans="1:14" hidden="1" x14ac:dyDescent="0.3">
      <c r="A7412" s="42" t="s">
        <v>602</v>
      </c>
      <c r="B7412" s="42">
        <v>79</v>
      </c>
      <c r="C7412" s="42">
        <v>79</v>
      </c>
      <c r="D7412" s="5">
        <v>430</v>
      </c>
      <c r="E7412" s="4" t="s">
        <v>861</v>
      </c>
      <c r="F7412" s="4" t="s">
        <v>906</v>
      </c>
      <c r="G7412" s="4" t="s">
        <v>857</v>
      </c>
      <c r="H7412" s="30">
        <v>16.891999999999999</v>
      </c>
      <c r="I7412" s="4"/>
      <c r="J7412" s="4" t="s">
        <v>1505</v>
      </c>
      <c r="K7412" s="4"/>
      <c r="L7412" s="4">
        <v>1</v>
      </c>
      <c r="M7412" s="4" t="s">
        <v>1506</v>
      </c>
      <c r="N7412" s="4" t="s">
        <v>1507</v>
      </c>
    </row>
    <row r="7413" spans="1:14" hidden="1" x14ac:dyDescent="0.3">
      <c r="A7413" s="42" t="s">
        <v>602</v>
      </c>
      <c r="B7413" s="42">
        <v>79</v>
      </c>
      <c r="C7413" s="42">
        <v>79</v>
      </c>
      <c r="D7413" s="5">
        <v>430</v>
      </c>
      <c r="E7413" s="4" t="s">
        <v>861</v>
      </c>
      <c r="F7413" s="4" t="s">
        <v>903</v>
      </c>
      <c r="G7413" s="4" t="s">
        <v>857</v>
      </c>
      <c r="H7413" s="30">
        <v>10.819000000000001</v>
      </c>
      <c r="I7413" s="4"/>
      <c r="J7413" s="4" t="s">
        <v>1505</v>
      </c>
      <c r="K7413" s="4"/>
      <c r="L7413" s="4">
        <v>1</v>
      </c>
      <c r="M7413" s="4" t="s">
        <v>1506</v>
      </c>
      <c r="N7413" s="4" t="s">
        <v>1507</v>
      </c>
    </row>
    <row r="7414" spans="1:14" hidden="1" x14ac:dyDescent="0.3">
      <c r="A7414" s="42" t="s">
        <v>602</v>
      </c>
      <c r="B7414" s="42">
        <v>79</v>
      </c>
      <c r="C7414" s="42">
        <v>79</v>
      </c>
      <c r="D7414" s="5">
        <v>430</v>
      </c>
      <c r="E7414" s="4" t="s">
        <v>861</v>
      </c>
      <c r="F7414" s="43" t="s">
        <v>922</v>
      </c>
      <c r="G7414" s="4" t="s">
        <v>853</v>
      </c>
      <c r="H7414" s="30">
        <v>0</v>
      </c>
      <c r="I7414" s="44"/>
      <c r="J7414" s="4" t="s">
        <v>856</v>
      </c>
      <c r="K7414" s="4"/>
      <c r="L7414" s="25">
        <v>1</v>
      </c>
      <c r="M7414" s="4" t="s">
        <v>1503</v>
      </c>
      <c r="N7414" s="4" t="s">
        <v>1504</v>
      </c>
    </row>
    <row r="7415" spans="1:14" hidden="1" x14ac:dyDescent="0.3">
      <c r="A7415" s="42" t="s">
        <v>602</v>
      </c>
      <c r="B7415" s="42">
        <v>79</v>
      </c>
      <c r="C7415" s="42">
        <v>79</v>
      </c>
      <c r="D7415" s="5">
        <v>430</v>
      </c>
      <c r="E7415" s="4" t="s">
        <v>861</v>
      </c>
      <c r="F7415" s="43" t="s">
        <v>904</v>
      </c>
      <c r="G7415" s="4" t="s">
        <v>853</v>
      </c>
      <c r="H7415" s="30">
        <v>0</v>
      </c>
      <c r="I7415" s="44"/>
      <c r="J7415" s="4" t="s">
        <v>856</v>
      </c>
      <c r="K7415" s="4"/>
      <c r="L7415" s="25">
        <v>1</v>
      </c>
      <c r="M7415" s="4" t="s">
        <v>1503</v>
      </c>
      <c r="N7415" s="4" t="s">
        <v>1504</v>
      </c>
    </row>
    <row r="7416" spans="1:14" hidden="1" x14ac:dyDescent="0.3">
      <c r="A7416" s="42" t="s">
        <v>602</v>
      </c>
      <c r="B7416" s="42">
        <v>79</v>
      </c>
      <c r="C7416" s="42">
        <v>79</v>
      </c>
      <c r="D7416" s="5">
        <v>430</v>
      </c>
      <c r="E7416" s="4" t="s">
        <v>861</v>
      </c>
      <c r="F7416" s="43" t="s">
        <v>905</v>
      </c>
      <c r="G7416" s="4" t="s">
        <v>853</v>
      </c>
      <c r="H7416" s="30">
        <v>0</v>
      </c>
      <c r="I7416" s="44"/>
      <c r="J7416" s="4" t="s">
        <v>856</v>
      </c>
      <c r="K7416" s="4"/>
      <c r="L7416" s="25">
        <v>1</v>
      </c>
      <c r="M7416" s="4" t="s">
        <v>1503</v>
      </c>
      <c r="N7416" s="4" t="s">
        <v>1504</v>
      </c>
    </row>
    <row r="7417" spans="1:14" hidden="1" x14ac:dyDescent="0.3">
      <c r="A7417" s="42" t="s">
        <v>602</v>
      </c>
      <c r="B7417" s="42">
        <v>79</v>
      </c>
      <c r="C7417" s="42">
        <v>79</v>
      </c>
      <c r="D7417" s="5">
        <v>430</v>
      </c>
      <c r="E7417" s="4" t="s">
        <v>861</v>
      </c>
      <c r="F7417" s="43" t="s">
        <v>906</v>
      </c>
      <c r="G7417" s="4" t="s">
        <v>853</v>
      </c>
      <c r="H7417" s="30">
        <v>1.26</v>
      </c>
      <c r="I7417" s="44"/>
      <c r="J7417" s="4" t="s">
        <v>856</v>
      </c>
      <c r="K7417" s="4"/>
      <c r="L7417" s="25">
        <v>1</v>
      </c>
      <c r="M7417" s="4" t="s">
        <v>1503</v>
      </c>
      <c r="N7417" s="4" t="s">
        <v>1504</v>
      </c>
    </row>
    <row r="7418" spans="1:14" hidden="1" x14ac:dyDescent="0.3">
      <c r="A7418" s="42" t="s">
        <v>602</v>
      </c>
      <c r="B7418" s="42">
        <v>79</v>
      </c>
      <c r="C7418" s="42">
        <v>79</v>
      </c>
      <c r="D7418" s="5">
        <v>430</v>
      </c>
      <c r="E7418" s="4" t="s">
        <v>861</v>
      </c>
      <c r="F7418" s="43" t="s">
        <v>903</v>
      </c>
      <c r="G7418" s="4" t="s">
        <v>853</v>
      </c>
      <c r="H7418" s="30">
        <v>0</v>
      </c>
      <c r="I7418" s="44"/>
      <c r="J7418" s="4" t="s">
        <v>856</v>
      </c>
      <c r="K7418" s="4"/>
      <c r="L7418" s="25">
        <v>1</v>
      </c>
      <c r="M7418" s="4" t="s">
        <v>1503</v>
      </c>
      <c r="N7418" s="4" t="s">
        <v>1504</v>
      </c>
    </row>
    <row r="7419" spans="1:14" hidden="1" x14ac:dyDescent="0.3">
      <c r="A7419" s="5" t="s">
        <v>603</v>
      </c>
      <c r="B7419" s="5">
        <v>69</v>
      </c>
      <c r="C7419" s="5">
        <v>69</v>
      </c>
      <c r="D7419" s="5">
        <v>431</v>
      </c>
      <c r="E7419" s="4" t="s">
        <v>876</v>
      </c>
      <c r="F7419" s="4" t="s">
        <v>876</v>
      </c>
      <c r="G7419" s="4" t="s">
        <v>972</v>
      </c>
      <c r="H7419" s="4" t="s">
        <v>1439</v>
      </c>
      <c r="I7419" s="4"/>
      <c r="J7419" s="4" t="s">
        <v>973</v>
      </c>
      <c r="K7419" s="4"/>
      <c r="L7419" s="4">
        <v>1</v>
      </c>
      <c r="M7419" s="4" t="s">
        <v>1100</v>
      </c>
      <c r="N7419" s="4"/>
    </row>
    <row r="7420" spans="1:14" hidden="1" x14ac:dyDescent="0.3">
      <c r="A7420" s="5" t="s">
        <v>603</v>
      </c>
      <c r="B7420" s="5">
        <v>69</v>
      </c>
      <c r="C7420" s="5">
        <v>69</v>
      </c>
      <c r="D7420" s="5">
        <v>431</v>
      </c>
      <c r="E7420" s="4" t="s">
        <v>876</v>
      </c>
      <c r="F7420" s="4" t="s">
        <v>876</v>
      </c>
      <c r="G7420" s="4" t="s">
        <v>1441</v>
      </c>
      <c r="H7420" s="4">
        <v>11</v>
      </c>
      <c r="I7420" s="4" t="e">
        <f>15-[1]!MA_response_variables[[#This Row],[Response value]]</f>
        <v>#REF!</v>
      </c>
      <c r="J7420" s="4" t="s">
        <v>973</v>
      </c>
      <c r="K7420" s="4"/>
      <c r="L7420" s="4">
        <v>1</v>
      </c>
      <c r="M7420" s="4" t="s">
        <v>1100</v>
      </c>
      <c r="N7420" s="4"/>
    </row>
    <row r="7421" spans="1:14" hidden="1" x14ac:dyDescent="0.3">
      <c r="A7421" s="5" t="s">
        <v>603</v>
      </c>
      <c r="B7421" s="5">
        <v>69</v>
      </c>
      <c r="C7421" s="5">
        <v>69</v>
      </c>
      <c r="D7421" s="5">
        <v>431</v>
      </c>
      <c r="E7421" s="4" t="s">
        <v>876</v>
      </c>
      <c r="F7421" s="4" t="s">
        <v>876</v>
      </c>
      <c r="G7421" s="4" t="s">
        <v>969</v>
      </c>
      <c r="H7421" s="4" t="s">
        <v>1443</v>
      </c>
      <c r="I7421" s="4"/>
      <c r="J7421" s="4" t="s">
        <v>974</v>
      </c>
      <c r="K7421" s="4"/>
      <c r="L7421" s="4">
        <v>1</v>
      </c>
      <c r="M7421" s="4" t="s">
        <v>1100</v>
      </c>
      <c r="N7421" s="4"/>
    </row>
    <row r="7422" spans="1:14" hidden="1" x14ac:dyDescent="0.3">
      <c r="A7422" s="4" t="s">
        <v>603</v>
      </c>
      <c r="B7422" s="4">
        <v>69</v>
      </c>
      <c r="C7422" s="4">
        <v>69</v>
      </c>
      <c r="D7422" s="4">
        <v>431</v>
      </c>
      <c r="E7422" s="4" t="s">
        <v>861</v>
      </c>
      <c r="F7422" s="4" t="s">
        <v>922</v>
      </c>
      <c r="G7422" s="4" t="s">
        <v>958</v>
      </c>
      <c r="H7422" s="28">
        <v>0.70443977632576593</v>
      </c>
      <c r="I7422" s="4"/>
      <c r="J7422" s="4" t="s">
        <v>1449</v>
      </c>
      <c r="K7422" s="4"/>
      <c r="L7422" s="4">
        <v>1</v>
      </c>
      <c r="M7422" s="4" t="s">
        <v>1447</v>
      </c>
      <c r="N7422" s="4"/>
    </row>
    <row r="7423" spans="1:14" hidden="1" x14ac:dyDescent="0.3">
      <c r="A7423" s="4" t="s">
        <v>603</v>
      </c>
      <c r="B7423" s="4">
        <v>69</v>
      </c>
      <c r="C7423" s="4">
        <v>69</v>
      </c>
      <c r="D7423" s="4">
        <v>431</v>
      </c>
      <c r="E7423" s="4" t="s">
        <v>861</v>
      </c>
      <c r="F7423" s="4" t="s">
        <v>904</v>
      </c>
      <c r="G7423" s="4" t="s">
        <v>958</v>
      </c>
      <c r="H7423" s="28">
        <v>0.82036536442217411</v>
      </c>
      <c r="I7423" s="4"/>
      <c r="J7423" s="4" t="s">
        <v>1449</v>
      </c>
      <c r="K7423" s="4"/>
      <c r="L7423" s="4">
        <v>1</v>
      </c>
      <c r="M7423" s="4" t="s">
        <v>1447</v>
      </c>
      <c r="N7423" s="4"/>
    </row>
    <row r="7424" spans="1:14" hidden="1" x14ac:dyDescent="0.3">
      <c r="A7424" s="4" t="s">
        <v>603</v>
      </c>
      <c r="B7424" s="4">
        <v>69</v>
      </c>
      <c r="C7424" s="4">
        <v>69</v>
      </c>
      <c r="D7424" s="4">
        <v>431</v>
      </c>
      <c r="E7424" s="4" t="s">
        <v>861</v>
      </c>
      <c r="F7424" s="4" t="s">
        <v>905</v>
      </c>
      <c r="G7424" s="4" t="s">
        <v>958</v>
      </c>
      <c r="H7424" s="28">
        <v>0.74426796067131307</v>
      </c>
      <c r="I7424" s="4"/>
      <c r="J7424" s="4" t="s">
        <v>1449</v>
      </c>
      <c r="K7424" s="4"/>
      <c r="L7424" s="4">
        <v>1</v>
      </c>
      <c r="M7424" s="4" t="s">
        <v>1447</v>
      </c>
      <c r="N7424" s="4"/>
    </row>
    <row r="7425" spans="1:14" hidden="1" x14ac:dyDescent="0.3">
      <c r="A7425" s="4" t="s">
        <v>603</v>
      </c>
      <c r="B7425" s="4">
        <v>69</v>
      </c>
      <c r="C7425" s="4">
        <v>69</v>
      </c>
      <c r="D7425" s="4">
        <v>431</v>
      </c>
      <c r="E7425" s="4" t="s">
        <v>861</v>
      </c>
      <c r="F7425" s="4" t="s">
        <v>906</v>
      </c>
      <c r="G7425" s="4" t="s">
        <v>958</v>
      </c>
      <c r="H7425" s="28">
        <v>0.79450625772477346</v>
      </c>
      <c r="I7425" s="4"/>
      <c r="J7425" s="4" t="s">
        <v>1449</v>
      </c>
      <c r="K7425" s="4"/>
      <c r="L7425" s="4">
        <v>1</v>
      </c>
      <c r="M7425" s="4" t="s">
        <v>1447</v>
      </c>
      <c r="N7425" s="4"/>
    </row>
    <row r="7426" spans="1:14" hidden="1" x14ac:dyDescent="0.3">
      <c r="A7426" s="4" t="s">
        <v>603</v>
      </c>
      <c r="B7426" s="4">
        <v>69</v>
      </c>
      <c r="C7426" s="4">
        <v>69</v>
      </c>
      <c r="D7426" s="4">
        <v>431</v>
      </c>
      <c r="E7426" s="4" t="s">
        <v>861</v>
      </c>
      <c r="F7426" s="4" t="s">
        <v>903</v>
      </c>
      <c r="G7426" s="4" t="s">
        <v>958</v>
      </c>
      <c r="H7426" s="28">
        <v>0.76883462841328587</v>
      </c>
      <c r="I7426" s="4"/>
      <c r="J7426" s="4" t="s">
        <v>1449</v>
      </c>
      <c r="K7426" s="4"/>
      <c r="L7426" s="4">
        <v>1</v>
      </c>
      <c r="M7426" s="4" t="s">
        <v>1447</v>
      </c>
      <c r="N7426" s="4"/>
    </row>
    <row r="7427" spans="1:14" hidden="1" x14ac:dyDescent="0.3">
      <c r="A7427" s="4" t="s">
        <v>603</v>
      </c>
      <c r="B7427" s="4">
        <v>69</v>
      </c>
      <c r="C7427" s="4">
        <v>69</v>
      </c>
      <c r="D7427" s="4">
        <v>431</v>
      </c>
      <c r="E7427" s="4" t="s">
        <v>861</v>
      </c>
      <c r="F7427" s="4" t="s">
        <v>907</v>
      </c>
      <c r="G7427" s="4" t="s">
        <v>958</v>
      </c>
      <c r="H7427" s="28">
        <v>0.8158228082724952</v>
      </c>
      <c r="I7427" s="4"/>
      <c r="J7427" s="4" t="s">
        <v>1449</v>
      </c>
      <c r="K7427" s="4"/>
      <c r="L7427" s="4">
        <v>1</v>
      </c>
      <c r="M7427" s="4" t="s">
        <v>1447</v>
      </c>
      <c r="N7427" s="4"/>
    </row>
    <row r="7428" spans="1:14" hidden="1" x14ac:dyDescent="0.3">
      <c r="A7428" s="4" t="s">
        <v>603</v>
      </c>
      <c r="B7428" s="4">
        <v>69</v>
      </c>
      <c r="C7428" s="4">
        <v>69</v>
      </c>
      <c r="D7428" s="4">
        <v>431</v>
      </c>
      <c r="E7428" s="4" t="s">
        <v>861</v>
      </c>
      <c r="F7428" s="4" t="s">
        <v>908</v>
      </c>
      <c r="G7428" s="4" t="s">
        <v>958</v>
      </c>
      <c r="H7428" s="28">
        <v>0.82754806008206983</v>
      </c>
      <c r="I7428" s="4"/>
      <c r="J7428" s="4" t="s">
        <v>1449</v>
      </c>
      <c r="K7428" s="4"/>
      <c r="L7428" s="4">
        <v>1</v>
      </c>
      <c r="M7428" s="4" t="s">
        <v>1447</v>
      </c>
      <c r="N7428" s="4"/>
    </row>
    <row r="7429" spans="1:14" hidden="1" x14ac:dyDescent="0.3">
      <c r="A7429" s="4" t="s">
        <v>603</v>
      </c>
      <c r="B7429" s="4">
        <v>69</v>
      </c>
      <c r="C7429" s="4">
        <v>69</v>
      </c>
      <c r="D7429" s="4">
        <v>431</v>
      </c>
      <c r="E7429" s="4" t="s">
        <v>861</v>
      </c>
      <c r="F7429" s="4" t="s">
        <v>909</v>
      </c>
      <c r="G7429" s="4" t="s">
        <v>958</v>
      </c>
      <c r="H7429" s="28">
        <v>0.84859281823163457</v>
      </c>
      <c r="I7429" s="4"/>
      <c r="J7429" s="4" t="s">
        <v>1449</v>
      </c>
      <c r="K7429" s="4"/>
      <c r="L7429" s="4">
        <v>1</v>
      </c>
      <c r="M7429" s="4" t="s">
        <v>1447</v>
      </c>
      <c r="N7429" s="4"/>
    </row>
    <row r="7430" spans="1:14" hidden="1" x14ac:dyDescent="0.3">
      <c r="A7430" s="4" t="s">
        <v>603</v>
      </c>
      <c r="B7430" s="4">
        <v>69</v>
      </c>
      <c r="C7430" s="4">
        <v>69</v>
      </c>
      <c r="D7430" s="4">
        <v>431</v>
      </c>
      <c r="E7430" s="4" t="s">
        <v>861</v>
      </c>
      <c r="F7430" s="4" t="s">
        <v>910</v>
      </c>
      <c r="G7430" s="4" t="s">
        <v>958</v>
      </c>
      <c r="H7430" s="28">
        <v>0.88991564131349932</v>
      </c>
      <c r="I7430" s="4"/>
      <c r="J7430" s="4" t="s">
        <v>1449</v>
      </c>
      <c r="K7430" s="4"/>
      <c r="L7430" s="4">
        <v>1</v>
      </c>
      <c r="M7430" s="4" t="s">
        <v>1447</v>
      </c>
      <c r="N7430" s="4"/>
    </row>
    <row r="7431" spans="1:14" hidden="1" x14ac:dyDescent="0.3">
      <c r="A7431" s="4" t="s">
        <v>603</v>
      </c>
      <c r="B7431" s="4">
        <v>69</v>
      </c>
      <c r="C7431" s="4">
        <v>69</v>
      </c>
      <c r="D7431" s="4">
        <v>431</v>
      </c>
      <c r="E7431" s="4" t="s">
        <v>861</v>
      </c>
      <c r="F7431" s="4" t="s">
        <v>911</v>
      </c>
      <c r="G7431" s="4" t="s">
        <v>958</v>
      </c>
      <c r="H7431" s="28">
        <v>0.90768258572859151</v>
      </c>
      <c r="I7431" s="4"/>
      <c r="J7431" s="4" t="s">
        <v>1449</v>
      </c>
      <c r="K7431" s="4"/>
      <c r="L7431" s="4">
        <v>1</v>
      </c>
      <c r="M7431" s="4" t="s">
        <v>1447</v>
      </c>
      <c r="N7431" s="4"/>
    </row>
    <row r="7432" spans="1:14" hidden="1" x14ac:dyDescent="0.3">
      <c r="A7432" s="4" t="s">
        <v>603</v>
      </c>
      <c r="B7432" s="4">
        <v>69</v>
      </c>
      <c r="C7432" s="4">
        <v>69</v>
      </c>
      <c r="D7432" s="4">
        <v>431</v>
      </c>
      <c r="E7432" s="4" t="s">
        <v>861</v>
      </c>
      <c r="F7432" s="4" t="s">
        <v>912</v>
      </c>
      <c r="G7432" s="4" t="s">
        <v>958</v>
      </c>
      <c r="H7432" s="28">
        <v>0.91368326076745254</v>
      </c>
      <c r="I7432" s="4"/>
      <c r="J7432" s="4" t="s">
        <v>1449</v>
      </c>
      <c r="K7432" s="4"/>
      <c r="L7432" s="4">
        <v>1</v>
      </c>
      <c r="M7432" s="4" t="s">
        <v>1447</v>
      </c>
      <c r="N7432" s="4"/>
    </row>
    <row r="7433" spans="1:14" hidden="1" x14ac:dyDescent="0.3">
      <c r="A7433" s="4" t="s">
        <v>603</v>
      </c>
      <c r="B7433" s="4">
        <v>69</v>
      </c>
      <c r="C7433" s="4">
        <v>69</v>
      </c>
      <c r="D7433" s="4">
        <v>431</v>
      </c>
      <c r="E7433" s="4" t="s">
        <v>861</v>
      </c>
      <c r="F7433" s="4" t="s">
        <v>913</v>
      </c>
      <c r="G7433" s="4" t="s">
        <v>958</v>
      </c>
      <c r="H7433" s="28">
        <v>0.92906265605237182</v>
      </c>
      <c r="I7433" s="4"/>
      <c r="J7433" s="4" t="s">
        <v>1449</v>
      </c>
      <c r="K7433" s="4"/>
      <c r="L7433" s="4">
        <v>1</v>
      </c>
      <c r="M7433" s="4" t="s">
        <v>1447</v>
      </c>
      <c r="N7433" s="4"/>
    </row>
    <row r="7434" spans="1:14" hidden="1" x14ac:dyDescent="0.3">
      <c r="A7434" s="4" t="s">
        <v>603</v>
      </c>
      <c r="B7434" s="4">
        <v>69</v>
      </c>
      <c r="C7434" s="4">
        <v>69</v>
      </c>
      <c r="D7434" s="4">
        <v>431</v>
      </c>
      <c r="E7434" s="4" t="s">
        <v>861</v>
      </c>
      <c r="F7434" s="4" t="s">
        <v>914</v>
      </c>
      <c r="G7434" s="4" t="s">
        <v>958</v>
      </c>
      <c r="H7434" s="28">
        <v>0.92648229890639722</v>
      </c>
      <c r="I7434" s="4"/>
      <c r="J7434" s="4" t="s">
        <v>1449</v>
      </c>
      <c r="K7434" s="4"/>
      <c r="L7434" s="4">
        <v>1</v>
      </c>
      <c r="M7434" s="4" t="s">
        <v>1447</v>
      </c>
      <c r="N7434" s="4"/>
    </row>
    <row r="7435" spans="1:14" hidden="1" x14ac:dyDescent="0.3">
      <c r="A7435" s="4" t="s">
        <v>603</v>
      </c>
      <c r="B7435" s="4">
        <v>69</v>
      </c>
      <c r="C7435" s="4">
        <v>69</v>
      </c>
      <c r="D7435" s="4">
        <v>431</v>
      </c>
      <c r="E7435" s="4" t="s">
        <v>861</v>
      </c>
      <c r="F7435" s="4" t="s">
        <v>915</v>
      </c>
      <c r="G7435" s="4" t="s">
        <v>958</v>
      </c>
      <c r="H7435" s="28">
        <v>0.91579496092933788</v>
      </c>
      <c r="I7435" s="4"/>
      <c r="J7435" s="4" t="s">
        <v>1449</v>
      </c>
      <c r="K7435" s="4"/>
      <c r="L7435" s="4">
        <v>1</v>
      </c>
      <c r="M7435" s="4" t="s">
        <v>1447</v>
      </c>
      <c r="N7435" s="4"/>
    </row>
    <row r="7436" spans="1:14" hidden="1" x14ac:dyDescent="0.3">
      <c r="A7436" s="4" t="s">
        <v>603</v>
      </c>
      <c r="B7436" s="4">
        <v>69</v>
      </c>
      <c r="C7436" s="4">
        <v>69</v>
      </c>
      <c r="D7436" s="4">
        <v>431</v>
      </c>
      <c r="E7436" s="4" t="s">
        <v>861</v>
      </c>
      <c r="F7436" s="4" t="s">
        <v>916</v>
      </c>
      <c r="G7436" s="4" t="s">
        <v>958</v>
      </c>
      <c r="H7436" s="28">
        <v>0.89562531765139364</v>
      </c>
      <c r="I7436" s="4"/>
      <c r="J7436" s="4" t="s">
        <v>1449</v>
      </c>
      <c r="K7436" s="4"/>
      <c r="L7436" s="4">
        <v>1</v>
      </c>
      <c r="M7436" s="4" t="s">
        <v>1447</v>
      </c>
      <c r="N7436" s="4"/>
    </row>
    <row r="7437" spans="1:14" hidden="1" x14ac:dyDescent="0.3">
      <c r="A7437" s="4" t="s">
        <v>603</v>
      </c>
      <c r="B7437" s="4">
        <v>69</v>
      </c>
      <c r="C7437" s="4">
        <v>69</v>
      </c>
      <c r="D7437" s="4">
        <v>431</v>
      </c>
      <c r="E7437" s="4" t="s">
        <v>861</v>
      </c>
      <c r="F7437" s="4" t="s">
        <v>917</v>
      </c>
      <c r="G7437" s="4" t="s">
        <v>958</v>
      </c>
      <c r="H7437" s="28">
        <v>0.89561004805615096</v>
      </c>
      <c r="I7437" s="4"/>
      <c r="J7437" s="4" t="s">
        <v>1449</v>
      </c>
      <c r="K7437" s="4"/>
      <c r="L7437" s="4">
        <v>1</v>
      </c>
      <c r="M7437" s="4" t="s">
        <v>1447</v>
      </c>
      <c r="N7437" s="4"/>
    </row>
    <row r="7438" spans="1:14" hidden="1" x14ac:dyDescent="0.3">
      <c r="A7438" s="4" t="s">
        <v>603</v>
      </c>
      <c r="B7438" s="4">
        <v>69</v>
      </c>
      <c r="C7438" s="4">
        <v>69</v>
      </c>
      <c r="D7438" s="4">
        <v>431</v>
      </c>
      <c r="E7438" s="4" t="s">
        <v>861</v>
      </c>
      <c r="F7438" s="4" t="s">
        <v>918</v>
      </c>
      <c r="G7438" s="4" t="s">
        <v>958</v>
      </c>
      <c r="H7438" s="28">
        <v>0.90288371167167247</v>
      </c>
      <c r="I7438" s="4"/>
      <c r="J7438" s="4" t="s">
        <v>1449</v>
      </c>
      <c r="K7438" s="4"/>
      <c r="L7438" s="4">
        <v>1</v>
      </c>
      <c r="M7438" s="4" t="s">
        <v>1447</v>
      </c>
      <c r="N7438" s="4"/>
    </row>
    <row r="7439" spans="1:14" hidden="1" x14ac:dyDescent="0.3">
      <c r="A7439" s="4" t="s">
        <v>603</v>
      </c>
      <c r="B7439" s="4">
        <v>69</v>
      </c>
      <c r="C7439" s="4">
        <v>69</v>
      </c>
      <c r="D7439" s="4">
        <v>431</v>
      </c>
      <c r="E7439" s="4" t="s">
        <v>861</v>
      </c>
      <c r="F7439" s="4" t="s">
        <v>919</v>
      </c>
      <c r="G7439" s="4" t="s">
        <v>958</v>
      </c>
      <c r="H7439" s="28">
        <v>0.8999024435361489</v>
      </c>
      <c r="I7439" s="4"/>
      <c r="J7439" s="4" t="s">
        <v>1449</v>
      </c>
      <c r="K7439" s="4"/>
      <c r="L7439" s="4">
        <v>1</v>
      </c>
      <c r="M7439" s="4" t="s">
        <v>1447</v>
      </c>
      <c r="N7439" s="4"/>
    </row>
    <row r="7440" spans="1:14" hidden="1" x14ac:dyDescent="0.3">
      <c r="A7440" s="4" t="s">
        <v>603</v>
      </c>
      <c r="B7440" s="4">
        <v>69</v>
      </c>
      <c r="C7440" s="4">
        <v>69</v>
      </c>
      <c r="D7440" s="4">
        <v>431</v>
      </c>
      <c r="E7440" s="4" t="s">
        <v>861</v>
      </c>
      <c r="F7440" s="4" t="s">
        <v>920</v>
      </c>
      <c r="G7440" s="4" t="s">
        <v>958</v>
      </c>
      <c r="H7440" s="28">
        <v>0.89933028473099041</v>
      </c>
      <c r="I7440" s="4"/>
      <c r="J7440" s="4" t="s">
        <v>1449</v>
      </c>
      <c r="K7440" s="4"/>
      <c r="L7440" s="4">
        <v>1</v>
      </c>
      <c r="M7440" s="4" t="s">
        <v>1447</v>
      </c>
      <c r="N7440" s="4"/>
    </row>
    <row r="7441" spans="1:14" hidden="1" x14ac:dyDescent="0.3">
      <c r="A7441" s="4" t="s">
        <v>603</v>
      </c>
      <c r="B7441" s="4">
        <v>69</v>
      </c>
      <c r="C7441" s="4">
        <v>69</v>
      </c>
      <c r="D7441" s="4">
        <v>431</v>
      </c>
      <c r="E7441" s="4" t="s">
        <v>861</v>
      </c>
      <c r="F7441" s="4" t="s">
        <v>921</v>
      </c>
      <c r="G7441" s="4" t="s">
        <v>958</v>
      </c>
      <c r="H7441" s="28">
        <v>0.89340940586362816</v>
      </c>
      <c r="I7441" s="4"/>
      <c r="J7441" s="4" t="s">
        <v>1449</v>
      </c>
      <c r="K7441" s="4"/>
      <c r="L7441" s="4">
        <v>1</v>
      </c>
      <c r="M7441" s="4" t="s">
        <v>1447</v>
      </c>
      <c r="N7441" s="4"/>
    </row>
    <row r="7442" spans="1:14" hidden="1" x14ac:dyDescent="0.3">
      <c r="A7442" s="4" t="s">
        <v>603</v>
      </c>
      <c r="B7442" s="4">
        <v>69</v>
      </c>
      <c r="C7442" s="4">
        <v>69</v>
      </c>
      <c r="D7442" s="4">
        <v>431</v>
      </c>
      <c r="E7442" s="4" t="s">
        <v>861</v>
      </c>
      <c r="F7442" s="4" t="s">
        <v>1134</v>
      </c>
      <c r="G7442" s="4" t="s">
        <v>958</v>
      </c>
      <c r="H7442" s="28">
        <v>0.89926597196347013</v>
      </c>
      <c r="I7442" s="4"/>
      <c r="J7442" s="4" t="s">
        <v>1449</v>
      </c>
      <c r="K7442" s="4"/>
      <c r="L7442" s="4">
        <v>1</v>
      </c>
      <c r="M7442" s="4" t="s">
        <v>1447</v>
      </c>
      <c r="N7442" s="4"/>
    </row>
    <row r="7443" spans="1:14" hidden="1" x14ac:dyDescent="0.3">
      <c r="A7443" s="4" t="s">
        <v>603</v>
      </c>
      <c r="B7443" s="4">
        <v>69</v>
      </c>
      <c r="C7443" s="4">
        <v>69</v>
      </c>
      <c r="D7443" s="4">
        <v>431</v>
      </c>
      <c r="E7443" s="4" t="s">
        <v>861</v>
      </c>
      <c r="F7443" s="4" t="s">
        <v>1141</v>
      </c>
      <c r="G7443" s="4" t="s">
        <v>958</v>
      </c>
      <c r="H7443" s="28">
        <v>0.89796823089373512</v>
      </c>
      <c r="I7443" s="4"/>
      <c r="J7443" s="4" t="s">
        <v>1449</v>
      </c>
      <c r="K7443" s="4"/>
      <c r="L7443" s="4">
        <v>1</v>
      </c>
      <c r="M7443" s="4" t="s">
        <v>1447</v>
      </c>
      <c r="N7443" s="4"/>
    </row>
    <row r="7444" spans="1:14" hidden="1" x14ac:dyDescent="0.3">
      <c r="A7444" s="4" t="s">
        <v>603</v>
      </c>
      <c r="B7444" s="4">
        <v>69</v>
      </c>
      <c r="C7444" s="4">
        <v>69</v>
      </c>
      <c r="D7444" s="4">
        <v>431</v>
      </c>
      <c r="E7444" s="4" t="s">
        <v>861</v>
      </c>
      <c r="F7444" s="4" t="s">
        <v>1142</v>
      </c>
      <c r="G7444" s="4" t="s">
        <v>958</v>
      </c>
      <c r="H7444" s="28">
        <v>0.8976519528245781</v>
      </c>
      <c r="I7444" s="4"/>
      <c r="J7444" s="4" t="s">
        <v>1449</v>
      </c>
      <c r="K7444" s="4"/>
      <c r="L7444" s="4">
        <v>1</v>
      </c>
      <c r="M7444" s="4" t="s">
        <v>1447</v>
      </c>
      <c r="N7444" s="4"/>
    </row>
    <row r="7445" spans="1:14" hidden="1" x14ac:dyDescent="0.3">
      <c r="A7445" s="4" t="s">
        <v>603</v>
      </c>
      <c r="B7445" s="4">
        <v>69</v>
      </c>
      <c r="C7445" s="4">
        <v>69</v>
      </c>
      <c r="D7445" s="4">
        <v>431</v>
      </c>
      <c r="E7445" s="4" t="s">
        <v>861</v>
      </c>
      <c r="F7445" s="4" t="s">
        <v>1143</v>
      </c>
      <c r="G7445" s="4" t="s">
        <v>958</v>
      </c>
      <c r="H7445" s="28">
        <v>0.90663195612766823</v>
      </c>
      <c r="I7445" s="4"/>
      <c r="J7445" s="4" t="s">
        <v>1449</v>
      </c>
      <c r="K7445" s="4"/>
      <c r="L7445" s="4">
        <v>1</v>
      </c>
      <c r="M7445" s="4" t="s">
        <v>1447</v>
      </c>
      <c r="N7445" s="4"/>
    </row>
    <row r="7446" spans="1:14" hidden="1" x14ac:dyDescent="0.3">
      <c r="A7446" s="4" t="s">
        <v>603</v>
      </c>
      <c r="B7446" s="4">
        <v>69</v>
      </c>
      <c r="C7446" s="4">
        <v>69</v>
      </c>
      <c r="D7446" s="4">
        <v>431</v>
      </c>
      <c r="E7446" s="4" t="s">
        <v>861</v>
      </c>
      <c r="F7446" s="4" t="s">
        <v>1144</v>
      </c>
      <c r="G7446" s="4" t="s">
        <v>958</v>
      </c>
      <c r="H7446" s="28">
        <v>0.88808016042220728</v>
      </c>
      <c r="I7446" s="4"/>
      <c r="J7446" s="4" t="s">
        <v>1449</v>
      </c>
      <c r="K7446" s="4"/>
      <c r="L7446" s="4">
        <v>1</v>
      </c>
      <c r="M7446" s="4" t="s">
        <v>1447</v>
      </c>
      <c r="N7446" s="4"/>
    </row>
    <row r="7447" spans="1:14" hidden="1" x14ac:dyDescent="0.3">
      <c r="A7447" s="4" t="s">
        <v>603</v>
      </c>
      <c r="B7447" s="4">
        <v>69</v>
      </c>
      <c r="C7447" s="4">
        <v>69</v>
      </c>
      <c r="D7447" s="4">
        <v>431</v>
      </c>
      <c r="E7447" s="4" t="s">
        <v>861</v>
      </c>
      <c r="F7447" s="4" t="s">
        <v>1135</v>
      </c>
      <c r="G7447" s="4" t="s">
        <v>958</v>
      </c>
      <c r="H7447" s="28">
        <v>0.84925433569856745</v>
      </c>
      <c r="I7447" s="4"/>
      <c r="J7447" s="4" t="s">
        <v>1449</v>
      </c>
      <c r="K7447" s="4"/>
      <c r="L7447" s="4">
        <v>1</v>
      </c>
      <c r="M7447" s="4" t="s">
        <v>1447</v>
      </c>
      <c r="N7447" s="4"/>
    </row>
    <row r="7448" spans="1:14" hidden="1" x14ac:dyDescent="0.3">
      <c r="A7448" s="4" t="s">
        <v>603</v>
      </c>
      <c r="B7448" s="4">
        <v>69</v>
      </c>
      <c r="C7448" s="4">
        <v>69</v>
      </c>
      <c r="D7448" s="4">
        <v>431</v>
      </c>
      <c r="E7448" s="4" t="s">
        <v>861</v>
      </c>
      <c r="F7448" s="4" t="s">
        <v>1145</v>
      </c>
      <c r="G7448" s="4" t="s">
        <v>958</v>
      </c>
      <c r="H7448" s="28">
        <v>0.88765449832142196</v>
      </c>
      <c r="I7448" s="4"/>
      <c r="J7448" s="4" t="s">
        <v>1449</v>
      </c>
      <c r="K7448" s="4"/>
      <c r="L7448" s="4">
        <v>1</v>
      </c>
      <c r="M7448" s="4" t="s">
        <v>1447</v>
      </c>
      <c r="N7448" s="4"/>
    </row>
    <row r="7449" spans="1:14" hidden="1" x14ac:dyDescent="0.3">
      <c r="A7449" s="4" t="s">
        <v>603</v>
      </c>
      <c r="B7449" s="4">
        <v>69</v>
      </c>
      <c r="C7449" s="4">
        <v>69</v>
      </c>
      <c r="D7449" s="4">
        <v>431</v>
      </c>
      <c r="E7449" s="4" t="s">
        <v>861</v>
      </c>
      <c r="F7449" s="4" t="s">
        <v>1146</v>
      </c>
      <c r="G7449" s="4" t="s">
        <v>958</v>
      </c>
      <c r="H7449" s="28">
        <v>0.8855440923786172</v>
      </c>
      <c r="I7449" s="4"/>
      <c r="J7449" s="4" t="s">
        <v>1449</v>
      </c>
      <c r="K7449" s="4"/>
      <c r="L7449" s="4">
        <v>1</v>
      </c>
      <c r="M7449" s="4" t="s">
        <v>1447</v>
      </c>
      <c r="N7449" s="4"/>
    </row>
    <row r="7450" spans="1:14" hidden="1" x14ac:dyDescent="0.3">
      <c r="A7450" s="4" t="s">
        <v>603</v>
      </c>
      <c r="B7450" s="4">
        <v>69</v>
      </c>
      <c r="C7450" s="4">
        <v>69</v>
      </c>
      <c r="D7450" s="4">
        <v>431</v>
      </c>
      <c r="E7450" s="4" t="s">
        <v>861</v>
      </c>
      <c r="F7450" s="4" t="s">
        <v>1147</v>
      </c>
      <c r="G7450" s="4" t="s">
        <v>958</v>
      </c>
      <c r="H7450" s="28">
        <v>0.87895593644015879</v>
      </c>
      <c r="I7450" s="4"/>
      <c r="J7450" s="4" t="s">
        <v>1449</v>
      </c>
      <c r="K7450" s="4"/>
      <c r="L7450" s="4">
        <v>1</v>
      </c>
      <c r="M7450" s="4" t="s">
        <v>1447</v>
      </c>
      <c r="N7450" s="4"/>
    </row>
    <row r="7451" spans="1:14" hidden="1" x14ac:dyDescent="0.3">
      <c r="A7451" s="4" t="s">
        <v>603</v>
      </c>
      <c r="B7451" s="4">
        <v>69</v>
      </c>
      <c r="C7451" s="4">
        <v>69</v>
      </c>
      <c r="D7451" s="4">
        <v>431</v>
      </c>
      <c r="E7451" s="4" t="s">
        <v>861</v>
      </c>
      <c r="F7451" s="4" t="s">
        <v>1148</v>
      </c>
      <c r="G7451" s="4" t="s">
        <v>958</v>
      </c>
      <c r="H7451" s="28">
        <v>0.90003746732627832</v>
      </c>
      <c r="I7451" s="4"/>
      <c r="J7451" s="4" t="s">
        <v>1449</v>
      </c>
      <c r="K7451" s="4"/>
      <c r="L7451" s="4">
        <v>1</v>
      </c>
      <c r="M7451" s="4" t="s">
        <v>1447</v>
      </c>
      <c r="N7451" s="4"/>
    </row>
    <row r="7452" spans="1:14" hidden="1" x14ac:dyDescent="0.3">
      <c r="A7452" s="4" t="s">
        <v>603</v>
      </c>
      <c r="B7452" s="4">
        <v>69</v>
      </c>
      <c r="C7452" s="4">
        <v>69</v>
      </c>
      <c r="D7452" s="4">
        <v>431</v>
      </c>
      <c r="E7452" s="4" t="s">
        <v>861</v>
      </c>
      <c r="F7452" s="4" t="s">
        <v>1136</v>
      </c>
      <c r="G7452" s="4" t="s">
        <v>958</v>
      </c>
      <c r="H7452" s="28">
        <v>0.90773399920679065</v>
      </c>
      <c r="I7452" s="4"/>
      <c r="J7452" s="4" t="s">
        <v>1449</v>
      </c>
      <c r="K7452" s="4"/>
      <c r="L7452" s="4">
        <v>1</v>
      </c>
      <c r="M7452" s="4" t="s">
        <v>1447</v>
      </c>
      <c r="N7452" s="4"/>
    </row>
    <row r="7453" spans="1:14" hidden="1" x14ac:dyDescent="0.3">
      <c r="A7453" s="4" t="s">
        <v>603</v>
      </c>
      <c r="B7453" s="4">
        <v>69</v>
      </c>
      <c r="C7453" s="4">
        <v>69</v>
      </c>
      <c r="D7453" s="4">
        <v>431</v>
      </c>
      <c r="E7453" s="4" t="s">
        <v>861</v>
      </c>
      <c r="F7453" s="4" t="s">
        <v>1149</v>
      </c>
      <c r="G7453" s="4" t="s">
        <v>958</v>
      </c>
      <c r="H7453" s="28">
        <v>0.87010706651801073</v>
      </c>
      <c r="I7453" s="4"/>
      <c r="J7453" s="4" t="s">
        <v>1449</v>
      </c>
      <c r="K7453" s="4"/>
      <c r="L7453" s="4">
        <v>1</v>
      </c>
      <c r="M7453" s="4" t="s">
        <v>1447</v>
      </c>
      <c r="N7453" s="4"/>
    </row>
    <row r="7454" spans="1:14" hidden="1" x14ac:dyDescent="0.3">
      <c r="A7454" s="4" t="s">
        <v>603</v>
      </c>
      <c r="B7454" s="4">
        <v>69</v>
      </c>
      <c r="C7454" s="4">
        <v>69</v>
      </c>
      <c r="D7454" s="4">
        <v>431</v>
      </c>
      <c r="E7454" s="4" t="s">
        <v>861</v>
      </c>
      <c r="F7454" s="4" t="s">
        <v>1150</v>
      </c>
      <c r="G7454" s="4" t="s">
        <v>958</v>
      </c>
      <c r="H7454" s="28">
        <v>0.85129311318411083</v>
      </c>
      <c r="I7454" s="4"/>
      <c r="J7454" s="4" t="s">
        <v>1449</v>
      </c>
      <c r="K7454" s="4"/>
      <c r="L7454" s="4">
        <v>1</v>
      </c>
      <c r="M7454" s="4" t="s">
        <v>1447</v>
      </c>
      <c r="N7454" s="4"/>
    </row>
    <row r="7455" spans="1:14" hidden="1" x14ac:dyDescent="0.3">
      <c r="A7455" s="4" t="s">
        <v>603</v>
      </c>
      <c r="B7455" s="4">
        <v>69</v>
      </c>
      <c r="C7455" s="4">
        <v>69</v>
      </c>
      <c r="D7455" s="4">
        <v>431</v>
      </c>
      <c r="E7455" s="4" t="s">
        <v>861</v>
      </c>
      <c r="F7455" s="4" t="s">
        <v>1151</v>
      </c>
      <c r="G7455" s="4" t="s">
        <v>958</v>
      </c>
      <c r="H7455" s="28">
        <v>0.81866594029168016</v>
      </c>
      <c r="I7455" s="4"/>
      <c r="J7455" s="4" t="s">
        <v>1449</v>
      </c>
      <c r="K7455" s="4"/>
      <c r="L7455" s="4">
        <v>1</v>
      </c>
      <c r="M7455" s="4" t="s">
        <v>1447</v>
      </c>
      <c r="N7455" s="4"/>
    </row>
    <row r="7456" spans="1:14" hidden="1" x14ac:dyDescent="0.3">
      <c r="A7456" s="4" t="s">
        <v>603</v>
      </c>
      <c r="B7456" s="4">
        <v>69</v>
      </c>
      <c r="C7456" s="4">
        <v>69</v>
      </c>
      <c r="D7456" s="4">
        <v>431</v>
      </c>
      <c r="E7456" s="4" t="s">
        <v>861</v>
      </c>
      <c r="F7456" s="4" t="s">
        <v>1152</v>
      </c>
      <c r="G7456" s="4" t="s">
        <v>958</v>
      </c>
      <c r="H7456" s="28">
        <v>0.82856863650175905</v>
      </c>
      <c r="I7456" s="4"/>
      <c r="J7456" s="4" t="s">
        <v>1449</v>
      </c>
      <c r="K7456" s="4"/>
      <c r="L7456" s="4">
        <v>1</v>
      </c>
      <c r="M7456" s="4" t="s">
        <v>1447</v>
      </c>
      <c r="N7456" s="4"/>
    </row>
    <row r="7457" spans="1:14" hidden="1" x14ac:dyDescent="0.3">
      <c r="A7457" s="4" t="s">
        <v>603</v>
      </c>
      <c r="B7457" s="4">
        <v>69</v>
      </c>
      <c r="C7457" s="4">
        <v>69</v>
      </c>
      <c r="D7457" s="4">
        <v>431</v>
      </c>
      <c r="E7457" s="4" t="s">
        <v>861</v>
      </c>
      <c r="F7457" s="4" t="s">
        <v>1137</v>
      </c>
      <c r="G7457" s="4" t="s">
        <v>958</v>
      </c>
      <c r="H7457" s="28">
        <v>0.81819066803796625</v>
      </c>
      <c r="I7457" s="4"/>
      <c r="J7457" s="4" t="s">
        <v>1449</v>
      </c>
      <c r="K7457" s="4"/>
      <c r="L7457" s="4">
        <v>1</v>
      </c>
      <c r="M7457" s="4" t="s">
        <v>1447</v>
      </c>
      <c r="N7457" s="4"/>
    </row>
    <row r="7458" spans="1:14" hidden="1" x14ac:dyDescent="0.3">
      <c r="A7458" s="4" t="s">
        <v>603</v>
      </c>
      <c r="B7458" s="4">
        <v>69</v>
      </c>
      <c r="C7458" s="4">
        <v>69</v>
      </c>
      <c r="D7458" s="4">
        <v>431</v>
      </c>
      <c r="E7458" s="4" t="s">
        <v>861</v>
      </c>
      <c r="F7458" s="4" t="s">
        <v>1153</v>
      </c>
      <c r="G7458" s="4" t="s">
        <v>958</v>
      </c>
      <c r="H7458" s="28">
        <v>0.838989154444722</v>
      </c>
      <c r="I7458" s="4"/>
      <c r="J7458" s="4" t="s">
        <v>1449</v>
      </c>
      <c r="K7458" s="4"/>
      <c r="L7458" s="4">
        <v>1</v>
      </c>
      <c r="M7458" s="4" t="s">
        <v>1447</v>
      </c>
      <c r="N7458" s="4"/>
    </row>
    <row r="7459" spans="1:14" hidden="1" x14ac:dyDescent="0.3">
      <c r="A7459" s="4" t="s">
        <v>603</v>
      </c>
      <c r="B7459" s="4">
        <v>69</v>
      </c>
      <c r="C7459" s="4">
        <v>69</v>
      </c>
      <c r="D7459" s="4">
        <v>431</v>
      </c>
      <c r="E7459" s="4" t="s">
        <v>861</v>
      </c>
      <c r="F7459" s="4" t="s">
        <v>1155</v>
      </c>
      <c r="G7459" s="4" t="s">
        <v>958</v>
      </c>
      <c r="H7459" s="28">
        <v>0.8160288540257562</v>
      </c>
      <c r="I7459" s="4"/>
      <c r="J7459" s="4" t="s">
        <v>1449</v>
      </c>
      <c r="K7459" s="4"/>
      <c r="L7459" s="4">
        <v>1</v>
      </c>
      <c r="M7459" s="4" t="s">
        <v>1447</v>
      </c>
      <c r="N7459" s="4"/>
    </row>
    <row r="7460" spans="1:14" hidden="1" x14ac:dyDescent="0.3">
      <c r="A7460" s="4" t="s">
        <v>603</v>
      </c>
      <c r="B7460" s="4">
        <v>69</v>
      </c>
      <c r="C7460" s="4">
        <v>69</v>
      </c>
      <c r="D7460" s="4">
        <v>431</v>
      </c>
      <c r="E7460" s="4" t="s">
        <v>861</v>
      </c>
      <c r="F7460" s="4" t="s">
        <v>1156</v>
      </c>
      <c r="G7460" s="4" t="s">
        <v>958</v>
      </c>
      <c r="H7460" s="28">
        <v>0.84310526711474321</v>
      </c>
      <c r="I7460" s="4"/>
      <c r="J7460" s="4" t="s">
        <v>1449</v>
      </c>
      <c r="K7460" s="4"/>
      <c r="L7460" s="4">
        <v>1</v>
      </c>
      <c r="M7460" s="4" t="s">
        <v>1447</v>
      </c>
      <c r="N7460" s="4"/>
    </row>
    <row r="7461" spans="1:14" hidden="1" x14ac:dyDescent="0.3">
      <c r="A7461" s="4" t="s">
        <v>603</v>
      </c>
      <c r="B7461" s="4">
        <v>69</v>
      </c>
      <c r="C7461" s="4">
        <v>69</v>
      </c>
      <c r="D7461" s="4">
        <v>431</v>
      </c>
      <c r="E7461" s="4" t="s">
        <v>861</v>
      </c>
      <c r="F7461" s="4" t="s">
        <v>1157</v>
      </c>
      <c r="G7461" s="4" t="s">
        <v>958</v>
      </c>
      <c r="H7461" s="28">
        <v>0.85216838502998538</v>
      </c>
      <c r="I7461" s="4"/>
      <c r="J7461" s="4" t="s">
        <v>1449</v>
      </c>
      <c r="K7461" s="4"/>
      <c r="L7461" s="4">
        <v>1</v>
      </c>
      <c r="M7461" s="4" t="s">
        <v>1447</v>
      </c>
      <c r="N7461" s="4"/>
    </row>
    <row r="7462" spans="1:14" hidden="1" x14ac:dyDescent="0.3">
      <c r="A7462" s="4" t="s">
        <v>603</v>
      </c>
      <c r="B7462" s="4">
        <v>69</v>
      </c>
      <c r="C7462" s="4">
        <v>69</v>
      </c>
      <c r="D7462" s="4">
        <v>431</v>
      </c>
      <c r="E7462" s="4" t="s">
        <v>861</v>
      </c>
      <c r="F7462" s="4" t="s">
        <v>1158</v>
      </c>
      <c r="G7462" s="4" t="s">
        <v>958</v>
      </c>
      <c r="H7462" s="28">
        <v>0.86780063378837857</v>
      </c>
      <c r="I7462" s="4"/>
      <c r="J7462" s="4" t="s">
        <v>1449</v>
      </c>
      <c r="K7462" s="4"/>
      <c r="L7462" s="4">
        <v>1</v>
      </c>
      <c r="M7462" s="4" t="s">
        <v>1447</v>
      </c>
      <c r="N7462" s="4"/>
    </row>
    <row r="7463" spans="1:14" hidden="1" x14ac:dyDescent="0.3">
      <c r="A7463" s="4" t="s">
        <v>603</v>
      </c>
      <c r="B7463" s="4">
        <v>69</v>
      </c>
      <c r="C7463" s="4">
        <v>69</v>
      </c>
      <c r="D7463" s="4">
        <v>431</v>
      </c>
      <c r="E7463" s="4" t="s">
        <v>861</v>
      </c>
      <c r="F7463" s="4" t="s">
        <v>1159</v>
      </c>
      <c r="G7463" s="4" t="s">
        <v>958</v>
      </c>
      <c r="H7463" s="28">
        <v>0.85760252640725188</v>
      </c>
      <c r="I7463" s="4"/>
      <c r="J7463" s="4" t="s">
        <v>1449</v>
      </c>
      <c r="K7463" s="4"/>
      <c r="L7463" s="4">
        <v>1</v>
      </c>
      <c r="M7463" s="4" t="s">
        <v>1447</v>
      </c>
      <c r="N7463" s="4"/>
    </row>
    <row r="7464" spans="1:14" hidden="1" x14ac:dyDescent="0.3">
      <c r="A7464" s="4" t="s">
        <v>603</v>
      </c>
      <c r="B7464" s="4">
        <v>69</v>
      </c>
      <c r="C7464" s="4">
        <v>69</v>
      </c>
      <c r="D7464" s="4">
        <v>431</v>
      </c>
      <c r="E7464" s="4" t="s">
        <v>861</v>
      </c>
      <c r="F7464" s="4" t="s">
        <v>1160</v>
      </c>
      <c r="G7464" s="4" t="s">
        <v>958</v>
      </c>
      <c r="H7464" s="28">
        <v>0.86492878192333156</v>
      </c>
      <c r="I7464" s="4"/>
      <c r="J7464" s="4" t="s">
        <v>1449</v>
      </c>
      <c r="K7464" s="4"/>
      <c r="L7464" s="4">
        <v>1</v>
      </c>
      <c r="M7464" s="4" t="s">
        <v>1447</v>
      </c>
      <c r="N7464" s="4"/>
    </row>
    <row r="7465" spans="1:14" hidden="1" x14ac:dyDescent="0.3">
      <c r="A7465" s="4" t="s">
        <v>603</v>
      </c>
      <c r="B7465" s="4">
        <v>69</v>
      </c>
      <c r="C7465" s="4">
        <v>69</v>
      </c>
      <c r="D7465" s="4">
        <v>431</v>
      </c>
      <c r="E7465" s="4" t="s">
        <v>861</v>
      </c>
      <c r="F7465" s="12" t="s">
        <v>922</v>
      </c>
      <c r="G7465" s="4" t="s">
        <v>931</v>
      </c>
      <c r="H7465" s="30">
        <v>3.7839999999999998</v>
      </c>
      <c r="I7465" s="4"/>
      <c r="J7465" s="4" t="s">
        <v>856</v>
      </c>
      <c r="K7465" s="4"/>
      <c r="L7465" s="4">
        <v>1</v>
      </c>
      <c r="M7465" s="4" t="s">
        <v>1447</v>
      </c>
      <c r="N7465" s="4"/>
    </row>
    <row r="7466" spans="1:14" hidden="1" x14ac:dyDescent="0.3">
      <c r="A7466" s="4" t="s">
        <v>603</v>
      </c>
      <c r="B7466" s="4">
        <v>69</v>
      </c>
      <c r="C7466" s="4">
        <v>69</v>
      </c>
      <c r="D7466" s="4">
        <v>431</v>
      </c>
      <c r="E7466" s="4" t="s">
        <v>861</v>
      </c>
      <c r="F7466" s="12" t="s">
        <v>904</v>
      </c>
      <c r="G7466" s="4" t="s">
        <v>931</v>
      </c>
      <c r="H7466" s="30">
        <v>3.78335</v>
      </c>
      <c r="I7466" s="4"/>
      <c r="J7466" s="4" t="s">
        <v>856</v>
      </c>
      <c r="K7466" s="4"/>
      <c r="L7466" s="4">
        <v>1</v>
      </c>
      <c r="M7466" s="4" t="s">
        <v>1447</v>
      </c>
      <c r="N7466" s="4"/>
    </row>
    <row r="7467" spans="1:14" hidden="1" x14ac:dyDescent="0.3">
      <c r="A7467" s="4" t="s">
        <v>603</v>
      </c>
      <c r="B7467" s="4">
        <v>69</v>
      </c>
      <c r="C7467" s="4">
        <v>69</v>
      </c>
      <c r="D7467" s="4">
        <v>431</v>
      </c>
      <c r="E7467" s="4" t="s">
        <v>861</v>
      </c>
      <c r="F7467" s="12" t="s">
        <v>905</v>
      </c>
      <c r="G7467" s="4" t="s">
        <v>931</v>
      </c>
      <c r="H7467" s="30">
        <v>3.7789999999999999</v>
      </c>
      <c r="I7467" s="4"/>
      <c r="J7467" s="4" t="s">
        <v>856</v>
      </c>
      <c r="K7467" s="4"/>
      <c r="L7467" s="4">
        <v>1</v>
      </c>
      <c r="M7467" s="4" t="s">
        <v>1447</v>
      </c>
      <c r="N7467" s="4"/>
    </row>
    <row r="7468" spans="1:14" hidden="1" x14ac:dyDescent="0.3">
      <c r="A7468" s="4" t="s">
        <v>603</v>
      </c>
      <c r="B7468" s="4">
        <v>69</v>
      </c>
      <c r="C7468" s="4">
        <v>69</v>
      </c>
      <c r="D7468" s="4">
        <v>431</v>
      </c>
      <c r="E7468" s="4" t="s">
        <v>861</v>
      </c>
      <c r="F7468" s="12" t="s">
        <v>906</v>
      </c>
      <c r="G7468" s="4" t="s">
        <v>931</v>
      </c>
      <c r="H7468" s="30">
        <v>3.8045999999999998</v>
      </c>
      <c r="I7468" s="4"/>
      <c r="J7468" s="4" t="s">
        <v>856</v>
      </c>
      <c r="K7468" s="4"/>
      <c r="L7468" s="4">
        <v>1</v>
      </c>
      <c r="M7468" s="4" t="s">
        <v>1447</v>
      </c>
      <c r="N7468" s="4"/>
    </row>
    <row r="7469" spans="1:14" hidden="1" x14ac:dyDescent="0.3">
      <c r="A7469" s="4" t="s">
        <v>603</v>
      </c>
      <c r="B7469" s="4">
        <v>69</v>
      </c>
      <c r="C7469" s="4">
        <v>69</v>
      </c>
      <c r="D7469" s="4">
        <v>431</v>
      </c>
      <c r="E7469" s="4" t="s">
        <v>861</v>
      </c>
      <c r="F7469" s="12" t="s">
        <v>903</v>
      </c>
      <c r="G7469" s="4" t="s">
        <v>931</v>
      </c>
      <c r="H7469" s="30">
        <v>3.7942</v>
      </c>
      <c r="I7469" s="4"/>
      <c r="J7469" s="4" t="s">
        <v>856</v>
      </c>
      <c r="K7469" s="4"/>
      <c r="L7469" s="4">
        <v>1</v>
      </c>
      <c r="M7469" s="4" t="s">
        <v>1447</v>
      </c>
      <c r="N7469" s="4"/>
    </row>
    <row r="7470" spans="1:14" hidden="1" x14ac:dyDescent="0.3">
      <c r="A7470" s="4" t="s">
        <v>603</v>
      </c>
      <c r="B7470" s="4">
        <v>69</v>
      </c>
      <c r="C7470" s="4">
        <v>69</v>
      </c>
      <c r="D7470" s="4">
        <v>431</v>
      </c>
      <c r="E7470" s="4" t="s">
        <v>861</v>
      </c>
      <c r="F7470" s="12" t="s">
        <v>907</v>
      </c>
      <c r="G7470" s="4" t="s">
        <v>931</v>
      </c>
      <c r="H7470" s="30">
        <v>3.8007999999999997</v>
      </c>
      <c r="I7470" s="4"/>
      <c r="J7470" s="4" t="s">
        <v>856</v>
      </c>
      <c r="K7470" s="4"/>
      <c r="L7470" s="4">
        <v>1</v>
      </c>
      <c r="M7470" s="4" t="s">
        <v>1447</v>
      </c>
      <c r="N7470" s="4"/>
    </row>
    <row r="7471" spans="1:14" hidden="1" x14ac:dyDescent="0.3">
      <c r="A7471" s="4" t="s">
        <v>603</v>
      </c>
      <c r="B7471" s="4">
        <v>69</v>
      </c>
      <c r="C7471" s="4">
        <v>69</v>
      </c>
      <c r="D7471" s="4">
        <v>431</v>
      </c>
      <c r="E7471" s="4" t="s">
        <v>861</v>
      </c>
      <c r="F7471" s="12" t="s">
        <v>908</v>
      </c>
      <c r="G7471" s="4" t="s">
        <v>931</v>
      </c>
      <c r="H7471" s="30">
        <v>3.8289499999999999</v>
      </c>
      <c r="I7471" s="4"/>
      <c r="J7471" s="4" t="s">
        <v>856</v>
      </c>
      <c r="K7471" s="4"/>
      <c r="L7471" s="4">
        <v>1</v>
      </c>
      <c r="M7471" s="4" t="s">
        <v>1447</v>
      </c>
      <c r="N7471" s="4"/>
    </row>
    <row r="7472" spans="1:14" hidden="1" x14ac:dyDescent="0.3">
      <c r="A7472" s="4" t="s">
        <v>603</v>
      </c>
      <c r="B7472" s="4">
        <v>69</v>
      </c>
      <c r="C7472" s="4">
        <v>69</v>
      </c>
      <c r="D7472" s="4">
        <v>431</v>
      </c>
      <c r="E7472" s="4" t="s">
        <v>861</v>
      </c>
      <c r="F7472" s="12" t="s">
        <v>909</v>
      </c>
      <c r="G7472" s="4" t="s">
        <v>931</v>
      </c>
      <c r="H7472" s="30">
        <v>3.8426999999999998</v>
      </c>
      <c r="I7472" s="4"/>
      <c r="J7472" s="4" t="s">
        <v>856</v>
      </c>
      <c r="K7472" s="4"/>
      <c r="L7472" s="4">
        <v>1</v>
      </c>
      <c r="M7472" s="4" t="s">
        <v>1447</v>
      </c>
      <c r="N7472" s="4"/>
    </row>
    <row r="7473" spans="1:14" hidden="1" x14ac:dyDescent="0.3">
      <c r="A7473" s="4" t="s">
        <v>603</v>
      </c>
      <c r="B7473" s="4">
        <v>69</v>
      </c>
      <c r="C7473" s="4">
        <v>69</v>
      </c>
      <c r="D7473" s="4">
        <v>431</v>
      </c>
      <c r="E7473" s="4" t="s">
        <v>861</v>
      </c>
      <c r="F7473" s="12" t="s">
        <v>910</v>
      </c>
      <c r="G7473" s="4" t="s">
        <v>931</v>
      </c>
      <c r="H7473" s="30">
        <v>3.7766500000000001</v>
      </c>
      <c r="I7473" s="4"/>
      <c r="J7473" s="4" t="s">
        <v>856</v>
      </c>
      <c r="K7473" s="4"/>
      <c r="L7473" s="4">
        <v>1</v>
      </c>
      <c r="M7473" s="4" t="s">
        <v>1447</v>
      </c>
      <c r="N7473" s="4"/>
    </row>
    <row r="7474" spans="1:14" hidden="1" x14ac:dyDescent="0.3">
      <c r="A7474" s="4" t="s">
        <v>603</v>
      </c>
      <c r="B7474" s="4">
        <v>69</v>
      </c>
      <c r="C7474" s="4">
        <v>69</v>
      </c>
      <c r="D7474" s="4">
        <v>431</v>
      </c>
      <c r="E7474" s="4" t="s">
        <v>861</v>
      </c>
      <c r="F7474" s="12" t="s">
        <v>911</v>
      </c>
      <c r="G7474" s="4" t="s">
        <v>931</v>
      </c>
      <c r="H7474" s="30">
        <v>3.7961999999999998</v>
      </c>
      <c r="I7474" s="4"/>
      <c r="J7474" s="4" t="s">
        <v>856</v>
      </c>
      <c r="K7474" s="4"/>
      <c r="L7474" s="4">
        <v>1</v>
      </c>
      <c r="M7474" s="4" t="s">
        <v>1447</v>
      </c>
      <c r="N7474" s="4"/>
    </row>
    <row r="7475" spans="1:14" hidden="1" x14ac:dyDescent="0.3">
      <c r="A7475" s="4" t="s">
        <v>603</v>
      </c>
      <c r="B7475" s="4">
        <v>69</v>
      </c>
      <c r="C7475" s="4">
        <v>69</v>
      </c>
      <c r="D7475" s="4">
        <v>431</v>
      </c>
      <c r="E7475" s="4" t="s">
        <v>861</v>
      </c>
      <c r="F7475" s="12" t="s">
        <v>916</v>
      </c>
      <c r="G7475" s="4" t="s">
        <v>931</v>
      </c>
      <c r="H7475" s="30">
        <v>3.8045</v>
      </c>
      <c r="I7475" s="4"/>
      <c r="J7475" s="4" t="s">
        <v>856</v>
      </c>
      <c r="K7475" s="4"/>
      <c r="L7475" s="4">
        <v>1</v>
      </c>
      <c r="M7475" s="4" t="s">
        <v>1447</v>
      </c>
      <c r="N7475" s="4"/>
    </row>
    <row r="7476" spans="1:14" hidden="1" x14ac:dyDescent="0.3">
      <c r="A7476" s="4" t="s">
        <v>603</v>
      </c>
      <c r="B7476" s="4">
        <v>69</v>
      </c>
      <c r="C7476" s="4">
        <v>69</v>
      </c>
      <c r="D7476" s="4">
        <v>431</v>
      </c>
      <c r="E7476" s="4" t="s">
        <v>861</v>
      </c>
      <c r="F7476" s="12" t="s">
        <v>921</v>
      </c>
      <c r="G7476" s="4" t="s">
        <v>931</v>
      </c>
      <c r="H7476" s="30">
        <v>3.80945</v>
      </c>
      <c r="I7476" s="4"/>
      <c r="J7476" s="4" t="s">
        <v>856</v>
      </c>
      <c r="K7476" s="4"/>
      <c r="L7476" s="4">
        <v>1</v>
      </c>
      <c r="M7476" s="4" t="s">
        <v>1447</v>
      </c>
      <c r="N7476" s="4"/>
    </row>
    <row r="7477" spans="1:14" hidden="1" x14ac:dyDescent="0.3">
      <c r="A7477" s="4" t="s">
        <v>603</v>
      </c>
      <c r="B7477" s="4">
        <v>69</v>
      </c>
      <c r="C7477" s="4">
        <v>69</v>
      </c>
      <c r="D7477" s="4">
        <v>431</v>
      </c>
      <c r="E7477" s="4" t="s">
        <v>861</v>
      </c>
      <c r="F7477" s="12" t="s">
        <v>1144</v>
      </c>
      <c r="G7477" s="4" t="s">
        <v>931</v>
      </c>
      <c r="H7477" s="30">
        <v>3.7908499999999998</v>
      </c>
      <c r="I7477" s="4"/>
      <c r="J7477" s="4" t="s">
        <v>856</v>
      </c>
      <c r="K7477" s="4"/>
      <c r="L7477" s="4">
        <v>1</v>
      </c>
      <c r="M7477" s="4" t="s">
        <v>1447</v>
      </c>
      <c r="N7477" s="4"/>
    </row>
    <row r="7478" spans="1:14" hidden="1" x14ac:dyDescent="0.3">
      <c r="A7478" s="4" t="s">
        <v>603</v>
      </c>
      <c r="B7478" s="4">
        <v>69</v>
      </c>
      <c r="C7478" s="4">
        <v>69</v>
      </c>
      <c r="D7478" s="4">
        <v>431</v>
      </c>
      <c r="E7478" s="4" t="s">
        <v>861</v>
      </c>
      <c r="F7478" s="12" t="s">
        <v>1148</v>
      </c>
      <c r="G7478" s="4" t="s">
        <v>931</v>
      </c>
      <c r="H7478" s="30">
        <v>3.7862999999999998</v>
      </c>
      <c r="I7478" s="4"/>
      <c r="J7478" s="4" t="s">
        <v>856</v>
      </c>
      <c r="K7478" s="4"/>
      <c r="L7478" s="4">
        <v>1</v>
      </c>
      <c r="M7478" s="4" t="s">
        <v>1447</v>
      </c>
      <c r="N7478" s="4"/>
    </row>
    <row r="7479" spans="1:14" hidden="1" x14ac:dyDescent="0.3">
      <c r="A7479" s="4" t="s">
        <v>603</v>
      </c>
      <c r="B7479" s="4">
        <v>69</v>
      </c>
      <c r="C7479" s="4">
        <v>69</v>
      </c>
      <c r="D7479" s="4">
        <v>431</v>
      </c>
      <c r="E7479" s="4" t="s">
        <v>861</v>
      </c>
      <c r="F7479" s="12" t="s">
        <v>1152</v>
      </c>
      <c r="G7479" s="4" t="s">
        <v>931</v>
      </c>
      <c r="H7479" s="30">
        <v>3.7077</v>
      </c>
      <c r="I7479" s="4"/>
      <c r="J7479" s="4" t="s">
        <v>856</v>
      </c>
      <c r="K7479" s="4"/>
      <c r="L7479" s="4">
        <v>1</v>
      </c>
      <c r="M7479" s="4" t="s">
        <v>1447</v>
      </c>
      <c r="N7479" s="4"/>
    </row>
    <row r="7480" spans="1:14" hidden="1" x14ac:dyDescent="0.3">
      <c r="A7480" s="4" t="s">
        <v>603</v>
      </c>
      <c r="B7480" s="4">
        <v>69</v>
      </c>
      <c r="C7480" s="4">
        <v>69</v>
      </c>
      <c r="D7480" s="4">
        <v>431</v>
      </c>
      <c r="E7480" s="4" t="s">
        <v>861</v>
      </c>
      <c r="F7480" s="12" t="s">
        <v>1157</v>
      </c>
      <c r="G7480" s="4" t="s">
        <v>931</v>
      </c>
      <c r="H7480" s="30">
        <v>3.68615</v>
      </c>
      <c r="I7480" s="4"/>
      <c r="J7480" s="4" t="s">
        <v>856</v>
      </c>
      <c r="K7480" s="4"/>
      <c r="L7480" s="4">
        <v>1</v>
      </c>
      <c r="M7480" s="4" t="s">
        <v>1447</v>
      </c>
      <c r="N7480" s="4"/>
    </row>
    <row r="7481" spans="1:14" hidden="1" x14ac:dyDescent="0.3">
      <c r="A7481" s="4" t="s">
        <v>603</v>
      </c>
      <c r="B7481" s="4">
        <v>69</v>
      </c>
      <c r="C7481" s="4">
        <v>69</v>
      </c>
      <c r="D7481" s="4">
        <v>431</v>
      </c>
      <c r="E7481" s="4" t="s">
        <v>861</v>
      </c>
      <c r="F7481" s="12" t="s">
        <v>922</v>
      </c>
      <c r="G7481" s="4" t="s">
        <v>1760</v>
      </c>
      <c r="H7481" s="30">
        <v>14.422774869109949</v>
      </c>
      <c r="I7481" s="4"/>
      <c r="J7481" s="4" t="s">
        <v>856</v>
      </c>
      <c r="K7481" s="4"/>
      <c r="L7481" s="4">
        <v>1</v>
      </c>
      <c r="M7481" s="4" t="s">
        <v>1904</v>
      </c>
      <c r="N7481" s="4"/>
    </row>
    <row r="7482" spans="1:14" hidden="1" x14ac:dyDescent="0.3">
      <c r="A7482" s="4" t="s">
        <v>603</v>
      </c>
      <c r="B7482" s="4">
        <v>69</v>
      </c>
      <c r="C7482" s="4">
        <v>69</v>
      </c>
      <c r="D7482" s="4">
        <v>431</v>
      </c>
      <c r="E7482" s="4" t="s">
        <v>861</v>
      </c>
      <c r="F7482" s="12" t="s">
        <v>904</v>
      </c>
      <c r="G7482" s="4" t="s">
        <v>1760</v>
      </c>
      <c r="H7482" s="30">
        <v>46.509862522414814</v>
      </c>
      <c r="I7482" s="4"/>
      <c r="J7482" s="4" t="s">
        <v>856</v>
      </c>
      <c r="K7482" s="4"/>
      <c r="L7482" s="4">
        <v>1</v>
      </c>
      <c r="M7482" s="4" t="s">
        <v>1904</v>
      </c>
      <c r="N7482" s="4"/>
    </row>
    <row r="7483" spans="1:14" hidden="1" x14ac:dyDescent="0.3">
      <c r="A7483" s="4" t="s">
        <v>603</v>
      </c>
      <c r="B7483" s="4">
        <v>69</v>
      </c>
      <c r="C7483" s="4">
        <v>69</v>
      </c>
      <c r="D7483" s="4">
        <v>431</v>
      </c>
      <c r="E7483" s="4" t="s">
        <v>861</v>
      </c>
      <c r="F7483" s="12" t="s">
        <v>905</v>
      </c>
      <c r="G7483" s="4" t="s">
        <v>1760</v>
      </c>
      <c r="H7483" s="30">
        <v>13.680417800403754</v>
      </c>
      <c r="I7483" s="4"/>
      <c r="J7483" s="4" t="s">
        <v>856</v>
      </c>
      <c r="K7483" s="4"/>
      <c r="L7483" s="4">
        <v>1</v>
      </c>
      <c r="M7483" s="4" t="s">
        <v>1904</v>
      </c>
      <c r="N7483" s="4"/>
    </row>
    <row r="7484" spans="1:14" hidden="1" x14ac:dyDescent="0.3">
      <c r="A7484" s="4" t="s">
        <v>603</v>
      </c>
      <c r="B7484" s="4">
        <v>69</v>
      </c>
      <c r="C7484" s="4">
        <v>69</v>
      </c>
      <c r="D7484" s="4">
        <v>431</v>
      </c>
      <c r="E7484" s="4" t="s">
        <v>861</v>
      </c>
      <c r="F7484" s="12" t="s">
        <v>906</v>
      </c>
      <c r="G7484" s="4" t="s">
        <v>1760</v>
      </c>
      <c r="H7484" s="30">
        <v>27.380064417697916</v>
      </c>
      <c r="I7484" s="4"/>
      <c r="J7484" s="4" t="s">
        <v>856</v>
      </c>
      <c r="K7484" s="4"/>
      <c r="L7484" s="4">
        <v>1</v>
      </c>
      <c r="M7484" s="4" t="s">
        <v>1904</v>
      </c>
      <c r="N7484" s="4"/>
    </row>
    <row r="7485" spans="1:14" hidden="1" x14ac:dyDescent="0.3">
      <c r="A7485" s="4" t="s">
        <v>603</v>
      </c>
      <c r="B7485" s="4">
        <v>69</v>
      </c>
      <c r="C7485" s="4">
        <v>69</v>
      </c>
      <c r="D7485" s="4">
        <v>431</v>
      </c>
      <c r="E7485" s="4" t="s">
        <v>861</v>
      </c>
      <c r="F7485" s="12" t="s">
        <v>903</v>
      </c>
      <c r="G7485" s="4" t="s">
        <v>1760</v>
      </c>
      <c r="H7485" s="30">
        <v>10.249808429118774</v>
      </c>
      <c r="I7485" s="4"/>
      <c r="J7485" s="4" t="s">
        <v>856</v>
      </c>
      <c r="K7485" s="4"/>
      <c r="L7485" s="4">
        <v>1</v>
      </c>
      <c r="M7485" s="4" t="s">
        <v>1904</v>
      </c>
      <c r="N7485" s="4"/>
    </row>
    <row r="7486" spans="1:14" hidden="1" x14ac:dyDescent="0.3">
      <c r="A7486" s="4" t="s">
        <v>603</v>
      </c>
      <c r="B7486" s="4">
        <v>69</v>
      </c>
      <c r="C7486" s="4">
        <v>69</v>
      </c>
      <c r="D7486" s="4">
        <v>431</v>
      </c>
      <c r="E7486" s="4" t="s">
        <v>861</v>
      </c>
      <c r="F7486" s="12" t="s">
        <v>907</v>
      </c>
      <c r="G7486" s="4" t="s">
        <v>1760</v>
      </c>
      <c r="H7486" s="30">
        <v>39.77098692033293</v>
      </c>
      <c r="I7486" s="4"/>
      <c r="J7486" s="4" t="s">
        <v>856</v>
      </c>
      <c r="K7486" s="4"/>
      <c r="L7486" s="4">
        <v>1</v>
      </c>
      <c r="M7486" s="4" t="s">
        <v>1904</v>
      </c>
      <c r="N7486" s="4"/>
    </row>
    <row r="7487" spans="1:14" hidden="1" x14ac:dyDescent="0.3">
      <c r="A7487" s="4" t="s">
        <v>603</v>
      </c>
      <c r="B7487" s="4">
        <v>69</v>
      </c>
      <c r="C7487" s="4">
        <v>69</v>
      </c>
      <c r="D7487" s="4">
        <v>431</v>
      </c>
      <c r="E7487" s="4" t="s">
        <v>861</v>
      </c>
      <c r="F7487" s="12" t="s">
        <v>908</v>
      </c>
      <c r="G7487" s="4" t="s">
        <v>1760</v>
      </c>
      <c r="H7487" s="30">
        <v>20.228164867517176</v>
      </c>
      <c r="I7487" s="4"/>
      <c r="J7487" s="4" t="s">
        <v>856</v>
      </c>
      <c r="K7487" s="4"/>
      <c r="L7487" s="4">
        <v>1</v>
      </c>
      <c r="M7487" s="4" t="s">
        <v>1904</v>
      </c>
      <c r="N7487" s="4"/>
    </row>
    <row r="7488" spans="1:14" hidden="1" x14ac:dyDescent="0.3">
      <c r="A7488" s="4" t="s">
        <v>603</v>
      </c>
      <c r="B7488" s="4">
        <v>69</v>
      </c>
      <c r="C7488" s="4">
        <v>69</v>
      </c>
      <c r="D7488" s="4">
        <v>431</v>
      </c>
      <c r="E7488" s="4" t="s">
        <v>861</v>
      </c>
      <c r="F7488" s="12" t="s">
        <v>909</v>
      </c>
      <c r="G7488" s="4" t="s">
        <v>1760</v>
      </c>
      <c r="H7488" s="30">
        <v>31.163793103448278</v>
      </c>
      <c r="I7488" s="4"/>
      <c r="J7488" s="4" t="s">
        <v>856</v>
      </c>
      <c r="K7488" s="4"/>
      <c r="L7488" s="4">
        <v>1</v>
      </c>
      <c r="M7488" s="4" t="s">
        <v>1904</v>
      </c>
      <c r="N7488" s="4"/>
    </row>
    <row r="7489" spans="1:14" hidden="1" x14ac:dyDescent="0.3">
      <c r="A7489" s="4" t="s">
        <v>603</v>
      </c>
      <c r="B7489" s="4">
        <v>69</v>
      </c>
      <c r="C7489" s="4">
        <v>69</v>
      </c>
      <c r="D7489" s="4">
        <v>431</v>
      </c>
      <c r="E7489" s="4" t="s">
        <v>861</v>
      </c>
      <c r="F7489" s="12" t="s">
        <v>910</v>
      </c>
      <c r="G7489" s="4" t="s">
        <v>1760</v>
      </c>
      <c r="H7489" s="30">
        <v>16.344368304217738</v>
      </c>
      <c r="I7489" s="4"/>
      <c r="J7489" s="4" t="s">
        <v>856</v>
      </c>
      <c r="K7489" s="4"/>
      <c r="L7489" s="4">
        <v>1</v>
      </c>
      <c r="M7489" s="4" t="s">
        <v>1904</v>
      </c>
      <c r="N7489" s="4"/>
    </row>
    <row r="7490" spans="1:14" hidden="1" x14ac:dyDescent="0.3">
      <c r="A7490" s="4" t="s">
        <v>603</v>
      </c>
      <c r="B7490" s="4">
        <v>69</v>
      </c>
      <c r="C7490" s="4">
        <v>69</v>
      </c>
      <c r="D7490" s="4">
        <v>431</v>
      </c>
      <c r="E7490" s="4" t="s">
        <v>861</v>
      </c>
      <c r="F7490" s="12" t="s">
        <v>911</v>
      </c>
      <c r="G7490" s="4" t="s">
        <v>1760</v>
      </c>
      <c r="H7490" s="30">
        <v>54.904385097263436</v>
      </c>
      <c r="I7490" s="4"/>
      <c r="J7490" s="4" t="s">
        <v>856</v>
      </c>
      <c r="K7490" s="4"/>
      <c r="L7490" s="4">
        <v>1</v>
      </c>
      <c r="M7490" s="4" t="s">
        <v>1904</v>
      </c>
      <c r="N7490" s="4"/>
    </row>
    <row r="7491" spans="1:14" hidden="1" x14ac:dyDescent="0.3">
      <c r="A7491" s="4" t="s">
        <v>603</v>
      </c>
      <c r="B7491" s="4">
        <v>69</v>
      </c>
      <c r="C7491" s="4">
        <v>69</v>
      </c>
      <c r="D7491" s="4">
        <v>431</v>
      </c>
      <c r="E7491" s="4" t="s">
        <v>861</v>
      </c>
      <c r="F7491" s="12" t="s">
        <v>916</v>
      </c>
      <c r="G7491" s="4" t="s">
        <v>1760</v>
      </c>
      <c r="H7491" s="30">
        <v>27.831460674157306</v>
      </c>
      <c r="I7491" s="4"/>
      <c r="J7491" s="4" t="s">
        <v>856</v>
      </c>
      <c r="K7491" s="4"/>
      <c r="L7491" s="4">
        <v>1</v>
      </c>
      <c r="M7491" s="4" t="s">
        <v>1904</v>
      </c>
      <c r="N7491" s="4"/>
    </row>
    <row r="7492" spans="1:14" hidden="1" x14ac:dyDescent="0.3">
      <c r="A7492" s="4" t="s">
        <v>603</v>
      </c>
      <c r="B7492" s="4">
        <v>69</v>
      </c>
      <c r="C7492" s="4">
        <v>69</v>
      </c>
      <c r="D7492" s="4">
        <v>431</v>
      </c>
      <c r="E7492" s="4" t="s">
        <v>861</v>
      </c>
      <c r="F7492" s="12" t="s">
        <v>921</v>
      </c>
      <c r="G7492" s="4" t="s">
        <v>1760</v>
      </c>
      <c r="H7492" s="30">
        <v>60.86677115987461</v>
      </c>
      <c r="I7492" s="4"/>
      <c r="J7492" s="4" t="s">
        <v>856</v>
      </c>
      <c r="K7492" s="4"/>
      <c r="L7492" s="4">
        <v>1</v>
      </c>
      <c r="M7492" s="4" t="s">
        <v>1904</v>
      </c>
      <c r="N7492" s="4"/>
    </row>
    <row r="7493" spans="1:14" hidden="1" x14ac:dyDescent="0.3">
      <c r="A7493" s="4" t="s">
        <v>603</v>
      </c>
      <c r="B7493" s="4">
        <v>69</v>
      </c>
      <c r="C7493" s="4">
        <v>69</v>
      </c>
      <c r="D7493" s="4">
        <v>431</v>
      </c>
      <c r="E7493" s="4" t="s">
        <v>861</v>
      </c>
      <c r="F7493" s="12" t="s">
        <v>1144</v>
      </c>
      <c r="G7493" s="4" t="s">
        <v>1760</v>
      </c>
      <c r="H7493" s="30">
        <v>18.75151515151515</v>
      </c>
      <c r="I7493" s="4"/>
      <c r="J7493" s="4" t="s">
        <v>856</v>
      </c>
      <c r="K7493" s="4"/>
      <c r="L7493" s="4">
        <v>1</v>
      </c>
      <c r="M7493" s="4" t="s">
        <v>1904</v>
      </c>
      <c r="N7493" s="4"/>
    </row>
    <row r="7494" spans="1:14" hidden="1" x14ac:dyDescent="0.3">
      <c r="A7494" s="4" t="s">
        <v>603</v>
      </c>
      <c r="B7494" s="4">
        <v>69</v>
      </c>
      <c r="C7494" s="4">
        <v>69</v>
      </c>
      <c r="D7494" s="4">
        <v>431</v>
      </c>
      <c r="E7494" s="4" t="s">
        <v>861</v>
      </c>
      <c r="F7494" s="12" t="s">
        <v>1148</v>
      </c>
      <c r="G7494" s="4" t="s">
        <v>1760</v>
      </c>
      <c r="H7494" s="30">
        <v>14.331476323119775</v>
      </c>
      <c r="I7494" s="4"/>
      <c r="J7494" s="4" t="s">
        <v>856</v>
      </c>
      <c r="K7494" s="4"/>
      <c r="L7494" s="4">
        <v>1</v>
      </c>
      <c r="M7494" s="4" t="s">
        <v>1904</v>
      </c>
      <c r="N7494" s="4"/>
    </row>
    <row r="7495" spans="1:14" hidden="1" x14ac:dyDescent="0.3">
      <c r="A7495" s="4" t="s">
        <v>603</v>
      </c>
      <c r="B7495" s="4">
        <v>69</v>
      </c>
      <c r="C7495" s="4">
        <v>69</v>
      </c>
      <c r="D7495" s="4">
        <v>431</v>
      </c>
      <c r="E7495" s="4" t="s">
        <v>861</v>
      </c>
      <c r="F7495" s="12" t="s">
        <v>1152</v>
      </c>
      <c r="G7495" s="4" t="s">
        <v>1760</v>
      </c>
      <c r="H7495" s="30">
        <v>27.768188567186343</v>
      </c>
      <c r="I7495" s="4"/>
      <c r="J7495" s="4" t="s">
        <v>856</v>
      </c>
      <c r="K7495" s="4"/>
      <c r="L7495" s="4">
        <v>1</v>
      </c>
      <c r="M7495" s="4" t="s">
        <v>1904</v>
      </c>
      <c r="N7495" s="4"/>
    </row>
    <row r="7496" spans="1:14" hidden="1" x14ac:dyDescent="0.3">
      <c r="A7496" s="4" t="s">
        <v>603</v>
      </c>
      <c r="B7496" s="4">
        <v>69</v>
      </c>
      <c r="C7496" s="4">
        <v>69</v>
      </c>
      <c r="D7496" s="4">
        <v>431</v>
      </c>
      <c r="E7496" s="4" t="s">
        <v>861</v>
      </c>
      <c r="F7496" s="12" t="s">
        <v>1157</v>
      </c>
      <c r="G7496" s="4" t="s">
        <v>1760</v>
      </c>
      <c r="H7496" s="30">
        <v>21.531978823866076</v>
      </c>
      <c r="I7496" s="4"/>
      <c r="J7496" s="4" t="s">
        <v>856</v>
      </c>
      <c r="K7496" s="4"/>
      <c r="L7496" s="4">
        <v>1</v>
      </c>
      <c r="M7496" s="4" t="s">
        <v>1904</v>
      </c>
      <c r="N7496" s="4"/>
    </row>
    <row r="7497" spans="1:14" hidden="1" x14ac:dyDescent="0.3">
      <c r="A7497" s="4" t="s">
        <v>603</v>
      </c>
      <c r="B7497" s="4">
        <v>69</v>
      </c>
      <c r="C7497" s="4">
        <v>69</v>
      </c>
      <c r="D7497" s="4">
        <v>431</v>
      </c>
      <c r="E7497" s="4" t="s">
        <v>861</v>
      </c>
      <c r="F7497" s="12" t="s">
        <v>922</v>
      </c>
      <c r="G7497" s="4" t="s">
        <v>1759</v>
      </c>
      <c r="H7497" s="30">
        <v>0.77133000000000007</v>
      </c>
      <c r="I7497" s="4"/>
      <c r="J7497" s="4" t="s">
        <v>856</v>
      </c>
      <c r="K7497" s="4"/>
      <c r="L7497" s="4">
        <v>1</v>
      </c>
      <c r="M7497" s="4" t="s">
        <v>1447</v>
      </c>
      <c r="N7497" s="4"/>
    </row>
    <row r="7498" spans="1:14" hidden="1" x14ac:dyDescent="0.3">
      <c r="A7498" s="4" t="s">
        <v>603</v>
      </c>
      <c r="B7498" s="4">
        <v>69</v>
      </c>
      <c r="C7498" s="4">
        <v>69</v>
      </c>
      <c r="D7498" s="4">
        <v>431</v>
      </c>
      <c r="E7498" s="4" t="s">
        <v>861</v>
      </c>
      <c r="F7498" s="12" t="s">
        <v>904</v>
      </c>
      <c r="G7498" s="4" t="s">
        <v>1759</v>
      </c>
      <c r="H7498" s="30">
        <v>0.77810999999999997</v>
      </c>
      <c r="I7498" s="4"/>
      <c r="J7498" s="4" t="s">
        <v>856</v>
      </c>
      <c r="K7498" s="4"/>
      <c r="L7498" s="4">
        <v>1</v>
      </c>
      <c r="M7498" s="4" t="s">
        <v>1447</v>
      </c>
      <c r="N7498" s="4"/>
    </row>
    <row r="7499" spans="1:14" hidden="1" x14ac:dyDescent="0.3">
      <c r="A7499" s="4" t="s">
        <v>603</v>
      </c>
      <c r="B7499" s="4">
        <v>69</v>
      </c>
      <c r="C7499" s="4">
        <v>69</v>
      </c>
      <c r="D7499" s="4">
        <v>431</v>
      </c>
      <c r="E7499" s="4" t="s">
        <v>861</v>
      </c>
      <c r="F7499" s="12" t="s">
        <v>905</v>
      </c>
      <c r="G7499" s="4" t="s">
        <v>1759</v>
      </c>
      <c r="H7499" s="30">
        <v>0.77930499999999991</v>
      </c>
      <c r="I7499" s="4"/>
      <c r="J7499" s="4" t="s">
        <v>856</v>
      </c>
      <c r="K7499" s="4"/>
      <c r="L7499" s="4">
        <v>1</v>
      </c>
      <c r="M7499" s="4" t="s">
        <v>1447</v>
      </c>
      <c r="N7499" s="4"/>
    </row>
    <row r="7500" spans="1:14" hidden="1" x14ac:dyDescent="0.3">
      <c r="A7500" s="4" t="s">
        <v>603</v>
      </c>
      <c r="B7500" s="4">
        <v>69</v>
      </c>
      <c r="C7500" s="4">
        <v>69</v>
      </c>
      <c r="D7500" s="4">
        <v>431</v>
      </c>
      <c r="E7500" s="4" t="s">
        <v>861</v>
      </c>
      <c r="F7500" s="12" t="s">
        <v>906</v>
      </c>
      <c r="G7500" s="4" t="s">
        <v>1759</v>
      </c>
      <c r="H7500" s="30">
        <v>0.80757500000000004</v>
      </c>
      <c r="I7500" s="4"/>
      <c r="J7500" s="4" t="s">
        <v>856</v>
      </c>
      <c r="K7500" s="4"/>
      <c r="L7500" s="4">
        <v>1</v>
      </c>
      <c r="M7500" s="4" t="s">
        <v>1447</v>
      </c>
      <c r="N7500" s="4"/>
    </row>
    <row r="7501" spans="1:14" hidden="1" x14ac:dyDescent="0.3">
      <c r="A7501" s="4" t="s">
        <v>603</v>
      </c>
      <c r="B7501" s="4">
        <v>69</v>
      </c>
      <c r="C7501" s="4">
        <v>69</v>
      </c>
      <c r="D7501" s="4">
        <v>431</v>
      </c>
      <c r="E7501" s="4" t="s">
        <v>861</v>
      </c>
      <c r="F7501" s="12" t="s">
        <v>903</v>
      </c>
      <c r="G7501" s="4" t="s">
        <v>1759</v>
      </c>
      <c r="H7501" s="30">
        <v>0.80255999999999994</v>
      </c>
      <c r="I7501" s="4"/>
      <c r="J7501" s="4" t="s">
        <v>856</v>
      </c>
      <c r="K7501" s="4"/>
      <c r="L7501" s="4">
        <v>1</v>
      </c>
      <c r="M7501" s="4" t="s">
        <v>1447</v>
      </c>
      <c r="N7501" s="4"/>
    </row>
    <row r="7502" spans="1:14" hidden="1" x14ac:dyDescent="0.3">
      <c r="A7502" s="4" t="s">
        <v>603</v>
      </c>
      <c r="B7502" s="4">
        <v>69</v>
      </c>
      <c r="C7502" s="4">
        <v>69</v>
      </c>
      <c r="D7502" s="4">
        <v>431</v>
      </c>
      <c r="E7502" s="4" t="s">
        <v>861</v>
      </c>
      <c r="F7502" s="12" t="s">
        <v>907</v>
      </c>
      <c r="G7502" s="4" t="s">
        <v>1759</v>
      </c>
      <c r="H7502" s="30">
        <v>0.83618499999999996</v>
      </c>
      <c r="I7502" s="4"/>
      <c r="J7502" s="4" t="s">
        <v>856</v>
      </c>
      <c r="K7502" s="4"/>
      <c r="L7502" s="4">
        <v>1</v>
      </c>
      <c r="M7502" s="4" t="s">
        <v>1447</v>
      </c>
      <c r="N7502" s="4"/>
    </row>
    <row r="7503" spans="1:14" hidden="1" x14ac:dyDescent="0.3">
      <c r="A7503" s="4" t="s">
        <v>603</v>
      </c>
      <c r="B7503" s="4">
        <v>69</v>
      </c>
      <c r="C7503" s="4">
        <v>69</v>
      </c>
      <c r="D7503" s="4">
        <v>431</v>
      </c>
      <c r="E7503" s="4" t="s">
        <v>861</v>
      </c>
      <c r="F7503" s="12" t="s">
        <v>908</v>
      </c>
      <c r="G7503" s="4" t="s">
        <v>1759</v>
      </c>
      <c r="H7503" s="30">
        <v>0.82450000000000001</v>
      </c>
      <c r="I7503" s="4"/>
      <c r="J7503" s="4" t="s">
        <v>856</v>
      </c>
      <c r="K7503" s="4"/>
      <c r="L7503" s="4">
        <v>1</v>
      </c>
      <c r="M7503" s="4" t="s">
        <v>1447</v>
      </c>
      <c r="N7503" s="4"/>
    </row>
    <row r="7504" spans="1:14" hidden="1" x14ac:dyDescent="0.3">
      <c r="A7504" s="4" t="s">
        <v>603</v>
      </c>
      <c r="B7504" s="4">
        <v>69</v>
      </c>
      <c r="C7504" s="4">
        <v>69</v>
      </c>
      <c r="D7504" s="4">
        <v>431</v>
      </c>
      <c r="E7504" s="4" t="s">
        <v>861</v>
      </c>
      <c r="F7504" s="12" t="s">
        <v>909</v>
      </c>
      <c r="G7504" s="4" t="s">
        <v>1759</v>
      </c>
      <c r="H7504" s="30">
        <v>0.81337499999999996</v>
      </c>
      <c r="I7504" s="4"/>
      <c r="J7504" s="4" t="s">
        <v>856</v>
      </c>
      <c r="K7504" s="4"/>
      <c r="L7504" s="4">
        <v>1</v>
      </c>
      <c r="M7504" s="4" t="s">
        <v>1447</v>
      </c>
      <c r="N7504" s="4"/>
    </row>
    <row r="7505" spans="1:14" hidden="1" x14ac:dyDescent="0.3">
      <c r="A7505" s="4" t="s">
        <v>603</v>
      </c>
      <c r="B7505" s="4">
        <v>69</v>
      </c>
      <c r="C7505" s="4">
        <v>69</v>
      </c>
      <c r="D7505" s="4">
        <v>431</v>
      </c>
      <c r="E7505" s="4" t="s">
        <v>861</v>
      </c>
      <c r="F7505" s="12" t="s">
        <v>910</v>
      </c>
      <c r="G7505" s="4" t="s">
        <v>1759</v>
      </c>
      <c r="H7505" s="30">
        <v>0.84671999999999992</v>
      </c>
      <c r="I7505" s="4"/>
      <c r="J7505" s="4" t="s">
        <v>856</v>
      </c>
      <c r="K7505" s="4"/>
      <c r="L7505" s="4">
        <v>1</v>
      </c>
      <c r="M7505" s="4" t="s">
        <v>1447</v>
      </c>
      <c r="N7505" s="4"/>
    </row>
    <row r="7506" spans="1:14" hidden="1" x14ac:dyDescent="0.3">
      <c r="A7506" s="4" t="s">
        <v>603</v>
      </c>
      <c r="B7506" s="4">
        <v>69</v>
      </c>
      <c r="C7506" s="4">
        <v>69</v>
      </c>
      <c r="D7506" s="4">
        <v>431</v>
      </c>
      <c r="E7506" s="4" t="s">
        <v>861</v>
      </c>
      <c r="F7506" s="12" t="s">
        <v>911</v>
      </c>
      <c r="G7506" s="4" t="s">
        <v>1759</v>
      </c>
      <c r="H7506" s="30">
        <v>0.83262499999999995</v>
      </c>
      <c r="I7506" s="4"/>
      <c r="J7506" s="4" t="s">
        <v>856</v>
      </c>
      <c r="K7506" s="4"/>
      <c r="L7506" s="4">
        <v>1</v>
      </c>
      <c r="M7506" s="4" t="s">
        <v>1447</v>
      </c>
      <c r="N7506" s="4"/>
    </row>
    <row r="7507" spans="1:14" hidden="1" x14ac:dyDescent="0.3">
      <c r="A7507" s="4" t="s">
        <v>603</v>
      </c>
      <c r="B7507" s="4">
        <v>69</v>
      </c>
      <c r="C7507" s="4">
        <v>69</v>
      </c>
      <c r="D7507" s="4">
        <v>431</v>
      </c>
      <c r="E7507" s="4" t="s">
        <v>861</v>
      </c>
      <c r="F7507" s="12" t="s">
        <v>916</v>
      </c>
      <c r="G7507" s="4" t="s">
        <v>1759</v>
      </c>
      <c r="H7507" s="30">
        <v>0.79264000000000001</v>
      </c>
      <c r="I7507" s="4"/>
      <c r="J7507" s="4" t="s">
        <v>856</v>
      </c>
      <c r="K7507" s="4"/>
      <c r="L7507" s="4">
        <v>1</v>
      </c>
      <c r="M7507" s="4" t="s">
        <v>1447</v>
      </c>
      <c r="N7507" s="4"/>
    </row>
    <row r="7508" spans="1:14" hidden="1" x14ac:dyDescent="0.3">
      <c r="A7508" s="4" t="s">
        <v>603</v>
      </c>
      <c r="B7508" s="4">
        <v>69</v>
      </c>
      <c r="C7508" s="4">
        <v>69</v>
      </c>
      <c r="D7508" s="4">
        <v>431</v>
      </c>
      <c r="E7508" s="4" t="s">
        <v>861</v>
      </c>
      <c r="F7508" s="12" t="s">
        <v>921</v>
      </c>
      <c r="G7508" s="4" t="s">
        <v>1759</v>
      </c>
      <c r="H7508" s="30">
        <v>0.77666000000000002</v>
      </c>
      <c r="I7508" s="4"/>
      <c r="J7508" s="4" t="s">
        <v>856</v>
      </c>
      <c r="K7508" s="4"/>
      <c r="L7508" s="4">
        <v>1</v>
      </c>
      <c r="M7508" s="4" t="s">
        <v>1447</v>
      </c>
      <c r="N7508" s="4"/>
    </row>
    <row r="7509" spans="1:14" hidden="1" x14ac:dyDescent="0.3">
      <c r="A7509" s="4" t="s">
        <v>603</v>
      </c>
      <c r="B7509" s="4">
        <v>69</v>
      </c>
      <c r="C7509" s="4">
        <v>69</v>
      </c>
      <c r="D7509" s="4">
        <v>431</v>
      </c>
      <c r="E7509" s="4" t="s">
        <v>861</v>
      </c>
      <c r="F7509" s="12" t="s">
        <v>1144</v>
      </c>
      <c r="G7509" s="4" t="s">
        <v>1759</v>
      </c>
      <c r="H7509" s="30">
        <v>0.75802999999999998</v>
      </c>
      <c r="I7509" s="4"/>
      <c r="J7509" s="4" t="s">
        <v>856</v>
      </c>
      <c r="K7509" s="4"/>
      <c r="L7509" s="4">
        <v>1</v>
      </c>
      <c r="M7509" s="4" t="s">
        <v>1447</v>
      </c>
      <c r="N7509" s="4"/>
    </row>
    <row r="7510" spans="1:14" hidden="1" x14ac:dyDescent="0.3">
      <c r="A7510" s="4" t="s">
        <v>603</v>
      </c>
      <c r="B7510" s="4">
        <v>69</v>
      </c>
      <c r="C7510" s="4">
        <v>69</v>
      </c>
      <c r="D7510" s="4">
        <v>431</v>
      </c>
      <c r="E7510" s="4" t="s">
        <v>861</v>
      </c>
      <c r="F7510" s="12" t="s">
        <v>1148</v>
      </c>
      <c r="G7510" s="4" t="s">
        <v>1759</v>
      </c>
      <c r="H7510" s="30">
        <v>0.77174999999999994</v>
      </c>
      <c r="I7510" s="4"/>
      <c r="J7510" s="4" t="s">
        <v>856</v>
      </c>
      <c r="K7510" s="4"/>
      <c r="L7510" s="4">
        <v>1</v>
      </c>
      <c r="M7510" s="4" t="s">
        <v>1447</v>
      </c>
      <c r="N7510" s="4"/>
    </row>
    <row r="7511" spans="1:14" hidden="1" x14ac:dyDescent="0.3">
      <c r="A7511" s="4" t="s">
        <v>603</v>
      </c>
      <c r="B7511" s="4">
        <v>69</v>
      </c>
      <c r="C7511" s="4">
        <v>69</v>
      </c>
      <c r="D7511" s="4">
        <v>431</v>
      </c>
      <c r="E7511" s="4" t="s">
        <v>861</v>
      </c>
      <c r="F7511" s="12" t="s">
        <v>1152</v>
      </c>
      <c r="G7511" s="4" t="s">
        <v>1759</v>
      </c>
      <c r="H7511" s="30">
        <v>0.74807500000000005</v>
      </c>
      <c r="I7511" s="4"/>
      <c r="J7511" s="4" t="s">
        <v>856</v>
      </c>
      <c r="K7511" s="4"/>
      <c r="L7511" s="4">
        <v>1</v>
      </c>
      <c r="M7511" s="4" t="s">
        <v>1447</v>
      </c>
      <c r="N7511" s="4"/>
    </row>
    <row r="7512" spans="1:14" hidden="1" x14ac:dyDescent="0.3">
      <c r="A7512" s="4" t="s">
        <v>603</v>
      </c>
      <c r="B7512" s="4">
        <v>69</v>
      </c>
      <c r="C7512" s="4">
        <v>69</v>
      </c>
      <c r="D7512" s="4">
        <v>431</v>
      </c>
      <c r="E7512" s="4" t="s">
        <v>861</v>
      </c>
      <c r="F7512" s="12" t="s">
        <v>1157</v>
      </c>
      <c r="G7512" s="4" t="s">
        <v>1759</v>
      </c>
      <c r="H7512" s="30">
        <v>0.75243499999999996</v>
      </c>
      <c r="I7512" s="4"/>
      <c r="J7512" s="4" t="s">
        <v>856</v>
      </c>
      <c r="K7512" s="4"/>
      <c r="L7512" s="4">
        <v>1</v>
      </c>
      <c r="M7512" s="4" t="s">
        <v>1447</v>
      </c>
      <c r="N7512" s="4"/>
    </row>
    <row r="7513" spans="1:14" hidden="1" x14ac:dyDescent="0.3">
      <c r="A7513" s="4" t="s">
        <v>603</v>
      </c>
      <c r="B7513" s="4">
        <v>69</v>
      </c>
      <c r="C7513" s="4">
        <v>69</v>
      </c>
      <c r="D7513" s="4">
        <v>431</v>
      </c>
      <c r="E7513" s="4" t="s">
        <v>861</v>
      </c>
      <c r="F7513" s="9" t="s">
        <v>922</v>
      </c>
      <c r="G7513" s="4" t="s">
        <v>1476</v>
      </c>
      <c r="H7513" s="30">
        <v>3.01267</v>
      </c>
      <c r="I7513" s="4"/>
      <c r="J7513" s="4" t="s">
        <v>856</v>
      </c>
      <c r="K7513" s="4"/>
      <c r="L7513" s="4">
        <v>1</v>
      </c>
      <c r="M7513" s="4" t="s">
        <v>1447</v>
      </c>
      <c r="N7513" s="4"/>
    </row>
    <row r="7514" spans="1:14" hidden="1" x14ac:dyDescent="0.3">
      <c r="A7514" s="4" t="s">
        <v>603</v>
      </c>
      <c r="B7514" s="4">
        <v>69</v>
      </c>
      <c r="C7514" s="4">
        <v>69</v>
      </c>
      <c r="D7514" s="4">
        <v>431</v>
      </c>
      <c r="E7514" s="4" t="s">
        <v>861</v>
      </c>
      <c r="F7514" s="9" t="s">
        <v>904</v>
      </c>
      <c r="G7514" s="4" t="s">
        <v>1476</v>
      </c>
      <c r="H7514" s="30">
        <v>3.0052400000000001</v>
      </c>
      <c r="I7514" s="4"/>
      <c r="J7514" s="4" t="s">
        <v>856</v>
      </c>
      <c r="K7514" s="4"/>
      <c r="L7514" s="4">
        <v>1</v>
      </c>
      <c r="M7514" s="4" t="s">
        <v>1447</v>
      </c>
      <c r="N7514" s="4"/>
    </row>
    <row r="7515" spans="1:14" hidden="1" x14ac:dyDescent="0.3">
      <c r="A7515" s="4" t="s">
        <v>603</v>
      </c>
      <c r="B7515" s="4">
        <v>69</v>
      </c>
      <c r="C7515" s="4">
        <v>69</v>
      </c>
      <c r="D7515" s="4">
        <v>431</v>
      </c>
      <c r="E7515" s="4" t="s">
        <v>861</v>
      </c>
      <c r="F7515" s="9" t="s">
        <v>905</v>
      </c>
      <c r="G7515" s="4" t="s">
        <v>1476</v>
      </c>
      <c r="H7515" s="30">
        <v>2.999695</v>
      </c>
      <c r="I7515" s="4"/>
      <c r="J7515" s="4" t="s">
        <v>856</v>
      </c>
      <c r="K7515" s="4"/>
      <c r="L7515" s="4">
        <v>1</v>
      </c>
      <c r="M7515" s="4" t="s">
        <v>1447</v>
      </c>
      <c r="N7515" s="4"/>
    </row>
    <row r="7516" spans="1:14" hidden="1" x14ac:dyDescent="0.3">
      <c r="A7516" s="4" t="s">
        <v>603</v>
      </c>
      <c r="B7516" s="4">
        <v>69</v>
      </c>
      <c r="C7516" s="4">
        <v>69</v>
      </c>
      <c r="D7516" s="4">
        <v>431</v>
      </c>
      <c r="E7516" s="4" t="s">
        <v>861</v>
      </c>
      <c r="F7516" s="9" t="s">
        <v>906</v>
      </c>
      <c r="G7516" s="4" t="s">
        <v>1476</v>
      </c>
      <c r="H7516" s="30">
        <v>2.9970249999999998</v>
      </c>
      <c r="I7516" s="4"/>
      <c r="J7516" s="4" t="s">
        <v>856</v>
      </c>
      <c r="K7516" s="4"/>
      <c r="L7516" s="4">
        <v>1</v>
      </c>
      <c r="M7516" s="4" t="s">
        <v>1447</v>
      </c>
      <c r="N7516" s="4"/>
    </row>
    <row r="7517" spans="1:14" hidden="1" x14ac:dyDescent="0.3">
      <c r="A7517" s="4" t="s">
        <v>603</v>
      </c>
      <c r="B7517" s="4">
        <v>69</v>
      </c>
      <c r="C7517" s="4">
        <v>69</v>
      </c>
      <c r="D7517" s="4">
        <v>431</v>
      </c>
      <c r="E7517" s="4" t="s">
        <v>861</v>
      </c>
      <c r="F7517" s="9" t="s">
        <v>903</v>
      </c>
      <c r="G7517" s="4" t="s">
        <v>1476</v>
      </c>
      <c r="H7517" s="30">
        <v>2.9916400000000003</v>
      </c>
      <c r="I7517" s="4"/>
      <c r="J7517" s="4" t="s">
        <v>856</v>
      </c>
      <c r="K7517" s="4"/>
      <c r="L7517" s="4">
        <v>1</v>
      </c>
      <c r="M7517" s="4" t="s">
        <v>1447</v>
      </c>
      <c r="N7517" s="4"/>
    </row>
    <row r="7518" spans="1:14" hidden="1" x14ac:dyDescent="0.3">
      <c r="A7518" s="4" t="s">
        <v>603</v>
      </c>
      <c r="B7518" s="4">
        <v>69</v>
      </c>
      <c r="C7518" s="4">
        <v>69</v>
      </c>
      <c r="D7518" s="4">
        <v>431</v>
      </c>
      <c r="E7518" s="4" t="s">
        <v>861</v>
      </c>
      <c r="F7518" s="9" t="s">
        <v>907</v>
      </c>
      <c r="G7518" s="4" t="s">
        <v>1476</v>
      </c>
      <c r="H7518" s="30">
        <v>2.9646149999999998</v>
      </c>
      <c r="I7518" s="4"/>
      <c r="J7518" s="4" t="s">
        <v>856</v>
      </c>
      <c r="K7518" s="4"/>
      <c r="L7518" s="4">
        <v>1</v>
      </c>
      <c r="M7518" s="4" t="s">
        <v>1447</v>
      </c>
      <c r="N7518" s="4"/>
    </row>
    <row r="7519" spans="1:14" hidden="1" x14ac:dyDescent="0.3">
      <c r="A7519" s="4" t="s">
        <v>603</v>
      </c>
      <c r="B7519" s="4">
        <v>69</v>
      </c>
      <c r="C7519" s="4">
        <v>69</v>
      </c>
      <c r="D7519" s="4">
        <v>431</v>
      </c>
      <c r="E7519" s="4" t="s">
        <v>861</v>
      </c>
      <c r="F7519" s="9" t="s">
        <v>908</v>
      </c>
      <c r="G7519" s="4" t="s">
        <v>1476</v>
      </c>
      <c r="H7519" s="30">
        <v>3.0044499999999998</v>
      </c>
      <c r="I7519" s="4"/>
      <c r="J7519" s="4" t="s">
        <v>856</v>
      </c>
      <c r="K7519" s="4"/>
      <c r="L7519" s="4">
        <v>1</v>
      </c>
      <c r="M7519" s="4" t="s">
        <v>1447</v>
      </c>
      <c r="N7519" s="4"/>
    </row>
    <row r="7520" spans="1:14" hidden="1" x14ac:dyDescent="0.3">
      <c r="A7520" s="4" t="s">
        <v>603</v>
      </c>
      <c r="B7520" s="4">
        <v>69</v>
      </c>
      <c r="C7520" s="4">
        <v>69</v>
      </c>
      <c r="D7520" s="4">
        <v>431</v>
      </c>
      <c r="E7520" s="4" t="s">
        <v>861</v>
      </c>
      <c r="F7520" s="9" t="s">
        <v>909</v>
      </c>
      <c r="G7520" s="4" t="s">
        <v>1476</v>
      </c>
      <c r="H7520" s="30">
        <v>3.029325</v>
      </c>
      <c r="I7520" s="4"/>
      <c r="J7520" s="4" t="s">
        <v>856</v>
      </c>
      <c r="K7520" s="4"/>
      <c r="L7520" s="4">
        <v>1</v>
      </c>
      <c r="M7520" s="4" t="s">
        <v>1447</v>
      </c>
      <c r="N7520" s="4"/>
    </row>
    <row r="7521" spans="1:14" hidden="1" x14ac:dyDescent="0.3">
      <c r="A7521" s="4" t="s">
        <v>603</v>
      </c>
      <c r="B7521" s="4">
        <v>69</v>
      </c>
      <c r="C7521" s="4">
        <v>69</v>
      </c>
      <c r="D7521" s="4">
        <v>431</v>
      </c>
      <c r="E7521" s="4" t="s">
        <v>861</v>
      </c>
      <c r="F7521" s="9" t="s">
        <v>910</v>
      </c>
      <c r="G7521" s="4" t="s">
        <v>1476</v>
      </c>
      <c r="H7521" s="30">
        <v>2.9299300000000001</v>
      </c>
      <c r="I7521" s="4"/>
      <c r="J7521" s="4" t="s">
        <v>856</v>
      </c>
      <c r="K7521" s="4"/>
      <c r="L7521" s="4">
        <v>1</v>
      </c>
      <c r="M7521" s="4" t="s">
        <v>1447</v>
      </c>
      <c r="N7521" s="4"/>
    </row>
    <row r="7522" spans="1:14" hidden="1" x14ac:dyDescent="0.3">
      <c r="A7522" s="4" t="s">
        <v>603</v>
      </c>
      <c r="B7522" s="4">
        <v>69</v>
      </c>
      <c r="C7522" s="4">
        <v>69</v>
      </c>
      <c r="D7522" s="4">
        <v>431</v>
      </c>
      <c r="E7522" s="4" t="s">
        <v>861</v>
      </c>
      <c r="F7522" s="9" t="s">
        <v>911</v>
      </c>
      <c r="G7522" s="4" t="s">
        <v>1476</v>
      </c>
      <c r="H7522" s="30">
        <v>2.9635749999999996</v>
      </c>
      <c r="I7522" s="4"/>
      <c r="J7522" s="4" t="s">
        <v>856</v>
      </c>
      <c r="K7522" s="4"/>
      <c r="L7522" s="4">
        <v>1</v>
      </c>
      <c r="M7522" s="4" t="s">
        <v>1447</v>
      </c>
      <c r="N7522" s="4"/>
    </row>
    <row r="7523" spans="1:14" hidden="1" x14ac:dyDescent="0.3">
      <c r="A7523" s="4" t="s">
        <v>603</v>
      </c>
      <c r="B7523" s="4">
        <v>69</v>
      </c>
      <c r="C7523" s="4">
        <v>69</v>
      </c>
      <c r="D7523" s="4">
        <v>431</v>
      </c>
      <c r="E7523" s="4" t="s">
        <v>861</v>
      </c>
      <c r="F7523" s="9" t="s">
        <v>916</v>
      </c>
      <c r="G7523" s="4" t="s">
        <v>1476</v>
      </c>
      <c r="H7523" s="30">
        <v>3.01186</v>
      </c>
      <c r="I7523" s="4"/>
      <c r="J7523" s="4" t="s">
        <v>856</v>
      </c>
      <c r="K7523" s="4"/>
      <c r="L7523" s="4">
        <v>1</v>
      </c>
      <c r="M7523" s="4" t="s">
        <v>1447</v>
      </c>
      <c r="N7523" s="4"/>
    </row>
    <row r="7524" spans="1:14" hidden="1" x14ac:dyDescent="0.3">
      <c r="A7524" s="4" t="s">
        <v>603</v>
      </c>
      <c r="B7524" s="4">
        <v>69</v>
      </c>
      <c r="C7524" s="4">
        <v>69</v>
      </c>
      <c r="D7524" s="4">
        <v>431</v>
      </c>
      <c r="E7524" s="4" t="s">
        <v>861</v>
      </c>
      <c r="F7524" s="9" t="s">
        <v>921</v>
      </c>
      <c r="G7524" s="4" t="s">
        <v>1476</v>
      </c>
      <c r="H7524" s="30">
        <v>3.0327899999999999</v>
      </c>
      <c r="I7524" s="4"/>
      <c r="J7524" s="4" t="s">
        <v>856</v>
      </c>
      <c r="K7524" s="4"/>
      <c r="L7524" s="4">
        <v>1</v>
      </c>
      <c r="M7524" s="4" t="s">
        <v>1447</v>
      </c>
      <c r="N7524" s="4"/>
    </row>
    <row r="7525" spans="1:14" hidden="1" x14ac:dyDescent="0.3">
      <c r="A7525" s="4" t="s">
        <v>603</v>
      </c>
      <c r="B7525" s="4">
        <v>69</v>
      </c>
      <c r="C7525" s="4">
        <v>69</v>
      </c>
      <c r="D7525" s="4">
        <v>431</v>
      </c>
      <c r="E7525" s="4" t="s">
        <v>861</v>
      </c>
      <c r="F7525" s="9" t="s">
        <v>1144</v>
      </c>
      <c r="G7525" s="4" t="s">
        <v>1476</v>
      </c>
      <c r="H7525" s="30">
        <v>3.0328200000000001</v>
      </c>
      <c r="I7525" s="4"/>
      <c r="J7525" s="4" t="s">
        <v>856</v>
      </c>
      <c r="K7525" s="4"/>
      <c r="L7525" s="4">
        <v>1</v>
      </c>
      <c r="M7525" s="4" t="s">
        <v>1447</v>
      </c>
      <c r="N7525" s="4"/>
    </row>
    <row r="7526" spans="1:14" hidden="1" x14ac:dyDescent="0.3">
      <c r="A7526" s="4" t="s">
        <v>603</v>
      </c>
      <c r="B7526" s="4">
        <v>69</v>
      </c>
      <c r="C7526" s="4">
        <v>69</v>
      </c>
      <c r="D7526" s="4">
        <v>431</v>
      </c>
      <c r="E7526" s="4" t="s">
        <v>861</v>
      </c>
      <c r="F7526" s="9" t="s">
        <v>1148</v>
      </c>
      <c r="G7526" s="4" t="s">
        <v>1476</v>
      </c>
      <c r="H7526" s="30">
        <v>3.0145499999999998</v>
      </c>
      <c r="I7526" s="4"/>
      <c r="J7526" s="4" t="s">
        <v>856</v>
      </c>
      <c r="K7526" s="4"/>
      <c r="L7526" s="4">
        <v>1</v>
      </c>
      <c r="M7526" s="4" t="s">
        <v>1447</v>
      </c>
      <c r="N7526" s="4"/>
    </row>
    <row r="7527" spans="1:14" hidden="1" x14ac:dyDescent="0.3">
      <c r="A7527" s="4" t="s">
        <v>603</v>
      </c>
      <c r="B7527" s="4">
        <v>69</v>
      </c>
      <c r="C7527" s="4">
        <v>69</v>
      </c>
      <c r="D7527" s="4">
        <v>431</v>
      </c>
      <c r="E7527" s="4" t="s">
        <v>861</v>
      </c>
      <c r="F7527" s="9" t="s">
        <v>1152</v>
      </c>
      <c r="G7527" s="4" t="s">
        <v>1476</v>
      </c>
      <c r="H7527" s="30">
        <v>2.959625</v>
      </c>
      <c r="I7527" s="4"/>
      <c r="J7527" s="4" t="s">
        <v>856</v>
      </c>
      <c r="K7527" s="4"/>
      <c r="L7527" s="4">
        <v>1</v>
      </c>
      <c r="M7527" s="4" t="s">
        <v>1447</v>
      </c>
      <c r="N7527" s="4"/>
    </row>
    <row r="7528" spans="1:14" hidden="1" x14ac:dyDescent="0.3">
      <c r="A7528" s="4" t="s">
        <v>603</v>
      </c>
      <c r="B7528" s="4">
        <v>69</v>
      </c>
      <c r="C7528" s="4">
        <v>69</v>
      </c>
      <c r="D7528" s="4">
        <v>431</v>
      </c>
      <c r="E7528" s="4" t="s">
        <v>861</v>
      </c>
      <c r="F7528" s="9" t="s">
        <v>1157</v>
      </c>
      <c r="G7528" s="4" t="s">
        <v>1476</v>
      </c>
      <c r="H7528" s="30">
        <v>2.9337150000000003</v>
      </c>
      <c r="I7528" s="4"/>
      <c r="J7528" s="4" t="s">
        <v>856</v>
      </c>
      <c r="K7528" s="4"/>
      <c r="L7528" s="4">
        <v>1</v>
      </c>
      <c r="M7528" s="4" t="s">
        <v>1447</v>
      </c>
      <c r="N7528" s="4"/>
    </row>
    <row r="7529" spans="1:14" hidden="1" x14ac:dyDescent="0.3">
      <c r="A7529" s="4" t="s">
        <v>603</v>
      </c>
      <c r="B7529" s="4">
        <v>69</v>
      </c>
      <c r="C7529" s="4">
        <v>69</v>
      </c>
      <c r="D7529" s="4">
        <v>431</v>
      </c>
      <c r="E7529" s="4" t="s">
        <v>861</v>
      </c>
      <c r="F7529" s="9" t="s">
        <v>922</v>
      </c>
      <c r="G7529" s="4" t="s">
        <v>967</v>
      </c>
      <c r="H7529" s="30">
        <v>5.348E-2</v>
      </c>
      <c r="I7529" s="4"/>
      <c r="J7529" s="4" t="s">
        <v>856</v>
      </c>
      <c r="K7529" s="4"/>
      <c r="L7529" s="4">
        <v>1</v>
      </c>
      <c r="M7529" s="4" t="s">
        <v>1447</v>
      </c>
      <c r="N7529" s="4"/>
    </row>
    <row r="7530" spans="1:14" hidden="1" x14ac:dyDescent="0.3">
      <c r="A7530" s="4" t="s">
        <v>603</v>
      </c>
      <c r="B7530" s="4">
        <v>69</v>
      </c>
      <c r="C7530" s="4">
        <v>69</v>
      </c>
      <c r="D7530" s="4">
        <v>431</v>
      </c>
      <c r="E7530" s="4" t="s">
        <v>861</v>
      </c>
      <c r="F7530" s="9" t="s">
        <v>904</v>
      </c>
      <c r="G7530" s="4" t="s">
        <v>967</v>
      </c>
      <c r="H7530" s="30">
        <v>1.6730000000000002E-2</v>
      </c>
      <c r="I7530" s="4"/>
      <c r="J7530" s="4" t="s">
        <v>856</v>
      </c>
      <c r="K7530" s="4"/>
      <c r="L7530" s="4">
        <v>1</v>
      </c>
      <c r="M7530" s="4" t="s">
        <v>1447</v>
      </c>
      <c r="N7530" s="4"/>
    </row>
    <row r="7531" spans="1:14" hidden="1" x14ac:dyDescent="0.3">
      <c r="A7531" s="4" t="s">
        <v>603</v>
      </c>
      <c r="B7531" s="4">
        <v>69</v>
      </c>
      <c r="C7531" s="4">
        <v>69</v>
      </c>
      <c r="D7531" s="4">
        <v>431</v>
      </c>
      <c r="E7531" s="4" t="s">
        <v>861</v>
      </c>
      <c r="F7531" s="9" t="s">
        <v>905</v>
      </c>
      <c r="G7531" s="4" t="s">
        <v>967</v>
      </c>
      <c r="H7531" s="30">
        <v>5.6965000000000002E-2</v>
      </c>
      <c r="I7531" s="4"/>
      <c r="J7531" s="4" t="s">
        <v>856</v>
      </c>
      <c r="K7531" s="4"/>
      <c r="L7531" s="4">
        <v>1</v>
      </c>
      <c r="M7531" s="4" t="s">
        <v>1447</v>
      </c>
      <c r="N7531" s="4"/>
    </row>
    <row r="7532" spans="1:14" hidden="1" x14ac:dyDescent="0.3">
      <c r="A7532" s="4" t="s">
        <v>603</v>
      </c>
      <c r="B7532" s="4">
        <v>69</v>
      </c>
      <c r="C7532" s="4">
        <v>69</v>
      </c>
      <c r="D7532" s="4">
        <v>431</v>
      </c>
      <c r="E7532" s="4" t="s">
        <v>861</v>
      </c>
      <c r="F7532" s="9" t="s">
        <v>906</v>
      </c>
      <c r="G7532" s="4" t="s">
        <v>967</v>
      </c>
      <c r="H7532" s="30">
        <v>2.9495E-2</v>
      </c>
      <c r="I7532" s="4"/>
      <c r="J7532" s="4" t="s">
        <v>856</v>
      </c>
      <c r="K7532" s="4"/>
      <c r="L7532" s="4">
        <v>1</v>
      </c>
      <c r="M7532" s="4" t="s">
        <v>1447</v>
      </c>
      <c r="N7532" s="4"/>
    </row>
    <row r="7533" spans="1:14" hidden="1" x14ac:dyDescent="0.3">
      <c r="A7533" s="4" t="s">
        <v>603</v>
      </c>
      <c r="B7533" s="4">
        <v>69</v>
      </c>
      <c r="C7533" s="4">
        <v>69</v>
      </c>
      <c r="D7533" s="4">
        <v>431</v>
      </c>
      <c r="E7533" s="4" t="s">
        <v>861</v>
      </c>
      <c r="F7533" s="9" t="s">
        <v>903</v>
      </c>
      <c r="G7533" s="4" t="s">
        <v>967</v>
      </c>
      <c r="H7533" s="30">
        <v>7.8299999999999995E-2</v>
      </c>
      <c r="I7533" s="4"/>
      <c r="J7533" s="4" t="s">
        <v>856</v>
      </c>
      <c r="K7533" s="4"/>
      <c r="L7533" s="4">
        <v>1</v>
      </c>
      <c r="M7533" s="4" t="s">
        <v>1447</v>
      </c>
      <c r="N7533" s="4"/>
    </row>
    <row r="7534" spans="1:14" hidden="1" x14ac:dyDescent="0.3">
      <c r="A7534" s="4" t="s">
        <v>603</v>
      </c>
      <c r="B7534" s="4">
        <v>69</v>
      </c>
      <c r="C7534" s="4">
        <v>69</v>
      </c>
      <c r="D7534" s="4">
        <v>431</v>
      </c>
      <c r="E7534" s="4" t="s">
        <v>861</v>
      </c>
      <c r="F7534" s="9" t="s">
        <v>907</v>
      </c>
      <c r="G7534" s="4" t="s">
        <v>967</v>
      </c>
      <c r="H7534" s="30">
        <v>2.1025000000000002E-2</v>
      </c>
      <c r="I7534" s="4"/>
      <c r="J7534" s="4" t="s">
        <v>856</v>
      </c>
      <c r="K7534" s="4"/>
      <c r="L7534" s="4">
        <v>1</v>
      </c>
      <c r="M7534" s="4" t="s">
        <v>1447</v>
      </c>
      <c r="N7534" s="4"/>
    </row>
    <row r="7535" spans="1:14" hidden="1" x14ac:dyDescent="0.3">
      <c r="A7535" s="4" t="s">
        <v>603</v>
      </c>
      <c r="B7535" s="4">
        <v>69</v>
      </c>
      <c r="C7535" s="4">
        <v>69</v>
      </c>
      <c r="D7535" s="4">
        <v>431</v>
      </c>
      <c r="E7535" s="4" t="s">
        <v>861</v>
      </c>
      <c r="F7535" s="9" t="s">
        <v>908</v>
      </c>
      <c r="G7535" s="4" t="s">
        <v>967</v>
      </c>
      <c r="H7535" s="30">
        <v>4.0759999999999998E-2</v>
      </c>
      <c r="I7535" s="4"/>
      <c r="J7535" s="4" t="s">
        <v>856</v>
      </c>
      <c r="K7535" s="4"/>
      <c r="L7535" s="4">
        <v>1</v>
      </c>
      <c r="M7535" s="4" t="s">
        <v>1447</v>
      </c>
      <c r="N7535" s="4"/>
    </row>
    <row r="7536" spans="1:14" hidden="1" x14ac:dyDescent="0.3">
      <c r="A7536" s="4" t="s">
        <v>603</v>
      </c>
      <c r="B7536" s="4">
        <v>69</v>
      </c>
      <c r="C7536" s="4">
        <v>69</v>
      </c>
      <c r="D7536" s="4">
        <v>431</v>
      </c>
      <c r="E7536" s="4" t="s">
        <v>861</v>
      </c>
      <c r="F7536" s="9" t="s">
        <v>909</v>
      </c>
      <c r="G7536" s="4" t="s">
        <v>967</v>
      </c>
      <c r="H7536" s="30">
        <v>2.6099999999999998E-2</v>
      </c>
      <c r="I7536" s="4"/>
      <c r="J7536" s="4" t="s">
        <v>856</v>
      </c>
      <c r="K7536" s="4"/>
      <c r="L7536" s="4">
        <v>1</v>
      </c>
      <c r="M7536" s="4" t="s">
        <v>1447</v>
      </c>
      <c r="N7536" s="4"/>
    </row>
    <row r="7537" spans="1:14" hidden="1" x14ac:dyDescent="0.3">
      <c r="A7537" s="4" t="s">
        <v>603</v>
      </c>
      <c r="B7537" s="4">
        <v>69</v>
      </c>
      <c r="C7537" s="4">
        <v>69</v>
      </c>
      <c r="D7537" s="4">
        <v>431</v>
      </c>
      <c r="E7537" s="4" t="s">
        <v>861</v>
      </c>
      <c r="F7537" s="9" t="s">
        <v>910</v>
      </c>
      <c r="G7537" s="4" t="s">
        <v>967</v>
      </c>
      <c r="H7537" s="30">
        <v>5.1805000000000004E-2</v>
      </c>
      <c r="I7537" s="4"/>
      <c r="J7537" s="4" t="s">
        <v>856</v>
      </c>
      <c r="K7537" s="4"/>
      <c r="L7537" s="4">
        <v>1</v>
      </c>
      <c r="M7537" s="4" t="s">
        <v>1447</v>
      </c>
      <c r="N7537" s="4"/>
    </row>
    <row r="7538" spans="1:14" hidden="1" x14ac:dyDescent="0.3">
      <c r="A7538" s="4" t="s">
        <v>603</v>
      </c>
      <c r="B7538" s="4">
        <v>69</v>
      </c>
      <c r="C7538" s="4">
        <v>69</v>
      </c>
      <c r="D7538" s="4">
        <v>431</v>
      </c>
      <c r="E7538" s="4" t="s">
        <v>861</v>
      </c>
      <c r="F7538" s="9" t="s">
        <v>911</v>
      </c>
      <c r="G7538" s="4" t="s">
        <v>967</v>
      </c>
      <c r="H7538" s="30">
        <v>1.5165E-2</v>
      </c>
      <c r="I7538" s="4"/>
      <c r="J7538" s="4" t="s">
        <v>856</v>
      </c>
      <c r="K7538" s="4"/>
      <c r="L7538" s="4">
        <v>1</v>
      </c>
      <c r="M7538" s="4" t="s">
        <v>1447</v>
      </c>
      <c r="N7538" s="4"/>
    </row>
    <row r="7539" spans="1:14" hidden="1" x14ac:dyDescent="0.3">
      <c r="A7539" s="4" t="s">
        <v>603</v>
      </c>
      <c r="B7539" s="4">
        <v>69</v>
      </c>
      <c r="C7539" s="4">
        <v>69</v>
      </c>
      <c r="D7539" s="4">
        <v>431</v>
      </c>
      <c r="E7539" s="4" t="s">
        <v>861</v>
      </c>
      <c r="F7539" s="9" t="s">
        <v>916</v>
      </c>
      <c r="G7539" s="4" t="s">
        <v>967</v>
      </c>
      <c r="H7539" s="30">
        <v>2.8479999999999998E-2</v>
      </c>
      <c r="I7539" s="4"/>
      <c r="J7539" s="4" t="s">
        <v>856</v>
      </c>
      <c r="K7539" s="4"/>
      <c r="L7539" s="4">
        <v>1</v>
      </c>
      <c r="M7539" s="4" t="s">
        <v>1447</v>
      </c>
      <c r="N7539" s="4"/>
    </row>
    <row r="7540" spans="1:14" hidden="1" x14ac:dyDescent="0.3">
      <c r="A7540" s="4" t="s">
        <v>603</v>
      </c>
      <c r="B7540" s="4">
        <v>69</v>
      </c>
      <c r="C7540" s="4">
        <v>69</v>
      </c>
      <c r="D7540" s="4">
        <v>431</v>
      </c>
      <c r="E7540" s="4" t="s">
        <v>861</v>
      </c>
      <c r="F7540" s="9" t="s">
        <v>921</v>
      </c>
      <c r="G7540" s="4" t="s">
        <v>967</v>
      </c>
      <c r="H7540" s="30">
        <v>1.2760000000000001E-2</v>
      </c>
      <c r="I7540" s="4"/>
      <c r="J7540" s="4" t="s">
        <v>856</v>
      </c>
      <c r="K7540" s="4"/>
      <c r="L7540" s="4">
        <v>1</v>
      </c>
      <c r="M7540" s="4" t="s">
        <v>1447</v>
      </c>
      <c r="N7540" s="4"/>
    </row>
    <row r="7541" spans="1:14" hidden="1" x14ac:dyDescent="0.3">
      <c r="A7541" s="4" t="s">
        <v>603</v>
      </c>
      <c r="B7541" s="4">
        <v>69</v>
      </c>
      <c r="C7541" s="4">
        <v>69</v>
      </c>
      <c r="D7541" s="4">
        <v>431</v>
      </c>
      <c r="E7541" s="4" t="s">
        <v>861</v>
      </c>
      <c r="F7541" s="9" t="s">
        <v>1144</v>
      </c>
      <c r="G7541" s="4" t="s">
        <v>967</v>
      </c>
      <c r="H7541" s="30">
        <v>4.0425000000000003E-2</v>
      </c>
      <c r="I7541" s="4"/>
      <c r="J7541" s="4" t="s">
        <v>856</v>
      </c>
      <c r="K7541" s="4"/>
      <c r="L7541" s="4">
        <v>1</v>
      </c>
      <c r="M7541" s="4" t="s">
        <v>1447</v>
      </c>
      <c r="N7541" s="4"/>
    </row>
    <row r="7542" spans="1:14" hidden="1" x14ac:dyDescent="0.3">
      <c r="A7542" s="4" t="s">
        <v>603</v>
      </c>
      <c r="B7542" s="4">
        <v>69</v>
      </c>
      <c r="C7542" s="4">
        <v>69</v>
      </c>
      <c r="D7542" s="4">
        <v>431</v>
      </c>
      <c r="E7542" s="4" t="s">
        <v>861</v>
      </c>
      <c r="F7542" s="9" t="s">
        <v>1148</v>
      </c>
      <c r="G7542" s="4" t="s">
        <v>967</v>
      </c>
      <c r="H7542" s="30">
        <v>5.3850000000000002E-2</v>
      </c>
      <c r="I7542" s="4"/>
      <c r="J7542" s="4" t="s">
        <v>856</v>
      </c>
      <c r="K7542" s="4"/>
      <c r="L7542" s="4">
        <v>1</v>
      </c>
      <c r="M7542" s="4" t="s">
        <v>1447</v>
      </c>
      <c r="N7542" s="4"/>
    </row>
    <row r="7543" spans="1:14" hidden="1" x14ac:dyDescent="0.3">
      <c r="A7543" s="4" t="s">
        <v>603</v>
      </c>
      <c r="B7543" s="4">
        <v>69</v>
      </c>
      <c r="C7543" s="4">
        <v>69</v>
      </c>
      <c r="D7543" s="4">
        <v>431</v>
      </c>
      <c r="E7543" s="4" t="s">
        <v>861</v>
      </c>
      <c r="F7543" s="9" t="s">
        <v>1152</v>
      </c>
      <c r="G7543" s="4" t="s">
        <v>967</v>
      </c>
      <c r="H7543" s="30">
        <v>2.6939999999999999E-2</v>
      </c>
      <c r="I7543" s="4"/>
      <c r="J7543" s="4" t="s">
        <v>856</v>
      </c>
      <c r="K7543" s="4"/>
      <c r="L7543" s="4">
        <v>1</v>
      </c>
      <c r="M7543" s="4" t="s">
        <v>1447</v>
      </c>
      <c r="N7543" s="4"/>
    </row>
    <row r="7544" spans="1:14" hidden="1" x14ac:dyDescent="0.3">
      <c r="A7544" s="4" t="s">
        <v>603</v>
      </c>
      <c r="B7544" s="4">
        <v>69</v>
      </c>
      <c r="C7544" s="4">
        <v>69</v>
      </c>
      <c r="D7544" s="4">
        <v>431</v>
      </c>
      <c r="E7544" s="4" t="s">
        <v>861</v>
      </c>
      <c r="F7544" s="9" t="s">
        <v>1157</v>
      </c>
      <c r="G7544" s="4" t="s">
        <v>967</v>
      </c>
      <c r="H7544" s="30">
        <v>3.4944999999999997E-2</v>
      </c>
      <c r="I7544" s="4"/>
      <c r="J7544" s="4" t="s">
        <v>856</v>
      </c>
      <c r="K7544" s="4"/>
      <c r="L7544" s="4">
        <v>1</v>
      </c>
      <c r="M7544" s="4" t="s">
        <v>1447</v>
      </c>
      <c r="N7544" s="4"/>
    </row>
    <row r="7545" spans="1:14" hidden="1" x14ac:dyDescent="0.3">
      <c r="A7545" s="4" t="s">
        <v>603</v>
      </c>
      <c r="B7545" s="4">
        <v>69</v>
      </c>
      <c r="C7545" s="4">
        <v>69</v>
      </c>
      <c r="D7545" s="4">
        <v>431</v>
      </c>
      <c r="E7545" s="4" t="s">
        <v>861</v>
      </c>
      <c r="F7545" s="9" t="s">
        <v>922</v>
      </c>
      <c r="G7545" s="4" t="s">
        <v>1351</v>
      </c>
      <c r="H7545" s="30">
        <v>0</v>
      </c>
      <c r="I7545" s="4"/>
      <c r="J7545" s="4" t="s">
        <v>856</v>
      </c>
      <c r="K7545" s="4"/>
      <c r="L7545" s="4">
        <v>1</v>
      </c>
      <c r="M7545" s="4" t="s">
        <v>1447</v>
      </c>
      <c r="N7545" s="4"/>
    </row>
    <row r="7546" spans="1:14" hidden="1" x14ac:dyDescent="0.3">
      <c r="A7546" s="4" t="s">
        <v>603</v>
      </c>
      <c r="B7546" s="4">
        <v>69</v>
      </c>
      <c r="C7546" s="4">
        <v>69</v>
      </c>
      <c r="D7546" s="4">
        <v>431</v>
      </c>
      <c r="E7546" s="4" t="s">
        <v>861</v>
      </c>
      <c r="F7546" s="9" t="s">
        <v>904</v>
      </c>
      <c r="G7546" s="4" t="s">
        <v>1351</v>
      </c>
      <c r="H7546" s="30">
        <v>0</v>
      </c>
      <c r="I7546" s="4"/>
      <c r="J7546" s="4" t="s">
        <v>856</v>
      </c>
      <c r="K7546" s="4"/>
      <c r="L7546" s="4">
        <v>1</v>
      </c>
      <c r="M7546" s="4" t="s">
        <v>1447</v>
      </c>
      <c r="N7546" s="4"/>
    </row>
    <row r="7547" spans="1:14" hidden="1" x14ac:dyDescent="0.3">
      <c r="A7547" s="4" t="s">
        <v>603</v>
      </c>
      <c r="B7547" s="4">
        <v>69</v>
      </c>
      <c r="C7547" s="4">
        <v>69</v>
      </c>
      <c r="D7547" s="4">
        <v>431</v>
      </c>
      <c r="E7547" s="4" t="s">
        <v>861</v>
      </c>
      <c r="F7547" s="9" t="s">
        <v>905</v>
      </c>
      <c r="G7547" s="4" t="s">
        <v>1351</v>
      </c>
      <c r="H7547" s="30">
        <v>0</v>
      </c>
      <c r="I7547" s="4"/>
      <c r="J7547" s="4" t="s">
        <v>856</v>
      </c>
      <c r="K7547" s="4"/>
      <c r="L7547" s="4">
        <v>1</v>
      </c>
      <c r="M7547" s="4" t="s">
        <v>1447</v>
      </c>
      <c r="N7547" s="4"/>
    </row>
    <row r="7548" spans="1:14" hidden="1" x14ac:dyDescent="0.3">
      <c r="A7548" s="4" t="s">
        <v>603</v>
      </c>
      <c r="B7548" s="4">
        <v>69</v>
      </c>
      <c r="C7548" s="4">
        <v>69</v>
      </c>
      <c r="D7548" s="4">
        <v>431</v>
      </c>
      <c r="E7548" s="4" t="s">
        <v>861</v>
      </c>
      <c r="F7548" s="9" t="s">
        <v>906</v>
      </c>
      <c r="G7548" s="4" t="s">
        <v>1351</v>
      </c>
      <c r="H7548" s="30">
        <v>0</v>
      </c>
      <c r="I7548" s="4"/>
      <c r="J7548" s="4" t="s">
        <v>856</v>
      </c>
      <c r="K7548" s="4"/>
      <c r="L7548" s="4">
        <v>1</v>
      </c>
      <c r="M7548" s="4" t="s">
        <v>1447</v>
      </c>
      <c r="N7548" s="4"/>
    </row>
    <row r="7549" spans="1:14" hidden="1" x14ac:dyDescent="0.3">
      <c r="A7549" s="4" t="s">
        <v>603</v>
      </c>
      <c r="B7549" s="4">
        <v>69</v>
      </c>
      <c r="C7549" s="4">
        <v>69</v>
      </c>
      <c r="D7549" s="4">
        <v>431</v>
      </c>
      <c r="E7549" s="4" t="s">
        <v>861</v>
      </c>
      <c r="F7549" s="9" t="s">
        <v>903</v>
      </c>
      <c r="G7549" s="4" t="s">
        <v>1351</v>
      </c>
      <c r="H7549" s="30">
        <v>0</v>
      </c>
      <c r="I7549" s="4"/>
      <c r="J7549" s="4" t="s">
        <v>856</v>
      </c>
      <c r="K7549" s="4"/>
      <c r="L7549" s="4">
        <v>1</v>
      </c>
      <c r="M7549" s="4" t="s">
        <v>1447</v>
      </c>
      <c r="N7549" s="4"/>
    </row>
    <row r="7550" spans="1:14" hidden="1" x14ac:dyDescent="0.3">
      <c r="A7550" s="4" t="s">
        <v>603</v>
      </c>
      <c r="B7550" s="4">
        <v>69</v>
      </c>
      <c r="C7550" s="4">
        <v>69</v>
      </c>
      <c r="D7550" s="4">
        <v>431</v>
      </c>
      <c r="E7550" s="4" t="s">
        <v>861</v>
      </c>
      <c r="F7550" s="9" t="s">
        <v>907</v>
      </c>
      <c r="G7550" s="4" t="s">
        <v>1351</v>
      </c>
      <c r="H7550" s="30">
        <v>0</v>
      </c>
      <c r="I7550" s="4"/>
      <c r="J7550" s="4" t="s">
        <v>856</v>
      </c>
      <c r="K7550" s="4"/>
      <c r="L7550" s="4">
        <v>1</v>
      </c>
      <c r="M7550" s="4" t="s">
        <v>1447</v>
      </c>
      <c r="N7550" s="4"/>
    </row>
    <row r="7551" spans="1:14" hidden="1" x14ac:dyDescent="0.3">
      <c r="A7551" s="4" t="s">
        <v>603</v>
      </c>
      <c r="B7551" s="4">
        <v>69</v>
      </c>
      <c r="C7551" s="4">
        <v>69</v>
      </c>
      <c r="D7551" s="4">
        <v>431</v>
      </c>
      <c r="E7551" s="4" t="s">
        <v>861</v>
      </c>
      <c r="F7551" s="9" t="s">
        <v>908</v>
      </c>
      <c r="G7551" s="4" t="s">
        <v>1351</v>
      </c>
      <c r="H7551" s="30">
        <v>0</v>
      </c>
      <c r="I7551" s="4"/>
      <c r="J7551" s="4" t="s">
        <v>856</v>
      </c>
      <c r="K7551" s="4"/>
      <c r="L7551" s="4">
        <v>1</v>
      </c>
      <c r="M7551" s="4" t="s">
        <v>1447</v>
      </c>
      <c r="N7551" s="4"/>
    </row>
    <row r="7552" spans="1:14" hidden="1" x14ac:dyDescent="0.3">
      <c r="A7552" s="4" t="s">
        <v>603</v>
      </c>
      <c r="B7552" s="4">
        <v>69</v>
      </c>
      <c r="C7552" s="4">
        <v>69</v>
      </c>
      <c r="D7552" s="4">
        <v>431</v>
      </c>
      <c r="E7552" s="4" t="s">
        <v>861</v>
      </c>
      <c r="F7552" s="9" t="s">
        <v>909</v>
      </c>
      <c r="G7552" s="4" t="s">
        <v>1351</v>
      </c>
      <c r="H7552" s="30">
        <v>0</v>
      </c>
      <c r="I7552" s="4"/>
      <c r="J7552" s="4" t="s">
        <v>856</v>
      </c>
      <c r="K7552" s="4"/>
      <c r="L7552" s="4">
        <v>1</v>
      </c>
      <c r="M7552" s="4" t="s">
        <v>1447</v>
      </c>
      <c r="N7552" s="4"/>
    </row>
    <row r="7553" spans="1:14" hidden="1" x14ac:dyDescent="0.3">
      <c r="A7553" s="4" t="s">
        <v>603</v>
      </c>
      <c r="B7553" s="4">
        <v>69</v>
      </c>
      <c r="C7553" s="4">
        <v>69</v>
      </c>
      <c r="D7553" s="4">
        <v>431</v>
      </c>
      <c r="E7553" s="4" t="s">
        <v>861</v>
      </c>
      <c r="F7553" s="9" t="s">
        <v>910</v>
      </c>
      <c r="G7553" s="4" t="s">
        <v>1351</v>
      </c>
      <c r="H7553" s="30">
        <v>0</v>
      </c>
      <c r="I7553" s="4"/>
      <c r="J7553" s="4" t="s">
        <v>856</v>
      </c>
      <c r="K7553" s="4"/>
      <c r="L7553" s="4">
        <v>1</v>
      </c>
      <c r="M7553" s="4" t="s">
        <v>1447</v>
      </c>
      <c r="N7553" s="4"/>
    </row>
    <row r="7554" spans="1:14" hidden="1" x14ac:dyDescent="0.3">
      <c r="A7554" s="4" t="s">
        <v>603</v>
      </c>
      <c r="B7554" s="4">
        <v>69</v>
      </c>
      <c r="C7554" s="4">
        <v>69</v>
      </c>
      <c r="D7554" s="4">
        <v>431</v>
      </c>
      <c r="E7554" s="4" t="s">
        <v>861</v>
      </c>
      <c r="F7554" s="9" t="s">
        <v>911</v>
      </c>
      <c r="G7554" s="4" t="s">
        <v>1351</v>
      </c>
      <c r="H7554" s="30">
        <v>0</v>
      </c>
      <c r="I7554" s="4"/>
      <c r="J7554" s="4" t="s">
        <v>856</v>
      </c>
      <c r="K7554" s="4"/>
      <c r="L7554" s="4">
        <v>1</v>
      </c>
      <c r="M7554" s="4" t="s">
        <v>1447</v>
      </c>
      <c r="N7554" s="4"/>
    </row>
    <row r="7555" spans="1:14" hidden="1" x14ac:dyDescent="0.3">
      <c r="A7555" s="4" t="s">
        <v>603</v>
      </c>
      <c r="B7555" s="4">
        <v>69</v>
      </c>
      <c r="C7555" s="4">
        <v>69</v>
      </c>
      <c r="D7555" s="4">
        <v>431</v>
      </c>
      <c r="E7555" s="4" t="s">
        <v>861</v>
      </c>
      <c r="F7555" s="9" t="s">
        <v>916</v>
      </c>
      <c r="G7555" s="4" t="s">
        <v>1351</v>
      </c>
      <c r="H7555" s="30">
        <v>0</v>
      </c>
      <c r="I7555" s="4"/>
      <c r="J7555" s="4" t="s">
        <v>856</v>
      </c>
      <c r="K7555" s="4"/>
      <c r="L7555" s="4">
        <v>1</v>
      </c>
      <c r="M7555" s="4" t="s">
        <v>1447</v>
      </c>
      <c r="N7555" s="4"/>
    </row>
    <row r="7556" spans="1:14" hidden="1" x14ac:dyDescent="0.3">
      <c r="A7556" s="4" t="s">
        <v>603</v>
      </c>
      <c r="B7556" s="4">
        <v>69</v>
      </c>
      <c r="C7556" s="4">
        <v>69</v>
      </c>
      <c r="D7556" s="4">
        <v>431</v>
      </c>
      <c r="E7556" s="4" t="s">
        <v>861</v>
      </c>
      <c r="F7556" s="9" t="s">
        <v>921</v>
      </c>
      <c r="G7556" s="4" t="s">
        <v>1351</v>
      </c>
      <c r="H7556" s="30">
        <v>0</v>
      </c>
      <c r="I7556" s="4"/>
      <c r="J7556" s="4" t="s">
        <v>856</v>
      </c>
      <c r="K7556" s="4"/>
      <c r="L7556" s="4">
        <v>1</v>
      </c>
      <c r="M7556" s="4" t="s">
        <v>1447</v>
      </c>
      <c r="N7556" s="4"/>
    </row>
    <row r="7557" spans="1:14" hidden="1" x14ac:dyDescent="0.3">
      <c r="A7557" s="4" t="s">
        <v>603</v>
      </c>
      <c r="B7557" s="4">
        <v>69</v>
      </c>
      <c r="C7557" s="4">
        <v>69</v>
      </c>
      <c r="D7557" s="4">
        <v>431</v>
      </c>
      <c r="E7557" s="4" t="s">
        <v>861</v>
      </c>
      <c r="F7557" s="9" t="s">
        <v>1144</v>
      </c>
      <c r="G7557" s="4" t="s">
        <v>1351</v>
      </c>
      <c r="H7557" s="30">
        <v>0</v>
      </c>
      <c r="I7557" s="4"/>
      <c r="J7557" s="4" t="s">
        <v>856</v>
      </c>
      <c r="K7557" s="4"/>
      <c r="L7557" s="4">
        <v>1</v>
      </c>
      <c r="M7557" s="4" t="s">
        <v>1447</v>
      </c>
      <c r="N7557" s="4"/>
    </row>
    <row r="7558" spans="1:14" hidden="1" x14ac:dyDescent="0.3">
      <c r="A7558" s="4" t="s">
        <v>603</v>
      </c>
      <c r="B7558" s="4">
        <v>69</v>
      </c>
      <c r="C7558" s="4">
        <v>69</v>
      </c>
      <c r="D7558" s="4">
        <v>431</v>
      </c>
      <c r="E7558" s="4" t="s">
        <v>861</v>
      </c>
      <c r="F7558" s="9" t="s">
        <v>1148</v>
      </c>
      <c r="G7558" s="4" t="s">
        <v>1351</v>
      </c>
      <c r="H7558" s="30">
        <v>0</v>
      </c>
      <c r="I7558" s="4"/>
      <c r="J7558" s="4" t="s">
        <v>856</v>
      </c>
      <c r="K7558" s="4"/>
      <c r="L7558" s="4">
        <v>1</v>
      </c>
      <c r="M7558" s="4" t="s">
        <v>1447</v>
      </c>
      <c r="N7558" s="4"/>
    </row>
    <row r="7559" spans="1:14" hidden="1" x14ac:dyDescent="0.3">
      <c r="A7559" s="4" t="s">
        <v>603</v>
      </c>
      <c r="B7559" s="4">
        <v>69</v>
      </c>
      <c r="C7559" s="4">
        <v>69</v>
      </c>
      <c r="D7559" s="4">
        <v>431</v>
      </c>
      <c r="E7559" s="4" t="s">
        <v>861</v>
      </c>
      <c r="F7559" s="9" t="s">
        <v>1152</v>
      </c>
      <c r="G7559" s="4" t="s">
        <v>1351</v>
      </c>
      <c r="H7559" s="30">
        <v>0</v>
      </c>
      <c r="I7559" s="4"/>
      <c r="J7559" s="4" t="s">
        <v>856</v>
      </c>
      <c r="K7559" s="4"/>
      <c r="L7559" s="4">
        <v>1</v>
      </c>
      <c r="M7559" s="4" t="s">
        <v>1447</v>
      </c>
      <c r="N7559" s="4"/>
    </row>
    <row r="7560" spans="1:14" hidden="1" x14ac:dyDescent="0.3">
      <c r="A7560" s="4" t="s">
        <v>603</v>
      </c>
      <c r="B7560" s="4">
        <v>69</v>
      </c>
      <c r="C7560" s="4">
        <v>69</v>
      </c>
      <c r="D7560" s="4">
        <v>431</v>
      </c>
      <c r="E7560" s="4" t="s">
        <v>861</v>
      </c>
      <c r="F7560" s="9" t="s">
        <v>1157</v>
      </c>
      <c r="G7560" s="4" t="s">
        <v>1351</v>
      </c>
      <c r="H7560" s="30">
        <v>0</v>
      </c>
      <c r="I7560" s="4"/>
      <c r="J7560" s="4" t="s">
        <v>856</v>
      </c>
      <c r="K7560" s="4"/>
      <c r="L7560" s="4">
        <v>1</v>
      </c>
      <c r="M7560" s="4" t="s">
        <v>1447</v>
      </c>
      <c r="N7560" s="4"/>
    </row>
    <row r="7561" spans="1:14" hidden="1" x14ac:dyDescent="0.3">
      <c r="A7561" s="4" t="s">
        <v>603</v>
      </c>
      <c r="B7561" s="4">
        <v>69</v>
      </c>
      <c r="C7561" s="4">
        <v>69</v>
      </c>
      <c r="D7561" s="4">
        <v>431</v>
      </c>
      <c r="E7561" s="4" t="s">
        <v>861</v>
      </c>
      <c r="F7561" s="12" t="s">
        <v>922</v>
      </c>
      <c r="G7561" s="4" t="s">
        <v>963</v>
      </c>
      <c r="H7561" s="30">
        <v>1.5640000000000001</v>
      </c>
      <c r="I7561" s="4"/>
      <c r="J7561" s="4" t="s">
        <v>856</v>
      </c>
      <c r="K7561" s="4"/>
      <c r="L7561" s="4">
        <v>1</v>
      </c>
      <c r="M7561" s="4" t="s">
        <v>1447</v>
      </c>
      <c r="N7561" s="4"/>
    </row>
    <row r="7562" spans="1:14" hidden="1" x14ac:dyDescent="0.3">
      <c r="A7562" s="4" t="s">
        <v>603</v>
      </c>
      <c r="B7562" s="4">
        <v>69</v>
      </c>
      <c r="C7562" s="4">
        <v>69</v>
      </c>
      <c r="D7562" s="4">
        <v>431</v>
      </c>
      <c r="E7562" s="4" t="s">
        <v>861</v>
      </c>
      <c r="F7562" s="12" t="s">
        <v>904</v>
      </c>
      <c r="G7562" s="4" t="s">
        <v>963</v>
      </c>
      <c r="H7562" s="30">
        <v>1.9160000000000001</v>
      </c>
      <c r="I7562" s="4"/>
      <c r="J7562" s="4" t="s">
        <v>856</v>
      </c>
      <c r="K7562" s="4"/>
      <c r="L7562" s="4">
        <v>1</v>
      </c>
      <c r="M7562" s="4" t="s">
        <v>1447</v>
      </c>
      <c r="N7562" s="4"/>
    </row>
    <row r="7563" spans="1:14" hidden="1" x14ac:dyDescent="0.3">
      <c r="A7563" s="4" t="s">
        <v>603</v>
      </c>
      <c r="B7563" s="4">
        <v>69</v>
      </c>
      <c r="C7563" s="4">
        <v>69</v>
      </c>
      <c r="D7563" s="4">
        <v>431</v>
      </c>
      <c r="E7563" s="4" t="s">
        <v>861</v>
      </c>
      <c r="F7563" s="12" t="s">
        <v>905</v>
      </c>
      <c r="G7563" s="4" t="s">
        <v>963</v>
      </c>
      <c r="H7563" s="30">
        <v>1.9500000000000004</v>
      </c>
      <c r="I7563" s="4"/>
      <c r="J7563" s="4" t="s">
        <v>856</v>
      </c>
      <c r="K7563" s="4"/>
      <c r="L7563" s="4">
        <v>1</v>
      </c>
      <c r="M7563" s="4" t="s">
        <v>1447</v>
      </c>
      <c r="N7563" s="4"/>
    </row>
    <row r="7564" spans="1:14" hidden="1" x14ac:dyDescent="0.3">
      <c r="A7564" s="4" t="s">
        <v>603</v>
      </c>
      <c r="B7564" s="4">
        <v>69</v>
      </c>
      <c r="C7564" s="4">
        <v>69</v>
      </c>
      <c r="D7564" s="4">
        <v>431</v>
      </c>
      <c r="E7564" s="4" t="s">
        <v>861</v>
      </c>
      <c r="F7564" s="12" t="s">
        <v>906</v>
      </c>
      <c r="G7564" s="4" t="s">
        <v>963</v>
      </c>
      <c r="H7564" s="30">
        <v>4.0500000000000007</v>
      </c>
      <c r="I7564" s="4"/>
      <c r="J7564" s="4" t="s">
        <v>856</v>
      </c>
      <c r="K7564" s="4"/>
      <c r="L7564" s="4">
        <v>1</v>
      </c>
      <c r="M7564" s="4" t="s">
        <v>1447</v>
      </c>
      <c r="N7564" s="4"/>
    </row>
    <row r="7565" spans="1:14" hidden="1" x14ac:dyDescent="0.3">
      <c r="A7565" s="4" t="s">
        <v>603</v>
      </c>
      <c r="B7565" s="4">
        <v>69</v>
      </c>
      <c r="C7565" s="4">
        <v>69</v>
      </c>
      <c r="D7565" s="4">
        <v>431</v>
      </c>
      <c r="E7565" s="4" t="s">
        <v>861</v>
      </c>
      <c r="F7565" s="12" t="s">
        <v>903</v>
      </c>
      <c r="G7565" s="4" t="s">
        <v>963</v>
      </c>
      <c r="H7565" s="30">
        <v>2.9240000000000004</v>
      </c>
      <c r="I7565" s="4"/>
      <c r="J7565" s="4" t="s">
        <v>856</v>
      </c>
      <c r="K7565" s="4"/>
      <c r="L7565" s="4">
        <v>1</v>
      </c>
      <c r="M7565" s="4" t="s">
        <v>1447</v>
      </c>
      <c r="N7565" s="4"/>
    </row>
    <row r="7566" spans="1:14" hidden="1" x14ac:dyDescent="0.3">
      <c r="A7566" s="4" t="s">
        <v>603</v>
      </c>
      <c r="B7566" s="4">
        <v>69</v>
      </c>
      <c r="C7566" s="4">
        <v>69</v>
      </c>
      <c r="D7566" s="4">
        <v>431</v>
      </c>
      <c r="E7566" s="4" t="s">
        <v>861</v>
      </c>
      <c r="F7566" s="12" t="s">
        <v>907</v>
      </c>
      <c r="G7566" s="4" t="s">
        <v>963</v>
      </c>
      <c r="H7566" s="30">
        <v>3.9350000000000005</v>
      </c>
      <c r="I7566" s="4"/>
      <c r="J7566" s="4" t="s">
        <v>856</v>
      </c>
      <c r="K7566" s="4"/>
      <c r="L7566" s="4">
        <v>1</v>
      </c>
      <c r="M7566" s="4" t="s">
        <v>1447</v>
      </c>
      <c r="N7566" s="4"/>
    </row>
    <row r="7567" spans="1:14" hidden="1" x14ac:dyDescent="0.3">
      <c r="A7567" s="4" t="s">
        <v>603</v>
      </c>
      <c r="B7567" s="4">
        <v>69</v>
      </c>
      <c r="C7567" s="4">
        <v>69</v>
      </c>
      <c r="D7567" s="4">
        <v>431</v>
      </c>
      <c r="E7567" s="4" t="s">
        <v>861</v>
      </c>
      <c r="F7567" s="12" t="s">
        <v>908</v>
      </c>
      <c r="G7567" s="4" t="s">
        <v>963</v>
      </c>
      <c r="H7567" s="30">
        <v>1.635</v>
      </c>
      <c r="I7567" s="4"/>
      <c r="J7567" s="4" t="s">
        <v>856</v>
      </c>
      <c r="K7567" s="4"/>
      <c r="L7567" s="4">
        <v>1</v>
      </c>
      <c r="M7567" s="4" t="s">
        <v>1447</v>
      </c>
      <c r="N7567" s="4"/>
    </row>
    <row r="7568" spans="1:14" hidden="1" x14ac:dyDescent="0.3">
      <c r="A7568" s="4" t="s">
        <v>603</v>
      </c>
      <c r="B7568" s="4">
        <v>69</v>
      </c>
      <c r="C7568" s="4">
        <v>69</v>
      </c>
      <c r="D7568" s="4">
        <v>431</v>
      </c>
      <c r="E7568" s="4" t="s">
        <v>861</v>
      </c>
      <c r="F7568" s="12" t="s">
        <v>909</v>
      </c>
      <c r="G7568" s="4" t="s">
        <v>963</v>
      </c>
      <c r="H7568" s="30">
        <v>1.6890000000000001</v>
      </c>
      <c r="I7568" s="4"/>
      <c r="J7568" s="4" t="s">
        <v>856</v>
      </c>
      <c r="K7568" s="4"/>
      <c r="L7568" s="4">
        <v>1</v>
      </c>
      <c r="M7568" s="4" t="s">
        <v>1447</v>
      </c>
      <c r="N7568" s="4"/>
    </row>
    <row r="7569" spans="1:14" hidden="1" x14ac:dyDescent="0.3">
      <c r="A7569" s="4" t="s">
        <v>603</v>
      </c>
      <c r="B7569" s="4">
        <v>69</v>
      </c>
      <c r="C7569" s="4">
        <v>69</v>
      </c>
      <c r="D7569" s="4">
        <v>431</v>
      </c>
      <c r="E7569" s="4" t="s">
        <v>861</v>
      </c>
      <c r="F7569" s="12" t="s">
        <v>910</v>
      </c>
      <c r="G7569" s="4" t="s">
        <v>963</v>
      </c>
      <c r="H7569" s="30">
        <v>1.4319999999999999</v>
      </c>
      <c r="I7569" s="4"/>
      <c r="J7569" s="4" t="s">
        <v>856</v>
      </c>
      <c r="K7569" s="4"/>
      <c r="L7569" s="4">
        <v>1</v>
      </c>
      <c r="M7569" s="4" t="s">
        <v>1447</v>
      </c>
      <c r="N7569" s="4"/>
    </row>
    <row r="7570" spans="1:14" hidden="1" x14ac:dyDescent="0.3">
      <c r="A7570" s="4" t="s">
        <v>603</v>
      </c>
      <c r="B7570" s="4">
        <v>69</v>
      </c>
      <c r="C7570" s="4">
        <v>69</v>
      </c>
      <c r="D7570" s="4">
        <v>431</v>
      </c>
      <c r="E7570" s="4" t="s">
        <v>861</v>
      </c>
      <c r="F7570" s="12" t="s">
        <v>911</v>
      </c>
      <c r="G7570" s="4" t="s">
        <v>963</v>
      </c>
      <c r="H7570" s="30">
        <v>1.0890000000000002</v>
      </c>
      <c r="I7570" s="4"/>
      <c r="J7570" s="4" t="s">
        <v>856</v>
      </c>
      <c r="K7570" s="4"/>
      <c r="L7570" s="4">
        <v>1</v>
      </c>
      <c r="M7570" s="4" t="s">
        <v>1447</v>
      </c>
      <c r="N7570" s="4"/>
    </row>
    <row r="7571" spans="1:14" hidden="1" x14ac:dyDescent="0.3">
      <c r="A7571" s="4" t="s">
        <v>603</v>
      </c>
      <c r="B7571" s="4">
        <v>69</v>
      </c>
      <c r="C7571" s="4">
        <v>69</v>
      </c>
      <c r="D7571" s="4">
        <v>431</v>
      </c>
      <c r="E7571" s="4" t="s">
        <v>861</v>
      </c>
      <c r="F7571" s="12" t="s">
        <v>916</v>
      </c>
      <c r="G7571" s="4" t="s">
        <v>963</v>
      </c>
      <c r="H7571" s="30">
        <v>2.3580000000000001</v>
      </c>
      <c r="I7571" s="4"/>
      <c r="J7571" s="4" t="s">
        <v>856</v>
      </c>
      <c r="K7571" s="4"/>
      <c r="L7571" s="4">
        <v>1</v>
      </c>
      <c r="M7571" s="4" t="s">
        <v>1447</v>
      </c>
      <c r="N7571" s="4"/>
    </row>
    <row r="7572" spans="1:14" hidden="1" x14ac:dyDescent="0.3">
      <c r="A7572" s="4" t="s">
        <v>603</v>
      </c>
      <c r="B7572" s="4">
        <v>69</v>
      </c>
      <c r="C7572" s="4">
        <v>69</v>
      </c>
      <c r="D7572" s="4">
        <v>431</v>
      </c>
      <c r="E7572" s="4" t="s">
        <v>861</v>
      </c>
      <c r="F7572" s="12" t="s">
        <v>921</v>
      </c>
      <c r="G7572" s="4" t="s">
        <v>963</v>
      </c>
      <c r="H7572" s="30">
        <v>1.492</v>
      </c>
      <c r="I7572" s="4"/>
      <c r="J7572" s="4" t="s">
        <v>856</v>
      </c>
      <c r="K7572" s="4"/>
      <c r="L7572" s="4">
        <v>1</v>
      </c>
      <c r="M7572" s="4" t="s">
        <v>1447</v>
      </c>
      <c r="N7572" s="4"/>
    </row>
    <row r="7573" spans="1:14" hidden="1" x14ac:dyDescent="0.3">
      <c r="A7573" s="4" t="s">
        <v>603</v>
      </c>
      <c r="B7573" s="4">
        <v>69</v>
      </c>
      <c r="C7573" s="4">
        <v>69</v>
      </c>
      <c r="D7573" s="4">
        <v>431</v>
      </c>
      <c r="E7573" s="4" t="s">
        <v>861</v>
      </c>
      <c r="F7573" s="12" t="s">
        <v>1144</v>
      </c>
      <c r="G7573" s="4" t="s">
        <v>963</v>
      </c>
      <c r="H7573" s="30">
        <v>1.742</v>
      </c>
      <c r="I7573" s="4"/>
      <c r="J7573" s="4" t="s">
        <v>856</v>
      </c>
      <c r="K7573" s="4"/>
      <c r="L7573" s="4">
        <v>1</v>
      </c>
      <c r="M7573" s="4" t="s">
        <v>1447</v>
      </c>
      <c r="N7573" s="4"/>
    </row>
    <row r="7574" spans="1:14" hidden="1" x14ac:dyDescent="0.3">
      <c r="A7574" s="4" t="s">
        <v>603</v>
      </c>
      <c r="B7574" s="4">
        <v>69</v>
      </c>
      <c r="C7574" s="4">
        <v>69</v>
      </c>
      <c r="D7574" s="4">
        <v>431</v>
      </c>
      <c r="E7574" s="4" t="s">
        <v>861</v>
      </c>
      <c r="F7574" s="12" t="s">
        <v>1148</v>
      </c>
      <c r="G7574" s="4" t="s">
        <v>963</v>
      </c>
      <c r="H7574" s="30">
        <v>1.79</v>
      </c>
      <c r="I7574" s="4"/>
      <c r="J7574" s="4" t="s">
        <v>856</v>
      </c>
      <c r="K7574" s="4"/>
      <c r="L7574" s="4">
        <v>1</v>
      </c>
      <c r="M7574" s="4" t="s">
        <v>1447</v>
      </c>
      <c r="N7574" s="4"/>
    </row>
    <row r="7575" spans="1:14" hidden="1" x14ac:dyDescent="0.3">
      <c r="A7575" s="4" t="s">
        <v>603</v>
      </c>
      <c r="B7575" s="4">
        <v>69</v>
      </c>
      <c r="C7575" s="4">
        <v>69</v>
      </c>
      <c r="D7575" s="4">
        <v>431</v>
      </c>
      <c r="E7575" s="4" t="s">
        <v>861</v>
      </c>
      <c r="F7575" s="12" t="s">
        <v>1152</v>
      </c>
      <c r="G7575" s="4" t="s">
        <v>963</v>
      </c>
      <c r="H7575" s="30">
        <v>1.9869999999999999</v>
      </c>
      <c r="I7575" s="4"/>
      <c r="J7575" s="4" t="s">
        <v>856</v>
      </c>
      <c r="K7575" s="4"/>
      <c r="L7575" s="4">
        <v>1</v>
      </c>
      <c r="M7575" s="4" t="s">
        <v>1447</v>
      </c>
      <c r="N7575" s="4"/>
    </row>
    <row r="7576" spans="1:14" hidden="1" x14ac:dyDescent="0.3">
      <c r="A7576" s="4" t="s">
        <v>603</v>
      </c>
      <c r="B7576" s="4">
        <v>69</v>
      </c>
      <c r="C7576" s="4">
        <v>69</v>
      </c>
      <c r="D7576" s="4">
        <v>431</v>
      </c>
      <c r="E7576" s="4" t="s">
        <v>861</v>
      </c>
      <c r="F7576" s="12" t="s">
        <v>1157</v>
      </c>
      <c r="G7576" s="4" t="s">
        <v>963</v>
      </c>
      <c r="H7576" s="30">
        <v>2.1779999999999999</v>
      </c>
      <c r="I7576" s="4"/>
      <c r="J7576" s="4" t="s">
        <v>856</v>
      </c>
      <c r="K7576" s="4"/>
      <c r="L7576" s="4">
        <v>1</v>
      </c>
      <c r="M7576" s="4" t="s">
        <v>1447</v>
      </c>
      <c r="N7576" s="4"/>
    </row>
    <row r="7577" spans="1:14" hidden="1" x14ac:dyDescent="0.3">
      <c r="A7577" s="4" t="s">
        <v>603</v>
      </c>
      <c r="B7577" s="4">
        <v>69</v>
      </c>
      <c r="C7577" s="4">
        <v>69</v>
      </c>
      <c r="D7577" s="4">
        <v>431</v>
      </c>
      <c r="E7577" s="4" t="s">
        <v>861</v>
      </c>
      <c r="F7577" s="12" t="s">
        <v>922</v>
      </c>
      <c r="G7577" s="4" t="s">
        <v>2227</v>
      </c>
      <c r="H7577" s="30">
        <v>73.268000000000001</v>
      </c>
      <c r="I7577" s="4"/>
      <c r="J7577" s="4" t="s">
        <v>856</v>
      </c>
      <c r="K7577" s="4"/>
      <c r="L7577" s="4">
        <v>1</v>
      </c>
      <c r="M7577" s="4" t="s">
        <v>1447</v>
      </c>
      <c r="N7577" s="4"/>
    </row>
    <row r="7578" spans="1:14" hidden="1" x14ac:dyDescent="0.3">
      <c r="A7578" s="4" t="s">
        <v>603</v>
      </c>
      <c r="B7578" s="4">
        <v>69</v>
      </c>
      <c r="C7578" s="4">
        <v>69</v>
      </c>
      <c r="D7578" s="4">
        <v>431</v>
      </c>
      <c r="E7578" s="4" t="s">
        <v>861</v>
      </c>
      <c r="F7578" s="12" t="s">
        <v>904</v>
      </c>
      <c r="G7578" s="4" t="s">
        <v>2227</v>
      </c>
      <c r="H7578" s="30">
        <v>71.442999999999984</v>
      </c>
      <c r="I7578" s="4"/>
      <c r="J7578" s="4" t="s">
        <v>856</v>
      </c>
      <c r="K7578" s="4"/>
      <c r="L7578" s="4">
        <v>1</v>
      </c>
      <c r="M7578" s="4" t="s">
        <v>1447</v>
      </c>
      <c r="N7578" s="4"/>
    </row>
    <row r="7579" spans="1:14" hidden="1" x14ac:dyDescent="0.3">
      <c r="A7579" s="4" t="s">
        <v>603</v>
      </c>
      <c r="B7579" s="4">
        <v>69</v>
      </c>
      <c r="C7579" s="4">
        <v>69</v>
      </c>
      <c r="D7579" s="4">
        <v>431</v>
      </c>
      <c r="E7579" s="4" t="s">
        <v>861</v>
      </c>
      <c r="F7579" s="12" t="s">
        <v>905</v>
      </c>
      <c r="G7579" s="4" t="s">
        <v>2227</v>
      </c>
      <c r="H7579" s="30">
        <v>69.674000000000007</v>
      </c>
      <c r="I7579" s="4"/>
      <c r="J7579" s="4" t="s">
        <v>856</v>
      </c>
      <c r="K7579" s="4"/>
      <c r="L7579" s="4">
        <v>1</v>
      </c>
      <c r="M7579" s="4" t="s">
        <v>1447</v>
      </c>
      <c r="N7579" s="4"/>
    </row>
    <row r="7580" spans="1:14" hidden="1" x14ac:dyDescent="0.3">
      <c r="A7580" s="4" t="s">
        <v>603</v>
      </c>
      <c r="B7580" s="4">
        <v>69</v>
      </c>
      <c r="C7580" s="4">
        <v>69</v>
      </c>
      <c r="D7580" s="4">
        <v>431</v>
      </c>
      <c r="E7580" s="4" t="s">
        <v>861</v>
      </c>
      <c r="F7580" s="12" t="s">
        <v>906</v>
      </c>
      <c r="G7580" s="4" t="s">
        <v>2227</v>
      </c>
      <c r="H7580" s="30">
        <v>69.110000000000014</v>
      </c>
      <c r="I7580" s="4"/>
      <c r="J7580" s="4" t="s">
        <v>856</v>
      </c>
      <c r="K7580" s="4"/>
      <c r="L7580" s="4">
        <v>1</v>
      </c>
      <c r="M7580" s="4" t="s">
        <v>1447</v>
      </c>
      <c r="N7580" s="4"/>
    </row>
    <row r="7581" spans="1:14" hidden="1" x14ac:dyDescent="0.3">
      <c r="A7581" s="4" t="s">
        <v>603</v>
      </c>
      <c r="B7581" s="4">
        <v>69</v>
      </c>
      <c r="C7581" s="4">
        <v>69</v>
      </c>
      <c r="D7581" s="4">
        <v>431</v>
      </c>
      <c r="E7581" s="4" t="s">
        <v>861</v>
      </c>
      <c r="F7581" s="12" t="s">
        <v>903</v>
      </c>
      <c r="G7581" s="4" t="s">
        <v>2227</v>
      </c>
      <c r="H7581" s="30">
        <v>69.809000000000012</v>
      </c>
      <c r="I7581" s="4"/>
      <c r="J7581" s="4" t="s">
        <v>856</v>
      </c>
      <c r="K7581" s="4"/>
      <c r="L7581" s="4">
        <v>1</v>
      </c>
      <c r="M7581" s="4" t="s">
        <v>1447</v>
      </c>
      <c r="N7581" s="4"/>
    </row>
    <row r="7582" spans="1:14" hidden="1" x14ac:dyDescent="0.3">
      <c r="A7582" s="4" t="s">
        <v>603</v>
      </c>
      <c r="B7582" s="4">
        <v>69</v>
      </c>
      <c r="C7582" s="4">
        <v>69</v>
      </c>
      <c r="D7582" s="4">
        <v>431</v>
      </c>
      <c r="E7582" s="4" t="s">
        <v>861</v>
      </c>
      <c r="F7582" s="12" t="s">
        <v>907</v>
      </c>
      <c r="G7582" s="4" t="s">
        <v>2227</v>
      </c>
      <c r="H7582" s="30">
        <v>69.212000000000018</v>
      </c>
      <c r="I7582" s="4"/>
      <c r="J7582" s="4" t="s">
        <v>856</v>
      </c>
      <c r="K7582" s="4"/>
      <c r="L7582" s="4">
        <v>1</v>
      </c>
      <c r="M7582" s="4" t="s">
        <v>1447</v>
      </c>
      <c r="N7582" s="4"/>
    </row>
    <row r="7583" spans="1:14" hidden="1" x14ac:dyDescent="0.3">
      <c r="A7583" s="4" t="s">
        <v>603</v>
      </c>
      <c r="B7583" s="4">
        <v>69</v>
      </c>
      <c r="C7583" s="4">
        <v>69</v>
      </c>
      <c r="D7583" s="4">
        <v>431</v>
      </c>
      <c r="E7583" s="4" t="s">
        <v>861</v>
      </c>
      <c r="F7583" s="12" t="s">
        <v>908</v>
      </c>
      <c r="G7583" s="4" t="s">
        <v>2227</v>
      </c>
      <c r="H7583" s="30">
        <v>71.310000000000016</v>
      </c>
      <c r="I7583" s="4"/>
      <c r="J7583" s="4" t="s">
        <v>856</v>
      </c>
      <c r="K7583" s="4"/>
      <c r="L7583" s="4">
        <v>1</v>
      </c>
      <c r="M7583" s="4" t="s">
        <v>1447</v>
      </c>
      <c r="N7583" s="4"/>
    </row>
    <row r="7584" spans="1:14" hidden="1" x14ac:dyDescent="0.3">
      <c r="A7584" s="4" t="s">
        <v>603</v>
      </c>
      <c r="B7584" s="4">
        <v>69</v>
      </c>
      <c r="C7584" s="4">
        <v>69</v>
      </c>
      <c r="D7584" s="4">
        <v>431</v>
      </c>
      <c r="E7584" s="4" t="s">
        <v>861</v>
      </c>
      <c r="F7584" s="12" t="s">
        <v>909</v>
      </c>
      <c r="G7584" s="4" t="s">
        <v>2227</v>
      </c>
      <c r="H7584" s="30">
        <v>70.977000000000004</v>
      </c>
      <c r="I7584" s="4"/>
      <c r="J7584" s="4" t="s">
        <v>856</v>
      </c>
      <c r="K7584" s="4"/>
      <c r="L7584" s="4">
        <v>1</v>
      </c>
      <c r="M7584" s="4" t="s">
        <v>1447</v>
      </c>
      <c r="N7584" s="4"/>
    </row>
    <row r="7585" spans="1:14" hidden="1" x14ac:dyDescent="0.3">
      <c r="A7585" s="4" t="s">
        <v>603</v>
      </c>
      <c r="B7585" s="4">
        <v>69</v>
      </c>
      <c r="C7585" s="4">
        <v>69</v>
      </c>
      <c r="D7585" s="4">
        <v>431</v>
      </c>
      <c r="E7585" s="4" t="s">
        <v>861</v>
      </c>
      <c r="F7585" s="12" t="s">
        <v>910</v>
      </c>
      <c r="G7585" s="4" t="s">
        <v>2227</v>
      </c>
      <c r="H7585" s="30">
        <v>70.506000000000014</v>
      </c>
      <c r="I7585" s="4"/>
      <c r="J7585" s="4" t="s">
        <v>856</v>
      </c>
      <c r="K7585" s="4"/>
      <c r="L7585" s="4">
        <v>1</v>
      </c>
      <c r="M7585" s="4" t="s">
        <v>1447</v>
      </c>
      <c r="N7585" s="4"/>
    </row>
    <row r="7586" spans="1:14" hidden="1" x14ac:dyDescent="0.3">
      <c r="A7586" s="4" t="s">
        <v>603</v>
      </c>
      <c r="B7586" s="4">
        <v>69</v>
      </c>
      <c r="C7586" s="4">
        <v>69</v>
      </c>
      <c r="D7586" s="4">
        <v>431</v>
      </c>
      <c r="E7586" s="4" t="s">
        <v>861</v>
      </c>
      <c r="F7586" s="12" t="s">
        <v>911</v>
      </c>
      <c r="G7586" s="4" t="s">
        <v>2227</v>
      </c>
      <c r="H7586" s="30">
        <v>71.046000000000006</v>
      </c>
      <c r="I7586" s="4"/>
      <c r="J7586" s="4" t="s">
        <v>856</v>
      </c>
      <c r="K7586" s="4"/>
      <c r="L7586" s="4">
        <v>1</v>
      </c>
      <c r="M7586" s="4" t="s">
        <v>1447</v>
      </c>
      <c r="N7586" s="4"/>
    </row>
    <row r="7587" spans="1:14" hidden="1" x14ac:dyDescent="0.3">
      <c r="A7587" s="4" t="s">
        <v>603</v>
      </c>
      <c r="B7587" s="4">
        <v>69</v>
      </c>
      <c r="C7587" s="4">
        <v>69</v>
      </c>
      <c r="D7587" s="4">
        <v>431</v>
      </c>
      <c r="E7587" s="4" t="s">
        <v>861</v>
      </c>
      <c r="F7587" s="12" t="s">
        <v>916</v>
      </c>
      <c r="G7587" s="4" t="s">
        <v>2227</v>
      </c>
      <c r="H7587" s="30">
        <v>70.010000000000005</v>
      </c>
      <c r="I7587" s="4"/>
      <c r="J7587" s="4" t="s">
        <v>856</v>
      </c>
      <c r="K7587" s="4"/>
      <c r="L7587" s="4">
        <v>1</v>
      </c>
      <c r="M7587" s="4" t="s">
        <v>1447</v>
      </c>
      <c r="N7587" s="4"/>
    </row>
    <row r="7588" spans="1:14" hidden="1" x14ac:dyDescent="0.3">
      <c r="A7588" s="4" t="s">
        <v>603</v>
      </c>
      <c r="B7588" s="4">
        <v>69</v>
      </c>
      <c r="C7588" s="4">
        <v>69</v>
      </c>
      <c r="D7588" s="4">
        <v>431</v>
      </c>
      <c r="E7588" s="4" t="s">
        <v>861</v>
      </c>
      <c r="F7588" s="12" t="s">
        <v>921</v>
      </c>
      <c r="G7588" s="4" t="s">
        <v>2227</v>
      </c>
      <c r="H7588" s="30">
        <v>69.190999999999988</v>
      </c>
      <c r="I7588" s="4"/>
      <c r="J7588" s="4" t="s">
        <v>856</v>
      </c>
      <c r="K7588" s="4"/>
      <c r="L7588" s="4">
        <v>1</v>
      </c>
      <c r="M7588" s="4" t="s">
        <v>1447</v>
      </c>
      <c r="N7588" s="4"/>
    </row>
    <row r="7589" spans="1:14" hidden="1" x14ac:dyDescent="0.3">
      <c r="A7589" s="4" t="s">
        <v>603</v>
      </c>
      <c r="B7589" s="4">
        <v>69</v>
      </c>
      <c r="C7589" s="4">
        <v>69</v>
      </c>
      <c r="D7589" s="4">
        <v>431</v>
      </c>
      <c r="E7589" s="4" t="s">
        <v>861</v>
      </c>
      <c r="F7589" s="12" t="s">
        <v>1144</v>
      </c>
      <c r="G7589" s="4" t="s">
        <v>2227</v>
      </c>
      <c r="H7589" s="30">
        <v>65.162999999999997</v>
      </c>
      <c r="I7589" s="4"/>
      <c r="J7589" s="4" t="s">
        <v>856</v>
      </c>
      <c r="K7589" s="4"/>
      <c r="L7589" s="4">
        <v>1</v>
      </c>
      <c r="M7589" s="4" t="s">
        <v>1447</v>
      </c>
      <c r="N7589" s="4"/>
    </row>
    <row r="7590" spans="1:14" hidden="1" x14ac:dyDescent="0.3">
      <c r="A7590" s="4" t="s">
        <v>603</v>
      </c>
      <c r="B7590" s="4">
        <v>69</v>
      </c>
      <c r="C7590" s="4">
        <v>69</v>
      </c>
      <c r="D7590" s="4">
        <v>431</v>
      </c>
      <c r="E7590" s="4" t="s">
        <v>861</v>
      </c>
      <c r="F7590" s="12" t="s">
        <v>1148</v>
      </c>
      <c r="G7590" s="4" t="s">
        <v>2227</v>
      </c>
      <c r="H7590" s="30">
        <v>70.974000000000018</v>
      </c>
      <c r="I7590" s="4"/>
      <c r="J7590" s="4" t="s">
        <v>856</v>
      </c>
      <c r="K7590" s="4"/>
      <c r="L7590" s="4">
        <v>1</v>
      </c>
      <c r="M7590" s="4" t="s">
        <v>1447</v>
      </c>
      <c r="N7590" s="4"/>
    </row>
    <row r="7591" spans="1:14" hidden="1" x14ac:dyDescent="0.3">
      <c r="A7591" s="4" t="s">
        <v>603</v>
      </c>
      <c r="B7591" s="4">
        <v>69</v>
      </c>
      <c r="C7591" s="4">
        <v>69</v>
      </c>
      <c r="D7591" s="4">
        <v>431</v>
      </c>
      <c r="E7591" s="4" t="s">
        <v>861</v>
      </c>
      <c r="F7591" s="12" t="s">
        <v>1152</v>
      </c>
      <c r="G7591" s="4" t="s">
        <v>2227</v>
      </c>
      <c r="H7591" s="30">
        <v>69.808999999999983</v>
      </c>
      <c r="I7591" s="4"/>
      <c r="J7591" s="4" t="s">
        <v>856</v>
      </c>
      <c r="K7591" s="4"/>
      <c r="L7591" s="4">
        <v>1</v>
      </c>
      <c r="M7591" s="4" t="s">
        <v>1447</v>
      </c>
      <c r="N7591" s="4"/>
    </row>
    <row r="7592" spans="1:14" hidden="1" x14ac:dyDescent="0.3">
      <c r="A7592" s="4" t="s">
        <v>603</v>
      </c>
      <c r="B7592" s="4">
        <v>69</v>
      </c>
      <c r="C7592" s="4">
        <v>69</v>
      </c>
      <c r="D7592" s="4">
        <v>431</v>
      </c>
      <c r="E7592" s="4" t="s">
        <v>861</v>
      </c>
      <c r="F7592" s="12" t="s">
        <v>1157</v>
      </c>
      <c r="G7592" s="4" t="s">
        <v>2227</v>
      </c>
      <c r="H7592" s="30">
        <v>69.524999999999991</v>
      </c>
      <c r="I7592" s="4"/>
      <c r="J7592" s="4" t="s">
        <v>856</v>
      </c>
      <c r="K7592" s="4"/>
      <c r="L7592" s="4">
        <v>1</v>
      </c>
      <c r="M7592" s="4" t="s">
        <v>1447</v>
      </c>
      <c r="N7592" s="4"/>
    </row>
    <row r="7593" spans="1:14" hidden="1" x14ac:dyDescent="0.3">
      <c r="A7593" s="4" t="s">
        <v>603</v>
      </c>
      <c r="B7593" s="4">
        <v>69</v>
      </c>
      <c r="C7593" s="4">
        <v>69</v>
      </c>
      <c r="D7593" s="4">
        <v>431</v>
      </c>
      <c r="E7593" s="4" t="s">
        <v>861</v>
      </c>
      <c r="F7593" s="12" t="s">
        <v>922</v>
      </c>
      <c r="G7593" s="4" t="s">
        <v>2230</v>
      </c>
      <c r="H7593" s="30">
        <v>25.17</v>
      </c>
      <c r="I7593" s="4"/>
      <c r="J7593" s="4" t="s">
        <v>856</v>
      </c>
      <c r="K7593" s="4"/>
      <c r="L7593" s="4">
        <v>1</v>
      </c>
      <c r="M7593" s="4" t="s">
        <v>1447</v>
      </c>
      <c r="N7593" s="4"/>
    </row>
    <row r="7594" spans="1:14" hidden="1" x14ac:dyDescent="0.3">
      <c r="A7594" s="4" t="s">
        <v>603</v>
      </c>
      <c r="B7594" s="4">
        <v>69</v>
      </c>
      <c r="C7594" s="4">
        <v>69</v>
      </c>
      <c r="D7594" s="4">
        <v>431</v>
      </c>
      <c r="E7594" s="4" t="s">
        <v>861</v>
      </c>
      <c r="F7594" s="12" t="s">
        <v>904</v>
      </c>
      <c r="G7594" s="4" t="s">
        <v>2230</v>
      </c>
      <c r="H7594" s="30">
        <v>26.641000000000005</v>
      </c>
      <c r="I7594" s="4"/>
      <c r="J7594" s="4" t="s">
        <v>856</v>
      </c>
      <c r="K7594" s="4"/>
      <c r="L7594" s="4">
        <v>1</v>
      </c>
      <c r="M7594" s="4" t="s">
        <v>1447</v>
      </c>
      <c r="N7594" s="4"/>
    </row>
    <row r="7595" spans="1:14" hidden="1" x14ac:dyDescent="0.3">
      <c r="A7595" s="4" t="s">
        <v>603</v>
      </c>
      <c r="B7595" s="4">
        <v>69</v>
      </c>
      <c r="C7595" s="4">
        <v>69</v>
      </c>
      <c r="D7595" s="4">
        <v>431</v>
      </c>
      <c r="E7595" s="4" t="s">
        <v>861</v>
      </c>
      <c r="F7595" s="12" t="s">
        <v>905</v>
      </c>
      <c r="G7595" s="4" t="s">
        <v>2230</v>
      </c>
      <c r="H7595" s="30">
        <v>28.377000000000002</v>
      </c>
      <c r="I7595" s="4"/>
      <c r="J7595" s="4" t="s">
        <v>856</v>
      </c>
      <c r="K7595" s="4"/>
      <c r="L7595" s="4">
        <v>1</v>
      </c>
      <c r="M7595" s="4" t="s">
        <v>1447</v>
      </c>
      <c r="N7595" s="4"/>
    </row>
    <row r="7596" spans="1:14" hidden="1" x14ac:dyDescent="0.3">
      <c r="A7596" s="4" t="s">
        <v>603</v>
      </c>
      <c r="B7596" s="4">
        <v>69</v>
      </c>
      <c r="C7596" s="4">
        <v>69</v>
      </c>
      <c r="D7596" s="4">
        <v>431</v>
      </c>
      <c r="E7596" s="4" t="s">
        <v>861</v>
      </c>
      <c r="F7596" s="12" t="s">
        <v>906</v>
      </c>
      <c r="G7596" s="4" t="s">
        <v>2230</v>
      </c>
      <c r="H7596" s="30">
        <v>26.839000000000002</v>
      </c>
      <c r="I7596" s="4"/>
      <c r="J7596" s="4" t="s">
        <v>856</v>
      </c>
      <c r="K7596" s="4"/>
      <c r="L7596" s="4">
        <v>1</v>
      </c>
      <c r="M7596" s="4" t="s">
        <v>1447</v>
      </c>
      <c r="N7596" s="4"/>
    </row>
    <row r="7597" spans="1:14" hidden="1" x14ac:dyDescent="0.3">
      <c r="A7597" s="4" t="s">
        <v>603</v>
      </c>
      <c r="B7597" s="4">
        <v>69</v>
      </c>
      <c r="C7597" s="4">
        <v>69</v>
      </c>
      <c r="D7597" s="4">
        <v>431</v>
      </c>
      <c r="E7597" s="4" t="s">
        <v>861</v>
      </c>
      <c r="F7597" s="12" t="s">
        <v>903</v>
      </c>
      <c r="G7597" s="4" t="s">
        <v>2230</v>
      </c>
      <c r="H7597" s="30">
        <v>27.268000000000001</v>
      </c>
      <c r="I7597" s="4"/>
      <c r="J7597" s="4" t="s">
        <v>856</v>
      </c>
      <c r="K7597" s="4"/>
      <c r="L7597" s="4">
        <v>1</v>
      </c>
      <c r="M7597" s="4" t="s">
        <v>1447</v>
      </c>
      <c r="N7597" s="4"/>
    </row>
    <row r="7598" spans="1:14" hidden="1" x14ac:dyDescent="0.3">
      <c r="A7598" s="4" t="s">
        <v>603</v>
      </c>
      <c r="B7598" s="4">
        <v>69</v>
      </c>
      <c r="C7598" s="4">
        <v>69</v>
      </c>
      <c r="D7598" s="4">
        <v>431</v>
      </c>
      <c r="E7598" s="4" t="s">
        <v>861</v>
      </c>
      <c r="F7598" s="12" t="s">
        <v>907</v>
      </c>
      <c r="G7598" s="4" t="s">
        <v>2230</v>
      </c>
      <c r="H7598" s="30">
        <v>26.856000000000002</v>
      </c>
      <c r="I7598" s="4"/>
      <c r="J7598" s="4" t="s">
        <v>856</v>
      </c>
      <c r="K7598" s="4"/>
      <c r="L7598" s="4">
        <v>1</v>
      </c>
      <c r="M7598" s="4" t="s">
        <v>1447</v>
      </c>
      <c r="N7598" s="4"/>
    </row>
    <row r="7599" spans="1:14" hidden="1" x14ac:dyDescent="0.3">
      <c r="A7599" s="4" t="s">
        <v>603</v>
      </c>
      <c r="B7599" s="4">
        <v>69</v>
      </c>
      <c r="C7599" s="4">
        <v>69</v>
      </c>
      <c r="D7599" s="4">
        <v>431</v>
      </c>
      <c r="E7599" s="4" t="s">
        <v>861</v>
      </c>
      <c r="F7599" s="12" t="s">
        <v>908</v>
      </c>
      <c r="G7599" s="4" t="s">
        <v>2230</v>
      </c>
      <c r="H7599" s="30">
        <v>27.055</v>
      </c>
      <c r="I7599" s="4"/>
      <c r="J7599" s="4" t="s">
        <v>856</v>
      </c>
      <c r="K7599" s="4"/>
      <c r="L7599" s="4">
        <v>1</v>
      </c>
      <c r="M7599" s="4" t="s">
        <v>1447</v>
      </c>
      <c r="N7599" s="4"/>
    </row>
    <row r="7600" spans="1:14" hidden="1" x14ac:dyDescent="0.3">
      <c r="A7600" s="4" t="s">
        <v>603</v>
      </c>
      <c r="B7600" s="4">
        <v>69</v>
      </c>
      <c r="C7600" s="4">
        <v>69</v>
      </c>
      <c r="D7600" s="4">
        <v>431</v>
      </c>
      <c r="E7600" s="4" t="s">
        <v>861</v>
      </c>
      <c r="F7600" s="12" t="s">
        <v>909</v>
      </c>
      <c r="G7600" s="4" t="s">
        <v>2230</v>
      </c>
      <c r="H7600" s="30">
        <v>27.335999999999999</v>
      </c>
      <c r="I7600" s="4"/>
      <c r="J7600" s="4" t="s">
        <v>856</v>
      </c>
      <c r="K7600" s="4"/>
      <c r="L7600" s="4">
        <v>1</v>
      </c>
      <c r="M7600" s="4" t="s">
        <v>1447</v>
      </c>
      <c r="N7600" s="4"/>
    </row>
    <row r="7601" spans="1:14" hidden="1" x14ac:dyDescent="0.3">
      <c r="A7601" s="4" t="s">
        <v>603</v>
      </c>
      <c r="B7601" s="4">
        <v>69</v>
      </c>
      <c r="C7601" s="4">
        <v>69</v>
      </c>
      <c r="D7601" s="4">
        <v>431</v>
      </c>
      <c r="E7601" s="4" t="s">
        <v>861</v>
      </c>
      <c r="F7601" s="12" t="s">
        <v>910</v>
      </c>
      <c r="G7601" s="4" t="s">
        <v>2230</v>
      </c>
      <c r="H7601" s="30">
        <v>28.064</v>
      </c>
      <c r="I7601" s="4"/>
      <c r="J7601" s="4" t="s">
        <v>856</v>
      </c>
      <c r="K7601" s="4"/>
      <c r="L7601" s="4">
        <v>1</v>
      </c>
      <c r="M7601" s="4" t="s">
        <v>1447</v>
      </c>
      <c r="N7601" s="4"/>
    </row>
    <row r="7602" spans="1:14" hidden="1" x14ac:dyDescent="0.3">
      <c r="A7602" s="4" t="s">
        <v>603</v>
      </c>
      <c r="B7602" s="4">
        <v>69</v>
      </c>
      <c r="C7602" s="4">
        <v>69</v>
      </c>
      <c r="D7602" s="4">
        <v>431</v>
      </c>
      <c r="E7602" s="4" t="s">
        <v>861</v>
      </c>
      <c r="F7602" s="12" t="s">
        <v>911</v>
      </c>
      <c r="G7602" s="4" t="s">
        <v>2230</v>
      </c>
      <c r="H7602" s="30">
        <v>27.865000000000002</v>
      </c>
      <c r="I7602" s="4"/>
      <c r="J7602" s="4" t="s">
        <v>856</v>
      </c>
      <c r="K7602" s="4"/>
      <c r="L7602" s="4">
        <v>1</v>
      </c>
      <c r="M7602" s="4" t="s">
        <v>1447</v>
      </c>
      <c r="N7602" s="4"/>
    </row>
    <row r="7603" spans="1:14" hidden="1" x14ac:dyDescent="0.3">
      <c r="A7603" s="4" t="s">
        <v>603</v>
      </c>
      <c r="B7603" s="4">
        <v>69</v>
      </c>
      <c r="C7603" s="4">
        <v>69</v>
      </c>
      <c r="D7603" s="4">
        <v>431</v>
      </c>
      <c r="E7603" s="4" t="s">
        <v>861</v>
      </c>
      <c r="F7603" s="12" t="s">
        <v>916</v>
      </c>
      <c r="G7603" s="4" t="s">
        <v>2230</v>
      </c>
      <c r="H7603" s="30">
        <v>27.636000000000003</v>
      </c>
      <c r="I7603" s="4"/>
      <c r="J7603" s="4" t="s">
        <v>856</v>
      </c>
      <c r="K7603" s="4"/>
      <c r="L7603" s="4">
        <v>1</v>
      </c>
      <c r="M7603" s="4" t="s">
        <v>1447</v>
      </c>
      <c r="N7603" s="4"/>
    </row>
    <row r="7604" spans="1:14" hidden="1" x14ac:dyDescent="0.3">
      <c r="A7604" s="4" t="s">
        <v>603</v>
      </c>
      <c r="B7604" s="4">
        <v>69</v>
      </c>
      <c r="C7604" s="4">
        <v>69</v>
      </c>
      <c r="D7604" s="4">
        <v>431</v>
      </c>
      <c r="E7604" s="4" t="s">
        <v>861</v>
      </c>
      <c r="F7604" s="12" t="s">
        <v>921</v>
      </c>
      <c r="G7604" s="4" t="s">
        <v>2230</v>
      </c>
      <c r="H7604" s="30">
        <v>29.318999999999996</v>
      </c>
      <c r="I7604" s="4"/>
      <c r="J7604" s="4" t="s">
        <v>856</v>
      </c>
      <c r="K7604" s="4"/>
      <c r="L7604" s="4">
        <v>1</v>
      </c>
      <c r="M7604" s="4" t="s">
        <v>1447</v>
      </c>
      <c r="N7604" s="4"/>
    </row>
    <row r="7605" spans="1:14" hidden="1" x14ac:dyDescent="0.3">
      <c r="A7605" s="4" t="s">
        <v>603</v>
      </c>
      <c r="B7605" s="4">
        <v>69</v>
      </c>
      <c r="C7605" s="4">
        <v>69</v>
      </c>
      <c r="D7605" s="4">
        <v>431</v>
      </c>
      <c r="E7605" s="4" t="s">
        <v>861</v>
      </c>
      <c r="F7605" s="12" t="s">
        <v>1144</v>
      </c>
      <c r="G7605" s="4" t="s">
        <v>2230</v>
      </c>
      <c r="H7605" s="30">
        <v>33.096999999999994</v>
      </c>
      <c r="I7605" s="4"/>
      <c r="J7605" s="4" t="s">
        <v>856</v>
      </c>
      <c r="K7605" s="4"/>
      <c r="L7605" s="4">
        <v>1</v>
      </c>
      <c r="M7605" s="4" t="s">
        <v>1447</v>
      </c>
      <c r="N7605" s="4"/>
    </row>
    <row r="7606" spans="1:14" hidden="1" x14ac:dyDescent="0.3">
      <c r="A7606" s="4" t="s">
        <v>603</v>
      </c>
      <c r="B7606" s="4">
        <v>69</v>
      </c>
      <c r="C7606" s="4">
        <v>69</v>
      </c>
      <c r="D7606" s="4">
        <v>431</v>
      </c>
      <c r="E7606" s="4" t="s">
        <v>861</v>
      </c>
      <c r="F7606" s="12" t="s">
        <v>1148</v>
      </c>
      <c r="G7606" s="4" t="s">
        <v>2230</v>
      </c>
      <c r="H7606" s="30">
        <v>27.240999999999993</v>
      </c>
      <c r="I7606" s="4"/>
      <c r="J7606" s="4" t="s">
        <v>856</v>
      </c>
      <c r="K7606" s="4"/>
      <c r="L7606" s="4">
        <v>1</v>
      </c>
      <c r="M7606" s="4" t="s">
        <v>1447</v>
      </c>
      <c r="N7606" s="4"/>
    </row>
    <row r="7607" spans="1:14" hidden="1" x14ac:dyDescent="0.3">
      <c r="A7607" s="4" t="s">
        <v>603</v>
      </c>
      <c r="B7607" s="4">
        <v>69</v>
      </c>
      <c r="C7607" s="4">
        <v>69</v>
      </c>
      <c r="D7607" s="4">
        <v>431</v>
      </c>
      <c r="E7607" s="4" t="s">
        <v>861</v>
      </c>
      <c r="F7607" s="12" t="s">
        <v>1152</v>
      </c>
      <c r="G7607" s="4" t="s">
        <v>2230</v>
      </c>
      <c r="H7607" s="30">
        <v>28.207000000000001</v>
      </c>
      <c r="I7607" s="4"/>
      <c r="J7607" s="4" t="s">
        <v>856</v>
      </c>
      <c r="K7607" s="4"/>
      <c r="L7607" s="4">
        <v>1</v>
      </c>
      <c r="M7607" s="4" t="s">
        <v>1447</v>
      </c>
      <c r="N7607" s="4"/>
    </row>
    <row r="7608" spans="1:14" hidden="1" x14ac:dyDescent="0.3">
      <c r="A7608" s="4" t="s">
        <v>603</v>
      </c>
      <c r="B7608" s="4">
        <v>69</v>
      </c>
      <c r="C7608" s="4">
        <v>69</v>
      </c>
      <c r="D7608" s="4">
        <v>431</v>
      </c>
      <c r="E7608" s="4" t="s">
        <v>861</v>
      </c>
      <c r="F7608" s="12" t="s">
        <v>1157</v>
      </c>
      <c r="G7608" s="4" t="s">
        <v>2230</v>
      </c>
      <c r="H7608" s="30">
        <v>28.295999999999999</v>
      </c>
      <c r="I7608" s="4"/>
      <c r="J7608" s="4" t="s">
        <v>856</v>
      </c>
      <c r="K7608" s="4"/>
      <c r="L7608" s="4">
        <v>1</v>
      </c>
      <c r="M7608" s="4" t="s">
        <v>1447</v>
      </c>
      <c r="N7608" s="4"/>
    </row>
    <row r="7609" spans="1:14" hidden="1" x14ac:dyDescent="0.3">
      <c r="A7609" s="4" t="s">
        <v>603</v>
      </c>
      <c r="B7609" s="4">
        <v>69</v>
      </c>
      <c r="C7609" s="4">
        <v>69</v>
      </c>
      <c r="D7609" s="4">
        <v>431</v>
      </c>
      <c r="E7609" s="4" t="s">
        <v>861</v>
      </c>
      <c r="F7609" s="9" t="s">
        <v>922</v>
      </c>
      <c r="G7609" s="4" t="s">
        <v>943</v>
      </c>
      <c r="H7609" s="30">
        <v>98.438000000000002</v>
      </c>
      <c r="I7609" s="4"/>
      <c r="J7609" s="4" t="s">
        <v>856</v>
      </c>
      <c r="K7609" s="4"/>
      <c r="L7609" s="4">
        <v>1</v>
      </c>
      <c r="M7609" s="4" t="s">
        <v>1447</v>
      </c>
      <c r="N7609" s="4"/>
    </row>
    <row r="7610" spans="1:14" hidden="1" x14ac:dyDescent="0.3">
      <c r="A7610" s="4" t="s">
        <v>603</v>
      </c>
      <c r="B7610" s="4">
        <v>69</v>
      </c>
      <c r="C7610" s="4">
        <v>69</v>
      </c>
      <c r="D7610" s="4">
        <v>431</v>
      </c>
      <c r="E7610" s="4" t="s">
        <v>861</v>
      </c>
      <c r="F7610" s="9" t="s">
        <v>904</v>
      </c>
      <c r="G7610" s="4" t="s">
        <v>943</v>
      </c>
      <c r="H7610" s="30">
        <v>98.083999999999989</v>
      </c>
      <c r="I7610" s="4"/>
      <c r="J7610" s="4" t="s">
        <v>856</v>
      </c>
      <c r="K7610" s="4"/>
      <c r="L7610" s="4">
        <v>1</v>
      </c>
      <c r="M7610" s="4" t="s">
        <v>1447</v>
      </c>
      <c r="N7610" s="4"/>
    </row>
    <row r="7611" spans="1:14" hidden="1" x14ac:dyDescent="0.3">
      <c r="A7611" s="4" t="s">
        <v>603</v>
      </c>
      <c r="B7611" s="4">
        <v>69</v>
      </c>
      <c r="C7611" s="4">
        <v>69</v>
      </c>
      <c r="D7611" s="4">
        <v>431</v>
      </c>
      <c r="E7611" s="4" t="s">
        <v>861</v>
      </c>
      <c r="F7611" s="9" t="s">
        <v>905</v>
      </c>
      <c r="G7611" s="4" t="s">
        <v>943</v>
      </c>
      <c r="H7611" s="30">
        <v>98.051000000000016</v>
      </c>
      <c r="I7611" s="4"/>
      <c r="J7611" s="4" t="s">
        <v>856</v>
      </c>
      <c r="K7611" s="4"/>
      <c r="L7611" s="4">
        <v>1</v>
      </c>
      <c r="M7611" s="4" t="s">
        <v>1447</v>
      </c>
      <c r="N7611" s="4"/>
    </row>
    <row r="7612" spans="1:14" hidden="1" x14ac:dyDescent="0.3">
      <c r="A7612" s="4" t="s">
        <v>603</v>
      </c>
      <c r="B7612" s="4">
        <v>69</v>
      </c>
      <c r="C7612" s="4">
        <v>69</v>
      </c>
      <c r="D7612" s="4">
        <v>431</v>
      </c>
      <c r="E7612" s="4" t="s">
        <v>861</v>
      </c>
      <c r="F7612" s="9" t="s">
        <v>906</v>
      </c>
      <c r="G7612" s="4" t="s">
        <v>943</v>
      </c>
      <c r="H7612" s="30">
        <v>95.949000000000012</v>
      </c>
      <c r="I7612" s="4"/>
      <c r="J7612" s="4" t="s">
        <v>856</v>
      </c>
      <c r="K7612" s="4"/>
      <c r="L7612" s="4">
        <v>1</v>
      </c>
      <c r="M7612" s="4" t="s">
        <v>1447</v>
      </c>
      <c r="N7612" s="4"/>
    </row>
    <row r="7613" spans="1:14" hidden="1" x14ac:dyDescent="0.3">
      <c r="A7613" s="4" t="s">
        <v>603</v>
      </c>
      <c r="B7613" s="4">
        <v>69</v>
      </c>
      <c r="C7613" s="4">
        <v>69</v>
      </c>
      <c r="D7613" s="4">
        <v>431</v>
      </c>
      <c r="E7613" s="4" t="s">
        <v>861</v>
      </c>
      <c r="F7613" s="9" t="s">
        <v>903</v>
      </c>
      <c r="G7613" s="4" t="s">
        <v>943</v>
      </c>
      <c r="H7613" s="30">
        <v>97.077000000000012</v>
      </c>
      <c r="I7613" s="4"/>
      <c r="J7613" s="4" t="s">
        <v>856</v>
      </c>
      <c r="K7613" s="4"/>
      <c r="L7613" s="4">
        <v>1</v>
      </c>
      <c r="M7613" s="4" t="s">
        <v>1447</v>
      </c>
      <c r="N7613" s="4"/>
    </row>
    <row r="7614" spans="1:14" hidden="1" x14ac:dyDescent="0.3">
      <c r="A7614" s="4" t="s">
        <v>603</v>
      </c>
      <c r="B7614" s="4">
        <v>69</v>
      </c>
      <c r="C7614" s="4">
        <v>69</v>
      </c>
      <c r="D7614" s="4">
        <v>431</v>
      </c>
      <c r="E7614" s="4" t="s">
        <v>861</v>
      </c>
      <c r="F7614" s="9" t="s">
        <v>907</v>
      </c>
      <c r="G7614" s="4" t="s">
        <v>943</v>
      </c>
      <c r="H7614" s="30">
        <v>96.068000000000012</v>
      </c>
      <c r="I7614" s="4"/>
      <c r="J7614" s="4" t="s">
        <v>856</v>
      </c>
      <c r="K7614" s="4"/>
      <c r="L7614" s="4">
        <v>1</v>
      </c>
      <c r="M7614" s="4" t="s">
        <v>1447</v>
      </c>
      <c r="N7614" s="4"/>
    </row>
    <row r="7615" spans="1:14" hidden="1" x14ac:dyDescent="0.3">
      <c r="A7615" s="4" t="s">
        <v>603</v>
      </c>
      <c r="B7615" s="4">
        <v>69</v>
      </c>
      <c r="C7615" s="4">
        <v>69</v>
      </c>
      <c r="D7615" s="4">
        <v>431</v>
      </c>
      <c r="E7615" s="4" t="s">
        <v>861</v>
      </c>
      <c r="F7615" s="9" t="s">
        <v>908</v>
      </c>
      <c r="G7615" s="4" t="s">
        <v>943</v>
      </c>
      <c r="H7615" s="30">
        <v>98.365000000000009</v>
      </c>
      <c r="I7615" s="4"/>
      <c r="J7615" s="4" t="s">
        <v>856</v>
      </c>
      <c r="K7615" s="4"/>
      <c r="L7615" s="4">
        <v>1</v>
      </c>
      <c r="M7615" s="4" t="s">
        <v>1447</v>
      </c>
      <c r="N7615" s="4"/>
    </row>
    <row r="7616" spans="1:14" hidden="1" x14ac:dyDescent="0.3">
      <c r="A7616" s="4" t="s">
        <v>603</v>
      </c>
      <c r="B7616" s="4">
        <v>69</v>
      </c>
      <c r="C7616" s="4">
        <v>69</v>
      </c>
      <c r="D7616" s="4">
        <v>431</v>
      </c>
      <c r="E7616" s="4" t="s">
        <v>861</v>
      </c>
      <c r="F7616" s="9" t="s">
        <v>909</v>
      </c>
      <c r="G7616" s="4" t="s">
        <v>943</v>
      </c>
      <c r="H7616" s="30">
        <v>98.313000000000002</v>
      </c>
      <c r="I7616" s="4"/>
      <c r="J7616" s="4" t="s">
        <v>856</v>
      </c>
      <c r="K7616" s="4"/>
      <c r="L7616" s="4">
        <v>1</v>
      </c>
      <c r="M7616" s="4" t="s">
        <v>1447</v>
      </c>
      <c r="N7616" s="4"/>
    </row>
    <row r="7617" spans="1:14" hidden="1" x14ac:dyDescent="0.3">
      <c r="A7617" s="4" t="s">
        <v>603</v>
      </c>
      <c r="B7617" s="4">
        <v>69</v>
      </c>
      <c r="C7617" s="4">
        <v>69</v>
      </c>
      <c r="D7617" s="4">
        <v>431</v>
      </c>
      <c r="E7617" s="4" t="s">
        <v>861</v>
      </c>
      <c r="F7617" s="9" t="s">
        <v>910</v>
      </c>
      <c r="G7617" s="4" t="s">
        <v>943</v>
      </c>
      <c r="H7617" s="30">
        <v>98.570000000000022</v>
      </c>
      <c r="I7617" s="4"/>
      <c r="J7617" s="4" t="s">
        <v>856</v>
      </c>
      <c r="K7617" s="4"/>
      <c r="L7617" s="4">
        <v>1</v>
      </c>
      <c r="M7617" s="4" t="s">
        <v>1447</v>
      </c>
      <c r="N7617" s="4"/>
    </row>
    <row r="7618" spans="1:14" hidden="1" x14ac:dyDescent="0.3">
      <c r="A7618" s="4" t="s">
        <v>603</v>
      </c>
      <c r="B7618" s="4">
        <v>69</v>
      </c>
      <c r="C7618" s="4">
        <v>69</v>
      </c>
      <c r="D7618" s="4">
        <v>431</v>
      </c>
      <c r="E7618" s="4" t="s">
        <v>861</v>
      </c>
      <c r="F7618" s="9" t="s">
        <v>911</v>
      </c>
      <c r="G7618" s="4" t="s">
        <v>943</v>
      </c>
      <c r="H7618" s="30">
        <v>98.911000000000001</v>
      </c>
      <c r="I7618" s="4"/>
      <c r="J7618" s="4" t="s">
        <v>856</v>
      </c>
      <c r="K7618" s="4"/>
      <c r="L7618" s="4">
        <v>1</v>
      </c>
      <c r="M7618" s="4" t="s">
        <v>1447</v>
      </c>
      <c r="N7618" s="4"/>
    </row>
    <row r="7619" spans="1:14" hidden="1" x14ac:dyDescent="0.3">
      <c r="A7619" s="4" t="s">
        <v>603</v>
      </c>
      <c r="B7619" s="4">
        <v>69</v>
      </c>
      <c r="C7619" s="4">
        <v>69</v>
      </c>
      <c r="D7619" s="4">
        <v>431</v>
      </c>
      <c r="E7619" s="4" t="s">
        <v>861</v>
      </c>
      <c r="F7619" s="9" t="s">
        <v>916</v>
      </c>
      <c r="G7619" s="4" t="s">
        <v>943</v>
      </c>
      <c r="H7619" s="30">
        <v>97.646000000000015</v>
      </c>
      <c r="I7619" s="4"/>
      <c r="J7619" s="4" t="s">
        <v>856</v>
      </c>
      <c r="K7619" s="4"/>
      <c r="L7619" s="4">
        <v>1</v>
      </c>
      <c r="M7619" s="4" t="s">
        <v>1447</v>
      </c>
      <c r="N7619" s="4"/>
    </row>
    <row r="7620" spans="1:14" hidden="1" x14ac:dyDescent="0.3">
      <c r="A7620" s="4" t="s">
        <v>603</v>
      </c>
      <c r="B7620" s="4">
        <v>69</v>
      </c>
      <c r="C7620" s="4">
        <v>69</v>
      </c>
      <c r="D7620" s="4">
        <v>431</v>
      </c>
      <c r="E7620" s="4" t="s">
        <v>861</v>
      </c>
      <c r="F7620" s="9" t="s">
        <v>921</v>
      </c>
      <c r="G7620" s="4" t="s">
        <v>943</v>
      </c>
      <c r="H7620" s="30">
        <v>98.509999999999991</v>
      </c>
      <c r="I7620" s="4"/>
      <c r="J7620" s="4" t="s">
        <v>856</v>
      </c>
      <c r="K7620" s="4"/>
      <c r="L7620" s="4">
        <v>1</v>
      </c>
      <c r="M7620" s="4" t="s">
        <v>1447</v>
      </c>
      <c r="N7620" s="4"/>
    </row>
    <row r="7621" spans="1:14" hidden="1" x14ac:dyDescent="0.3">
      <c r="A7621" s="4" t="s">
        <v>603</v>
      </c>
      <c r="B7621" s="4">
        <v>69</v>
      </c>
      <c r="C7621" s="4">
        <v>69</v>
      </c>
      <c r="D7621" s="4">
        <v>431</v>
      </c>
      <c r="E7621" s="4" t="s">
        <v>861</v>
      </c>
      <c r="F7621" s="9" t="s">
        <v>1144</v>
      </c>
      <c r="G7621" s="4" t="s">
        <v>943</v>
      </c>
      <c r="H7621" s="30">
        <v>98.259999999999991</v>
      </c>
      <c r="I7621" s="4"/>
      <c r="J7621" s="4" t="s">
        <v>856</v>
      </c>
      <c r="K7621" s="4"/>
      <c r="L7621" s="4">
        <v>1</v>
      </c>
      <c r="M7621" s="4" t="s">
        <v>1447</v>
      </c>
      <c r="N7621" s="4"/>
    </row>
    <row r="7622" spans="1:14" hidden="1" x14ac:dyDescent="0.3">
      <c r="A7622" s="4" t="s">
        <v>603</v>
      </c>
      <c r="B7622" s="4">
        <v>69</v>
      </c>
      <c r="C7622" s="4">
        <v>69</v>
      </c>
      <c r="D7622" s="4">
        <v>431</v>
      </c>
      <c r="E7622" s="4" t="s">
        <v>861</v>
      </c>
      <c r="F7622" s="9" t="s">
        <v>1148</v>
      </c>
      <c r="G7622" s="4" t="s">
        <v>943</v>
      </c>
      <c r="H7622" s="30">
        <v>98.215000000000003</v>
      </c>
      <c r="I7622" s="4"/>
      <c r="J7622" s="4" t="s">
        <v>856</v>
      </c>
      <c r="K7622" s="4"/>
      <c r="L7622" s="4">
        <v>1</v>
      </c>
      <c r="M7622" s="4" t="s">
        <v>1447</v>
      </c>
      <c r="N7622" s="4"/>
    </row>
    <row r="7623" spans="1:14" hidden="1" x14ac:dyDescent="0.3">
      <c r="A7623" s="4" t="s">
        <v>603</v>
      </c>
      <c r="B7623" s="4">
        <v>69</v>
      </c>
      <c r="C7623" s="4">
        <v>69</v>
      </c>
      <c r="D7623" s="4">
        <v>431</v>
      </c>
      <c r="E7623" s="4" t="s">
        <v>861</v>
      </c>
      <c r="F7623" s="9" t="s">
        <v>1152</v>
      </c>
      <c r="G7623" s="4" t="s">
        <v>943</v>
      </c>
      <c r="H7623" s="30">
        <v>98.015999999999991</v>
      </c>
      <c r="I7623" s="4"/>
      <c r="J7623" s="4" t="s">
        <v>856</v>
      </c>
      <c r="K7623" s="4"/>
      <c r="L7623" s="4">
        <v>1</v>
      </c>
      <c r="M7623" s="4" t="s">
        <v>1447</v>
      </c>
      <c r="N7623" s="4"/>
    </row>
    <row r="7624" spans="1:14" hidden="1" x14ac:dyDescent="0.3">
      <c r="A7624" s="4" t="s">
        <v>603</v>
      </c>
      <c r="B7624" s="4">
        <v>69</v>
      </c>
      <c r="C7624" s="4">
        <v>69</v>
      </c>
      <c r="D7624" s="4">
        <v>431</v>
      </c>
      <c r="E7624" s="4" t="s">
        <v>861</v>
      </c>
      <c r="F7624" s="9" t="s">
        <v>1157</v>
      </c>
      <c r="G7624" s="4" t="s">
        <v>943</v>
      </c>
      <c r="H7624" s="30">
        <v>97.820999999999998</v>
      </c>
      <c r="I7624" s="4"/>
      <c r="J7624" s="4" t="s">
        <v>856</v>
      </c>
      <c r="K7624" s="4"/>
      <c r="L7624" s="4">
        <v>1</v>
      </c>
      <c r="M7624" s="4" t="s">
        <v>1447</v>
      </c>
      <c r="N7624" s="4"/>
    </row>
    <row r="7625" spans="1:14" hidden="1" x14ac:dyDescent="0.3">
      <c r="A7625" s="4" t="s">
        <v>603</v>
      </c>
      <c r="B7625" s="4">
        <v>69</v>
      </c>
      <c r="C7625" s="4">
        <v>69</v>
      </c>
      <c r="D7625" s="4">
        <v>431</v>
      </c>
      <c r="E7625" s="4" t="s">
        <v>861</v>
      </c>
      <c r="F7625" s="9" t="s">
        <v>922</v>
      </c>
      <c r="G7625" s="4" t="s">
        <v>1448</v>
      </c>
      <c r="H7625" s="29">
        <v>157.80097484212632</v>
      </c>
      <c r="I7625" s="29">
        <v>8.6966597891631068</v>
      </c>
      <c r="J7625" s="4" t="s">
        <v>1450</v>
      </c>
      <c r="K7625" s="4"/>
      <c r="L7625" s="4">
        <v>1</v>
      </c>
      <c r="M7625" s="4" t="s">
        <v>1447</v>
      </c>
      <c r="N7625" s="4"/>
    </row>
    <row r="7626" spans="1:14" hidden="1" x14ac:dyDescent="0.3">
      <c r="A7626" s="4" t="s">
        <v>603</v>
      </c>
      <c r="B7626" s="4">
        <v>69</v>
      </c>
      <c r="C7626" s="4">
        <v>69</v>
      </c>
      <c r="D7626" s="4">
        <v>431</v>
      </c>
      <c r="E7626" s="4" t="s">
        <v>861</v>
      </c>
      <c r="F7626" s="9" t="s">
        <v>904</v>
      </c>
      <c r="G7626" s="4" t="s">
        <v>1448</v>
      </c>
      <c r="H7626" s="29">
        <v>158.42700986581335</v>
      </c>
      <c r="I7626" s="29">
        <v>8.2399075206867352</v>
      </c>
      <c r="J7626" s="4" t="s">
        <v>1450</v>
      </c>
      <c r="K7626" s="4"/>
      <c r="L7626" s="4">
        <v>1</v>
      </c>
      <c r="M7626" s="4" t="s">
        <v>1447</v>
      </c>
      <c r="N7626" s="4"/>
    </row>
    <row r="7627" spans="1:14" hidden="1" x14ac:dyDescent="0.3">
      <c r="A7627" s="4" t="s">
        <v>603</v>
      </c>
      <c r="B7627" s="4">
        <v>69</v>
      </c>
      <c r="C7627" s="4">
        <v>69</v>
      </c>
      <c r="D7627" s="4">
        <v>431</v>
      </c>
      <c r="E7627" s="4" t="s">
        <v>861</v>
      </c>
      <c r="F7627" s="9" t="s">
        <v>905</v>
      </c>
      <c r="G7627" s="4" t="s">
        <v>1448</v>
      </c>
      <c r="H7627" s="29">
        <v>178.63989251113287</v>
      </c>
      <c r="I7627" s="29">
        <v>10.245924677499634</v>
      </c>
      <c r="J7627" s="4" t="s">
        <v>1450</v>
      </c>
      <c r="K7627" s="4"/>
      <c r="L7627" s="4">
        <v>1</v>
      </c>
      <c r="M7627" s="4" t="s">
        <v>1447</v>
      </c>
      <c r="N7627" s="4"/>
    </row>
    <row r="7628" spans="1:14" hidden="1" x14ac:dyDescent="0.3">
      <c r="A7628" s="4" t="s">
        <v>603</v>
      </c>
      <c r="B7628" s="4">
        <v>69</v>
      </c>
      <c r="C7628" s="4">
        <v>69</v>
      </c>
      <c r="D7628" s="4">
        <v>431</v>
      </c>
      <c r="E7628" s="4" t="s">
        <v>861</v>
      </c>
      <c r="F7628" s="9" t="s">
        <v>906</v>
      </c>
      <c r="G7628" s="4" t="s">
        <v>1448</v>
      </c>
      <c r="H7628" s="29">
        <v>182.75895554029236</v>
      </c>
      <c r="I7628" s="29">
        <v>10.239431248012005</v>
      </c>
      <c r="J7628" s="4" t="s">
        <v>1450</v>
      </c>
      <c r="K7628" s="4"/>
      <c r="L7628" s="4">
        <v>1</v>
      </c>
      <c r="M7628" s="4" t="s">
        <v>1447</v>
      </c>
      <c r="N7628" s="4"/>
    </row>
    <row r="7629" spans="1:14" hidden="1" x14ac:dyDescent="0.3">
      <c r="A7629" s="4" t="s">
        <v>603</v>
      </c>
      <c r="B7629" s="4">
        <v>69</v>
      </c>
      <c r="C7629" s="4">
        <v>69</v>
      </c>
      <c r="D7629" s="4">
        <v>431</v>
      </c>
      <c r="E7629" s="4" t="s">
        <v>861</v>
      </c>
      <c r="F7629" s="9" t="s">
        <v>903</v>
      </c>
      <c r="G7629" s="4" t="s">
        <v>1448</v>
      </c>
      <c r="H7629" s="29">
        <v>194.05529972642299</v>
      </c>
      <c r="I7629" s="29">
        <v>10.238864699319642</v>
      </c>
      <c r="J7629" s="4" t="s">
        <v>1450</v>
      </c>
      <c r="K7629" s="4"/>
      <c r="L7629" s="4">
        <v>1</v>
      </c>
      <c r="M7629" s="4" t="s">
        <v>1447</v>
      </c>
      <c r="N7629" s="4"/>
    </row>
    <row r="7630" spans="1:14" hidden="1" x14ac:dyDescent="0.3">
      <c r="A7630" s="4" t="s">
        <v>603</v>
      </c>
      <c r="B7630" s="4">
        <v>69</v>
      </c>
      <c r="C7630" s="4">
        <v>69</v>
      </c>
      <c r="D7630" s="4">
        <v>431</v>
      </c>
      <c r="E7630" s="4" t="s">
        <v>861</v>
      </c>
      <c r="F7630" s="9" t="s">
        <v>907</v>
      </c>
      <c r="G7630" s="4" t="s">
        <v>1448</v>
      </c>
      <c r="H7630" s="29">
        <v>187.80657439927083</v>
      </c>
      <c r="I7630" s="29">
        <v>10.934897092665857</v>
      </c>
      <c r="J7630" s="4" t="s">
        <v>1450</v>
      </c>
      <c r="K7630" s="4"/>
      <c r="L7630" s="4">
        <v>1</v>
      </c>
      <c r="M7630" s="4" t="s">
        <v>1447</v>
      </c>
      <c r="N7630" s="4"/>
    </row>
    <row r="7631" spans="1:14" hidden="1" x14ac:dyDescent="0.3">
      <c r="A7631" s="4" t="s">
        <v>603</v>
      </c>
      <c r="B7631" s="4">
        <v>69</v>
      </c>
      <c r="C7631" s="4">
        <v>69</v>
      </c>
      <c r="D7631" s="4">
        <v>431</v>
      </c>
      <c r="E7631" s="4" t="s">
        <v>861</v>
      </c>
      <c r="F7631" s="9" t="s">
        <v>908</v>
      </c>
      <c r="G7631" s="4" t="s">
        <v>1448</v>
      </c>
      <c r="H7631" s="29">
        <v>204.51759012975313</v>
      </c>
      <c r="I7631" s="29">
        <v>11.727859196493707</v>
      </c>
      <c r="J7631" s="4" t="s">
        <v>1450</v>
      </c>
      <c r="K7631" s="4"/>
      <c r="L7631" s="4">
        <v>1</v>
      </c>
      <c r="M7631" s="4" t="s">
        <v>1447</v>
      </c>
      <c r="N7631" s="4"/>
    </row>
    <row r="7632" spans="1:14" hidden="1" x14ac:dyDescent="0.3">
      <c r="A7632" s="4" t="s">
        <v>603</v>
      </c>
      <c r="B7632" s="4">
        <v>69</v>
      </c>
      <c r="C7632" s="4">
        <v>69</v>
      </c>
      <c r="D7632" s="4">
        <v>431</v>
      </c>
      <c r="E7632" s="4" t="s">
        <v>861</v>
      </c>
      <c r="F7632" s="9" t="s">
        <v>909</v>
      </c>
      <c r="G7632" s="4" t="s">
        <v>1448</v>
      </c>
      <c r="H7632" s="29">
        <v>187.49961479586429</v>
      </c>
      <c r="I7632" s="29">
        <v>9.8593410957201542</v>
      </c>
      <c r="J7632" s="4" t="s">
        <v>1450</v>
      </c>
      <c r="K7632" s="4"/>
      <c r="L7632" s="4">
        <v>1</v>
      </c>
      <c r="M7632" s="4" t="s">
        <v>1447</v>
      </c>
      <c r="N7632" s="4"/>
    </row>
    <row r="7633" spans="1:14" hidden="1" x14ac:dyDescent="0.3">
      <c r="A7633" s="4" t="s">
        <v>603</v>
      </c>
      <c r="B7633" s="4">
        <v>69</v>
      </c>
      <c r="C7633" s="4">
        <v>69</v>
      </c>
      <c r="D7633" s="4">
        <v>431</v>
      </c>
      <c r="E7633" s="4" t="s">
        <v>861</v>
      </c>
      <c r="F7633" s="9" t="s">
        <v>910</v>
      </c>
      <c r="G7633" s="4" t="s">
        <v>1448</v>
      </c>
      <c r="H7633" s="29">
        <v>174.49529892729674</v>
      </c>
      <c r="I7633" s="29">
        <v>10.432510415279248</v>
      </c>
      <c r="J7633" s="4" t="s">
        <v>1450</v>
      </c>
      <c r="K7633" s="4"/>
      <c r="L7633" s="4">
        <v>1</v>
      </c>
      <c r="M7633" s="4" t="s">
        <v>1447</v>
      </c>
      <c r="N7633" s="4"/>
    </row>
    <row r="7634" spans="1:14" hidden="1" x14ac:dyDescent="0.3">
      <c r="A7634" s="4" t="s">
        <v>603</v>
      </c>
      <c r="B7634" s="4">
        <v>69</v>
      </c>
      <c r="C7634" s="4">
        <v>69</v>
      </c>
      <c r="D7634" s="4">
        <v>431</v>
      </c>
      <c r="E7634" s="4" t="s">
        <v>861</v>
      </c>
      <c r="F7634" s="9" t="s">
        <v>911</v>
      </c>
      <c r="G7634" s="4" t="s">
        <v>1448</v>
      </c>
      <c r="H7634" s="29">
        <v>179.72727834351605</v>
      </c>
      <c r="I7634" s="29">
        <v>10.562443428530608</v>
      </c>
      <c r="J7634" s="4" t="s">
        <v>1450</v>
      </c>
      <c r="K7634" s="4"/>
      <c r="L7634" s="4">
        <v>1</v>
      </c>
      <c r="M7634" s="4" t="s">
        <v>1447</v>
      </c>
      <c r="N7634" s="4"/>
    </row>
    <row r="7635" spans="1:14" hidden="1" x14ac:dyDescent="0.3">
      <c r="A7635" s="4" t="s">
        <v>603</v>
      </c>
      <c r="B7635" s="4">
        <v>69</v>
      </c>
      <c r="C7635" s="4">
        <v>69</v>
      </c>
      <c r="D7635" s="4">
        <v>431</v>
      </c>
      <c r="E7635" s="4" t="s">
        <v>861</v>
      </c>
      <c r="F7635" s="9" t="s">
        <v>912</v>
      </c>
      <c r="G7635" s="4" t="s">
        <v>1448</v>
      </c>
      <c r="H7635" s="29">
        <v>165.37429673724543</v>
      </c>
      <c r="I7635" s="29">
        <v>8.698602213250755</v>
      </c>
      <c r="J7635" s="4" t="s">
        <v>1450</v>
      </c>
      <c r="K7635" s="4"/>
      <c r="L7635" s="4">
        <v>1</v>
      </c>
      <c r="M7635" s="4" t="s">
        <v>1447</v>
      </c>
      <c r="N7635" s="4"/>
    </row>
    <row r="7636" spans="1:14" hidden="1" x14ac:dyDescent="0.3">
      <c r="A7636" s="4" t="s">
        <v>603</v>
      </c>
      <c r="B7636" s="4">
        <v>69</v>
      </c>
      <c r="C7636" s="4">
        <v>69</v>
      </c>
      <c r="D7636" s="4">
        <v>431</v>
      </c>
      <c r="E7636" s="4" t="s">
        <v>861</v>
      </c>
      <c r="F7636" s="9" t="s">
        <v>915</v>
      </c>
      <c r="G7636" s="4" t="s">
        <v>1448</v>
      </c>
      <c r="H7636" s="30">
        <v>177.99527063082368</v>
      </c>
      <c r="I7636" s="30">
        <v>9.2255368482560005</v>
      </c>
      <c r="J7636" s="4" t="s">
        <v>1450</v>
      </c>
      <c r="K7636" s="4"/>
      <c r="L7636" s="4">
        <v>1</v>
      </c>
      <c r="M7636" s="4" t="s">
        <v>1447</v>
      </c>
      <c r="N7636" s="4"/>
    </row>
    <row r="7637" spans="1:14" hidden="1" x14ac:dyDescent="0.3">
      <c r="A7637" s="4" t="s">
        <v>603</v>
      </c>
      <c r="B7637" s="4">
        <v>69</v>
      </c>
      <c r="C7637" s="4">
        <v>69</v>
      </c>
      <c r="D7637" s="4">
        <v>431</v>
      </c>
      <c r="E7637" s="4" t="s">
        <v>861</v>
      </c>
      <c r="F7637" s="9" t="s">
        <v>916</v>
      </c>
      <c r="G7637" s="4" t="s">
        <v>1448</v>
      </c>
      <c r="H7637" s="30">
        <v>168.15045260144916</v>
      </c>
      <c r="I7637" s="30">
        <v>9.936374806947585</v>
      </c>
      <c r="J7637" s="4" t="s">
        <v>1450</v>
      </c>
      <c r="K7637" s="4"/>
      <c r="L7637" s="4">
        <v>1</v>
      </c>
      <c r="M7637" s="4" t="s">
        <v>1447</v>
      </c>
      <c r="N7637" s="4"/>
    </row>
    <row r="7638" spans="1:14" hidden="1" x14ac:dyDescent="0.3">
      <c r="A7638" s="4" t="s">
        <v>603</v>
      </c>
      <c r="B7638" s="4">
        <v>69</v>
      </c>
      <c r="C7638" s="4">
        <v>69</v>
      </c>
      <c r="D7638" s="4">
        <v>431</v>
      </c>
      <c r="E7638" s="4" t="s">
        <v>861</v>
      </c>
      <c r="F7638" s="9" t="s">
        <v>921</v>
      </c>
      <c r="G7638" s="4" t="s">
        <v>1448</v>
      </c>
      <c r="H7638" s="30">
        <v>152.51519812053439</v>
      </c>
      <c r="I7638" s="30">
        <v>7.9938911962592467</v>
      </c>
      <c r="J7638" s="4" t="s">
        <v>1450</v>
      </c>
      <c r="K7638" s="4"/>
      <c r="L7638" s="4">
        <v>1</v>
      </c>
      <c r="M7638" s="4" t="s">
        <v>1447</v>
      </c>
      <c r="N7638" s="4"/>
    </row>
    <row r="7639" spans="1:14" hidden="1" x14ac:dyDescent="0.3">
      <c r="A7639" s="4" t="s">
        <v>603</v>
      </c>
      <c r="B7639" s="4">
        <v>69</v>
      </c>
      <c r="C7639" s="4">
        <v>69</v>
      </c>
      <c r="D7639" s="4">
        <v>431</v>
      </c>
      <c r="E7639" s="4" t="s">
        <v>861</v>
      </c>
      <c r="F7639" s="9" t="s">
        <v>1144</v>
      </c>
      <c r="G7639" s="4" t="s">
        <v>1448</v>
      </c>
      <c r="H7639" s="30">
        <v>129.51471549432009</v>
      </c>
      <c r="I7639" s="30">
        <v>7.20694752397418</v>
      </c>
      <c r="J7639" s="4" t="s">
        <v>1450</v>
      </c>
      <c r="K7639" s="4"/>
      <c r="L7639" s="4">
        <v>1</v>
      </c>
      <c r="M7639" s="4" t="s">
        <v>1447</v>
      </c>
      <c r="N7639" s="4"/>
    </row>
    <row r="7640" spans="1:14" hidden="1" x14ac:dyDescent="0.3">
      <c r="A7640" s="4" t="s">
        <v>603</v>
      </c>
      <c r="B7640" s="4">
        <v>69</v>
      </c>
      <c r="C7640" s="4">
        <v>69</v>
      </c>
      <c r="D7640" s="4">
        <v>431</v>
      </c>
      <c r="E7640" s="4" t="s">
        <v>861</v>
      </c>
      <c r="F7640" s="9" t="s">
        <v>1148</v>
      </c>
      <c r="G7640" s="4" t="s">
        <v>1448</v>
      </c>
      <c r="H7640" s="30">
        <v>121.26573447914815</v>
      </c>
      <c r="I7640" s="30">
        <v>7.0676149409660836</v>
      </c>
      <c r="J7640" s="4" t="s">
        <v>1450</v>
      </c>
      <c r="K7640" s="4"/>
      <c r="L7640" s="4">
        <v>1</v>
      </c>
      <c r="M7640" s="4" t="s">
        <v>1447</v>
      </c>
      <c r="N7640" s="4"/>
    </row>
    <row r="7641" spans="1:14" hidden="1" x14ac:dyDescent="0.3">
      <c r="A7641" s="4" t="s">
        <v>603</v>
      </c>
      <c r="B7641" s="4">
        <v>69</v>
      </c>
      <c r="C7641" s="4">
        <v>69</v>
      </c>
      <c r="D7641" s="4">
        <v>431</v>
      </c>
      <c r="E7641" s="4" t="s">
        <v>861</v>
      </c>
      <c r="F7641" s="9" t="s">
        <v>1152</v>
      </c>
      <c r="G7641" s="4" t="s">
        <v>1448</v>
      </c>
      <c r="H7641" s="30">
        <v>116.21521664244047</v>
      </c>
      <c r="I7641" s="30">
        <v>5.3377629042459755</v>
      </c>
      <c r="J7641" s="4" t="s">
        <v>1450</v>
      </c>
      <c r="K7641" s="4"/>
      <c r="L7641" s="4">
        <v>1</v>
      </c>
      <c r="M7641" s="4" t="s">
        <v>1447</v>
      </c>
      <c r="N7641" s="4"/>
    </row>
    <row r="7642" spans="1:14" hidden="1" x14ac:dyDescent="0.3">
      <c r="A7642" s="4" t="s">
        <v>603</v>
      </c>
      <c r="B7642" s="4">
        <v>69</v>
      </c>
      <c r="C7642" s="4">
        <v>69</v>
      </c>
      <c r="D7642" s="4">
        <v>431</v>
      </c>
      <c r="E7642" s="4" t="s">
        <v>861</v>
      </c>
      <c r="F7642" s="9" t="s">
        <v>1157</v>
      </c>
      <c r="G7642" s="4" t="s">
        <v>1448</v>
      </c>
      <c r="H7642" s="30">
        <v>112.86154747696493</v>
      </c>
      <c r="I7642" s="30">
        <v>4.9636205340137964</v>
      </c>
      <c r="J7642" s="4" t="s">
        <v>1450</v>
      </c>
      <c r="K7642" s="4"/>
      <c r="L7642" s="4">
        <v>1</v>
      </c>
      <c r="M7642" s="4" t="s">
        <v>1447</v>
      </c>
      <c r="N7642" s="4"/>
    </row>
    <row r="7643" spans="1:14" hidden="1" x14ac:dyDescent="0.3">
      <c r="A7643" s="4" t="s">
        <v>603</v>
      </c>
      <c r="B7643" s="4">
        <v>69</v>
      </c>
      <c r="C7643" s="4">
        <v>69</v>
      </c>
      <c r="D7643" s="4">
        <v>431</v>
      </c>
      <c r="E7643" s="4" t="s">
        <v>861</v>
      </c>
      <c r="F7643" s="9" t="s">
        <v>922</v>
      </c>
      <c r="G7643" s="4" t="s">
        <v>964</v>
      </c>
      <c r="H7643" s="30">
        <v>127.80097484212632</v>
      </c>
      <c r="I7643" s="30">
        <v>9.1995593094694765</v>
      </c>
      <c r="J7643" s="4" t="s">
        <v>1450</v>
      </c>
      <c r="K7643" s="4"/>
      <c r="L7643" s="4">
        <v>1</v>
      </c>
      <c r="M7643" s="4" t="s">
        <v>1447</v>
      </c>
      <c r="N7643" s="4"/>
    </row>
    <row r="7644" spans="1:14" hidden="1" x14ac:dyDescent="0.3">
      <c r="A7644" s="4" t="s">
        <v>603</v>
      </c>
      <c r="B7644" s="4">
        <v>69</v>
      </c>
      <c r="C7644" s="4">
        <v>69</v>
      </c>
      <c r="D7644" s="4">
        <v>431</v>
      </c>
      <c r="E7644" s="4" t="s">
        <v>861</v>
      </c>
      <c r="F7644" s="9" t="s">
        <v>904</v>
      </c>
      <c r="G7644" s="4" t="s">
        <v>964</v>
      </c>
      <c r="H7644" s="30">
        <v>128.42700986581335</v>
      </c>
      <c r="I7644" s="30">
        <v>8.7690407656407796</v>
      </c>
      <c r="J7644" s="4" t="s">
        <v>1450</v>
      </c>
      <c r="K7644" s="4"/>
      <c r="L7644" s="4">
        <v>1</v>
      </c>
      <c r="M7644" s="4" t="s">
        <v>1447</v>
      </c>
      <c r="N7644" s="4"/>
    </row>
    <row r="7645" spans="1:14" hidden="1" x14ac:dyDescent="0.3">
      <c r="A7645" s="4" t="s">
        <v>603</v>
      </c>
      <c r="B7645" s="4">
        <v>69</v>
      </c>
      <c r="C7645" s="4">
        <v>69</v>
      </c>
      <c r="D7645" s="4">
        <v>431</v>
      </c>
      <c r="E7645" s="4" t="s">
        <v>861</v>
      </c>
      <c r="F7645" s="9" t="s">
        <v>905</v>
      </c>
      <c r="G7645" s="4" t="s">
        <v>964</v>
      </c>
      <c r="H7645" s="30">
        <v>148.63989251113287</v>
      </c>
      <c r="I7645" s="30">
        <v>10.676093503571238</v>
      </c>
      <c r="J7645" s="4" t="s">
        <v>1450</v>
      </c>
      <c r="K7645" s="4"/>
      <c r="L7645" s="4">
        <v>1</v>
      </c>
      <c r="M7645" s="4" t="s">
        <v>1447</v>
      </c>
      <c r="N7645" s="4"/>
    </row>
    <row r="7646" spans="1:14" hidden="1" x14ac:dyDescent="0.3">
      <c r="A7646" s="4" t="s">
        <v>603</v>
      </c>
      <c r="B7646" s="4">
        <v>69</v>
      </c>
      <c r="C7646" s="4">
        <v>69</v>
      </c>
      <c r="D7646" s="4">
        <v>431</v>
      </c>
      <c r="E7646" s="4" t="s">
        <v>861</v>
      </c>
      <c r="F7646" s="9" t="s">
        <v>906</v>
      </c>
      <c r="G7646" s="4" t="s">
        <v>964</v>
      </c>
      <c r="H7646" s="30">
        <v>152.75895554029236</v>
      </c>
      <c r="I7646" s="30">
        <v>10.669861868026441</v>
      </c>
      <c r="J7646" s="4" t="s">
        <v>1450</v>
      </c>
      <c r="K7646" s="4"/>
      <c r="L7646" s="4">
        <v>1</v>
      </c>
      <c r="M7646" s="4" t="s">
        <v>1447</v>
      </c>
      <c r="N7646" s="4"/>
    </row>
    <row r="7647" spans="1:14" hidden="1" x14ac:dyDescent="0.3">
      <c r="A7647" s="4" t="s">
        <v>603</v>
      </c>
      <c r="B7647" s="4">
        <v>69</v>
      </c>
      <c r="C7647" s="4">
        <v>69</v>
      </c>
      <c r="D7647" s="4">
        <v>431</v>
      </c>
      <c r="E7647" s="4" t="s">
        <v>861</v>
      </c>
      <c r="F7647" s="9" t="s">
        <v>903</v>
      </c>
      <c r="G7647" s="4" t="s">
        <v>964</v>
      </c>
      <c r="H7647" s="30">
        <v>164.05529972642299</v>
      </c>
      <c r="I7647" s="30">
        <v>10.669318175543079</v>
      </c>
      <c r="J7647" s="4" t="s">
        <v>1450</v>
      </c>
      <c r="K7647" s="4"/>
      <c r="L7647" s="4">
        <v>1</v>
      </c>
      <c r="M7647" s="4" t="s">
        <v>1447</v>
      </c>
      <c r="N7647" s="4"/>
    </row>
    <row r="7648" spans="1:14" hidden="1" x14ac:dyDescent="0.3">
      <c r="A7648" s="4" t="s">
        <v>603</v>
      </c>
      <c r="B7648" s="4">
        <v>69</v>
      </c>
      <c r="C7648" s="4">
        <v>69</v>
      </c>
      <c r="D7648" s="4">
        <v>431</v>
      </c>
      <c r="E7648" s="4" t="s">
        <v>861</v>
      </c>
      <c r="F7648" s="9" t="s">
        <v>907</v>
      </c>
      <c r="G7648" s="4" t="s">
        <v>964</v>
      </c>
      <c r="H7648" s="30">
        <v>157.80657439927083</v>
      </c>
      <c r="I7648" s="30">
        <v>11.338958260227974</v>
      </c>
      <c r="J7648" s="4" t="s">
        <v>1450</v>
      </c>
      <c r="K7648" s="4"/>
      <c r="L7648" s="4">
        <v>1</v>
      </c>
      <c r="M7648" s="4" t="s">
        <v>1447</v>
      </c>
      <c r="N7648" s="4"/>
    </row>
    <row r="7649" spans="1:14" hidden="1" x14ac:dyDescent="0.3">
      <c r="A7649" s="4" t="s">
        <v>603</v>
      </c>
      <c r="B7649" s="4">
        <v>69</v>
      </c>
      <c r="C7649" s="4">
        <v>69</v>
      </c>
      <c r="D7649" s="4">
        <v>431</v>
      </c>
      <c r="E7649" s="4" t="s">
        <v>861</v>
      </c>
      <c r="F7649" s="9" t="s">
        <v>908</v>
      </c>
      <c r="G7649" s="4" t="s">
        <v>964</v>
      </c>
      <c r="H7649" s="30">
        <v>174.51759012975313</v>
      </c>
      <c r="I7649" s="30">
        <v>12.105481458115658</v>
      </c>
      <c r="J7649" s="4" t="s">
        <v>1450</v>
      </c>
      <c r="K7649" s="4"/>
      <c r="L7649" s="4">
        <v>1</v>
      </c>
      <c r="M7649" s="4" t="s">
        <v>1447</v>
      </c>
      <c r="N7649" s="4"/>
    </row>
    <row r="7650" spans="1:14" hidden="1" x14ac:dyDescent="0.3">
      <c r="A7650" s="4" t="s">
        <v>603</v>
      </c>
      <c r="B7650" s="4">
        <v>69</v>
      </c>
      <c r="C7650" s="4">
        <v>69</v>
      </c>
      <c r="D7650" s="4">
        <v>431</v>
      </c>
      <c r="E7650" s="4" t="s">
        <v>861</v>
      </c>
      <c r="F7650" s="9" t="s">
        <v>909</v>
      </c>
      <c r="G7650" s="4" t="s">
        <v>964</v>
      </c>
      <c r="H7650" s="30">
        <v>157.49961479586429</v>
      </c>
      <c r="I7650" s="30">
        <v>10.305658971737628</v>
      </c>
      <c r="J7650" s="4" t="s">
        <v>1450</v>
      </c>
      <c r="K7650" s="4"/>
      <c r="L7650" s="4">
        <v>1</v>
      </c>
      <c r="M7650" s="4" t="s">
        <v>1447</v>
      </c>
      <c r="N7650" s="4"/>
    </row>
    <row r="7651" spans="1:14" hidden="1" x14ac:dyDescent="0.3">
      <c r="A7651" s="4" t="s">
        <v>603</v>
      </c>
      <c r="B7651" s="4">
        <v>69</v>
      </c>
      <c r="C7651" s="4">
        <v>69</v>
      </c>
      <c r="D7651" s="4">
        <v>431</v>
      </c>
      <c r="E7651" s="4" t="s">
        <v>861</v>
      </c>
      <c r="F7651" s="9" t="s">
        <v>910</v>
      </c>
      <c r="G7651" s="4" t="s">
        <v>964</v>
      </c>
      <c r="H7651" s="30">
        <v>144.49529892729674</v>
      </c>
      <c r="I7651" s="30">
        <v>10.85528781584855</v>
      </c>
      <c r="J7651" s="4" t="s">
        <v>1450</v>
      </c>
      <c r="K7651" s="4"/>
      <c r="L7651" s="4">
        <v>1</v>
      </c>
      <c r="M7651" s="4" t="s">
        <v>1447</v>
      </c>
      <c r="N7651" s="4"/>
    </row>
    <row r="7652" spans="1:14" hidden="1" x14ac:dyDescent="0.3">
      <c r="A7652" s="4" t="s">
        <v>603</v>
      </c>
      <c r="B7652" s="4">
        <v>69</v>
      </c>
      <c r="C7652" s="4">
        <v>69</v>
      </c>
      <c r="D7652" s="4">
        <v>431</v>
      </c>
      <c r="E7652" s="4" t="s">
        <v>861</v>
      </c>
      <c r="F7652" s="9" t="s">
        <v>911</v>
      </c>
      <c r="G7652" s="4" t="s">
        <v>964</v>
      </c>
      <c r="H7652" s="30">
        <v>149.72727834351605</v>
      </c>
      <c r="I7652" s="30">
        <v>10.980219086198117</v>
      </c>
      <c r="J7652" s="4" t="s">
        <v>1450</v>
      </c>
      <c r="K7652" s="4"/>
      <c r="L7652" s="4">
        <v>1</v>
      </c>
      <c r="M7652" s="4" t="s">
        <v>1447</v>
      </c>
      <c r="N7652" s="4"/>
    </row>
    <row r="7653" spans="1:14" hidden="1" x14ac:dyDescent="0.3">
      <c r="A7653" s="4" t="s">
        <v>603</v>
      </c>
      <c r="B7653" s="4">
        <v>69</v>
      </c>
      <c r="C7653" s="4">
        <v>69</v>
      </c>
      <c r="D7653" s="4">
        <v>431</v>
      </c>
      <c r="E7653" s="4" t="s">
        <v>861</v>
      </c>
      <c r="F7653" s="9" t="s">
        <v>912</v>
      </c>
      <c r="G7653" s="4" t="s">
        <v>964</v>
      </c>
      <c r="H7653" s="30">
        <v>135.37429673724543</v>
      </c>
      <c r="I7653" s="30">
        <v>9.2013955715625517</v>
      </c>
      <c r="J7653" s="4" t="s">
        <v>1450</v>
      </c>
      <c r="K7653" s="4"/>
      <c r="L7653" s="4">
        <v>1</v>
      </c>
      <c r="M7653" s="4" t="s">
        <v>1447</v>
      </c>
      <c r="N7653" s="4"/>
    </row>
    <row r="7654" spans="1:14" hidden="1" x14ac:dyDescent="0.3">
      <c r="A7654" s="4" t="s">
        <v>603</v>
      </c>
      <c r="B7654" s="4">
        <v>69</v>
      </c>
      <c r="C7654" s="4">
        <v>69</v>
      </c>
      <c r="D7654" s="4">
        <v>431</v>
      </c>
      <c r="E7654" s="4" t="s">
        <v>861</v>
      </c>
      <c r="F7654" s="9" t="s">
        <v>915</v>
      </c>
      <c r="G7654" s="4" t="s">
        <v>964</v>
      </c>
      <c r="H7654" s="30">
        <v>147.99527063082368</v>
      </c>
      <c r="I7654" s="30">
        <v>9.7010581968427161</v>
      </c>
      <c r="J7654" s="4" t="s">
        <v>1450</v>
      </c>
      <c r="K7654" s="4"/>
      <c r="L7654" s="4">
        <v>1</v>
      </c>
      <c r="M7654" s="4" t="s">
        <v>1447</v>
      </c>
      <c r="N7654" s="4"/>
    </row>
    <row r="7655" spans="1:14" hidden="1" x14ac:dyDescent="0.3">
      <c r="A7655" s="4" t="s">
        <v>603</v>
      </c>
      <c r="B7655" s="4">
        <v>69</v>
      </c>
      <c r="C7655" s="4">
        <v>69</v>
      </c>
      <c r="D7655" s="4">
        <v>431</v>
      </c>
      <c r="E7655" s="4" t="s">
        <v>861</v>
      </c>
      <c r="F7655" s="9" t="s">
        <v>916</v>
      </c>
      <c r="G7655" s="4" t="s">
        <v>964</v>
      </c>
      <c r="H7655" s="30">
        <v>138.15045260144916</v>
      </c>
      <c r="I7655" s="30">
        <v>10.379380728354782</v>
      </c>
      <c r="J7655" s="4" t="s">
        <v>1450</v>
      </c>
      <c r="K7655" s="4"/>
      <c r="L7655" s="4">
        <v>1</v>
      </c>
      <c r="M7655" s="4" t="s">
        <v>1447</v>
      </c>
      <c r="N7655" s="4"/>
    </row>
    <row r="7656" spans="1:14" hidden="1" x14ac:dyDescent="0.3">
      <c r="A7656" s="4" t="s">
        <v>603</v>
      </c>
      <c r="B7656" s="4">
        <v>69</v>
      </c>
      <c r="C7656" s="4">
        <v>69</v>
      </c>
      <c r="D7656" s="4">
        <v>431</v>
      </c>
      <c r="E7656" s="4" t="s">
        <v>861</v>
      </c>
      <c r="F7656" s="9" t="s">
        <v>921</v>
      </c>
      <c r="G7656" s="4" t="s">
        <v>964</v>
      </c>
      <c r="H7656" s="30">
        <v>122.51519812053439</v>
      </c>
      <c r="I7656" s="30">
        <v>8.5382841635559945</v>
      </c>
      <c r="J7656" s="4" t="s">
        <v>1450</v>
      </c>
      <c r="K7656" s="4"/>
      <c r="L7656" s="4">
        <v>1</v>
      </c>
      <c r="M7656" s="4" t="s">
        <v>1447</v>
      </c>
      <c r="N7656" s="4"/>
    </row>
    <row r="7657" spans="1:14" hidden="1" x14ac:dyDescent="0.3">
      <c r="A7657" s="4" t="s">
        <v>603</v>
      </c>
      <c r="B7657" s="4">
        <v>69</v>
      </c>
      <c r="C7657" s="4">
        <v>69</v>
      </c>
      <c r="D7657" s="4">
        <v>431</v>
      </c>
      <c r="E7657" s="4" t="s">
        <v>861</v>
      </c>
      <c r="F7657" s="9" t="s">
        <v>1144</v>
      </c>
      <c r="G7657" s="4" t="s">
        <v>964</v>
      </c>
      <c r="H7657" s="30">
        <v>99.514715494320086</v>
      </c>
      <c r="I7657" s="30">
        <v>7.8064135563853885</v>
      </c>
      <c r="J7657" s="4" t="s">
        <v>1450</v>
      </c>
      <c r="K7657" s="4"/>
      <c r="L7657" s="4">
        <v>1</v>
      </c>
      <c r="M7657" s="4" t="s">
        <v>1447</v>
      </c>
      <c r="N7657" s="4"/>
    </row>
    <row r="7658" spans="1:14" hidden="1" x14ac:dyDescent="0.3">
      <c r="A7658" s="4" t="s">
        <v>603</v>
      </c>
      <c r="B7658" s="4">
        <v>69</v>
      </c>
      <c r="C7658" s="4">
        <v>69</v>
      </c>
      <c r="D7658" s="4">
        <v>431</v>
      </c>
      <c r="E7658" s="4" t="s">
        <v>861</v>
      </c>
      <c r="F7658" s="9" t="s">
        <v>1148</v>
      </c>
      <c r="G7658" s="4" t="s">
        <v>964</v>
      </c>
      <c r="H7658" s="30">
        <v>91.265734479148151</v>
      </c>
      <c r="I7658" s="30">
        <v>7.6779672409933486</v>
      </c>
      <c r="J7658" s="4" t="s">
        <v>1450</v>
      </c>
      <c r="K7658" s="4"/>
      <c r="L7658" s="4">
        <v>1</v>
      </c>
      <c r="M7658" s="4" t="s">
        <v>1447</v>
      </c>
      <c r="N7658" s="4"/>
    </row>
    <row r="7659" spans="1:14" hidden="1" x14ac:dyDescent="0.3">
      <c r="A7659" s="4" t="s">
        <v>603</v>
      </c>
      <c r="B7659" s="4">
        <v>69</v>
      </c>
      <c r="C7659" s="4">
        <v>69</v>
      </c>
      <c r="D7659" s="4">
        <v>431</v>
      </c>
      <c r="E7659" s="4" t="s">
        <v>861</v>
      </c>
      <c r="F7659" s="9" t="s">
        <v>1152</v>
      </c>
      <c r="G7659" s="4" t="s">
        <v>964</v>
      </c>
      <c r="H7659" s="30">
        <v>86.215216642440467</v>
      </c>
      <c r="I7659" s="30">
        <v>6.1230476743158251</v>
      </c>
      <c r="J7659" s="4" t="s">
        <v>1450</v>
      </c>
      <c r="K7659" s="4"/>
      <c r="L7659" s="4">
        <v>1</v>
      </c>
      <c r="M7659" s="4" t="s">
        <v>1447</v>
      </c>
      <c r="N7659" s="4"/>
    </row>
    <row r="7660" spans="1:14" hidden="1" x14ac:dyDescent="0.3">
      <c r="A7660" s="4" t="s">
        <v>603</v>
      </c>
      <c r="B7660" s="4">
        <v>69</v>
      </c>
      <c r="C7660" s="4">
        <v>69</v>
      </c>
      <c r="D7660" s="4">
        <v>431</v>
      </c>
      <c r="E7660" s="4" t="s">
        <v>861</v>
      </c>
      <c r="F7660" s="9" t="s">
        <v>1157</v>
      </c>
      <c r="G7660" s="4" t="s">
        <v>964</v>
      </c>
      <c r="H7660" s="30">
        <v>82.86154747696493</v>
      </c>
      <c r="I7660" s="30">
        <v>5.7997869620946769</v>
      </c>
      <c r="J7660" s="4" t="s">
        <v>1450</v>
      </c>
      <c r="K7660" s="4"/>
      <c r="L7660" s="4">
        <v>1</v>
      </c>
      <c r="M7660" s="4" t="s">
        <v>1447</v>
      </c>
      <c r="N7660" s="4"/>
    </row>
    <row r="7661" spans="1:14" hidden="1" x14ac:dyDescent="0.3">
      <c r="A7661" s="42" t="s">
        <v>602</v>
      </c>
      <c r="B7661" s="42">
        <v>79</v>
      </c>
      <c r="C7661" s="42">
        <v>79</v>
      </c>
      <c r="D7661" s="5">
        <v>431</v>
      </c>
      <c r="E7661" s="4" t="s">
        <v>861</v>
      </c>
      <c r="F7661" s="4" t="s">
        <v>922</v>
      </c>
      <c r="G7661" s="4" t="s">
        <v>857</v>
      </c>
      <c r="H7661" s="30">
        <v>15.745000000000003</v>
      </c>
      <c r="I7661" s="4"/>
      <c r="J7661" s="4" t="s">
        <v>1505</v>
      </c>
      <c r="K7661" s="4"/>
      <c r="L7661" s="4">
        <v>1</v>
      </c>
      <c r="M7661" s="4" t="s">
        <v>1506</v>
      </c>
      <c r="N7661" s="4" t="s">
        <v>1507</v>
      </c>
    </row>
    <row r="7662" spans="1:14" hidden="1" x14ac:dyDescent="0.3">
      <c r="A7662" s="42" t="s">
        <v>602</v>
      </c>
      <c r="B7662" s="42">
        <v>79</v>
      </c>
      <c r="C7662" s="42">
        <v>79</v>
      </c>
      <c r="D7662" s="5">
        <v>431</v>
      </c>
      <c r="E7662" s="4" t="s">
        <v>861</v>
      </c>
      <c r="F7662" s="4" t="s">
        <v>904</v>
      </c>
      <c r="G7662" s="4" t="s">
        <v>857</v>
      </c>
      <c r="H7662" s="30">
        <v>12.237000000000002</v>
      </c>
      <c r="I7662" s="4"/>
      <c r="J7662" s="4" t="s">
        <v>1505</v>
      </c>
      <c r="K7662" s="4"/>
      <c r="L7662" s="4">
        <v>1</v>
      </c>
      <c r="M7662" s="4" t="s">
        <v>1506</v>
      </c>
      <c r="N7662" s="4" t="s">
        <v>1507</v>
      </c>
    </row>
    <row r="7663" spans="1:14" hidden="1" x14ac:dyDescent="0.3">
      <c r="A7663" s="42" t="s">
        <v>602</v>
      </c>
      <c r="B7663" s="42">
        <v>79</v>
      </c>
      <c r="C7663" s="42">
        <v>79</v>
      </c>
      <c r="D7663" s="5">
        <v>431</v>
      </c>
      <c r="E7663" s="4" t="s">
        <v>861</v>
      </c>
      <c r="F7663" s="4" t="s">
        <v>905</v>
      </c>
      <c r="G7663" s="4" t="s">
        <v>857</v>
      </c>
      <c r="H7663" s="30">
        <v>9.6889999999999983</v>
      </c>
      <c r="I7663" s="4"/>
      <c r="J7663" s="4" t="s">
        <v>1505</v>
      </c>
      <c r="K7663" s="4"/>
      <c r="L7663" s="4">
        <v>1</v>
      </c>
      <c r="M7663" s="4" t="s">
        <v>1506</v>
      </c>
      <c r="N7663" s="4" t="s">
        <v>1507</v>
      </c>
    </row>
    <row r="7664" spans="1:14" hidden="1" x14ac:dyDescent="0.3">
      <c r="A7664" s="42" t="s">
        <v>602</v>
      </c>
      <c r="B7664" s="42">
        <v>79</v>
      </c>
      <c r="C7664" s="42">
        <v>79</v>
      </c>
      <c r="D7664" s="5">
        <v>431</v>
      </c>
      <c r="E7664" s="4" t="s">
        <v>861</v>
      </c>
      <c r="F7664" s="4" t="s">
        <v>906</v>
      </c>
      <c r="G7664" s="4" t="s">
        <v>857</v>
      </c>
      <c r="H7664" s="30">
        <v>13.799999999999999</v>
      </c>
      <c r="I7664" s="4"/>
      <c r="J7664" s="4" t="s">
        <v>1505</v>
      </c>
      <c r="K7664" s="4"/>
      <c r="L7664" s="4">
        <v>1</v>
      </c>
      <c r="M7664" s="4" t="s">
        <v>1506</v>
      </c>
      <c r="N7664" s="4" t="s">
        <v>1507</v>
      </c>
    </row>
    <row r="7665" spans="1:14" hidden="1" x14ac:dyDescent="0.3">
      <c r="A7665" s="42" t="s">
        <v>602</v>
      </c>
      <c r="B7665" s="42">
        <v>79</v>
      </c>
      <c r="C7665" s="42">
        <v>79</v>
      </c>
      <c r="D7665" s="5">
        <v>431</v>
      </c>
      <c r="E7665" s="4" t="s">
        <v>861</v>
      </c>
      <c r="F7665" s="4" t="s">
        <v>903</v>
      </c>
      <c r="G7665" s="4" t="s">
        <v>857</v>
      </c>
      <c r="H7665" s="30">
        <v>17.088999999999995</v>
      </c>
      <c r="I7665" s="4"/>
      <c r="J7665" s="4" t="s">
        <v>1505</v>
      </c>
      <c r="K7665" s="4"/>
      <c r="L7665" s="4">
        <v>1</v>
      </c>
      <c r="M7665" s="4" t="s">
        <v>1506</v>
      </c>
      <c r="N7665" s="4" t="s">
        <v>1507</v>
      </c>
    </row>
    <row r="7666" spans="1:14" hidden="1" x14ac:dyDescent="0.3">
      <c r="A7666" s="42" t="s">
        <v>602</v>
      </c>
      <c r="B7666" s="42">
        <v>79</v>
      </c>
      <c r="C7666" s="42">
        <v>79</v>
      </c>
      <c r="D7666" s="5">
        <v>431</v>
      </c>
      <c r="E7666" s="4" t="s">
        <v>861</v>
      </c>
      <c r="F7666" s="43" t="s">
        <v>922</v>
      </c>
      <c r="G7666" s="4" t="s">
        <v>853</v>
      </c>
      <c r="H7666" s="30">
        <v>12.27</v>
      </c>
      <c r="I7666" s="44"/>
      <c r="J7666" s="4" t="s">
        <v>856</v>
      </c>
      <c r="K7666" s="4"/>
      <c r="L7666" s="25">
        <v>1</v>
      </c>
      <c r="M7666" s="4" t="s">
        <v>1503</v>
      </c>
      <c r="N7666" s="4" t="s">
        <v>1504</v>
      </c>
    </row>
    <row r="7667" spans="1:14" hidden="1" x14ac:dyDescent="0.3">
      <c r="A7667" s="42" t="s">
        <v>602</v>
      </c>
      <c r="B7667" s="42">
        <v>79</v>
      </c>
      <c r="C7667" s="42">
        <v>79</v>
      </c>
      <c r="D7667" s="5">
        <v>431</v>
      </c>
      <c r="E7667" s="4" t="s">
        <v>861</v>
      </c>
      <c r="F7667" s="43" t="s">
        <v>904</v>
      </c>
      <c r="G7667" s="4" t="s">
        <v>853</v>
      </c>
      <c r="H7667" s="30">
        <v>13.14</v>
      </c>
      <c r="I7667" s="44"/>
      <c r="J7667" s="4" t="s">
        <v>856</v>
      </c>
      <c r="K7667" s="4"/>
      <c r="L7667" s="25">
        <v>1</v>
      </c>
      <c r="M7667" s="4" t="s">
        <v>1503</v>
      </c>
      <c r="N7667" s="4" t="s">
        <v>1504</v>
      </c>
    </row>
    <row r="7668" spans="1:14" hidden="1" x14ac:dyDescent="0.3">
      <c r="A7668" s="42" t="s">
        <v>602</v>
      </c>
      <c r="B7668" s="42">
        <v>79</v>
      </c>
      <c r="C7668" s="42">
        <v>79</v>
      </c>
      <c r="D7668" s="5">
        <v>431</v>
      </c>
      <c r="E7668" s="4" t="s">
        <v>861</v>
      </c>
      <c r="F7668" s="43" t="s">
        <v>905</v>
      </c>
      <c r="G7668" s="4" t="s">
        <v>853</v>
      </c>
      <c r="H7668" s="30">
        <v>6.85</v>
      </c>
      <c r="I7668" s="44"/>
      <c r="J7668" s="4" t="s">
        <v>856</v>
      </c>
      <c r="K7668" s="4"/>
      <c r="L7668" s="25">
        <v>1</v>
      </c>
      <c r="M7668" s="4" t="s">
        <v>1503</v>
      </c>
      <c r="N7668" s="4" t="s">
        <v>1504</v>
      </c>
    </row>
    <row r="7669" spans="1:14" hidden="1" x14ac:dyDescent="0.3">
      <c r="A7669" s="42" t="s">
        <v>602</v>
      </c>
      <c r="B7669" s="42">
        <v>79</v>
      </c>
      <c r="C7669" s="42">
        <v>79</v>
      </c>
      <c r="D7669" s="5">
        <v>431</v>
      </c>
      <c r="E7669" s="4" t="s">
        <v>861</v>
      </c>
      <c r="F7669" s="43" t="s">
        <v>906</v>
      </c>
      <c r="G7669" s="4" t="s">
        <v>853</v>
      </c>
      <c r="H7669" s="30">
        <v>0</v>
      </c>
      <c r="I7669" s="44"/>
      <c r="J7669" s="4" t="s">
        <v>856</v>
      </c>
      <c r="K7669" s="4"/>
      <c r="L7669" s="25">
        <v>1</v>
      </c>
      <c r="M7669" s="4" t="s">
        <v>1503</v>
      </c>
      <c r="N7669" s="4" t="s">
        <v>1504</v>
      </c>
    </row>
    <row r="7670" spans="1:14" hidden="1" x14ac:dyDescent="0.3">
      <c r="A7670" s="42" t="s">
        <v>602</v>
      </c>
      <c r="B7670" s="42">
        <v>79</v>
      </c>
      <c r="C7670" s="42">
        <v>79</v>
      </c>
      <c r="D7670" s="5">
        <v>431</v>
      </c>
      <c r="E7670" s="4" t="s">
        <v>861</v>
      </c>
      <c r="F7670" s="43" t="s">
        <v>903</v>
      </c>
      <c r="G7670" s="4" t="s">
        <v>853</v>
      </c>
      <c r="H7670" s="30">
        <v>11.54</v>
      </c>
      <c r="I7670" s="44"/>
      <c r="J7670" s="4" t="s">
        <v>856</v>
      </c>
      <c r="K7670" s="4"/>
      <c r="L7670" s="25">
        <v>1</v>
      </c>
      <c r="M7670" s="4" t="s">
        <v>1503</v>
      </c>
      <c r="N7670" s="4" t="s">
        <v>1504</v>
      </c>
    </row>
    <row r="7671" spans="1:14" hidden="1" x14ac:dyDescent="0.3">
      <c r="A7671" s="5" t="s">
        <v>603</v>
      </c>
      <c r="B7671" s="5">
        <v>69</v>
      </c>
      <c r="C7671" s="5">
        <v>69</v>
      </c>
      <c r="D7671" s="5">
        <v>432</v>
      </c>
      <c r="E7671" s="4" t="s">
        <v>876</v>
      </c>
      <c r="F7671" s="4" t="s">
        <v>876</v>
      </c>
      <c r="G7671" s="4" t="s">
        <v>972</v>
      </c>
      <c r="H7671" s="4">
        <v>1</v>
      </c>
      <c r="I7671" s="4"/>
      <c r="J7671" s="4" t="s">
        <v>973</v>
      </c>
      <c r="K7671" s="4"/>
      <c r="L7671" s="4">
        <v>1</v>
      </c>
      <c r="M7671" s="4" t="s">
        <v>1100</v>
      </c>
      <c r="N7671" s="4"/>
    </row>
    <row r="7672" spans="1:14" hidden="1" x14ac:dyDescent="0.3">
      <c r="A7672" s="5" t="s">
        <v>603</v>
      </c>
      <c r="B7672" s="5">
        <v>69</v>
      </c>
      <c r="C7672" s="5">
        <v>69</v>
      </c>
      <c r="D7672" s="5">
        <v>432</v>
      </c>
      <c r="E7672" s="4" t="s">
        <v>876</v>
      </c>
      <c r="F7672" s="4" t="s">
        <v>876</v>
      </c>
      <c r="G7672" s="4" t="s">
        <v>1441</v>
      </c>
      <c r="H7672" s="4"/>
      <c r="I7672" s="4"/>
      <c r="J7672" s="4" t="s">
        <v>973</v>
      </c>
      <c r="K7672" s="4"/>
      <c r="L7672" s="4">
        <v>1</v>
      </c>
      <c r="M7672" s="4" t="s">
        <v>1100</v>
      </c>
      <c r="N7672" s="4"/>
    </row>
    <row r="7673" spans="1:14" hidden="1" x14ac:dyDescent="0.3">
      <c r="A7673" s="5" t="s">
        <v>603</v>
      </c>
      <c r="B7673" s="5">
        <v>69</v>
      </c>
      <c r="C7673" s="5">
        <v>69</v>
      </c>
      <c r="D7673" s="5">
        <v>432</v>
      </c>
      <c r="E7673" s="4" t="s">
        <v>876</v>
      </c>
      <c r="F7673" s="4" t="s">
        <v>876</v>
      </c>
      <c r="G7673" s="4" t="s">
        <v>969</v>
      </c>
      <c r="H7673" s="4">
        <v>80</v>
      </c>
      <c r="I7673" s="4">
        <v>32</v>
      </c>
      <c r="J7673" s="4" t="s">
        <v>974</v>
      </c>
      <c r="K7673" s="4"/>
      <c r="L7673" s="4">
        <v>1</v>
      </c>
      <c r="M7673" s="4" t="s">
        <v>1100</v>
      </c>
      <c r="N7673" s="4"/>
    </row>
    <row r="7674" spans="1:14" hidden="1" x14ac:dyDescent="0.3">
      <c r="A7674" s="4" t="s">
        <v>603</v>
      </c>
      <c r="B7674" s="4">
        <v>69</v>
      </c>
      <c r="C7674" s="4">
        <v>69</v>
      </c>
      <c r="D7674" s="4">
        <v>432</v>
      </c>
      <c r="E7674" s="4" t="s">
        <v>861</v>
      </c>
      <c r="F7674" s="4" t="s">
        <v>922</v>
      </c>
      <c r="G7674" s="4" t="s">
        <v>958</v>
      </c>
      <c r="H7674" s="28">
        <v>43.816539999999996</v>
      </c>
      <c r="I7674" s="4"/>
      <c r="J7674" s="4" t="s">
        <v>1449</v>
      </c>
      <c r="K7674" s="4"/>
      <c r="L7674" s="4">
        <v>1</v>
      </c>
      <c r="M7674" s="4" t="s">
        <v>1447</v>
      </c>
      <c r="N7674" s="4"/>
    </row>
    <row r="7675" spans="1:14" hidden="1" x14ac:dyDescent="0.3">
      <c r="A7675" s="4" t="s">
        <v>603</v>
      </c>
      <c r="B7675" s="4">
        <v>69</v>
      </c>
      <c r="C7675" s="4">
        <v>69</v>
      </c>
      <c r="D7675" s="4">
        <v>432</v>
      </c>
      <c r="E7675" s="4" t="s">
        <v>861</v>
      </c>
      <c r="F7675" s="4" t="s">
        <v>904</v>
      </c>
      <c r="G7675" s="4" t="s">
        <v>958</v>
      </c>
      <c r="H7675" s="28">
        <v>57.187539999999998</v>
      </c>
      <c r="I7675" s="4"/>
      <c r="J7675" s="4" t="s">
        <v>1449</v>
      </c>
      <c r="K7675" s="4"/>
      <c r="L7675" s="4">
        <v>1</v>
      </c>
      <c r="M7675" s="4" t="s">
        <v>1447</v>
      </c>
      <c r="N7675" s="4"/>
    </row>
    <row r="7676" spans="1:14" hidden="1" x14ac:dyDescent="0.3">
      <c r="A7676" s="4" t="s">
        <v>603</v>
      </c>
      <c r="B7676" s="4">
        <v>69</v>
      </c>
      <c r="C7676" s="4">
        <v>69</v>
      </c>
      <c r="D7676" s="4">
        <v>432</v>
      </c>
      <c r="E7676" s="4" t="s">
        <v>861</v>
      </c>
      <c r="F7676" s="4" t="s">
        <v>905</v>
      </c>
      <c r="G7676" s="4" t="s">
        <v>958</v>
      </c>
      <c r="H7676" s="28">
        <v>53.805599999999998</v>
      </c>
      <c r="I7676" s="4"/>
      <c r="J7676" s="4" t="s">
        <v>1449</v>
      </c>
      <c r="K7676" s="4"/>
      <c r="L7676" s="4">
        <v>1</v>
      </c>
      <c r="M7676" s="4" t="s">
        <v>1447</v>
      </c>
      <c r="N7676" s="4"/>
    </row>
    <row r="7677" spans="1:14" hidden="1" x14ac:dyDescent="0.3">
      <c r="A7677" s="4" t="s">
        <v>603</v>
      </c>
      <c r="B7677" s="4">
        <v>69</v>
      </c>
      <c r="C7677" s="4">
        <v>69</v>
      </c>
      <c r="D7677" s="4">
        <v>432</v>
      </c>
      <c r="E7677" s="4" t="s">
        <v>861</v>
      </c>
      <c r="F7677" s="4" t="s">
        <v>906</v>
      </c>
      <c r="G7677" s="4" t="s">
        <v>958</v>
      </c>
      <c r="H7677" s="28">
        <v>69.275779999999997</v>
      </c>
      <c r="I7677" s="4"/>
      <c r="J7677" s="4" t="s">
        <v>1449</v>
      </c>
      <c r="K7677" s="4"/>
      <c r="L7677" s="4">
        <v>1</v>
      </c>
      <c r="M7677" s="4" t="s">
        <v>1447</v>
      </c>
      <c r="N7677" s="4"/>
    </row>
    <row r="7678" spans="1:14" hidden="1" x14ac:dyDescent="0.3">
      <c r="A7678" s="4" t="s">
        <v>603</v>
      </c>
      <c r="B7678" s="4">
        <v>69</v>
      </c>
      <c r="C7678" s="4">
        <v>69</v>
      </c>
      <c r="D7678" s="4">
        <v>432</v>
      </c>
      <c r="E7678" s="4" t="s">
        <v>861</v>
      </c>
      <c r="F7678" s="4" t="s">
        <v>903</v>
      </c>
      <c r="G7678" s="4" t="s">
        <v>958</v>
      </c>
      <c r="H7678" s="28">
        <v>57.002580000000002</v>
      </c>
      <c r="I7678" s="4"/>
      <c r="J7678" s="4" t="s">
        <v>1449</v>
      </c>
      <c r="K7678" s="4"/>
      <c r="L7678" s="4">
        <v>1</v>
      </c>
      <c r="M7678" s="4" t="s">
        <v>1447</v>
      </c>
      <c r="N7678" s="4"/>
    </row>
    <row r="7679" spans="1:14" hidden="1" x14ac:dyDescent="0.3">
      <c r="A7679" s="4" t="s">
        <v>603</v>
      </c>
      <c r="B7679" s="4">
        <v>69</v>
      </c>
      <c r="C7679" s="4">
        <v>69</v>
      </c>
      <c r="D7679" s="4">
        <v>432</v>
      </c>
      <c r="E7679" s="4" t="s">
        <v>861</v>
      </c>
      <c r="F7679" s="4" t="s">
        <v>907</v>
      </c>
      <c r="G7679" s="4" t="s">
        <v>958</v>
      </c>
      <c r="H7679" s="28">
        <v>65.74288</v>
      </c>
      <c r="I7679" s="4"/>
      <c r="J7679" s="4" t="s">
        <v>1449</v>
      </c>
      <c r="K7679" s="4"/>
      <c r="L7679" s="4">
        <v>1</v>
      </c>
      <c r="M7679" s="4" t="s">
        <v>1447</v>
      </c>
      <c r="N7679" s="4"/>
    </row>
    <row r="7680" spans="1:14" hidden="1" x14ac:dyDescent="0.3">
      <c r="A7680" s="4" t="s">
        <v>603</v>
      </c>
      <c r="B7680" s="4">
        <v>69</v>
      </c>
      <c r="C7680" s="4">
        <v>69</v>
      </c>
      <c r="D7680" s="4">
        <v>432</v>
      </c>
      <c r="E7680" s="4" t="s">
        <v>861</v>
      </c>
      <c r="F7680" s="4" t="s">
        <v>908</v>
      </c>
      <c r="G7680" s="4" t="s">
        <v>958</v>
      </c>
      <c r="H7680" s="28">
        <v>62.443439999999995</v>
      </c>
      <c r="I7680" s="4"/>
      <c r="J7680" s="4" t="s">
        <v>1449</v>
      </c>
      <c r="K7680" s="4"/>
      <c r="L7680" s="4">
        <v>1</v>
      </c>
      <c r="M7680" s="4" t="s">
        <v>1447</v>
      </c>
      <c r="N7680" s="4"/>
    </row>
    <row r="7681" spans="1:14" hidden="1" x14ac:dyDescent="0.3">
      <c r="A7681" s="4" t="s">
        <v>603</v>
      </c>
      <c r="B7681" s="4">
        <v>69</v>
      </c>
      <c r="C7681" s="4">
        <v>69</v>
      </c>
      <c r="D7681" s="4">
        <v>432</v>
      </c>
      <c r="E7681" s="4" t="s">
        <v>861</v>
      </c>
      <c r="F7681" s="4" t="s">
        <v>909</v>
      </c>
      <c r="G7681" s="4" t="s">
        <v>958</v>
      </c>
      <c r="H7681" s="28">
        <v>51.784599999999998</v>
      </c>
      <c r="I7681" s="4"/>
      <c r="J7681" s="4" t="s">
        <v>1449</v>
      </c>
      <c r="K7681" s="4"/>
      <c r="L7681" s="4">
        <v>1</v>
      </c>
      <c r="M7681" s="4" t="s">
        <v>1447</v>
      </c>
      <c r="N7681" s="4"/>
    </row>
    <row r="7682" spans="1:14" hidden="1" x14ac:dyDescent="0.3">
      <c r="A7682" s="4" t="s">
        <v>603</v>
      </c>
      <c r="B7682" s="4">
        <v>69</v>
      </c>
      <c r="C7682" s="4">
        <v>69</v>
      </c>
      <c r="D7682" s="4">
        <v>432</v>
      </c>
      <c r="E7682" s="4" t="s">
        <v>861</v>
      </c>
      <c r="F7682" s="4" t="s">
        <v>910</v>
      </c>
      <c r="G7682" s="4" t="s">
        <v>958</v>
      </c>
      <c r="H7682" s="28">
        <v>46.271619999999999</v>
      </c>
      <c r="I7682" s="4"/>
      <c r="J7682" s="4" t="s">
        <v>1449</v>
      </c>
      <c r="K7682" s="4"/>
      <c r="L7682" s="4">
        <v>1</v>
      </c>
      <c r="M7682" s="4" t="s">
        <v>1447</v>
      </c>
      <c r="N7682" s="4"/>
    </row>
    <row r="7683" spans="1:14" hidden="1" x14ac:dyDescent="0.3">
      <c r="A7683" s="4" t="s">
        <v>603</v>
      </c>
      <c r="B7683" s="4">
        <v>69</v>
      </c>
      <c r="C7683" s="4">
        <v>69</v>
      </c>
      <c r="D7683" s="4">
        <v>432</v>
      </c>
      <c r="E7683" s="4" t="s">
        <v>861</v>
      </c>
      <c r="F7683" s="4" t="s">
        <v>911</v>
      </c>
      <c r="G7683" s="4" t="s">
        <v>958</v>
      </c>
      <c r="H7683" s="28">
        <v>61.757020000000004</v>
      </c>
      <c r="I7683" s="4"/>
      <c r="J7683" s="4" t="s">
        <v>1449</v>
      </c>
      <c r="K7683" s="4"/>
      <c r="L7683" s="4">
        <v>1</v>
      </c>
      <c r="M7683" s="4" t="s">
        <v>1447</v>
      </c>
      <c r="N7683" s="4"/>
    </row>
    <row r="7684" spans="1:14" hidden="1" x14ac:dyDescent="0.3">
      <c r="A7684" s="4" t="s">
        <v>603</v>
      </c>
      <c r="B7684" s="4">
        <v>69</v>
      </c>
      <c r="C7684" s="4">
        <v>69</v>
      </c>
      <c r="D7684" s="4">
        <v>432</v>
      </c>
      <c r="E7684" s="4" t="s">
        <v>861</v>
      </c>
      <c r="F7684" s="4" t="s">
        <v>912</v>
      </c>
      <c r="G7684" s="4" t="s">
        <v>958</v>
      </c>
      <c r="H7684" s="28">
        <v>58.965559999999996</v>
      </c>
      <c r="I7684" s="4"/>
      <c r="J7684" s="4" t="s">
        <v>1449</v>
      </c>
      <c r="K7684" s="4"/>
      <c r="L7684" s="4">
        <v>1</v>
      </c>
      <c r="M7684" s="4" t="s">
        <v>1447</v>
      </c>
      <c r="N7684" s="4"/>
    </row>
    <row r="7685" spans="1:14" hidden="1" x14ac:dyDescent="0.3">
      <c r="A7685" s="4" t="s">
        <v>603</v>
      </c>
      <c r="B7685" s="4">
        <v>69</v>
      </c>
      <c r="C7685" s="4">
        <v>69</v>
      </c>
      <c r="D7685" s="4">
        <v>432</v>
      </c>
      <c r="E7685" s="4" t="s">
        <v>861</v>
      </c>
      <c r="F7685" s="4" t="s">
        <v>913</v>
      </c>
      <c r="G7685" s="4" t="s">
        <v>958</v>
      </c>
      <c r="H7685" s="28">
        <v>69.269059999999996</v>
      </c>
      <c r="I7685" s="4"/>
      <c r="J7685" s="4" t="s">
        <v>1449</v>
      </c>
      <c r="K7685" s="4"/>
      <c r="L7685" s="4">
        <v>1</v>
      </c>
      <c r="M7685" s="4" t="s">
        <v>1447</v>
      </c>
      <c r="N7685" s="4"/>
    </row>
    <row r="7686" spans="1:14" hidden="1" x14ac:dyDescent="0.3">
      <c r="A7686" s="4" t="s">
        <v>603</v>
      </c>
      <c r="B7686" s="4">
        <v>69</v>
      </c>
      <c r="C7686" s="4">
        <v>69</v>
      </c>
      <c r="D7686" s="4">
        <v>432</v>
      </c>
      <c r="E7686" s="4" t="s">
        <v>861</v>
      </c>
      <c r="F7686" s="4" t="s">
        <v>914</v>
      </c>
      <c r="G7686" s="4" t="s">
        <v>958</v>
      </c>
      <c r="H7686" s="28">
        <v>69.542579999999987</v>
      </c>
      <c r="I7686" s="4"/>
      <c r="J7686" s="4" t="s">
        <v>1449</v>
      </c>
      <c r="K7686" s="4"/>
      <c r="L7686" s="4">
        <v>1</v>
      </c>
      <c r="M7686" s="4" t="s">
        <v>1447</v>
      </c>
      <c r="N7686" s="4"/>
    </row>
    <row r="7687" spans="1:14" hidden="1" x14ac:dyDescent="0.3">
      <c r="A7687" s="4" t="s">
        <v>603</v>
      </c>
      <c r="B7687" s="4">
        <v>69</v>
      </c>
      <c r="C7687" s="4">
        <v>69</v>
      </c>
      <c r="D7687" s="4">
        <v>432</v>
      </c>
      <c r="E7687" s="4" t="s">
        <v>861</v>
      </c>
      <c r="F7687" s="4" t="s">
        <v>915</v>
      </c>
      <c r="G7687" s="4" t="s">
        <v>958</v>
      </c>
      <c r="H7687" s="28">
        <v>76.640339999999995</v>
      </c>
      <c r="I7687" s="4"/>
      <c r="J7687" s="4" t="s">
        <v>1449</v>
      </c>
      <c r="K7687" s="4"/>
      <c r="L7687" s="4">
        <v>1</v>
      </c>
      <c r="M7687" s="4" t="s">
        <v>1447</v>
      </c>
      <c r="N7687" s="4"/>
    </row>
    <row r="7688" spans="1:14" hidden="1" x14ac:dyDescent="0.3">
      <c r="A7688" s="4" t="s">
        <v>603</v>
      </c>
      <c r="B7688" s="4">
        <v>69</v>
      </c>
      <c r="C7688" s="4">
        <v>69</v>
      </c>
      <c r="D7688" s="4">
        <v>432</v>
      </c>
      <c r="E7688" s="4" t="s">
        <v>861</v>
      </c>
      <c r="F7688" s="4" t="s">
        <v>916</v>
      </c>
      <c r="G7688" s="4" t="s">
        <v>958</v>
      </c>
      <c r="H7688" s="28">
        <v>73.80274</v>
      </c>
      <c r="I7688" s="4"/>
      <c r="J7688" s="4" t="s">
        <v>1449</v>
      </c>
      <c r="K7688" s="4"/>
      <c r="L7688" s="4">
        <v>1</v>
      </c>
      <c r="M7688" s="4" t="s">
        <v>1447</v>
      </c>
      <c r="N7688" s="4"/>
    </row>
    <row r="7689" spans="1:14" hidden="1" x14ac:dyDescent="0.3">
      <c r="A7689" s="4" t="s">
        <v>603</v>
      </c>
      <c r="B7689" s="4">
        <v>69</v>
      </c>
      <c r="C7689" s="4">
        <v>69</v>
      </c>
      <c r="D7689" s="4">
        <v>432</v>
      </c>
      <c r="E7689" s="4" t="s">
        <v>861</v>
      </c>
      <c r="F7689" s="4" t="s">
        <v>917</v>
      </c>
      <c r="G7689" s="4" t="s">
        <v>958</v>
      </c>
      <c r="H7689" s="28">
        <v>67.378979999999999</v>
      </c>
      <c r="I7689" s="4"/>
      <c r="J7689" s="4" t="s">
        <v>1449</v>
      </c>
      <c r="K7689" s="4"/>
      <c r="L7689" s="4">
        <v>1</v>
      </c>
      <c r="M7689" s="4" t="s">
        <v>1447</v>
      </c>
      <c r="N7689" s="4"/>
    </row>
    <row r="7690" spans="1:14" hidden="1" x14ac:dyDescent="0.3">
      <c r="A7690" s="4" t="s">
        <v>603</v>
      </c>
      <c r="B7690" s="4">
        <v>69</v>
      </c>
      <c r="C7690" s="4">
        <v>69</v>
      </c>
      <c r="D7690" s="4">
        <v>432</v>
      </c>
      <c r="E7690" s="4" t="s">
        <v>861</v>
      </c>
      <c r="F7690" s="4" t="s">
        <v>918</v>
      </c>
      <c r="G7690" s="4" t="s">
        <v>958</v>
      </c>
      <c r="H7690" s="28">
        <v>61.780819999999991</v>
      </c>
      <c r="I7690" s="4"/>
      <c r="J7690" s="4" t="s">
        <v>1449</v>
      </c>
      <c r="K7690" s="4"/>
      <c r="L7690" s="4">
        <v>1</v>
      </c>
      <c r="M7690" s="4" t="s">
        <v>1447</v>
      </c>
      <c r="N7690" s="4"/>
    </row>
    <row r="7691" spans="1:14" hidden="1" x14ac:dyDescent="0.3">
      <c r="A7691" s="4" t="s">
        <v>603</v>
      </c>
      <c r="B7691" s="4">
        <v>69</v>
      </c>
      <c r="C7691" s="4">
        <v>69</v>
      </c>
      <c r="D7691" s="4">
        <v>432</v>
      </c>
      <c r="E7691" s="4" t="s">
        <v>861</v>
      </c>
      <c r="F7691" s="4" t="s">
        <v>919</v>
      </c>
      <c r="G7691" s="4" t="s">
        <v>958</v>
      </c>
      <c r="H7691" s="28">
        <v>63.707479999999997</v>
      </c>
      <c r="I7691" s="4"/>
      <c r="J7691" s="4" t="s">
        <v>1449</v>
      </c>
      <c r="K7691" s="4"/>
      <c r="L7691" s="4">
        <v>1</v>
      </c>
      <c r="M7691" s="4" t="s">
        <v>1447</v>
      </c>
      <c r="N7691" s="4"/>
    </row>
    <row r="7692" spans="1:14" hidden="1" x14ac:dyDescent="0.3">
      <c r="A7692" s="4" t="s">
        <v>603</v>
      </c>
      <c r="B7692" s="4">
        <v>69</v>
      </c>
      <c r="C7692" s="4">
        <v>69</v>
      </c>
      <c r="D7692" s="4">
        <v>432</v>
      </c>
      <c r="E7692" s="4" t="s">
        <v>861</v>
      </c>
      <c r="F7692" s="4" t="s">
        <v>920</v>
      </c>
      <c r="G7692" s="4" t="s">
        <v>958</v>
      </c>
      <c r="H7692" s="28">
        <v>64.294420000000002</v>
      </c>
      <c r="I7692" s="4"/>
      <c r="J7692" s="4" t="s">
        <v>1449</v>
      </c>
      <c r="K7692" s="4"/>
      <c r="L7692" s="4">
        <v>1</v>
      </c>
      <c r="M7692" s="4" t="s">
        <v>1447</v>
      </c>
      <c r="N7692" s="4"/>
    </row>
    <row r="7693" spans="1:14" hidden="1" x14ac:dyDescent="0.3">
      <c r="A7693" s="4" t="s">
        <v>603</v>
      </c>
      <c r="B7693" s="4">
        <v>69</v>
      </c>
      <c r="C7693" s="4">
        <v>69</v>
      </c>
      <c r="D7693" s="4">
        <v>432</v>
      </c>
      <c r="E7693" s="4" t="s">
        <v>861</v>
      </c>
      <c r="F7693" s="4" t="s">
        <v>921</v>
      </c>
      <c r="G7693" s="4" t="s">
        <v>958</v>
      </c>
      <c r="H7693" s="28">
        <v>62.991560000000007</v>
      </c>
      <c r="I7693" s="4"/>
      <c r="J7693" s="4" t="s">
        <v>1449</v>
      </c>
      <c r="K7693" s="4"/>
      <c r="L7693" s="4">
        <v>1</v>
      </c>
      <c r="M7693" s="4" t="s">
        <v>1447</v>
      </c>
      <c r="N7693" s="4"/>
    </row>
    <row r="7694" spans="1:14" hidden="1" x14ac:dyDescent="0.3">
      <c r="A7694" s="4" t="s">
        <v>603</v>
      </c>
      <c r="B7694" s="4">
        <v>69</v>
      </c>
      <c r="C7694" s="4">
        <v>69</v>
      </c>
      <c r="D7694" s="4">
        <v>432</v>
      </c>
      <c r="E7694" s="4" t="s">
        <v>861</v>
      </c>
      <c r="F7694" s="4" t="s">
        <v>1134</v>
      </c>
      <c r="G7694" s="4" t="s">
        <v>958</v>
      </c>
      <c r="H7694" s="28">
        <v>67.461799999999997</v>
      </c>
      <c r="I7694" s="4"/>
      <c r="J7694" s="4" t="s">
        <v>1449</v>
      </c>
      <c r="K7694" s="4"/>
      <c r="L7694" s="4">
        <v>1</v>
      </c>
      <c r="M7694" s="4" t="s">
        <v>1447</v>
      </c>
      <c r="N7694" s="4"/>
    </row>
    <row r="7695" spans="1:14" hidden="1" x14ac:dyDescent="0.3">
      <c r="A7695" s="4" t="s">
        <v>603</v>
      </c>
      <c r="B7695" s="4">
        <v>69</v>
      </c>
      <c r="C7695" s="4">
        <v>69</v>
      </c>
      <c r="D7695" s="4">
        <v>432</v>
      </c>
      <c r="E7695" s="4" t="s">
        <v>861</v>
      </c>
      <c r="F7695" s="4" t="s">
        <v>1141</v>
      </c>
      <c r="G7695" s="4" t="s">
        <v>958</v>
      </c>
      <c r="H7695" s="28">
        <v>65.063599999999994</v>
      </c>
      <c r="I7695" s="4"/>
      <c r="J7695" s="4" t="s">
        <v>1449</v>
      </c>
      <c r="K7695" s="4"/>
      <c r="L7695" s="4">
        <v>1</v>
      </c>
      <c r="M7695" s="4" t="s">
        <v>1447</v>
      </c>
      <c r="N7695" s="4"/>
    </row>
    <row r="7696" spans="1:14" hidden="1" x14ac:dyDescent="0.3">
      <c r="A7696" s="4" t="s">
        <v>603</v>
      </c>
      <c r="B7696" s="4">
        <v>69</v>
      </c>
      <c r="C7696" s="4">
        <v>69</v>
      </c>
      <c r="D7696" s="4">
        <v>432</v>
      </c>
      <c r="E7696" s="4" t="s">
        <v>861</v>
      </c>
      <c r="F7696" s="4" t="s">
        <v>1142</v>
      </c>
      <c r="G7696" s="4" t="s">
        <v>958</v>
      </c>
      <c r="H7696" s="28">
        <v>68.341759999999994</v>
      </c>
      <c r="I7696" s="4"/>
      <c r="J7696" s="4" t="s">
        <v>1449</v>
      </c>
      <c r="K7696" s="4"/>
      <c r="L7696" s="4">
        <v>1</v>
      </c>
      <c r="M7696" s="4" t="s">
        <v>1447</v>
      </c>
      <c r="N7696" s="4"/>
    </row>
    <row r="7697" spans="1:14" hidden="1" x14ac:dyDescent="0.3">
      <c r="A7697" s="4" t="s">
        <v>603</v>
      </c>
      <c r="B7697" s="4">
        <v>69</v>
      </c>
      <c r="C7697" s="4">
        <v>69</v>
      </c>
      <c r="D7697" s="4">
        <v>432</v>
      </c>
      <c r="E7697" s="4" t="s">
        <v>861</v>
      </c>
      <c r="F7697" s="4" t="s">
        <v>1143</v>
      </c>
      <c r="G7697" s="4" t="s">
        <v>958</v>
      </c>
      <c r="H7697" s="28">
        <v>58.133359999999996</v>
      </c>
      <c r="I7697" s="4"/>
      <c r="J7697" s="4" t="s">
        <v>1449</v>
      </c>
      <c r="K7697" s="4"/>
      <c r="L7697" s="4">
        <v>1</v>
      </c>
      <c r="M7697" s="4" t="s">
        <v>1447</v>
      </c>
      <c r="N7697" s="4"/>
    </row>
    <row r="7698" spans="1:14" hidden="1" x14ac:dyDescent="0.3">
      <c r="A7698" s="4" t="s">
        <v>603</v>
      </c>
      <c r="B7698" s="4">
        <v>69</v>
      </c>
      <c r="C7698" s="4">
        <v>69</v>
      </c>
      <c r="D7698" s="4">
        <v>432</v>
      </c>
      <c r="E7698" s="4" t="s">
        <v>861</v>
      </c>
      <c r="F7698" s="4" t="s">
        <v>1144</v>
      </c>
      <c r="G7698" s="4" t="s">
        <v>958</v>
      </c>
      <c r="H7698" s="28">
        <v>49.45214</v>
      </c>
      <c r="I7698" s="4"/>
      <c r="J7698" s="4" t="s">
        <v>1449</v>
      </c>
      <c r="K7698" s="4"/>
      <c r="L7698" s="4">
        <v>1</v>
      </c>
      <c r="M7698" s="4" t="s">
        <v>1447</v>
      </c>
      <c r="N7698" s="4"/>
    </row>
    <row r="7699" spans="1:14" hidden="1" x14ac:dyDescent="0.3">
      <c r="A7699" s="4" t="s">
        <v>603</v>
      </c>
      <c r="B7699" s="4">
        <v>69</v>
      </c>
      <c r="C7699" s="4">
        <v>69</v>
      </c>
      <c r="D7699" s="4">
        <v>432</v>
      </c>
      <c r="E7699" s="4" t="s">
        <v>861</v>
      </c>
      <c r="F7699" s="4" t="s">
        <v>1135</v>
      </c>
      <c r="G7699" s="4" t="s">
        <v>958</v>
      </c>
      <c r="H7699" s="28">
        <v>69.321279999999987</v>
      </c>
      <c r="I7699" s="4"/>
      <c r="J7699" s="4" t="s">
        <v>1449</v>
      </c>
      <c r="K7699" s="4"/>
      <c r="L7699" s="4">
        <v>1</v>
      </c>
      <c r="M7699" s="4" t="s">
        <v>1447</v>
      </c>
      <c r="N7699" s="4"/>
    </row>
    <row r="7700" spans="1:14" hidden="1" x14ac:dyDescent="0.3">
      <c r="A7700" s="4" t="s">
        <v>603</v>
      </c>
      <c r="B7700" s="4">
        <v>69</v>
      </c>
      <c r="C7700" s="4">
        <v>69</v>
      </c>
      <c r="D7700" s="4">
        <v>432</v>
      </c>
      <c r="E7700" s="4" t="s">
        <v>861</v>
      </c>
      <c r="F7700" s="4" t="s">
        <v>1145</v>
      </c>
      <c r="G7700" s="4" t="s">
        <v>958</v>
      </c>
      <c r="H7700" s="28">
        <v>69.248499999999993</v>
      </c>
      <c r="I7700" s="4"/>
      <c r="J7700" s="4" t="s">
        <v>1449</v>
      </c>
      <c r="K7700" s="4"/>
      <c r="L7700" s="4">
        <v>1</v>
      </c>
      <c r="M7700" s="4" t="s">
        <v>1447</v>
      </c>
      <c r="N7700" s="4"/>
    </row>
    <row r="7701" spans="1:14" hidden="1" x14ac:dyDescent="0.3">
      <c r="A7701" s="4" t="s">
        <v>603</v>
      </c>
      <c r="B7701" s="4">
        <v>69</v>
      </c>
      <c r="C7701" s="4">
        <v>69</v>
      </c>
      <c r="D7701" s="4">
        <v>432</v>
      </c>
      <c r="E7701" s="4" t="s">
        <v>861</v>
      </c>
      <c r="F7701" s="4" t="s">
        <v>1146</v>
      </c>
      <c r="G7701" s="4" t="s">
        <v>958</v>
      </c>
      <c r="H7701" s="28">
        <v>62.320299999999996</v>
      </c>
      <c r="I7701" s="4"/>
      <c r="J7701" s="4" t="s">
        <v>1449</v>
      </c>
      <c r="K7701" s="4"/>
      <c r="L7701" s="4">
        <v>1</v>
      </c>
      <c r="M7701" s="4" t="s">
        <v>1447</v>
      </c>
      <c r="N7701" s="4"/>
    </row>
    <row r="7702" spans="1:14" hidden="1" x14ac:dyDescent="0.3">
      <c r="A7702" s="4" t="s">
        <v>603</v>
      </c>
      <c r="B7702" s="4">
        <v>69</v>
      </c>
      <c r="C7702" s="4">
        <v>69</v>
      </c>
      <c r="D7702" s="4">
        <v>432</v>
      </c>
      <c r="E7702" s="4" t="s">
        <v>861</v>
      </c>
      <c r="F7702" s="4" t="s">
        <v>1147</v>
      </c>
      <c r="G7702" s="4" t="s">
        <v>958</v>
      </c>
      <c r="H7702" s="28">
        <v>75.913364000000001</v>
      </c>
      <c r="I7702" s="4"/>
      <c r="J7702" s="4" t="s">
        <v>1449</v>
      </c>
      <c r="K7702" s="4"/>
      <c r="L7702" s="4">
        <v>1</v>
      </c>
      <c r="M7702" s="4" t="s">
        <v>1447</v>
      </c>
      <c r="N7702" s="4"/>
    </row>
    <row r="7703" spans="1:14" hidden="1" x14ac:dyDescent="0.3">
      <c r="A7703" s="4" t="s">
        <v>603</v>
      </c>
      <c r="B7703" s="4">
        <v>69</v>
      </c>
      <c r="C7703" s="4">
        <v>69</v>
      </c>
      <c r="D7703" s="4">
        <v>432</v>
      </c>
      <c r="E7703" s="4" t="s">
        <v>861</v>
      </c>
      <c r="F7703" s="4" t="s">
        <v>1148</v>
      </c>
      <c r="G7703" s="4" t="s">
        <v>958</v>
      </c>
      <c r="H7703" s="28">
        <v>71.106880000000004</v>
      </c>
      <c r="I7703" s="4"/>
      <c r="J7703" s="4" t="s">
        <v>1449</v>
      </c>
      <c r="K7703" s="4"/>
      <c r="L7703" s="4">
        <v>1</v>
      </c>
      <c r="M7703" s="4" t="s">
        <v>1447</v>
      </c>
      <c r="N7703" s="4"/>
    </row>
    <row r="7704" spans="1:14" hidden="1" x14ac:dyDescent="0.3">
      <c r="A7704" s="4" t="s">
        <v>603</v>
      </c>
      <c r="B7704" s="4">
        <v>69</v>
      </c>
      <c r="C7704" s="4">
        <v>69</v>
      </c>
      <c r="D7704" s="4">
        <v>432</v>
      </c>
      <c r="E7704" s="4" t="s">
        <v>861</v>
      </c>
      <c r="F7704" s="12" t="s">
        <v>922</v>
      </c>
      <c r="G7704" s="4" t="s">
        <v>931</v>
      </c>
      <c r="H7704" s="32">
        <v>3.4076500000000003</v>
      </c>
      <c r="I7704" s="4"/>
      <c r="J7704" s="4" t="s">
        <v>856</v>
      </c>
      <c r="K7704" s="4"/>
      <c r="L7704" s="4">
        <v>1</v>
      </c>
      <c r="M7704" s="4" t="s">
        <v>1447</v>
      </c>
      <c r="N7704" s="4"/>
    </row>
    <row r="7705" spans="1:14" hidden="1" x14ac:dyDescent="0.3">
      <c r="A7705" s="4" t="s">
        <v>603</v>
      </c>
      <c r="B7705" s="4">
        <v>69</v>
      </c>
      <c r="C7705" s="4">
        <v>69</v>
      </c>
      <c r="D7705" s="4">
        <v>432</v>
      </c>
      <c r="E7705" s="4" t="s">
        <v>861</v>
      </c>
      <c r="F7705" s="12" t="s">
        <v>904</v>
      </c>
      <c r="G7705" s="4" t="s">
        <v>931</v>
      </c>
      <c r="H7705" s="32">
        <v>3.4201000000000001</v>
      </c>
      <c r="I7705" s="4"/>
      <c r="J7705" s="4" t="s">
        <v>856</v>
      </c>
      <c r="K7705" s="4"/>
      <c r="L7705" s="4">
        <v>1</v>
      </c>
      <c r="M7705" s="4" t="s">
        <v>1447</v>
      </c>
      <c r="N7705" s="4"/>
    </row>
    <row r="7706" spans="1:14" hidden="1" x14ac:dyDescent="0.3">
      <c r="A7706" s="4" t="s">
        <v>603</v>
      </c>
      <c r="B7706" s="4">
        <v>69</v>
      </c>
      <c r="C7706" s="4">
        <v>69</v>
      </c>
      <c r="D7706" s="4">
        <v>432</v>
      </c>
      <c r="E7706" s="4" t="s">
        <v>861</v>
      </c>
      <c r="F7706" s="12" t="s">
        <v>905</v>
      </c>
      <c r="G7706" s="4" t="s">
        <v>931</v>
      </c>
      <c r="H7706" s="32">
        <v>3.42</v>
      </c>
      <c r="I7706" s="4"/>
      <c r="J7706" s="4" t="s">
        <v>856</v>
      </c>
      <c r="K7706" s="4"/>
      <c r="L7706" s="4">
        <v>1</v>
      </c>
      <c r="M7706" s="4" t="s">
        <v>1447</v>
      </c>
      <c r="N7706" s="4"/>
    </row>
    <row r="7707" spans="1:14" hidden="1" x14ac:dyDescent="0.3">
      <c r="A7707" s="4" t="s">
        <v>603</v>
      </c>
      <c r="B7707" s="4">
        <v>69</v>
      </c>
      <c r="C7707" s="4">
        <v>69</v>
      </c>
      <c r="D7707" s="4">
        <v>432</v>
      </c>
      <c r="E7707" s="4" t="s">
        <v>861</v>
      </c>
      <c r="F7707" s="12" t="s">
        <v>906</v>
      </c>
      <c r="G7707" s="4" t="s">
        <v>931</v>
      </c>
      <c r="H7707" s="32">
        <v>3.4263500000000002</v>
      </c>
      <c r="I7707" s="4"/>
      <c r="J7707" s="4" t="s">
        <v>856</v>
      </c>
      <c r="K7707" s="4"/>
      <c r="L7707" s="4">
        <v>1</v>
      </c>
      <c r="M7707" s="4" t="s">
        <v>1447</v>
      </c>
      <c r="N7707" s="4"/>
    </row>
    <row r="7708" spans="1:14" hidden="1" x14ac:dyDescent="0.3">
      <c r="A7708" s="4" t="s">
        <v>603</v>
      </c>
      <c r="B7708" s="4">
        <v>69</v>
      </c>
      <c r="C7708" s="4">
        <v>69</v>
      </c>
      <c r="D7708" s="4">
        <v>432</v>
      </c>
      <c r="E7708" s="4" t="s">
        <v>861</v>
      </c>
      <c r="F7708" s="12" t="s">
        <v>903</v>
      </c>
      <c r="G7708" s="4" t="s">
        <v>931</v>
      </c>
      <c r="H7708" s="32">
        <v>3.4793500000000002</v>
      </c>
      <c r="I7708" s="4"/>
      <c r="J7708" s="4" t="s">
        <v>856</v>
      </c>
      <c r="K7708" s="4"/>
      <c r="L7708" s="4">
        <v>1</v>
      </c>
      <c r="M7708" s="4" t="s">
        <v>1447</v>
      </c>
      <c r="N7708" s="4"/>
    </row>
    <row r="7709" spans="1:14" hidden="1" x14ac:dyDescent="0.3">
      <c r="A7709" s="4" t="s">
        <v>603</v>
      </c>
      <c r="B7709" s="4">
        <v>69</v>
      </c>
      <c r="C7709" s="4">
        <v>69</v>
      </c>
      <c r="D7709" s="4">
        <v>432</v>
      </c>
      <c r="E7709" s="4" t="s">
        <v>861</v>
      </c>
      <c r="F7709" s="12" t="s">
        <v>907</v>
      </c>
      <c r="G7709" s="4" t="s">
        <v>931</v>
      </c>
      <c r="H7709" s="32">
        <v>3.4538500000000001</v>
      </c>
      <c r="I7709" s="4"/>
      <c r="J7709" s="4" t="s">
        <v>856</v>
      </c>
      <c r="K7709" s="4"/>
      <c r="L7709" s="4">
        <v>1</v>
      </c>
      <c r="M7709" s="4" t="s">
        <v>1447</v>
      </c>
      <c r="N7709" s="4"/>
    </row>
    <row r="7710" spans="1:14" hidden="1" x14ac:dyDescent="0.3">
      <c r="A7710" s="4" t="s">
        <v>603</v>
      </c>
      <c r="B7710" s="4">
        <v>69</v>
      </c>
      <c r="C7710" s="4">
        <v>69</v>
      </c>
      <c r="D7710" s="4">
        <v>432</v>
      </c>
      <c r="E7710" s="4" t="s">
        <v>861</v>
      </c>
      <c r="F7710" s="12" t="s">
        <v>908</v>
      </c>
      <c r="G7710" s="4" t="s">
        <v>931</v>
      </c>
      <c r="H7710" s="32">
        <v>3.4367999999999999</v>
      </c>
      <c r="I7710" s="4"/>
      <c r="J7710" s="4" t="s">
        <v>856</v>
      </c>
      <c r="K7710" s="4"/>
      <c r="L7710" s="4">
        <v>1</v>
      </c>
      <c r="M7710" s="4" t="s">
        <v>1447</v>
      </c>
      <c r="N7710" s="4"/>
    </row>
    <row r="7711" spans="1:14" hidden="1" x14ac:dyDescent="0.3">
      <c r="A7711" s="4" t="s">
        <v>603</v>
      </c>
      <c r="B7711" s="4">
        <v>69</v>
      </c>
      <c r="C7711" s="4">
        <v>69</v>
      </c>
      <c r="D7711" s="4">
        <v>432</v>
      </c>
      <c r="E7711" s="4" t="s">
        <v>861</v>
      </c>
      <c r="F7711" s="12" t="s">
        <v>909</v>
      </c>
      <c r="G7711" s="4" t="s">
        <v>931</v>
      </c>
      <c r="H7711" s="32">
        <v>3.4380500000000001</v>
      </c>
      <c r="I7711" s="4"/>
      <c r="J7711" s="4" t="s">
        <v>856</v>
      </c>
      <c r="K7711" s="4"/>
      <c r="L7711" s="4">
        <v>1</v>
      </c>
      <c r="M7711" s="4" t="s">
        <v>1447</v>
      </c>
      <c r="N7711" s="4"/>
    </row>
    <row r="7712" spans="1:14" hidden="1" x14ac:dyDescent="0.3">
      <c r="A7712" s="4" t="s">
        <v>603</v>
      </c>
      <c r="B7712" s="4">
        <v>69</v>
      </c>
      <c r="C7712" s="4">
        <v>69</v>
      </c>
      <c r="D7712" s="4">
        <v>432</v>
      </c>
      <c r="E7712" s="4" t="s">
        <v>861</v>
      </c>
      <c r="F7712" s="12" t="s">
        <v>910</v>
      </c>
      <c r="G7712" s="4" t="s">
        <v>931</v>
      </c>
      <c r="H7712" s="32">
        <v>3.5140000000000002</v>
      </c>
      <c r="I7712" s="4"/>
      <c r="J7712" s="4" t="s">
        <v>856</v>
      </c>
      <c r="K7712" s="4"/>
      <c r="L7712" s="4">
        <v>1</v>
      </c>
      <c r="M7712" s="4" t="s">
        <v>1447</v>
      </c>
      <c r="N7712" s="4"/>
    </row>
    <row r="7713" spans="1:14" hidden="1" x14ac:dyDescent="0.3">
      <c r="A7713" s="4" t="s">
        <v>603</v>
      </c>
      <c r="B7713" s="4">
        <v>69</v>
      </c>
      <c r="C7713" s="4">
        <v>69</v>
      </c>
      <c r="D7713" s="4">
        <v>432</v>
      </c>
      <c r="E7713" s="4" t="s">
        <v>861</v>
      </c>
      <c r="F7713" s="12" t="s">
        <v>911</v>
      </c>
      <c r="G7713" s="4" t="s">
        <v>931</v>
      </c>
      <c r="H7713" s="32">
        <v>3.5947</v>
      </c>
      <c r="I7713" s="4"/>
      <c r="J7713" s="4" t="s">
        <v>856</v>
      </c>
      <c r="K7713" s="4"/>
      <c r="L7713" s="4">
        <v>1</v>
      </c>
      <c r="M7713" s="4" t="s">
        <v>1447</v>
      </c>
      <c r="N7713" s="4"/>
    </row>
    <row r="7714" spans="1:14" hidden="1" x14ac:dyDescent="0.3">
      <c r="A7714" s="4" t="s">
        <v>603</v>
      </c>
      <c r="B7714" s="4">
        <v>69</v>
      </c>
      <c r="C7714" s="4">
        <v>69</v>
      </c>
      <c r="D7714" s="4">
        <v>432</v>
      </c>
      <c r="E7714" s="4" t="s">
        <v>861</v>
      </c>
      <c r="F7714" s="12" t="s">
        <v>916</v>
      </c>
      <c r="G7714" s="4" t="s">
        <v>931</v>
      </c>
      <c r="H7714" s="32">
        <v>3.52155</v>
      </c>
      <c r="I7714" s="4"/>
      <c r="J7714" s="4" t="s">
        <v>856</v>
      </c>
      <c r="K7714" s="4"/>
      <c r="L7714" s="4">
        <v>1</v>
      </c>
      <c r="M7714" s="4" t="s">
        <v>1447</v>
      </c>
      <c r="N7714" s="4"/>
    </row>
    <row r="7715" spans="1:14" hidden="1" x14ac:dyDescent="0.3">
      <c r="A7715" s="4" t="s">
        <v>603</v>
      </c>
      <c r="B7715" s="4">
        <v>69</v>
      </c>
      <c r="C7715" s="4">
        <v>69</v>
      </c>
      <c r="D7715" s="4">
        <v>432</v>
      </c>
      <c r="E7715" s="4" t="s">
        <v>861</v>
      </c>
      <c r="F7715" s="12" t="s">
        <v>921</v>
      </c>
      <c r="G7715" s="4" t="s">
        <v>931</v>
      </c>
      <c r="H7715" s="32">
        <v>3.5669499999999998</v>
      </c>
      <c r="I7715" s="4"/>
      <c r="J7715" s="4" t="s">
        <v>856</v>
      </c>
      <c r="K7715" s="4"/>
      <c r="L7715" s="4">
        <v>1</v>
      </c>
      <c r="M7715" s="4" t="s">
        <v>1447</v>
      </c>
      <c r="N7715" s="4"/>
    </row>
    <row r="7716" spans="1:14" hidden="1" x14ac:dyDescent="0.3">
      <c r="A7716" s="4" t="s">
        <v>603</v>
      </c>
      <c r="B7716" s="4">
        <v>69</v>
      </c>
      <c r="C7716" s="4">
        <v>69</v>
      </c>
      <c r="D7716" s="4">
        <v>432</v>
      </c>
      <c r="E7716" s="4" t="s">
        <v>861</v>
      </c>
      <c r="F7716" s="12" t="s">
        <v>1144</v>
      </c>
      <c r="G7716" s="4" t="s">
        <v>931</v>
      </c>
      <c r="H7716" s="32">
        <v>3.6132</v>
      </c>
      <c r="I7716" s="4"/>
      <c r="J7716" s="4" t="s">
        <v>856</v>
      </c>
      <c r="K7716" s="4"/>
      <c r="L7716" s="4">
        <v>1</v>
      </c>
      <c r="M7716" s="4" t="s">
        <v>1447</v>
      </c>
      <c r="N7716" s="4"/>
    </row>
    <row r="7717" spans="1:14" hidden="1" x14ac:dyDescent="0.3">
      <c r="A7717" s="4" t="s">
        <v>603</v>
      </c>
      <c r="B7717" s="4">
        <v>69</v>
      </c>
      <c r="C7717" s="4">
        <v>69</v>
      </c>
      <c r="D7717" s="4">
        <v>432</v>
      </c>
      <c r="E7717" s="4" t="s">
        <v>861</v>
      </c>
      <c r="F7717" s="12" t="s">
        <v>1148</v>
      </c>
      <c r="G7717" s="4" t="s">
        <v>931</v>
      </c>
      <c r="H7717" s="32">
        <v>3.6254</v>
      </c>
      <c r="I7717" s="4"/>
      <c r="J7717" s="4" t="s">
        <v>856</v>
      </c>
      <c r="K7717" s="4"/>
      <c r="L7717" s="4">
        <v>1</v>
      </c>
      <c r="M7717" s="4" t="s">
        <v>1447</v>
      </c>
      <c r="N7717" s="4"/>
    </row>
    <row r="7718" spans="1:14" hidden="1" x14ac:dyDescent="0.3">
      <c r="A7718" s="4" t="s">
        <v>603</v>
      </c>
      <c r="B7718" s="4">
        <v>69</v>
      </c>
      <c r="C7718" s="4">
        <v>69</v>
      </c>
      <c r="D7718" s="4">
        <v>432</v>
      </c>
      <c r="E7718" s="4" t="s">
        <v>861</v>
      </c>
      <c r="F7718" s="12" t="s">
        <v>922</v>
      </c>
      <c r="G7718" s="4" t="s">
        <v>1760</v>
      </c>
      <c r="H7718" s="30">
        <v>4.0883226469037117</v>
      </c>
      <c r="I7718" s="4"/>
      <c r="J7718" s="4" t="s">
        <v>856</v>
      </c>
      <c r="K7718" s="4"/>
      <c r="L7718" s="4">
        <v>1</v>
      </c>
      <c r="M7718" s="4" t="s">
        <v>1904</v>
      </c>
      <c r="N7718" s="4"/>
    </row>
    <row r="7719" spans="1:14" hidden="1" x14ac:dyDescent="0.3">
      <c r="A7719" s="4" t="s">
        <v>603</v>
      </c>
      <c r="B7719" s="4">
        <v>69</v>
      </c>
      <c r="C7719" s="4">
        <v>69</v>
      </c>
      <c r="D7719" s="4">
        <v>432</v>
      </c>
      <c r="E7719" s="4" t="s">
        <v>861</v>
      </c>
      <c r="F7719" s="12" t="s">
        <v>904</v>
      </c>
      <c r="G7719" s="4" t="s">
        <v>1760</v>
      </c>
      <c r="H7719" s="30">
        <v>3.0036720733575337</v>
      </c>
      <c r="I7719" s="4"/>
      <c r="J7719" s="4" t="s">
        <v>856</v>
      </c>
      <c r="K7719" s="4"/>
      <c r="L7719" s="4">
        <v>1</v>
      </c>
      <c r="M7719" s="4" t="s">
        <v>1904</v>
      </c>
      <c r="N7719" s="4"/>
    </row>
    <row r="7720" spans="1:14" hidden="1" x14ac:dyDescent="0.3">
      <c r="A7720" s="4" t="s">
        <v>603</v>
      </c>
      <c r="B7720" s="4">
        <v>69</v>
      </c>
      <c r="C7720" s="4">
        <v>69</v>
      </c>
      <c r="D7720" s="4">
        <v>432</v>
      </c>
      <c r="E7720" s="4" t="s">
        <v>861</v>
      </c>
      <c r="F7720" s="12" t="s">
        <v>905</v>
      </c>
      <c r="G7720" s="4" t="s">
        <v>1760</v>
      </c>
      <c r="H7720" s="30">
        <v>3.9729678018914338</v>
      </c>
      <c r="I7720" s="4"/>
      <c r="J7720" s="4" t="s">
        <v>856</v>
      </c>
      <c r="K7720" s="4"/>
      <c r="L7720" s="4">
        <v>1</v>
      </c>
      <c r="M7720" s="4" t="s">
        <v>1904</v>
      </c>
      <c r="N7720" s="4"/>
    </row>
    <row r="7721" spans="1:14" hidden="1" x14ac:dyDescent="0.3">
      <c r="A7721" s="4" t="s">
        <v>603</v>
      </c>
      <c r="B7721" s="4">
        <v>69</v>
      </c>
      <c r="C7721" s="4">
        <v>69</v>
      </c>
      <c r="D7721" s="4">
        <v>432</v>
      </c>
      <c r="E7721" s="4" t="s">
        <v>861</v>
      </c>
      <c r="F7721" s="12" t="s">
        <v>906</v>
      </c>
      <c r="G7721" s="4" t="s">
        <v>1760</v>
      </c>
      <c r="H7721" s="30">
        <v>3.5672762822194142</v>
      </c>
      <c r="I7721" s="4"/>
      <c r="J7721" s="4" t="s">
        <v>856</v>
      </c>
      <c r="K7721" s="4"/>
      <c r="L7721" s="4">
        <v>1</v>
      </c>
      <c r="M7721" s="4" t="s">
        <v>1904</v>
      </c>
      <c r="N7721" s="4"/>
    </row>
    <row r="7722" spans="1:14" hidden="1" x14ac:dyDescent="0.3">
      <c r="A7722" s="4" t="s">
        <v>603</v>
      </c>
      <c r="B7722" s="4">
        <v>69</v>
      </c>
      <c r="C7722" s="4">
        <v>69</v>
      </c>
      <c r="D7722" s="4">
        <v>432</v>
      </c>
      <c r="E7722" s="4" t="s">
        <v>861</v>
      </c>
      <c r="F7722" s="12" t="s">
        <v>903</v>
      </c>
      <c r="G7722" s="4" t="s">
        <v>1760</v>
      </c>
      <c r="H7722" s="30">
        <v>4.4283170080142478</v>
      </c>
      <c r="I7722" s="4"/>
      <c r="J7722" s="4" t="s">
        <v>856</v>
      </c>
      <c r="K7722" s="4"/>
      <c r="L7722" s="4">
        <v>1</v>
      </c>
      <c r="M7722" s="4" t="s">
        <v>1904</v>
      </c>
      <c r="N7722" s="4"/>
    </row>
    <row r="7723" spans="1:14" hidden="1" x14ac:dyDescent="0.3">
      <c r="A7723" s="4" t="s">
        <v>603</v>
      </c>
      <c r="B7723" s="4">
        <v>69</v>
      </c>
      <c r="C7723" s="4">
        <v>69</v>
      </c>
      <c r="D7723" s="4">
        <v>432</v>
      </c>
      <c r="E7723" s="4" t="s">
        <v>861</v>
      </c>
      <c r="F7723" s="12" t="s">
        <v>907</v>
      </c>
      <c r="G7723" s="4" t="s">
        <v>1760</v>
      </c>
      <c r="H7723" s="30">
        <v>3.8323224852071012</v>
      </c>
      <c r="I7723" s="4"/>
      <c r="J7723" s="4" t="s">
        <v>856</v>
      </c>
      <c r="K7723" s="4"/>
      <c r="L7723" s="4">
        <v>1</v>
      </c>
      <c r="M7723" s="4" t="s">
        <v>1904</v>
      </c>
      <c r="N7723" s="4"/>
    </row>
    <row r="7724" spans="1:14" hidden="1" x14ac:dyDescent="0.3">
      <c r="A7724" s="4" t="s">
        <v>603</v>
      </c>
      <c r="B7724" s="4">
        <v>69</v>
      </c>
      <c r="C7724" s="4">
        <v>69</v>
      </c>
      <c r="D7724" s="4">
        <v>432</v>
      </c>
      <c r="E7724" s="4" t="s">
        <v>861</v>
      </c>
      <c r="F7724" s="12" t="s">
        <v>908</v>
      </c>
      <c r="G7724" s="4" t="s">
        <v>1760</v>
      </c>
      <c r="H7724" s="30">
        <v>4.1514758599649149</v>
      </c>
      <c r="I7724" s="4"/>
      <c r="J7724" s="4" t="s">
        <v>856</v>
      </c>
      <c r="K7724" s="4"/>
      <c r="L7724" s="4">
        <v>1</v>
      </c>
      <c r="M7724" s="4" t="s">
        <v>1904</v>
      </c>
      <c r="N7724" s="4"/>
    </row>
    <row r="7725" spans="1:14" hidden="1" x14ac:dyDescent="0.3">
      <c r="A7725" s="4" t="s">
        <v>603</v>
      </c>
      <c r="B7725" s="4">
        <v>69</v>
      </c>
      <c r="C7725" s="4">
        <v>69</v>
      </c>
      <c r="D7725" s="4">
        <v>432</v>
      </c>
      <c r="E7725" s="4" t="s">
        <v>861</v>
      </c>
      <c r="F7725" s="12" t="s">
        <v>909</v>
      </c>
      <c r="G7725" s="4" t="s">
        <v>1760</v>
      </c>
      <c r="H7725" s="30">
        <v>3.6584750330768858</v>
      </c>
      <c r="I7725" s="4"/>
      <c r="J7725" s="4" t="s">
        <v>856</v>
      </c>
      <c r="K7725" s="4"/>
      <c r="L7725" s="4">
        <v>1</v>
      </c>
      <c r="M7725" s="4" t="s">
        <v>1904</v>
      </c>
      <c r="N7725" s="4"/>
    </row>
    <row r="7726" spans="1:14" hidden="1" x14ac:dyDescent="0.3">
      <c r="A7726" s="4" t="s">
        <v>603</v>
      </c>
      <c r="B7726" s="4">
        <v>69</v>
      </c>
      <c r="C7726" s="4">
        <v>69</v>
      </c>
      <c r="D7726" s="4">
        <v>432</v>
      </c>
      <c r="E7726" s="4" t="s">
        <v>861</v>
      </c>
      <c r="F7726" s="12" t="s">
        <v>910</v>
      </c>
      <c r="G7726" s="4" t="s">
        <v>1760</v>
      </c>
      <c r="H7726" s="30">
        <v>3.9689356960950768</v>
      </c>
      <c r="I7726" s="4"/>
      <c r="J7726" s="4" t="s">
        <v>856</v>
      </c>
      <c r="K7726" s="4"/>
      <c r="L7726" s="4">
        <v>1</v>
      </c>
      <c r="M7726" s="4" t="s">
        <v>1904</v>
      </c>
      <c r="N7726" s="4"/>
    </row>
    <row r="7727" spans="1:14" hidden="1" x14ac:dyDescent="0.3">
      <c r="A7727" s="4" t="s">
        <v>603</v>
      </c>
      <c r="B7727" s="4">
        <v>69</v>
      </c>
      <c r="C7727" s="4">
        <v>69</v>
      </c>
      <c r="D7727" s="4">
        <v>432</v>
      </c>
      <c r="E7727" s="4" t="s">
        <v>861</v>
      </c>
      <c r="F7727" s="12" t="s">
        <v>911</v>
      </c>
      <c r="G7727" s="4" t="s">
        <v>1760</v>
      </c>
      <c r="H7727" s="30">
        <v>4.3728202044497895</v>
      </c>
      <c r="I7727" s="4"/>
      <c r="J7727" s="4" t="s">
        <v>856</v>
      </c>
      <c r="K7727" s="4"/>
      <c r="L7727" s="4">
        <v>1</v>
      </c>
      <c r="M7727" s="4" t="s">
        <v>1904</v>
      </c>
      <c r="N7727" s="4"/>
    </row>
    <row r="7728" spans="1:14" hidden="1" x14ac:dyDescent="0.3">
      <c r="A7728" s="4" t="s">
        <v>603</v>
      </c>
      <c r="B7728" s="4">
        <v>69</v>
      </c>
      <c r="C7728" s="4">
        <v>69</v>
      </c>
      <c r="D7728" s="4">
        <v>432</v>
      </c>
      <c r="E7728" s="4" t="s">
        <v>861</v>
      </c>
      <c r="F7728" s="12" t="s">
        <v>916</v>
      </c>
      <c r="G7728" s="4" t="s">
        <v>1760</v>
      </c>
      <c r="H7728" s="30">
        <v>3.6435098752088044</v>
      </c>
      <c r="I7728" s="4"/>
      <c r="J7728" s="4" t="s">
        <v>856</v>
      </c>
      <c r="K7728" s="4"/>
      <c r="L7728" s="4">
        <v>1</v>
      </c>
      <c r="M7728" s="4" t="s">
        <v>1904</v>
      </c>
      <c r="N7728" s="4"/>
    </row>
    <row r="7729" spans="1:14" hidden="1" x14ac:dyDescent="0.3">
      <c r="A7729" s="4" t="s">
        <v>603</v>
      </c>
      <c r="B7729" s="4">
        <v>69</v>
      </c>
      <c r="C7729" s="4">
        <v>69</v>
      </c>
      <c r="D7729" s="4">
        <v>432</v>
      </c>
      <c r="E7729" s="4" t="s">
        <v>861</v>
      </c>
      <c r="F7729" s="12" t="s">
        <v>921</v>
      </c>
      <c r="G7729" s="4" t="s">
        <v>1760</v>
      </c>
      <c r="H7729" s="30">
        <v>4.4998522982393947</v>
      </c>
      <c r="I7729" s="4"/>
      <c r="J7729" s="4" t="s">
        <v>856</v>
      </c>
      <c r="K7729" s="4"/>
      <c r="L7729" s="4">
        <v>1</v>
      </c>
      <c r="M7729" s="4" t="s">
        <v>1904</v>
      </c>
      <c r="N7729" s="4"/>
    </row>
    <row r="7730" spans="1:14" hidden="1" x14ac:dyDescent="0.3">
      <c r="A7730" s="4" t="s">
        <v>603</v>
      </c>
      <c r="B7730" s="4">
        <v>69</v>
      </c>
      <c r="C7730" s="4">
        <v>69</v>
      </c>
      <c r="D7730" s="4">
        <v>432</v>
      </c>
      <c r="E7730" s="4" t="s">
        <v>861</v>
      </c>
      <c r="F7730" s="12" t="s">
        <v>1144</v>
      </c>
      <c r="G7730" s="4" t="s">
        <v>1760</v>
      </c>
      <c r="H7730" s="30">
        <v>3.9193096492211144</v>
      </c>
      <c r="I7730" s="4"/>
      <c r="J7730" s="4" t="s">
        <v>856</v>
      </c>
      <c r="K7730" s="4"/>
      <c r="L7730" s="4">
        <v>1</v>
      </c>
      <c r="M7730" s="4" t="s">
        <v>1904</v>
      </c>
      <c r="N7730" s="4"/>
    </row>
    <row r="7731" spans="1:14" hidden="1" x14ac:dyDescent="0.3">
      <c r="A7731" s="4" t="s">
        <v>603</v>
      </c>
      <c r="B7731" s="4">
        <v>69</v>
      </c>
      <c r="C7731" s="4">
        <v>69</v>
      </c>
      <c r="D7731" s="4">
        <v>432</v>
      </c>
      <c r="E7731" s="4" t="s">
        <v>861</v>
      </c>
      <c r="F7731" s="12" t="s">
        <v>1148</v>
      </c>
      <c r="G7731" s="4" t="s">
        <v>1760</v>
      </c>
      <c r="H7731" s="30">
        <v>3.8457558567076373</v>
      </c>
      <c r="I7731" s="4"/>
      <c r="J7731" s="4" t="s">
        <v>856</v>
      </c>
      <c r="K7731" s="4"/>
      <c r="L7731" s="4">
        <v>1</v>
      </c>
      <c r="M7731" s="4" t="s">
        <v>1904</v>
      </c>
      <c r="N7731" s="4"/>
    </row>
    <row r="7732" spans="1:14" hidden="1" x14ac:dyDescent="0.3">
      <c r="A7732" s="4" t="s">
        <v>603</v>
      </c>
      <c r="B7732" s="4">
        <v>69</v>
      </c>
      <c r="C7732" s="4">
        <v>69</v>
      </c>
      <c r="D7732" s="4">
        <v>432</v>
      </c>
      <c r="E7732" s="4" t="s">
        <v>861</v>
      </c>
      <c r="F7732" s="12" t="s">
        <v>922</v>
      </c>
      <c r="G7732" s="4" t="s">
        <v>1759</v>
      </c>
      <c r="H7732" s="30">
        <v>0.73645000000000005</v>
      </c>
      <c r="I7732" s="4"/>
      <c r="J7732" s="4" t="s">
        <v>856</v>
      </c>
      <c r="K7732" s="4"/>
      <c r="L7732" s="4">
        <v>1</v>
      </c>
      <c r="M7732" s="4" t="s">
        <v>1447</v>
      </c>
      <c r="N7732" s="4"/>
    </row>
    <row r="7733" spans="1:14" hidden="1" x14ac:dyDescent="0.3">
      <c r="A7733" s="4" t="s">
        <v>603</v>
      </c>
      <c r="B7733" s="4">
        <v>69</v>
      </c>
      <c r="C7733" s="4">
        <v>69</v>
      </c>
      <c r="D7733" s="4">
        <v>432</v>
      </c>
      <c r="E7733" s="4" t="s">
        <v>861</v>
      </c>
      <c r="F7733" s="12" t="s">
        <v>904</v>
      </c>
      <c r="G7733" s="4" t="s">
        <v>1759</v>
      </c>
      <c r="H7733" s="30">
        <v>0.71572999999999998</v>
      </c>
      <c r="I7733" s="4"/>
      <c r="J7733" s="4" t="s">
        <v>856</v>
      </c>
      <c r="K7733" s="4"/>
      <c r="L7733" s="4">
        <v>1</v>
      </c>
      <c r="M7733" s="4" t="s">
        <v>1447</v>
      </c>
      <c r="N7733" s="4"/>
    </row>
    <row r="7734" spans="1:14" hidden="1" x14ac:dyDescent="0.3">
      <c r="A7734" s="4" t="s">
        <v>603</v>
      </c>
      <c r="B7734" s="4">
        <v>69</v>
      </c>
      <c r="C7734" s="4">
        <v>69</v>
      </c>
      <c r="D7734" s="4">
        <v>432</v>
      </c>
      <c r="E7734" s="4" t="s">
        <v>861</v>
      </c>
      <c r="F7734" s="12" t="s">
        <v>905</v>
      </c>
      <c r="G7734" s="4" t="s">
        <v>1759</v>
      </c>
      <c r="H7734" s="30">
        <v>0.72677499999999995</v>
      </c>
      <c r="I7734" s="4"/>
      <c r="J7734" s="4" t="s">
        <v>856</v>
      </c>
      <c r="K7734" s="4"/>
      <c r="L7734" s="4">
        <v>1</v>
      </c>
      <c r="M7734" s="4" t="s">
        <v>1447</v>
      </c>
      <c r="N7734" s="4"/>
    </row>
    <row r="7735" spans="1:14" hidden="1" x14ac:dyDescent="0.3">
      <c r="A7735" s="4" t="s">
        <v>603</v>
      </c>
      <c r="B7735" s="4">
        <v>69</v>
      </c>
      <c r="C7735" s="4">
        <v>69</v>
      </c>
      <c r="D7735" s="4">
        <v>432</v>
      </c>
      <c r="E7735" s="4" t="s">
        <v>861</v>
      </c>
      <c r="F7735" s="12" t="s">
        <v>906</v>
      </c>
      <c r="G7735" s="4" t="s">
        <v>1759</v>
      </c>
      <c r="H7735" s="30">
        <v>0.74804000000000004</v>
      </c>
      <c r="I7735" s="4"/>
      <c r="J7735" s="4" t="s">
        <v>856</v>
      </c>
      <c r="K7735" s="4"/>
      <c r="L7735" s="4">
        <v>1</v>
      </c>
      <c r="M7735" s="4" t="s">
        <v>1447</v>
      </c>
      <c r="N7735" s="4"/>
    </row>
    <row r="7736" spans="1:14" hidden="1" x14ac:dyDescent="0.3">
      <c r="A7736" s="4" t="s">
        <v>603</v>
      </c>
      <c r="B7736" s="4">
        <v>69</v>
      </c>
      <c r="C7736" s="4">
        <v>69</v>
      </c>
      <c r="D7736" s="4">
        <v>432</v>
      </c>
      <c r="E7736" s="4" t="s">
        <v>861</v>
      </c>
      <c r="F7736" s="12" t="s">
        <v>903</v>
      </c>
      <c r="G7736" s="4" t="s">
        <v>1759</v>
      </c>
      <c r="H7736" s="30">
        <v>0.74595</v>
      </c>
      <c r="I7736" s="4"/>
      <c r="J7736" s="4" t="s">
        <v>856</v>
      </c>
      <c r="K7736" s="4"/>
      <c r="L7736" s="4">
        <v>1</v>
      </c>
      <c r="M7736" s="4" t="s">
        <v>1447</v>
      </c>
      <c r="N7736" s="4"/>
    </row>
    <row r="7737" spans="1:14" hidden="1" x14ac:dyDescent="0.3">
      <c r="A7737" s="4" t="s">
        <v>603</v>
      </c>
      <c r="B7737" s="4">
        <v>69</v>
      </c>
      <c r="C7737" s="4">
        <v>69</v>
      </c>
      <c r="D7737" s="4">
        <v>432</v>
      </c>
      <c r="E7737" s="4" t="s">
        <v>861</v>
      </c>
      <c r="F7737" s="12" t="s">
        <v>907</v>
      </c>
      <c r="G7737" s="4" t="s">
        <v>1759</v>
      </c>
      <c r="H7737" s="30">
        <v>0.77719500000000008</v>
      </c>
      <c r="I7737" s="4"/>
      <c r="J7737" s="4" t="s">
        <v>856</v>
      </c>
      <c r="K7737" s="4"/>
      <c r="L7737" s="4">
        <v>1</v>
      </c>
      <c r="M7737" s="4" t="s">
        <v>1447</v>
      </c>
      <c r="N7737" s="4"/>
    </row>
    <row r="7738" spans="1:14" hidden="1" x14ac:dyDescent="0.3">
      <c r="A7738" s="4" t="s">
        <v>603</v>
      </c>
      <c r="B7738" s="4">
        <v>69</v>
      </c>
      <c r="C7738" s="4">
        <v>69</v>
      </c>
      <c r="D7738" s="4">
        <v>432</v>
      </c>
      <c r="E7738" s="4" t="s">
        <v>861</v>
      </c>
      <c r="F7738" s="12" t="s">
        <v>908</v>
      </c>
      <c r="G7738" s="4" t="s">
        <v>1759</v>
      </c>
      <c r="H7738" s="30">
        <v>0.81645000000000001</v>
      </c>
      <c r="I7738" s="4"/>
      <c r="J7738" s="4" t="s">
        <v>856</v>
      </c>
      <c r="K7738" s="4"/>
      <c r="L7738" s="4">
        <v>1</v>
      </c>
      <c r="M7738" s="4" t="s">
        <v>1447</v>
      </c>
      <c r="N7738" s="4"/>
    </row>
    <row r="7739" spans="1:14" hidden="1" x14ac:dyDescent="0.3">
      <c r="A7739" s="4" t="s">
        <v>603</v>
      </c>
      <c r="B7739" s="4">
        <v>69</v>
      </c>
      <c r="C7739" s="4">
        <v>69</v>
      </c>
      <c r="D7739" s="4">
        <v>432</v>
      </c>
      <c r="E7739" s="4" t="s">
        <v>861</v>
      </c>
      <c r="F7739" s="12" t="s">
        <v>909</v>
      </c>
      <c r="G7739" s="4" t="s">
        <v>1759</v>
      </c>
      <c r="H7739" s="30">
        <v>0.74658500000000005</v>
      </c>
      <c r="I7739" s="4"/>
      <c r="J7739" s="4" t="s">
        <v>856</v>
      </c>
      <c r="K7739" s="4"/>
      <c r="L7739" s="4">
        <v>1</v>
      </c>
      <c r="M7739" s="4" t="s">
        <v>1447</v>
      </c>
      <c r="N7739" s="4"/>
    </row>
    <row r="7740" spans="1:14" hidden="1" x14ac:dyDescent="0.3">
      <c r="A7740" s="4" t="s">
        <v>603</v>
      </c>
      <c r="B7740" s="4">
        <v>69</v>
      </c>
      <c r="C7740" s="4">
        <v>69</v>
      </c>
      <c r="D7740" s="4">
        <v>432</v>
      </c>
      <c r="E7740" s="4" t="s">
        <v>861</v>
      </c>
      <c r="F7740" s="12" t="s">
        <v>910</v>
      </c>
      <c r="G7740" s="4" t="s">
        <v>1759</v>
      </c>
      <c r="H7740" s="30">
        <v>0.74806499999999998</v>
      </c>
      <c r="I7740" s="4"/>
      <c r="J7740" s="4" t="s">
        <v>856</v>
      </c>
      <c r="K7740" s="4"/>
      <c r="L7740" s="4">
        <v>1</v>
      </c>
      <c r="M7740" s="4" t="s">
        <v>1447</v>
      </c>
      <c r="N7740" s="4"/>
    </row>
    <row r="7741" spans="1:14" hidden="1" x14ac:dyDescent="0.3">
      <c r="A7741" s="4" t="s">
        <v>603</v>
      </c>
      <c r="B7741" s="4">
        <v>69</v>
      </c>
      <c r="C7741" s="4">
        <v>69</v>
      </c>
      <c r="D7741" s="4">
        <v>432</v>
      </c>
      <c r="E7741" s="4" t="s">
        <v>861</v>
      </c>
      <c r="F7741" s="12" t="s">
        <v>911</v>
      </c>
      <c r="G7741" s="4" t="s">
        <v>1759</v>
      </c>
      <c r="H7741" s="30">
        <v>0.72720000000000007</v>
      </c>
      <c r="I7741" s="4"/>
      <c r="J7741" s="4" t="s">
        <v>856</v>
      </c>
      <c r="K7741" s="4"/>
      <c r="L7741" s="4">
        <v>1</v>
      </c>
      <c r="M7741" s="4" t="s">
        <v>1447</v>
      </c>
      <c r="N7741" s="4"/>
    </row>
    <row r="7742" spans="1:14" hidden="1" x14ac:dyDescent="0.3">
      <c r="A7742" s="4" t="s">
        <v>603</v>
      </c>
      <c r="B7742" s="4">
        <v>69</v>
      </c>
      <c r="C7742" s="4">
        <v>69</v>
      </c>
      <c r="D7742" s="4">
        <v>432</v>
      </c>
      <c r="E7742" s="4" t="s">
        <v>861</v>
      </c>
      <c r="F7742" s="12" t="s">
        <v>916</v>
      </c>
      <c r="G7742" s="4" t="s">
        <v>1759</v>
      </c>
      <c r="H7742" s="30">
        <v>0.74160000000000004</v>
      </c>
      <c r="I7742" s="4"/>
      <c r="J7742" s="4" t="s">
        <v>856</v>
      </c>
      <c r="K7742" s="4"/>
      <c r="L7742" s="4">
        <v>1</v>
      </c>
      <c r="M7742" s="4" t="s">
        <v>1447</v>
      </c>
      <c r="N7742" s="4"/>
    </row>
    <row r="7743" spans="1:14" hidden="1" x14ac:dyDescent="0.3">
      <c r="A7743" s="4" t="s">
        <v>603</v>
      </c>
      <c r="B7743" s="4">
        <v>69</v>
      </c>
      <c r="C7743" s="4">
        <v>69</v>
      </c>
      <c r="D7743" s="4">
        <v>432</v>
      </c>
      <c r="E7743" s="4" t="s">
        <v>861</v>
      </c>
      <c r="F7743" s="12" t="s">
        <v>921</v>
      </c>
      <c r="G7743" s="4" t="s">
        <v>1759</v>
      </c>
      <c r="H7743" s="30">
        <v>0.76164499999999991</v>
      </c>
      <c r="I7743" s="4"/>
      <c r="J7743" s="4" t="s">
        <v>856</v>
      </c>
      <c r="K7743" s="4"/>
      <c r="L7743" s="4">
        <v>1</v>
      </c>
      <c r="M7743" s="4" t="s">
        <v>1447</v>
      </c>
      <c r="N7743" s="4"/>
    </row>
    <row r="7744" spans="1:14" hidden="1" x14ac:dyDescent="0.3">
      <c r="A7744" s="4" t="s">
        <v>603</v>
      </c>
      <c r="B7744" s="4">
        <v>69</v>
      </c>
      <c r="C7744" s="4">
        <v>69</v>
      </c>
      <c r="D7744" s="4">
        <v>432</v>
      </c>
      <c r="E7744" s="4" t="s">
        <v>861</v>
      </c>
      <c r="F7744" s="12" t="s">
        <v>1144</v>
      </c>
      <c r="G7744" s="4" t="s">
        <v>1759</v>
      </c>
      <c r="H7744" s="30">
        <v>0.69944000000000006</v>
      </c>
      <c r="I7744" s="4"/>
      <c r="J7744" s="4" t="s">
        <v>856</v>
      </c>
      <c r="K7744" s="4"/>
      <c r="L7744" s="4">
        <v>1</v>
      </c>
      <c r="M7744" s="4" t="s">
        <v>1447</v>
      </c>
      <c r="N7744" s="4"/>
    </row>
    <row r="7745" spans="1:14" hidden="1" x14ac:dyDescent="0.3">
      <c r="A7745" s="4" t="s">
        <v>603</v>
      </c>
      <c r="B7745" s="4">
        <v>69</v>
      </c>
      <c r="C7745" s="4">
        <v>69</v>
      </c>
      <c r="D7745" s="4">
        <v>432</v>
      </c>
      <c r="E7745" s="4" t="s">
        <v>861</v>
      </c>
      <c r="F7745" s="12" t="s">
        <v>1148</v>
      </c>
      <c r="G7745" s="4" t="s">
        <v>1759</v>
      </c>
      <c r="H7745" s="30">
        <v>0.732155</v>
      </c>
      <c r="I7745" s="4"/>
      <c r="J7745" s="4" t="s">
        <v>856</v>
      </c>
      <c r="K7745" s="4"/>
      <c r="L7745" s="4">
        <v>1</v>
      </c>
      <c r="M7745" s="4" t="s">
        <v>1447</v>
      </c>
      <c r="N7745" s="4"/>
    </row>
    <row r="7746" spans="1:14" hidden="1" x14ac:dyDescent="0.3">
      <c r="A7746" s="4" t="s">
        <v>603</v>
      </c>
      <c r="B7746" s="4">
        <v>69</v>
      </c>
      <c r="C7746" s="4">
        <v>69</v>
      </c>
      <c r="D7746" s="4">
        <v>432</v>
      </c>
      <c r="E7746" s="4" t="s">
        <v>861</v>
      </c>
      <c r="F7746" s="4" t="s">
        <v>922</v>
      </c>
      <c r="G7746" s="4" t="s">
        <v>1476</v>
      </c>
      <c r="H7746" s="30">
        <v>2.6712000000000002</v>
      </c>
      <c r="I7746" s="4"/>
      <c r="J7746" s="4" t="s">
        <v>856</v>
      </c>
      <c r="K7746" s="4"/>
      <c r="L7746" s="4">
        <v>1</v>
      </c>
      <c r="M7746" s="4" t="s">
        <v>1447</v>
      </c>
      <c r="N7746" s="4"/>
    </row>
    <row r="7747" spans="1:14" hidden="1" x14ac:dyDescent="0.3">
      <c r="A7747" s="4" t="s">
        <v>603</v>
      </c>
      <c r="B7747" s="4">
        <v>69</v>
      </c>
      <c r="C7747" s="4">
        <v>69</v>
      </c>
      <c r="D7747" s="4">
        <v>432</v>
      </c>
      <c r="E7747" s="4" t="s">
        <v>861</v>
      </c>
      <c r="F7747" s="4" t="s">
        <v>904</v>
      </c>
      <c r="G7747" s="4" t="s">
        <v>1476</v>
      </c>
      <c r="H7747" s="30">
        <v>2.7043699999999999</v>
      </c>
      <c r="I7747" s="4"/>
      <c r="J7747" s="4" t="s">
        <v>856</v>
      </c>
      <c r="K7747" s="4"/>
      <c r="L7747" s="4">
        <v>1</v>
      </c>
      <c r="M7747" s="4" t="s">
        <v>1447</v>
      </c>
      <c r="N7747" s="4"/>
    </row>
    <row r="7748" spans="1:14" hidden="1" x14ac:dyDescent="0.3">
      <c r="A7748" s="4" t="s">
        <v>603</v>
      </c>
      <c r="B7748" s="4">
        <v>69</v>
      </c>
      <c r="C7748" s="4">
        <v>69</v>
      </c>
      <c r="D7748" s="4">
        <v>432</v>
      </c>
      <c r="E7748" s="4" t="s">
        <v>861</v>
      </c>
      <c r="F7748" s="4" t="s">
        <v>905</v>
      </c>
      <c r="G7748" s="4" t="s">
        <v>1476</v>
      </c>
      <c r="H7748" s="30">
        <v>2.693225</v>
      </c>
      <c r="I7748" s="4"/>
      <c r="J7748" s="4" t="s">
        <v>856</v>
      </c>
      <c r="K7748" s="4"/>
      <c r="L7748" s="4">
        <v>1</v>
      </c>
      <c r="M7748" s="4" t="s">
        <v>1447</v>
      </c>
      <c r="N7748" s="4"/>
    </row>
    <row r="7749" spans="1:14" hidden="1" x14ac:dyDescent="0.3">
      <c r="A7749" s="4" t="s">
        <v>603</v>
      </c>
      <c r="B7749" s="4">
        <v>69</v>
      </c>
      <c r="C7749" s="4">
        <v>69</v>
      </c>
      <c r="D7749" s="4">
        <v>432</v>
      </c>
      <c r="E7749" s="4" t="s">
        <v>861</v>
      </c>
      <c r="F7749" s="4" t="s">
        <v>906</v>
      </c>
      <c r="G7749" s="4" t="s">
        <v>1476</v>
      </c>
      <c r="H7749" s="30">
        <v>2.6783100000000002</v>
      </c>
      <c r="I7749" s="4"/>
      <c r="J7749" s="4" t="s">
        <v>856</v>
      </c>
      <c r="K7749" s="4"/>
      <c r="L7749" s="4">
        <v>1</v>
      </c>
      <c r="M7749" s="4" t="s">
        <v>1447</v>
      </c>
      <c r="N7749" s="4"/>
    </row>
    <row r="7750" spans="1:14" hidden="1" x14ac:dyDescent="0.3">
      <c r="A7750" s="4" t="s">
        <v>603</v>
      </c>
      <c r="B7750" s="4">
        <v>69</v>
      </c>
      <c r="C7750" s="4">
        <v>69</v>
      </c>
      <c r="D7750" s="4">
        <v>432</v>
      </c>
      <c r="E7750" s="4" t="s">
        <v>861</v>
      </c>
      <c r="F7750" s="4" t="s">
        <v>903</v>
      </c>
      <c r="G7750" s="4" t="s">
        <v>1476</v>
      </c>
      <c r="H7750" s="30">
        <v>2.7334000000000001</v>
      </c>
      <c r="I7750" s="4"/>
      <c r="J7750" s="4" t="s">
        <v>856</v>
      </c>
      <c r="K7750" s="4"/>
      <c r="L7750" s="4">
        <v>1</v>
      </c>
      <c r="M7750" s="4" t="s">
        <v>1447</v>
      </c>
      <c r="N7750" s="4"/>
    </row>
    <row r="7751" spans="1:14" hidden="1" x14ac:dyDescent="0.3">
      <c r="A7751" s="4" t="s">
        <v>603</v>
      </c>
      <c r="B7751" s="4">
        <v>69</v>
      </c>
      <c r="C7751" s="4">
        <v>69</v>
      </c>
      <c r="D7751" s="4">
        <v>432</v>
      </c>
      <c r="E7751" s="4" t="s">
        <v>861</v>
      </c>
      <c r="F7751" s="4" t="s">
        <v>907</v>
      </c>
      <c r="G7751" s="4" t="s">
        <v>1476</v>
      </c>
      <c r="H7751" s="30">
        <v>2.6766550000000002</v>
      </c>
      <c r="I7751" s="4"/>
      <c r="J7751" s="4" t="s">
        <v>856</v>
      </c>
      <c r="K7751" s="4"/>
      <c r="L7751" s="4">
        <v>1</v>
      </c>
      <c r="M7751" s="4" t="s">
        <v>1447</v>
      </c>
      <c r="N7751" s="4"/>
    </row>
    <row r="7752" spans="1:14" hidden="1" x14ac:dyDescent="0.3">
      <c r="A7752" s="4" t="s">
        <v>603</v>
      </c>
      <c r="B7752" s="4">
        <v>69</v>
      </c>
      <c r="C7752" s="4">
        <v>69</v>
      </c>
      <c r="D7752" s="4">
        <v>432</v>
      </c>
      <c r="E7752" s="4" t="s">
        <v>861</v>
      </c>
      <c r="F7752" s="4" t="s">
        <v>908</v>
      </c>
      <c r="G7752" s="4" t="s">
        <v>1476</v>
      </c>
      <c r="H7752" s="30">
        <v>2.6203499999999997</v>
      </c>
      <c r="I7752" s="4"/>
      <c r="J7752" s="4" t="s">
        <v>856</v>
      </c>
      <c r="K7752" s="4"/>
      <c r="L7752" s="4">
        <v>1</v>
      </c>
      <c r="M7752" s="4" t="s">
        <v>1447</v>
      </c>
      <c r="N7752" s="4"/>
    </row>
    <row r="7753" spans="1:14" hidden="1" x14ac:dyDescent="0.3">
      <c r="A7753" s="4" t="s">
        <v>603</v>
      </c>
      <c r="B7753" s="4">
        <v>69</v>
      </c>
      <c r="C7753" s="4">
        <v>69</v>
      </c>
      <c r="D7753" s="4">
        <v>432</v>
      </c>
      <c r="E7753" s="4" t="s">
        <v>861</v>
      </c>
      <c r="F7753" s="4" t="s">
        <v>909</v>
      </c>
      <c r="G7753" s="4" t="s">
        <v>1476</v>
      </c>
      <c r="H7753" s="30">
        <v>2.691465</v>
      </c>
      <c r="I7753" s="4"/>
      <c r="J7753" s="4" t="s">
        <v>856</v>
      </c>
      <c r="K7753" s="4"/>
      <c r="L7753" s="4">
        <v>1</v>
      </c>
      <c r="M7753" s="4" t="s">
        <v>1447</v>
      </c>
      <c r="N7753" s="4"/>
    </row>
    <row r="7754" spans="1:14" hidden="1" x14ac:dyDescent="0.3">
      <c r="A7754" s="4" t="s">
        <v>603</v>
      </c>
      <c r="B7754" s="4">
        <v>69</v>
      </c>
      <c r="C7754" s="4">
        <v>69</v>
      </c>
      <c r="D7754" s="4">
        <v>432</v>
      </c>
      <c r="E7754" s="4" t="s">
        <v>861</v>
      </c>
      <c r="F7754" s="4" t="s">
        <v>910</v>
      </c>
      <c r="G7754" s="4" t="s">
        <v>1476</v>
      </c>
      <c r="H7754" s="30">
        <v>2.7659350000000003</v>
      </c>
      <c r="I7754" s="4"/>
      <c r="J7754" s="4" t="s">
        <v>856</v>
      </c>
      <c r="K7754" s="4"/>
      <c r="L7754" s="4">
        <v>1</v>
      </c>
      <c r="M7754" s="4" t="s">
        <v>1447</v>
      </c>
      <c r="N7754" s="4"/>
    </row>
    <row r="7755" spans="1:14" hidden="1" x14ac:dyDescent="0.3">
      <c r="A7755" s="4" t="s">
        <v>603</v>
      </c>
      <c r="B7755" s="4">
        <v>69</v>
      </c>
      <c r="C7755" s="4">
        <v>69</v>
      </c>
      <c r="D7755" s="4">
        <v>432</v>
      </c>
      <c r="E7755" s="4" t="s">
        <v>861</v>
      </c>
      <c r="F7755" s="4" t="s">
        <v>911</v>
      </c>
      <c r="G7755" s="4" t="s">
        <v>1476</v>
      </c>
      <c r="H7755" s="30">
        <v>2.8674999999999997</v>
      </c>
      <c r="I7755" s="4"/>
      <c r="J7755" s="4" t="s">
        <v>856</v>
      </c>
      <c r="K7755" s="4"/>
      <c r="L7755" s="4">
        <v>1</v>
      </c>
      <c r="M7755" s="4" t="s">
        <v>1447</v>
      </c>
      <c r="N7755" s="4"/>
    </row>
    <row r="7756" spans="1:14" hidden="1" x14ac:dyDescent="0.3">
      <c r="A7756" s="4" t="s">
        <v>603</v>
      </c>
      <c r="B7756" s="4">
        <v>69</v>
      </c>
      <c r="C7756" s="4">
        <v>69</v>
      </c>
      <c r="D7756" s="4">
        <v>432</v>
      </c>
      <c r="E7756" s="4" t="s">
        <v>861</v>
      </c>
      <c r="F7756" s="4" t="s">
        <v>916</v>
      </c>
      <c r="G7756" s="4" t="s">
        <v>1476</v>
      </c>
      <c r="H7756" s="30">
        <v>2.7799499999999999</v>
      </c>
      <c r="I7756" s="4"/>
      <c r="J7756" s="4" t="s">
        <v>856</v>
      </c>
      <c r="K7756" s="4"/>
      <c r="L7756" s="4">
        <v>1</v>
      </c>
      <c r="M7756" s="4" t="s">
        <v>1447</v>
      </c>
      <c r="N7756" s="4"/>
    </row>
    <row r="7757" spans="1:14" hidden="1" x14ac:dyDescent="0.3">
      <c r="A7757" s="4" t="s">
        <v>603</v>
      </c>
      <c r="B7757" s="4">
        <v>69</v>
      </c>
      <c r="C7757" s="4">
        <v>69</v>
      </c>
      <c r="D7757" s="4">
        <v>432</v>
      </c>
      <c r="E7757" s="4" t="s">
        <v>861</v>
      </c>
      <c r="F7757" s="4" t="s">
        <v>921</v>
      </c>
      <c r="G7757" s="4" t="s">
        <v>1476</v>
      </c>
      <c r="H7757" s="30">
        <v>2.8053049999999997</v>
      </c>
      <c r="I7757" s="4"/>
      <c r="J7757" s="4" t="s">
        <v>856</v>
      </c>
      <c r="K7757" s="4"/>
      <c r="L7757" s="4">
        <v>1</v>
      </c>
      <c r="M7757" s="4" t="s">
        <v>1447</v>
      </c>
      <c r="N7757" s="4"/>
    </row>
    <row r="7758" spans="1:14" hidden="1" x14ac:dyDescent="0.3">
      <c r="A7758" s="4" t="s">
        <v>603</v>
      </c>
      <c r="B7758" s="4">
        <v>69</v>
      </c>
      <c r="C7758" s="4">
        <v>69</v>
      </c>
      <c r="D7758" s="4">
        <v>432</v>
      </c>
      <c r="E7758" s="4" t="s">
        <v>861</v>
      </c>
      <c r="F7758" s="4" t="s">
        <v>1144</v>
      </c>
      <c r="G7758" s="4" t="s">
        <v>1476</v>
      </c>
      <c r="H7758" s="30">
        <v>2.9137599999999999</v>
      </c>
      <c r="I7758" s="4"/>
      <c r="J7758" s="4" t="s">
        <v>856</v>
      </c>
      <c r="K7758" s="4"/>
      <c r="L7758" s="4">
        <v>1</v>
      </c>
      <c r="M7758" s="4" t="s">
        <v>1447</v>
      </c>
      <c r="N7758" s="4"/>
    </row>
    <row r="7759" spans="1:14" hidden="1" x14ac:dyDescent="0.3">
      <c r="A7759" s="4" t="s">
        <v>603</v>
      </c>
      <c r="B7759" s="4">
        <v>69</v>
      </c>
      <c r="C7759" s="4">
        <v>69</v>
      </c>
      <c r="D7759" s="4">
        <v>432</v>
      </c>
      <c r="E7759" s="4" t="s">
        <v>861</v>
      </c>
      <c r="F7759" s="4" t="s">
        <v>1148</v>
      </c>
      <c r="G7759" s="4" t="s">
        <v>1476</v>
      </c>
      <c r="H7759" s="30">
        <v>2.8932449999999998</v>
      </c>
      <c r="I7759" s="4"/>
      <c r="J7759" s="4" t="s">
        <v>856</v>
      </c>
      <c r="K7759" s="4"/>
      <c r="L7759" s="4">
        <v>1</v>
      </c>
      <c r="M7759" s="4" t="s">
        <v>1447</v>
      </c>
      <c r="N7759" s="4"/>
    </row>
    <row r="7760" spans="1:14" hidden="1" x14ac:dyDescent="0.3">
      <c r="A7760" s="4" t="s">
        <v>603</v>
      </c>
      <c r="B7760" s="4">
        <v>69</v>
      </c>
      <c r="C7760" s="4">
        <v>69</v>
      </c>
      <c r="D7760" s="4">
        <v>432</v>
      </c>
      <c r="E7760" s="4" t="s">
        <v>861</v>
      </c>
      <c r="F7760" s="4" t="s">
        <v>922</v>
      </c>
      <c r="G7760" s="4" t="s">
        <v>967</v>
      </c>
      <c r="H7760" s="32">
        <v>0.18013499999999999</v>
      </c>
      <c r="I7760" s="4"/>
      <c r="J7760" s="4" t="s">
        <v>856</v>
      </c>
      <c r="K7760" s="4"/>
      <c r="L7760" s="4">
        <v>1</v>
      </c>
      <c r="M7760" s="4" t="s">
        <v>1447</v>
      </c>
      <c r="N7760" s="4"/>
    </row>
    <row r="7761" spans="1:14" hidden="1" x14ac:dyDescent="0.3">
      <c r="A7761" s="4" t="s">
        <v>603</v>
      </c>
      <c r="B7761" s="4">
        <v>69</v>
      </c>
      <c r="C7761" s="4">
        <v>69</v>
      </c>
      <c r="D7761" s="4">
        <v>432</v>
      </c>
      <c r="E7761" s="4" t="s">
        <v>861</v>
      </c>
      <c r="F7761" s="4" t="s">
        <v>904</v>
      </c>
      <c r="G7761" s="4" t="s">
        <v>967</v>
      </c>
      <c r="H7761" s="32">
        <v>0.23828500000000002</v>
      </c>
      <c r="I7761" s="4"/>
      <c r="J7761" s="4" t="s">
        <v>856</v>
      </c>
      <c r="K7761" s="4"/>
      <c r="L7761" s="4">
        <v>1</v>
      </c>
      <c r="M7761" s="4" t="s">
        <v>1447</v>
      </c>
      <c r="N7761" s="4"/>
    </row>
    <row r="7762" spans="1:14" hidden="1" x14ac:dyDescent="0.3">
      <c r="A7762" s="4" t="s">
        <v>603</v>
      </c>
      <c r="B7762" s="4">
        <v>69</v>
      </c>
      <c r="C7762" s="4">
        <v>69</v>
      </c>
      <c r="D7762" s="4">
        <v>432</v>
      </c>
      <c r="E7762" s="4" t="s">
        <v>861</v>
      </c>
      <c r="F7762" s="4" t="s">
        <v>905</v>
      </c>
      <c r="G7762" s="4" t="s">
        <v>967</v>
      </c>
      <c r="H7762" s="32">
        <v>0.18292999999999998</v>
      </c>
      <c r="I7762" s="4"/>
      <c r="J7762" s="4" t="s">
        <v>856</v>
      </c>
      <c r="K7762" s="4"/>
      <c r="L7762" s="4">
        <v>1</v>
      </c>
      <c r="M7762" s="4" t="s">
        <v>1447</v>
      </c>
      <c r="N7762" s="4"/>
    </row>
    <row r="7763" spans="1:14" hidden="1" x14ac:dyDescent="0.3">
      <c r="A7763" s="4" t="s">
        <v>603</v>
      </c>
      <c r="B7763" s="4">
        <v>69</v>
      </c>
      <c r="C7763" s="4">
        <v>69</v>
      </c>
      <c r="D7763" s="4">
        <v>432</v>
      </c>
      <c r="E7763" s="4" t="s">
        <v>861</v>
      </c>
      <c r="F7763" s="4" t="s">
        <v>906</v>
      </c>
      <c r="G7763" s="4" t="s">
        <v>967</v>
      </c>
      <c r="H7763" s="32">
        <v>0.20969499999999999</v>
      </c>
      <c r="I7763" s="4"/>
      <c r="J7763" s="4" t="s">
        <v>856</v>
      </c>
      <c r="K7763" s="4"/>
      <c r="L7763" s="4">
        <v>1</v>
      </c>
      <c r="M7763" s="4" t="s">
        <v>1447</v>
      </c>
      <c r="N7763" s="4"/>
    </row>
    <row r="7764" spans="1:14" hidden="1" x14ac:dyDescent="0.3">
      <c r="A7764" s="4" t="s">
        <v>603</v>
      </c>
      <c r="B7764" s="4">
        <v>69</v>
      </c>
      <c r="C7764" s="4">
        <v>69</v>
      </c>
      <c r="D7764" s="4">
        <v>432</v>
      </c>
      <c r="E7764" s="4" t="s">
        <v>861</v>
      </c>
      <c r="F7764" s="4" t="s">
        <v>903</v>
      </c>
      <c r="G7764" s="4" t="s">
        <v>967</v>
      </c>
      <c r="H7764" s="32">
        <v>0.16844999999999999</v>
      </c>
      <c r="I7764" s="4"/>
      <c r="J7764" s="4" t="s">
        <v>856</v>
      </c>
      <c r="K7764" s="4"/>
      <c r="L7764" s="4">
        <v>1</v>
      </c>
      <c r="M7764" s="4" t="s">
        <v>1447</v>
      </c>
      <c r="N7764" s="4"/>
    </row>
    <row r="7765" spans="1:14" hidden="1" x14ac:dyDescent="0.3">
      <c r="A7765" s="4" t="s">
        <v>603</v>
      </c>
      <c r="B7765" s="4">
        <v>69</v>
      </c>
      <c r="C7765" s="4">
        <v>69</v>
      </c>
      <c r="D7765" s="4">
        <v>432</v>
      </c>
      <c r="E7765" s="4" t="s">
        <v>861</v>
      </c>
      <c r="F7765" s="4" t="s">
        <v>907</v>
      </c>
      <c r="G7765" s="4" t="s">
        <v>967</v>
      </c>
      <c r="H7765" s="32">
        <v>0.20279999999999998</v>
      </c>
      <c r="I7765" s="4"/>
      <c r="J7765" s="4" t="s">
        <v>856</v>
      </c>
      <c r="K7765" s="4"/>
      <c r="L7765" s="4">
        <v>1</v>
      </c>
      <c r="M7765" s="4" t="s">
        <v>1447</v>
      </c>
      <c r="N7765" s="4"/>
    </row>
    <row r="7766" spans="1:14" hidden="1" x14ac:dyDescent="0.3">
      <c r="A7766" s="4" t="s">
        <v>603</v>
      </c>
      <c r="B7766" s="4">
        <v>69</v>
      </c>
      <c r="C7766" s="4">
        <v>69</v>
      </c>
      <c r="D7766" s="4">
        <v>432</v>
      </c>
      <c r="E7766" s="4" t="s">
        <v>861</v>
      </c>
      <c r="F7766" s="4" t="s">
        <v>908</v>
      </c>
      <c r="G7766" s="4" t="s">
        <v>967</v>
      </c>
      <c r="H7766" s="32">
        <v>0.19666500000000001</v>
      </c>
      <c r="I7766" s="4"/>
      <c r="J7766" s="4" t="s">
        <v>856</v>
      </c>
      <c r="K7766" s="4"/>
      <c r="L7766" s="4">
        <v>1</v>
      </c>
      <c r="M7766" s="4" t="s">
        <v>1447</v>
      </c>
      <c r="N7766" s="4"/>
    </row>
    <row r="7767" spans="1:14" hidden="1" x14ac:dyDescent="0.3">
      <c r="A7767" s="4" t="s">
        <v>603</v>
      </c>
      <c r="B7767" s="4">
        <v>69</v>
      </c>
      <c r="C7767" s="4">
        <v>69</v>
      </c>
      <c r="D7767" s="4">
        <v>432</v>
      </c>
      <c r="E7767" s="4" t="s">
        <v>861</v>
      </c>
      <c r="F7767" s="4" t="s">
        <v>909</v>
      </c>
      <c r="G7767" s="4" t="s">
        <v>967</v>
      </c>
      <c r="H7767" s="32">
        <v>0.20407</v>
      </c>
      <c r="I7767" s="4"/>
      <c r="J7767" s="4" t="s">
        <v>856</v>
      </c>
      <c r="K7767" s="4"/>
      <c r="L7767" s="4">
        <v>1</v>
      </c>
      <c r="M7767" s="4" t="s">
        <v>1447</v>
      </c>
      <c r="N7767" s="4"/>
    </row>
    <row r="7768" spans="1:14" hidden="1" x14ac:dyDescent="0.3">
      <c r="A7768" s="4" t="s">
        <v>603</v>
      </c>
      <c r="B7768" s="4">
        <v>69</v>
      </c>
      <c r="C7768" s="4">
        <v>69</v>
      </c>
      <c r="D7768" s="4">
        <v>432</v>
      </c>
      <c r="E7768" s="4" t="s">
        <v>861</v>
      </c>
      <c r="F7768" s="4" t="s">
        <v>910</v>
      </c>
      <c r="G7768" s="4" t="s">
        <v>967</v>
      </c>
      <c r="H7768" s="32">
        <v>0.18847999999999998</v>
      </c>
      <c r="I7768" s="4"/>
      <c r="J7768" s="4" t="s">
        <v>856</v>
      </c>
      <c r="K7768" s="4"/>
      <c r="L7768" s="4">
        <v>1</v>
      </c>
      <c r="M7768" s="4" t="s">
        <v>1447</v>
      </c>
      <c r="N7768" s="4"/>
    </row>
    <row r="7769" spans="1:14" hidden="1" x14ac:dyDescent="0.3">
      <c r="A7769" s="4" t="s">
        <v>603</v>
      </c>
      <c r="B7769" s="4">
        <v>69</v>
      </c>
      <c r="C7769" s="4">
        <v>69</v>
      </c>
      <c r="D7769" s="4">
        <v>432</v>
      </c>
      <c r="E7769" s="4" t="s">
        <v>861</v>
      </c>
      <c r="F7769" s="4" t="s">
        <v>911</v>
      </c>
      <c r="G7769" s="4" t="s">
        <v>967</v>
      </c>
      <c r="H7769" s="32">
        <v>0.1663</v>
      </c>
      <c r="I7769" s="4"/>
      <c r="J7769" s="4" t="s">
        <v>856</v>
      </c>
      <c r="K7769" s="4"/>
      <c r="L7769" s="4">
        <v>1</v>
      </c>
      <c r="M7769" s="4" t="s">
        <v>1447</v>
      </c>
      <c r="N7769" s="4"/>
    </row>
    <row r="7770" spans="1:14" hidden="1" x14ac:dyDescent="0.3">
      <c r="A7770" s="4" t="s">
        <v>603</v>
      </c>
      <c r="B7770" s="4">
        <v>69</v>
      </c>
      <c r="C7770" s="4">
        <v>69</v>
      </c>
      <c r="D7770" s="4">
        <v>432</v>
      </c>
      <c r="E7770" s="4" t="s">
        <v>861</v>
      </c>
      <c r="F7770" s="4" t="s">
        <v>916</v>
      </c>
      <c r="G7770" s="4" t="s">
        <v>967</v>
      </c>
      <c r="H7770" s="32">
        <v>0.20354</v>
      </c>
      <c r="I7770" s="4"/>
      <c r="J7770" s="4" t="s">
        <v>856</v>
      </c>
      <c r="K7770" s="4"/>
      <c r="L7770" s="4">
        <v>1</v>
      </c>
      <c r="M7770" s="4" t="s">
        <v>1447</v>
      </c>
      <c r="N7770" s="4"/>
    </row>
    <row r="7771" spans="1:14" hidden="1" x14ac:dyDescent="0.3">
      <c r="A7771" s="4" t="s">
        <v>603</v>
      </c>
      <c r="B7771" s="4">
        <v>69</v>
      </c>
      <c r="C7771" s="4">
        <v>69</v>
      </c>
      <c r="D7771" s="4">
        <v>432</v>
      </c>
      <c r="E7771" s="4" t="s">
        <v>861</v>
      </c>
      <c r="F7771" s="4" t="s">
        <v>921</v>
      </c>
      <c r="G7771" s="4" t="s">
        <v>967</v>
      </c>
      <c r="H7771" s="32">
        <v>0.16925999999999999</v>
      </c>
      <c r="I7771" s="4"/>
      <c r="J7771" s="4" t="s">
        <v>856</v>
      </c>
      <c r="K7771" s="4"/>
      <c r="L7771" s="4">
        <v>1</v>
      </c>
      <c r="M7771" s="4" t="s">
        <v>1447</v>
      </c>
      <c r="N7771" s="4"/>
    </row>
    <row r="7772" spans="1:14" hidden="1" x14ac:dyDescent="0.3">
      <c r="A7772" s="4" t="s">
        <v>603</v>
      </c>
      <c r="B7772" s="4">
        <v>69</v>
      </c>
      <c r="C7772" s="4">
        <v>69</v>
      </c>
      <c r="D7772" s="4">
        <v>432</v>
      </c>
      <c r="E7772" s="4" t="s">
        <v>861</v>
      </c>
      <c r="F7772" s="4" t="s">
        <v>1144</v>
      </c>
      <c r="G7772" s="4" t="s">
        <v>967</v>
      </c>
      <c r="H7772" s="32">
        <v>0.17846000000000001</v>
      </c>
      <c r="I7772" s="4"/>
      <c r="J7772" s="4" t="s">
        <v>856</v>
      </c>
      <c r="K7772" s="4"/>
      <c r="L7772" s="4">
        <v>1</v>
      </c>
      <c r="M7772" s="4" t="s">
        <v>1447</v>
      </c>
      <c r="N7772" s="4"/>
    </row>
    <row r="7773" spans="1:14" hidden="1" x14ac:dyDescent="0.3">
      <c r="A7773" s="4" t="s">
        <v>603</v>
      </c>
      <c r="B7773" s="4">
        <v>69</v>
      </c>
      <c r="C7773" s="4">
        <v>69</v>
      </c>
      <c r="D7773" s="4">
        <v>432</v>
      </c>
      <c r="E7773" s="4" t="s">
        <v>861</v>
      </c>
      <c r="F7773" s="4" t="s">
        <v>1148</v>
      </c>
      <c r="G7773" s="4" t="s">
        <v>967</v>
      </c>
      <c r="H7773" s="32">
        <v>0.19037999999999999</v>
      </c>
      <c r="I7773" s="4"/>
      <c r="J7773" s="4" t="s">
        <v>856</v>
      </c>
      <c r="K7773" s="4"/>
      <c r="L7773" s="4">
        <v>1</v>
      </c>
      <c r="M7773" s="4" t="s">
        <v>1447</v>
      </c>
      <c r="N7773" s="4"/>
    </row>
    <row r="7774" spans="1:14" hidden="1" x14ac:dyDescent="0.3">
      <c r="A7774" s="4" t="s">
        <v>603</v>
      </c>
      <c r="B7774" s="4">
        <v>69</v>
      </c>
      <c r="C7774" s="4">
        <v>69</v>
      </c>
      <c r="D7774" s="4">
        <v>432</v>
      </c>
      <c r="E7774" s="4" t="s">
        <v>861</v>
      </c>
      <c r="F7774" s="4" t="s">
        <v>922</v>
      </c>
      <c r="G7774" s="4" t="s">
        <v>1351</v>
      </c>
      <c r="H7774" s="33">
        <v>0</v>
      </c>
      <c r="I7774" s="4"/>
      <c r="J7774" s="4" t="s">
        <v>856</v>
      </c>
      <c r="K7774" s="4"/>
      <c r="L7774" s="4">
        <v>1</v>
      </c>
      <c r="M7774" s="4" t="s">
        <v>1447</v>
      </c>
      <c r="N7774" s="4"/>
    </row>
    <row r="7775" spans="1:14" hidden="1" x14ac:dyDescent="0.3">
      <c r="A7775" s="4" t="s">
        <v>603</v>
      </c>
      <c r="B7775" s="4">
        <v>69</v>
      </c>
      <c r="C7775" s="4">
        <v>69</v>
      </c>
      <c r="D7775" s="4">
        <v>432</v>
      </c>
      <c r="E7775" s="4" t="s">
        <v>861</v>
      </c>
      <c r="F7775" s="4" t="s">
        <v>904</v>
      </c>
      <c r="G7775" s="4" t="s">
        <v>1351</v>
      </c>
      <c r="H7775" s="33">
        <v>0</v>
      </c>
      <c r="I7775" s="4"/>
      <c r="J7775" s="4" t="s">
        <v>856</v>
      </c>
      <c r="K7775" s="4"/>
      <c r="L7775" s="4">
        <v>1</v>
      </c>
      <c r="M7775" s="4" t="s">
        <v>1447</v>
      </c>
      <c r="N7775" s="4"/>
    </row>
    <row r="7776" spans="1:14" hidden="1" x14ac:dyDescent="0.3">
      <c r="A7776" s="4" t="s">
        <v>603</v>
      </c>
      <c r="B7776" s="4">
        <v>69</v>
      </c>
      <c r="C7776" s="4">
        <v>69</v>
      </c>
      <c r="D7776" s="4">
        <v>432</v>
      </c>
      <c r="E7776" s="4" t="s">
        <v>861</v>
      </c>
      <c r="F7776" s="4" t="s">
        <v>905</v>
      </c>
      <c r="G7776" s="4" t="s">
        <v>1351</v>
      </c>
      <c r="H7776" s="33">
        <v>0</v>
      </c>
      <c r="I7776" s="4"/>
      <c r="J7776" s="4" t="s">
        <v>856</v>
      </c>
      <c r="K7776" s="4"/>
      <c r="L7776" s="4">
        <v>1</v>
      </c>
      <c r="M7776" s="4" t="s">
        <v>1447</v>
      </c>
      <c r="N7776" s="4"/>
    </row>
    <row r="7777" spans="1:14" hidden="1" x14ac:dyDescent="0.3">
      <c r="A7777" s="4" t="s">
        <v>603</v>
      </c>
      <c r="B7777" s="4">
        <v>69</v>
      </c>
      <c r="C7777" s="4">
        <v>69</v>
      </c>
      <c r="D7777" s="4">
        <v>432</v>
      </c>
      <c r="E7777" s="4" t="s">
        <v>861</v>
      </c>
      <c r="F7777" s="4" t="s">
        <v>906</v>
      </c>
      <c r="G7777" s="4" t="s">
        <v>1351</v>
      </c>
      <c r="H7777" s="33">
        <v>0</v>
      </c>
      <c r="I7777" s="4"/>
      <c r="J7777" s="4" t="s">
        <v>856</v>
      </c>
      <c r="K7777" s="4"/>
      <c r="L7777" s="4">
        <v>1</v>
      </c>
      <c r="M7777" s="4" t="s">
        <v>1447</v>
      </c>
      <c r="N7777" s="4"/>
    </row>
    <row r="7778" spans="1:14" hidden="1" x14ac:dyDescent="0.3">
      <c r="A7778" s="4" t="s">
        <v>603</v>
      </c>
      <c r="B7778" s="4">
        <v>69</v>
      </c>
      <c r="C7778" s="4">
        <v>69</v>
      </c>
      <c r="D7778" s="4">
        <v>432</v>
      </c>
      <c r="E7778" s="4" t="s">
        <v>861</v>
      </c>
      <c r="F7778" s="4" t="s">
        <v>903</v>
      </c>
      <c r="G7778" s="4" t="s">
        <v>1351</v>
      </c>
      <c r="H7778" s="33">
        <v>0</v>
      </c>
      <c r="I7778" s="4"/>
      <c r="J7778" s="4" t="s">
        <v>856</v>
      </c>
      <c r="K7778" s="4"/>
      <c r="L7778" s="4">
        <v>1</v>
      </c>
      <c r="M7778" s="4" t="s">
        <v>1447</v>
      </c>
      <c r="N7778" s="4"/>
    </row>
    <row r="7779" spans="1:14" hidden="1" x14ac:dyDescent="0.3">
      <c r="A7779" s="4" t="s">
        <v>603</v>
      </c>
      <c r="B7779" s="4">
        <v>69</v>
      </c>
      <c r="C7779" s="4">
        <v>69</v>
      </c>
      <c r="D7779" s="4">
        <v>432</v>
      </c>
      <c r="E7779" s="4" t="s">
        <v>861</v>
      </c>
      <c r="F7779" s="4" t="s">
        <v>907</v>
      </c>
      <c r="G7779" s="4" t="s">
        <v>1351</v>
      </c>
      <c r="H7779" s="33">
        <v>0</v>
      </c>
      <c r="I7779" s="4"/>
      <c r="J7779" s="4" t="s">
        <v>856</v>
      </c>
      <c r="K7779" s="4"/>
      <c r="L7779" s="4">
        <v>1</v>
      </c>
      <c r="M7779" s="4" t="s">
        <v>1447</v>
      </c>
      <c r="N7779" s="4"/>
    </row>
    <row r="7780" spans="1:14" hidden="1" x14ac:dyDescent="0.3">
      <c r="A7780" s="4" t="s">
        <v>603</v>
      </c>
      <c r="B7780" s="4">
        <v>69</v>
      </c>
      <c r="C7780" s="4">
        <v>69</v>
      </c>
      <c r="D7780" s="4">
        <v>432</v>
      </c>
      <c r="E7780" s="4" t="s">
        <v>861</v>
      </c>
      <c r="F7780" s="4" t="s">
        <v>908</v>
      </c>
      <c r="G7780" s="4" t="s">
        <v>1351</v>
      </c>
      <c r="H7780" s="33">
        <v>0</v>
      </c>
      <c r="I7780" s="4"/>
      <c r="J7780" s="4" t="s">
        <v>856</v>
      </c>
      <c r="K7780" s="4"/>
      <c r="L7780" s="4">
        <v>1</v>
      </c>
      <c r="M7780" s="4" t="s">
        <v>1447</v>
      </c>
      <c r="N7780" s="4"/>
    </row>
    <row r="7781" spans="1:14" hidden="1" x14ac:dyDescent="0.3">
      <c r="A7781" s="4" t="s">
        <v>603</v>
      </c>
      <c r="B7781" s="4">
        <v>69</v>
      </c>
      <c r="C7781" s="4">
        <v>69</v>
      </c>
      <c r="D7781" s="4">
        <v>432</v>
      </c>
      <c r="E7781" s="4" t="s">
        <v>861</v>
      </c>
      <c r="F7781" s="4" t="s">
        <v>909</v>
      </c>
      <c r="G7781" s="4" t="s">
        <v>1351</v>
      </c>
      <c r="H7781" s="33">
        <v>0</v>
      </c>
      <c r="I7781" s="4"/>
      <c r="J7781" s="4" t="s">
        <v>856</v>
      </c>
      <c r="K7781" s="4"/>
      <c r="L7781" s="4">
        <v>1</v>
      </c>
      <c r="M7781" s="4" t="s">
        <v>1447</v>
      </c>
      <c r="N7781" s="4"/>
    </row>
    <row r="7782" spans="1:14" hidden="1" x14ac:dyDescent="0.3">
      <c r="A7782" s="4" t="s">
        <v>603</v>
      </c>
      <c r="B7782" s="4">
        <v>69</v>
      </c>
      <c r="C7782" s="4">
        <v>69</v>
      </c>
      <c r="D7782" s="4">
        <v>432</v>
      </c>
      <c r="E7782" s="4" t="s">
        <v>861</v>
      </c>
      <c r="F7782" s="4" t="s">
        <v>910</v>
      </c>
      <c r="G7782" s="4" t="s">
        <v>1351</v>
      </c>
      <c r="H7782" s="33">
        <v>0</v>
      </c>
      <c r="I7782" s="4"/>
      <c r="J7782" s="4" t="s">
        <v>856</v>
      </c>
      <c r="K7782" s="4"/>
      <c r="L7782" s="4">
        <v>1</v>
      </c>
      <c r="M7782" s="4" t="s">
        <v>1447</v>
      </c>
      <c r="N7782" s="4"/>
    </row>
    <row r="7783" spans="1:14" hidden="1" x14ac:dyDescent="0.3">
      <c r="A7783" s="4" t="s">
        <v>603</v>
      </c>
      <c r="B7783" s="4">
        <v>69</v>
      </c>
      <c r="C7783" s="4">
        <v>69</v>
      </c>
      <c r="D7783" s="4">
        <v>432</v>
      </c>
      <c r="E7783" s="4" t="s">
        <v>861</v>
      </c>
      <c r="F7783" s="4" t="s">
        <v>911</v>
      </c>
      <c r="G7783" s="4" t="s">
        <v>1351</v>
      </c>
      <c r="H7783" s="33">
        <v>0</v>
      </c>
      <c r="I7783" s="4"/>
      <c r="J7783" s="4" t="s">
        <v>856</v>
      </c>
      <c r="K7783" s="4"/>
      <c r="L7783" s="4">
        <v>1</v>
      </c>
      <c r="M7783" s="4" t="s">
        <v>1447</v>
      </c>
      <c r="N7783" s="4"/>
    </row>
    <row r="7784" spans="1:14" hidden="1" x14ac:dyDescent="0.3">
      <c r="A7784" s="4" t="s">
        <v>603</v>
      </c>
      <c r="B7784" s="4">
        <v>69</v>
      </c>
      <c r="C7784" s="4">
        <v>69</v>
      </c>
      <c r="D7784" s="4">
        <v>432</v>
      </c>
      <c r="E7784" s="4" t="s">
        <v>861</v>
      </c>
      <c r="F7784" s="4" t="s">
        <v>916</v>
      </c>
      <c r="G7784" s="4" t="s">
        <v>1351</v>
      </c>
      <c r="H7784" s="33">
        <v>0</v>
      </c>
      <c r="I7784" s="4"/>
      <c r="J7784" s="4" t="s">
        <v>856</v>
      </c>
      <c r="K7784" s="4"/>
      <c r="L7784" s="4">
        <v>1</v>
      </c>
      <c r="M7784" s="4" t="s">
        <v>1447</v>
      </c>
      <c r="N7784" s="4"/>
    </row>
    <row r="7785" spans="1:14" hidden="1" x14ac:dyDescent="0.3">
      <c r="A7785" s="4" t="s">
        <v>603</v>
      </c>
      <c r="B7785" s="4">
        <v>69</v>
      </c>
      <c r="C7785" s="4">
        <v>69</v>
      </c>
      <c r="D7785" s="4">
        <v>432</v>
      </c>
      <c r="E7785" s="4" t="s">
        <v>861</v>
      </c>
      <c r="F7785" s="4" t="s">
        <v>921</v>
      </c>
      <c r="G7785" s="4" t="s">
        <v>1351</v>
      </c>
      <c r="H7785" s="33">
        <v>0</v>
      </c>
      <c r="I7785" s="4"/>
      <c r="J7785" s="4" t="s">
        <v>856</v>
      </c>
      <c r="K7785" s="4"/>
      <c r="L7785" s="4">
        <v>1</v>
      </c>
      <c r="M7785" s="4" t="s">
        <v>1447</v>
      </c>
      <c r="N7785" s="4"/>
    </row>
    <row r="7786" spans="1:14" hidden="1" x14ac:dyDescent="0.3">
      <c r="A7786" s="4" t="s">
        <v>603</v>
      </c>
      <c r="B7786" s="4">
        <v>69</v>
      </c>
      <c r="C7786" s="4">
        <v>69</v>
      </c>
      <c r="D7786" s="4">
        <v>432</v>
      </c>
      <c r="E7786" s="4" t="s">
        <v>861</v>
      </c>
      <c r="F7786" s="4" t="s">
        <v>1144</v>
      </c>
      <c r="G7786" s="4" t="s">
        <v>1351</v>
      </c>
      <c r="H7786" s="33">
        <v>0</v>
      </c>
      <c r="I7786" s="4"/>
      <c r="J7786" s="4" t="s">
        <v>856</v>
      </c>
      <c r="K7786" s="4"/>
      <c r="L7786" s="4">
        <v>1</v>
      </c>
      <c r="M7786" s="4" t="s">
        <v>1447</v>
      </c>
      <c r="N7786" s="4"/>
    </row>
    <row r="7787" spans="1:14" hidden="1" x14ac:dyDescent="0.3">
      <c r="A7787" s="4" t="s">
        <v>603</v>
      </c>
      <c r="B7787" s="4">
        <v>69</v>
      </c>
      <c r="C7787" s="4">
        <v>69</v>
      </c>
      <c r="D7787" s="4">
        <v>432</v>
      </c>
      <c r="E7787" s="4" t="s">
        <v>861</v>
      </c>
      <c r="F7787" s="4" t="s">
        <v>1148</v>
      </c>
      <c r="G7787" s="4" t="s">
        <v>1351</v>
      </c>
      <c r="H7787" s="33">
        <v>0</v>
      </c>
      <c r="I7787" s="4"/>
      <c r="J7787" s="4" t="s">
        <v>856</v>
      </c>
      <c r="K7787" s="4"/>
      <c r="L7787" s="4">
        <v>1</v>
      </c>
      <c r="M7787" s="4" t="s">
        <v>1447</v>
      </c>
      <c r="N7787" s="4"/>
    </row>
    <row r="7788" spans="1:14" hidden="1" x14ac:dyDescent="0.3">
      <c r="A7788" s="4" t="s">
        <v>603</v>
      </c>
      <c r="B7788" s="4">
        <v>69</v>
      </c>
      <c r="C7788" s="4">
        <v>69</v>
      </c>
      <c r="D7788" s="4">
        <v>432</v>
      </c>
      <c r="E7788" s="4" t="s">
        <v>861</v>
      </c>
      <c r="F7788" s="12" t="s">
        <v>922</v>
      </c>
      <c r="G7788" s="4" t="s">
        <v>963</v>
      </c>
      <c r="H7788" s="33">
        <v>3.93</v>
      </c>
      <c r="I7788" s="4"/>
      <c r="J7788" s="4" t="s">
        <v>856</v>
      </c>
      <c r="K7788" s="4"/>
      <c r="L7788" s="4">
        <v>1</v>
      </c>
      <c r="M7788" s="4" t="s">
        <v>1447</v>
      </c>
      <c r="N7788" s="4"/>
    </row>
    <row r="7789" spans="1:14" hidden="1" x14ac:dyDescent="0.3">
      <c r="A7789" s="4" t="s">
        <v>603</v>
      </c>
      <c r="B7789" s="4">
        <v>69</v>
      </c>
      <c r="C7789" s="4">
        <v>69</v>
      </c>
      <c r="D7789" s="4">
        <v>432</v>
      </c>
      <c r="E7789" s="4" t="s">
        <v>861</v>
      </c>
      <c r="F7789" s="12" t="s">
        <v>904</v>
      </c>
      <c r="G7789" s="4" t="s">
        <v>963</v>
      </c>
      <c r="H7789" s="33">
        <v>1.08</v>
      </c>
      <c r="I7789" s="4"/>
      <c r="J7789" s="4" t="s">
        <v>856</v>
      </c>
      <c r="K7789" s="4"/>
      <c r="L7789" s="4">
        <v>1</v>
      </c>
      <c r="M7789" s="4" t="s">
        <v>1447</v>
      </c>
      <c r="N7789" s="4"/>
    </row>
    <row r="7790" spans="1:14" hidden="1" x14ac:dyDescent="0.3">
      <c r="A7790" s="4" t="s">
        <v>603</v>
      </c>
      <c r="B7790" s="4">
        <v>69</v>
      </c>
      <c r="C7790" s="4">
        <v>69</v>
      </c>
      <c r="D7790" s="4">
        <v>432</v>
      </c>
      <c r="E7790" s="4" t="s">
        <v>861</v>
      </c>
      <c r="F7790" s="12" t="s">
        <v>905</v>
      </c>
      <c r="G7790" s="4" t="s">
        <v>963</v>
      </c>
      <c r="H7790" s="33">
        <v>1.88</v>
      </c>
      <c r="I7790" s="4"/>
      <c r="J7790" s="4" t="s">
        <v>856</v>
      </c>
      <c r="K7790" s="4"/>
      <c r="L7790" s="4">
        <v>1</v>
      </c>
      <c r="M7790" s="4" t="s">
        <v>1447</v>
      </c>
      <c r="N7790" s="4"/>
    </row>
    <row r="7791" spans="1:14" hidden="1" x14ac:dyDescent="0.3">
      <c r="A7791" s="4" t="s">
        <v>603</v>
      </c>
      <c r="B7791" s="4">
        <v>69</v>
      </c>
      <c r="C7791" s="4">
        <v>69</v>
      </c>
      <c r="D7791" s="4">
        <v>432</v>
      </c>
      <c r="E7791" s="4" t="s">
        <v>861</v>
      </c>
      <c r="F7791" s="12" t="s">
        <v>906</v>
      </c>
      <c r="G7791" s="4" t="s">
        <v>963</v>
      </c>
      <c r="H7791" s="33">
        <v>1.47</v>
      </c>
      <c r="I7791" s="4"/>
      <c r="J7791" s="4" t="s">
        <v>856</v>
      </c>
      <c r="K7791" s="4"/>
      <c r="L7791" s="4">
        <v>1</v>
      </c>
      <c r="M7791" s="4" t="s">
        <v>1447</v>
      </c>
      <c r="N7791" s="4"/>
    </row>
    <row r="7792" spans="1:14" hidden="1" x14ac:dyDescent="0.3">
      <c r="A7792" s="4" t="s">
        <v>603</v>
      </c>
      <c r="B7792" s="4">
        <v>69</v>
      </c>
      <c r="C7792" s="4">
        <v>69</v>
      </c>
      <c r="D7792" s="4">
        <v>432</v>
      </c>
      <c r="E7792" s="4" t="s">
        <v>861</v>
      </c>
      <c r="F7792" s="12" t="s">
        <v>903</v>
      </c>
      <c r="G7792" s="4" t="s">
        <v>963</v>
      </c>
      <c r="H7792" s="33">
        <v>3.78</v>
      </c>
      <c r="I7792" s="4"/>
      <c r="J7792" s="4" t="s">
        <v>856</v>
      </c>
      <c r="K7792" s="4"/>
      <c r="L7792" s="4">
        <v>1</v>
      </c>
      <c r="M7792" s="4" t="s">
        <v>1447</v>
      </c>
      <c r="N7792" s="4"/>
    </row>
    <row r="7793" spans="1:14" hidden="1" x14ac:dyDescent="0.3">
      <c r="A7793" s="4" t="s">
        <v>603</v>
      </c>
      <c r="B7793" s="4">
        <v>69</v>
      </c>
      <c r="C7793" s="4">
        <v>69</v>
      </c>
      <c r="D7793" s="4">
        <v>432</v>
      </c>
      <c r="E7793" s="4" t="s">
        <v>861</v>
      </c>
      <c r="F7793" s="12" t="s">
        <v>907</v>
      </c>
      <c r="G7793" s="4" t="s">
        <v>963</v>
      </c>
      <c r="H7793" s="33">
        <v>1.27</v>
      </c>
      <c r="I7793" s="4"/>
      <c r="J7793" s="4" t="s">
        <v>856</v>
      </c>
      <c r="K7793" s="4"/>
      <c r="L7793" s="4">
        <v>1</v>
      </c>
      <c r="M7793" s="4" t="s">
        <v>1447</v>
      </c>
      <c r="N7793" s="4"/>
    </row>
    <row r="7794" spans="1:14" hidden="1" x14ac:dyDescent="0.3">
      <c r="A7794" s="4" t="s">
        <v>603</v>
      </c>
      <c r="B7794" s="4">
        <v>69</v>
      </c>
      <c r="C7794" s="4">
        <v>69</v>
      </c>
      <c r="D7794" s="4">
        <v>432</v>
      </c>
      <c r="E7794" s="4" t="s">
        <v>861</v>
      </c>
      <c r="F7794" s="12" t="s">
        <v>908</v>
      </c>
      <c r="G7794" s="4" t="s">
        <v>963</v>
      </c>
      <c r="H7794" s="33">
        <v>0.79</v>
      </c>
      <c r="I7794" s="4"/>
      <c r="J7794" s="4" t="s">
        <v>856</v>
      </c>
      <c r="K7794" s="4"/>
      <c r="L7794" s="4">
        <v>1</v>
      </c>
      <c r="M7794" s="4" t="s">
        <v>1447</v>
      </c>
      <c r="N7794" s="4"/>
    </row>
    <row r="7795" spans="1:14" hidden="1" x14ac:dyDescent="0.3">
      <c r="A7795" s="4" t="s">
        <v>603</v>
      </c>
      <c r="B7795" s="4">
        <v>69</v>
      </c>
      <c r="C7795" s="4">
        <v>69</v>
      </c>
      <c r="D7795" s="4">
        <v>432</v>
      </c>
      <c r="E7795" s="4" t="s">
        <v>861</v>
      </c>
      <c r="F7795" s="12" t="s">
        <v>909</v>
      </c>
      <c r="G7795" s="4" t="s">
        <v>963</v>
      </c>
      <c r="H7795" s="33">
        <v>1.68</v>
      </c>
      <c r="I7795" s="4"/>
      <c r="J7795" s="4" t="s">
        <v>856</v>
      </c>
      <c r="K7795" s="4"/>
      <c r="L7795" s="4">
        <v>1</v>
      </c>
      <c r="M7795" s="4" t="s">
        <v>1447</v>
      </c>
      <c r="N7795" s="4"/>
    </row>
    <row r="7796" spans="1:14" hidden="1" x14ac:dyDescent="0.3">
      <c r="A7796" s="4" t="s">
        <v>603</v>
      </c>
      <c r="B7796" s="4">
        <v>69</v>
      </c>
      <c r="C7796" s="4">
        <v>69</v>
      </c>
      <c r="D7796" s="4">
        <v>432</v>
      </c>
      <c r="E7796" s="4" t="s">
        <v>861</v>
      </c>
      <c r="F7796" s="12" t="s">
        <v>910</v>
      </c>
      <c r="G7796" s="4" t="s">
        <v>963</v>
      </c>
      <c r="H7796" s="33">
        <v>3.4</v>
      </c>
      <c r="I7796" s="4"/>
      <c r="J7796" s="4" t="s">
        <v>856</v>
      </c>
      <c r="K7796" s="4"/>
      <c r="L7796" s="4">
        <v>1</v>
      </c>
      <c r="M7796" s="4" t="s">
        <v>1447</v>
      </c>
      <c r="N7796" s="4"/>
    </row>
    <row r="7797" spans="1:14" hidden="1" x14ac:dyDescent="0.3">
      <c r="A7797" s="4" t="s">
        <v>603</v>
      </c>
      <c r="B7797" s="4">
        <v>69</v>
      </c>
      <c r="C7797" s="4">
        <v>69</v>
      </c>
      <c r="D7797" s="4">
        <v>432</v>
      </c>
      <c r="E7797" s="4" t="s">
        <v>861</v>
      </c>
      <c r="F7797" s="12" t="s">
        <v>911</v>
      </c>
      <c r="G7797" s="4" t="s">
        <v>963</v>
      </c>
      <c r="H7797" s="33">
        <v>1.66</v>
      </c>
      <c r="I7797" s="4"/>
      <c r="J7797" s="4" t="s">
        <v>856</v>
      </c>
      <c r="K7797" s="4"/>
      <c r="L7797" s="4">
        <v>1</v>
      </c>
      <c r="M7797" s="4" t="s">
        <v>1447</v>
      </c>
      <c r="N7797" s="4"/>
    </row>
    <row r="7798" spans="1:14" hidden="1" x14ac:dyDescent="0.3">
      <c r="A7798" s="4" t="s">
        <v>603</v>
      </c>
      <c r="B7798" s="4">
        <v>69</v>
      </c>
      <c r="C7798" s="4">
        <v>69</v>
      </c>
      <c r="D7798" s="4">
        <v>432</v>
      </c>
      <c r="E7798" s="4" t="s">
        <v>861</v>
      </c>
      <c r="F7798" s="12" t="s">
        <v>916</v>
      </c>
      <c r="G7798" s="4" t="s">
        <v>963</v>
      </c>
      <c r="H7798" s="33">
        <v>2.41</v>
      </c>
      <c r="I7798" s="4"/>
      <c r="J7798" s="4" t="s">
        <v>856</v>
      </c>
      <c r="K7798" s="4"/>
      <c r="L7798" s="4">
        <v>1</v>
      </c>
      <c r="M7798" s="4" t="s">
        <v>1447</v>
      </c>
      <c r="N7798" s="4"/>
    </row>
    <row r="7799" spans="1:14" hidden="1" x14ac:dyDescent="0.3">
      <c r="A7799" s="4" t="s">
        <v>603</v>
      </c>
      <c r="B7799" s="4">
        <v>69</v>
      </c>
      <c r="C7799" s="4">
        <v>69</v>
      </c>
      <c r="D7799" s="4">
        <v>432</v>
      </c>
      <c r="E7799" s="4" t="s">
        <v>861</v>
      </c>
      <c r="F7799" s="12" t="s">
        <v>921</v>
      </c>
      <c r="G7799" s="4" t="s">
        <v>963</v>
      </c>
      <c r="H7799" s="33">
        <v>4.5999999999999996</v>
      </c>
      <c r="I7799" s="4"/>
      <c r="J7799" s="4" t="s">
        <v>856</v>
      </c>
      <c r="K7799" s="4"/>
      <c r="L7799" s="4">
        <v>1</v>
      </c>
      <c r="M7799" s="4" t="s">
        <v>1447</v>
      </c>
      <c r="N7799" s="4"/>
    </row>
    <row r="7800" spans="1:14" hidden="1" x14ac:dyDescent="0.3">
      <c r="A7800" s="4" t="s">
        <v>603</v>
      </c>
      <c r="B7800" s="4">
        <v>69</v>
      </c>
      <c r="C7800" s="4">
        <v>69</v>
      </c>
      <c r="D7800" s="4">
        <v>432</v>
      </c>
      <c r="E7800" s="4" t="s">
        <v>861</v>
      </c>
      <c r="F7800" s="12" t="s">
        <v>1144</v>
      </c>
      <c r="G7800" s="4" t="s">
        <v>963</v>
      </c>
      <c r="H7800" s="33">
        <v>3.48</v>
      </c>
      <c r="I7800" s="4"/>
      <c r="J7800" s="4" t="s">
        <v>856</v>
      </c>
      <c r="K7800" s="4"/>
      <c r="L7800" s="4">
        <v>1</v>
      </c>
      <c r="M7800" s="4" t="s">
        <v>1447</v>
      </c>
      <c r="N7800" s="4"/>
    </row>
    <row r="7801" spans="1:14" hidden="1" x14ac:dyDescent="0.3">
      <c r="A7801" s="4" t="s">
        <v>603</v>
      </c>
      <c r="B7801" s="4">
        <v>69</v>
      </c>
      <c r="C7801" s="4">
        <v>69</v>
      </c>
      <c r="D7801" s="4">
        <v>432</v>
      </c>
      <c r="E7801" s="4" t="s">
        <v>861</v>
      </c>
      <c r="F7801" s="12" t="s">
        <v>1148</v>
      </c>
      <c r="G7801" s="4" t="s">
        <v>963</v>
      </c>
      <c r="H7801" s="33">
        <v>1.57</v>
      </c>
      <c r="I7801" s="4"/>
      <c r="J7801" s="4" t="s">
        <v>856</v>
      </c>
      <c r="K7801" s="4"/>
      <c r="L7801" s="4">
        <v>1</v>
      </c>
      <c r="M7801" s="4" t="s">
        <v>1447</v>
      </c>
      <c r="N7801" s="4"/>
    </row>
    <row r="7802" spans="1:14" hidden="1" x14ac:dyDescent="0.3">
      <c r="A7802" s="4" t="s">
        <v>603</v>
      </c>
      <c r="B7802" s="4">
        <v>69</v>
      </c>
      <c r="C7802" s="4">
        <v>69</v>
      </c>
      <c r="D7802" s="4">
        <v>432</v>
      </c>
      <c r="E7802" s="4" t="s">
        <v>861</v>
      </c>
      <c r="F7802" s="12" t="s">
        <v>922</v>
      </c>
      <c r="G7802" s="4" t="s">
        <v>2227</v>
      </c>
      <c r="H7802" s="33">
        <v>64.989999999999995</v>
      </c>
      <c r="I7802" s="4"/>
      <c r="J7802" s="4" t="s">
        <v>856</v>
      </c>
      <c r="K7802" s="4"/>
      <c r="L7802" s="4">
        <v>1</v>
      </c>
      <c r="M7802" s="4" t="s">
        <v>1447</v>
      </c>
      <c r="N7802" s="4"/>
    </row>
    <row r="7803" spans="1:14" hidden="1" x14ac:dyDescent="0.3">
      <c r="A7803" s="4" t="s">
        <v>603</v>
      </c>
      <c r="B7803" s="4">
        <v>69</v>
      </c>
      <c r="C7803" s="4">
        <v>69</v>
      </c>
      <c r="D7803" s="4">
        <v>432</v>
      </c>
      <c r="E7803" s="4" t="s">
        <v>861</v>
      </c>
      <c r="F7803" s="12" t="s">
        <v>904</v>
      </c>
      <c r="G7803" s="4" t="s">
        <v>2227</v>
      </c>
      <c r="H7803" s="33">
        <v>65.739999999999995</v>
      </c>
      <c r="I7803" s="4"/>
      <c r="J7803" s="4" t="s">
        <v>856</v>
      </c>
      <c r="K7803" s="4"/>
      <c r="L7803" s="4">
        <v>1</v>
      </c>
      <c r="M7803" s="4" t="s">
        <v>1447</v>
      </c>
      <c r="N7803" s="4"/>
    </row>
    <row r="7804" spans="1:14" hidden="1" x14ac:dyDescent="0.3">
      <c r="A7804" s="4" t="s">
        <v>603</v>
      </c>
      <c r="B7804" s="4">
        <v>69</v>
      </c>
      <c r="C7804" s="4">
        <v>69</v>
      </c>
      <c r="D7804" s="4">
        <v>432</v>
      </c>
      <c r="E7804" s="4" t="s">
        <v>861</v>
      </c>
      <c r="F7804" s="12" t="s">
        <v>905</v>
      </c>
      <c r="G7804" s="4" t="s">
        <v>2227</v>
      </c>
      <c r="H7804" s="33">
        <v>66.36</v>
      </c>
      <c r="I7804" s="4"/>
      <c r="J7804" s="4" t="s">
        <v>856</v>
      </c>
      <c r="K7804" s="4"/>
      <c r="L7804" s="4">
        <v>1</v>
      </c>
      <c r="M7804" s="4" t="s">
        <v>1447</v>
      </c>
      <c r="N7804" s="4"/>
    </row>
    <row r="7805" spans="1:14" hidden="1" x14ac:dyDescent="0.3">
      <c r="A7805" s="4" t="s">
        <v>603</v>
      </c>
      <c r="B7805" s="4">
        <v>69</v>
      </c>
      <c r="C7805" s="4">
        <v>69</v>
      </c>
      <c r="D7805" s="4">
        <v>432</v>
      </c>
      <c r="E7805" s="4" t="s">
        <v>861</v>
      </c>
      <c r="F7805" s="12" t="s">
        <v>906</v>
      </c>
      <c r="G7805" s="4" t="s">
        <v>2227</v>
      </c>
      <c r="H7805" s="33">
        <v>66.33</v>
      </c>
      <c r="I7805" s="4"/>
      <c r="J7805" s="4" t="s">
        <v>856</v>
      </c>
      <c r="K7805" s="4"/>
      <c r="L7805" s="4">
        <v>1</v>
      </c>
      <c r="M7805" s="4" t="s">
        <v>1447</v>
      </c>
      <c r="N7805" s="4"/>
    </row>
    <row r="7806" spans="1:14" hidden="1" x14ac:dyDescent="0.3">
      <c r="A7806" s="4" t="s">
        <v>603</v>
      </c>
      <c r="B7806" s="4">
        <v>69</v>
      </c>
      <c r="C7806" s="4">
        <v>69</v>
      </c>
      <c r="D7806" s="4">
        <v>432</v>
      </c>
      <c r="E7806" s="4" t="s">
        <v>861</v>
      </c>
      <c r="F7806" s="12" t="s">
        <v>903</v>
      </c>
      <c r="G7806" s="4" t="s">
        <v>2227</v>
      </c>
      <c r="H7806" s="33">
        <v>65.61</v>
      </c>
      <c r="I7806" s="4"/>
      <c r="J7806" s="4" t="s">
        <v>856</v>
      </c>
      <c r="K7806" s="4"/>
      <c r="L7806" s="4">
        <v>1</v>
      </c>
      <c r="M7806" s="4" t="s">
        <v>1447</v>
      </c>
      <c r="N7806" s="4"/>
    </row>
    <row r="7807" spans="1:14" hidden="1" x14ac:dyDescent="0.3">
      <c r="A7807" s="4" t="s">
        <v>603</v>
      </c>
      <c r="B7807" s="4">
        <v>69</v>
      </c>
      <c r="C7807" s="4">
        <v>69</v>
      </c>
      <c r="D7807" s="4">
        <v>432</v>
      </c>
      <c r="E7807" s="4" t="s">
        <v>861</v>
      </c>
      <c r="F7807" s="12" t="s">
        <v>907</v>
      </c>
      <c r="G7807" s="4" t="s">
        <v>2227</v>
      </c>
      <c r="H7807" s="33">
        <v>65.31</v>
      </c>
      <c r="I7807" s="4"/>
      <c r="J7807" s="4" t="s">
        <v>856</v>
      </c>
      <c r="K7807" s="4"/>
      <c r="L7807" s="4">
        <v>1</v>
      </c>
      <c r="M7807" s="4" t="s">
        <v>1447</v>
      </c>
      <c r="N7807" s="4"/>
    </row>
    <row r="7808" spans="1:14" hidden="1" x14ac:dyDescent="0.3">
      <c r="A7808" s="4" t="s">
        <v>603</v>
      </c>
      <c r="B7808" s="4">
        <v>69</v>
      </c>
      <c r="C7808" s="4">
        <v>69</v>
      </c>
      <c r="D7808" s="4">
        <v>432</v>
      </c>
      <c r="E7808" s="4" t="s">
        <v>861</v>
      </c>
      <c r="F7808" s="12" t="s">
        <v>908</v>
      </c>
      <c r="G7808" s="4" t="s">
        <v>2227</v>
      </c>
      <c r="H7808" s="33">
        <v>67.739999999999995</v>
      </c>
      <c r="I7808" s="4"/>
      <c r="J7808" s="4" t="s">
        <v>856</v>
      </c>
      <c r="K7808" s="4"/>
      <c r="L7808" s="4">
        <v>1</v>
      </c>
      <c r="M7808" s="4" t="s">
        <v>1447</v>
      </c>
      <c r="N7808" s="4"/>
    </row>
    <row r="7809" spans="1:14" hidden="1" x14ac:dyDescent="0.3">
      <c r="A7809" s="4" t="s">
        <v>603</v>
      </c>
      <c r="B7809" s="4">
        <v>69</v>
      </c>
      <c r="C7809" s="4">
        <v>69</v>
      </c>
      <c r="D7809" s="4">
        <v>432</v>
      </c>
      <c r="E7809" s="4" t="s">
        <v>861</v>
      </c>
      <c r="F7809" s="12" t="s">
        <v>909</v>
      </c>
      <c r="G7809" s="4" t="s">
        <v>2227</v>
      </c>
      <c r="H7809" s="33">
        <v>66.56</v>
      </c>
      <c r="I7809" s="4"/>
      <c r="J7809" s="4" t="s">
        <v>856</v>
      </c>
      <c r="K7809" s="4"/>
      <c r="L7809" s="4">
        <v>1</v>
      </c>
      <c r="M7809" s="4" t="s">
        <v>1447</v>
      </c>
      <c r="N7809" s="4"/>
    </row>
    <row r="7810" spans="1:14" hidden="1" x14ac:dyDescent="0.3">
      <c r="A7810" s="4" t="s">
        <v>603</v>
      </c>
      <c r="B7810" s="4">
        <v>69</v>
      </c>
      <c r="C7810" s="4">
        <v>69</v>
      </c>
      <c r="D7810" s="4">
        <v>432</v>
      </c>
      <c r="E7810" s="4" t="s">
        <v>861</v>
      </c>
      <c r="F7810" s="12" t="s">
        <v>910</v>
      </c>
      <c r="G7810" s="4" t="s">
        <v>2227</v>
      </c>
      <c r="H7810" s="33">
        <v>65.83</v>
      </c>
      <c r="I7810" s="4"/>
      <c r="J7810" s="4" t="s">
        <v>856</v>
      </c>
      <c r="K7810" s="4"/>
      <c r="L7810" s="4">
        <v>1</v>
      </c>
      <c r="M7810" s="4" t="s">
        <v>1447</v>
      </c>
      <c r="N7810" s="4"/>
    </row>
    <row r="7811" spans="1:14" hidden="1" x14ac:dyDescent="0.3">
      <c r="A7811" s="4" t="s">
        <v>603</v>
      </c>
      <c r="B7811" s="4">
        <v>69</v>
      </c>
      <c r="C7811" s="4">
        <v>69</v>
      </c>
      <c r="D7811" s="4">
        <v>432</v>
      </c>
      <c r="E7811" s="4" t="s">
        <v>861</v>
      </c>
      <c r="F7811" s="12" t="s">
        <v>911</v>
      </c>
      <c r="G7811" s="4" t="s">
        <v>2227</v>
      </c>
      <c r="H7811" s="33">
        <v>67.7</v>
      </c>
      <c r="I7811" s="4"/>
      <c r="J7811" s="4" t="s">
        <v>856</v>
      </c>
      <c r="K7811" s="4"/>
      <c r="L7811" s="4">
        <v>1</v>
      </c>
      <c r="M7811" s="4" t="s">
        <v>1447</v>
      </c>
      <c r="N7811" s="4"/>
    </row>
    <row r="7812" spans="1:14" hidden="1" x14ac:dyDescent="0.3">
      <c r="A7812" s="4" t="s">
        <v>603</v>
      </c>
      <c r="B7812" s="4">
        <v>69</v>
      </c>
      <c r="C7812" s="4">
        <v>69</v>
      </c>
      <c r="D7812" s="4">
        <v>432</v>
      </c>
      <c r="E7812" s="4" t="s">
        <v>861</v>
      </c>
      <c r="F7812" s="12" t="s">
        <v>916</v>
      </c>
      <c r="G7812" s="4" t="s">
        <v>2227</v>
      </c>
      <c r="H7812" s="33">
        <v>65.19</v>
      </c>
      <c r="I7812" s="4"/>
      <c r="J7812" s="4" t="s">
        <v>856</v>
      </c>
      <c r="K7812" s="4"/>
      <c r="L7812" s="4">
        <v>1</v>
      </c>
      <c r="M7812" s="4" t="s">
        <v>1447</v>
      </c>
      <c r="N7812" s="4"/>
    </row>
    <row r="7813" spans="1:14" hidden="1" x14ac:dyDescent="0.3">
      <c r="A7813" s="4" t="s">
        <v>603</v>
      </c>
      <c r="B7813" s="4">
        <v>69</v>
      </c>
      <c r="C7813" s="4">
        <v>69</v>
      </c>
      <c r="D7813" s="4">
        <v>432</v>
      </c>
      <c r="E7813" s="4" t="s">
        <v>861</v>
      </c>
      <c r="F7813" s="12" t="s">
        <v>921</v>
      </c>
      <c r="G7813" s="4" t="s">
        <v>2227</v>
      </c>
      <c r="H7813" s="33">
        <v>64.34</v>
      </c>
      <c r="I7813" s="4"/>
      <c r="J7813" s="4" t="s">
        <v>856</v>
      </c>
      <c r="K7813" s="4"/>
      <c r="L7813" s="4">
        <v>1</v>
      </c>
      <c r="M7813" s="4" t="s">
        <v>1447</v>
      </c>
      <c r="N7813" s="4"/>
    </row>
    <row r="7814" spans="1:14" hidden="1" x14ac:dyDescent="0.3">
      <c r="A7814" s="4" t="s">
        <v>603</v>
      </c>
      <c r="B7814" s="4">
        <v>69</v>
      </c>
      <c r="C7814" s="4">
        <v>69</v>
      </c>
      <c r="D7814" s="4">
        <v>432</v>
      </c>
      <c r="E7814" s="4" t="s">
        <v>861</v>
      </c>
      <c r="F7814" s="12" t="s">
        <v>1144</v>
      </c>
      <c r="G7814" s="4" t="s">
        <v>2227</v>
      </c>
      <c r="H7814" s="33">
        <v>65.2</v>
      </c>
      <c r="I7814" s="4"/>
      <c r="J7814" s="4" t="s">
        <v>856</v>
      </c>
      <c r="K7814" s="4"/>
      <c r="L7814" s="4">
        <v>1</v>
      </c>
      <c r="M7814" s="4" t="s">
        <v>1447</v>
      </c>
      <c r="N7814" s="4"/>
    </row>
    <row r="7815" spans="1:14" hidden="1" x14ac:dyDescent="0.3">
      <c r="A7815" s="4" t="s">
        <v>603</v>
      </c>
      <c r="B7815" s="4">
        <v>69</v>
      </c>
      <c r="C7815" s="4">
        <v>69</v>
      </c>
      <c r="D7815" s="4">
        <v>432</v>
      </c>
      <c r="E7815" s="4" t="s">
        <v>861</v>
      </c>
      <c r="F7815" s="12" t="s">
        <v>1148</v>
      </c>
      <c r="G7815" s="4" t="s">
        <v>2227</v>
      </c>
      <c r="H7815" s="33">
        <v>66.569999999999993</v>
      </c>
      <c r="I7815" s="4"/>
      <c r="J7815" s="4" t="s">
        <v>856</v>
      </c>
      <c r="K7815" s="4"/>
      <c r="L7815" s="4">
        <v>1</v>
      </c>
      <c r="M7815" s="4" t="s">
        <v>1447</v>
      </c>
      <c r="N7815" s="4"/>
    </row>
    <row r="7816" spans="1:14" hidden="1" x14ac:dyDescent="0.3">
      <c r="A7816" s="4" t="s">
        <v>603</v>
      </c>
      <c r="B7816" s="4">
        <v>69</v>
      </c>
      <c r="C7816" s="4">
        <v>69</v>
      </c>
      <c r="D7816" s="4">
        <v>432</v>
      </c>
      <c r="E7816" s="4" t="s">
        <v>861</v>
      </c>
      <c r="F7816" s="12" t="s">
        <v>922</v>
      </c>
      <c r="G7816" s="4" t="s">
        <v>2230</v>
      </c>
      <c r="H7816" s="33">
        <v>31.08</v>
      </c>
      <c r="I7816" s="4"/>
      <c r="J7816" s="4" t="s">
        <v>856</v>
      </c>
      <c r="K7816" s="4"/>
      <c r="L7816" s="4">
        <v>1</v>
      </c>
      <c r="M7816" s="4" t="s">
        <v>1447</v>
      </c>
      <c r="N7816" s="4"/>
    </row>
    <row r="7817" spans="1:14" hidden="1" x14ac:dyDescent="0.3">
      <c r="A7817" s="4" t="s">
        <v>603</v>
      </c>
      <c r="B7817" s="4">
        <v>69</v>
      </c>
      <c r="C7817" s="4">
        <v>69</v>
      </c>
      <c r="D7817" s="4">
        <v>432</v>
      </c>
      <c r="E7817" s="4" t="s">
        <v>861</v>
      </c>
      <c r="F7817" s="12" t="s">
        <v>904</v>
      </c>
      <c r="G7817" s="4" t="s">
        <v>2230</v>
      </c>
      <c r="H7817" s="33">
        <v>33.17</v>
      </c>
      <c r="I7817" s="4"/>
      <c r="J7817" s="4" t="s">
        <v>856</v>
      </c>
      <c r="K7817" s="4"/>
      <c r="L7817" s="4">
        <v>1</v>
      </c>
      <c r="M7817" s="4" t="s">
        <v>1447</v>
      </c>
      <c r="N7817" s="4"/>
    </row>
    <row r="7818" spans="1:14" hidden="1" x14ac:dyDescent="0.3">
      <c r="A7818" s="4" t="s">
        <v>603</v>
      </c>
      <c r="B7818" s="4">
        <v>69</v>
      </c>
      <c r="C7818" s="4">
        <v>69</v>
      </c>
      <c r="D7818" s="4">
        <v>432</v>
      </c>
      <c r="E7818" s="4" t="s">
        <v>861</v>
      </c>
      <c r="F7818" s="12" t="s">
        <v>905</v>
      </c>
      <c r="G7818" s="4" t="s">
        <v>2230</v>
      </c>
      <c r="H7818" s="33">
        <v>31.76</v>
      </c>
      <c r="I7818" s="4"/>
      <c r="J7818" s="4" t="s">
        <v>856</v>
      </c>
      <c r="K7818" s="4"/>
      <c r="L7818" s="4">
        <v>1</v>
      </c>
      <c r="M7818" s="4" t="s">
        <v>1447</v>
      </c>
      <c r="N7818" s="4"/>
    </row>
    <row r="7819" spans="1:14" hidden="1" x14ac:dyDescent="0.3">
      <c r="A7819" s="4" t="s">
        <v>603</v>
      </c>
      <c r="B7819" s="4">
        <v>69</v>
      </c>
      <c r="C7819" s="4">
        <v>69</v>
      </c>
      <c r="D7819" s="4">
        <v>432</v>
      </c>
      <c r="E7819" s="4" t="s">
        <v>861</v>
      </c>
      <c r="F7819" s="12" t="s">
        <v>906</v>
      </c>
      <c r="G7819" s="4" t="s">
        <v>2230</v>
      </c>
      <c r="H7819" s="33">
        <v>32.200000000000003</v>
      </c>
      <c r="I7819" s="4"/>
      <c r="J7819" s="4" t="s">
        <v>856</v>
      </c>
      <c r="K7819" s="4"/>
      <c r="L7819" s="4">
        <v>1</v>
      </c>
      <c r="M7819" s="4" t="s">
        <v>1447</v>
      </c>
      <c r="N7819" s="4"/>
    </row>
    <row r="7820" spans="1:14" hidden="1" x14ac:dyDescent="0.3">
      <c r="A7820" s="4" t="s">
        <v>603</v>
      </c>
      <c r="B7820" s="4">
        <v>69</v>
      </c>
      <c r="C7820" s="4">
        <v>69</v>
      </c>
      <c r="D7820" s="4">
        <v>432</v>
      </c>
      <c r="E7820" s="4" t="s">
        <v>861</v>
      </c>
      <c r="F7820" s="12" t="s">
        <v>903</v>
      </c>
      <c r="G7820" s="4" t="s">
        <v>2230</v>
      </c>
      <c r="H7820" s="33">
        <v>30.61</v>
      </c>
      <c r="I7820" s="4"/>
      <c r="J7820" s="4" t="s">
        <v>856</v>
      </c>
      <c r="K7820" s="4"/>
      <c r="L7820" s="4">
        <v>1</v>
      </c>
      <c r="M7820" s="4" t="s">
        <v>1447</v>
      </c>
      <c r="N7820" s="4"/>
    </row>
    <row r="7821" spans="1:14" hidden="1" x14ac:dyDescent="0.3">
      <c r="A7821" s="4" t="s">
        <v>603</v>
      </c>
      <c r="B7821" s="4">
        <v>69</v>
      </c>
      <c r="C7821" s="4">
        <v>69</v>
      </c>
      <c r="D7821" s="4">
        <v>432</v>
      </c>
      <c r="E7821" s="4" t="s">
        <v>861</v>
      </c>
      <c r="F7821" s="12" t="s">
        <v>907</v>
      </c>
      <c r="G7821" s="4" t="s">
        <v>2230</v>
      </c>
      <c r="H7821" s="33">
        <v>33.42</v>
      </c>
      <c r="I7821" s="4"/>
      <c r="J7821" s="4" t="s">
        <v>856</v>
      </c>
      <c r="K7821" s="4"/>
      <c r="L7821" s="4">
        <v>1</v>
      </c>
      <c r="M7821" s="4" t="s">
        <v>1447</v>
      </c>
      <c r="N7821" s="4"/>
    </row>
    <row r="7822" spans="1:14" hidden="1" x14ac:dyDescent="0.3">
      <c r="A7822" s="4" t="s">
        <v>603</v>
      </c>
      <c r="B7822" s="4">
        <v>69</v>
      </c>
      <c r="C7822" s="4">
        <v>69</v>
      </c>
      <c r="D7822" s="4">
        <v>432</v>
      </c>
      <c r="E7822" s="4" t="s">
        <v>861</v>
      </c>
      <c r="F7822" s="12" t="s">
        <v>908</v>
      </c>
      <c r="G7822" s="4" t="s">
        <v>2230</v>
      </c>
      <c r="H7822" s="33">
        <v>31.47</v>
      </c>
      <c r="I7822" s="4"/>
      <c r="J7822" s="4" t="s">
        <v>856</v>
      </c>
      <c r="K7822" s="4"/>
      <c r="L7822" s="4">
        <v>1</v>
      </c>
      <c r="M7822" s="4" t="s">
        <v>1447</v>
      </c>
      <c r="N7822" s="4"/>
    </row>
    <row r="7823" spans="1:14" hidden="1" x14ac:dyDescent="0.3">
      <c r="A7823" s="4" t="s">
        <v>603</v>
      </c>
      <c r="B7823" s="4">
        <v>69</v>
      </c>
      <c r="C7823" s="4">
        <v>69</v>
      </c>
      <c r="D7823" s="4">
        <v>432</v>
      </c>
      <c r="E7823" s="4" t="s">
        <v>861</v>
      </c>
      <c r="F7823" s="12" t="s">
        <v>909</v>
      </c>
      <c r="G7823" s="4" t="s">
        <v>2230</v>
      </c>
      <c r="H7823" s="33">
        <v>31.76</v>
      </c>
      <c r="I7823" s="4"/>
      <c r="J7823" s="4" t="s">
        <v>856</v>
      </c>
      <c r="K7823" s="4"/>
      <c r="L7823" s="4">
        <v>1</v>
      </c>
      <c r="M7823" s="4" t="s">
        <v>1447</v>
      </c>
      <c r="N7823" s="4"/>
    </row>
    <row r="7824" spans="1:14" hidden="1" x14ac:dyDescent="0.3">
      <c r="A7824" s="4" t="s">
        <v>603</v>
      </c>
      <c r="B7824" s="4">
        <v>69</v>
      </c>
      <c r="C7824" s="4">
        <v>69</v>
      </c>
      <c r="D7824" s="4">
        <v>432</v>
      </c>
      <c r="E7824" s="4" t="s">
        <v>861</v>
      </c>
      <c r="F7824" s="12" t="s">
        <v>910</v>
      </c>
      <c r="G7824" s="4" t="s">
        <v>2230</v>
      </c>
      <c r="H7824" s="33">
        <v>30.77</v>
      </c>
      <c r="I7824" s="4"/>
      <c r="J7824" s="4" t="s">
        <v>856</v>
      </c>
      <c r="K7824" s="4"/>
      <c r="L7824" s="4">
        <v>1</v>
      </c>
      <c r="M7824" s="4" t="s">
        <v>1447</v>
      </c>
      <c r="N7824" s="4"/>
    </row>
    <row r="7825" spans="1:14" hidden="1" x14ac:dyDescent="0.3">
      <c r="A7825" s="4" t="s">
        <v>603</v>
      </c>
      <c r="B7825" s="4">
        <v>69</v>
      </c>
      <c r="C7825" s="4">
        <v>69</v>
      </c>
      <c r="D7825" s="4">
        <v>432</v>
      </c>
      <c r="E7825" s="4" t="s">
        <v>861</v>
      </c>
      <c r="F7825" s="12" t="s">
        <v>911</v>
      </c>
      <c r="G7825" s="4" t="s">
        <v>2230</v>
      </c>
      <c r="H7825" s="33">
        <v>30.64</v>
      </c>
      <c r="I7825" s="4"/>
      <c r="J7825" s="4" t="s">
        <v>856</v>
      </c>
      <c r="K7825" s="4"/>
      <c r="L7825" s="4">
        <v>1</v>
      </c>
      <c r="M7825" s="4" t="s">
        <v>1447</v>
      </c>
      <c r="N7825" s="4"/>
    </row>
    <row r="7826" spans="1:14" hidden="1" x14ac:dyDescent="0.3">
      <c r="A7826" s="4" t="s">
        <v>603</v>
      </c>
      <c r="B7826" s="4">
        <v>69</v>
      </c>
      <c r="C7826" s="4">
        <v>69</v>
      </c>
      <c r="D7826" s="4">
        <v>432</v>
      </c>
      <c r="E7826" s="4" t="s">
        <v>861</v>
      </c>
      <c r="F7826" s="12" t="s">
        <v>916</v>
      </c>
      <c r="G7826" s="4" t="s">
        <v>2230</v>
      </c>
      <c r="H7826" s="33">
        <v>32.409999999999997</v>
      </c>
      <c r="I7826" s="4"/>
      <c r="J7826" s="4" t="s">
        <v>856</v>
      </c>
      <c r="K7826" s="4"/>
      <c r="L7826" s="4">
        <v>1</v>
      </c>
      <c r="M7826" s="4" t="s">
        <v>1447</v>
      </c>
      <c r="N7826" s="4"/>
    </row>
    <row r="7827" spans="1:14" hidden="1" x14ac:dyDescent="0.3">
      <c r="A7827" s="4" t="s">
        <v>603</v>
      </c>
      <c r="B7827" s="4">
        <v>69</v>
      </c>
      <c r="C7827" s="4">
        <v>69</v>
      </c>
      <c r="D7827" s="4">
        <v>432</v>
      </c>
      <c r="E7827" s="4" t="s">
        <v>861</v>
      </c>
      <c r="F7827" s="12" t="s">
        <v>921</v>
      </c>
      <c r="G7827" s="4" t="s">
        <v>2230</v>
      </c>
      <c r="H7827" s="33">
        <v>31.06</v>
      </c>
      <c r="I7827" s="4"/>
      <c r="J7827" s="4" t="s">
        <v>856</v>
      </c>
      <c r="K7827" s="4"/>
      <c r="L7827" s="4">
        <v>1</v>
      </c>
      <c r="M7827" s="4" t="s">
        <v>1447</v>
      </c>
      <c r="N7827" s="4"/>
    </row>
    <row r="7828" spans="1:14" hidden="1" x14ac:dyDescent="0.3">
      <c r="A7828" s="4" t="s">
        <v>603</v>
      </c>
      <c r="B7828" s="4">
        <v>69</v>
      </c>
      <c r="C7828" s="4">
        <v>69</v>
      </c>
      <c r="D7828" s="4">
        <v>432</v>
      </c>
      <c r="E7828" s="4" t="s">
        <v>861</v>
      </c>
      <c r="F7828" s="12" t="s">
        <v>1144</v>
      </c>
      <c r="G7828" s="4" t="s">
        <v>2230</v>
      </c>
      <c r="H7828" s="33">
        <v>31.32</v>
      </c>
      <c r="I7828" s="4"/>
      <c r="J7828" s="4" t="s">
        <v>856</v>
      </c>
      <c r="K7828" s="4"/>
      <c r="L7828" s="4">
        <v>1</v>
      </c>
      <c r="M7828" s="4" t="s">
        <v>1447</v>
      </c>
      <c r="N7828" s="4"/>
    </row>
    <row r="7829" spans="1:14" hidden="1" x14ac:dyDescent="0.3">
      <c r="A7829" s="4" t="s">
        <v>603</v>
      </c>
      <c r="B7829" s="4">
        <v>69</v>
      </c>
      <c r="C7829" s="4">
        <v>69</v>
      </c>
      <c r="D7829" s="4">
        <v>432</v>
      </c>
      <c r="E7829" s="4" t="s">
        <v>861</v>
      </c>
      <c r="F7829" s="12" t="s">
        <v>1148</v>
      </c>
      <c r="G7829" s="4" t="s">
        <v>2230</v>
      </c>
      <c r="H7829" s="33">
        <v>31.86</v>
      </c>
      <c r="I7829" s="4"/>
      <c r="J7829" s="4" t="s">
        <v>856</v>
      </c>
      <c r="K7829" s="4"/>
      <c r="L7829" s="4">
        <v>1</v>
      </c>
      <c r="M7829" s="4" t="s">
        <v>1447</v>
      </c>
      <c r="N7829" s="4"/>
    </row>
    <row r="7830" spans="1:14" hidden="1" x14ac:dyDescent="0.3">
      <c r="A7830" s="4" t="s">
        <v>603</v>
      </c>
      <c r="B7830" s="4">
        <v>69</v>
      </c>
      <c r="C7830" s="4">
        <v>69</v>
      </c>
      <c r="D7830" s="4">
        <v>432</v>
      </c>
      <c r="E7830" s="4" t="s">
        <v>861</v>
      </c>
      <c r="F7830" s="4" t="s">
        <v>922</v>
      </c>
      <c r="G7830" s="4" t="s">
        <v>943</v>
      </c>
      <c r="H7830" s="9">
        <v>96.07</v>
      </c>
      <c r="I7830" s="4"/>
      <c r="J7830" s="4" t="s">
        <v>856</v>
      </c>
      <c r="K7830" s="4"/>
      <c r="L7830" s="4">
        <v>1</v>
      </c>
      <c r="M7830" s="4" t="s">
        <v>1447</v>
      </c>
      <c r="N7830" s="4"/>
    </row>
    <row r="7831" spans="1:14" hidden="1" x14ac:dyDescent="0.3">
      <c r="A7831" s="4" t="s">
        <v>603</v>
      </c>
      <c r="B7831" s="4">
        <v>69</v>
      </c>
      <c r="C7831" s="4">
        <v>69</v>
      </c>
      <c r="D7831" s="4">
        <v>432</v>
      </c>
      <c r="E7831" s="4" t="s">
        <v>861</v>
      </c>
      <c r="F7831" s="4" t="s">
        <v>904</v>
      </c>
      <c r="G7831" s="4" t="s">
        <v>943</v>
      </c>
      <c r="H7831" s="9">
        <v>98.91</v>
      </c>
      <c r="I7831" s="4"/>
      <c r="J7831" s="4" t="s">
        <v>856</v>
      </c>
      <c r="K7831" s="4"/>
      <c r="L7831" s="4">
        <v>1</v>
      </c>
      <c r="M7831" s="4" t="s">
        <v>1447</v>
      </c>
      <c r="N7831" s="4"/>
    </row>
    <row r="7832" spans="1:14" hidden="1" x14ac:dyDescent="0.3">
      <c r="A7832" s="4" t="s">
        <v>603</v>
      </c>
      <c r="B7832" s="4">
        <v>69</v>
      </c>
      <c r="C7832" s="4">
        <v>69</v>
      </c>
      <c r="D7832" s="4">
        <v>432</v>
      </c>
      <c r="E7832" s="4" t="s">
        <v>861</v>
      </c>
      <c r="F7832" s="4" t="s">
        <v>905</v>
      </c>
      <c r="G7832" s="4" t="s">
        <v>943</v>
      </c>
      <c r="H7832" s="9">
        <v>98.12</v>
      </c>
      <c r="I7832" s="4"/>
      <c r="J7832" s="4" t="s">
        <v>856</v>
      </c>
      <c r="K7832" s="4"/>
      <c r="L7832" s="4">
        <v>1</v>
      </c>
      <c r="M7832" s="4" t="s">
        <v>1447</v>
      </c>
      <c r="N7832" s="4"/>
    </row>
    <row r="7833" spans="1:14" hidden="1" x14ac:dyDescent="0.3">
      <c r="A7833" s="4" t="s">
        <v>603</v>
      </c>
      <c r="B7833" s="4">
        <v>69</v>
      </c>
      <c r="C7833" s="4">
        <v>69</v>
      </c>
      <c r="D7833" s="4">
        <v>432</v>
      </c>
      <c r="E7833" s="4" t="s">
        <v>861</v>
      </c>
      <c r="F7833" s="4" t="s">
        <v>906</v>
      </c>
      <c r="G7833" s="4" t="s">
        <v>943</v>
      </c>
      <c r="H7833" s="9">
        <v>98.53</v>
      </c>
      <c r="I7833" s="4"/>
      <c r="J7833" s="4" t="s">
        <v>856</v>
      </c>
      <c r="K7833" s="4"/>
      <c r="L7833" s="4">
        <v>1</v>
      </c>
      <c r="M7833" s="4" t="s">
        <v>1447</v>
      </c>
      <c r="N7833" s="4"/>
    </row>
    <row r="7834" spans="1:14" hidden="1" x14ac:dyDescent="0.3">
      <c r="A7834" s="4" t="s">
        <v>603</v>
      </c>
      <c r="B7834" s="4">
        <v>69</v>
      </c>
      <c r="C7834" s="4">
        <v>69</v>
      </c>
      <c r="D7834" s="4">
        <v>432</v>
      </c>
      <c r="E7834" s="4" t="s">
        <v>861</v>
      </c>
      <c r="F7834" s="4" t="s">
        <v>903</v>
      </c>
      <c r="G7834" s="4" t="s">
        <v>943</v>
      </c>
      <c r="H7834" s="9">
        <v>96.22</v>
      </c>
      <c r="I7834" s="4"/>
      <c r="J7834" s="4" t="s">
        <v>856</v>
      </c>
      <c r="K7834" s="4"/>
      <c r="L7834" s="4">
        <v>1</v>
      </c>
      <c r="M7834" s="4" t="s">
        <v>1447</v>
      </c>
      <c r="N7834" s="4"/>
    </row>
    <row r="7835" spans="1:14" hidden="1" x14ac:dyDescent="0.3">
      <c r="A7835" s="4" t="s">
        <v>603</v>
      </c>
      <c r="B7835" s="4">
        <v>69</v>
      </c>
      <c r="C7835" s="4">
        <v>69</v>
      </c>
      <c r="D7835" s="4">
        <v>432</v>
      </c>
      <c r="E7835" s="4" t="s">
        <v>861</v>
      </c>
      <c r="F7835" s="4" t="s">
        <v>907</v>
      </c>
      <c r="G7835" s="4" t="s">
        <v>943</v>
      </c>
      <c r="H7835" s="9">
        <v>98.73</v>
      </c>
      <c r="I7835" s="4"/>
      <c r="J7835" s="4" t="s">
        <v>856</v>
      </c>
      <c r="K7835" s="4"/>
      <c r="L7835" s="4">
        <v>1</v>
      </c>
      <c r="M7835" s="4" t="s">
        <v>1447</v>
      </c>
      <c r="N7835" s="4"/>
    </row>
    <row r="7836" spans="1:14" hidden="1" x14ac:dyDescent="0.3">
      <c r="A7836" s="4" t="s">
        <v>603</v>
      </c>
      <c r="B7836" s="4">
        <v>69</v>
      </c>
      <c r="C7836" s="4">
        <v>69</v>
      </c>
      <c r="D7836" s="4">
        <v>432</v>
      </c>
      <c r="E7836" s="4" t="s">
        <v>861</v>
      </c>
      <c r="F7836" s="4" t="s">
        <v>908</v>
      </c>
      <c r="G7836" s="4" t="s">
        <v>943</v>
      </c>
      <c r="H7836" s="9">
        <v>99.21</v>
      </c>
      <c r="I7836" s="4"/>
      <c r="J7836" s="4" t="s">
        <v>856</v>
      </c>
      <c r="K7836" s="4"/>
      <c r="L7836" s="4">
        <v>1</v>
      </c>
      <c r="M7836" s="4" t="s">
        <v>1447</v>
      </c>
      <c r="N7836" s="4"/>
    </row>
    <row r="7837" spans="1:14" hidden="1" x14ac:dyDescent="0.3">
      <c r="A7837" s="4" t="s">
        <v>603</v>
      </c>
      <c r="B7837" s="4">
        <v>69</v>
      </c>
      <c r="C7837" s="4">
        <v>69</v>
      </c>
      <c r="D7837" s="4">
        <v>432</v>
      </c>
      <c r="E7837" s="4" t="s">
        <v>861</v>
      </c>
      <c r="F7837" s="4" t="s">
        <v>909</v>
      </c>
      <c r="G7837" s="4" t="s">
        <v>943</v>
      </c>
      <c r="H7837" s="9">
        <v>98.320000000000007</v>
      </c>
      <c r="I7837" s="4"/>
      <c r="J7837" s="4" t="s">
        <v>856</v>
      </c>
      <c r="K7837" s="4"/>
      <c r="L7837" s="4">
        <v>1</v>
      </c>
      <c r="M7837" s="4" t="s">
        <v>1447</v>
      </c>
      <c r="N7837" s="4"/>
    </row>
    <row r="7838" spans="1:14" hidden="1" x14ac:dyDescent="0.3">
      <c r="A7838" s="4" t="s">
        <v>603</v>
      </c>
      <c r="B7838" s="4">
        <v>69</v>
      </c>
      <c r="C7838" s="4">
        <v>69</v>
      </c>
      <c r="D7838" s="4">
        <v>432</v>
      </c>
      <c r="E7838" s="4" t="s">
        <v>861</v>
      </c>
      <c r="F7838" s="4" t="s">
        <v>910</v>
      </c>
      <c r="G7838" s="4" t="s">
        <v>943</v>
      </c>
      <c r="H7838" s="9">
        <v>96.6</v>
      </c>
      <c r="I7838" s="4"/>
      <c r="J7838" s="4" t="s">
        <v>856</v>
      </c>
      <c r="K7838" s="4"/>
      <c r="L7838" s="4">
        <v>1</v>
      </c>
      <c r="M7838" s="4" t="s">
        <v>1447</v>
      </c>
      <c r="N7838" s="4"/>
    </row>
    <row r="7839" spans="1:14" hidden="1" x14ac:dyDescent="0.3">
      <c r="A7839" s="4" t="s">
        <v>603</v>
      </c>
      <c r="B7839" s="4">
        <v>69</v>
      </c>
      <c r="C7839" s="4">
        <v>69</v>
      </c>
      <c r="D7839" s="4">
        <v>432</v>
      </c>
      <c r="E7839" s="4" t="s">
        <v>861</v>
      </c>
      <c r="F7839" s="4" t="s">
        <v>911</v>
      </c>
      <c r="G7839" s="4" t="s">
        <v>943</v>
      </c>
      <c r="H7839" s="9">
        <v>98.34</v>
      </c>
      <c r="I7839" s="4"/>
      <c r="J7839" s="4" t="s">
        <v>856</v>
      </c>
      <c r="K7839" s="4"/>
      <c r="L7839" s="4">
        <v>1</v>
      </c>
      <c r="M7839" s="4" t="s">
        <v>1447</v>
      </c>
      <c r="N7839" s="4"/>
    </row>
    <row r="7840" spans="1:14" hidden="1" x14ac:dyDescent="0.3">
      <c r="A7840" s="4" t="s">
        <v>603</v>
      </c>
      <c r="B7840" s="4">
        <v>69</v>
      </c>
      <c r="C7840" s="4">
        <v>69</v>
      </c>
      <c r="D7840" s="4">
        <v>432</v>
      </c>
      <c r="E7840" s="4" t="s">
        <v>861</v>
      </c>
      <c r="F7840" s="4" t="s">
        <v>916</v>
      </c>
      <c r="G7840" s="4" t="s">
        <v>943</v>
      </c>
      <c r="H7840" s="9">
        <v>97.6</v>
      </c>
      <c r="I7840" s="4"/>
      <c r="J7840" s="4" t="s">
        <v>856</v>
      </c>
      <c r="K7840" s="4"/>
      <c r="L7840" s="4">
        <v>1</v>
      </c>
      <c r="M7840" s="4" t="s">
        <v>1447</v>
      </c>
      <c r="N7840" s="4"/>
    </row>
    <row r="7841" spans="1:14" hidden="1" x14ac:dyDescent="0.3">
      <c r="A7841" s="4" t="s">
        <v>603</v>
      </c>
      <c r="B7841" s="4">
        <v>69</v>
      </c>
      <c r="C7841" s="4">
        <v>69</v>
      </c>
      <c r="D7841" s="4">
        <v>432</v>
      </c>
      <c r="E7841" s="4" t="s">
        <v>861</v>
      </c>
      <c r="F7841" s="4" t="s">
        <v>921</v>
      </c>
      <c r="G7841" s="4" t="s">
        <v>943</v>
      </c>
      <c r="H7841" s="9">
        <v>95.4</v>
      </c>
      <c r="I7841" s="4"/>
      <c r="J7841" s="4" t="s">
        <v>856</v>
      </c>
      <c r="K7841" s="4"/>
      <c r="L7841" s="4">
        <v>1</v>
      </c>
      <c r="M7841" s="4" t="s">
        <v>1447</v>
      </c>
      <c r="N7841" s="4"/>
    </row>
    <row r="7842" spans="1:14" hidden="1" x14ac:dyDescent="0.3">
      <c r="A7842" s="4" t="s">
        <v>603</v>
      </c>
      <c r="B7842" s="4">
        <v>69</v>
      </c>
      <c r="C7842" s="4">
        <v>69</v>
      </c>
      <c r="D7842" s="4">
        <v>432</v>
      </c>
      <c r="E7842" s="4" t="s">
        <v>861</v>
      </c>
      <c r="F7842" s="4" t="s">
        <v>1144</v>
      </c>
      <c r="G7842" s="4" t="s">
        <v>943</v>
      </c>
      <c r="H7842" s="9">
        <v>96.52000000000001</v>
      </c>
      <c r="I7842" s="4"/>
      <c r="J7842" s="4" t="s">
        <v>856</v>
      </c>
      <c r="K7842" s="4"/>
      <c r="L7842" s="4">
        <v>1</v>
      </c>
      <c r="M7842" s="4" t="s">
        <v>1447</v>
      </c>
      <c r="N7842" s="4"/>
    </row>
    <row r="7843" spans="1:14" hidden="1" x14ac:dyDescent="0.3">
      <c r="A7843" s="4" t="s">
        <v>603</v>
      </c>
      <c r="B7843" s="4">
        <v>69</v>
      </c>
      <c r="C7843" s="4">
        <v>69</v>
      </c>
      <c r="D7843" s="4">
        <v>432</v>
      </c>
      <c r="E7843" s="4" t="s">
        <v>861</v>
      </c>
      <c r="F7843" s="4" t="s">
        <v>1148</v>
      </c>
      <c r="G7843" s="4" t="s">
        <v>943</v>
      </c>
      <c r="H7843" s="9">
        <v>98.429999999999993</v>
      </c>
      <c r="I7843" s="4"/>
      <c r="J7843" s="4" t="s">
        <v>856</v>
      </c>
      <c r="K7843" s="4"/>
      <c r="L7843" s="4">
        <v>1</v>
      </c>
      <c r="M7843" s="4" t="s">
        <v>1447</v>
      </c>
      <c r="N7843" s="4"/>
    </row>
    <row r="7844" spans="1:14" hidden="1" x14ac:dyDescent="0.3">
      <c r="A7844" s="4" t="s">
        <v>603</v>
      </c>
      <c r="B7844" s="4">
        <v>69</v>
      </c>
      <c r="C7844" s="4">
        <v>69</v>
      </c>
      <c r="D7844" s="4">
        <v>432</v>
      </c>
      <c r="E7844" s="4" t="s">
        <v>861</v>
      </c>
      <c r="F7844" s="4" t="s">
        <v>922</v>
      </c>
      <c r="G7844" s="4" t="s">
        <v>1448</v>
      </c>
      <c r="H7844" s="29">
        <v>32.742380602005504</v>
      </c>
      <c r="I7844" s="29">
        <v>1.9662477720195954</v>
      </c>
      <c r="J7844" s="4" t="s">
        <v>1440</v>
      </c>
      <c r="K7844" s="4"/>
      <c r="L7844" s="4">
        <v>1</v>
      </c>
      <c r="M7844" s="4" t="s">
        <v>1447</v>
      </c>
      <c r="N7844" s="4"/>
    </row>
    <row r="7845" spans="1:14" hidden="1" x14ac:dyDescent="0.3">
      <c r="A7845" s="4" t="s">
        <v>603</v>
      </c>
      <c r="B7845" s="4">
        <v>69</v>
      </c>
      <c r="C7845" s="4">
        <v>69</v>
      </c>
      <c r="D7845" s="4">
        <v>432</v>
      </c>
      <c r="E7845" s="4" t="s">
        <v>861</v>
      </c>
      <c r="F7845" s="4" t="s">
        <v>904</v>
      </c>
      <c r="G7845" s="4" t="s">
        <v>1448</v>
      </c>
      <c r="H7845" s="29">
        <v>29.517034325974421</v>
      </c>
      <c r="I7845" s="29">
        <v>1.8999530998501477</v>
      </c>
      <c r="J7845" s="4" t="s">
        <v>1440</v>
      </c>
      <c r="K7845" s="4"/>
      <c r="L7845" s="4">
        <v>1</v>
      </c>
      <c r="M7845" s="4" t="s">
        <v>1447</v>
      </c>
      <c r="N7845" s="4"/>
    </row>
    <row r="7846" spans="1:14" hidden="1" x14ac:dyDescent="0.3">
      <c r="A7846" s="4" t="s">
        <v>603</v>
      </c>
      <c r="B7846" s="4">
        <v>69</v>
      </c>
      <c r="C7846" s="4">
        <v>69</v>
      </c>
      <c r="D7846" s="4">
        <v>432</v>
      </c>
      <c r="E7846" s="4" t="s">
        <v>861</v>
      </c>
      <c r="F7846" s="4" t="s">
        <v>905</v>
      </c>
      <c r="G7846" s="4" t="s">
        <v>1448</v>
      </c>
      <c r="H7846" s="29">
        <v>31.271502706613159</v>
      </c>
      <c r="I7846" s="29">
        <v>1.751359263950679</v>
      </c>
      <c r="J7846" s="4" t="s">
        <v>1440</v>
      </c>
      <c r="K7846" s="4"/>
      <c r="L7846" s="4">
        <v>1</v>
      </c>
      <c r="M7846" s="4" t="s">
        <v>1447</v>
      </c>
      <c r="N7846" s="4"/>
    </row>
    <row r="7847" spans="1:14" hidden="1" x14ac:dyDescent="0.3">
      <c r="A7847" s="4" t="s">
        <v>603</v>
      </c>
      <c r="B7847" s="4">
        <v>69</v>
      </c>
      <c r="C7847" s="4">
        <v>69</v>
      </c>
      <c r="D7847" s="4">
        <v>432</v>
      </c>
      <c r="E7847" s="4" t="s">
        <v>861</v>
      </c>
      <c r="F7847" s="4" t="s">
        <v>906</v>
      </c>
      <c r="G7847" s="4" t="s">
        <v>1448</v>
      </c>
      <c r="H7847" s="29">
        <v>28.954566309479556</v>
      </c>
      <c r="I7847" s="29">
        <v>1.9723960362940052</v>
      </c>
      <c r="J7847" s="4" t="s">
        <v>1440</v>
      </c>
      <c r="K7847" s="4"/>
      <c r="L7847" s="4">
        <v>1</v>
      </c>
      <c r="M7847" s="4" t="s">
        <v>1447</v>
      </c>
      <c r="N7847" s="4"/>
    </row>
    <row r="7848" spans="1:14" hidden="1" x14ac:dyDescent="0.3">
      <c r="A7848" s="4" t="s">
        <v>603</v>
      </c>
      <c r="B7848" s="4">
        <v>69</v>
      </c>
      <c r="C7848" s="4">
        <v>69</v>
      </c>
      <c r="D7848" s="4">
        <v>432</v>
      </c>
      <c r="E7848" s="4" t="s">
        <v>861</v>
      </c>
      <c r="F7848" s="4" t="s">
        <v>903</v>
      </c>
      <c r="G7848" s="4" t="s">
        <v>1448</v>
      </c>
      <c r="H7848" s="29">
        <v>25.840372373739608</v>
      </c>
      <c r="I7848" s="29">
        <v>1.4468014320172409</v>
      </c>
      <c r="J7848" s="4" t="s">
        <v>1440</v>
      </c>
      <c r="K7848" s="4"/>
      <c r="L7848" s="4">
        <v>1</v>
      </c>
      <c r="M7848" s="4" t="s">
        <v>1447</v>
      </c>
      <c r="N7848" s="4"/>
    </row>
    <row r="7849" spans="1:14" hidden="1" x14ac:dyDescent="0.3">
      <c r="A7849" s="4" t="s">
        <v>603</v>
      </c>
      <c r="B7849" s="4">
        <v>69</v>
      </c>
      <c r="C7849" s="4">
        <v>69</v>
      </c>
      <c r="D7849" s="4">
        <v>432</v>
      </c>
      <c r="E7849" s="4" t="s">
        <v>861</v>
      </c>
      <c r="F7849" s="4" t="s">
        <v>908</v>
      </c>
      <c r="G7849" s="4" t="s">
        <v>1448</v>
      </c>
      <c r="H7849" s="30">
        <v>28.232407541772428</v>
      </c>
      <c r="I7849" s="30">
        <v>1.6980467000036938</v>
      </c>
      <c r="J7849" s="4" t="s">
        <v>1440</v>
      </c>
      <c r="K7849" s="4"/>
      <c r="L7849" s="4">
        <v>1</v>
      </c>
      <c r="M7849" s="4" t="s">
        <v>1447</v>
      </c>
      <c r="N7849" s="4"/>
    </row>
    <row r="7850" spans="1:14" hidden="1" x14ac:dyDescent="0.3">
      <c r="A7850" s="4" t="s">
        <v>603</v>
      </c>
      <c r="B7850" s="4">
        <v>69</v>
      </c>
      <c r="C7850" s="4">
        <v>69</v>
      </c>
      <c r="D7850" s="4">
        <v>432</v>
      </c>
      <c r="E7850" s="4" t="s">
        <v>861</v>
      </c>
      <c r="F7850" s="4" t="s">
        <v>911</v>
      </c>
      <c r="G7850" s="4" t="s">
        <v>1448</v>
      </c>
      <c r="H7850" s="30">
        <v>29.749547881338888</v>
      </c>
      <c r="I7850" s="30">
        <v>1.7745243949626184</v>
      </c>
      <c r="J7850" s="4" t="s">
        <v>1440</v>
      </c>
      <c r="K7850" s="4"/>
      <c r="L7850" s="4">
        <v>1</v>
      </c>
      <c r="M7850" s="4" t="s">
        <v>1447</v>
      </c>
      <c r="N7850" s="4"/>
    </row>
    <row r="7851" spans="1:14" hidden="1" x14ac:dyDescent="0.3">
      <c r="A7851" s="4" t="s">
        <v>603</v>
      </c>
      <c r="B7851" s="4">
        <v>69</v>
      </c>
      <c r="C7851" s="4">
        <v>69</v>
      </c>
      <c r="D7851" s="4">
        <v>432</v>
      </c>
      <c r="E7851" s="4" t="s">
        <v>861</v>
      </c>
      <c r="F7851" s="4" t="s">
        <v>916</v>
      </c>
      <c r="G7851" s="4" t="s">
        <v>1448</v>
      </c>
      <c r="H7851" s="30">
        <v>26.600301487965957</v>
      </c>
      <c r="I7851" s="30">
        <v>1.6088692890904799</v>
      </c>
      <c r="J7851" s="4" t="s">
        <v>1440</v>
      </c>
      <c r="K7851" s="4"/>
      <c r="L7851" s="4">
        <v>1</v>
      </c>
      <c r="M7851" s="4" t="s">
        <v>1447</v>
      </c>
      <c r="N7851" s="4"/>
    </row>
    <row r="7852" spans="1:14" hidden="1" x14ac:dyDescent="0.3">
      <c r="A7852" s="4" t="s">
        <v>603</v>
      </c>
      <c r="B7852" s="4">
        <v>69</v>
      </c>
      <c r="C7852" s="4">
        <v>69</v>
      </c>
      <c r="D7852" s="4">
        <v>432</v>
      </c>
      <c r="E7852" s="4" t="s">
        <v>861</v>
      </c>
      <c r="F7852" s="4" t="s">
        <v>921</v>
      </c>
      <c r="G7852" s="4" t="s">
        <v>1448</v>
      </c>
      <c r="H7852" s="30">
        <v>27.403432776244799</v>
      </c>
      <c r="I7852" s="30">
        <v>1.5647102417135494</v>
      </c>
      <c r="J7852" s="4" t="s">
        <v>1440</v>
      </c>
      <c r="K7852" s="4"/>
      <c r="L7852" s="4">
        <v>1</v>
      </c>
      <c r="M7852" s="4" t="s">
        <v>1447</v>
      </c>
      <c r="N7852" s="4"/>
    </row>
    <row r="7853" spans="1:14" hidden="1" x14ac:dyDescent="0.3">
      <c r="A7853" s="4" t="s">
        <v>603</v>
      </c>
      <c r="B7853" s="4">
        <v>69</v>
      </c>
      <c r="C7853" s="4">
        <v>69</v>
      </c>
      <c r="D7853" s="4">
        <v>432</v>
      </c>
      <c r="E7853" s="4" t="s">
        <v>861</v>
      </c>
      <c r="F7853" s="4" t="s">
        <v>1144</v>
      </c>
      <c r="G7853" s="4" t="s">
        <v>1448</v>
      </c>
      <c r="H7853" s="30">
        <v>25.245184432962304</v>
      </c>
      <c r="I7853" s="30">
        <v>1.4579756569985582</v>
      </c>
      <c r="J7853" s="4" t="s">
        <v>1440</v>
      </c>
      <c r="K7853" s="4"/>
      <c r="L7853" s="4">
        <v>1</v>
      </c>
      <c r="M7853" s="4" t="s">
        <v>1447</v>
      </c>
      <c r="N7853" s="4"/>
    </row>
    <row r="7854" spans="1:14" hidden="1" x14ac:dyDescent="0.3">
      <c r="A7854" s="4" t="s">
        <v>603</v>
      </c>
      <c r="B7854" s="4">
        <v>69</v>
      </c>
      <c r="C7854" s="4">
        <v>69</v>
      </c>
      <c r="D7854" s="4">
        <v>432</v>
      </c>
      <c r="E7854" s="4" t="s">
        <v>861</v>
      </c>
      <c r="F7854" s="4" t="s">
        <v>922</v>
      </c>
      <c r="G7854" s="4" t="s">
        <v>964</v>
      </c>
      <c r="H7854" s="30">
        <v>4.651897286884271</v>
      </c>
      <c r="I7854" s="30">
        <v>5.4517486031287756</v>
      </c>
      <c r="J7854" s="4" t="s">
        <v>1440</v>
      </c>
      <c r="K7854" s="4"/>
      <c r="L7854" s="4">
        <v>1</v>
      </c>
      <c r="M7854" s="4" t="s">
        <v>1447</v>
      </c>
      <c r="N7854" s="4"/>
    </row>
    <row r="7855" spans="1:14" hidden="1" x14ac:dyDescent="0.3">
      <c r="A7855" s="42" t="s">
        <v>602</v>
      </c>
      <c r="B7855" s="42">
        <v>79</v>
      </c>
      <c r="C7855" s="42">
        <v>79</v>
      </c>
      <c r="D7855" s="5">
        <v>432</v>
      </c>
      <c r="E7855" s="4" t="s">
        <v>861</v>
      </c>
      <c r="F7855" s="4" t="s">
        <v>922</v>
      </c>
      <c r="G7855" s="4" t="s">
        <v>857</v>
      </c>
      <c r="H7855" s="30">
        <v>12.276</v>
      </c>
      <c r="I7855" s="4"/>
      <c r="J7855" s="4" t="s">
        <v>1505</v>
      </c>
      <c r="K7855" s="4"/>
      <c r="L7855" s="4">
        <v>1</v>
      </c>
      <c r="M7855" s="4" t="s">
        <v>1506</v>
      </c>
      <c r="N7855" s="4" t="s">
        <v>1507</v>
      </c>
    </row>
    <row r="7856" spans="1:14" hidden="1" x14ac:dyDescent="0.3">
      <c r="A7856" s="42" t="s">
        <v>602</v>
      </c>
      <c r="B7856" s="42">
        <v>79</v>
      </c>
      <c r="C7856" s="42">
        <v>79</v>
      </c>
      <c r="D7856" s="5">
        <v>432</v>
      </c>
      <c r="E7856" s="4" t="s">
        <v>861</v>
      </c>
      <c r="F7856" s="4" t="s">
        <v>904</v>
      </c>
      <c r="G7856" s="4" t="s">
        <v>857</v>
      </c>
      <c r="H7856" s="30">
        <v>14.622999999999998</v>
      </c>
      <c r="I7856" s="4"/>
      <c r="J7856" s="4" t="s">
        <v>1505</v>
      </c>
      <c r="K7856" s="4"/>
      <c r="L7856" s="4">
        <v>1</v>
      </c>
      <c r="M7856" s="4" t="s">
        <v>1506</v>
      </c>
      <c r="N7856" s="4" t="s">
        <v>1507</v>
      </c>
    </row>
    <row r="7857" spans="1:14" hidden="1" x14ac:dyDescent="0.3">
      <c r="A7857" s="42" t="s">
        <v>602</v>
      </c>
      <c r="B7857" s="42">
        <v>79</v>
      </c>
      <c r="C7857" s="42">
        <v>79</v>
      </c>
      <c r="D7857" s="5">
        <v>432</v>
      </c>
      <c r="E7857" s="4" t="s">
        <v>861</v>
      </c>
      <c r="F7857" s="4" t="s">
        <v>905</v>
      </c>
      <c r="G7857" s="4" t="s">
        <v>857</v>
      </c>
      <c r="H7857" s="30">
        <v>13.648999999999999</v>
      </c>
      <c r="I7857" s="4"/>
      <c r="J7857" s="4" t="s">
        <v>1505</v>
      </c>
      <c r="K7857" s="4"/>
      <c r="L7857" s="4">
        <v>1</v>
      </c>
      <c r="M7857" s="4" t="s">
        <v>1506</v>
      </c>
      <c r="N7857" s="4" t="s">
        <v>1507</v>
      </c>
    </row>
    <row r="7858" spans="1:14" hidden="1" x14ac:dyDescent="0.3">
      <c r="A7858" s="42" t="s">
        <v>602</v>
      </c>
      <c r="B7858" s="42">
        <v>79</v>
      </c>
      <c r="C7858" s="42">
        <v>79</v>
      </c>
      <c r="D7858" s="5">
        <v>432</v>
      </c>
      <c r="E7858" s="4" t="s">
        <v>861</v>
      </c>
      <c r="F7858" s="4" t="s">
        <v>906</v>
      </c>
      <c r="G7858" s="4" t="s">
        <v>857</v>
      </c>
      <c r="H7858" s="30">
        <v>17.152000000000001</v>
      </c>
      <c r="I7858" s="4"/>
      <c r="J7858" s="4" t="s">
        <v>1505</v>
      </c>
      <c r="K7858" s="4"/>
      <c r="L7858" s="4">
        <v>1</v>
      </c>
      <c r="M7858" s="4" t="s">
        <v>1506</v>
      </c>
      <c r="N7858" s="4" t="s">
        <v>1507</v>
      </c>
    </row>
    <row r="7859" spans="1:14" hidden="1" x14ac:dyDescent="0.3">
      <c r="A7859" s="42" t="s">
        <v>602</v>
      </c>
      <c r="B7859" s="42">
        <v>79</v>
      </c>
      <c r="C7859" s="42">
        <v>79</v>
      </c>
      <c r="D7859" s="5">
        <v>432</v>
      </c>
      <c r="E7859" s="4" t="s">
        <v>861</v>
      </c>
      <c r="F7859" s="4" t="s">
        <v>903</v>
      </c>
      <c r="G7859" s="4" t="s">
        <v>857</v>
      </c>
      <c r="H7859" s="30">
        <v>17.041</v>
      </c>
      <c r="I7859" s="4"/>
      <c r="J7859" s="4" t="s">
        <v>1505</v>
      </c>
      <c r="K7859" s="4"/>
      <c r="L7859" s="4">
        <v>1</v>
      </c>
      <c r="M7859" s="4" t="s">
        <v>1506</v>
      </c>
      <c r="N7859" s="4" t="s">
        <v>1507</v>
      </c>
    </row>
    <row r="7860" spans="1:14" hidden="1" x14ac:dyDescent="0.3">
      <c r="A7860" s="42" t="s">
        <v>602</v>
      </c>
      <c r="B7860" s="42">
        <v>79</v>
      </c>
      <c r="C7860" s="42">
        <v>79</v>
      </c>
      <c r="D7860" s="5">
        <v>432</v>
      </c>
      <c r="E7860" s="4" t="s">
        <v>861</v>
      </c>
      <c r="F7860" s="43" t="s">
        <v>922</v>
      </c>
      <c r="G7860" s="4" t="s">
        <v>853</v>
      </c>
      <c r="H7860" s="30">
        <v>1.54</v>
      </c>
      <c r="I7860" s="44"/>
      <c r="J7860" s="4" t="s">
        <v>856</v>
      </c>
      <c r="K7860" s="4"/>
      <c r="L7860" s="25">
        <v>1</v>
      </c>
      <c r="M7860" s="4" t="s">
        <v>1503</v>
      </c>
      <c r="N7860" s="4" t="s">
        <v>1504</v>
      </c>
    </row>
    <row r="7861" spans="1:14" hidden="1" x14ac:dyDescent="0.3">
      <c r="A7861" s="42" t="s">
        <v>602</v>
      </c>
      <c r="B7861" s="42">
        <v>79</v>
      </c>
      <c r="C7861" s="42">
        <v>79</v>
      </c>
      <c r="D7861" s="5">
        <v>432</v>
      </c>
      <c r="E7861" s="4" t="s">
        <v>861</v>
      </c>
      <c r="F7861" s="43" t="s">
        <v>904</v>
      </c>
      <c r="G7861" s="4" t="s">
        <v>853</v>
      </c>
      <c r="H7861" s="30">
        <v>0</v>
      </c>
      <c r="I7861" s="44"/>
      <c r="J7861" s="4" t="s">
        <v>856</v>
      </c>
      <c r="K7861" s="4"/>
      <c r="L7861" s="25">
        <v>1</v>
      </c>
      <c r="M7861" s="4" t="s">
        <v>1503</v>
      </c>
      <c r="N7861" s="4" t="s">
        <v>1504</v>
      </c>
    </row>
    <row r="7862" spans="1:14" hidden="1" x14ac:dyDescent="0.3">
      <c r="A7862" s="42" t="s">
        <v>602</v>
      </c>
      <c r="B7862" s="42">
        <v>79</v>
      </c>
      <c r="C7862" s="42">
        <v>79</v>
      </c>
      <c r="D7862" s="5">
        <v>432</v>
      </c>
      <c r="E7862" s="4" t="s">
        <v>861</v>
      </c>
      <c r="F7862" s="43" t="s">
        <v>905</v>
      </c>
      <c r="G7862" s="4" t="s">
        <v>853</v>
      </c>
      <c r="H7862" s="30">
        <v>3.75</v>
      </c>
      <c r="I7862" s="44"/>
      <c r="J7862" s="4" t="s">
        <v>856</v>
      </c>
      <c r="K7862" s="4"/>
      <c r="L7862" s="25">
        <v>1</v>
      </c>
      <c r="M7862" s="4" t="s">
        <v>1503</v>
      </c>
      <c r="N7862" s="4" t="s">
        <v>1504</v>
      </c>
    </row>
    <row r="7863" spans="1:14" hidden="1" x14ac:dyDescent="0.3">
      <c r="A7863" s="42" t="s">
        <v>602</v>
      </c>
      <c r="B7863" s="42">
        <v>79</v>
      </c>
      <c r="C7863" s="42">
        <v>79</v>
      </c>
      <c r="D7863" s="5">
        <v>432</v>
      </c>
      <c r="E7863" s="4" t="s">
        <v>861</v>
      </c>
      <c r="F7863" s="43" t="s">
        <v>906</v>
      </c>
      <c r="G7863" s="4" t="s">
        <v>853</v>
      </c>
      <c r="H7863" s="30">
        <v>0</v>
      </c>
      <c r="I7863" s="44"/>
      <c r="J7863" s="4" t="s">
        <v>856</v>
      </c>
      <c r="K7863" s="4"/>
      <c r="L7863" s="25">
        <v>1</v>
      </c>
      <c r="M7863" s="4" t="s">
        <v>1503</v>
      </c>
      <c r="N7863" s="4" t="s">
        <v>1504</v>
      </c>
    </row>
    <row r="7864" spans="1:14" hidden="1" x14ac:dyDescent="0.3">
      <c r="A7864" s="42" t="s">
        <v>602</v>
      </c>
      <c r="B7864" s="42">
        <v>79</v>
      </c>
      <c r="C7864" s="42">
        <v>79</v>
      </c>
      <c r="D7864" s="5">
        <v>432</v>
      </c>
      <c r="E7864" s="4" t="s">
        <v>861</v>
      </c>
      <c r="F7864" s="43" t="s">
        <v>903</v>
      </c>
      <c r="G7864" s="4" t="s">
        <v>853</v>
      </c>
      <c r="H7864" s="30">
        <v>5.3</v>
      </c>
      <c r="I7864" s="44"/>
      <c r="J7864" s="4" t="s">
        <v>856</v>
      </c>
      <c r="K7864" s="4"/>
      <c r="L7864" s="25">
        <v>1</v>
      </c>
      <c r="M7864" s="4" t="s">
        <v>1503</v>
      </c>
      <c r="N7864" s="4" t="s">
        <v>1504</v>
      </c>
    </row>
    <row r="7865" spans="1:14" hidden="1" x14ac:dyDescent="0.3">
      <c r="A7865" s="5" t="s">
        <v>603</v>
      </c>
      <c r="B7865" s="5">
        <v>69</v>
      </c>
      <c r="C7865" s="5">
        <v>69</v>
      </c>
      <c r="D7865" s="5">
        <v>433</v>
      </c>
      <c r="E7865" s="4" t="s">
        <v>876</v>
      </c>
      <c r="F7865" s="4" t="s">
        <v>876</v>
      </c>
      <c r="G7865" s="4" t="s">
        <v>972</v>
      </c>
      <c r="H7865" s="4">
        <v>18</v>
      </c>
      <c r="I7865" s="4"/>
      <c r="J7865" s="4" t="s">
        <v>973</v>
      </c>
      <c r="K7865" s="4"/>
      <c r="L7865" s="4">
        <v>1</v>
      </c>
      <c r="M7865" s="4" t="s">
        <v>1100</v>
      </c>
      <c r="N7865" s="4"/>
    </row>
    <row r="7866" spans="1:14" hidden="1" x14ac:dyDescent="0.3">
      <c r="A7866" s="5" t="s">
        <v>603</v>
      </c>
      <c r="B7866" s="5">
        <v>69</v>
      </c>
      <c r="C7866" s="5">
        <v>69</v>
      </c>
      <c r="D7866" s="5">
        <v>433</v>
      </c>
      <c r="E7866" s="4" t="s">
        <v>876</v>
      </c>
      <c r="F7866" s="4" t="s">
        <v>876</v>
      </c>
      <c r="G7866" s="4" t="s">
        <v>1441</v>
      </c>
      <c r="H7866" s="4">
        <v>18</v>
      </c>
      <c r="I7866" s="4"/>
      <c r="J7866" s="4" t="s">
        <v>973</v>
      </c>
      <c r="K7866" s="4"/>
      <c r="L7866" s="4">
        <v>1</v>
      </c>
      <c r="M7866" s="4" t="s">
        <v>1100</v>
      </c>
      <c r="N7866" s="4"/>
    </row>
    <row r="7867" spans="1:14" hidden="1" x14ac:dyDescent="0.3">
      <c r="A7867" s="5" t="s">
        <v>603</v>
      </c>
      <c r="B7867" s="5">
        <v>69</v>
      </c>
      <c r="C7867" s="5">
        <v>69</v>
      </c>
      <c r="D7867" s="5">
        <v>433</v>
      </c>
      <c r="E7867" s="4" t="s">
        <v>876</v>
      </c>
      <c r="F7867" s="4" t="s">
        <v>876</v>
      </c>
      <c r="G7867" s="4" t="s">
        <v>969</v>
      </c>
      <c r="H7867" s="4">
        <v>6200</v>
      </c>
      <c r="I7867" s="4">
        <v>150</v>
      </c>
      <c r="J7867" s="4" t="s">
        <v>974</v>
      </c>
      <c r="K7867" s="4"/>
      <c r="L7867" s="4">
        <v>1</v>
      </c>
      <c r="M7867" s="4" t="s">
        <v>1100</v>
      </c>
      <c r="N7867" s="4"/>
    </row>
    <row r="7868" spans="1:14" hidden="1" x14ac:dyDescent="0.3">
      <c r="A7868" s="4" t="s">
        <v>603</v>
      </c>
      <c r="B7868" s="4">
        <v>69</v>
      </c>
      <c r="C7868" s="4">
        <v>69</v>
      </c>
      <c r="D7868" s="4">
        <v>433</v>
      </c>
      <c r="E7868" s="4" t="s">
        <v>861</v>
      </c>
      <c r="F7868" s="4" t="s">
        <v>922</v>
      </c>
      <c r="G7868" s="4" t="s">
        <v>958</v>
      </c>
      <c r="H7868" s="9">
        <v>1.0321663968554995</v>
      </c>
      <c r="I7868" s="4"/>
      <c r="J7868" s="4" t="s">
        <v>1449</v>
      </c>
      <c r="K7868" s="4"/>
      <c r="L7868" s="4">
        <v>1</v>
      </c>
      <c r="M7868" s="4" t="s">
        <v>1447</v>
      </c>
      <c r="N7868" s="4"/>
    </row>
    <row r="7869" spans="1:14" hidden="1" x14ac:dyDescent="0.3">
      <c r="A7869" s="4" t="s">
        <v>603</v>
      </c>
      <c r="B7869" s="4">
        <v>69</v>
      </c>
      <c r="C7869" s="4">
        <v>69</v>
      </c>
      <c r="D7869" s="4">
        <v>433</v>
      </c>
      <c r="E7869" s="4" t="s">
        <v>861</v>
      </c>
      <c r="F7869" s="4" t="s">
        <v>904</v>
      </c>
      <c r="G7869" s="4" t="s">
        <v>958</v>
      </c>
      <c r="H7869" s="9">
        <v>1.0758469452664372</v>
      </c>
      <c r="I7869" s="4"/>
      <c r="J7869" s="4" t="s">
        <v>1449</v>
      </c>
      <c r="K7869" s="4"/>
      <c r="L7869" s="4">
        <v>1</v>
      </c>
      <c r="M7869" s="4" t="s">
        <v>1447</v>
      </c>
      <c r="N7869" s="4"/>
    </row>
    <row r="7870" spans="1:14" hidden="1" x14ac:dyDescent="0.3">
      <c r="A7870" s="4" t="s">
        <v>603</v>
      </c>
      <c r="B7870" s="4">
        <v>69</v>
      </c>
      <c r="C7870" s="4">
        <v>69</v>
      </c>
      <c r="D7870" s="4">
        <v>433</v>
      </c>
      <c r="E7870" s="4" t="s">
        <v>861</v>
      </c>
      <c r="F7870" s="4" t="s">
        <v>905</v>
      </c>
      <c r="G7870" s="4" t="s">
        <v>958</v>
      </c>
      <c r="H7870" s="9">
        <v>1.0755103587295727</v>
      </c>
      <c r="I7870" s="4"/>
      <c r="J7870" s="4" t="s">
        <v>1449</v>
      </c>
      <c r="K7870" s="4"/>
      <c r="L7870" s="4">
        <v>1</v>
      </c>
      <c r="M7870" s="4" t="s">
        <v>1447</v>
      </c>
      <c r="N7870" s="4"/>
    </row>
    <row r="7871" spans="1:14" hidden="1" x14ac:dyDescent="0.3">
      <c r="A7871" s="4" t="s">
        <v>603</v>
      </c>
      <c r="B7871" s="4">
        <v>69</v>
      </c>
      <c r="C7871" s="4">
        <v>69</v>
      </c>
      <c r="D7871" s="4">
        <v>433</v>
      </c>
      <c r="E7871" s="4" t="s">
        <v>861</v>
      </c>
      <c r="F7871" s="4" t="s">
        <v>906</v>
      </c>
      <c r="G7871" s="4" t="s">
        <v>958</v>
      </c>
      <c r="H7871" s="9">
        <v>1.0358249639452424</v>
      </c>
      <c r="I7871" s="4"/>
      <c r="J7871" s="4" t="s">
        <v>1449</v>
      </c>
      <c r="K7871" s="4"/>
      <c r="L7871" s="4">
        <v>1</v>
      </c>
      <c r="M7871" s="4" t="s">
        <v>1447</v>
      </c>
      <c r="N7871" s="4"/>
    </row>
    <row r="7872" spans="1:14" hidden="1" x14ac:dyDescent="0.3">
      <c r="A7872" s="4" t="s">
        <v>603</v>
      </c>
      <c r="B7872" s="4">
        <v>69</v>
      </c>
      <c r="C7872" s="4">
        <v>69</v>
      </c>
      <c r="D7872" s="4">
        <v>433</v>
      </c>
      <c r="E7872" s="4" t="s">
        <v>861</v>
      </c>
      <c r="F7872" s="4" t="s">
        <v>903</v>
      </c>
      <c r="G7872" s="4" t="s">
        <v>958</v>
      </c>
      <c r="H7872" s="9">
        <v>1.0472595441872756</v>
      </c>
      <c r="I7872" s="4"/>
      <c r="J7872" s="4" t="s">
        <v>1449</v>
      </c>
      <c r="K7872" s="4"/>
      <c r="L7872" s="4">
        <v>1</v>
      </c>
      <c r="M7872" s="4" t="s">
        <v>1447</v>
      </c>
      <c r="N7872" s="4"/>
    </row>
    <row r="7873" spans="1:14" hidden="1" x14ac:dyDescent="0.3">
      <c r="A7873" s="4" t="s">
        <v>603</v>
      </c>
      <c r="B7873" s="4">
        <v>69</v>
      </c>
      <c r="C7873" s="4">
        <v>69</v>
      </c>
      <c r="D7873" s="4">
        <v>433</v>
      </c>
      <c r="E7873" s="4" t="s">
        <v>861</v>
      </c>
      <c r="F7873" s="4" t="s">
        <v>907</v>
      </c>
      <c r="G7873" s="4" t="s">
        <v>958</v>
      </c>
      <c r="H7873" s="9">
        <v>1.0195748750479003</v>
      </c>
      <c r="I7873" s="4"/>
      <c r="J7873" s="4" t="s">
        <v>1449</v>
      </c>
      <c r="K7873" s="4"/>
      <c r="L7873" s="4">
        <v>1</v>
      </c>
      <c r="M7873" s="4" t="s">
        <v>1447</v>
      </c>
      <c r="N7873" s="4"/>
    </row>
    <row r="7874" spans="1:14" hidden="1" x14ac:dyDescent="0.3">
      <c r="A7874" s="4" t="s">
        <v>603</v>
      </c>
      <c r="B7874" s="4">
        <v>69</v>
      </c>
      <c r="C7874" s="4">
        <v>69</v>
      </c>
      <c r="D7874" s="4">
        <v>433</v>
      </c>
      <c r="E7874" s="4" t="s">
        <v>861</v>
      </c>
      <c r="F7874" s="4" t="s">
        <v>908</v>
      </c>
      <c r="G7874" s="4" t="s">
        <v>958</v>
      </c>
      <c r="H7874" s="9">
        <v>0.99444355039597054</v>
      </c>
      <c r="I7874" s="4"/>
      <c r="J7874" s="4" t="s">
        <v>1449</v>
      </c>
      <c r="K7874" s="4"/>
      <c r="L7874" s="4">
        <v>1</v>
      </c>
      <c r="M7874" s="4" t="s">
        <v>1447</v>
      </c>
      <c r="N7874" s="4"/>
    </row>
    <row r="7875" spans="1:14" hidden="1" x14ac:dyDescent="0.3">
      <c r="A7875" s="4" t="s">
        <v>603</v>
      </c>
      <c r="B7875" s="4">
        <v>69</v>
      </c>
      <c r="C7875" s="4">
        <v>69</v>
      </c>
      <c r="D7875" s="4">
        <v>433</v>
      </c>
      <c r="E7875" s="4" t="s">
        <v>861</v>
      </c>
      <c r="F7875" s="4" t="s">
        <v>909</v>
      </c>
      <c r="G7875" s="4" t="s">
        <v>958</v>
      </c>
      <c r="H7875" s="9">
        <v>1.0652190119663938</v>
      </c>
      <c r="I7875" s="4"/>
      <c r="J7875" s="4" t="s">
        <v>1449</v>
      </c>
      <c r="K7875" s="4"/>
      <c r="L7875" s="4">
        <v>1</v>
      </c>
      <c r="M7875" s="4" t="s">
        <v>1447</v>
      </c>
      <c r="N7875" s="4"/>
    </row>
    <row r="7876" spans="1:14" hidden="1" x14ac:dyDescent="0.3">
      <c r="A7876" s="4" t="s">
        <v>603</v>
      </c>
      <c r="B7876" s="4">
        <v>69</v>
      </c>
      <c r="C7876" s="4">
        <v>69</v>
      </c>
      <c r="D7876" s="4">
        <v>433</v>
      </c>
      <c r="E7876" s="4" t="s">
        <v>861</v>
      </c>
      <c r="F7876" s="4" t="s">
        <v>910</v>
      </c>
      <c r="G7876" s="4" t="s">
        <v>958</v>
      </c>
      <c r="H7876" s="9">
        <v>1.0781729477178585</v>
      </c>
      <c r="I7876" s="4"/>
      <c r="J7876" s="4" t="s">
        <v>1449</v>
      </c>
      <c r="K7876" s="4"/>
      <c r="L7876" s="4">
        <v>1</v>
      </c>
      <c r="M7876" s="4" t="s">
        <v>1447</v>
      </c>
      <c r="N7876" s="4"/>
    </row>
    <row r="7877" spans="1:14" hidden="1" x14ac:dyDescent="0.3">
      <c r="A7877" s="4" t="s">
        <v>603</v>
      </c>
      <c r="B7877" s="4">
        <v>69</v>
      </c>
      <c r="C7877" s="4">
        <v>69</v>
      </c>
      <c r="D7877" s="4">
        <v>433</v>
      </c>
      <c r="E7877" s="4" t="s">
        <v>861</v>
      </c>
      <c r="F7877" s="4" t="s">
        <v>911</v>
      </c>
      <c r="G7877" s="4" t="s">
        <v>958</v>
      </c>
      <c r="H7877" s="9">
        <v>1.0874407156152794</v>
      </c>
      <c r="I7877" s="4"/>
      <c r="J7877" s="4" t="s">
        <v>1449</v>
      </c>
      <c r="K7877" s="4"/>
      <c r="L7877" s="4">
        <v>1</v>
      </c>
      <c r="M7877" s="4" t="s">
        <v>1447</v>
      </c>
      <c r="N7877" s="4"/>
    </row>
    <row r="7878" spans="1:14" hidden="1" x14ac:dyDescent="0.3">
      <c r="A7878" s="4" t="s">
        <v>603</v>
      </c>
      <c r="B7878" s="4">
        <v>69</v>
      </c>
      <c r="C7878" s="4">
        <v>69</v>
      </c>
      <c r="D7878" s="4">
        <v>433</v>
      </c>
      <c r="E7878" s="4" t="s">
        <v>861</v>
      </c>
      <c r="F7878" s="4" t="s">
        <v>912</v>
      </c>
      <c r="G7878" s="4" t="s">
        <v>958</v>
      </c>
      <c r="H7878" s="9">
        <v>1.0903927581002613</v>
      </c>
      <c r="I7878" s="4"/>
      <c r="J7878" s="4" t="s">
        <v>1449</v>
      </c>
      <c r="K7878" s="4"/>
      <c r="L7878" s="4">
        <v>1</v>
      </c>
      <c r="M7878" s="4" t="s">
        <v>1447</v>
      </c>
      <c r="N7878" s="4"/>
    </row>
    <row r="7879" spans="1:14" hidden="1" x14ac:dyDescent="0.3">
      <c r="A7879" s="4" t="s">
        <v>603</v>
      </c>
      <c r="B7879" s="4">
        <v>69</v>
      </c>
      <c r="C7879" s="4">
        <v>69</v>
      </c>
      <c r="D7879" s="4">
        <v>433</v>
      </c>
      <c r="E7879" s="4" t="s">
        <v>861</v>
      </c>
      <c r="F7879" s="4" t="s">
        <v>913</v>
      </c>
      <c r="G7879" s="4" t="s">
        <v>958</v>
      </c>
      <c r="H7879" s="9">
        <v>1.0898896005900611</v>
      </c>
      <c r="I7879" s="4"/>
      <c r="J7879" s="4" t="s">
        <v>1449</v>
      </c>
      <c r="K7879" s="4"/>
      <c r="L7879" s="4">
        <v>1</v>
      </c>
      <c r="M7879" s="4" t="s">
        <v>1447</v>
      </c>
      <c r="N7879" s="4"/>
    </row>
    <row r="7880" spans="1:14" hidden="1" x14ac:dyDescent="0.3">
      <c r="A7880" s="4" t="s">
        <v>603</v>
      </c>
      <c r="B7880" s="4">
        <v>69</v>
      </c>
      <c r="C7880" s="4">
        <v>69</v>
      </c>
      <c r="D7880" s="4">
        <v>433</v>
      </c>
      <c r="E7880" s="4" t="s">
        <v>861</v>
      </c>
      <c r="F7880" s="4" t="s">
        <v>914</v>
      </c>
      <c r="G7880" s="4" t="s">
        <v>958</v>
      </c>
      <c r="H7880" s="9">
        <v>1.0745490869435406</v>
      </c>
      <c r="I7880" s="4"/>
      <c r="J7880" s="4" t="s">
        <v>1449</v>
      </c>
      <c r="K7880" s="4"/>
      <c r="L7880" s="4">
        <v>1</v>
      </c>
      <c r="M7880" s="4" t="s">
        <v>1447</v>
      </c>
      <c r="N7880" s="4"/>
    </row>
    <row r="7881" spans="1:14" hidden="1" x14ac:dyDescent="0.3">
      <c r="A7881" s="4" t="s">
        <v>603</v>
      </c>
      <c r="B7881" s="4">
        <v>69</v>
      </c>
      <c r="C7881" s="4">
        <v>69</v>
      </c>
      <c r="D7881" s="4">
        <v>433</v>
      </c>
      <c r="E7881" s="4" t="s">
        <v>861</v>
      </c>
      <c r="F7881" s="4" t="s">
        <v>915</v>
      </c>
      <c r="G7881" s="4" t="s">
        <v>958</v>
      </c>
      <c r="H7881" s="9">
        <v>0.9973911673179483</v>
      </c>
      <c r="I7881" s="4"/>
      <c r="J7881" s="4" t="s">
        <v>1449</v>
      </c>
      <c r="K7881" s="4"/>
      <c r="L7881" s="4">
        <v>1</v>
      </c>
      <c r="M7881" s="4" t="s">
        <v>1447</v>
      </c>
      <c r="N7881" s="4"/>
    </row>
    <row r="7882" spans="1:14" hidden="1" x14ac:dyDescent="0.3">
      <c r="A7882" s="4" t="s">
        <v>603</v>
      </c>
      <c r="B7882" s="4">
        <v>69</v>
      </c>
      <c r="C7882" s="4">
        <v>69</v>
      </c>
      <c r="D7882" s="4">
        <v>433</v>
      </c>
      <c r="E7882" s="4" t="s">
        <v>861</v>
      </c>
      <c r="F7882" s="4" t="s">
        <v>916</v>
      </c>
      <c r="G7882" s="4" t="s">
        <v>958</v>
      </c>
      <c r="H7882" s="9">
        <v>0.97474932206067799</v>
      </c>
      <c r="I7882" s="4"/>
      <c r="J7882" s="4" t="s">
        <v>1449</v>
      </c>
      <c r="K7882" s="4"/>
      <c r="L7882" s="4">
        <v>1</v>
      </c>
      <c r="M7882" s="4" t="s">
        <v>1447</v>
      </c>
      <c r="N7882" s="4"/>
    </row>
    <row r="7883" spans="1:14" hidden="1" x14ac:dyDescent="0.3">
      <c r="A7883" s="4" t="s">
        <v>603</v>
      </c>
      <c r="B7883" s="4">
        <v>69</v>
      </c>
      <c r="C7883" s="4">
        <v>69</v>
      </c>
      <c r="D7883" s="4">
        <v>433</v>
      </c>
      <c r="E7883" s="4" t="s">
        <v>861</v>
      </c>
      <c r="F7883" s="4" t="s">
        <v>917</v>
      </c>
      <c r="G7883" s="4" t="s">
        <v>958</v>
      </c>
      <c r="H7883" s="9">
        <v>0.96514839413705367</v>
      </c>
      <c r="I7883" s="4"/>
      <c r="J7883" s="4" t="s">
        <v>1449</v>
      </c>
      <c r="K7883" s="4"/>
      <c r="L7883" s="4">
        <v>1</v>
      </c>
      <c r="M7883" s="4" t="s">
        <v>1447</v>
      </c>
      <c r="N7883" s="4"/>
    </row>
    <row r="7884" spans="1:14" hidden="1" x14ac:dyDescent="0.3">
      <c r="A7884" s="4" t="s">
        <v>603</v>
      </c>
      <c r="B7884" s="4">
        <v>69</v>
      </c>
      <c r="C7884" s="4">
        <v>69</v>
      </c>
      <c r="D7884" s="4">
        <v>433</v>
      </c>
      <c r="E7884" s="4" t="s">
        <v>861</v>
      </c>
      <c r="F7884" s="4" t="s">
        <v>918</v>
      </c>
      <c r="G7884" s="4" t="s">
        <v>958</v>
      </c>
      <c r="H7884" s="9">
        <v>1.00146197270308</v>
      </c>
      <c r="I7884" s="4"/>
      <c r="J7884" s="4" t="s">
        <v>1449</v>
      </c>
      <c r="K7884" s="4"/>
      <c r="L7884" s="4">
        <v>1</v>
      </c>
      <c r="M7884" s="4" t="s">
        <v>1447</v>
      </c>
      <c r="N7884" s="4"/>
    </row>
    <row r="7885" spans="1:14" hidden="1" x14ac:dyDescent="0.3">
      <c r="A7885" s="4" t="s">
        <v>603</v>
      </c>
      <c r="B7885" s="4">
        <v>69</v>
      </c>
      <c r="C7885" s="4">
        <v>69</v>
      </c>
      <c r="D7885" s="4">
        <v>433</v>
      </c>
      <c r="E7885" s="4" t="s">
        <v>861</v>
      </c>
      <c r="F7885" s="4" t="s">
        <v>919</v>
      </c>
      <c r="G7885" s="4" t="s">
        <v>958</v>
      </c>
      <c r="H7885" s="9">
        <v>1.003867863191227</v>
      </c>
      <c r="I7885" s="4"/>
      <c r="J7885" s="4" t="s">
        <v>1449</v>
      </c>
      <c r="K7885" s="4"/>
      <c r="L7885" s="4">
        <v>1</v>
      </c>
      <c r="M7885" s="4" t="s">
        <v>1447</v>
      </c>
      <c r="N7885" s="4"/>
    </row>
    <row r="7886" spans="1:14" hidden="1" x14ac:dyDescent="0.3">
      <c r="A7886" s="4" t="s">
        <v>603</v>
      </c>
      <c r="B7886" s="4">
        <v>69</v>
      </c>
      <c r="C7886" s="4">
        <v>69</v>
      </c>
      <c r="D7886" s="4">
        <v>433</v>
      </c>
      <c r="E7886" s="4" t="s">
        <v>861</v>
      </c>
      <c r="F7886" s="4" t="s">
        <v>920</v>
      </c>
      <c r="G7886" s="4" t="s">
        <v>958</v>
      </c>
      <c r="H7886" s="9">
        <v>1.0195499169896629</v>
      </c>
      <c r="I7886" s="4"/>
      <c r="J7886" s="4" t="s">
        <v>1449</v>
      </c>
      <c r="K7886" s="4"/>
      <c r="L7886" s="4">
        <v>1</v>
      </c>
      <c r="M7886" s="4" t="s">
        <v>1447</v>
      </c>
      <c r="N7886" s="4"/>
    </row>
    <row r="7887" spans="1:14" hidden="1" x14ac:dyDescent="0.3">
      <c r="A7887" s="4" t="s">
        <v>603</v>
      </c>
      <c r="B7887" s="4">
        <v>69</v>
      </c>
      <c r="C7887" s="4">
        <v>69</v>
      </c>
      <c r="D7887" s="4">
        <v>433</v>
      </c>
      <c r="E7887" s="4" t="s">
        <v>861</v>
      </c>
      <c r="F7887" s="4" t="s">
        <v>921</v>
      </c>
      <c r="G7887" s="4" t="s">
        <v>958</v>
      </c>
      <c r="H7887" s="9">
        <v>1.0045960214053034</v>
      </c>
      <c r="I7887" s="4"/>
      <c r="J7887" s="4" t="s">
        <v>1449</v>
      </c>
      <c r="K7887" s="4"/>
      <c r="L7887" s="4">
        <v>1</v>
      </c>
      <c r="M7887" s="4" t="s">
        <v>1447</v>
      </c>
      <c r="N7887" s="4"/>
    </row>
    <row r="7888" spans="1:14" hidden="1" x14ac:dyDescent="0.3">
      <c r="A7888" s="4" t="s">
        <v>603</v>
      </c>
      <c r="B7888" s="4">
        <v>69</v>
      </c>
      <c r="C7888" s="4">
        <v>69</v>
      </c>
      <c r="D7888" s="4">
        <v>433</v>
      </c>
      <c r="E7888" s="4" t="s">
        <v>861</v>
      </c>
      <c r="F7888" s="4" t="s">
        <v>1134</v>
      </c>
      <c r="G7888" s="4" t="s">
        <v>958</v>
      </c>
      <c r="H7888" s="9">
        <v>0.9916457685001514</v>
      </c>
      <c r="I7888" s="4"/>
      <c r="J7888" s="4" t="s">
        <v>1449</v>
      </c>
      <c r="K7888" s="4"/>
      <c r="L7888" s="4">
        <v>1</v>
      </c>
      <c r="M7888" s="4" t="s">
        <v>1447</v>
      </c>
      <c r="N7888" s="4"/>
    </row>
    <row r="7889" spans="1:14" hidden="1" x14ac:dyDescent="0.3">
      <c r="A7889" s="4" t="s">
        <v>603</v>
      </c>
      <c r="B7889" s="4">
        <v>69</v>
      </c>
      <c r="C7889" s="4">
        <v>69</v>
      </c>
      <c r="D7889" s="4">
        <v>433</v>
      </c>
      <c r="E7889" s="4" t="s">
        <v>861</v>
      </c>
      <c r="F7889" s="4" t="s">
        <v>1141</v>
      </c>
      <c r="G7889" s="4" t="s">
        <v>958</v>
      </c>
      <c r="H7889" s="9">
        <v>1.0026697142191114</v>
      </c>
      <c r="I7889" s="4"/>
      <c r="J7889" s="4" t="s">
        <v>1449</v>
      </c>
      <c r="K7889" s="4"/>
      <c r="L7889" s="4">
        <v>1</v>
      </c>
      <c r="M7889" s="4" t="s">
        <v>1447</v>
      </c>
      <c r="N7889" s="4"/>
    </row>
    <row r="7890" spans="1:14" hidden="1" x14ac:dyDescent="0.3">
      <c r="A7890" s="4" t="s">
        <v>603</v>
      </c>
      <c r="B7890" s="4">
        <v>69</v>
      </c>
      <c r="C7890" s="4">
        <v>69</v>
      </c>
      <c r="D7890" s="4">
        <v>433</v>
      </c>
      <c r="E7890" s="4" t="s">
        <v>861</v>
      </c>
      <c r="F7890" s="4" t="s">
        <v>1142</v>
      </c>
      <c r="G7890" s="4" t="s">
        <v>958</v>
      </c>
      <c r="H7890" s="9">
        <v>1.0002747481255601</v>
      </c>
      <c r="I7890" s="4"/>
      <c r="J7890" s="4" t="s">
        <v>1449</v>
      </c>
      <c r="K7890" s="4"/>
      <c r="L7890" s="4">
        <v>1</v>
      </c>
      <c r="M7890" s="4" t="s">
        <v>1447</v>
      </c>
      <c r="N7890" s="4"/>
    </row>
    <row r="7891" spans="1:14" hidden="1" x14ac:dyDescent="0.3">
      <c r="A7891" s="4" t="s">
        <v>603</v>
      </c>
      <c r="B7891" s="4">
        <v>69</v>
      </c>
      <c r="C7891" s="4">
        <v>69</v>
      </c>
      <c r="D7891" s="4">
        <v>433</v>
      </c>
      <c r="E7891" s="4" t="s">
        <v>861</v>
      </c>
      <c r="F7891" s="4" t="s">
        <v>1143</v>
      </c>
      <c r="G7891" s="4" t="s">
        <v>958</v>
      </c>
      <c r="H7891" s="9">
        <v>0.99244409752096907</v>
      </c>
      <c r="I7891" s="4"/>
      <c r="J7891" s="4" t="s">
        <v>1449</v>
      </c>
      <c r="K7891" s="4"/>
      <c r="L7891" s="4">
        <v>1</v>
      </c>
      <c r="M7891" s="4" t="s">
        <v>1447</v>
      </c>
      <c r="N7891" s="4"/>
    </row>
    <row r="7892" spans="1:14" hidden="1" x14ac:dyDescent="0.3">
      <c r="A7892" s="4" t="s">
        <v>603</v>
      </c>
      <c r="B7892" s="4">
        <v>69</v>
      </c>
      <c r="C7892" s="4">
        <v>69</v>
      </c>
      <c r="D7892" s="4">
        <v>433</v>
      </c>
      <c r="E7892" s="4" t="s">
        <v>861</v>
      </c>
      <c r="F7892" s="4" t="s">
        <v>1144</v>
      </c>
      <c r="G7892" s="4" t="s">
        <v>958</v>
      </c>
      <c r="H7892" s="9">
        <v>0.9840391142853645</v>
      </c>
      <c r="I7892" s="4"/>
      <c r="J7892" s="4" t="s">
        <v>1449</v>
      </c>
      <c r="K7892" s="4"/>
      <c r="L7892" s="4">
        <v>1</v>
      </c>
      <c r="M7892" s="4" t="s">
        <v>1447</v>
      </c>
      <c r="N7892" s="4"/>
    </row>
    <row r="7893" spans="1:14" hidden="1" x14ac:dyDescent="0.3">
      <c r="A7893" s="4" t="s">
        <v>603</v>
      </c>
      <c r="B7893" s="4">
        <v>69</v>
      </c>
      <c r="C7893" s="4">
        <v>69</v>
      </c>
      <c r="D7893" s="4">
        <v>433</v>
      </c>
      <c r="E7893" s="4" t="s">
        <v>861</v>
      </c>
      <c r="F7893" s="4" t="s">
        <v>1135</v>
      </c>
      <c r="G7893" s="4" t="s">
        <v>958</v>
      </c>
      <c r="H7893" s="9">
        <v>0.96906214884507091</v>
      </c>
      <c r="I7893" s="4"/>
      <c r="J7893" s="4" t="s">
        <v>1449</v>
      </c>
      <c r="K7893" s="4"/>
      <c r="L7893" s="4">
        <v>1</v>
      </c>
      <c r="M7893" s="4" t="s">
        <v>1447</v>
      </c>
      <c r="N7893" s="4"/>
    </row>
    <row r="7894" spans="1:14" hidden="1" x14ac:dyDescent="0.3">
      <c r="A7894" s="4" t="s">
        <v>603</v>
      </c>
      <c r="B7894" s="4">
        <v>69</v>
      </c>
      <c r="C7894" s="4">
        <v>69</v>
      </c>
      <c r="D7894" s="4">
        <v>433</v>
      </c>
      <c r="E7894" s="4" t="s">
        <v>861</v>
      </c>
      <c r="F7894" s="4" t="s">
        <v>1145</v>
      </c>
      <c r="G7894" s="4" t="s">
        <v>958</v>
      </c>
      <c r="H7894" s="9">
        <v>0.96098086699905327</v>
      </c>
      <c r="I7894" s="4"/>
      <c r="J7894" s="4" t="s">
        <v>1449</v>
      </c>
      <c r="K7894" s="4"/>
      <c r="L7894" s="4">
        <v>1</v>
      </c>
      <c r="M7894" s="4" t="s">
        <v>1447</v>
      </c>
      <c r="N7894" s="4"/>
    </row>
    <row r="7895" spans="1:14" hidden="1" x14ac:dyDescent="0.3">
      <c r="A7895" s="4" t="s">
        <v>603</v>
      </c>
      <c r="B7895" s="4">
        <v>69</v>
      </c>
      <c r="C7895" s="4">
        <v>69</v>
      </c>
      <c r="D7895" s="4">
        <v>433</v>
      </c>
      <c r="E7895" s="4" t="s">
        <v>861</v>
      </c>
      <c r="F7895" s="4" t="s">
        <v>1146</v>
      </c>
      <c r="G7895" s="4" t="s">
        <v>958</v>
      </c>
      <c r="H7895" s="9">
        <v>0.9795813888781062</v>
      </c>
      <c r="I7895" s="4"/>
      <c r="J7895" s="4" t="s">
        <v>1449</v>
      </c>
      <c r="K7895" s="4"/>
      <c r="L7895" s="4">
        <v>1</v>
      </c>
      <c r="M7895" s="4" t="s">
        <v>1447</v>
      </c>
      <c r="N7895" s="4"/>
    </row>
    <row r="7896" spans="1:14" hidden="1" x14ac:dyDescent="0.3">
      <c r="A7896" s="4" t="s">
        <v>603</v>
      </c>
      <c r="B7896" s="4">
        <v>69</v>
      </c>
      <c r="C7896" s="4">
        <v>69</v>
      </c>
      <c r="D7896" s="4">
        <v>433</v>
      </c>
      <c r="E7896" s="4" t="s">
        <v>861</v>
      </c>
      <c r="F7896" s="4" t="s">
        <v>1147</v>
      </c>
      <c r="G7896" s="4" t="s">
        <v>958</v>
      </c>
      <c r="H7896" s="9">
        <v>0.97691192334070165</v>
      </c>
      <c r="I7896" s="4"/>
      <c r="J7896" s="4" t="s">
        <v>1449</v>
      </c>
      <c r="K7896" s="4"/>
      <c r="L7896" s="4">
        <v>1</v>
      </c>
      <c r="M7896" s="4" t="s">
        <v>1447</v>
      </c>
      <c r="N7896" s="4"/>
    </row>
    <row r="7897" spans="1:14" hidden="1" x14ac:dyDescent="0.3">
      <c r="A7897" s="4" t="s">
        <v>603</v>
      </c>
      <c r="B7897" s="4">
        <v>69</v>
      </c>
      <c r="C7897" s="4">
        <v>69</v>
      </c>
      <c r="D7897" s="4">
        <v>433</v>
      </c>
      <c r="E7897" s="4" t="s">
        <v>861</v>
      </c>
      <c r="F7897" s="4" t="s">
        <v>1148</v>
      </c>
      <c r="G7897" s="4" t="s">
        <v>958</v>
      </c>
      <c r="H7897" s="9">
        <v>0.94750594499845608</v>
      </c>
      <c r="I7897" s="4"/>
      <c r="J7897" s="4" t="s">
        <v>1449</v>
      </c>
      <c r="K7897" s="4"/>
      <c r="L7897" s="4">
        <v>1</v>
      </c>
      <c r="M7897" s="4" t="s">
        <v>1447</v>
      </c>
      <c r="N7897" s="4"/>
    </row>
    <row r="7898" spans="1:14" hidden="1" x14ac:dyDescent="0.3">
      <c r="A7898" s="4" t="s">
        <v>603</v>
      </c>
      <c r="B7898" s="4">
        <v>69</v>
      </c>
      <c r="C7898" s="4">
        <v>69</v>
      </c>
      <c r="D7898" s="4">
        <v>433</v>
      </c>
      <c r="E7898" s="4" t="s">
        <v>861</v>
      </c>
      <c r="F7898" s="4" t="s">
        <v>1136</v>
      </c>
      <c r="G7898" s="4" t="s">
        <v>958</v>
      </c>
      <c r="H7898" s="9">
        <v>0.94177153172725048</v>
      </c>
      <c r="I7898" s="4"/>
      <c r="J7898" s="4" t="s">
        <v>1449</v>
      </c>
      <c r="K7898" s="4"/>
      <c r="L7898" s="4">
        <v>1</v>
      </c>
      <c r="M7898" s="4" t="s">
        <v>1447</v>
      </c>
      <c r="N7898" s="4"/>
    </row>
    <row r="7899" spans="1:14" hidden="1" x14ac:dyDescent="0.3">
      <c r="A7899" s="4" t="s">
        <v>603</v>
      </c>
      <c r="B7899" s="4">
        <v>69</v>
      </c>
      <c r="C7899" s="4">
        <v>69</v>
      </c>
      <c r="D7899" s="4">
        <v>433</v>
      </c>
      <c r="E7899" s="4" t="s">
        <v>861</v>
      </c>
      <c r="F7899" s="4" t="s">
        <v>1149</v>
      </c>
      <c r="G7899" s="4" t="s">
        <v>958</v>
      </c>
      <c r="H7899" s="9">
        <v>0.96202014597758301</v>
      </c>
      <c r="I7899" s="4"/>
      <c r="J7899" s="4" t="s">
        <v>1449</v>
      </c>
      <c r="K7899" s="4"/>
      <c r="L7899" s="4">
        <v>1</v>
      </c>
      <c r="M7899" s="4" t="s">
        <v>1447</v>
      </c>
      <c r="N7899" s="4"/>
    </row>
    <row r="7900" spans="1:14" hidden="1" x14ac:dyDescent="0.3">
      <c r="A7900" s="4" t="s">
        <v>603</v>
      </c>
      <c r="B7900" s="4">
        <v>69</v>
      </c>
      <c r="C7900" s="4">
        <v>69</v>
      </c>
      <c r="D7900" s="4">
        <v>433</v>
      </c>
      <c r="E7900" s="4" t="s">
        <v>861</v>
      </c>
      <c r="F7900" s="4" t="s">
        <v>1150</v>
      </c>
      <c r="G7900" s="4" t="s">
        <v>958</v>
      </c>
      <c r="H7900" s="9">
        <v>0.96875784279226829</v>
      </c>
      <c r="I7900" s="4"/>
      <c r="J7900" s="4" t="s">
        <v>1449</v>
      </c>
      <c r="K7900" s="4"/>
      <c r="L7900" s="4">
        <v>1</v>
      </c>
      <c r="M7900" s="4" t="s">
        <v>1447</v>
      </c>
      <c r="N7900" s="4"/>
    </row>
    <row r="7901" spans="1:14" hidden="1" x14ac:dyDescent="0.3">
      <c r="A7901" s="4" t="s">
        <v>603</v>
      </c>
      <c r="B7901" s="4">
        <v>69</v>
      </c>
      <c r="C7901" s="4">
        <v>69</v>
      </c>
      <c r="D7901" s="4">
        <v>433</v>
      </c>
      <c r="E7901" s="4" t="s">
        <v>861</v>
      </c>
      <c r="F7901" s="4" t="s">
        <v>1151</v>
      </c>
      <c r="G7901" s="4" t="s">
        <v>958</v>
      </c>
      <c r="H7901" s="9">
        <v>0.9682413438206886</v>
      </c>
      <c r="I7901" s="4"/>
      <c r="J7901" s="4" t="s">
        <v>1449</v>
      </c>
      <c r="K7901" s="4"/>
      <c r="L7901" s="4">
        <v>1</v>
      </c>
      <c r="M7901" s="4" t="s">
        <v>1447</v>
      </c>
      <c r="N7901" s="4"/>
    </row>
    <row r="7902" spans="1:14" hidden="1" x14ac:dyDescent="0.3">
      <c r="A7902" s="4" t="s">
        <v>603</v>
      </c>
      <c r="B7902" s="4">
        <v>69</v>
      </c>
      <c r="C7902" s="4">
        <v>69</v>
      </c>
      <c r="D7902" s="4">
        <v>433</v>
      </c>
      <c r="E7902" s="4" t="s">
        <v>861</v>
      </c>
      <c r="F7902" s="4" t="s">
        <v>1152</v>
      </c>
      <c r="G7902" s="4" t="s">
        <v>958</v>
      </c>
      <c r="H7902" s="9">
        <v>0.94904942075943433</v>
      </c>
      <c r="I7902" s="4"/>
      <c r="J7902" s="4" t="s">
        <v>1449</v>
      </c>
      <c r="K7902" s="4"/>
      <c r="L7902" s="4">
        <v>1</v>
      </c>
      <c r="M7902" s="4" t="s">
        <v>1447</v>
      </c>
      <c r="N7902" s="4"/>
    </row>
    <row r="7903" spans="1:14" hidden="1" x14ac:dyDescent="0.3">
      <c r="A7903" s="4" t="s">
        <v>603</v>
      </c>
      <c r="B7903" s="4">
        <v>69</v>
      </c>
      <c r="C7903" s="4">
        <v>69</v>
      </c>
      <c r="D7903" s="4">
        <v>433</v>
      </c>
      <c r="E7903" s="4" t="s">
        <v>861</v>
      </c>
      <c r="F7903" s="12" t="s">
        <v>922</v>
      </c>
      <c r="G7903" s="4" t="s">
        <v>931</v>
      </c>
      <c r="H7903" s="30">
        <v>4.5239500000000001</v>
      </c>
      <c r="I7903" s="4"/>
      <c r="J7903" s="4" t="s">
        <v>856</v>
      </c>
      <c r="K7903" s="4"/>
      <c r="L7903" s="4">
        <v>1</v>
      </c>
      <c r="M7903" s="4" t="s">
        <v>1447</v>
      </c>
      <c r="N7903" s="4"/>
    </row>
    <row r="7904" spans="1:14" hidden="1" x14ac:dyDescent="0.3">
      <c r="A7904" s="4" t="s">
        <v>603</v>
      </c>
      <c r="B7904" s="4">
        <v>69</v>
      </c>
      <c r="C7904" s="4">
        <v>69</v>
      </c>
      <c r="D7904" s="4">
        <v>433</v>
      </c>
      <c r="E7904" s="4" t="s">
        <v>861</v>
      </c>
      <c r="F7904" s="12" t="s">
        <v>904</v>
      </c>
      <c r="G7904" s="4" t="s">
        <v>931</v>
      </c>
      <c r="H7904" s="30">
        <v>4.4744999999999999</v>
      </c>
      <c r="I7904" s="4"/>
      <c r="J7904" s="4" t="s">
        <v>856</v>
      </c>
      <c r="K7904" s="4"/>
      <c r="L7904" s="4">
        <v>1</v>
      </c>
      <c r="M7904" s="4" t="s">
        <v>1447</v>
      </c>
      <c r="N7904" s="4"/>
    </row>
    <row r="7905" spans="1:14" hidden="1" x14ac:dyDescent="0.3">
      <c r="A7905" s="4" t="s">
        <v>603</v>
      </c>
      <c r="B7905" s="4">
        <v>69</v>
      </c>
      <c r="C7905" s="4">
        <v>69</v>
      </c>
      <c r="D7905" s="4">
        <v>433</v>
      </c>
      <c r="E7905" s="4" t="s">
        <v>861</v>
      </c>
      <c r="F7905" s="12" t="s">
        <v>905</v>
      </c>
      <c r="G7905" s="4" t="s">
        <v>931</v>
      </c>
      <c r="H7905" s="30">
        <v>4.4112</v>
      </c>
      <c r="I7905" s="4"/>
      <c r="J7905" s="4" t="s">
        <v>856</v>
      </c>
      <c r="K7905" s="4"/>
      <c r="L7905" s="4">
        <v>1</v>
      </c>
      <c r="M7905" s="4" t="s">
        <v>1447</v>
      </c>
      <c r="N7905" s="4"/>
    </row>
    <row r="7906" spans="1:14" hidden="1" x14ac:dyDescent="0.3">
      <c r="A7906" s="4" t="s">
        <v>603</v>
      </c>
      <c r="B7906" s="4">
        <v>69</v>
      </c>
      <c r="C7906" s="4">
        <v>69</v>
      </c>
      <c r="D7906" s="4">
        <v>433</v>
      </c>
      <c r="E7906" s="4" t="s">
        <v>861</v>
      </c>
      <c r="F7906" s="12" t="s">
        <v>906</v>
      </c>
      <c r="G7906" s="4" t="s">
        <v>931</v>
      </c>
      <c r="H7906" s="30">
        <v>4.3134499999999996</v>
      </c>
      <c r="I7906" s="4"/>
      <c r="J7906" s="4" t="s">
        <v>856</v>
      </c>
      <c r="K7906" s="4"/>
      <c r="L7906" s="4">
        <v>1</v>
      </c>
      <c r="M7906" s="4" t="s">
        <v>1447</v>
      </c>
      <c r="N7906" s="4"/>
    </row>
    <row r="7907" spans="1:14" hidden="1" x14ac:dyDescent="0.3">
      <c r="A7907" s="4" t="s">
        <v>603</v>
      </c>
      <c r="B7907" s="4">
        <v>69</v>
      </c>
      <c r="C7907" s="4">
        <v>69</v>
      </c>
      <c r="D7907" s="4">
        <v>433</v>
      </c>
      <c r="E7907" s="4" t="s">
        <v>861</v>
      </c>
      <c r="F7907" s="12" t="s">
        <v>903</v>
      </c>
      <c r="G7907" s="4" t="s">
        <v>931</v>
      </c>
      <c r="H7907" s="30">
        <v>4.3396499999999998</v>
      </c>
      <c r="I7907" s="4"/>
      <c r="J7907" s="4" t="s">
        <v>856</v>
      </c>
      <c r="K7907" s="4"/>
      <c r="L7907" s="4">
        <v>1</v>
      </c>
      <c r="M7907" s="4" t="s">
        <v>1447</v>
      </c>
      <c r="N7907" s="4"/>
    </row>
    <row r="7908" spans="1:14" hidden="1" x14ac:dyDescent="0.3">
      <c r="A7908" s="4" t="s">
        <v>603</v>
      </c>
      <c r="B7908" s="4">
        <v>69</v>
      </c>
      <c r="C7908" s="4">
        <v>69</v>
      </c>
      <c r="D7908" s="4">
        <v>433</v>
      </c>
      <c r="E7908" s="4" t="s">
        <v>861</v>
      </c>
      <c r="F7908" s="12" t="s">
        <v>907</v>
      </c>
      <c r="G7908" s="4" t="s">
        <v>931</v>
      </c>
      <c r="H7908" s="30">
        <v>4.0491000000000001</v>
      </c>
      <c r="I7908" s="4"/>
      <c r="J7908" s="4" t="s">
        <v>856</v>
      </c>
      <c r="K7908" s="4"/>
      <c r="L7908" s="4">
        <v>1</v>
      </c>
      <c r="M7908" s="4" t="s">
        <v>1447</v>
      </c>
      <c r="N7908" s="4"/>
    </row>
    <row r="7909" spans="1:14" hidden="1" x14ac:dyDescent="0.3">
      <c r="A7909" s="4" t="s">
        <v>603</v>
      </c>
      <c r="B7909" s="4">
        <v>69</v>
      </c>
      <c r="C7909" s="4">
        <v>69</v>
      </c>
      <c r="D7909" s="4">
        <v>433</v>
      </c>
      <c r="E7909" s="4" t="s">
        <v>861</v>
      </c>
      <c r="F7909" s="12" t="s">
        <v>908</v>
      </c>
      <c r="G7909" s="4" t="s">
        <v>931</v>
      </c>
      <c r="H7909" s="30">
        <v>4.0296000000000003</v>
      </c>
      <c r="I7909" s="4"/>
      <c r="J7909" s="4" t="s">
        <v>856</v>
      </c>
      <c r="K7909" s="4"/>
      <c r="L7909" s="4">
        <v>1</v>
      </c>
      <c r="M7909" s="4" t="s">
        <v>1447</v>
      </c>
      <c r="N7909" s="4"/>
    </row>
    <row r="7910" spans="1:14" hidden="1" x14ac:dyDescent="0.3">
      <c r="A7910" s="4" t="s">
        <v>603</v>
      </c>
      <c r="B7910" s="4">
        <v>69</v>
      </c>
      <c r="C7910" s="4">
        <v>69</v>
      </c>
      <c r="D7910" s="4">
        <v>433</v>
      </c>
      <c r="E7910" s="4" t="s">
        <v>861</v>
      </c>
      <c r="F7910" s="12" t="s">
        <v>909</v>
      </c>
      <c r="G7910" s="4" t="s">
        <v>931</v>
      </c>
      <c r="H7910" s="30">
        <v>4.0522499999999999</v>
      </c>
      <c r="I7910" s="4"/>
      <c r="J7910" s="4" t="s">
        <v>856</v>
      </c>
      <c r="K7910" s="4"/>
      <c r="L7910" s="4">
        <v>1</v>
      </c>
      <c r="M7910" s="4" t="s">
        <v>1447</v>
      </c>
      <c r="N7910" s="4"/>
    </row>
    <row r="7911" spans="1:14" hidden="1" x14ac:dyDescent="0.3">
      <c r="A7911" s="4" t="s">
        <v>603</v>
      </c>
      <c r="B7911" s="4">
        <v>69</v>
      </c>
      <c r="C7911" s="4">
        <v>69</v>
      </c>
      <c r="D7911" s="4">
        <v>433</v>
      </c>
      <c r="E7911" s="4" t="s">
        <v>861</v>
      </c>
      <c r="F7911" s="12" t="s">
        <v>910</v>
      </c>
      <c r="G7911" s="4" t="s">
        <v>931</v>
      </c>
      <c r="H7911" s="30">
        <v>4.1177999999999999</v>
      </c>
      <c r="I7911" s="4"/>
      <c r="J7911" s="4" t="s">
        <v>856</v>
      </c>
      <c r="K7911" s="4"/>
      <c r="L7911" s="4">
        <v>1</v>
      </c>
      <c r="M7911" s="4" t="s">
        <v>1447</v>
      </c>
      <c r="N7911" s="4"/>
    </row>
    <row r="7912" spans="1:14" hidden="1" x14ac:dyDescent="0.3">
      <c r="A7912" s="4" t="s">
        <v>603</v>
      </c>
      <c r="B7912" s="4">
        <v>69</v>
      </c>
      <c r="C7912" s="4">
        <v>69</v>
      </c>
      <c r="D7912" s="4">
        <v>433</v>
      </c>
      <c r="E7912" s="4" t="s">
        <v>861</v>
      </c>
      <c r="F7912" s="12" t="s">
        <v>911</v>
      </c>
      <c r="G7912" s="4" t="s">
        <v>931</v>
      </c>
      <c r="H7912" s="30">
        <v>4.2357499999999995</v>
      </c>
      <c r="I7912" s="4"/>
      <c r="J7912" s="4" t="s">
        <v>856</v>
      </c>
      <c r="K7912" s="4"/>
      <c r="L7912" s="4">
        <v>1</v>
      </c>
      <c r="M7912" s="4" t="s">
        <v>1447</v>
      </c>
      <c r="N7912" s="4"/>
    </row>
    <row r="7913" spans="1:14" hidden="1" x14ac:dyDescent="0.3">
      <c r="A7913" s="4" t="s">
        <v>603</v>
      </c>
      <c r="B7913" s="4">
        <v>69</v>
      </c>
      <c r="C7913" s="4">
        <v>69</v>
      </c>
      <c r="D7913" s="4">
        <v>433</v>
      </c>
      <c r="E7913" s="4" t="s">
        <v>861</v>
      </c>
      <c r="F7913" s="12" t="s">
        <v>916</v>
      </c>
      <c r="G7913" s="4" t="s">
        <v>931</v>
      </c>
      <c r="H7913" s="30">
        <v>4.0868000000000002</v>
      </c>
      <c r="I7913" s="4"/>
      <c r="J7913" s="4" t="s">
        <v>856</v>
      </c>
      <c r="K7913" s="4"/>
      <c r="L7913" s="4">
        <v>1</v>
      </c>
      <c r="M7913" s="4" t="s">
        <v>1447</v>
      </c>
      <c r="N7913" s="4"/>
    </row>
    <row r="7914" spans="1:14" hidden="1" x14ac:dyDescent="0.3">
      <c r="A7914" s="4" t="s">
        <v>603</v>
      </c>
      <c r="B7914" s="4">
        <v>69</v>
      </c>
      <c r="C7914" s="4">
        <v>69</v>
      </c>
      <c r="D7914" s="4">
        <v>433</v>
      </c>
      <c r="E7914" s="4" t="s">
        <v>861</v>
      </c>
      <c r="F7914" s="12" t="s">
        <v>921</v>
      </c>
      <c r="G7914" s="4" t="s">
        <v>931</v>
      </c>
      <c r="H7914" s="30">
        <v>3.8450499999999996</v>
      </c>
      <c r="I7914" s="4"/>
      <c r="J7914" s="4" t="s">
        <v>856</v>
      </c>
      <c r="K7914" s="4"/>
      <c r="L7914" s="4">
        <v>1</v>
      </c>
      <c r="M7914" s="4" t="s">
        <v>1447</v>
      </c>
      <c r="N7914" s="4"/>
    </row>
    <row r="7915" spans="1:14" hidden="1" x14ac:dyDescent="0.3">
      <c r="A7915" s="4" t="s">
        <v>603</v>
      </c>
      <c r="B7915" s="4">
        <v>69</v>
      </c>
      <c r="C7915" s="4">
        <v>69</v>
      </c>
      <c r="D7915" s="4">
        <v>433</v>
      </c>
      <c r="E7915" s="4" t="s">
        <v>861</v>
      </c>
      <c r="F7915" s="12" t="s">
        <v>1144</v>
      </c>
      <c r="G7915" s="4" t="s">
        <v>931</v>
      </c>
      <c r="H7915" s="30">
        <v>3.9114499999999999</v>
      </c>
      <c r="I7915" s="4"/>
      <c r="J7915" s="4" t="s">
        <v>856</v>
      </c>
      <c r="K7915" s="4"/>
      <c r="L7915" s="4">
        <v>1</v>
      </c>
      <c r="M7915" s="4" t="s">
        <v>1447</v>
      </c>
      <c r="N7915" s="4"/>
    </row>
    <row r="7916" spans="1:14" hidden="1" x14ac:dyDescent="0.3">
      <c r="A7916" s="4" t="s">
        <v>603</v>
      </c>
      <c r="B7916" s="4">
        <v>69</v>
      </c>
      <c r="C7916" s="4">
        <v>69</v>
      </c>
      <c r="D7916" s="4">
        <v>433</v>
      </c>
      <c r="E7916" s="4" t="s">
        <v>861</v>
      </c>
      <c r="F7916" s="12" t="s">
        <v>1148</v>
      </c>
      <c r="G7916" s="4" t="s">
        <v>931</v>
      </c>
      <c r="H7916" s="30">
        <v>3.9359000000000002</v>
      </c>
      <c r="I7916" s="4"/>
      <c r="J7916" s="4" t="s">
        <v>856</v>
      </c>
      <c r="K7916" s="4"/>
      <c r="L7916" s="4">
        <v>1</v>
      </c>
      <c r="M7916" s="4" t="s">
        <v>1447</v>
      </c>
      <c r="N7916" s="4"/>
    </row>
    <row r="7917" spans="1:14" hidden="1" x14ac:dyDescent="0.3">
      <c r="A7917" s="4" t="s">
        <v>603</v>
      </c>
      <c r="B7917" s="4">
        <v>69</v>
      </c>
      <c r="C7917" s="4">
        <v>69</v>
      </c>
      <c r="D7917" s="4">
        <v>433</v>
      </c>
      <c r="E7917" s="4" t="s">
        <v>861</v>
      </c>
      <c r="F7917" s="12" t="s">
        <v>1152</v>
      </c>
      <c r="G7917" s="4" t="s">
        <v>931</v>
      </c>
      <c r="H7917" s="30">
        <v>3.8935500000000003</v>
      </c>
      <c r="I7917" s="4"/>
      <c r="J7917" s="4" t="s">
        <v>856</v>
      </c>
      <c r="K7917" s="4"/>
      <c r="L7917" s="4">
        <v>1</v>
      </c>
      <c r="M7917" s="4" t="s">
        <v>1447</v>
      </c>
      <c r="N7917" s="4"/>
    </row>
    <row r="7918" spans="1:14" hidden="1" x14ac:dyDescent="0.3">
      <c r="A7918" s="4" t="s">
        <v>603</v>
      </c>
      <c r="B7918" s="4">
        <v>69</v>
      </c>
      <c r="C7918" s="4">
        <v>69</v>
      </c>
      <c r="D7918" s="4">
        <v>433</v>
      </c>
      <c r="E7918" s="4" t="s">
        <v>861</v>
      </c>
      <c r="F7918" s="12" t="s">
        <v>922</v>
      </c>
      <c r="G7918" s="4" t="s">
        <v>1760</v>
      </c>
      <c r="H7918" s="30">
        <v>2.6734993792282165</v>
      </c>
      <c r="I7918" s="4"/>
      <c r="J7918" s="4" t="s">
        <v>856</v>
      </c>
      <c r="K7918" s="4"/>
      <c r="L7918" s="4">
        <v>1</v>
      </c>
      <c r="M7918" s="4" t="s">
        <v>1904</v>
      </c>
      <c r="N7918" s="4"/>
    </row>
    <row r="7919" spans="1:14" hidden="1" x14ac:dyDescent="0.3">
      <c r="A7919" s="4" t="s">
        <v>603</v>
      </c>
      <c r="B7919" s="4">
        <v>69</v>
      </c>
      <c r="C7919" s="4">
        <v>69</v>
      </c>
      <c r="D7919" s="4">
        <v>433</v>
      </c>
      <c r="E7919" s="4" t="s">
        <v>861</v>
      </c>
      <c r="F7919" s="12" t="s">
        <v>904</v>
      </c>
      <c r="G7919" s="4" t="s">
        <v>1760</v>
      </c>
      <c r="H7919" s="30">
        <v>3.6813756479959538</v>
      </c>
      <c r="I7919" s="4"/>
      <c r="J7919" s="4" t="s">
        <v>856</v>
      </c>
      <c r="K7919" s="4"/>
      <c r="L7919" s="4">
        <v>1</v>
      </c>
      <c r="M7919" s="4" t="s">
        <v>1904</v>
      </c>
      <c r="N7919" s="4"/>
    </row>
    <row r="7920" spans="1:14" hidden="1" x14ac:dyDescent="0.3">
      <c r="A7920" s="4" t="s">
        <v>603</v>
      </c>
      <c r="B7920" s="4">
        <v>69</v>
      </c>
      <c r="C7920" s="4">
        <v>69</v>
      </c>
      <c r="D7920" s="4">
        <v>433</v>
      </c>
      <c r="E7920" s="4" t="s">
        <v>861</v>
      </c>
      <c r="F7920" s="12" t="s">
        <v>905</v>
      </c>
      <c r="G7920" s="4" t="s">
        <v>1760</v>
      </c>
      <c r="H7920" s="30">
        <v>3.5217615480270545</v>
      </c>
      <c r="I7920" s="4"/>
      <c r="J7920" s="4" t="s">
        <v>856</v>
      </c>
      <c r="K7920" s="4"/>
      <c r="L7920" s="4">
        <v>1</v>
      </c>
      <c r="M7920" s="4" t="s">
        <v>1904</v>
      </c>
      <c r="N7920" s="4"/>
    </row>
    <row r="7921" spans="1:14" hidden="1" x14ac:dyDescent="0.3">
      <c r="A7921" s="4" t="s">
        <v>603</v>
      </c>
      <c r="B7921" s="4">
        <v>69</v>
      </c>
      <c r="C7921" s="4">
        <v>69</v>
      </c>
      <c r="D7921" s="4">
        <v>433</v>
      </c>
      <c r="E7921" s="4" t="s">
        <v>861</v>
      </c>
      <c r="F7921" s="12" t="s">
        <v>906</v>
      </c>
      <c r="G7921" s="4" t="s">
        <v>1760</v>
      </c>
      <c r="H7921" s="30">
        <v>4.1704745786615902</v>
      </c>
      <c r="I7921" s="4"/>
      <c r="J7921" s="4" t="s">
        <v>856</v>
      </c>
      <c r="K7921" s="4"/>
      <c r="L7921" s="4">
        <v>1</v>
      </c>
      <c r="M7921" s="4" t="s">
        <v>1904</v>
      </c>
      <c r="N7921" s="4"/>
    </row>
    <row r="7922" spans="1:14" hidden="1" x14ac:dyDescent="0.3">
      <c r="A7922" s="4" t="s">
        <v>603</v>
      </c>
      <c r="B7922" s="4">
        <v>69</v>
      </c>
      <c r="C7922" s="4">
        <v>69</v>
      </c>
      <c r="D7922" s="4">
        <v>433</v>
      </c>
      <c r="E7922" s="4" t="s">
        <v>861</v>
      </c>
      <c r="F7922" s="12" t="s">
        <v>903</v>
      </c>
      <c r="G7922" s="4" t="s">
        <v>1760</v>
      </c>
      <c r="H7922" s="30">
        <v>3.3942156462981306</v>
      </c>
      <c r="I7922" s="4"/>
      <c r="J7922" s="4" t="s">
        <v>856</v>
      </c>
      <c r="K7922" s="4"/>
      <c r="L7922" s="4">
        <v>1</v>
      </c>
      <c r="M7922" s="4" t="s">
        <v>1904</v>
      </c>
      <c r="N7922" s="4"/>
    </row>
    <row r="7923" spans="1:14" hidden="1" x14ac:dyDescent="0.3">
      <c r="A7923" s="4" t="s">
        <v>603</v>
      </c>
      <c r="B7923" s="4">
        <v>69</v>
      </c>
      <c r="C7923" s="4">
        <v>69</v>
      </c>
      <c r="D7923" s="4">
        <v>433</v>
      </c>
      <c r="E7923" s="4" t="s">
        <v>861</v>
      </c>
      <c r="F7923" s="12" t="s">
        <v>907</v>
      </c>
      <c r="G7923" s="4" t="s">
        <v>1760</v>
      </c>
      <c r="H7923" s="30">
        <v>3.8816002591512802</v>
      </c>
      <c r="I7923" s="4"/>
      <c r="J7923" s="4" t="s">
        <v>856</v>
      </c>
      <c r="K7923" s="4"/>
      <c r="L7923" s="4">
        <v>1</v>
      </c>
      <c r="M7923" s="4" t="s">
        <v>1904</v>
      </c>
      <c r="N7923" s="4"/>
    </row>
    <row r="7924" spans="1:14" hidden="1" x14ac:dyDescent="0.3">
      <c r="A7924" s="4" t="s">
        <v>603</v>
      </c>
      <c r="B7924" s="4">
        <v>69</v>
      </c>
      <c r="C7924" s="4">
        <v>69</v>
      </c>
      <c r="D7924" s="4">
        <v>433</v>
      </c>
      <c r="E7924" s="4" t="s">
        <v>861</v>
      </c>
      <c r="F7924" s="12" t="s">
        <v>908</v>
      </c>
      <c r="G7924" s="4" t="s">
        <v>1760</v>
      </c>
      <c r="H7924" s="30">
        <v>3.4601705308649184</v>
      </c>
      <c r="I7924" s="4"/>
      <c r="J7924" s="4" t="s">
        <v>856</v>
      </c>
      <c r="K7924" s="4"/>
      <c r="L7924" s="4">
        <v>1</v>
      </c>
      <c r="M7924" s="4" t="s">
        <v>1904</v>
      </c>
      <c r="N7924" s="4"/>
    </row>
    <row r="7925" spans="1:14" hidden="1" x14ac:dyDescent="0.3">
      <c r="A7925" s="4" t="s">
        <v>603</v>
      </c>
      <c r="B7925" s="4">
        <v>69</v>
      </c>
      <c r="C7925" s="4">
        <v>69</v>
      </c>
      <c r="D7925" s="4">
        <v>433</v>
      </c>
      <c r="E7925" s="4" t="s">
        <v>861</v>
      </c>
      <c r="F7925" s="12" t="s">
        <v>909</v>
      </c>
      <c r="G7925" s="4" t="s">
        <v>1760</v>
      </c>
      <c r="H7925" s="30">
        <v>4.6622835518519929</v>
      </c>
      <c r="I7925" s="4"/>
      <c r="J7925" s="4" t="s">
        <v>856</v>
      </c>
      <c r="K7925" s="4"/>
      <c r="L7925" s="4">
        <v>1</v>
      </c>
      <c r="M7925" s="4" t="s">
        <v>1904</v>
      </c>
      <c r="N7925" s="4"/>
    </row>
    <row r="7926" spans="1:14" hidden="1" x14ac:dyDescent="0.3">
      <c r="A7926" s="4" t="s">
        <v>603</v>
      </c>
      <c r="B7926" s="4">
        <v>69</v>
      </c>
      <c r="C7926" s="4">
        <v>69</v>
      </c>
      <c r="D7926" s="4">
        <v>433</v>
      </c>
      <c r="E7926" s="4" t="s">
        <v>861</v>
      </c>
      <c r="F7926" s="12" t="s">
        <v>910</v>
      </c>
      <c r="G7926" s="4" t="s">
        <v>1760</v>
      </c>
      <c r="H7926" s="30">
        <v>3.5576410515388717</v>
      </c>
      <c r="I7926" s="4"/>
      <c r="J7926" s="4" t="s">
        <v>856</v>
      </c>
      <c r="K7926" s="4"/>
      <c r="L7926" s="4">
        <v>1</v>
      </c>
      <c r="M7926" s="4" t="s">
        <v>1904</v>
      </c>
      <c r="N7926" s="4"/>
    </row>
    <row r="7927" spans="1:14" hidden="1" x14ac:dyDescent="0.3">
      <c r="A7927" s="4" t="s">
        <v>603</v>
      </c>
      <c r="B7927" s="4">
        <v>69</v>
      </c>
      <c r="C7927" s="4">
        <v>69</v>
      </c>
      <c r="D7927" s="4">
        <v>433</v>
      </c>
      <c r="E7927" s="4" t="s">
        <v>861</v>
      </c>
      <c r="F7927" s="12" t="s">
        <v>911</v>
      </c>
      <c r="G7927" s="4" t="s">
        <v>1760</v>
      </c>
      <c r="H7927" s="30">
        <v>3.4199099814667728</v>
      </c>
      <c r="I7927" s="4"/>
      <c r="J7927" s="4" t="s">
        <v>856</v>
      </c>
      <c r="K7927" s="4"/>
      <c r="L7927" s="4">
        <v>1</v>
      </c>
      <c r="M7927" s="4" t="s">
        <v>1904</v>
      </c>
      <c r="N7927" s="4"/>
    </row>
    <row r="7928" spans="1:14" hidden="1" x14ac:dyDescent="0.3">
      <c r="A7928" s="4" t="s">
        <v>603</v>
      </c>
      <c r="B7928" s="4">
        <v>69</v>
      </c>
      <c r="C7928" s="4">
        <v>69</v>
      </c>
      <c r="D7928" s="4">
        <v>433</v>
      </c>
      <c r="E7928" s="4" t="s">
        <v>861</v>
      </c>
      <c r="F7928" s="12" t="s">
        <v>916</v>
      </c>
      <c r="G7928" s="4" t="s">
        <v>1760</v>
      </c>
      <c r="H7928" s="30">
        <v>4.1211708860759497</v>
      </c>
      <c r="I7928" s="4"/>
      <c r="J7928" s="4" t="s">
        <v>856</v>
      </c>
      <c r="K7928" s="4"/>
      <c r="L7928" s="4">
        <v>1</v>
      </c>
      <c r="M7928" s="4" t="s">
        <v>1904</v>
      </c>
      <c r="N7928" s="4"/>
    </row>
    <row r="7929" spans="1:14" hidden="1" x14ac:dyDescent="0.3">
      <c r="A7929" s="4" t="s">
        <v>603</v>
      </c>
      <c r="B7929" s="4">
        <v>69</v>
      </c>
      <c r="C7929" s="4">
        <v>69</v>
      </c>
      <c r="D7929" s="4">
        <v>433</v>
      </c>
      <c r="E7929" s="4" t="s">
        <v>861</v>
      </c>
      <c r="F7929" s="12" t="s">
        <v>921</v>
      </c>
      <c r="G7929" s="4" t="s">
        <v>1760</v>
      </c>
      <c r="H7929" s="30">
        <v>4.2966916395942452</v>
      </c>
      <c r="I7929" s="4"/>
      <c r="J7929" s="4" t="s">
        <v>856</v>
      </c>
      <c r="K7929" s="4"/>
      <c r="L7929" s="4">
        <v>1</v>
      </c>
      <c r="M7929" s="4" t="s">
        <v>1904</v>
      </c>
      <c r="N7929" s="4"/>
    </row>
    <row r="7930" spans="1:14" hidden="1" x14ac:dyDescent="0.3">
      <c r="A7930" s="4" t="s">
        <v>603</v>
      </c>
      <c r="B7930" s="4">
        <v>69</v>
      </c>
      <c r="C7930" s="4">
        <v>69</v>
      </c>
      <c r="D7930" s="4">
        <v>433</v>
      </c>
      <c r="E7930" s="4" t="s">
        <v>861</v>
      </c>
      <c r="F7930" s="12" t="s">
        <v>1144</v>
      </c>
      <c r="G7930" s="4" t="s">
        <v>1760</v>
      </c>
      <c r="H7930" s="30">
        <v>3.2047322934232723</v>
      </c>
      <c r="I7930" s="4"/>
      <c r="J7930" s="4" t="s">
        <v>856</v>
      </c>
      <c r="K7930" s="4"/>
      <c r="L7930" s="4">
        <v>1</v>
      </c>
      <c r="M7930" s="4" t="s">
        <v>1904</v>
      </c>
      <c r="N7930" s="4"/>
    </row>
    <row r="7931" spans="1:14" hidden="1" x14ac:dyDescent="0.3">
      <c r="A7931" s="4" t="s">
        <v>603</v>
      </c>
      <c r="B7931" s="4">
        <v>69</v>
      </c>
      <c r="C7931" s="4">
        <v>69</v>
      </c>
      <c r="D7931" s="4">
        <v>433</v>
      </c>
      <c r="E7931" s="4" t="s">
        <v>861</v>
      </c>
      <c r="F7931" s="12" t="s">
        <v>1148</v>
      </c>
      <c r="G7931" s="4" t="s">
        <v>1760</v>
      </c>
      <c r="H7931" s="30">
        <v>3.4934941288479848</v>
      </c>
      <c r="I7931" s="4"/>
      <c r="J7931" s="4" t="s">
        <v>856</v>
      </c>
      <c r="K7931" s="4"/>
      <c r="L7931" s="4">
        <v>1</v>
      </c>
      <c r="M7931" s="4" t="s">
        <v>1904</v>
      </c>
      <c r="N7931" s="4"/>
    </row>
    <row r="7932" spans="1:14" hidden="1" x14ac:dyDescent="0.3">
      <c r="A7932" s="4" t="s">
        <v>603</v>
      </c>
      <c r="B7932" s="4">
        <v>69</v>
      </c>
      <c r="C7932" s="4">
        <v>69</v>
      </c>
      <c r="D7932" s="4">
        <v>433</v>
      </c>
      <c r="E7932" s="4" t="s">
        <v>861</v>
      </c>
      <c r="F7932" s="12" t="s">
        <v>1152</v>
      </c>
      <c r="G7932" s="4" t="s">
        <v>1760</v>
      </c>
      <c r="H7932" s="30">
        <v>4.2486857376937257</v>
      </c>
      <c r="I7932" s="4"/>
      <c r="J7932" s="4" t="s">
        <v>856</v>
      </c>
      <c r="K7932" s="4"/>
      <c r="L7932" s="4">
        <v>1</v>
      </c>
      <c r="M7932" s="4" t="s">
        <v>1904</v>
      </c>
      <c r="N7932" s="4"/>
    </row>
    <row r="7933" spans="1:14" hidden="1" x14ac:dyDescent="0.3">
      <c r="A7933" s="4" t="s">
        <v>603</v>
      </c>
      <c r="B7933" s="4">
        <v>69</v>
      </c>
      <c r="C7933" s="4">
        <v>69</v>
      </c>
      <c r="D7933" s="4">
        <v>433</v>
      </c>
      <c r="E7933" s="4" t="s">
        <v>861</v>
      </c>
      <c r="F7933" s="12" t="s">
        <v>922</v>
      </c>
      <c r="G7933" s="4" t="s">
        <v>1759</v>
      </c>
      <c r="H7933" s="30">
        <v>0.52757500000000002</v>
      </c>
      <c r="I7933" s="4"/>
      <c r="J7933" s="4" t="s">
        <v>856</v>
      </c>
      <c r="K7933" s="4"/>
      <c r="L7933" s="4">
        <v>1</v>
      </c>
      <c r="M7933" s="4" t="s">
        <v>1447</v>
      </c>
      <c r="N7933" s="4"/>
    </row>
    <row r="7934" spans="1:14" hidden="1" x14ac:dyDescent="0.3">
      <c r="A7934" s="4" t="s">
        <v>603</v>
      </c>
      <c r="B7934" s="4">
        <v>69</v>
      </c>
      <c r="C7934" s="4">
        <v>69</v>
      </c>
      <c r="D7934" s="4">
        <v>433</v>
      </c>
      <c r="E7934" s="4" t="s">
        <v>861</v>
      </c>
      <c r="F7934" s="12" t="s">
        <v>904</v>
      </c>
      <c r="G7934" s="4" t="s">
        <v>1759</v>
      </c>
      <c r="H7934" s="30">
        <v>0.58231999999999995</v>
      </c>
      <c r="I7934" s="4"/>
      <c r="J7934" s="4" t="s">
        <v>856</v>
      </c>
      <c r="K7934" s="4"/>
      <c r="L7934" s="4">
        <v>1</v>
      </c>
      <c r="M7934" s="4" t="s">
        <v>1447</v>
      </c>
      <c r="N7934" s="4"/>
    </row>
    <row r="7935" spans="1:14" hidden="1" x14ac:dyDescent="0.3">
      <c r="A7935" s="4" t="s">
        <v>603</v>
      </c>
      <c r="B7935" s="4">
        <v>69</v>
      </c>
      <c r="C7935" s="4">
        <v>69</v>
      </c>
      <c r="D7935" s="4">
        <v>433</v>
      </c>
      <c r="E7935" s="4" t="s">
        <v>861</v>
      </c>
      <c r="F7935" s="12" t="s">
        <v>905</v>
      </c>
      <c r="G7935" s="4" t="s">
        <v>1759</v>
      </c>
      <c r="H7935" s="30">
        <v>0.5805800000000001</v>
      </c>
      <c r="I7935" s="4"/>
      <c r="J7935" s="4" t="s">
        <v>856</v>
      </c>
      <c r="K7935" s="4"/>
      <c r="L7935" s="4">
        <v>1</v>
      </c>
      <c r="M7935" s="4" t="s">
        <v>1447</v>
      </c>
      <c r="N7935" s="4"/>
    </row>
    <row r="7936" spans="1:14" hidden="1" x14ac:dyDescent="0.3">
      <c r="A7936" s="4" t="s">
        <v>603</v>
      </c>
      <c r="B7936" s="4">
        <v>69</v>
      </c>
      <c r="C7936" s="4">
        <v>69</v>
      </c>
      <c r="D7936" s="4">
        <v>433</v>
      </c>
      <c r="E7936" s="4" t="s">
        <v>861</v>
      </c>
      <c r="F7936" s="12" t="s">
        <v>906</v>
      </c>
      <c r="G7936" s="4" t="s">
        <v>1759</v>
      </c>
      <c r="H7936" s="30">
        <v>0.59141500000000002</v>
      </c>
      <c r="I7936" s="4"/>
      <c r="J7936" s="4" t="s">
        <v>856</v>
      </c>
      <c r="K7936" s="4"/>
      <c r="L7936" s="4">
        <v>1</v>
      </c>
      <c r="M7936" s="4" t="s">
        <v>1447</v>
      </c>
      <c r="N7936" s="4"/>
    </row>
    <row r="7937" spans="1:14" hidden="1" x14ac:dyDescent="0.3">
      <c r="A7937" s="4" t="s">
        <v>603</v>
      </c>
      <c r="B7937" s="4">
        <v>69</v>
      </c>
      <c r="C7937" s="4">
        <v>69</v>
      </c>
      <c r="D7937" s="4">
        <v>433</v>
      </c>
      <c r="E7937" s="4" t="s">
        <v>861</v>
      </c>
      <c r="F7937" s="12" t="s">
        <v>903</v>
      </c>
      <c r="G7937" s="4" t="s">
        <v>1759</v>
      </c>
      <c r="H7937" s="30">
        <v>0.58268500000000001</v>
      </c>
      <c r="I7937" s="4"/>
      <c r="J7937" s="4" t="s">
        <v>856</v>
      </c>
      <c r="K7937" s="4"/>
      <c r="L7937" s="4">
        <v>1</v>
      </c>
      <c r="M7937" s="4" t="s">
        <v>1447</v>
      </c>
      <c r="N7937" s="4"/>
    </row>
    <row r="7938" spans="1:14" hidden="1" x14ac:dyDescent="0.3">
      <c r="A7938" s="4" t="s">
        <v>603</v>
      </c>
      <c r="B7938" s="4">
        <v>69</v>
      </c>
      <c r="C7938" s="4">
        <v>69</v>
      </c>
      <c r="D7938" s="4">
        <v>433</v>
      </c>
      <c r="E7938" s="4" t="s">
        <v>861</v>
      </c>
      <c r="F7938" s="12" t="s">
        <v>907</v>
      </c>
      <c r="G7938" s="4" t="s">
        <v>1759</v>
      </c>
      <c r="H7938" s="30">
        <v>0.59912500000000002</v>
      </c>
      <c r="I7938" s="4"/>
      <c r="J7938" s="4" t="s">
        <v>856</v>
      </c>
      <c r="K7938" s="4"/>
      <c r="L7938" s="4">
        <v>1</v>
      </c>
      <c r="M7938" s="4" t="s">
        <v>1447</v>
      </c>
      <c r="N7938" s="4"/>
    </row>
    <row r="7939" spans="1:14" hidden="1" x14ac:dyDescent="0.3">
      <c r="A7939" s="4" t="s">
        <v>603</v>
      </c>
      <c r="B7939" s="4">
        <v>69</v>
      </c>
      <c r="C7939" s="4">
        <v>69</v>
      </c>
      <c r="D7939" s="4">
        <v>433</v>
      </c>
      <c r="E7939" s="4" t="s">
        <v>861</v>
      </c>
      <c r="F7939" s="12" t="s">
        <v>908</v>
      </c>
      <c r="G7939" s="4" t="s">
        <v>1759</v>
      </c>
      <c r="H7939" s="30">
        <v>0.59248499999999993</v>
      </c>
      <c r="I7939" s="4"/>
      <c r="J7939" s="4" t="s">
        <v>856</v>
      </c>
      <c r="K7939" s="4"/>
      <c r="L7939" s="4">
        <v>1</v>
      </c>
      <c r="M7939" s="4" t="s">
        <v>1447</v>
      </c>
      <c r="N7939" s="4"/>
    </row>
    <row r="7940" spans="1:14" hidden="1" x14ac:dyDescent="0.3">
      <c r="A7940" s="4" t="s">
        <v>603</v>
      </c>
      <c r="B7940" s="4">
        <v>69</v>
      </c>
      <c r="C7940" s="4">
        <v>69</v>
      </c>
      <c r="D7940" s="4">
        <v>433</v>
      </c>
      <c r="E7940" s="4" t="s">
        <v>861</v>
      </c>
      <c r="F7940" s="12" t="s">
        <v>909</v>
      </c>
      <c r="G7940" s="4" t="s">
        <v>1759</v>
      </c>
      <c r="H7940" s="30">
        <v>0.60985</v>
      </c>
      <c r="I7940" s="4"/>
      <c r="J7940" s="4" t="s">
        <v>856</v>
      </c>
      <c r="K7940" s="4"/>
      <c r="L7940" s="4">
        <v>1</v>
      </c>
      <c r="M7940" s="4" t="s">
        <v>1447</v>
      </c>
      <c r="N7940" s="4"/>
    </row>
    <row r="7941" spans="1:14" hidden="1" x14ac:dyDescent="0.3">
      <c r="A7941" s="4" t="s">
        <v>603</v>
      </c>
      <c r="B7941" s="4">
        <v>69</v>
      </c>
      <c r="C7941" s="4">
        <v>69</v>
      </c>
      <c r="D7941" s="4">
        <v>433</v>
      </c>
      <c r="E7941" s="4" t="s">
        <v>861</v>
      </c>
      <c r="F7941" s="12" t="s">
        <v>910</v>
      </c>
      <c r="G7941" s="4" t="s">
        <v>1759</v>
      </c>
      <c r="H7941" s="30">
        <v>0.63402500000000006</v>
      </c>
      <c r="I7941" s="4"/>
      <c r="J7941" s="4" t="s">
        <v>856</v>
      </c>
      <c r="K7941" s="4"/>
      <c r="L7941" s="4">
        <v>1</v>
      </c>
      <c r="M7941" s="4" t="s">
        <v>1447</v>
      </c>
      <c r="N7941" s="4"/>
    </row>
    <row r="7942" spans="1:14" hidden="1" x14ac:dyDescent="0.3">
      <c r="A7942" s="4" t="s">
        <v>603</v>
      </c>
      <c r="B7942" s="4">
        <v>69</v>
      </c>
      <c r="C7942" s="4">
        <v>69</v>
      </c>
      <c r="D7942" s="4">
        <v>433</v>
      </c>
      <c r="E7942" s="4" t="s">
        <v>861</v>
      </c>
      <c r="F7942" s="12" t="s">
        <v>911</v>
      </c>
      <c r="G7942" s="4" t="s">
        <v>1759</v>
      </c>
      <c r="H7942" s="30">
        <v>0.64585000000000004</v>
      </c>
      <c r="I7942" s="4"/>
      <c r="J7942" s="4" t="s">
        <v>856</v>
      </c>
      <c r="K7942" s="4"/>
      <c r="L7942" s="4">
        <v>1</v>
      </c>
      <c r="M7942" s="4" t="s">
        <v>1447</v>
      </c>
      <c r="N7942" s="4"/>
    </row>
    <row r="7943" spans="1:14" hidden="1" x14ac:dyDescent="0.3">
      <c r="A7943" s="4" t="s">
        <v>603</v>
      </c>
      <c r="B7943" s="4">
        <v>69</v>
      </c>
      <c r="C7943" s="4">
        <v>69</v>
      </c>
      <c r="D7943" s="4">
        <v>433</v>
      </c>
      <c r="E7943" s="4" t="s">
        <v>861</v>
      </c>
      <c r="F7943" s="12" t="s">
        <v>916</v>
      </c>
      <c r="G7943" s="4" t="s">
        <v>1759</v>
      </c>
      <c r="H7943" s="30">
        <v>0.65114499999999997</v>
      </c>
      <c r="I7943" s="4"/>
      <c r="J7943" s="4" t="s">
        <v>856</v>
      </c>
      <c r="K7943" s="4"/>
      <c r="L7943" s="4">
        <v>1</v>
      </c>
      <c r="M7943" s="4" t="s">
        <v>1447</v>
      </c>
      <c r="N7943" s="4"/>
    </row>
    <row r="7944" spans="1:14" hidden="1" x14ac:dyDescent="0.3">
      <c r="A7944" s="4" t="s">
        <v>603</v>
      </c>
      <c r="B7944" s="4">
        <v>69</v>
      </c>
      <c r="C7944" s="4">
        <v>69</v>
      </c>
      <c r="D7944" s="4">
        <v>433</v>
      </c>
      <c r="E7944" s="4" t="s">
        <v>861</v>
      </c>
      <c r="F7944" s="12" t="s">
        <v>921</v>
      </c>
      <c r="G7944" s="4" t="s">
        <v>1759</v>
      </c>
      <c r="H7944" s="30">
        <v>0.64807000000000003</v>
      </c>
      <c r="I7944" s="4"/>
      <c r="J7944" s="4" t="s">
        <v>856</v>
      </c>
      <c r="K7944" s="4"/>
      <c r="L7944" s="4">
        <v>1</v>
      </c>
      <c r="M7944" s="4" t="s">
        <v>1447</v>
      </c>
      <c r="N7944" s="4"/>
    </row>
    <row r="7945" spans="1:14" hidden="1" x14ac:dyDescent="0.3">
      <c r="A7945" s="4" t="s">
        <v>603</v>
      </c>
      <c r="B7945" s="4">
        <v>69</v>
      </c>
      <c r="C7945" s="4">
        <v>69</v>
      </c>
      <c r="D7945" s="4">
        <v>433</v>
      </c>
      <c r="E7945" s="4" t="s">
        <v>861</v>
      </c>
      <c r="F7945" s="12" t="s">
        <v>1144</v>
      </c>
      <c r="G7945" s="4" t="s">
        <v>1759</v>
      </c>
      <c r="H7945" s="30">
        <v>0.60813000000000006</v>
      </c>
      <c r="I7945" s="4"/>
      <c r="J7945" s="4" t="s">
        <v>856</v>
      </c>
      <c r="K7945" s="4"/>
      <c r="L7945" s="4">
        <v>1</v>
      </c>
      <c r="M7945" s="4" t="s">
        <v>1447</v>
      </c>
      <c r="N7945" s="4"/>
    </row>
    <row r="7946" spans="1:14" hidden="1" x14ac:dyDescent="0.3">
      <c r="A7946" s="4" t="s">
        <v>603</v>
      </c>
      <c r="B7946" s="4">
        <v>69</v>
      </c>
      <c r="C7946" s="4">
        <v>69</v>
      </c>
      <c r="D7946" s="4">
        <v>433</v>
      </c>
      <c r="E7946" s="4" t="s">
        <v>861</v>
      </c>
      <c r="F7946" s="12" t="s">
        <v>1148</v>
      </c>
      <c r="G7946" s="4" t="s">
        <v>1759</v>
      </c>
      <c r="H7946" s="30">
        <v>0.60543999999999998</v>
      </c>
      <c r="I7946" s="4"/>
      <c r="J7946" s="4" t="s">
        <v>856</v>
      </c>
      <c r="K7946" s="4"/>
      <c r="L7946" s="4">
        <v>1</v>
      </c>
      <c r="M7946" s="4" t="s">
        <v>1447</v>
      </c>
      <c r="N7946" s="4"/>
    </row>
    <row r="7947" spans="1:14" hidden="1" x14ac:dyDescent="0.3">
      <c r="A7947" s="4" t="s">
        <v>603</v>
      </c>
      <c r="B7947" s="4">
        <v>69</v>
      </c>
      <c r="C7947" s="4">
        <v>69</v>
      </c>
      <c r="D7947" s="4">
        <v>433</v>
      </c>
      <c r="E7947" s="4" t="s">
        <v>861</v>
      </c>
      <c r="F7947" s="12" t="s">
        <v>1152</v>
      </c>
      <c r="G7947" s="4" t="s">
        <v>1759</v>
      </c>
      <c r="H7947" s="30">
        <v>0.622305</v>
      </c>
      <c r="I7947" s="4"/>
      <c r="J7947" s="4" t="s">
        <v>856</v>
      </c>
      <c r="K7947" s="4"/>
      <c r="L7947" s="4">
        <v>1</v>
      </c>
      <c r="M7947" s="4" t="s">
        <v>1447</v>
      </c>
      <c r="N7947" s="4"/>
    </row>
    <row r="7948" spans="1:14" hidden="1" x14ac:dyDescent="0.3">
      <c r="A7948" s="4" t="s">
        <v>603</v>
      </c>
      <c r="B7948" s="4">
        <v>69</v>
      </c>
      <c r="C7948" s="4">
        <v>69</v>
      </c>
      <c r="D7948" s="4">
        <v>433</v>
      </c>
      <c r="E7948" s="4" t="s">
        <v>861</v>
      </c>
      <c r="F7948" s="4" t="s">
        <v>922</v>
      </c>
      <c r="G7948" s="4" t="s">
        <v>1476</v>
      </c>
      <c r="H7948" s="30">
        <v>3.996375</v>
      </c>
      <c r="I7948" s="4"/>
      <c r="J7948" s="4" t="s">
        <v>856</v>
      </c>
      <c r="K7948" s="4"/>
      <c r="L7948" s="4">
        <v>1</v>
      </c>
      <c r="M7948" s="4" t="s">
        <v>1447</v>
      </c>
      <c r="N7948" s="4"/>
    </row>
    <row r="7949" spans="1:14" hidden="1" x14ac:dyDescent="0.3">
      <c r="A7949" s="4" t="s">
        <v>603</v>
      </c>
      <c r="B7949" s="4">
        <v>69</v>
      </c>
      <c r="C7949" s="4">
        <v>69</v>
      </c>
      <c r="D7949" s="4">
        <v>433</v>
      </c>
      <c r="E7949" s="4" t="s">
        <v>861</v>
      </c>
      <c r="F7949" s="4" t="s">
        <v>904</v>
      </c>
      <c r="G7949" s="4" t="s">
        <v>1476</v>
      </c>
      <c r="H7949" s="30">
        <v>3.8921799999999998</v>
      </c>
      <c r="I7949" s="4"/>
      <c r="J7949" s="4" t="s">
        <v>856</v>
      </c>
      <c r="K7949" s="4"/>
      <c r="L7949" s="4">
        <v>1</v>
      </c>
      <c r="M7949" s="4" t="s">
        <v>1447</v>
      </c>
      <c r="N7949" s="4"/>
    </row>
    <row r="7950" spans="1:14" hidden="1" x14ac:dyDescent="0.3">
      <c r="A7950" s="4" t="s">
        <v>603</v>
      </c>
      <c r="B7950" s="4">
        <v>69</v>
      </c>
      <c r="C7950" s="4">
        <v>69</v>
      </c>
      <c r="D7950" s="4">
        <v>433</v>
      </c>
      <c r="E7950" s="4" t="s">
        <v>861</v>
      </c>
      <c r="F7950" s="4" t="s">
        <v>905</v>
      </c>
      <c r="G7950" s="4" t="s">
        <v>1476</v>
      </c>
      <c r="H7950" s="30">
        <v>3.8306199999999997</v>
      </c>
      <c r="I7950" s="4"/>
      <c r="J7950" s="4" t="s">
        <v>856</v>
      </c>
      <c r="K7950" s="4"/>
      <c r="L7950" s="4">
        <v>1</v>
      </c>
      <c r="M7950" s="4" t="s">
        <v>1447</v>
      </c>
      <c r="N7950" s="4"/>
    </row>
    <row r="7951" spans="1:14" hidden="1" x14ac:dyDescent="0.3">
      <c r="A7951" s="4" t="s">
        <v>603</v>
      </c>
      <c r="B7951" s="4">
        <v>69</v>
      </c>
      <c r="C7951" s="4">
        <v>69</v>
      </c>
      <c r="D7951" s="4">
        <v>433</v>
      </c>
      <c r="E7951" s="4" t="s">
        <v>861</v>
      </c>
      <c r="F7951" s="4" t="s">
        <v>906</v>
      </c>
      <c r="G7951" s="4" t="s">
        <v>1476</v>
      </c>
      <c r="H7951" s="30">
        <v>3.7220349999999995</v>
      </c>
      <c r="I7951" s="4"/>
      <c r="J7951" s="4" t="s">
        <v>856</v>
      </c>
      <c r="K7951" s="4"/>
      <c r="L7951" s="4">
        <v>1</v>
      </c>
      <c r="M7951" s="4" t="s">
        <v>1447</v>
      </c>
      <c r="N7951" s="4"/>
    </row>
    <row r="7952" spans="1:14" hidden="1" x14ac:dyDescent="0.3">
      <c r="A7952" s="4" t="s">
        <v>603</v>
      </c>
      <c r="B7952" s="4">
        <v>69</v>
      </c>
      <c r="C7952" s="4">
        <v>69</v>
      </c>
      <c r="D7952" s="4">
        <v>433</v>
      </c>
      <c r="E7952" s="4" t="s">
        <v>861</v>
      </c>
      <c r="F7952" s="4" t="s">
        <v>903</v>
      </c>
      <c r="G7952" s="4" t="s">
        <v>1476</v>
      </c>
      <c r="H7952" s="30">
        <v>3.7569649999999997</v>
      </c>
      <c r="I7952" s="4"/>
      <c r="J7952" s="4" t="s">
        <v>856</v>
      </c>
      <c r="K7952" s="4"/>
      <c r="L7952" s="4">
        <v>1</v>
      </c>
      <c r="M7952" s="4" t="s">
        <v>1447</v>
      </c>
      <c r="N7952" s="4"/>
    </row>
    <row r="7953" spans="1:14" hidden="1" x14ac:dyDescent="0.3">
      <c r="A7953" s="4" t="s">
        <v>603</v>
      </c>
      <c r="B7953" s="4">
        <v>69</v>
      </c>
      <c r="C7953" s="4">
        <v>69</v>
      </c>
      <c r="D7953" s="4">
        <v>433</v>
      </c>
      <c r="E7953" s="4" t="s">
        <v>861</v>
      </c>
      <c r="F7953" s="4" t="s">
        <v>907</v>
      </c>
      <c r="G7953" s="4" t="s">
        <v>1476</v>
      </c>
      <c r="H7953" s="30">
        <v>3.4499750000000002</v>
      </c>
      <c r="I7953" s="4"/>
      <c r="J7953" s="4" t="s">
        <v>856</v>
      </c>
      <c r="K7953" s="4"/>
      <c r="L7953" s="4">
        <v>1</v>
      </c>
      <c r="M7953" s="4" t="s">
        <v>1447</v>
      </c>
      <c r="N7953" s="4"/>
    </row>
    <row r="7954" spans="1:14" hidden="1" x14ac:dyDescent="0.3">
      <c r="A7954" s="4" t="s">
        <v>603</v>
      </c>
      <c r="B7954" s="4">
        <v>69</v>
      </c>
      <c r="C7954" s="4">
        <v>69</v>
      </c>
      <c r="D7954" s="4">
        <v>433</v>
      </c>
      <c r="E7954" s="4" t="s">
        <v>861</v>
      </c>
      <c r="F7954" s="4" t="s">
        <v>908</v>
      </c>
      <c r="G7954" s="4" t="s">
        <v>1476</v>
      </c>
      <c r="H7954" s="30">
        <v>3.4371150000000004</v>
      </c>
      <c r="I7954" s="4"/>
      <c r="J7954" s="4" t="s">
        <v>856</v>
      </c>
      <c r="K7954" s="4"/>
      <c r="L7954" s="4">
        <v>1</v>
      </c>
      <c r="M7954" s="4" t="s">
        <v>1447</v>
      </c>
      <c r="N7954" s="4"/>
    </row>
    <row r="7955" spans="1:14" hidden="1" x14ac:dyDescent="0.3">
      <c r="A7955" s="4" t="s">
        <v>603</v>
      </c>
      <c r="B7955" s="4">
        <v>69</v>
      </c>
      <c r="C7955" s="4">
        <v>69</v>
      </c>
      <c r="D7955" s="4">
        <v>433</v>
      </c>
      <c r="E7955" s="4" t="s">
        <v>861</v>
      </c>
      <c r="F7955" s="4" t="s">
        <v>909</v>
      </c>
      <c r="G7955" s="4" t="s">
        <v>1476</v>
      </c>
      <c r="H7955" s="30">
        <v>3.4424000000000001</v>
      </c>
      <c r="I7955" s="4"/>
      <c r="J7955" s="4" t="s">
        <v>856</v>
      </c>
      <c r="K7955" s="4"/>
      <c r="L7955" s="4">
        <v>1</v>
      </c>
      <c r="M7955" s="4" t="s">
        <v>1447</v>
      </c>
      <c r="N7955" s="4"/>
    </row>
    <row r="7956" spans="1:14" hidden="1" x14ac:dyDescent="0.3">
      <c r="A7956" s="4" t="s">
        <v>603</v>
      </c>
      <c r="B7956" s="4">
        <v>69</v>
      </c>
      <c r="C7956" s="4">
        <v>69</v>
      </c>
      <c r="D7956" s="4">
        <v>433</v>
      </c>
      <c r="E7956" s="4" t="s">
        <v>861</v>
      </c>
      <c r="F7956" s="4" t="s">
        <v>910</v>
      </c>
      <c r="G7956" s="4" t="s">
        <v>1476</v>
      </c>
      <c r="H7956" s="30">
        <v>3.4837749999999996</v>
      </c>
      <c r="I7956" s="4"/>
      <c r="J7956" s="4" t="s">
        <v>856</v>
      </c>
      <c r="K7956" s="4"/>
      <c r="L7956" s="4">
        <v>1</v>
      </c>
      <c r="M7956" s="4" t="s">
        <v>1447</v>
      </c>
      <c r="N7956" s="4"/>
    </row>
    <row r="7957" spans="1:14" hidden="1" x14ac:dyDescent="0.3">
      <c r="A7957" s="4" t="s">
        <v>603</v>
      </c>
      <c r="B7957" s="4">
        <v>69</v>
      </c>
      <c r="C7957" s="4">
        <v>69</v>
      </c>
      <c r="D7957" s="4">
        <v>433</v>
      </c>
      <c r="E7957" s="4" t="s">
        <v>861</v>
      </c>
      <c r="F7957" s="4" t="s">
        <v>911</v>
      </c>
      <c r="G7957" s="4" t="s">
        <v>1476</v>
      </c>
      <c r="H7957" s="30">
        <v>3.5898999999999992</v>
      </c>
      <c r="I7957" s="4"/>
      <c r="J7957" s="4" t="s">
        <v>856</v>
      </c>
      <c r="K7957" s="4"/>
      <c r="L7957" s="4">
        <v>1</v>
      </c>
      <c r="M7957" s="4" t="s">
        <v>1447</v>
      </c>
      <c r="N7957" s="4"/>
    </row>
    <row r="7958" spans="1:14" hidden="1" x14ac:dyDescent="0.3">
      <c r="A7958" s="4" t="s">
        <v>603</v>
      </c>
      <c r="B7958" s="4">
        <v>69</v>
      </c>
      <c r="C7958" s="4">
        <v>69</v>
      </c>
      <c r="D7958" s="4">
        <v>433</v>
      </c>
      <c r="E7958" s="4" t="s">
        <v>861</v>
      </c>
      <c r="F7958" s="4" t="s">
        <v>916</v>
      </c>
      <c r="G7958" s="4" t="s">
        <v>1476</v>
      </c>
      <c r="H7958" s="30">
        <v>3.4356550000000001</v>
      </c>
      <c r="I7958" s="4"/>
      <c r="J7958" s="4" t="s">
        <v>856</v>
      </c>
      <c r="K7958" s="4"/>
      <c r="L7958" s="4">
        <v>1</v>
      </c>
      <c r="M7958" s="4" t="s">
        <v>1447</v>
      </c>
      <c r="N7958" s="4"/>
    </row>
    <row r="7959" spans="1:14" hidden="1" x14ac:dyDescent="0.3">
      <c r="A7959" s="4" t="s">
        <v>603</v>
      </c>
      <c r="B7959" s="4">
        <v>69</v>
      </c>
      <c r="C7959" s="4">
        <v>69</v>
      </c>
      <c r="D7959" s="4">
        <v>433</v>
      </c>
      <c r="E7959" s="4" t="s">
        <v>861</v>
      </c>
      <c r="F7959" s="4" t="s">
        <v>921</v>
      </c>
      <c r="G7959" s="4" t="s">
        <v>1476</v>
      </c>
      <c r="H7959" s="30">
        <v>3.1969799999999995</v>
      </c>
      <c r="I7959" s="4"/>
      <c r="J7959" s="4" t="s">
        <v>856</v>
      </c>
      <c r="K7959" s="4"/>
      <c r="L7959" s="4">
        <v>1</v>
      </c>
      <c r="M7959" s="4" t="s">
        <v>1447</v>
      </c>
      <c r="N7959" s="4"/>
    </row>
    <row r="7960" spans="1:14" hidden="1" x14ac:dyDescent="0.3">
      <c r="A7960" s="4" t="s">
        <v>603</v>
      </c>
      <c r="B7960" s="4">
        <v>69</v>
      </c>
      <c r="C7960" s="4">
        <v>69</v>
      </c>
      <c r="D7960" s="4">
        <v>433</v>
      </c>
      <c r="E7960" s="4" t="s">
        <v>861</v>
      </c>
      <c r="F7960" s="4" t="s">
        <v>1144</v>
      </c>
      <c r="G7960" s="4" t="s">
        <v>1476</v>
      </c>
      <c r="H7960" s="30">
        <v>3.3033199999999998</v>
      </c>
      <c r="I7960" s="4"/>
      <c r="J7960" s="4" t="s">
        <v>856</v>
      </c>
      <c r="K7960" s="4"/>
      <c r="L7960" s="4">
        <v>1</v>
      </c>
      <c r="M7960" s="4" t="s">
        <v>1447</v>
      </c>
      <c r="N7960" s="4"/>
    </row>
    <row r="7961" spans="1:14" hidden="1" x14ac:dyDescent="0.3">
      <c r="A7961" s="4" t="s">
        <v>603</v>
      </c>
      <c r="B7961" s="4">
        <v>69</v>
      </c>
      <c r="C7961" s="4">
        <v>69</v>
      </c>
      <c r="D7961" s="4">
        <v>433</v>
      </c>
      <c r="E7961" s="4" t="s">
        <v>861</v>
      </c>
      <c r="F7961" s="4" t="s">
        <v>1148</v>
      </c>
      <c r="G7961" s="4" t="s">
        <v>1476</v>
      </c>
      <c r="H7961" s="30">
        <v>3.3304600000000004</v>
      </c>
      <c r="I7961" s="4"/>
      <c r="J7961" s="4" t="s">
        <v>856</v>
      </c>
      <c r="K7961" s="4"/>
      <c r="L7961" s="4">
        <v>1</v>
      </c>
      <c r="M7961" s="4" t="s">
        <v>1447</v>
      </c>
      <c r="N7961" s="4"/>
    </row>
    <row r="7962" spans="1:14" hidden="1" x14ac:dyDescent="0.3">
      <c r="A7962" s="4" t="s">
        <v>603</v>
      </c>
      <c r="B7962" s="4">
        <v>69</v>
      </c>
      <c r="C7962" s="4">
        <v>69</v>
      </c>
      <c r="D7962" s="4">
        <v>433</v>
      </c>
      <c r="E7962" s="4" t="s">
        <v>861</v>
      </c>
      <c r="F7962" s="4" t="s">
        <v>1152</v>
      </c>
      <c r="G7962" s="4" t="s">
        <v>1476</v>
      </c>
      <c r="H7962" s="30">
        <v>3.2712450000000004</v>
      </c>
      <c r="I7962" s="4"/>
      <c r="J7962" s="4" t="s">
        <v>856</v>
      </c>
      <c r="K7962" s="4"/>
      <c r="L7962" s="4">
        <v>1</v>
      </c>
      <c r="M7962" s="4" t="s">
        <v>1447</v>
      </c>
      <c r="N7962" s="4"/>
    </row>
    <row r="7963" spans="1:14" hidden="1" x14ac:dyDescent="0.3">
      <c r="A7963" s="4" t="s">
        <v>603</v>
      </c>
      <c r="B7963" s="4">
        <v>69</v>
      </c>
      <c r="C7963" s="4">
        <v>69</v>
      </c>
      <c r="D7963" s="4">
        <v>433</v>
      </c>
      <c r="E7963" s="4" t="s">
        <v>861</v>
      </c>
      <c r="F7963" s="4" t="s">
        <v>922</v>
      </c>
      <c r="G7963" s="4" t="s">
        <v>967</v>
      </c>
      <c r="H7963" s="30">
        <v>0.19733499999999998</v>
      </c>
      <c r="I7963" s="4"/>
      <c r="J7963" s="4" t="s">
        <v>856</v>
      </c>
      <c r="K7963" s="4"/>
      <c r="L7963" s="4">
        <v>1</v>
      </c>
      <c r="M7963" s="4" t="s">
        <v>1447</v>
      </c>
      <c r="N7963" s="4"/>
    </row>
    <row r="7964" spans="1:14" hidden="1" x14ac:dyDescent="0.3">
      <c r="A7964" s="4" t="s">
        <v>603</v>
      </c>
      <c r="B7964" s="4">
        <v>69</v>
      </c>
      <c r="C7964" s="4">
        <v>69</v>
      </c>
      <c r="D7964" s="4">
        <v>433</v>
      </c>
      <c r="E7964" s="4" t="s">
        <v>861</v>
      </c>
      <c r="F7964" s="4" t="s">
        <v>904</v>
      </c>
      <c r="G7964" s="4" t="s">
        <v>967</v>
      </c>
      <c r="H7964" s="30">
        <v>0.15817999999999999</v>
      </c>
      <c r="I7964" s="4"/>
      <c r="J7964" s="4" t="s">
        <v>856</v>
      </c>
      <c r="K7964" s="4"/>
      <c r="L7964" s="4">
        <v>1</v>
      </c>
      <c r="M7964" s="4" t="s">
        <v>1447</v>
      </c>
      <c r="N7964" s="4"/>
    </row>
    <row r="7965" spans="1:14" hidden="1" x14ac:dyDescent="0.3">
      <c r="A7965" s="4" t="s">
        <v>603</v>
      </c>
      <c r="B7965" s="4">
        <v>69</v>
      </c>
      <c r="C7965" s="4">
        <v>69</v>
      </c>
      <c r="D7965" s="4">
        <v>433</v>
      </c>
      <c r="E7965" s="4" t="s">
        <v>861</v>
      </c>
      <c r="F7965" s="4" t="s">
        <v>905</v>
      </c>
      <c r="G7965" s="4" t="s">
        <v>967</v>
      </c>
      <c r="H7965" s="30">
        <v>0.164855</v>
      </c>
      <c r="I7965" s="4"/>
      <c r="J7965" s="4" t="s">
        <v>856</v>
      </c>
      <c r="K7965" s="4"/>
      <c r="L7965" s="4">
        <v>1</v>
      </c>
      <c r="M7965" s="4" t="s">
        <v>1447</v>
      </c>
      <c r="N7965" s="4"/>
    </row>
    <row r="7966" spans="1:14" hidden="1" x14ac:dyDescent="0.3">
      <c r="A7966" s="4" t="s">
        <v>603</v>
      </c>
      <c r="B7966" s="4">
        <v>69</v>
      </c>
      <c r="C7966" s="4">
        <v>69</v>
      </c>
      <c r="D7966" s="4">
        <v>433</v>
      </c>
      <c r="E7966" s="4" t="s">
        <v>861</v>
      </c>
      <c r="F7966" s="4" t="s">
        <v>906</v>
      </c>
      <c r="G7966" s="4" t="s">
        <v>967</v>
      </c>
      <c r="H7966" s="30">
        <v>0.14180999999999999</v>
      </c>
      <c r="I7966" s="4"/>
      <c r="J7966" s="4" t="s">
        <v>856</v>
      </c>
      <c r="K7966" s="4"/>
      <c r="L7966" s="4">
        <v>1</v>
      </c>
      <c r="M7966" s="4" t="s">
        <v>1447</v>
      </c>
      <c r="N7966" s="4"/>
    </row>
    <row r="7967" spans="1:14" hidden="1" x14ac:dyDescent="0.3">
      <c r="A7967" s="4" t="s">
        <v>603</v>
      </c>
      <c r="B7967" s="4">
        <v>69</v>
      </c>
      <c r="C7967" s="4">
        <v>69</v>
      </c>
      <c r="D7967" s="4">
        <v>433</v>
      </c>
      <c r="E7967" s="4" t="s">
        <v>861</v>
      </c>
      <c r="F7967" s="4" t="s">
        <v>903</v>
      </c>
      <c r="G7967" s="4" t="s">
        <v>967</v>
      </c>
      <c r="H7967" s="30">
        <v>0.17166999999999999</v>
      </c>
      <c r="I7967" s="4"/>
      <c r="J7967" s="4" t="s">
        <v>856</v>
      </c>
      <c r="K7967" s="4"/>
      <c r="L7967" s="4">
        <v>1</v>
      </c>
      <c r="M7967" s="4" t="s">
        <v>1447</v>
      </c>
      <c r="N7967" s="4"/>
    </row>
    <row r="7968" spans="1:14" hidden="1" x14ac:dyDescent="0.3">
      <c r="A7968" s="4" t="s">
        <v>603</v>
      </c>
      <c r="B7968" s="4">
        <v>69</v>
      </c>
      <c r="C7968" s="4">
        <v>69</v>
      </c>
      <c r="D7968" s="4">
        <v>433</v>
      </c>
      <c r="E7968" s="4" t="s">
        <v>861</v>
      </c>
      <c r="F7968" s="4" t="s">
        <v>907</v>
      </c>
      <c r="G7968" s="4" t="s">
        <v>967</v>
      </c>
      <c r="H7968" s="30">
        <v>0.15434999999999999</v>
      </c>
      <c r="I7968" s="4"/>
      <c r="J7968" s="4" t="s">
        <v>856</v>
      </c>
      <c r="K7968" s="4"/>
      <c r="L7968" s="4">
        <v>1</v>
      </c>
      <c r="M7968" s="4" t="s">
        <v>1447</v>
      </c>
      <c r="N7968" s="4"/>
    </row>
    <row r="7969" spans="1:14" hidden="1" x14ac:dyDescent="0.3">
      <c r="A7969" s="4" t="s">
        <v>603</v>
      </c>
      <c r="B7969" s="4">
        <v>69</v>
      </c>
      <c r="C7969" s="4">
        <v>69</v>
      </c>
      <c r="D7969" s="4">
        <v>433</v>
      </c>
      <c r="E7969" s="4" t="s">
        <v>861</v>
      </c>
      <c r="F7969" s="4" t="s">
        <v>908</v>
      </c>
      <c r="G7969" s="4" t="s">
        <v>967</v>
      </c>
      <c r="H7969" s="30">
        <v>0.17122999999999999</v>
      </c>
      <c r="I7969" s="4"/>
      <c r="J7969" s="4" t="s">
        <v>856</v>
      </c>
      <c r="K7969" s="4"/>
      <c r="L7969" s="4">
        <v>1</v>
      </c>
      <c r="M7969" s="4" t="s">
        <v>1447</v>
      </c>
      <c r="N7969" s="4"/>
    </row>
    <row r="7970" spans="1:14" hidden="1" x14ac:dyDescent="0.3">
      <c r="A7970" s="4" t="s">
        <v>603</v>
      </c>
      <c r="B7970" s="4">
        <v>69</v>
      </c>
      <c r="C7970" s="4">
        <v>69</v>
      </c>
      <c r="D7970" s="4">
        <v>433</v>
      </c>
      <c r="E7970" s="4" t="s">
        <v>861</v>
      </c>
      <c r="F7970" s="4" t="s">
        <v>909</v>
      </c>
      <c r="G7970" s="4" t="s">
        <v>967</v>
      </c>
      <c r="H7970" s="30">
        <v>0.130805</v>
      </c>
      <c r="I7970" s="4"/>
      <c r="J7970" s="4" t="s">
        <v>856</v>
      </c>
      <c r="K7970" s="4"/>
      <c r="L7970" s="4">
        <v>1</v>
      </c>
      <c r="M7970" s="4" t="s">
        <v>1447</v>
      </c>
      <c r="N7970" s="4"/>
    </row>
    <row r="7971" spans="1:14" hidden="1" x14ac:dyDescent="0.3">
      <c r="A7971" s="4" t="s">
        <v>603</v>
      </c>
      <c r="B7971" s="4">
        <v>69</v>
      </c>
      <c r="C7971" s="4">
        <v>69</v>
      </c>
      <c r="D7971" s="4">
        <v>433</v>
      </c>
      <c r="E7971" s="4" t="s">
        <v>861</v>
      </c>
      <c r="F7971" s="4" t="s">
        <v>910</v>
      </c>
      <c r="G7971" s="4" t="s">
        <v>967</v>
      </c>
      <c r="H7971" s="30">
        <v>0.17821500000000001</v>
      </c>
      <c r="I7971" s="4"/>
      <c r="J7971" s="4" t="s">
        <v>856</v>
      </c>
      <c r="K7971" s="4"/>
      <c r="L7971" s="4">
        <v>1</v>
      </c>
      <c r="M7971" s="4" t="s">
        <v>1447</v>
      </c>
      <c r="N7971" s="4"/>
    </row>
    <row r="7972" spans="1:14" hidden="1" x14ac:dyDescent="0.3">
      <c r="A7972" s="4" t="s">
        <v>603</v>
      </c>
      <c r="B7972" s="4">
        <v>69</v>
      </c>
      <c r="C7972" s="4">
        <v>69</v>
      </c>
      <c r="D7972" s="4">
        <v>433</v>
      </c>
      <c r="E7972" s="4" t="s">
        <v>861</v>
      </c>
      <c r="F7972" s="4" t="s">
        <v>911</v>
      </c>
      <c r="G7972" s="4" t="s">
        <v>967</v>
      </c>
      <c r="H7972" s="30">
        <v>0.18884999999999999</v>
      </c>
      <c r="I7972" s="4"/>
      <c r="J7972" s="4" t="s">
        <v>856</v>
      </c>
      <c r="K7972" s="4"/>
      <c r="L7972" s="4">
        <v>1</v>
      </c>
      <c r="M7972" s="4" t="s">
        <v>1447</v>
      </c>
      <c r="N7972" s="4"/>
    </row>
    <row r="7973" spans="1:14" hidden="1" x14ac:dyDescent="0.3">
      <c r="A7973" s="4" t="s">
        <v>603</v>
      </c>
      <c r="B7973" s="4">
        <v>69</v>
      </c>
      <c r="C7973" s="4">
        <v>69</v>
      </c>
      <c r="D7973" s="4">
        <v>433</v>
      </c>
      <c r="E7973" s="4" t="s">
        <v>861</v>
      </c>
      <c r="F7973" s="4" t="s">
        <v>916</v>
      </c>
      <c r="G7973" s="4" t="s">
        <v>967</v>
      </c>
      <c r="H7973" s="30">
        <v>0.15799999999999997</v>
      </c>
      <c r="I7973" s="4"/>
      <c r="J7973" s="4" t="s">
        <v>856</v>
      </c>
      <c r="K7973" s="4"/>
      <c r="L7973" s="4">
        <v>1</v>
      </c>
      <c r="M7973" s="4" t="s">
        <v>1447</v>
      </c>
      <c r="N7973" s="4"/>
    </row>
    <row r="7974" spans="1:14" hidden="1" x14ac:dyDescent="0.3">
      <c r="A7974" s="4" t="s">
        <v>603</v>
      </c>
      <c r="B7974" s="4">
        <v>69</v>
      </c>
      <c r="C7974" s="4">
        <v>69</v>
      </c>
      <c r="D7974" s="4">
        <v>433</v>
      </c>
      <c r="E7974" s="4" t="s">
        <v>861</v>
      </c>
      <c r="F7974" s="4" t="s">
        <v>921</v>
      </c>
      <c r="G7974" s="4" t="s">
        <v>967</v>
      </c>
      <c r="H7974" s="30">
        <v>0.15083000000000002</v>
      </c>
      <c r="I7974" s="4"/>
      <c r="J7974" s="4" t="s">
        <v>856</v>
      </c>
      <c r="K7974" s="4"/>
      <c r="L7974" s="4">
        <v>1</v>
      </c>
      <c r="M7974" s="4" t="s">
        <v>1447</v>
      </c>
      <c r="N7974" s="4"/>
    </row>
    <row r="7975" spans="1:14" hidden="1" x14ac:dyDescent="0.3">
      <c r="A7975" s="4" t="s">
        <v>603</v>
      </c>
      <c r="B7975" s="4">
        <v>69</v>
      </c>
      <c r="C7975" s="4">
        <v>69</v>
      </c>
      <c r="D7975" s="4">
        <v>433</v>
      </c>
      <c r="E7975" s="4" t="s">
        <v>861</v>
      </c>
      <c r="F7975" s="4" t="s">
        <v>1144</v>
      </c>
      <c r="G7975" s="4" t="s">
        <v>967</v>
      </c>
      <c r="H7975" s="30">
        <v>0.18975999999999998</v>
      </c>
      <c r="I7975" s="4"/>
      <c r="J7975" s="4" t="s">
        <v>856</v>
      </c>
      <c r="K7975" s="4"/>
      <c r="L7975" s="4">
        <v>1</v>
      </c>
      <c r="M7975" s="4" t="s">
        <v>1447</v>
      </c>
      <c r="N7975" s="4"/>
    </row>
    <row r="7976" spans="1:14" hidden="1" x14ac:dyDescent="0.3">
      <c r="A7976" s="4" t="s">
        <v>603</v>
      </c>
      <c r="B7976" s="4">
        <v>69</v>
      </c>
      <c r="C7976" s="4">
        <v>69</v>
      </c>
      <c r="D7976" s="4">
        <v>433</v>
      </c>
      <c r="E7976" s="4" t="s">
        <v>861</v>
      </c>
      <c r="F7976" s="4" t="s">
        <v>1148</v>
      </c>
      <c r="G7976" s="4" t="s">
        <v>967</v>
      </c>
      <c r="H7976" s="30">
        <v>0.17330499999999999</v>
      </c>
      <c r="I7976" s="4"/>
      <c r="J7976" s="4" t="s">
        <v>856</v>
      </c>
      <c r="K7976" s="4"/>
      <c r="L7976" s="4">
        <v>1</v>
      </c>
      <c r="M7976" s="4" t="s">
        <v>1447</v>
      </c>
      <c r="N7976" s="4"/>
    </row>
    <row r="7977" spans="1:14" hidden="1" x14ac:dyDescent="0.3">
      <c r="A7977" s="4" t="s">
        <v>603</v>
      </c>
      <c r="B7977" s="4">
        <v>69</v>
      </c>
      <c r="C7977" s="4">
        <v>69</v>
      </c>
      <c r="D7977" s="4">
        <v>433</v>
      </c>
      <c r="E7977" s="4" t="s">
        <v>861</v>
      </c>
      <c r="F7977" s="4" t="s">
        <v>1152</v>
      </c>
      <c r="G7977" s="4" t="s">
        <v>967</v>
      </c>
      <c r="H7977" s="30">
        <v>0.14646999999999999</v>
      </c>
      <c r="I7977" s="4"/>
      <c r="J7977" s="4" t="s">
        <v>856</v>
      </c>
      <c r="K7977" s="4"/>
      <c r="L7977" s="4">
        <v>1</v>
      </c>
      <c r="M7977" s="4" t="s">
        <v>1447</v>
      </c>
      <c r="N7977" s="4"/>
    </row>
    <row r="7978" spans="1:14" hidden="1" x14ac:dyDescent="0.3">
      <c r="A7978" s="4" t="s">
        <v>603</v>
      </c>
      <c r="B7978" s="4">
        <v>69</v>
      </c>
      <c r="C7978" s="4">
        <v>69</v>
      </c>
      <c r="D7978" s="4">
        <v>433</v>
      </c>
      <c r="E7978" s="4" t="s">
        <v>861</v>
      </c>
      <c r="F7978" s="4" t="s">
        <v>922</v>
      </c>
      <c r="G7978" s="4" t="s">
        <v>967</v>
      </c>
      <c r="H7978" s="30">
        <v>0</v>
      </c>
      <c r="I7978" s="4"/>
      <c r="J7978" s="4" t="s">
        <v>856</v>
      </c>
      <c r="K7978" s="4"/>
      <c r="L7978" s="4">
        <v>1</v>
      </c>
      <c r="M7978" s="4" t="s">
        <v>1447</v>
      </c>
      <c r="N7978" s="4"/>
    </row>
    <row r="7979" spans="1:14" hidden="1" x14ac:dyDescent="0.3">
      <c r="A7979" s="4" t="s">
        <v>603</v>
      </c>
      <c r="B7979" s="4">
        <v>69</v>
      </c>
      <c r="C7979" s="4">
        <v>69</v>
      </c>
      <c r="D7979" s="4">
        <v>433</v>
      </c>
      <c r="E7979" s="4" t="s">
        <v>861</v>
      </c>
      <c r="F7979" s="4" t="s">
        <v>904</v>
      </c>
      <c r="G7979" s="4" t="s">
        <v>1351</v>
      </c>
      <c r="H7979" s="30">
        <v>0</v>
      </c>
      <c r="I7979" s="4"/>
      <c r="J7979" s="4" t="s">
        <v>856</v>
      </c>
      <c r="K7979" s="4"/>
      <c r="L7979" s="4">
        <v>1</v>
      </c>
      <c r="M7979" s="4" t="s">
        <v>1447</v>
      </c>
      <c r="N7979" s="4"/>
    </row>
    <row r="7980" spans="1:14" hidden="1" x14ac:dyDescent="0.3">
      <c r="A7980" s="4" t="s">
        <v>603</v>
      </c>
      <c r="B7980" s="4">
        <v>69</v>
      </c>
      <c r="C7980" s="4">
        <v>69</v>
      </c>
      <c r="D7980" s="4">
        <v>433</v>
      </c>
      <c r="E7980" s="4" t="s">
        <v>861</v>
      </c>
      <c r="F7980" s="4" t="s">
        <v>905</v>
      </c>
      <c r="G7980" s="4" t="s">
        <v>1351</v>
      </c>
      <c r="H7980" s="30">
        <v>0</v>
      </c>
      <c r="I7980" s="4"/>
      <c r="J7980" s="4" t="s">
        <v>856</v>
      </c>
      <c r="K7980" s="4"/>
      <c r="L7980" s="4">
        <v>1</v>
      </c>
      <c r="M7980" s="4" t="s">
        <v>1447</v>
      </c>
      <c r="N7980" s="4"/>
    </row>
    <row r="7981" spans="1:14" hidden="1" x14ac:dyDescent="0.3">
      <c r="A7981" s="4" t="s">
        <v>603</v>
      </c>
      <c r="B7981" s="4">
        <v>69</v>
      </c>
      <c r="C7981" s="4">
        <v>69</v>
      </c>
      <c r="D7981" s="4">
        <v>433</v>
      </c>
      <c r="E7981" s="4" t="s">
        <v>861</v>
      </c>
      <c r="F7981" s="4" t="s">
        <v>906</v>
      </c>
      <c r="G7981" s="4" t="s">
        <v>1351</v>
      </c>
      <c r="H7981" s="30">
        <v>0</v>
      </c>
      <c r="I7981" s="4"/>
      <c r="J7981" s="4" t="s">
        <v>856</v>
      </c>
      <c r="K7981" s="4"/>
      <c r="L7981" s="4">
        <v>1</v>
      </c>
      <c r="M7981" s="4" t="s">
        <v>1447</v>
      </c>
      <c r="N7981" s="4"/>
    </row>
    <row r="7982" spans="1:14" hidden="1" x14ac:dyDescent="0.3">
      <c r="A7982" s="4" t="s">
        <v>603</v>
      </c>
      <c r="B7982" s="4">
        <v>69</v>
      </c>
      <c r="C7982" s="4">
        <v>69</v>
      </c>
      <c r="D7982" s="4">
        <v>433</v>
      </c>
      <c r="E7982" s="4" t="s">
        <v>861</v>
      </c>
      <c r="F7982" s="4" t="s">
        <v>903</v>
      </c>
      <c r="G7982" s="4" t="s">
        <v>1351</v>
      </c>
      <c r="H7982" s="30">
        <v>0</v>
      </c>
      <c r="I7982" s="4"/>
      <c r="J7982" s="4" t="s">
        <v>856</v>
      </c>
      <c r="K7982" s="4"/>
      <c r="L7982" s="4">
        <v>1</v>
      </c>
      <c r="M7982" s="4" t="s">
        <v>1447</v>
      </c>
      <c r="N7982" s="4"/>
    </row>
    <row r="7983" spans="1:14" hidden="1" x14ac:dyDescent="0.3">
      <c r="A7983" s="4" t="s">
        <v>603</v>
      </c>
      <c r="B7983" s="4">
        <v>69</v>
      </c>
      <c r="C7983" s="4">
        <v>69</v>
      </c>
      <c r="D7983" s="4">
        <v>433</v>
      </c>
      <c r="E7983" s="4" t="s">
        <v>861</v>
      </c>
      <c r="F7983" s="4" t="s">
        <v>907</v>
      </c>
      <c r="G7983" s="4" t="s">
        <v>1351</v>
      </c>
      <c r="H7983" s="30">
        <v>0</v>
      </c>
      <c r="I7983" s="4"/>
      <c r="J7983" s="4" t="s">
        <v>856</v>
      </c>
      <c r="K7983" s="4"/>
      <c r="L7983" s="4">
        <v>1</v>
      </c>
      <c r="M7983" s="4" t="s">
        <v>1447</v>
      </c>
      <c r="N7983" s="4"/>
    </row>
    <row r="7984" spans="1:14" hidden="1" x14ac:dyDescent="0.3">
      <c r="A7984" s="4" t="s">
        <v>603</v>
      </c>
      <c r="B7984" s="4">
        <v>69</v>
      </c>
      <c r="C7984" s="4">
        <v>69</v>
      </c>
      <c r="D7984" s="4">
        <v>433</v>
      </c>
      <c r="E7984" s="4" t="s">
        <v>861</v>
      </c>
      <c r="F7984" s="4" t="s">
        <v>908</v>
      </c>
      <c r="G7984" s="4" t="s">
        <v>1351</v>
      </c>
      <c r="H7984" s="30">
        <v>0</v>
      </c>
      <c r="I7984" s="4"/>
      <c r="J7984" s="4" t="s">
        <v>856</v>
      </c>
      <c r="K7984" s="4"/>
      <c r="L7984" s="4">
        <v>1</v>
      </c>
      <c r="M7984" s="4" t="s">
        <v>1447</v>
      </c>
      <c r="N7984" s="4"/>
    </row>
    <row r="7985" spans="1:14" hidden="1" x14ac:dyDescent="0.3">
      <c r="A7985" s="4" t="s">
        <v>603</v>
      </c>
      <c r="B7985" s="4">
        <v>69</v>
      </c>
      <c r="C7985" s="4">
        <v>69</v>
      </c>
      <c r="D7985" s="4">
        <v>433</v>
      </c>
      <c r="E7985" s="4" t="s">
        <v>861</v>
      </c>
      <c r="F7985" s="4" t="s">
        <v>909</v>
      </c>
      <c r="G7985" s="4" t="s">
        <v>1351</v>
      </c>
      <c r="H7985" s="30">
        <v>0</v>
      </c>
      <c r="I7985" s="4"/>
      <c r="J7985" s="4" t="s">
        <v>856</v>
      </c>
      <c r="K7985" s="4"/>
      <c r="L7985" s="4">
        <v>1</v>
      </c>
      <c r="M7985" s="4" t="s">
        <v>1447</v>
      </c>
      <c r="N7985" s="4"/>
    </row>
    <row r="7986" spans="1:14" hidden="1" x14ac:dyDescent="0.3">
      <c r="A7986" s="4" t="s">
        <v>603</v>
      </c>
      <c r="B7986" s="4">
        <v>69</v>
      </c>
      <c r="C7986" s="4">
        <v>69</v>
      </c>
      <c r="D7986" s="4">
        <v>433</v>
      </c>
      <c r="E7986" s="4" t="s">
        <v>861</v>
      </c>
      <c r="F7986" s="4" t="s">
        <v>910</v>
      </c>
      <c r="G7986" s="4" t="s">
        <v>1351</v>
      </c>
      <c r="H7986" s="30">
        <v>0</v>
      </c>
      <c r="I7986" s="4"/>
      <c r="J7986" s="4" t="s">
        <v>856</v>
      </c>
      <c r="K7986" s="4"/>
      <c r="L7986" s="4">
        <v>1</v>
      </c>
      <c r="M7986" s="4" t="s">
        <v>1447</v>
      </c>
      <c r="N7986" s="4"/>
    </row>
    <row r="7987" spans="1:14" hidden="1" x14ac:dyDescent="0.3">
      <c r="A7987" s="4" t="s">
        <v>603</v>
      </c>
      <c r="B7987" s="4">
        <v>69</v>
      </c>
      <c r="C7987" s="4">
        <v>69</v>
      </c>
      <c r="D7987" s="4">
        <v>433</v>
      </c>
      <c r="E7987" s="4" t="s">
        <v>861</v>
      </c>
      <c r="F7987" s="4" t="s">
        <v>911</v>
      </c>
      <c r="G7987" s="4" t="s">
        <v>1351</v>
      </c>
      <c r="H7987" s="30">
        <v>0</v>
      </c>
      <c r="I7987" s="4"/>
      <c r="J7987" s="4" t="s">
        <v>856</v>
      </c>
      <c r="K7987" s="4"/>
      <c r="L7987" s="4">
        <v>1</v>
      </c>
      <c r="M7987" s="4" t="s">
        <v>1447</v>
      </c>
      <c r="N7987" s="4"/>
    </row>
    <row r="7988" spans="1:14" hidden="1" x14ac:dyDescent="0.3">
      <c r="A7988" s="4" t="s">
        <v>603</v>
      </c>
      <c r="B7988" s="4">
        <v>69</v>
      </c>
      <c r="C7988" s="4">
        <v>69</v>
      </c>
      <c r="D7988" s="4">
        <v>433</v>
      </c>
      <c r="E7988" s="4" t="s">
        <v>861</v>
      </c>
      <c r="F7988" s="4" t="s">
        <v>916</v>
      </c>
      <c r="G7988" s="4" t="s">
        <v>1351</v>
      </c>
      <c r="H7988" s="30">
        <v>0</v>
      </c>
      <c r="I7988" s="4"/>
      <c r="J7988" s="4" t="s">
        <v>856</v>
      </c>
      <c r="K7988" s="4"/>
      <c r="L7988" s="4">
        <v>1</v>
      </c>
      <c r="M7988" s="4" t="s">
        <v>1447</v>
      </c>
      <c r="N7988" s="4"/>
    </row>
    <row r="7989" spans="1:14" hidden="1" x14ac:dyDescent="0.3">
      <c r="A7989" s="4" t="s">
        <v>603</v>
      </c>
      <c r="B7989" s="4">
        <v>69</v>
      </c>
      <c r="C7989" s="4">
        <v>69</v>
      </c>
      <c r="D7989" s="4">
        <v>433</v>
      </c>
      <c r="E7989" s="4" t="s">
        <v>861</v>
      </c>
      <c r="F7989" s="4" t="s">
        <v>921</v>
      </c>
      <c r="G7989" s="4" t="s">
        <v>1351</v>
      </c>
      <c r="H7989" s="30">
        <v>0</v>
      </c>
      <c r="I7989" s="4"/>
      <c r="J7989" s="4" t="s">
        <v>856</v>
      </c>
      <c r="K7989" s="4"/>
      <c r="L7989" s="4">
        <v>1</v>
      </c>
      <c r="M7989" s="4" t="s">
        <v>1447</v>
      </c>
      <c r="N7989" s="4"/>
    </row>
    <row r="7990" spans="1:14" hidden="1" x14ac:dyDescent="0.3">
      <c r="A7990" s="4" t="s">
        <v>603</v>
      </c>
      <c r="B7990" s="4">
        <v>69</v>
      </c>
      <c r="C7990" s="4">
        <v>69</v>
      </c>
      <c r="D7990" s="4">
        <v>433</v>
      </c>
      <c r="E7990" s="4" t="s">
        <v>861</v>
      </c>
      <c r="F7990" s="4" t="s">
        <v>1144</v>
      </c>
      <c r="G7990" s="4" t="s">
        <v>1351</v>
      </c>
      <c r="H7990" s="33">
        <v>0</v>
      </c>
      <c r="I7990" s="4"/>
      <c r="J7990" s="4" t="s">
        <v>856</v>
      </c>
      <c r="K7990" s="4"/>
      <c r="L7990" s="4">
        <v>1</v>
      </c>
      <c r="M7990" s="4" t="s">
        <v>1447</v>
      </c>
      <c r="N7990" s="4"/>
    </row>
    <row r="7991" spans="1:14" hidden="1" x14ac:dyDescent="0.3">
      <c r="A7991" s="4" t="s">
        <v>603</v>
      </c>
      <c r="B7991" s="4">
        <v>69</v>
      </c>
      <c r="C7991" s="4">
        <v>69</v>
      </c>
      <c r="D7991" s="4">
        <v>433</v>
      </c>
      <c r="E7991" s="4" t="s">
        <v>861</v>
      </c>
      <c r="F7991" s="4" t="s">
        <v>1148</v>
      </c>
      <c r="G7991" s="4" t="s">
        <v>1351</v>
      </c>
      <c r="H7991" s="30">
        <v>0</v>
      </c>
      <c r="I7991" s="4"/>
      <c r="J7991" s="4" t="s">
        <v>856</v>
      </c>
      <c r="K7991" s="4"/>
      <c r="L7991" s="4">
        <v>1</v>
      </c>
      <c r="M7991" s="4" t="s">
        <v>1447</v>
      </c>
      <c r="N7991" s="4"/>
    </row>
    <row r="7992" spans="1:14" hidden="1" x14ac:dyDescent="0.3">
      <c r="A7992" s="4" t="s">
        <v>603</v>
      </c>
      <c r="B7992" s="4">
        <v>69</v>
      </c>
      <c r="C7992" s="4">
        <v>69</v>
      </c>
      <c r="D7992" s="4">
        <v>433</v>
      </c>
      <c r="E7992" s="4" t="s">
        <v>861</v>
      </c>
      <c r="F7992" s="4" t="s">
        <v>1152</v>
      </c>
      <c r="G7992" s="4" t="s">
        <v>1351</v>
      </c>
      <c r="H7992" s="33">
        <v>0</v>
      </c>
      <c r="I7992" s="4"/>
      <c r="J7992" s="4" t="s">
        <v>856</v>
      </c>
      <c r="K7992" s="4"/>
      <c r="L7992" s="4">
        <v>1</v>
      </c>
      <c r="M7992" s="4" t="s">
        <v>1447</v>
      </c>
      <c r="N7992" s="4"/>
    </row>
    <row r="7993" spans="1:14" hidden="1" x14ac:dyDescent="0.3">
      <c r="A7993" s="4" t="s">
        <v>603</v>
      </c>
      <c r="B7993" s="4">
        <v>69</v>
      </c>
      <c r="C7993" s="4">
        <v>69</v>
      </c>
      <c r="D7993" s="4">
        <v>433</v>
      </c>
      <c r="E7993" s="4" t="s">
        <v>861</v>
      </c>
      <c r="F7993" s="12" t="s">
        <v>922</v>
      </c>
      <c r="G7993" s="4" t="s">
        <v>963</v>
      </c>
      <c r="H7993" s="30">
        <v>13.491999999999999</v>
      </c>
      <c r="I7993" s="4"/>
      <c r="J7993" s="4" t="s">
        <v>856</v>
      </c>
      <c r="K7993" s="4"/>
      <c r="L7993" s="4">
        <v>1</v>
      </c>
      <c r="M7993" s="4" t="s">
        <v>1447</v>
      </c>
      <c r="N7993" s="4"/>
    </row>
    <row r="7994" spans="1:14" hidden="1" x14ac:dyDescent="0.3">
      <c r="A7994" s="4" t="s">
        <v>603</v>
      </c>
      <c r="B7994" s="4">
        <v>69</v>
      </c>
      <c r="C7994" s="4">
        <v>69</v>
      </c>
      <c r="D7994" s="4">
        <v>433</v>
      </c>
      <c r="E7994" s="4" t="s">
        <v>861</v>
      </c>
      <c r="F7994" s="12" t="s">
        <v>904</v>
      </c>
      <c r="G7994" s="4" t="s">
        <v>963</v>
      </c>
      <c r="H7994" s="30">
        <v>11.724</v>
      </c>
      <c r="I7994" s="4"/>
      <c r="J7994" s="4" t="s">
        <v>856</v>
      </c>
      <c r="K7994" s="4"/>
      <c r="L7994" s="4">
        <v>1</v>
      </c>
      <c r="M7994" s="4" t="s">
        <v>1447</v>
      </c>
      <c r="N7994" s="4"/>
    </row>
    <row r="7995" spans="1:14" hidden="1" x14ac:dyDescent="0.3">
      <c r="A7995" s="4" t="s">
        <v>603</v>
      </c>
      <c r="B7995" s="4">
        <v>69</v>
      </c>
      <c r="C7995" s="4">
        <v>69</v>
      </c>
      <c r="D7995" s="4">
        <v>433</v>
      </c>
      <c r="E7995" s="4" t="s">
        <v>861</v>
      </c>
      <c r="F7995" s="12" t="s">
        <v>905</v>
      </c>
      <c r="G7995" s="4" t="s">
        <v>963</v>
      </c>
      <c r="H7995" s="30">
        <v>11.533000000000001</v>
      </c>
      <c r="I7995" s="4"/>
      <c r="J7995" s="4" t="s">
        <v>856</v>
      </c>
      <c r="K7995" s="4"/>
      <c r="L7995" s="4">
        <v>1</v>
      </c>
      <c r="M7995" s="4" t="s">
        <v>1447</v>
      </c>
      <c r="N7995" s="4"/>
    </row>
    <row r="7996" spans="1:14" hidden="1" x14ac:dyDescent="0.3">
      <c r="A7996" s="4" t="s">
        <v>603</v>
      </c>
      <c r="B7996" s="4">
        <v>69</v>
      </c>
      <c r="C7996" s="4">
        <v>69</v>
      </c>
      <c r="D7996" s="4">
        <v>433</v>
      </c>
      <c r="E7996" s="4" t="s">
        <v>861</v>
      </c>
      <c r="F7996" s="12" t="s">
        <v>906</v>
      </c>
      <c r="G7996" s="4" t="s">
        <v>963</v>
      </c>
      <c r="H7996" s="30">
        <v>12.030000000000001</v>
      </c>
      <c r="I7996" s="4"/>
      <c r="J7996" s="4" t="s">
        <v>856</v>
      </c>
      <c r="K7996" s="4"/>
      <c r="L7996" s="4">
        <v>1</v>
      </c>
      <c r="M7996" s="4" t="s">
        <v>1447</v>
      </c>
      <c r="N7996" s="4"/>
    </row>
    <row r="7997" spans="1:14" hidden="1" x14ac:dyDescent="0.3">
      <c r="A7997" s="4" t="s">
        <v>603</v>
      </c>
      <c r="B7997" s="4">
        <v>69</v>
      </c>
      <c r="C7997" s="4">
        <v>69</v>
      </c>
      <c r="D7997" s="4">
        <v>433</v>
      </c>
      <c r="E7997" s="4" t="s">
        <v>861</v>
      </c>
      <c r="F7997" s="12" t="s">
        <v>903</v>
      </c>
      <c r="G7997" s="4" t="s">
        <v>963</v>
      </c>
      <c r="H7997" s="30">
        <v>12.334000000000001</v>
      </c>
      <c r="I7997" s="4"/>
      <c r="J7997" s="4" t="s">
        <v>856</v>
      </c>
      <c r="K7997" s="4"/>
      <c r="L7997" s="4">
        <v>1</v>
      </c>
      <c r="M7997" s="4" t="s">
        <v>1447</v>
      </c>
      <c r="N7997" s="4"/>
    </row>
    <row r="7998" spans="1:14" hidden="1" x14ac:dyDescent="0.3">
      <c r="A7998" s="4" t="s">
        <v>603</v>
      </c>
      <c r="B7998" s="4">
        <v>69</v>
      </c>
      <c r="C7998" s="4">
        <v>69</v>
      </c>
      <c r="D7998" s="4">
        <v>433</v>
      </c>
      <c r="E7998" s="4" t="s">
        <v>861</v>
      </c>
      <c r="F7998" s="12" t="s">
        <v>907</v>
      </c>
      <c r="G7998" s="4" t="s">
        <v>963</v>
      </c>
      <c r="H7998" s="30">
        <v>7.1460000000000008</v>
      </c>
      <c r="I7998" s="4"/>
      <c r="J7998" s="4" t="s">
        <v>856</v>
      </c>
      <c r="K7998" s="4"/>
      <c r="L7998" s="4">
        <v>1</v>
      </c>
      <c r="M7998" s="4" t="s">
        <v>1447</v>
      </c>
      <c r="N7998" s="4"/>
    </row>
    <row r="7999" spans="1:14" hidden="1" x14ac:dyDescent="0.3">
      <c r="A7999" s="4" t="s">
        <v>603</v>
      </c>
      <c r="B7999" s="4">
        <v>69</v>
      </c>
      <c r="C7999" s="4">
        <v>69</v>
      </c>
      <c r="D7999" s="4">
        <v>433</v>
      </c>
      <c r="E7999" s="4" t="s">
        <v>861</v>
      </c>
      <c r="F7999" s="12" t="s">
        <v>908</v>
      </c>
      <c r="G7999" s="4" t="s">
        <v>963</v>
      </c>
      <c r="H7999" s="30">
        <v>4.7380000000000004</v>
      </c>
      <c r="I7999" s="4"/>
      <c r="J7999" s="4" t="s">
        <v>856</v>
      </c>
      <c r="K7999" s="4"/>
      <c r="L7999" s="4">
        <v>1</v>
      </c>
      <c r="M7999" s="4" t="s">
        <v>1447</v>
      </c>
      <c r="N7999" s="4"/>
    </row>
    <row r="8000" spans="1:14" hidden="1" x14ac:dyDescent="0.3">
      <c r="A8000" s="4" t="s">
        <v>603</v>
      </c>
      <c r="B8000" s="4">
        <v>69</v>
      </c>
      <c r="C8000" s="4">
        <v>69</v>
      </c>
      <c r="D8000" s="4">
        <v>433</v>
      </c>
      <c r="E8000" s="4" t="s">
        <v>861</v>
      </c>
      <c r="F8000" s="12" t="s">
        <v>909</v>
      </c>
      <c r="G8000" s="4" t="s">
        <v>963</v>
      </c>
      <c r="H8000" s="30">
        <v>7.569</v>
      </c>
      <c r="I8000" s="4"/>
      <c r="J8000" s="4" t="s">
        <v>856</v>
      </c>
      <c r="K8000" s="4"/>
      <c r="L8000" s="4">
        <v>1</v>
      </c>
      <c r="M8000" s="4" t="s">
        <v>1447</v>
      </c>
      <c r="N8000" s="4"/>
    </row>
    <row r="8001" spans="1:14" hidden="1" x14ac:dyDescent="0.3">
      <c r="A8001" s="4" t="s">
        <v>603</v>
      </c>
      <c r="B8001" s="4">
        <v>69</v>
      </c>
      <c r="C8001" s="4">
        <v>69</v>
      </c>
      <c r="D8001" s="4">
        <v>433</v>
      </c>
      <c r="E8001" s="4" t="s">
        <v>861</v>
      </c>
      <c r="F8001" s="12" t="s">
        <v>910</v>
      </c>
      <c r="G8001" s="4" t="s">
        <v>963</v>
      </c>
      <c r="H8001" s="30">
        <v>8.9700000000000006</v>
      </c>
      <c r="I8001" s="4"/>
      <c r="J8001" s="4" t="s">
        <v>856</v>
      </c>
      <c r="K8001" s="4"/>
      <c r="L8001" s="4">
        <v>1</v>
      </c>
      <c r="M8001" s="4" t="s">
        <v>1447</v>
      </c>
      <c r="N8001" s="4"/>
    </row>
    <row r="8002" spans="1:14" hidden="1" x14ac:dyDescent="0.3">
      <c r="A8002" s="4" t="s">
        <v>603</v>
      </c>
      <c r="B8002" s="4">
        <v>69</v>
      </c>
      <c r="C8002" s="4">
        <v>69</v>
      </c>
      <c r="D8002" s="4">
        <v>433</v>
      </c>
      <c r="E8002" s="4" t="s">
        <v>861</v>
      </c>
      <c r="F8002" s="12" t="s">
        <v>911</v>
      </c>
      <c r="G8002" s="4" t="s">
        <v>963</v>
      </c>
      <c r="H8002" s="30">
        <v>10.081</v>
      </c>
      <c r="I8002" s="4"/>
      <c r="J8002" s="4" t="s">
        <v>856</v>
      </c>
      <c r="K8002" s="4"/>
      <c r="L8002" s="4">
        <v>1</v>
      </c>
      <c r="M8002" s="4" t="s">
        <v>1447</v>
      </c>
      <c r="N8002" s="4"/>
    </row>
    <row r="8003" spans="1:14" hidden="1" x14ac:dyDescent="0.3">
      <c r="A8003" s="4" t="s">
        <v>603</v>
      </c>
      <c r="B8003" s="4">
        <v>69</v>
      </c>
      <c r="C8003" s="4">
        <v>69</v>
      </c>
      <c r="D8003" s="4">
        <v>433</v>
      </c>
      <c r="E8003" s="4" t="s">
        <v>861</v>
      </c>
      <c r="F8003" s="12" t="s">
        <v>916</v>
      </c>
      <c r="G8003" s="4" t="s">
        <v>963</v>
      </c>
      <c r="H8003" s="30">
        <v>7.9170000000000007</v>
      </c>
      <c r="I8003" s="4"/>
      <c r="J8003" s="4" t="s">
        <v>856</v>
      </c>
      <c r="K8003" s="4"/>
      <c r="L8003" s="4">
        <v>1</v>
      </c>
      <c r="M8003" s="4" t="s">
        <v>1447</v>
      </c>
      <c r="N8003" s="4"/>
    </row>
    <row r="8004" spans="1:14" hidden="1" x14ac:dyDescent="0.3">
      <c r="A8004" s="4" t="s">
        <v>603</v>
      </c>
      <c r="B8004" s="4">
        <v>69</v>
      </c>
      <c r="C8004" s="4">
        <v>69</v>
      </c>
      <c r="D8004" s="4">
        <v>433</v>
      </c>
      <c r="E8004" s="4" t="s">
        <v>861</v>
      </c>
      <c r="F8004" s="12" t="s">
        <v>921</v>
      </c>
      <c r="G8004" s="4" t="s">
        <v>963</v>
      </c>
      <c r="H8004" s="30">
        <v>0.78700000000000003</v>
      </c>
      <c r="I8004" s="4"/>
      <c r="J8004" s="4" t="s">
        <v>856</v>
      </c>
      <c r="K8004" s="4"/>
      <c r="L8004" s="4">
        <v>1</v>
      </c>
      <c r="M8004" s="4" t="s">
        <v>1447</v>
      </c>
      <c r="N8004" s="4"/>
    </row>
    <row r="8005" spans="1:14" hidden="1" x14ac:dyDescent="0.3">
      <c r="A8005" s="4" t="s">
        <v>603</v>
      </c>
      <c r="B8005" s="4">
        <v>69</v>
      </c>
      <c r="C8005" s="4">
        <v>69</v>
      </c>
      <c r="D8005" s="4">
        <v>433</v>
      </c>
      <c r="E8005" s="4" t="s">
        <v>861</v>
      </c>
      <c r="F8005" s="12" t="s">
        <v>1144</v>
      </c>
      <c r="G8005" s="4" t="s">
        <v>963</v>
      </c>
      <c r="H8005" s="33">
        <v>4.1399999999999997</v>
      </c>
      <c r="I8005" s="4"/>
      <c r="J8005" s="4" t="s">
        <v>856</v>
      </c>
      <c r="K8005" s="4"/>
      <c r="L8005" s="4">
        <v>1</v>
      </c>
      <c r="M8005" s="4" t="s">
        <v>1447</v>
      </c>
      <c r="N8005" s="4"/>
    </row>
    <row r="8006" spans="1:14" hidden="1" x14ac:dyDescent="0.3">
      <c r="A8006" s="4" t="s">
        <v>603</v>
      </c>
      <c r="B8006" s="4">
        <v>69</v>
      </c>
      <c r="C8006" s="4">
        <v>69</v>
      </c>
      <c r="D8006" s="4">
        <v>433</v>
      </c>
      <c r="E8006" s="4" t="s">
        <v>861</v>
      </c>
      <c r="F8006" s="12" t="s">
        <v>1148</v>
      </c>
      <c r="G8006" s="4" t="s">
        <v>963</v>
      </c>
      <c r="H8006" s="30">
        <v>2.1829999999999998</v>
      </c>
      <c r="I8006" s="4"/>
      <c r="J8006" s="4" t="s">
        <v>856</v>
      </c>
      <c r="K8006" s="4"/>
      <c r="L8006" s="4">
        <v>1</v>
      </c>
      <c r="M8006" s="4" t="s">
        <v>1447</v>
      </c>
      <c r="N8006" s="4"/>
    </row>
    <row r="8007" spans="1:14" hidden="1" x14ac:dyDescent="0.3">
      <c r="A8007" s="4" t="s">
        <v>603</v>
      </c>
      <c r="B8007" s="4">
        <v>69</v>
      </c>
      <c r="C8007" s="4">
        <v>69</v>
      </c>
      <c r="D8007" s="4">
        <v>433</v>
      </c>
      <c r="E8007" s="4" t="s">
        <v>861</v>
      </c>
      <c r="F8007" s="12" t="s">
        <v>1152</v>
      </c>
      <c r="G8007" s="4" t="s">
        <v>963</v>
      </c>
      <c r="H8007" s="33">
        <v>4.6500000000000004</v>
      </c>
      <c r="I8007" s="4"/>
      <c r="J8007" s="4" t="s">
        <v>856</v>
      </c>
      <c r="K8007" s="4"/>
      <c r="L8007" s="4">
        <v>1</v>
      </c>
      <c r="M8007" s="4" t="s">
        <v>1447</v>
      </c>
      <c r="N8007" s="4"/>
    </row>
    <row r="8008" spans="1:14" hidden="1" x14ac:dyDescent="0.3">
      <c r="A8008" s="4" t="s">
        <v>603</v>
      </c>
      <c r="B8008" s="4">
        <v>69</v>
      </c>
      <c r="C8008" s="4">
        <v>69</v>
      </c>
      <c r="D8008" s="4">
        <v>433</v>
      </c>
      <c r="E8008" s="4" t="s">
        <v>861</v>
      </c>
      <c r="F8008" s="12" t="s">
        <v>922</v>
      </c>
      <c r="G8008" s="4" t="s">
        <v>2227</v>
      </c>
      <c r="H8008" s="30">
        <v>65.084000000000003</v>
      </c>
      <c r="I8008" s="4"/>
      <c r="J8008" s="4" t="s">
        <v>856</v>
      </c>
      <c r="K8008" s="4"/>
      <c r="L8008" s="4">
        <v>1</v>
      </c>
      <c r="M8008" s="4" t="s">
        <v>1447</v>
      </c>
      <c r="N8008" s="4"/>
    </row>
    <row r="8009" spans="1:14" hidden="1" x14ac:dyDescent="0.3">
      <c r="A8009" s="4" t="s">
        <v>603</v>
      </c>
      <c r="B8009" s="4">
        <v>69</v>
      </c>
      <c r="C8009" s="4">
        <v>69</v>
      </c>
      <c r="D8009" s="4">
        <v>433</v>
      </c>
      <c r="E8009" s="4" t="s">
        <v>861</v>
      </c>
      <c r="F8009" s="12" t="s">
        <v>904</v>
      </c>
      <c r="G8009" s="4" t="s">
        <v>2227</v>
      </c>
      <c r="H8009" s="30">
        <v>63.456999999999994</v>
      </c>
      <c r="I8009" s="4"/>
      <c r="J8009" s="4" t="s">
        <v>856</v>
      </c>
      <c r="K8009" s="4"/>
      <c r="L8009" s="4">
        <v>1</v>
      </c>
      <c r="M8009" s="4" t="s">
        <v>1447</v>
      </c>
      <c r="N8009" s="4"/>
    </row>
    <row r="8010" spans="1:14" hidden="1" x14ac:dyDescent="0.3">
      <c r="A8010" s="4" t="s">
        <v>603</v>
      </c>
      <c r="B8010" s="4">
        <v>69</v>
      </c>
      <c r="C8010" s="4">
        <v>69</v>
      </c>
      <c r="D8010" s="4">
        <v>433</v>
      </c>
      <c r="E8010" s="4" t="s">
        <v>861</v>
      </c>
      <c r="F8010" s="12" t="s">
        <v>905</v>
      </c>
      <c r="G8010" s="4" t="s">
        <v>2227</v>
      </c>
      <c r="H8010" s="30">
        <v>61.287999999999997</v>
      </c>
      <c r="I8010" s="4"/>
      <c r="J8010" s="4" t="s">
        <v>856</v>
      </c>
      <c r="K8010" s="4"/>
      <c r="L8010" s="4">
        <v>1</v>
      </c>
      <c r="M8010" s="4" t="s">
        <v>1447</v>
      </c>
      <c r="N8010" s="4"/>
    </row>
    <row r="8011" spans="1:14" hidden="1" x14ac:dyDescent="0.3">
      <c r="A8011" s="4" t="s">
        <v>603</v>
      </c>
      <c r="B8011" s="4">
        <v>69</v>
      </c>
      <c r="C8011" s="4">
        <v>69</v>
      </c>
      <c r="D8011" s="4">
        <v>433</v>
      </c>
      <c r="E8011" s="4" t="s">
        <v>861</v>
      </c>
      <c r="F8011" s="12" t="s">
        <v>906</v>
      </c>
      <c r="G8011" s="4" t="s">
        <v>2227</v>
      </c>
      <c r="H8011" s="30">
        <v>61.713000000000001</v>
      </c>
      <c r="I8011" s="4"/>
      <c r="J8011" s="4" t="s">
        <v>856</v>
      </c>
      <c r="K8011" s="4"/>
      <c r="L8011" s="4">
        <v>1</v>
      </c>
      <c r="M8011" s="4" t="s">
        <v>1447</v>
      </c>
      <c r="N8011" s="4"/>
    </row>
    <row r="8012" spans="1:14" hidden="1" x14ac:dyDescent="0.3">
      <c r="A8012" s="4" t="s">
        <v>603</v>
      </c>
      <c r="B8012" s="4">
        <v>69</v>
      </c>
      <c r="C8012" s="4">
        <v>69</v>
      </c>
      <c r="D8012" s="4">
        <v>433</v>
      </c>
      <c r="E8012" s="4" t="s">
        <v>861</v>
      </c>
      <c r="F8012" s="12" t="s">
        <v>903</v>
      </c>
      <c r="G8012" s="4" t="s">
        <v>2227</v>
      </c>
      <c r="H8012" s="30">
        <v>63.019000000000005</v>
      </c>
      <c r="I8012" s="4"/>
      <c r="J8012" s="4" t="s">
        <v>856</v>
      </c>
      <c r="K8012" s="4"/>
      <c r="L8012" s="4">
        <v>1</v>
      </c>
      <c r="M8012" s="4" t="s">
        <v>1447</v>
      </c>
      <c r="N8012" s="4"/>
    </row>
    <row r="8013" spans="1:14" hidden="1" x14ac:dyDescent="0.3">
      <c r="A8013" s="4" t="s">
        <v>603</v>
      </c>
      <c r="B8013" s="4">
        <v>69</v>
      </c>
      <c r="C8013" s="4">
        <v>69</v>
      </c>
      <c r="D8013" s="4">
        <v>433</v>
      </c>
      <c r="E8013" s="4" t="s">
        <v>861</v>
      </c>
      <c r="F8013" s="12" t="s">
        <v>907</v>
      </c>
      <c r="G8013" s="4" t="s">
        <v>2227</v>
      </c>
      <c r="H8013" s="30">
        <v>65.945999999999998</v>
      </c>
      <c r="I8013" s="4"/>
      <c r="J8013" s="4" t="s">
        <v>856</v>
      </c>
      <c r="K8013" s="4"/>
      <c r="L8013" s="4">
        <v>1</v>
      </c>
      <c r="M8013" s="4" t="s">
        <v>1447</v>
      </c>
      <c r="N8013" s="4"/>
    </row>
    <row r="8014" spans="1:14" hidden="1" x14ac:dyDescent="0.3">
      <c r="A8014" s="4" t="s">
        <v>603</v>
      </c>
      <c r="B8014" s="4">
        <v>69</v>
      </c>
      <c r="C8014" s="4">
        <v>69</v>
      </c>
      <c r="D8014" s="4">
        <v>433</v>
      </c>
      <c r="E8014" s="4" t="s">
        <v>861</v>
      </c>
      <c r="F8014" s="12" t="s">
        <v>908</v>
      </c>
      <c r="G8014" s="4" t="s">
        <v>2227</v>
      </c>
      <c r="H8014" s="30">
        <v>65.829000000000008</v>
      </c>
      <c r="I8014" s="4"/>
      <c r="J8014" s="4" t="s">
        <v>856</v>
      </c>
      <c r="K8014" s="4"/>
      <c r="L8014" s="4">
        <v>1</v>
      </c>
      <c r="M8014" s="4" t="s">
        <v>1447</v>
      </c>
      <c r="N8014" s="4"/>
    </row>
    <row r="8015" spans="1:14" hidden="1" x14ac:dyDescent="0.3">
      <c r="A8015" s="4" t="s">
        <v>603</v>
      </c>
      <c r="B8015" s="4">
        <v>69</v>
      </c>
      <c r="C8015" s="4">
        <v>69</v>
      </c>
      <c r="D8015" s="4">
        <v>433</v>
      </c>
      <c r="E8015" s="4" t="s">
        <v>861</v>
      </c>
      <c r="F8015" s="12" t="s">
        <v>909</v>
      </c>
      <c r="G8015" s="4" t="s">
        <v>2227</v>
      </c>
      <c r="H8015" s="30">
        <v>63.91899999999999</v>
      </c>
      <c r="I8015" s="4"/>
      <c r="J8015" s="4" t="s">
        <v>856</v>
      </c>
      <c r="K8015" s="4"/>
      <c r="L8015" s="4">
        <v>1</v>
      </c>
      <c r="M8015" s="4" t="s">
        <v>1447</v>
      </c>
      <c r="N8015" s="4"/>
    </row>
    <row r="8016" spans="1:14" hidden="1" x14ac:dyDescent="0.3">
      <c r="A8016" s="4" t="s">
        <v>603</v>
      </c>
      <c r="B8016" s="4">
        <v>69</v>
      </c>
      <c r="C8016" s="4">
        <v>69</v>
      </c>
      <c r="D8016" s="4">
        <v>433</v>
      </c>
      <c r="E8016" s="4" t="s">
        <v>861</v>
      </c>
      <c r="F8016" s="12" t="s">
        <v>910</v>
      </c>
      <c r="G8016" s="4" t="s">
        <v>2227</v>
      </c>
      <c r="H8016" s="30">
        <v>63.874999999999986</v>
      </c>
      <c r="I8016" s="4"/>
      <c r="J8016" s="4" t="s">
        <v>856</v>
      </c>
      <c r="K8016" s="4"/>
      <c r="L8016" s="4">
        <v>1</v>
      </c>
      <c r="M8016" s="4" t="s">
        <v>1447</v>
      </c>
      <c r="N8016" s="4"/>
    </row>
    <row r="8017" spans="1:14" hidden="1" x14ac:dyDescent="0.3">
      <c r="A8017" s="4" t="s">
        <v>603</v>
      </c>
      <c r="B8017" s="4">
        <v>69</v>
      </c>
      <c r="C8017" s="4">
        <v>69</v>
      </c>
      <c r="D8017" s="4">
        <v>433</v>
      </c>
      <c r="E8017" s="4" t="s">
        <v>861</v>
      </c>
      <c r="F8017" s="12" t="s">
        <v>911</v>
      </c>
      <c r="G8017" s="4" t="s">
        <v>2227</v>
      </c>
      <c r="H8017" s="30">
        <v>64.628999999999991</v>
      </c>
      <c r="I8017" s="4"/>
      <c r="J8017" s="4" t="s">
        <v>856</v>
      </c>
      <c r="K8017" s="4"/>
      <c r="L8017" s="4">
        <v>1</v>
      </c>
      <c r="M8017" s="4" t="s">
        <v>1447</v>
      </c>
      <c r="N8017" s="4"/>
    </row>
    <row r="8018" spans="1:14" hidden="1" x14ac:dyDescent="0.3">
      <c r="A8018" s="4" t="s">
        <v>603</v>
      </c>
      <c r="B8018" s="4">
        <v>69</v>
      </c>
      <c r="C8018" s="4">
        <v>69</v>
      </c>
      <c r="D8018" s="4">
        <v>433</v>
      </c>
      <c r="E8018" s="4" t="s">
        <v>861</v>
      </c>
      <c r="F8018" s="12" t="s">
        <v>916</v>
      </c>
      <c r="G8018" s="4" t="s">
        <v>2227</v>
      </c>
      <c r="H8018" s="30">
        <v>66.12299999999999</v>
      </c>
      <c r="I8018" s="4"/>
      <c r="J8018" s="4" t="s">
        <v>856</v>
      </c>
      <c r="K8018" s="4"/>
      <c r="L8018" s="4">
        <v>1</v>
      </c>
      <c r="M8018" s="4" t="s">
        <v>1447</v>
      </c>
      <c r="N8018" s="4"/>
    </row>
    <row r="8019" spans="1:14" hidden="1" x14ac:dyDescent="0.3">
      <c r="A8019" s="4" t="s">
        <v>603</v>
      </c>
      <c r="B8019" s="4">
        <v>69</v>
      </c>
      <c r="C8019" s="4">
        <v>69</v>
      </c>
      <c r="D8019" s="4">
        <v>433</v>
      </c>
      <c r="E8019" s="4" t="s">
        <v>861</v>
      </c>
      <c r="F8019" s="12" t="s">
        <v>921</v>
      </c>
      <c r="G8019" s="4" t="s">
        <v>2227</v>
      </c>
      <c r="H8019" s="30">
        <v>69.118000000000009</v>
      </c>
      <c r="I8019" s="4"/>
      <c r="J8019" s="4" t="s">
        <v>856</v>
      </c>
      <c r="K8019" s="4"/>
      <c r="L8019" s="4">
        <v>1</v>
      </c>
      <c r="M8019" s="4" t="s">
        <v>1447</v>
      </c>
      <c r="N8019" s="4"/>
    </row>
    <row r="8020" spans="1:14" hidden="1" x14ac:dyDescent="0.3">
      <c r="A8020" s="4" t="s">
        <v>603</v>
      </c>
      <c r="B8020" s="4">
        <v>69</v>
      </c>
      <c r="C8020" s="4">
        <v>69</v>
      </c>
      <c r="D8020" s="4">
        <v>433</v>
      </c>
      <c r="E8020" s="4" t="s">
        <v>861</v>
      </c>
      <c r="F8020" s="12" t="s">
        <v>1144</v>
      </c>
      <c r="G8020" s="4" t="s">
        <v>2227</v>
      </c>
      <c r="H8020" s="33">
        <v>74.75</v>
      </c>
      <c r="I8020" s="4"/>
      <c r="J8020" s="4" t="s">
        <v>856</v>
      </c>
      <c r="K8020" s="4"/>
      <c r="L8020" s="4">
        <v>1</v>
      </c>
      <c r="M8020" s="4" t="s">
        <v>1447</v>
      </c>
      <c r="N8020" s="4"/>
    </row>
    <row r="8021" spans="1:14" hidden="1" x14ac:dyDescent="0.3">
      <c r="A8021" s="4" t="s">
        <v>603</v>
      </c>
      <c r="B8021" s="4">
        <v>69</v>
      </c>
      <c r="C8021" s="4">
        <v>69</v>
      </c>
      <c r="D8021" s="4">
        <v>433</v>
      </c>
      <c r="E8021" s="4" t="s">
        <v>861</v>
      </c>
      <c r="F8021" s="12" t="s">
        <v>1148</v>
      </c>
      <c r="G8021" s="4" t="s">
        <v>2227</v>
      </c>
      <c r="H8021" s="30">
        <v>67.317999999999998</v>
      </c>
      <c r="I8021" s="4"/>
      <c r="J8021" s="4" t="s">
        <v>856</v>
      </c>
      <c r="K8021" s="4"/>
      <c r="L8021" s="4">
        <v>1</v>
      </c>
      <c r="M8021" s="4" t="s">
        <v>1447</v>
      </c>
      <c r="N8021" s="4"/>
    </row>
    <row r="8022" spans="1:14" hidden="1" x14ac:dyDescent="0.3">
      <c r="A8022" s="4" t="s">
        <v>603</v>
      </c>
      <c r="B8022" s="4">
        <v>69</v>
      </c>
      <c r="C8022" s="4">
        <v>69</v>
      </c>
      <c r="D8022" s="4">
        <v>433</v>
      </c>
      <c r="E8022" s="4" t="s">
        <v>861</v>
      </c>
      <c r="F8022" s="12" t="s">
        <v>1152</v>
      </c>
      <c r="G8022" s="4" t="s">
        <v>2227</v>
      </c>
      <c r="H8022" s="33">
        <v>76.02</v>
      </c>
      <c r="I8022" s="4"/>
      <c r="J8022" s="4" t="s">
        <v>856</v>
      </c>
      <c r="K8022" s="4"/>
      <c r="L8022" s="4">
        <v>1</v>
      </c>
      <c r="M8022" s="4" t="s">
        <v>1447</v>
      </c>
      <c r="N8022" s="4"/>
    </row>
    <row r="8023" spans="1:14" hidden="1" x14ac:dyDescent="0.3">
      <c r="A8023" s="4" t="s">
        <v>603</v>
      </c>
      <c r="B8023" s="4">
        <v>69</v>
      </c>
      <c r="C8023" s="4">
        <v>69</v>
      </c>
      <c r="D8023" s="4">
        <v>433</v>
      </c>
      <c r="E8023" s="4" t="s">
        <v>861</v>
      </c>
      <c r="F8023" s="12" t="s">
        <v>922</v>
      </c>
      <c r="G8023" s="4" t="s">
        <v>2230</v>
      </c>
      <c r="H8023" s="30">
        <v>21.429999999999996</v>
      </c>
      <c r="I8023" s="4"/>
      <c r="J8023" s="4" t="s">
        <v>856</v>
      </c>
      <c r="K8023" s="4"/>
      <c r="L8023" s="4">
        <v>1</v>
      </c>
      <c r="M8023" s="4" t="s">
        <v>1447</v>
      </c>
      <c r="N8023" s="4"/>
    </row>
    <row r="8024" spans="1:14" hidden="1" x14ac:dyDescent="0.3">
      <c r="A8024" s="4" t="s">
        <v>603</v>
      </c>
      <c r="B8024" s="4">
        <v>69</v>
      </c>
      <c r="C8024" s="4">
        <v>69</v>
      </c>
      <c r="D8024" s="4">
        <v>433</v>
      </c>
      <c r="E8024" s="4" t="s">
        <v>861</v>
      </c>
      <c r="F8024" s="12" t="s">
        <v>904</v>
      </c>
      <c r="G8024" s="4" t="s">
        <v>2230</v>
      </c>
      <c r="H8024" s="30">
        <v>24.821999999999999</v>
      </c>
      <c r="I8024" s="4"/>
      <c r="J8024" s="4" t="s">
        <v>856</v>
      </c>
      <c r="K8024" s="4"/>
      <c r="L8024" s="4">
        <v>1</v>
      </c>
      <c r="M8024" s="4" t="s">
        <v>1447</v>
      </c>
      <c r="N8024" s="4"/>
    </row>
    <row r="8025" spans="1:14" hidden="1" x14ac:dyDescent="0.3">
      <c r="A8025" s="4" t="s">
        <v>603</v>
      </c>
      <c r="B8025" s="4">
        <v>69</v>
      </c>
      <c r="C8025" s="4">
        <v>69</v>
      </c>
      <c r="D8025" s="4">
        <v>433</v>
      </c>
      <c r="E8025" s="4" t="s">
        <v>861</v>
      </c>
      <c r="F8025" s="12" t="s">
        <v>905</v>
      </c>
      <c r="G8025" s="4" t="s">
        <v>2230</v>
      </c>
      <c r="H8025" s="30">
        <v>27.182000000000002</v>
      </c>
      <c r="I8025" s="4"/>
      <c r="J8025" s="4" t="s">
        <v>856</v>
      </c>
      <c r="K8025" s="4"/>
      <c r="L8025" s="4">
        <v>1</v>
      </c>
      <c r="M8025" s="4" t="s">
        <v>1447</v>
      </c>
      <c r="N8025" s="4"/>
    </row>
    <row r="8026" spans="1:14" hidden="1" x14ac:dyDescent="0.3">
      <c r="A8026" s="4" t="s">
        <v>603</v>
      </c>
      <c r="B8026" s="4">
        <v>69</v>
      </c>
      <c r="C8026" s="4">
        <v>69</v>
      </c>
      <c r="D8026" s="4">
        <v>433</v>
      </c>
      <c r="E8026" s="4" t="s">
        <v>861</v>
      </c>
      <c r="F8026" s="12" t="s">
        <v>906</v>
      </c>
      <c r="G8026" s="4" t="s">
        <v>2230</v>
      </c>
      <c r="H8026" s="30">
        <v>26.261000000000003</v>
      </c>
      <c r="I8026" s="4"/>
      <c r="J8026" s="4" t="s">
        <v>856</v>
      </c>
      <c r="K8026" s="4"/>
      <c r="L8026" s="4">
        <v>1</v>
      </c>
      <c r="M8026" s="4" t="s">
        <v>1447</v>
      </c>
      <c r="N8026" s="4"/>
    </row>
    <row r="8027" spans="1:14" hidden="1" x14ac:dyDescent="0.3">
      <c r="A8027" s="4" t="s">
        <v>603</v>
      </c>
      <c r="B8027" s="4">
        <v>69</v>
      </c>
      <c r="C8027" s="4">
        <v>69</v>
      </c>
      <c r="D8027" s="4">
        <v>433</v>
      </c>
      <c r="E8027" s="4" t="s">
        <v>861</v>
      </c>
      <c r="F8027" s="12" t="s">
        <v>903</v>
      </c>
      <c r="G8027" s="4" t="s">
        <v>2230</v>
      </c>
      <c r="H8027" s="30">
        <v>24.646999999999998</v>
      </c>
      <c r="I8027" s="4"/>
      <c r="J8027" s="4" t="s">
        <v>856</v>
      </c>
      <c r="K8027" s="4"/>
      <c r="L8027" s="4">
        <v>1</v>
      </c>
      <c r="M8027" s="4" t="s">
        <v>1447</v>
      </c>
      <c r="N8027" s="4"/>
    </row>
    <row r="8028" spans="1:14" hidden="1" x14ac:dyDescent="0.3">
      <c r="A8028" s="4" t="s">
        <v>603</v>
      </c>
      <c r="B8028" s="4">
        <v>69</v>
      </c>
      <c r="C8028" s="4">
        <v>69</v>
      </c>
      <c r="D8028" s="4">
        <v>433</v>
      </c>
      <c r="E8028" s="4" t="s">
        <v>861</v>
      </c>
      <c r="F8028" s="12" t="s">
        <v>907</v>
      </c>
      <c r="G8028" s="4" t="s">
        <v>2230</v>
      </c>
      <c r="H8028" s="30">
        <v>26.908000000000001</v>
      </c>
      <c r="I8028" s="4"/>
      <c r="J8028" s="4" t="s">
        <v>856</v>
      </c>
      <c r="K8028" s="4"/>
      <c r="L8028" s="4">
        <v>1</v>
      </c>
      <c r="M8028" s="4" t="s">
        <v>1447</v>
      </c>
      <c r="N8028" s="4"/>
    </row>
    <row r="8029" spans="1:14" hidden="1" x14ac:dyDescent="0.3">
      <c r="A8029" s="4" t="s">
        <v>603</v>
      </c>
      <c r="B8029" s="4">
        <v>69</v>
      </c>
      <c r="C8029" s="4">
        <v>69</v>
      </c>
      <c r="D8029" s="4">
        <v>433</v>
      </c>
      <c r="E8029" s="4" t="s">
        <v>861</v>
      </c>
      <c r="F8029" s="12" t="s">
        <v>908</v>
      </c>
      <c r="G8029" s="4" t="s">
        <v>2230</v>
      </c>
      <c r="H8029" s="30">
        <v>29.433</v>
      </c>
      <c r="I8029" s="4"/>
      <c r="J8029" s="4" t="s">
        <v>856</v>
      </c>
      <c r="K8029" s="4"/>
      <c r="L8029" s="4">
        <v>1</v>
      </c>
      <c r="M8029" s="4" t="s">
        <v>1447</v>
      </c>
      <c r="N8029" s="4"/>
    </row>
    <row r="8030" spans="1:14" hidden="1" x14ac:dyDescent="0.3">
      <c r="A8030" s="4" t="s">
        <v>603</v>
      </c>
      <c r="B8030" s="4">
        <v>69</v>
      </c>
      <c r="C8030" s="4">
        <v>69</v>
      </c>
      <c r="D8030" s="4">
        <v>433</v>
      </c>
      <c r="E8030" s="4" t="s">
        <v>861</v>
      </c>
      <c r="F8030" s="12" t="s">
        <v>909</v>
      </c>
      <c r="G8030" s="4" t="s">
        <v>2230</v>
      </c>
      <c r="H8030" s="30">
        <v>28.516000000000002</v>
      </c>
      <c r="I8030" s="4"/>
      <c r="J8030" s="4" t="s">
        <v>856</v>
      </c>
      <c r="K8030" s="4"/>
      <c r="L8030" s="4">
        <v>1</v>
      </c>
      <c r="M8030" s="4" t="s">
        <v>1447</v>
      </c>
      <c r="N8030" s="4"/>
    </row>
    <row r="8031" spans="1:14" hidden="1" x14ac:dyDescent="0.3">
      <c r="A8031" s="4" t="s">
        <v>603</v>
      </c>
      <c r="B8031" s="4">
        <v>69</v>
      </c>
      <c r="C8031" s="4">
        <v>69</v>
      </c>
      <c r="D8031" s="4">
        <v>433</v>
      </c>
      <c r="E8031" s="4" t="s">
        <v>861</v>
      </c>
      <c r="F8031" s="12" t="s">
        <v>910</v>
      </c>
      <c r="G8031" s="4" t="s">
        <v>2230</v>
      </c>
      <c r="H8031" s="30">
        <v>27.156999999999996</v>
      </c>
      <c r="I8031" s="4"/>
      <c r="J8031" s="4" t="s">
        <v>856</v>
      </c>
      <c r="K8031" s="4"/>
      <c r="L8031" s="4">
        <v>1</v>
      </c>
      <c r="M8031" s="4" t="s">
        <v>1447</v>
      </c>
      <c r="N8031" s="4"/>
    </row>
    <row r="8032" spans="1:14" hidden="1" x14ac:dyDescent="0.3">
      <c r="A8032" s="4" t="s">
        <v>603</v>
      </c>
      <c r="B8032" s="4">
        <v>69</v>
      </c>
      <c r="C8032" s="4">
        <v>69</v>
      </c>
      <c r="D8032" s="4">
        <v>433</v>
      </c>
      <c r="E8032" s="4" t="s">
        <v>861</v>
      </c>
      <c r="F8032" s="12" t="s">
        <v>911</v>
      </c>
      <c r="G8032" s="4" t="s">
        <v>2230</v>
      </c>
      <c r="H8032" s="30">
        <v>25.294</v>
      </c>
      <c r="I8032" s="4"/>
      <c r="J8032" s="4" t="s">
        <v>856</v>
      </c>
      <c r="K8032" s="4"/>
      <c r="L8032" s="4">
        <v>1</v>
      </c>
      <c r="M8032" s="4" t="s">
        <v>1447</v>
      </c>
      <c r="N8032" s="4"/>
    </row>
    <row r="8033" spans="1:14" hidden="1" x14ac:dyDescent="0.3">
      <c r="A8033" s="4" t="s">
        <v>603</v>
      </c>
      <c r="B8033" s="4">
        <v>69</v>
      </c>
      <c r="C8033" s="4">
        <v>69</v>
      </c>
      <c r="D8033" s="4">
        <v>433</v>
      </c>
      <c r="E8033" s="4" t="s">
        <v>861</v>
      </c>
      <c r="F8033" s="12" t="s">
        <v>916</v>
      </c>
      <c r="G8033" s="4" t="s">
        <v>2230</v>
      </c>
      <c r="H8033" s="30">
        <v>25.960999999999999</v>
      </c>
      <c r="I8033" s="4"/>
      <c r="J8033" s="4" t="s">
        <v>856</v>
      </c>
      <c r="K8033" s="4"/>
      <c r="L8033" s="4">
        <v>1</v>
      </c>
      <c r="M8033" s="4" t="s">
        <v>1447</v>
      </c>
      <c r="N8033" s="4"/>
    </row>
    <row r="8034" spans="1:14" hidden="1" x14ac:dyDescent="0.3">
      <c r="A8034" s="4" t="s">
        <v>603</v>
      </c>
      <c r="B8034" s="4">
        <v>69</v>
      </c>
      <c r="C8034" s="4">
        <v>69</v>
      </c>
      <c r="D8034" s="4">
        <v>433</v>
      </c>
      <c r="E8034" s="4" t="s">
        <v>861</v>
      </c>
      <c r="F8034" s="12" t="s">
        <v>921</v>
      </c>
      <c r="G8034" s="4" t="s">
        <v>2230</v>
      </c>
      <c r="H8034" s="30">
        <v>30.097000000000001</v>
      </c>
      <c r="I8034" s="4"/>
      <c r="J8034" s="4" t="s">
        <v>856</v>
      </c>
      <c r="K8034" s="4"/>
      <c r="L8034" s="4">
        <v>1</v>
      </c>
      <c r="M8034" s="4" t="s">
        <v>1447</v>
      </c>
      <c r="N8034" s="4"/>
    </row>
    <row r="8035" spans="1:14" hidden="1" x14ac:dyDescent="0.3">
      <c r="A8035" s="4" t="s">
        <v>603</v>
      </c>
      <c r="B8035" s="4">
        <v>69</v>
      </c>
      <c r="C8035" s="4">
        <v>69</v>
      </c>
      <c r="D8035" s="4">
        <v>433</v>
      </c>
      <c r="E8035" s="4" t="s">
        <v>861</v>
      </c>
      <c r="F8035" s="12" t="s">
        <v>1144</v>
      </c>
      <c r="G8035" s="4" t="s">
        <v>2230</v>
      </c>
      <c r="H8035" s="33">
        <v>21.1</v>
      </c>
      <c r="I8035" s="4"/>
      <c r="J8035" s="4" t="s">
        <v>856</v>
      </c>
      <c r="K8035" s="4"/>
      <c r="L8035" s="4">
        <v>1</v>
      </c>
      <c r="M8035" s="4" t="s">
        <v>1447</v>
      </c>
      <c r="N8035" s="4"/>
    </row>
    <row r="8036" spans="1:14" hidden="1" x14ac:dyDescent="0.3">
      <c r="A8036" s="4" t="s">
        <v>603</v>
      </c>
      <c r="B8036" s="4">
        <v>69</v>
      </c>
      <c r="C8036" s="4">
        <v>69</v>
      </c>
      <c r="D8036" s="4">
        <v>433</v>
      </c>
      <c r="E8036" s="4" t="s">
        <v>861</v>
      </c>
      <c r="F8036" s="12" t="s">
        <v>1148</v>
      </c>
      <c r="G8036" s="4" t="s">
        <v>2230</v>
      </c>
      <c r="H8036" s="30">
        <v>30.499000000000006</v>
      </c>
      <c r="I8036" s="4"/>
      <c r="J8036" s="4" t="s">
        <v>856</v>
      </c>
      <c r="K8036" s="4"/>
      <c r="L8036" s="4">
        <v>1</v>
      </c>
      <c r="M8036" s="4" t="s">
        <v>1447</v>
      </c>
      <c r="N8036" s="4"/>
    </row>
    <row r="8037" spans="1:14" hidden="1" x14ac:dyDescent="0.3">
      <c r="A8037" s="4" t="s">
        <v>603</v>
      </c>
      <c r="B8037" s="4">
        <v>69</v>
      </c>
      <c r="C8037" s="4">
        <v>69</v>
      </c>
      <c r="D8037" s="4">
        <v>433</v>
      </c>
      <c r="E8037" s="4" t="s">
        <v>861</v>
      </c>
      <c r="F8037" s="12" t="s">
        <v>1152</v>
      </c>
      <c r="G8037" s="4" t="s">
        <v>2230</v>
      </c>
      <c r="H8037" s="33">
        <v>19.329999999999998</v>
      </c>
      <c r="I8037" s="4"/>
      <c r="J8037" s="4" t="s">
        <v>856</v>
      </c>
      <c r="K8037" s="4"/>
      <c r="L8037" s="4">
        <v>1</v>
      </c>
      <c r="M8037" s="4" t="s">
        <v>1447</v>
      </c>
      <c r="N8037" s="4"/>
    </row>
    <row r="8038" spans="1:14" hidden="1" x14ac:dyDescent="0.3">
      <c r="A8038" s="4" t="s">
        <v>603</v>
      </c>
      <c r="B8038" s="4">
        <v>69</v>
      </c>
      <c r="C8038" s="4">
        <v>69</v>
      </c>
      <c r="D8038" s="4">
        <v>433</v>
      </c>
      <c r="E8038" s="4" t="s">
        <v>861</v>
      </c>
      <c r="F8038" s="4" t="s">
        <v>922</v>
      </c>
      <c r="G8038" s="4" t="s">
        <v>943</v>
      </c>
      <c r="H8038" s="30">
        <v>86.513999999999996</v>
      </c>
      <c r="I8038" s="4"/>
      <c r="J8038" s="4" t="s">
        <v>856</v>
      </c>
      <c r="K8038" s="4"/>
      <c r="L8038" s="4">
        <v>1</v>
      </c>
      <c r="M8038" s="4" t="s">
        <v>1447</v>
      </c>
      <c r="N8038" s="4"/>
    </row>
    <row r="8039" spans="1:14" hidden="1" x14ac:dyDescent="0.3">
      <c r="A8039" s="4" t="s">
        <v>603</v>
      </c>
      <c r="B8039" s="4">
        <v>69</v>
      </c>
      <c r="C8039" s="4">
        <v>69</v>
      </c>
      <c r="D8039" s="4">
        <v>433</v>
      </c>
      <c r="E8039" s="4" t="s">
        <v>861</v>
      </c>
      <c r="F8039" s="4" t="s">
        <v>904</v>
      </c>
      <c r="G8039" s="4" t="s">
        <v>943</v>
      </c>
      <c r="H8039" s="30">
        <v>88.278999999999996</v>
      </c>
      <c r="I8039" s="4"/>
      <c r="J8039" s="4" t="s">
        <v>856</v>
      </c>
      <c r="K8039" s="4"/>
      <c r="L8039" s="4">
        <v>1</v>
      </c>
      <c r="M8039" s="4" t="s">
        <v>1447</v>
      </c>
      <c r="N8039" s="4"/>
    </row>
    <row r="8040" spans="1:14" hidden="1" x14ac:dyDescent="0.3">
      <c r="A8040" s="4" t="s">
        <v>603</v>
      </c>
      <c r="B8040" s="4">
        <v>69</v>
      </c>
      <c r="C8040" s="4">
        <v>69</v>
      </c>
      <c r="D8040" s="4">
        <v>433</v>
      </c>
      <c r="E8040" s="4" t="s">
        <v>861</v>
      </c>
      <c r="F8040" s="4" t="s">
        <v>905</v>
      </c>
      <c r="G8040" s="4" t="s">
        <v>943</v>
      </c>
      <c r="H8040" s="30">
        <v>88.47</v>
      </c>
      <c r="I8040" s="4"/>
      <c r="J8040" s="4" t="s">
        <v>856</v>
      </c>
      <c r="K8040" s="4"/>
      <c r="L8040" s="4">
        <v>1</v>
      </c>
      <c r="M8040" s="4" t="s">
        <v>1447</v>
      </c>
      <c r="N8040" s="4"/>
    </row>
    <row r="8041" spans="1:14" hidden="1" x14ac:dyDescent="0.3">
      <c r="A8041" s="4" t="s">
        <v>603</v>
      </c>
      <c r="B8041" s="4">
        <v>69</v>
      </c>
      <c r="C8041" s="4">
        <v>69</v>
      </c>
      <c r="D8041" s="4">
        <v>433</v>
      </c>
      <c r="E8041" s="4" t="s">
        <v>861</v>
      </c>
      <c r="F8041" s="4" t="s">
        <v>906</v>
      </c>
      <c r="G8041" s="4" t="s">
        <v>943</v>
      </c>
      <c r="H8041" s="30">
        <v>87.974000000000004</v>
      </c>
      <c r="I8041" s="4"/>
      <c r="J8041" s="4" t="s">
        <v>856</v>
      </c>
      <c r="K8041" s="4"/>
      <c r="L8041" s="4">
        <v>1</v>
      </c>
      <c r="M8041" s="4" t="s">
        <v>1447</v>
      </c>
      <c r="N8041" s="4"/>
    </row>
    <row r="8042" spans="1:14" hidden="1" x14ac:dyDescent="0.3">
      <c r="A8042" s="4" t="s">
        <v>603</v>
      </c>
      <c r="B8042" s="4">
        <v>69</v>
      </c>
      <c r="C8042" s="4">
        <v>69</v>
      </c>
      <c r="D8042" s="4">
        <v>433</v>
      </c>
      <c r="E8042" s="4" t="s">
        <v>861</v>
      </c>
      <c r="F8042" s="4" t="s">
        <v>903</v>
      </c>
      <c r="G8042" s="4" t="s">
        <v>943</v>
      </c>
      <c r="H8042" s="30">
        <v>87.665999999999997</v>
      </c>
      <c r="I8042" s="4"/>
      <c r="J8042" s="4" t="s">
        <v>856</v>
      </c>
      <c r="K8042" s="4"/>
      <c r="L8042" s="4">
        <v>1</v>
      </c>
      <c r="M8042" s="4" t="s">
        <v>1447</v>
      </c>
      <c r="N8042" s="4"/>
    </row>
    <row r="8043" spans="1:14" hidden="1" x14ac:dyDescent="0.3">
      <c r="A8043" s="4" t="s">
        <v>603</v>
      </c>
      <c r="B8043" s="4">
        <v>69</v>
      </c>
      <c r="C8043" s="4">
        <v>69</v>
      </c>
      <c r="D8043" s="4">
        <v>433</v>
      </c>
      <c r="E8043" s="4" t="s">
        <v>861</v>
      </c>
      <c r="F8043" s="4" t="s">
        <v>907</v>
      </c>
      <c r="G8043" s="4" t="s">
        <v>943</v>
      </c>
      <c r="H8043" s="30">
        <v>92.853999999999999</v>
      </c>
      <c r="I8043" s="4"/>
      <c r="J8043" s="4" t="s">
        <v>856</v>
      </c>
      <c r="K8043" s="4"/>
      <c r="L8043" s="4">
        <v>1</v>
      </c>
      <c r="M8043" s="4" t="s">
        <v>1447</v>
      </c>
      <c r="N8043" s="4"/>
    </row>
    <row r="8044" spans="1:14" hidden="1" x14ac:dyDescent="0.3">
      <c r="A8044" s="4" t="s">
        <v>603</v>
      </c>
      <c r="B8044" s="4">
        <v>69</v>
      </c>
      <c r="C8044" s="4">
        <v>69</v>
      </c>
      <c r="D8044" s="4">
        <v>433</v>
      </c>
      <c r="E8044" s="4" t="s">
        <v>861</v>
      </c>
      <c r="F8044" s="4" t="s">
        <v>908</v>
      </c>
      <c r="G8044" s="4" t="s">
        <v>943</v>
      </c>
      <c r="H8044" s="30">
        <v>95.262</v>
      </c>
      <c r="I8044" s="4"/>
      <c r="J8044" s="4" t="s">
        <v>856</v>
      </c>
      <c r="K8044" s="4"/>
      <c r="L8044" s="4">
        <v>1</v>
      </c>
      <c r="M8044" s="4" t="s">
        <v>1447</v>
      </c>
      <c r="N8044" s="4"/>
    </row>
    <row r="8045" spans="1:14" hidden="1" x14ac:dyDescent="0.3">
      <c r="A8045" s="4" t="s">
        <v>603</v>
      </c>
      <c r="B8045" s="4">
        <v>69</v>
      </c>
      <c r="C8045" s="4">
        <v>69</v>
      </c>
      <c r="D8045" s="4">
        <v>433</v>
      </c>
      <c r="E8045" s="4" t="s">
        <v>861</v>
      </c>
      <c r="F8045" s="4" t="s">
        <v>909</v>
      </c>
      <c r="G8045" s="4" t="s">
        <v>943</v>
      </c>
      <c r="H8045" s="30">
        <v>92.434999999999988</v>
      </c>
      <c r="I8045" s="4"/>
      <c r="J8045" s="4" t="s">
        <v>856</v>
      </c>
      <c r="K8045" s="4"/>
      <c r="L8045" s="4">
        <v>1</v>
      </c>
      <c r="M8045" s="4" t="s">
        <v>1447</v>
      </c>
      <c r="N8045" s="4"/>
    </row>
    <row r="8046" spans="1:14" hidden="1" x14ac:dyDescent="0.3">
      <c r="A8046" s="4" t="s">
        <v>603</v>
      </c>
      <c r="B8046" s="4">
        <v>69</v>
      </c>
      <c r="C8046" s="4">
        <v>69</v>
      </c>
      <c r="D8046" s="4">
        <v>433</v>
      </c>
      <c r="E8046" s="4" t="s">
        <v>861</v>
      </c>
      <c r="F8046" s="4" t="s">
        <v>910</v>
      </c>
      <c r="G8046" s="4" t="s">
        <v>943</v>
      </c>
      <c r="H8046" s="30">
        <v>91.031999999999982</v>
      </c>
      <c r="I8046" s="4"/>
      <c r="J8046" s="4" t="s">
        <v>856</v>
      </c>
      <c r="K8046" s="4"/>
      <c r="L8046" s="4">
        <v>1</v>
      </c>
      <c r="M8046" s="4" t="s">
        <v>1447</v>
      </c>
      <c r="N8046" s="4"/>
    </row>
    <row r="8047" spans="1:14" hidden="1" x14ac:dyDescent="0.3">
      <c r="A8047" s="4" t="s">
        <v>603</v>
      </c>
      <c r="B8047" s="4">
        <v>69</v>
      </c>
      <c r="C8047" s="4">
        <v>69</v>
      </c>
      <c r="D8047" s="4">
        <v>433</v>
      </c>
      <c r="E8047" s="4" t="s">
        <v>861</v>
      </c>
      <c r="F8047" s="4" t="s">
        <v>911</v>
      </c>
      <c r="G8047" s="4" t="s">
        <v>943</v>
      </c>
      <c r="H8047" s="30">
        <v>89.922999999999988</v>
      </c>
      <c r="I8047" s="4"/>
      <c r="J8047" s="4" t="s">
        <v>856</v>
      </c>
      <c r="K8047" s="4"/>
      <c r="L8047" s="4">
        <v>1</v>
      </c>
      <c r="M8047" s="4" t="s">
        <v>1447</v>
      </c>
      <c r="N8047" s="4"/>
    </row>
    <row r="8048" spans="1:14" hidden="1" x14ac:dyDescent="0.3">
      <c r="A8048" s="4" t="s">
        <v>603</v>
      </c>
      <c r="B8048" s="4">
        <v>69</v>
      </c>
      <c r="C8048" s="4">
        <v>69</v>
      </c>
      <c r="D8048" s="4">
        <v>433</v>
      </c>
      <c r="E8048" s="4" t="s">
        <v>861</v>
      </c>
      <c r="F8048" s="4" t="s">
        <v>916</v>
      </c>
      <c r="G8048" s="4" t="s">
        <v>943</v>
      </c>
      <c r="H8048" s="30">
        <v>92.083999999999989</v>
      </c>
      <c r="I8048" s="4"/>
      <c r="J8048" s="4" t="s">
        <v>856</v>
      </c>
      <c r="K8048" s="4"/>
      <c r="L8048" s="4">
        <v>1</v>
      </c>
      <c r="M8048" s="4" t="s">
        <v>1447</v>
      </c>
      <c r="N8048" s="4"/>
    </row>
    <row r="8049" spans="1:14" hidden="1" x14ac:dyDescent="0.3">
      <c r="A8049" s="4" t="s">
        <v>603</v>
      </c>
      <c r="B8049" s="4">
        <v>69</v>
      </c>
      <c r="C8049" s="4">
        <v>69</v>
      </c>
      <c r="D8049" s="4">
        <v>433</v>
      </c>
      <c r="E8049" s="4" t="s">
        <v>861</v>
      </c>
      <c r="F8049" s="4" t="s">
        <v>921</v>
      </c>
      <c r="G8049" s="4" t="s">
        <v>943</v>
      </c>
      <c r="H8049" s="30">
        <v>99.215000000000003</v>
      </c>
      <c r="I8049" s="4"/>
      <c r="J8049" s="4" t="s">
        <v>856</v>
      </c>
      <c r="K8049" s="4"/>
      <c r="L8049" s="4">
        <v>1</v>
      </c>
      <c r="M8049" s="4" t="s">
        <v>1447</v>
      </c>
      <c r="N8049" s="4"/>
    </row>
    <row r="8050" spans="1:14" hidden="1" x14ac:dyDescent="0.3">
      <c r="A8050" s="4" t="s">
        <v>603</v>
      </c>
      <c r="B8050" s="4">
        <v>69</v>
      </c>
      <c r="C8050" s="4">
        <v>69</v>
      </c>
      <c r="D8050" s="4">
        <v>433</v>
      </c>
      <c r="E8050" s="4" t="s">
        <v>861</v>
      </c>
      <c r="F8050" s="4" t="s">
        <v>1144</v>
      </c>
      <c r="G8050" s="4" t="s">
        <v>943</v>
      </c>
      <c r="H8050" s="30">
        <v>95.85</v>
      </c>
      <c r="I8050" s="4"/>
      <c r="J8050" s="4" t="s">
        <v>856</v>
      </c>
      <c r="K8050" s="4"/>
      <c r="L8050" s="4">
        <v>1</v>
      </c>
      <c r="M8050" s="4" t="s">
        <v>1447</v>
      </c>
      <c r="N8050" s="4"/>
    </row>
    <row r="8051" spans="1:14" hidden="1" x14ac:dyDescent="0.3">
      <c r="A8051" s="4" t="s">
        <v>603</v>
      </c>
      <c r="B8051" s="4">
        <v>69</v>
      </c>
      <c r="C8051" s="4">
        <v>69</v>
      </c>
      <c r="D8051" s="4">
        <v>433</v>
      </c>
      <c r="E8051" s="4" t="s">
        <v>861</v>
      </c>
      <c r="F8051" s="4" t="s">
        <v>1148</v>
      </c>
      <c r="G8051" s="4" t="s">
        <v>943</v>
      </c>
      <c r="H8051" s="30">
        <v>97.817000000000007</v>
      </c>
      <c r="I8051" s="4"/>
      <c r="J8051" s="4" t="s">
        <v>856</v>
      </c>
      <c r="K8051" s="4"/>
      <c r="L8051" s="4">
        <v>1</v>
      </c>
      <c r="M8051" s="4" t="s">
        <v>1447</v>
      </c>
      <c r="N8051" s="4"/>
    </row>
    <row r="8052" spans="1:14" hidden="1" x14ac:dyDescent="0.3">
      <c r="A8052" s="4" t="s">
        <v>603</v>
      </c>
      <c r="B8052" s="4">
        <v>69</v>
      </c>
      <c r="C8052" s="4">
        <v>69</v>
      </c>
      <c r="D8052" s="4">
        <v>433</v>
      </c>
      <c r="E8052" s="4" t="s">
        <v>861</v>
      </c>
      <c r="F8052" s="4" t="s">
        <v>1152</v>
      </c>
      <c r="G8052" s="4" t="s">
        <v>943</v>
      </c>
      <c r="H8052" s="30">
        <v>95.35</v>
      </c>
      <c r="I8052" s="4"/>
      <c r="J8052" s="4" t="s">
        <v>856</v>
      </c>
      <c r="K8052" s="4"/>
      <c r="L8052" s="4">
        <v>1</v>
      </c>
      <c r="M8052" s="4" t="s">
        <v>1447</v>
      </c>
      <c r="N8052" s="4"/>
    </row>
    <row r="8053" spans="1:14" hidden="1" x14ac:dyDescent="0.3">
      <c r="A8053" s="4" t="s">
        <v>603</v>
      </c>
      <c r="B8053" s="4">
        <v>69</v>
      </c>
      <c r="C8053" s="4">
        <v>69</v>
      </c>
      <c r="D8053" s="4">
        <v>433</v>
      </c>
      <c r="E8053" s="4" t="s">
        <v>861</v>
      </c>
      <c r="F8053" s="4" t="s">
        <v>922</v>
      </c>
      <c r="G8053" s="4" t="s">
        <v>1448</v>
      </c>
      <c r="H8053" s="30">
        <v>69.670918891131663</v>
      </c>
      <c r="I8053" s="4">
        <v>3.4687460260840384</v>
      </c>
      <c r="J8053" s="4" t="s">
        <v>1440</v>
      </c>
      <c r="K8053" s="4"/>
      <c r="L8053" s="4">
        <v>1</v>
      </c>
      <c r="M8053" s="4" t="s">
        <v>1447</v>
      </c>
      <c r="N8053" s="4"/>
    </row>
    <row r="8054" spans="1:14" hidden="1" x14ac:dyDescent="0.3">
      <c r="A8054" s="4" t="s">
        <v>603</v>
      </c>
      <c r="B8054" s="4">
        <v>69</v>
      </c>
      <c r="C8054" s="4">
        <v>69</v>
      </c>
      <c r="D8054" s="4">
        <v>433</v>
      </c>
      <c r="E8054" s="4" t="s">
        <v>861</v>
      </c>
      <c r="F8054" s="4" t="s">
        <v>904</v>
      </c>
      <c r="G8054" s="4" t="s">
        <v>1448</v>
      </c>
      <c r="H8054" s="30">
        <v>78.030806614683087</v>
      </c>
      <c r="I8054" s="4">
        <v>4.8019074511239177</v>
      </c>
      <c r="J8054" s="4" t="s">
        <v>1440</v>
      </c>
      <c r="K8054" s="4"/>
      <c r="L8054" s="4">
        <v>1</v>
      </c>
      <c r="M8054" s="4" t="s">
        <v>1447</v>
      </c>
      <c r="N8054" s="4"/>
    </row>
    <row r="8055" spans="1:14" hidden="1" x14ac:dyDescent="0.3">
      <c r="A8055" s="4" t="s">
        <v>603</v>
      </c>
      <c r="B8055" s="4">
        <v>69</v>
      </c>
      <c r="C8055" s="4">
        <v>69</v>
      </c>
      <c r="D8055" s="4">
        <v>433</v>
      </c>
      <c r="E8055" s="4" t="s">
        <v>861</v>
      </c>
      <c r="F8055" s="4" t="s">
        <v>905</v>
      </c>
      <c r="G8055" s="4" t="s">
        <v>1448</v>
      </c>
      <c r="H8055" s="30">
        <v>76.191303752238468</v>
      </c>
      <c r="I8055" s="4">
        <v>3.3910791421993935</v>
      </c>
      <c r="J8055" s="4" t="s">
        <v>1440</v>
      </c>
      <c r="K8055" s="4"/>
      <c r="L8055" s="4">
        <v>1</v>
      </c>
      <c r="M8055" s="4" t="s">
        <v>1447</v>
      </c>
      <c r="N8055" s="4"/>
    </row>
    <row r="8056" spans="1:14" hidden="1" x14ac:dyDescent="0.3">
      <c r="A8056" s="4" t="s">
        <v>603</v>
      </c>
      <c r="B8056" s="4">
        <v>69</v>
      </c>
      <c r="C8056" s="4">
        <v>69</v>
      </c>
      <c r="D8056" s="4">
        <v>433</v>
      </c>
      <c r="E8056" s="4" t="s">
        <v>861</v>
      </c>
      <c r="F8056" s="4" t="s">
        <v>906</v>
      </c>
      <c r="G8056" s="4" t="s">
        <v>1448</v>
      </c>
      <c r="H8056" s="30">
        <v>71.798701618311256</v>
      </c>
      <c r="I8056" s="4">
        <v>3.1248202594036298</v>
      </c>
      <c r="J8056" s="4" t="s">
        <v>1440</v>
      </c>
      <c r="K8056" s="4"/>
      <c r="L8056" s="4">
        <v>1</v>
      </c>
      <c r="M8056" s="4" t="s">
        <v>1447</v>
      </c>
      <c r="N8056" s="4"/>
    </row>
    <row r="8057" spans="1:14" hidden="1" x14ac:dyDescent="0.3">
      <c r="A8057" s="4" t="s">
        <v>603</v>
      </c>
      <c r="B8057" s="4">
        <v>69</v>
      </c>
      <c r="C8057" s="4">
        <v>69</v>
      </c>
      <c r="D8057" s="4">
        <v>433</v>
      </c>
      <c r="E8057" s="4" t="s">
        <v>861</v>
      </c>
      <c r="F8057" s="4" t="s">
        <v>903</v>
      </c>
      <c r="G8057" s="4" t="s">
        <v>1448</v>
      </c>
      <c r="H8057" s="30">
        <v>73.369060720443301</v>
      </c>
      <c r="I8057" s="4">
        <v>3.6546423684014693</v>
      </c>
      <c r="J8057" s="4" t="s">
        <v>1440</v>
      </c>
      <c r="K8057" s="4"/>
      <c r="L8057" s="4">
        <v>1</v>
      </c>
      <c r="M8057" s="4" t="s">
        <v>1447</v>
      </c>
      <c r="N8057" s="4"/>
    </row>
    <row r="8058" spans="1:14" hidden="1" x14ac:dyDescent="0.3">
      <c r="A8058" s="4" t="s">
        <v>603</v>
      </c>
      <c r="B8058" s="4">
        <v>69</v>
      </c>
      <c r="C8058" s="4">
        <v>69</v>
      </c>
      <c r="D8058" s="4">
        <v>433</v>
      </c>
      <c r="E8058" s="4" t="s">
        <v>861</v>
      </c>
      <c r="F8058" s="4" t="s">
        <v>907</v>
      </c>
      <c r="G8058" s="4" t="s">
        <v>1448</v>
      </c>
      <c r="H8058" s="30">
        <v>56.912473226586833</v>
      </c>
      <c r="I8058" s="4">
        <v>3.0332678904165791</v>
      </c>
      <c r="J8058" s="4" t="s">
        <v>1440</v>
      </c>
      <c r="K8058" s="4"/>
      <c r="L8058" s="4">
        <v>1</v>
      </c>
      <c r="M8058" s="4" t="s">
        <v>1447</v>
      </c>
      <c r="N8058" s="4"/>
    </row>
    <row r="8059" spans="1:14" hidden="1" x14ac:dyDescent="0.3">
      <c r="A8059" s="4" t="s">
        <v>603</v>
      </c>
      <c r="B8059" s="4">
        <v>69</v>
      </c>
      <c r="C8059" s="4">
        <v>69</v>
      </c>
      <c r="D8059" s="4">
        <v>433</v>
      </c>
      <c r="E8059" s="4" t="s">
        <v>861</v>
      </c>
      <c r="F8059" s="4" t="s">
        <v>908</v>
      </c>
      <c r="G8059" s="4" t="s">
        <v>1448</v>
      </c>
      <c r="H8059" s="30">
        <v>53.23995616574593</v>
      </c>
      <c r="I8059" s="4">
        <v>2.7649941302578083</v>
      </c>
      <c r="J8059" s="4" t="s">
        <v>1440</v>
      </c>
      <c r="K8059" s="4"/>
      <c r="L8059" s="4">
        <v>1</v>
      </c>
      <c r="M8059" s="4" t="s">
        <v>1447</v>
      </c>
      <c r="N8059" s="4"/>
    </row>
    <row r="8060" spans="1:14" hidden="1" x14ac:dyDescent="0.3">
      <c r="A8060" s="4" t="s">
        <v>603</v>
      </c>
      <c r="B8060" s="4">
        <v>69</v>
      </c>
      <c r="C8060" s="4">
        <v>69</v>
      </c>
      <c r="D8060" s="4">
        <v>433</v>
      </c>
      <c r="E8060" s="4" t="s">
        <v>861</v>
      </c>
      <c r="F8060" s="4" t="s">
        <v>909</v>
      </c>
      <c r="G8060" s="4" t="s">
        <v>1448</v>
      </c>
      <c r="H8060" s="30">
        <v>50.078161727142842</v>
      </c>
      <c r="I8060" s="4">
        <v>2.5140268974627515</v>
      </c>
      <c r="J8060" s="4" t="s">
        <v>1440</v>
      </c>
      <c r="K8060" s="4"/>
      <c r="L8060" s="4">
        <v>1</v>
      </c>
      <c r="M8060" s="4" t="s">
        <v>1447</v>
      </c>
      <c r="N8060" s="4"/>
    </row>
    <row r="8061" spans="1:14" hidden="1" x14ac:dyDescent="0.3">
      <c r="A8061" s="4" t="s">
        <v>603</v>
      </c>
      <c r="B8061" s="4">
        <v>69</v>
      </c>
      <c r="C8061" s="4">
        <v>69</v>
      </c>
      <c r="D8061" s="4">
        <v>433</v>
      </c>
      <c r="E8061" s="4" t="s">
        <v>861</v>
      </c>
      <c r="F8061" s="4" t="s">
        <v>910</v>
      </c>
      <c r="G8061" s="4" t="s">
        <v>1448</v>
      </c>
      <c r="H8061" s="30">
        <v>57.76013180591012</v>
      </c>
      <c r="I8061" s="4">
        <v>3.5435581354897203</v>
      </c>
      <c r="J8061" s="4" t="s">
        <v>1440</v>
      </c>
      <c r="K8061" s="4"/>
      <c r="L8061" s="4">
        <v>1</v>
      </c>
      <c r="M8061" s="4" t="s">
        <v>1447</v>
      </c>
      <c r="N8061" s="4"/>
    </row>
    <row r="8062" spans="1:14" hidden="1" x14ac:dyDescent="0.3">
      <c r="A8062" s="4" t="s">
        <v>603</v>
      </c>
      <c r="B8062" s="4">
        <v>69</v>
      </c>
      <c r="C8062" s="4">
        <v>69</v>
      </c>
      <c r="D8062" s="4">
        <v>433</v>
      </c>
      <c r="E8062" s="4" t="s">
        <v>861</v>
      </c>
      <c r="F8062" s="4" t="s">
        <v>911</v>
      </c>
      <c r="G8062" s="4" t="s">
        <v>1448</v>
      </c>
      <c r="H8062" s="30">
        <v>75.87238102679261</v>
      </c>
      <c r="I8062" s="4">
        <v>4.4116843371116685</v>
      </c>
      <c r="J8062" s="4" t="s">
        <v>1440</v>
      </c>
      <c r="K8062" s="4"/>
      <c r="L8062" s="4">
        <v>1</v>
      </c>
      <c r="M8062" s="4" t="s">
        <v>1447</v>
      </c>
      <c r="N8062" s="4"/>
    </row>
    <row r="8063" spans="1:14" hidden="1" x14ac:dyDescent="0.3">
      <c r="A8063" s="4" t="s">
        <v>603</v>
      </c>
      <c r="B8063" s="4">
        <v>69</v>
      </c>
      <c r="C8063" s="4">
        <v>69</v>
      </c>
      <c r="D8063" s="4">
        <v>433</v>
      </c>
      <c r="E8063" s="4" t="s">
        <v>861</v>
      </c>
      <c r="F8063" s="4" t="s">
        <v>912</v>
      </c>
      <c r="G8063" s="4" t="s">
        <v>1448</v>
      </c>
      <c r="H8063" s="30">
        <v>73.963933104097478</v>
      </c>
      <c r="I8063" s="4">
        <v>4.4045824690536923</v>
      </c>
      <c r="J8063" s="4" t="s">
        <v>1440</v>
      </c>
      <c r="K8063" s="4"/>
      <c r="L8063" s="4">
        <v>1</v>
      </c>
      <c r="M8063" s="4" t="s">
        <v>1447</v>
      </c>
      <c r="N8063" s="4"/>
    </row>
    <row r="8064" spans="1:14" hidden="1" x14ac:dyDescent="0.3">
      <c r="A8064" s="4" t="s">
        <v>603</v>
      </c>
      <c r="B8064" s="4">
        <v>69</v>
      </c>
      <c r="C8064" s="4">
        <v>69</v>
      </c>
      <c r="D8064" s="4">
        <v>433</v>
      </c>
      <c r="E8064" s="4" t="s">
        <v>861</v>
      </c>
      <c r="F8064" s="4" t="s">
        <v>913</v>
      </c>
      <c r="G8064" s="4" t="s">
        <v>1448</v>
      </c>
      <c r="H8064" s="30">
        <v>74.17215509696193</v>
      </c>
      <c r="I8064" s="4">
        <v>3.693019213505607</v>
      </c>
      <c r="J8064" s="4" t="s">
        <v>1440</v>
      </c>
      <c r="K8064" s="4"/>
      <c r="L8064" s="4">
        <v>1</v>
      </c>
      <c r="M8064" s="4" t="s">
        <v>1447</v>
      </c>
      <c r="N8064" s="4"/>
    </row>
    <row r="8065" spans="1:14" hidden="1" x14ac:dyDescent="0.3">
      <c r="A8065" s="4" t="s">
        <v>603</v>
      </c>
      <c r="B8065" s="4">
        <v>69</v>
      </c>
      <c r="C8065" s="4">
        <v>69</v>
      </c>
      <c r="D8065" s="4">
        <v>433</v>
      </c>
      <c r="E8065" s="4" t="s">
        <v>861</v>
      </c>
      <c r="F8065" s="4" t="s">
        <v>914</v>
      </c>
      <c r="G8065" s="4" t="s">
        <v>1448</v>
      </c>
      <c r="H8065" s="30">
        <v>66.982777309303572</v>
      </c>
      <c r="I8065" s="4">
        <v>2.8636363128104509</v>
      </c>
      <c r="J8065" s="4" t="s">
        <v>1440</v>
      </c>
      <c r="K8065" s="4"/>
      <c r="L8065" s="4">
        <v>1</v>
      </c>
      <c r="M8065" s="4" t="s">
        <v>1447</v>
      </c>
      <c r="N8065" s="4"/>
    </row>
    <row r="8066" spans="1:14" hidden="1" x14ac:dyDescent="0.3">
      <c r="A8066" s="4" t="s">
        <v>603</v>
      </c>
      <c r="B8066" s="4">
        <v>69</v>
      </c>
      <c r="C8066" s="4">
        <v>69</v>
      </c>
      <c r="D8066" s="4">
        <v>433</v>
      </c>
      <c r="E8066" s="4" t="s">
        <v>861</v>
      </c>
      <c r="F8066" s="4" t="s">
        <v>915</v>
      </c>
      <c r="G8066" s="4" t="s">
        <v>1448</v>
      </c>
      <c r="H8066" s="30">
        <v>54.946367020353613</v>
      </c>
      <c r="I8066" s="4">
        <v>3.235790942537117</v>
      </c>
      <c r="J8066" s="4" t="s">
        <v>1440</v>
      </c>
      <c r="K8066" s="4"/>
      <c r="L8066" s="4">
        <v>1</v>
      </c>
      <c r="M8066" s="4" t="s">
        <v>1447</v>
      </c>
      <c r="N8066" s="4"/>
    </row>
    <row r="8067" spans="1:14" hidden="1" x14ac:dyDescent="0.3">
      <c r="A8067" s="4" t="s">
        <v>603</v>
      </c>
      <c r="B8067" s="4">
        <v>69</v>
      </c>
      <c r="C8067" s="4">
        <v>69</v>
      </c>
      <c r="D8067" s="4">
        <v>433</v>
      </c>
      <c r="E8067" s="4" t="s">
        <v>861</v>
      </c>
      <c r="F8067" s="4" t="s">
        <v>916</v>
      </c>
      <c r="G8067" s="4" t="s">
        <v>1448</v>
      </c>
      <c r="H8067" s="30">
        <v>73.858181141512759</v>
      </c>
      <c r="I8067" s="4">
        <v>3.0951791031594746</v>
      </c>
      <c r="J8067" s="4" t="s">
        <v>1440</v>
      </c>
      <c r="K8067" s="4"/>
      <c r="L8067" s="4">
        <v>1</v>
      </c>
      <c r="M8067" s="4" t="s">
        <v>1447</v>
      </c>
      <c r="N8067" s="4"/>
    </row>
    <row r="8068" spans="1:14" hidden="1" x14ac:dyDescent="0.3">
      <c r="A8068" s="4" t="s">
        <v>603</v>
      </c>
      <c r="B8068" s="4">
        <v>69</v>
      </c>
      <c r="C8068" s="4">
        <v>69</v>
      </c>
      <c r="D8068" s="4">
        <v>433</v>
      </c>
      <c r="E8068" s="4" t="s">
        <v>861</v>
      </c>
      <c r="F8068" s="4" t="s">
        <v>917</v>
      </c>
      <c r="G8068" s="4" t="s">
        <v>1448</v>
      </c>
      <c r="H8068" s="30">
        <v>69.796212410845314</v>
      </c>
      <c r="I8068" s="4">
        <v>2.8458087517943627</v>
      </c>
      <c r="J8068" s="4" t="s">
        <v>1440</v>
      </c>
      <c r="K8068" s="4"/>
      <c r="L8068" s="4">
        <v>1</v>
      </c>
      <c r="M8068" s="4" t="s">
        <v>1447</v>
      </c>
      <c r="N8068" s="4"/>
    </row>
    <row r="8069" spans="1:14" hidden="1" x14ac:dyDescent="0.3">
      <c r="A8069" s="4" t="s">
        <v>603</v>
      </c>
      <c r="B8069" s="4">
        <v>69</v>
      </c>
      <c r="C8069" s="4">
        <v>69</v>
      </c>
      <c r="D8069" s="4">
        <v>433</v>
      </c>
      <c r="E8069" s="4" t="s">
        <v>861</v>
      </c>
      <c r="F8069" s="4" t="s">
        <v>918</v>
      </c>
      <c r="G8069" s="4" t="s">
        <v>1448</v>
      </c>
      <c r="H8069" s="30">
        <v>44.984094250873646</v>
      </c>
      <c r="I8069" s="4">
        <v>2.1183393128395656</v>
      </c>
      <c r="J8069" s="4" t="s">
        <v>1440</v>
      </c>
      <c r="K8069" s="4"/>
      <c r="L8069" s="4">
        <v>1</v>
      </c>
      <c r="M8069" s="4" t="s">
        <v>1447</v>
      </c>
      <c r="N8069" s="4"/>
    </row>
    <row r="8070" spans="1:14" hidden="1" x14ac:dyDescent="0.3">
      <c r="A8070" s="4" t="s">
        <v>603</v>
      </c>
      <c r="B8070" s="4">
        <v>69</v>
      </c>
      <c r="C8070" s="4">
        <v>69</v>
      </c>
      <c r="D8070" s="4">
        <v>433</v>
      </c>
      <c r="E8070" s="4" t="s">
        <v>861</v>
      </c>
      <c r="F8070" s="4" t="s">
        <v>919</v>
      </c>
      <c r="G8070" s="4" t="s">
        <v>1448</v>
      </c>
      <c r="H8070" s="30">
        <v>38.225454960307665</v>
      </c>
      <c r="I8070" s="4">
        <v>1.9356153338543352</v>
      </c>
      <c r="J8070" s="4" t="s">
        <v>1440</v>
      </c>
      <c r="K8070" s="4"/>
      <c r="L8070" s="4">
        <v>1</v>
      </c>
      <c r="M8070" s="4" t="s">
        <v>1447</v>
      </c>
      <c r="N8070" s="4"/>
    </row>
    <row r="8071" spans="1:14" hidden="1" x14ac:dyDescent="0.3">
      <c r="A8071" s="4" t="s">
        <v>603</v>
      </c>
      <c r="B8071" s="4">
        <v>69</v>
      </c>
      <c r="C8071" s="4">
        <v>69</v>
      </c>
      <c r="D8071" s="4">
        <v>433</v>
      </c>
      <c r="E8071" s="4" t="s">
        <v>861</v>
      </c>
      <c r="F8071" s="4" t="s">
        <v>920</v>
      </c>
      <c r="G8071" s="4" t="s">
        <v>1448</v>
      </c>
      <c r="H8071" s="30">
        <v>28.657731756033296</v>
      </c>
      <c r="I8071" s="4">
        <v>1.6112743601498216</v>
      </c>
      <c r="J8071" s="4" t="s">
        <v>1440</v>
      </c>
      <c r="K8071" s="4"/>
      <c r="L8071" s="4">
        <v>1</v>
      </c>
      <c r="M8071" s="4" t="s">
        <v>1447</v>
      </c>
      <c r="N8071" s="4"/>
    </row>
    <row r="8072" spans="1:14" hidden="1" x14ac:dyDescent="0.3">
      <c r="A8072" s="4" t="s">
        <v>603</v>
      </c>
      <c r="B8072" s="4">
        <v>69</v>
      </c>
      <c r="C8072" s="4">
        <v>69</v>
      </c>
      <c r="D8072" s="4">
        <v>433</v>
      </c>
      <c r="E8072" s="4" t="s">
        <v>861</v>
      </c>
      <c r="F8072" s="4" t="s">
        <v>921</v>
      </c>
      <c r="G8072" s="4" t="s">
        <v>1448</v>
      </c>
      <c r="H8072" s="30">
        <v>32.408925262900468</v>
      </c>
      <c r="I8072" s="4">
        <v>1.8642104299249387</v>
      </c>
      <c r="J8072" s="4" t="s">
        <v>1440</v>
      </c>
      <c r="K8072" s="4"/>
      <c r="L8072" s="4">
        <v>1</v>
      </c>
      <c r="M8072" s="4" t="s">
        <v>1447</v>
      </c>
      <c r="N8072" s="4"/>
    </row>
    <row r="8073" spans="1:14" hidden="1" x14ac:dyDescent="0.3">
      <c r="A8073" s="4" t="s">
        <v>603</v>
      </c>
      <c r="B8073" s="4">
        <v>69</v>
      </c>
      <c r="C8073" s="4">
        <v>69</v>
      </c>
      <c r="D8073" s="4">
        <v>433</v>
      </c>
      <c r="E8073" s="4" t="s">
        <v>861</v>
      </c>
      <c r="F8073" s="4" t="s">
        <v>1134</v>
      </c>
      <c r="G8073" s="4" t="s">
        <v>1448</v>
      </c>
      <c r="H8073" s="30">
        <v>28.118807279985223</v>
      </c>
      <c r="I8073" s="4">
        <v>1.6031899386178934</v>
      </c>
      <c r="J8073" s="4" t="s">
        <v>1440</v>
      </c>
      <c r="K8073" s="4"/>
      <c r="L8073" s="4">
        <v>1</v>
      </c>
      <c r="M8073" s="4" t="s">
        <v>1447</v>
      </c>
      <c r="N8073" s="4"/>
    </row>
    <row r="8074" spans="1:14" hidden="1" x14ac:dyDescent="0.3">
      <c r="A8074" s="4" t="s">
        <v>603</v>
      </c>
      <c r="B8074" s="4">
        <v>69</v>
      </c>
      <c r="C8074" s="4">
        <v>69</v>
      </c>
      <c r="D8074" s="4">
        <v>433</v>
      </c>
      <c r="E8074" s="4" t="s">
        <v>861</v>
      </c>
      <c r="F8074" s="4" t="s">
        <v>1141</v>
      </c>
      <c r="G8074" s="4" t="s">
        <v>1448</v>
      </c>
      <c r="H8074" s="30">
        <v>29.868452506852378</v>
      </c>
      <c r="I8074" s="4">
        <v>1.5513063702183476</v>
      </c>
      <c r="J8074" s="4" t="s">
        <v>1440</v>
      </c>
      <c r="K8074" s="4"/>
      <c r="L8074" s="4">
        <v>1</v>
      </c>
      <c r="M8074" s="4" t="s">
        <v>1447</v>
      </c>
      <c r="N8074" s="4"/>
    </row>
    <row r="8075" spans="1:14" hidden="1" x14ac:dyDescent="0.3">
      <c r="A8075" s="4" t="s">
        <v>603</v>
      </c>
      <c r="B8075" s="4">
        <v>69</v>
      </c>
      <c r="C8075" s="4">
        <v>69</v>
      </c>
      <c r="D8075" s="4">
        <v>433</v>
      </c>
      <c r="E8075" s="4" t="s">
        <v>861</v>
      </c>
      <c r="F8075" s="4" t="s">
        <v>1142</v>
      </c>
      <c r="G8075" s="4" t="s">
        <v>1448</v>
      </c>
      <c r="H8075" s="30">
        <v>29.456968952117464</v>
      </c>
      <c r="I8075" s="4">
        <v>1.3808119930710481</v>
      </c>
      <c r="J8075" s="4" t="s">
        <v>1440</v>
      </c>
      <c r="K8075" s="4"/>
      <c r="L8075" s="4">
        <v>1</v>
      </c>
      <c r="M8075" s="4" t="s">
        <v>1447</v>
      </c>
      <c r="N8075" s="4"/>
    </row>
    <row r="8076" spans="1:14" hidden="1" x14ac:dyDescent="0.3">
      <c r="A8076" s="4" t="s">
        <v>603</v>
      </c>
      <c r="B8076" s="4">
        <v>69</v>
      </c>
      <c r="C8076" s="4">
        <v>69</v>
      </c>
      <c r="D8076" s="4">
        <v>433</v>
      </c>
      <c r="E8076" s="4" t="s">
        <v>861</v>
      </c>
      <c r="F8076" s="4" t="s">
        <v>1143</v>
      </c>
      <c r="G8076" s="4" t="s">
        <v>1448</v>
      </c>
      <c r="H8076" s="30">
        <v>29.69773347149933</v>
      </c>
      <c r="I8076" s="4">
        <v>1.5721163961993412</v>
      </c>
      <c r="J8076" s="4" t="s">
        <v>1440</v>
      </c>
      <c r="K8076" s="4"/>
      <c r="L8076" s="4">
        <v>1</v>
      </c>
      <c r="M8076" s="4" t="s">
        <v>1447</v>
      </c>
      <c r="N8076" s="4"/>
    </row>
    <row r="8077" spans="1:14" hidden="1" x14ac:dyDescent="0.3">
      <c r="A8077" s="4" t="s">
        <v>603</v>
      </c>
      <c r="B8077" s="4">
        <v>69</v>
      </c>
      <c r="C8077" s="4">
        <v>69</v>
      </c>
      <c r="D8077" s="4">
        <v>433</v>
      </c>
      <c r="E8077" s="4" t="s">
        <v>861</v>
      </c>
      <c r="F8077" s="4" t="s">
        <v>1144</v>
      </c>
      <c r="G8077" s="4" t="s">
        <v>1448</v>
      </c>
      <c r="H8077" s="30">
        <v>29.931703355413809</v>
      </c>
      <c r="I8077" s="4">
        <v>1.6931169038639686</v>
      </c>
      <c r="J8077" s="4" t="s">
        <v>1440</v>
      </c>
      <c r="K8077" s="4"/>
      <c r="L8077" s="4">
        <v>1</v>
      </c>
      <c r="M8077" s="4" t="s">
        <v>1447</v>
      </c>
      <c r="N8077" s="4"/>
    </row>
    <row r="8078" spans="1:14" hidden="1" x14ac:dyDescent="0.3">
      <c r="A8078" s="4" t="s">
        <v>603</v>
      </c>
      <c r="B8078" s="4">
        <v>69</v>
      </c>
      <c r="C8078" s="4">
        <v>69</v>
      </c>
      <c r="D8078" s="4">
        <v>433</v>
      </c>
      <c r="E8078" s="4" t="s">
        <v>861</v>
      </c>
      <c r="F8078" s="4" t="s">
        <v>1136</v>
      </c>
      <c r="G8078" s="4" t="s">
        <v>1448</v>
      </c>
      <c r="H8078" s="30">
        <v>28.566719324547051</v>
      </c>
      <c r="I8078" s="4">
        <v>1.5298891184125574</v>
      </c>
      <c r="J8078" s="4" t="s">
        <v>1440</v>
      </c>
      <c r="K8078" s="4"/>
      <c r="L8078" s="4">
        <v>1</v>
      </c>
      <c r="M8078" s="4" t="s">
        <v>1447</v>
      </c>
      <c r="N8078" s="4"/>
    </row>
    <row r="8079" spans="1:14" hidden="1" x14ac:dyDescent="0.3">
      <c r="A8079" s="4" t="s">
        <v>603</v>
      </c>
      <c r="B8079" s="4">
        <v>69</v>
      </c>
      <c r="C8079" s="4">
        <v>69</v>
      </c>
      <c r="D8079" s="4">
        <v>433</v>
      </c>
      <c r="E8079" s="4" t="s">
        <v>861</v>
      </c>
      <c r="F8079" s="4" t="s">
        <v>922</v>
      </c>
      <c r="G8079" s="4" t="s">
        <v>964</v>
      </c>
      <c r="H8079" s="30">
        <v>40.397521409395793</v>
      </c>
      <c r="I8079" s="30">
        <v>3.8013743903171493</v>
      </c>
      <c r="J8079" s="4" t="s">
        <v>1440</v>
      </c>
      <c r="K8079" s="4"/>
      <c r="L8079" s="4">
        <v>1</v>
      </c>
      <c r="M8079" s="4" t="s">
        <v>1447</v>
      </c>
      <c r="N8079" s="4"/>
    </row>
    <row r="8080" spans="1:14" hidden="1" x14ac:dyDescent="0.3">
      <c r="A8080" s="4" t="s">
        <v>603</v>
      </c>
      <c r="B8080" s="4">
        <v>69</v>
      </c>
      <c r="C8080" s="4">
        <v>69</v>
      </c>
      <c r="D8080" s="4">
        <v>433</v>
      </c>
      <c r="E8080" s="4" t="s">
        <v>861</v>
      </c>
      <c r="F8080" s="4" t="s">
        <v>904</v>
      </c>
      <c r="G8080" s="4" t="s">
        <v>964</v>
      </c>
      <c r="H8080" s="30">
        <v>48.757409132947217</v>
      </c>
      <c r="I8080" s="30">
        <v>5.0474313696220445</v>
      </c>
      <c r="J8080" s="4" t="s">
        <v>1440</v>
      </c>
      <c r="K8080" s="4"/>
      <c r="L8080" s="4">
        <v>1</v>
      </c>
      <c r="M8080" s="4" t="s">
        <v>1447</v>
      </c>
      <c r="N8080" s="4"/>
    </row>
    <row r="8081" spans="1:14" hidden="1" x14ac:dyDescent="0.3">
      <c r="A8081" s="4" t="s">
        <v>603</v>
      </c>
      <c r="B8081" s="4">
        <v>69</v>
      </c>
      <c r="C8081" s="4">
        <v>69</v>
      </c>
      <c r="D8081" s="4">
        <v>433</v>
      </c>
      <c r="E8081" s="4" t="s">
        <v>861</v>
      </c>
      <c r="F8081" s="4" t="s">
        <v>905</v>
      </c>
      <c r="G8081" s="4" t="s">
        <v>964</v>
      </c>
      <c r="H8081" s="30">
        <v>46.917906270502598</v>
      </c>
      <c r="I8081" s="30">
        <v>3.7306388207041761</v>
      </c>
      <c r="J8081" s="4" t="s">
        <v>1440</v>
      </c>
      <c r="K8081" s="4"/>
      <c r="L8081" s="4">
        <v>1</v>
      </c>
      <c r="M8081" s="4" t="s">
        <v>1447</v>
      </c>
      <c r="N8081" s="4"/>
    </row>
    <row r="8082" spans="1:14" hidden="1" x14ac:dyDescent="0.3">
      <c r="A8082" s="4" t="s">
        <v>603</v>
      </c>
      <c r="B8082" s="4">
        <v>69</v>
      </c>
      <c r="C8082" s="4">
        <v>69</v>
      </c>
      <c r="D8082" s="4">
        <v>433</v>
      </c>
      <c r="E8082" s="4" t="s">
        <v>861</v>
      </c>
      <c r="F8082" s="4" t="s">
        <v>906</v>
      </c>
      <c r="G8082" s="4" t="s">
        <v>964</v>
      </c>
      <c r="H8082" s="30">
        <v>42.525304136575386</v>
      </c>
      <c r="I8082" s="30">
        <v>3.4903796234026805</v>
      </c>
      <c r="J8082" s="4" t="s">
        <v>1440</v>
      </c>
      <c r="K8082" s="4"/>
      <c r="L8082" s="4">
        <v>1</v>
      </c>
      <c r="M8082" s="4" t="s">
        <v>1447</v>
      </c>
      <c r="N8082" s="4"/>
    </row>
    <row r="8083" spans="1:14" hidden="1" x14ac:dyDescent="0.3">
      <c r="A8083" s="4" t="s">
        <v>603</v>
      </c>
      <c r="B8083" s="4">
        <v>69</v>
      </c>
      <c r="C8083" s="4">
        <v>69</v>
      </c>
      <c r="D8083" s="4">
        <v>433</v>
      </c>
      <c r="E8083" s="4" t="s">
        <v>861</v>
      </c>
      <c r="F8083" s="4" t="s">
        <v>903</v>
      </c>
      <c r="G8083" s="4" t="s">
        <v>964</v>
      </c>
      <c r="H8083" s="30">
        <v>44.095663238707431</v>
      </c>
      <c r="I8083" s="30">
        <v>3.9717325064511044</v>
      </c>
      <c r="J8083" s="4" t="s">
        <v>1440</v>
      </c>
      <c r="K8083" s="4"/>
      <c r="L8083" s="4">
        <v>1</v>
      </c>
      <c r="M8083" s="4" t="s">
        <v>1447</v>
      </c>
      <c r="N8083" s="4"/>
    </row>
    <row r="8084" spans="1:14" hidden="1" x14ac:dyDescent="0.3">
      <c r="A8084" s="4" t="s">
        <v>603</v>
      </c>
      <c r="B8084" s="4">
        <v>69</v>
      </c>
      <c r="C8084" s="4">
        <v>69</v>
      </c>
      <c r="D8084" s="4">
        <v>433</v>
      </c>
      <c r="E8084" s="4" t="s">
        <v>861</v>
      </c>
      <c r="F8084" s="4" t="s">
        <v>907</v>
      </c>
      <c r="G8084" s="4" t="s">
        <v>964</v>
      </c>
      <c r="H8084" s="30">
        <v>27.63907574485096</v>
      </c>
      <c r="I8084" s="30">
        <v>3.408659906314726</v>
      </c>
      <c r="J8084" s="4" t="s">
        <v>1440</v>
      </c>
      <c r="K8084" s="4"/>
      <c r="L8084" s="4">
        <v>1</v>
      </c>
      <c r="M8084" s="4" t="s">
        <v>1447</v>
      </c>
      <c r="N8084" s="4"/>
    </row>
    <row r="8085" spans="1:14" hidden="1" x14ac:dyDescent="0.3">
      <c r="A8085" s="4" t="s">
        <v>603</v>
      </c>
      <c r="B8085" s="4">
        <v>69</v>
      </c>
      <c r="C8085" s="4">
        <v>69</v>
      </c>
      <c r="D8085" s="4">
        <v>433</v>
      </c>
      <c r="E8085" s="4" t="s">
        <v>861</v>
      </c>
      <c r="F8085" s="4" t="s">
        <v>908</v>
      </c>
      <c r="G8085" s="4" t="s">
        <v>964</v>
      </c>
      <c r="H8085" s="30">
        <v>23.966558684010057</v>
      </c>
      <c r="I8085" s="30">
        <v>3.1722926728543515</v>
      </c>
      <c r="J8085" s="4" t="s">
        <v>1440</v>
      </c>
      <c r="K8085" s="4"/>
      <c r="L8085" s="4">
        <v>1</v>
      </c>
      <c r="M8085" s="4" t="s">
        <v>1447</v>
      </c>
      <c r="N8085" s="4"/>
    </row>
    <row r="8086" spans="1:14" hidden="1" x14ac:dyDescent="0.3">
      <c r="A8086" s="4" t="s">
        <v>603</v>
      </c>
      <c r="B8086" s="4">
        <v>69</v>
      </c>
      <c r="C8086" s="4">
        <v>69</v>
      </c>
      <c r="D8086" s="4">
        <v>433</v>
      </c>
      <c r="E8086" s="4" t="s">
        <v>861</v>
      </c>
      <c r="F8086" s="4" t="s">
        <v>909</v>
      </c>
      <c r="G8086" s="4" t="s">
        <v>964</v>
      </c>
      <c r="H8086" s="30">
        <v>20.804764245406968</v>
      </c>
      <c r="I8086" s="30">
        <v>2.9561088449262924</v>
      </c>
      <c r="J8086" s="4" t="s">
        <v>1440</v>
      </c>
      <c r="K8086" s="4"/>
      <c r="L8086" s="4">
        <v>1</v>
      </c>
      <c r="M8086" s="4" t="s">
        <v>1447</v>
      </c>
      <c r="N8086" s="4"/>
    </row>
    <row r="8087" spans="1:14" hidden="1" x14ac:dyDescent="0.3">
      <c r="A8087" s="4" t="s">
        <v>603</v>
      </c>
      <c r="B8087" s="4">
        <v>69</v>
      </c>
      <c r="C8087" s="4">
        <v>69</v>
      </c>
      <c r="D8087" s="4">
        <v>433</v>
      </c>
      <c r="E8087" s="4" t="s">
        <v>861</v>
      </c>
      <c r="F8087" s="4" t="s">
        <v>910</v>
      </c>
      <c r="G8087" s="4" t="s">
        <v>964</v>
      </c>
      <c r="H8087" s="30">
        <v>28.486734324174247</v>
      </c>
      <c r="I8087" s="30">
        <v>3.8697613003234004</v>
      </c>
      <c r="J8087" s="4" t="s">
        <v>1440</v>
      </c>
      <c r="K8087" s="4"/>
      <c r="L8087" s="4">
        <v>1</v>
      </c>
      <c r="M8087" s="4" t="s">
        <v>1447</v>
      </c>
      <c r="N8087" s="4"/>
    </row>
    <row r="8088" spans="1:14" hidden="1" x14ac:dyDescent="0.3">
      <c r="A8088" s="4" t="s">
        <v>603</v>
      </c>
      <c r="B8088" s="4">
        <v>69</v>
      </c>
      <c r="C8088" s="4">
        <v>69</v>
      </c>
      <c r="D8088" s="4">
        <v>433</v>
      </c>
      <c r="E8088" s="4" t="s">
        <v>861</v>
      </c>
      <c r="F8088" s="4" t="s">
        <v>911</v>
      </c>
      <c r="G8088" s="4" t="s">
        <v>964</v>
      </c>
      <c r="H8088" s="30">
        <v>46.59898354505674</v>
      </c>
      <c r="I8088" s="30">
        <v>4.6777352375056127</v>
      </c>
      <c r="J8088" s="4" t="s">
        <v>1440</v>
      </c>
      <c r="K8088" s="4"/>
      <c r="L8088" s="4">
        <v>1</v>
      </c>
      <c r="M8088" s="4" t="s">
        <v>1447</v>
      </c>
      <c r="N8088" s="4"/>
    </row>
    <row r="8089" spans="1:14" hidden="1" x14ac:dyDescent="0.3">
      <c r="A8089" s="4" t="s">
        <v>603</v>
      </c>
      <c r="B8089" s="4">
        <v>69</v>
      </c>
      <c r="C8089" s="4">
        <v>69</v>
      </c>
      <c r="D8089" s="4">
        <v>433</v>
      </c>
      <c r="E8089" s="4" t="s">
        <v>861</v>
      </c>
      <c r="F8089" s="4" t="s">
        <v>912</v>
      </c>
      <c r="G8089" s="4" t="s">
        <v>964</v>
      </c>
      <c r="H8089" s="30">
        <v>44.690535622361608</v>
      </c>
      <c r="I8089" s="30">
        <v>4.6710378920086262</v>
      </c>
      <c r="J8089" s="4" t="s">
        <v>1440</v>
      </c>
      <c r="K8089" s="4"/>
      <c r="L8089" s="4">
        <v>1</v>
      </c>
      <c r="M8089" s="4" t="s">
        <v>1447</v>
      </c>
      <c r="N8089" s="4"/>
    </row>
    <row r="8090" spans="1:14" hidden="1" x14ac:dyDescent="0.3">
      <c r="A8090" s="4" t="s">
        <v>603</v>
      </c>
      <c r="B8090" s="4">
        <v>69</v>
      </c>
      <c r="C8090" s="4">
        <v>69</v>
      </c>
      <c r="D8090" s="4">
        <v>433</v>
      </c>
      <c r="E8090" s="4" t="s">
        <v>861</v>
      </c>
      <c r="F8090" s="4" t="s">
        <v>913</v>
      </c>
      <c r="G8090" s="4" t="s">
        <v>964</v>
      </c>
      <c r="H8090" s="30">
        <v>44.89875761522606</v>
      </c>
      <c r="I8090" s="30">
        <v>4.0070736420992867</v>
      </c>
      <c r="J8090" s="4" t="s">
        <v>1440</v>
      </c>
      <c r="K8090" s="4"/>
      <c r="L8090" s="4">
        <v>1</v>
      </c>
      <c r="M8090" s="4" t="s">
        <v>1447</v>
      </c>
      <c r="N8090" s="4"/>
    </row>
    <row r="8091" spans="1:14" hidden="1" x14ac:dyDescent="0.3">
      <c r="A8091" s="4" t="s">
        <v>603</v>
      </c>
      <c r="B8091" s="4">
        <v>69</v>
      </c>
      <c r="C8091" s="4">
        <v>69</v>
      </c>
      <c r="D8091" s="4">
        <v>433</v>
      </c>
      <c r="E8091" s="4" t="s">
        <v>861</v>
      </c>
      <c r="F8091" s="4" t="s">
        <v>914</v>
      </c>
      <c r="G8091" s="4" t="s">
        <v>964</v>
      </c>
      <c r="H8091" s="30">
        <v>37.709379827567702</v>
      </c>
      <c r="I8091" s="30">
        <v>3.2586287290717713</v>
      </c>
      <c r="J8091" s="4" t="s">
        <v>1440</v>
      </c>
      <c r="K8091" s="4"/>
      <c r="L8091" s="4">
        <v>1</v>
      </c>
      <c r="M8091" s="4" t="s">
        <v>1447</v>
      </c>
      <c r="N8091" s="4"/>
    </row>
    <row r="8092" spans="1:14" hidden="1" x14ac:dyDescent="0.3">
      <c r="A8092" s="4" t="s">
        <v>603</v>
      </c>
      <c r="B8092" s="4">
        <v>69</v>
      </c>
      <c r="C8092" s="4">
        <v>69</v>
      </c>
      <c r="D8092" s="4">
        <v>433</v>
      </c>
      <c r="E8092" s="4" t="s">
        <v>861</v>
      </c>
      <c r="F8092" s="4" t="s">
        <v>915</v>
      </c>
      <c r="G8092" s="4" t="s">
        <v>964</v>
      </c>
      <c r="H8092" s="30">
        <v>25.672969538617739</v>
      </c>
      <c r="I8092" s="30">
        <v>3.5900684235388209</v>
      </c>
      <c r="J8092" s="4" t="s">
        <v>1440</v>
      </c>
      <c r="K8092" s="4"/>
      <c r="L8092" s="4">
        <v>1</v>
      </c>
      <c r="M8092" s="4" t="s">
        <v>1447</v>
      </c>
      <c r="N8092" s="4"/>
    </row>
    <row r="8093" spans="1:14" hidden="1" x14ac:dyDescent="0.3">
      <c r="A8093" s="4" t="s">
        <v>603</v>
      </c>
      <c r="B8093" s="4">
        <v>69</v>
      </c>
      <c r="C8093" s="4">
        <v>69</v>
      </c>
      <c r="D8093" s="4">
        <v>433</v>
      </c>
      <c r="E8093" s="4" t="s">
        <v>861</v>
      </c>
      <c r="F8093" s="4" t="s">
        <v>916</v>
      </c>
      <c r="G8093" s="4" t="s">
        <v>964</v>
      </c>
      <c r="H8093" s="30">
        <v>44.584783659776889</v>
      </c>
      <c r="I8093" s="30">
        <v>3.4638680607841228</v>
      </c>
      <c r="J8093" s="4" t="s">
        <v>1440</v>
      </c>
      <c r="K8093" s="4"/>
      <c r="L8093" s="4">
        <v>1</v>
      </c>
      <c r="M8093" s="4" t="s">
        <v>1447</v>
      </c>
      <c r="N8093" s="4"/>
    </row>
    <row r="8094" spans="1:14" hidden="1" x14ac:dyDescent="0.3">
      <c r="A8094" s="4" t="s">
        <v>603</v>
      </c>
      <c r="B8094" s="4">
        <v>69</v>
      </c>
      <c r="C8094" s="4">
        <v>69</v>
      </c>
      <c r="D8094" s="4">
        <v>433</v>
      </c>
      <c r="E8094" s="4" t="s">
        <v>861</v>
      </c>
      <c r="F8094" s="4" t="s">
        <v>917</v>
      </c>
      <c r="G8094" s="4" t="s">
        <v>964</v>
      </c>
      <c r="H8094" s="30">
        <v>40.522814929109444</v>
      </c>
      <c r="I8094" s="30">
        <v>3.2429732829110169</v>
      </c>
      <c r="J8094" s="4" t="s">
        <v>1440</v>
      </c>
      <c r="K8094" s="4"/>
      <c r="L8094" s="4">
        <v>1</v>
      </c>
      <c r="M8094" s="4" t="s">
        <v>1447</v>
      </c>
      <c r="N8094" s="4"/>
    </row>
    <row r="8095" spans="1:14" hidden="1" x14ac:dyDescent="0.3">
      <c r="A8095" s="4" t="s">
        <v>603</v>
      </c>
      <c r="B8095" s="4">
        <v>69</v>
      </c>
      <c r="C8095" s="4">
        <v>69</v>
      </c>
      <c r="D8095" s="4">
        <v>433</v>
      </c>
      <c r="E8095" s="4" t="s">
        <v>861</v>
      </c>
      <c r="F8095" s="4" t="s">
        <v>918</v>
      </c>
      <c r="G8095" s="4" t="s">
        <v>964</v>
      </c>
      <c r="H8095" s="30">
        <v>15.710696769137773</v>
      </c>
      <c r="I8095" s="30">
        <v>2.6278526797000765</v>
      </c>
      <c r="J8095" s="4" t="s">
        <v>1440</v>
      </c>
      <c r="K8095" s="4"/>
      <c r="L8095" s="4">
        <v>1</v>
      </c>
      <c r="M8095" s="4" t="s">
        <v>1447</v>
      </c>
      <c r="N8095" s="4"/>
    </row>
    <row r="8096" spans="1:14" hidden="1" x14ac:dyDescent="0.3">
      <c r="A8096" s="4" t="s">
        <v>603</v>
      </c>
      <c r="B8096" s="4">
        <v>69</v>
      </c>
      <c r="C8096" s="4">
        <v>69</v>
      </c>
      <c r="D8096" s="4">
        <v>433</v>
      </c>
      <c r="E8096" s="4" t="s">
        <v>861</v>
      </c>
      <c r="F8096" s="4" t="s">
        <v>919</v>
      </c>
      <c r="G8096" s="4" t="s">
        <v>964</v>
      </c>
      <c r="H8096" s="30">
        <v>8.9520574785717919</v>
      </c>
      <c r="I8096" s="30">
        <v>2.4829126006642479</v>
      </c>
      <c r="J8096" s="4" t="s">
        <v>1440</v>
      </c>
      <c r="K8096" s="4"/>
      <c r="L8096" s="4">
        <v>1</v>
      </c>
      <c r="M8096" s="4" t="s">
        <v>1447</v>
      </c>
      <c r="N8096" s="4"/>
    </row>
    <row r="8097" spans="1:14" hidden="1" x14ac:dyDescent="0.3">
      <c r="A8097" s="42" t="s">
        <v>602</v>
      </c>
      <c r="B8097" s="42">
        <v>79</v>
      </c>
      <c r="C8097" s="42">
        <v>79</v>
      </c>
      <c r="D8097" s="5">
        <v>433</v>
      </c>
      <c r="E8097" s="4" t="s">
        <v>861</v>
      </c>
      <c r="F8097" s="4" t="s">
        <v>922</v>
      </c>
      <c r="G8097" s="4" t="s">
        <v>857</v>
      </c>
      <c r="H8097" s="30">
        <v>9.8530000000000015</v>
      </c>
      <c r="I8097" s="4"/>
      <c r="J8097" s="4" t="s">
        <v>1505</v>
      </c>
      <c r="K8097" s="4"/>
      <c r="L8097" s="4">
        <v>1</v>
      </c>
      <c r="M8097" s="4" t="s">
        <v>1506</v>
      </c>
      <c r="N8097" s="4" t="s">
        <v>1507</v>
      </c>
    </row>
    <row r="8098" spans="1:14" hidden="1" x14ac:dyDescent="0.3">
      <c r="A8098" s="42" t="s">
        <v>602</v>
      </c>
      <c r="B8098" s="42">
        <v>79</v>
      </c>
      <c r="C8098" s="42">
        <v>79</v>
      </c>
      <c r="D8098" s="5">
        <v>433</v>
      </c>
      <c r="E8098" s="4" t="s">
        <v>861</v>
      </c>
      <c r="F8098" s="4" t="s">
        <v>904</v>
      </c>
      <c r="G8098" s="4" t="s">
        <v>857</v>
      </c>
      <c r="H8098" s="30">
        <v>10.499000000000001</v>
      </c>
      <c r="I8098" s="4"/>
      <c r="J8098" s="4" t="s">
        <v>1505</v>
      </c>
      <c r="K8098" s="4"/>
      <c r="L8098" s="4">
        <v>1</v>
      </c>
      <c r="M8098" s="4" t="s">
        <v>1506</v>
      </c>
      <c r="N8098" s="4" t="s">
        <v>1507</v>
      </c>
    </row>
    <row r="8099" spans="1:14" hidden="1" x14ac:dyDescent="0.3">
      <c r="A8099" s="42" t="s">
        <v>602</v>
      </c>
      <c r="B8099" s="42">
        <v>79</v>
      </c>
      <c r="C8099" s="42">
        <v>79</v>
      </c>
      <c r="D8099" s="5">
        <v>433</v>
      </c>
      <c r="E8099" s="4" t="s">
        <v>861</v>
      </c>
      <c r="F8099" s="4" t="s">
        <v>905</v>
      </c>
      <c r="G8099" s="4" t="s">
        <v>857</v>
      </c>
      <c r="H8099" s="30">
        <v>9.4159999999999986</v>
      </c>
      <c r="I8099" s="4"/>
      <c r="J8099" s="4" t="s">
        <v>1505</v>
      </c>
      <c r="K8099" s="4"/>
      <c r="L8099" s="4">
        <v>1</v>
      </c>
      <c r="M8099" s="4" t="s">
        <v>1506</v>
      </c>
      <c r="N8099" s="4" t="s">
        <v>1507</v>
      </c>
    </row>
    <row r="8100" spans="1:14" hidden="1" x14ac:dyDescent="0.3">
      <c r="A8100" s="42" t="s">
        <v>602</v>
      </c>
      <c r="B8100" s="42">
        <v>79</v>
      </c>
      <c r="C8100" s="42">
        <v>79</v>
      </c>
      <c r="D8100" s="5">
        <v>433</v>
      </c>
      <c r="E8100" s="4" t="s">
        <v>861</v>
      </c>
      <c r="F8100" s="4" t="s">
        <v>906</v>
      </c>
      <c r="G8100" s="4" t="s">
        <v>857</v>
      </c>
      <c r="H8100" s="30">
        <v>8.594000000000003</v>
      </c>
      <c r="I8100" s="4"/>
      <c r="J8100" s="4" t="s">
        <v>1505</v>
      </c>
      <c r="K8100" s="4"/>
      <c r="L8100" s="4">
        <v>1</v>
      </c>
      <c r="M8100" s="4" t="s">
        <v>1506</v>
      </c>
      <c r="N8100" s="4" t="s">
        <v>1507</v>
      </c>
    </row>
    <row r="8101" spans="1:14" hidden="1" x14ac:dyDescent="0.3">
      <c r="A8101" s="42" t="s">
        <v>602</v>
      </c>
      <c r="B8101" s="42">
        <v>79</v>
      </c>
      <c r="C8101" s="42">
        <v>79</v>
      </c>
      <c r="D8101" s="5">
        <v>433</v>
      </c>
      <c r="E8101" s="4" t="s">
        <v>861</v>
      </c>
      <c r="F8101" s="4" t="s">
        <v>903</v>
      </c>
      <c r="G8101" s="4" t="s">
        <v>857</v>
      </c>
      <c r="H8101" s="30">
        <v>10.946000000000002</v>
      </c>
      <c r="I8101" s="4"/>
      <c r="J8101" s="4" t="s">
        <v>1505</v>
      </c>
      <c r="K8101" s="4"/>
      <c r="L8101" s="4">
        <v>1</v>
      </c>
      <c r="M8101" s="4" t="s">
        <v>1506</v>
      </c>
      <c r="N8101" s="4" t="s">
        <v>1507</v>
      </c>
    </row>
    <row r="8102" spans="1:14" hidden="1" x14ac:dyDescent="0.3">
      <c r="A8102" s="42" t="s">
        <v>602</v>
      </c>
      <c r="B8102" s="42">
        <v>79</v>
      </c>
      <c r="C8102" s="42">
        <v>79</v>
      </c>
      <c r="D8102" s="5">
        <v>433</v>
      </c>
      <c r="E8102" s="4" t="s">
        <v>861</v>
      </c>
      <c r="F8102" s="43" t="s">
        <v>922</v>
      </c>
      <c r="G8102" s="4" t="s">
        <v>853</v>
      </c>
      <c r="H8102" s="30">
        <v>7.07</v>
      </c>
      <c r="I8102" s="44"/>
      <c r="J8102" s="4" t="s">
        <v>856</v>
      </c>
      <c r="K8102" s="4"/>
      <c r="L8102" s="25">
        <v>1</v>
      </c>
      <c r="M8102" s="4" t="s">
        <v>1503</v>
      </c>
      <c r="N8102" s="4" t="s">
        <v>1504</v>
      </c>
    </row>
    <row r="8103" spans="1:14" hidden="1" x14ac:dyDescent="0.3">
      <c r="A8103" s="42" t="s">
        <v>602</v>
      </c>
      <c r="B8103" s="42">
        <v>79</v>
      </c>
      <c r="C8103" s="42">
        <v>79</v>
      </c>
      <c r="D8103" s="5">
        <v>433</v>
      </c>
      <c r="E8103" s="4" t="s">
        <v>861</v>
      </c>
      <c r="F8103" s="43" t="s">
        <v>904</v>
      </c>
      <c r="G8103" s="4" t="s">
        <v>853</v>
      </c>
      <c r="H8103" s="30">
        <v>1.56</v>
      </c>
      <c r="I8103" s="44"/>
      <c r="J8103" s="4" t="s">
        <v>856</v>
      </c>
      <c r="K8103" s="4"/>
      <c r="L8103" s="25">
        <v>1</v>
      </c>
      <c r="M8103" s="4" t="s">
        <v>1503</v>
      </c>
      <c r="N8103" s="4" t="s">
        <v>1504</v>
      </c>
    </row>
    <row r="8104" spans="1:14" hidden="1" x14ac:dyDescent="0.3">
      <c r="A8104" s="42" t="s">
        <v>602</v>
      </c>
      <c r="B8104" s="42">
        <v>79</v>
      </c>
      <c r="C8104" s="42">
        <v>79</v>
      </c>
      <c r="D8104" s="5">
        <v>433</v>
      </c>
      <c r="E8104" s="4" t="s">
        <v>861</v>
      </c>
      <c r="F8104" s="43" t="s">
        <v>905</v>
      </c>
      <c r="G8104" s="4" t="s">
        <v>853</v>
      </c>
      <c r="H8104" s="30">
        <v>0</v>
      </c>
      <c r="I8104" s="44"/>
      <c r="J8104" s="4" t="s">
        <v>856</v>
      </c>
      <c r="K8104" s="4"/>
      <c r="L8104" s="25">
        <v>1</v>
      </c>
      <c r="M8104" s="4" t="s">
        <v>1503</v>
      </c>
      <c r="N8104" s="4" t="s">
        <v>1504</v>
      </c>
    </row>
    <row r="8105" spans="1:14" hidden="1" x14ac:dyDescent="0.3">
      <c r="A8105" s="42" t="s">
        <v>602</v>
      </c>
      <c r="B8105" s="42">
        <v>79</v>
      </c>
      <c r="C8105" s="42">
        <v>79</v>
      </c>
      <c r="D8105" s="5">
        <v>433</v>
      </c>
      <c r="E8105" s="4" t="s">
        <v>861</v>
      </c>
      <c r="F8105" s="43" t="s">
        <v>906</v>
      </c>
      <c r="G8105" s="4" t="s">
        <v>853</v>
      </c>
      <c r="H8105" s="30">
        <v>6.42</v>
      </c>
      <c r="I8105" s="44"/>
      <c r="J8105" s="4" t="s">
        <v>856</v>
      </c>
      <c r="K8105" s="4"/>
      <c r="L8105" s="25">
        <v>1</v>
      </c>
      <c r="M8105" s="4" t="s">
        <v>1503</v>
      </c>
      <c r="N8105" s="4" t="s">
        <v>1504</v>
      </c>
    </row>
    <row r="8106" spans="1:14" hidden="1" x14ac:dyDescent="0.3">
      <c r="A8106" s="42" t="s">
        <v>602</v>
      </c>
      <c r="B8106" s="42">
        <v>79</v>
      </c>
      <c r="C8106" s="42">
        <v>79</v>
      </c>
      <c r="D8106" s="5">
        <v>433</v>
      </c>
      <c r="E8106" s="4" t="s">
        <v>861</v>
      </c>
      <c r="F8106" s="43" t="s">
        <v>903</v>
      </c>
      <c r="G8106" s="4" t="s">
        <v>853</v>
      </c>
      <c r="H8106" s="30">
        <v>4.1100000000000003</v>
      </c>
      <c r="I8106" s="44"/>
      <c r="J8106" s="4" t="s">
        <v>856</v>
      </c>
      <c r="K8106" s="4"/>
      <c r="L8106" s="25">
        <v>1</v>
      </c>
      <c r="M8106" s="4" t="s">
        <v>1503</v>
      </c>
      <c r="N8106" s="4" t="s">
        <v>1504</v>
      </c>
    </row>
    <row r="8107" spans="1:14" hidden="1" x14ac:dyDescent="0.3">
      <c r="A8107" s="5" t="s">
        <v>603</v>
      </c>
      <c r="B8107" s="5">
        <v>69</v>
      </c>
      <c r="C8107" s="5">
        <v>69</v>
      </c>
      <c r="D8107" s="5">
        <v>434</v>
      </c>
      <c r="E8107" s="4" t="s">
        <v>876</v>
      </c>
      <c r="F8107" s="4" t="s">
        <v>876</v>
      </c>
      <c r="G8107" s="4" t="s">
        <v>972</v>
      </c>
      <c r="H8107" s="4">
        <v>9</v>
      </c>
      <c r="I8107" s="4"/>
      <c r="J8107" s="4" t="s">
        <v>973</v>
      </c>
      <c r="K8107" s="4"/>
      <c r="L8107" s="4">
        <v>1</v>
      </c>
      <c r="M8107" s="4" t="s">
        <v>1100</v>
      </c>
      <c r="N8107" s="4"/>
    </row>
    <row r="8108" spans="1:14" hidden="1" x14ac:dyDescent="0.3">
      <c r="A8108" s="5" t="s">
        <v>603</v>
      </c>
      <c r="B8108" s="5">
        <v>69</v>
      </c>
      <c r="C8108" s="5">
        <v>69</v>
      </c>
      <c r="D8108" s="5">
        <v>434</v>
      </c>
      <c r="E8108" s="4" t="s">
        <v>876</v>
      </c>
      <c r="F8108" s="4" t="s">
        <v>876</v>
      </c>
      <c r="G8108" s="4" t="s">
        <v>1441</v>
      </c>
      <c r="H8108" s="4">
        <v>9</v>
      </c>
      <c r="I8108" s="4"/>
      <c r="J8108" s="4" t="s">
        <v>973</v>
      </c>
      <c r="K8108" s="4"/>
      <c r="L8108" s="4">
        <v>1</v>
      </c>
      <c r="M8108" s="4" t="s">
        <v>1100</v>
      </c>
      <c r="N8108" s="4"/>
    </row>
    <row r="8109" spans="1:14" hidden="1" x14ac:dyDescent="0.3">
      <c r="A8109" s="5" t="s">
        <v>603</v>
      </c>
      <c r="B8109" s="5">
        <v>69</v>
      </c>
      <c r="C8109" s="5">
        <v>69</v>
      </c>
      <c r="D8109" s="5">
        <v>434</v>
      </c>
      <c r="E8109" s="4" t="s">
        <v>876</v>
      </c>
      <c r="F8109" s="4" t="s">
        <v>876</v>
      </c>
      <c r="G8109" s="4" t="s">
        <v>969</v>
      </c>
      <c r="H8109" s="4">
        <v>3900</v>
      </c>
      <c r="I8109" s="4">
        <v>140</v>
      </c>
      <c r="J8109" s="4" t="s">
        <v>974</v>
      </c>
      <c r="K8109" s="4"/>
      <c r="L8109" s="4">
        <v>1</v>
      </c>
      <c r="M8109" s="4" t="s">
        <v>1100</v>
      </c>
      <c r="N8109" s="4"/>
    </row>
    <row r="8110" spans="1:14" hidden="1" x14ac:dyDescent="0.3">
      <c r="A8110" s="4" t="s">
        <v>603</v>
      </c>
      <c r="B8110" s="4">
        <v>69</v>
      </c>
      <c r="C8110" s="4">
        <v>69</v>
      </c>
      <c r="D8110" s="4">
        <v>434</v>
      </c>
      <c r="E8110" s="4" t="s">
        <v>861</v>
      </c>
      <c r="F8110" s="4" t="s">
        <v>922</v>
      </c>
      <c r="G8110" s="4" t="s">
        <v>958</v>
      </c>
      <c r="H8110" s="4">
        <v>1.2559932474971427</v>
      </c>
      <c r="I8110" s="4"/>
      <c r="J8110" s="4" t="s">
        <v>1449</v>
      </c>
      <c r="K8110" s="4"/>
      <c r="L8110" s="4">
        <v>1</v>
      </c>
      <c r="M8110" s="4" t="s">
        <v>1447</v>
      </c>
      <c r="N8110" s="4"/>
    </row>
    <row r="8111" spans="1:14" hidden="1" x14ac:dyDescent="0.3">
      <c r="A8111" s="4" t="s">
        <v>603</v>
      </c>
      <c r="B8111" s="4">
        <v>69</v>
      </c>
      <c r="C8111" s="4">
        <v>69</v>
      </c>
      <c r="D8111" s="4">
        <v>434</v>
      </c>
      <c r="E8111" s="4" t="s">
        <v>861</v>
      </c>
      <c r="F8111" s="4" t="s">
        <v>904</v>
      </c>
      <c r="G8111" s="4" t="s">
        <v>958</v>
      </c>
      <c r="H8111" s="4">
        <v>1.2649551241325381</v>
      </c>
      <c r="I8111" s="4"/>
      <c r="J8111" s="4" t="s">
        <v>1449</v>
      </c>
      <c r="K8111" s="4"/>
      <c r="L8111" s="4">
        <v>1</v>
      </c>
      <c r="M8111" s="4" t="s">
        <v>1447</v>
      </c>
      <c r="N8111" s="4"/>
    </row>
    <row r="8112" spans="1:14" hidden="1" x14ac:dyDescent="0.3">
      <c r="A8112" s="4" t="s">
        <v>603</v>
      </c>
      <c r="B8112" s="4">
        <v>69</v>
      </c>
      <c r="C8112" s="4">
        <v>69</v>
      </c>
      <c r="D8112" s="4">
        <v>434</v>
      </c>
      <c r="E8112" s="4" t="s">
        <v>861</v>
      </c>
      <c r="F8112" s="4" t="s">
        <v>905</v>
      </c>
      <c r="G8112" s="4" t="s">
        <v>958</v>
      </c>
      <c r="H8112" s="4">
        <v>1.2198972191619812</v>
      </c>
      <c r="I8112" s="4"/>
      <c r="J8112" s="4" t="s">
        <v>1449</v>
      </c>
      <c r="K8112" s="4"/>
      <c r="L8112" s="4">
        <v>1</v>
      </c>
      <c r="M8112" s="4" t="s">
        <v>1447</v>
      </c>
      <c r="N8112" s="4"/>
    </row>
    <row r="8113" spans="1:14" hidden="1" x14ac:dyDescent="0.3">
      <c r="A8113" s="4" t="s">
        <v>603</v>
      </c>
      <c r="B8113" s="4">
        <v>69</v>
      </c>
      <c r="C8113" s="4">
        <v>69</v>
      </c>
      <c r="D8113" s="4">
        <v>434</v>
      </c>
      <c r="E8113" s="4" t="s">
        <v>861</v>
      </c>
      <c r="F8113" s="4" t="s">
        <v>906</v>
      </c>
      <c r="G8113" s="4" t="s">
        <v>958</v>
      </c>
      <c r="H8113" s="4">
        <v>1.34</v>
      </c>
      <c r="I8113" s="4"/>
      <c r="J8113" s="4" t="s">
        <v>1449</v>
      </c>
      <c r="K8113" s="4"/>
      <c r="L8113" s="4">
        <v>1</v>
      </c>
      <c r="M8113" s="4" t="s">
        <v>1447</v>
      </c>
      <c r="N8113" s="4"/>
    </row>
    <row r="8114" spans="1:14" hidden="1" x14ac:dyDescent="0.3">
      <c r="A8114" s="4" t="s">
        <v>603</v>
      </c>
      <c r="B8114" s="4">
        <v>69</v>
      </c>
      <c r="C8114" s="4">
        <v>69</v>
      </c>
      <c r="D8114" s="4">
        <v>434</v>
      </c>
      <c r="E8114" s="4" t="s">
        <v>861</v>
      </c>
      <c r="F8114" s="4" t="s">
        <v>903</v>
      </c>
      <c r="G8114" s="4" t="s">
        <v>958</v>
      </c>
      <c r="H8114" s="4">
        <v>1.3</v>
      </c>
      <c r="I8114" s="4"/>
      <c r="J8114" s="4" t="s">
        <v>1449</v>
      </c>
      <c r="K8114" s="4"/>
      <c r="L8114" s="4">
        <v>1</v>
      </c>
      <c r="M8114" s="4" t="s">
        <v>1447</v>
      </c>
      <c r="N8114" s="4"/>
    </row>
    <row r="8115" spans="1:14" hidden="1" x14ac:dyDescent="0.3">
      <c r="A8115" s="4" t="s">
        <v>603</v>
      </c>
      <c r="B8115" s="4">
        <v>69</v>
      </c>
      <c r="C8115" s="4">
        <v>69</v>
      </c>
      <c r="D8115" s="4">
        <v>434</v>
      </c>
      <c r="E8115" s="4" t="s">
        <v>861</v>
      </c>
      <c r="F8115" s="4" t="s">
        <v>907</v>
      </c>
      <c r="G8115" s="4" t="s">
        <v>958</v>
      </c>
      <c r="H8115" s="4">
        <v>1.26</v>
      </c>
      <c r="I8115" s="4"/>
      <c r="J8115" s="4" t="s">
        <v>1449</v>
      </c>
      <c r="K8115" s="4"/>
      <c r="L8115" s="4">
        <v>1</v>
      </c>
      <c r="M8115" s="4" t="s">
        <v>1447</v>
      </c>
      <c r="N8115" s="4"/>
    </row>
    <row r="8116" spans="1:14" hidden="1" x14ac:dyDescent="0.3">
      <c r="A8116" s="4" t="s">
        <v>603</v>
      </c>
      <c r="B8116" s="4">
        <v>69</v>
      </c>
      <c r="C8116" s="4">
        <v>69</v>
      </c>
      <c r="D8116" s="4">
        <v>434</v>
      </c>
      <c r="E8116" s="4" t="s">
        <v>861</v>
      </c>
      <c r="F8116" s="4" t="s">
        <v>908</v>
      </c>
      <c r="G8116" s="4" t="s">
        <v>958</v>
      </c>
      <c r="H8116" s="4">
        <v>1.22</v>
      </c>
      <c r="I8116" s="4"/>
      <c r="J8116" s="4" t="s">
        <v>1449</v>
      </c>
      <c r="K8116" s="4"/>
      <c r="L8116" s="4">
        <v>1</v>
      </c>
      <c r="M8116" s="4" t="s">
        <v>1447</v>
      </c>
      <c r="N8116" s="4"/>
    </row>
    <row r="8117" spans="1:14" hidden="1" x14ac:dyDescent="0.3">
      <c r="A8117" s="4" t="s">
        <v>603</v>
      </c>
      <c r="B8117" s="4">
        <v>69</v>
      </c>
      <c r="C8117" s="4">
        <v>69</v>
      </c>
      <c r="D8117" s="4">
        <v>434</v>
      </c>
      <c r="E8117" s="4" t="s">
        <v>861</v>
      </c>
      <c r="F8117" s="4" t="s">
        <v>909</v>
      </c>
      <c r="G8117" s="4" t="s">
        <v>958</v>
      </c>
      <c r="H8117" s="4">
        <v>1.24</v>
      </c>
      <c r="I8117" s="4"/>
      <c r="J8117" s="4" t="s">
        <v>1449</v>
      </c>
      <c r="K8117" s="4"/>
      <c r="L8117" s="4">
        <v>1</v>
      </c>
      <c r="M8117" s="4" t="s">
        <v>1447</v>
      </c>
      <c r="N8117" s="4"/>
    </row>
    <row r="8118" spans="1:14" hidden="1" x14ac:dyDescent="0.3">
      <c r="A8118" s="4" t="s">
        <v>603</v>
      </c>
      <c r="B8118" s="4">
        <v>69</v>
      </c>
      <c r="C8118" s="4">
        <v>69</v>
      </c>
      <c r="D8118" s="4">
        <v>434</v>
      </c>
      <c r="E8118" s="4" t="s">
        <v>861</v>
      </c>
      <c r="F8118" s="4" t="s">
        <v>910</v>
      </c>
      <c r="G8118" s="4" t="s">
        <v>958</v>
      </c>
      <c r="H8118" s="4">
        <v>1.2284211874827209</v>
      </c>
      <c r="I8118" s="4"/>
      <c r="J8118" s="4" t="s">
        <v>1449</v>
      </c>
      <c r="K8118" s="4"/>
      <c r="L8118" s="4">
        <v>1</v>
      </c>
      <c r="M8118" s="4" t="s">
        <v>1447</v>
      </c>
      <c r="N8118" s="4"/>
    </row>
    <row r="8119" spans="1:14" hidden="1" x14ac:dyDescent="0.3">
      <c r="A8119" s="4" t="s">
        <v>603</v>
      </c>
      <c r="B8119" s="4">
        <v>69</v>
      </c>
      <c r="C8119" s="4">
        <v>69</v>
      </c>
      <c r="D8119" s="4">
        <v>434</v>
      </c>
      <c r="E8119" s="4" t="s">
        <v>861</v>
      </c>
      <c r="F8119" s="4" t="s">
        <v>911</v>
      </c>
      <c r="G8119" s="4" t="s">
        <v>958</v>
      </c>
      <c r="H8119" s="4">
        <v>1.24</v>
      </c>
      <c r="I8119" s="4"/>
      <c r="J8119" s="4" t="s">
        <v>1449</v>
      </c>
      <c r="K8119" s="4"/>
      <c r="L8119" s="4">
        <v>1</v>
      </c>
      <c r="M8119" s="4" t="s">
        <v>1447</v>
      </c>
      <c r="N8119" s="4"/>
    </row>
    <row r="8120" spans="1:14" hidden="1" x14ac:dyDescent="0.3">
      <c r="A8120" s="4" t="s">
        <v>603</v>
      </c>
      <c r="B8120" s="4">
        <v>69</v>
      </c>
      <c r="C8120" s="4">
        <v>69</v>
      </c>
      <c r="D8120" s="4">
        <v>434</v>
      </c>
      <c r="E8120" s="4" t="s">
        <v>861</v>
      </c>
      <c r="F8120" s="4" t="s">
        <v>912</v>
      </c>
      <c r="G8120" s="4" t="s">
        <v>958</v>
      </c>
      <c r="H8120" s="4">
        <v>1.2</v>
      </c>
      <c r="I8120" s="4"/>
      <c r="J8120" s="4" t="s">
        <v>1449</v>
      </c>
      <c r="K8120" s="4"/>
      <c r="L8120" s="4">
        <v>1</v>
      </c>
      <c r="M8120" s="4" t="s">
        <v>1447</v>
      </c>
      <c r="N8120" s="4"/>
    </row>
    <row r="8121" spans="1:14" hidden="1" x14ac:dyDescent="0.3">
      <c r="A8121" s="4" t="s">
        <v>603</v>
      </c>
      <c r="B8121" s="4">
        <v>69</v>
      </c>
      <c r="C8121" s="4">
        <v>69</v>
      </c>
      <c r="D8121" s="4">
        <v>434</v>
      </c>
      <c r="E8121" s="4" t="s">
        <v>861</v>
      </c>
      <c r="F8121" s="4" t="s">
        <v>913</v>
      </c>
      <c r="G8121" s="4" t="s">
        <v>958</v>
      </c>
      <c r="H8121" s="4">
        <v>1.23</v>
      </c>
      <c r="I8121" s="4"/>
      <c r="J8121" s="4" t="s">
        <v>1449</v>
      </c>
      <c r="K8121" s="4"/>
      <c r="L8121" s="4">
        <v>1</v>
      </c>
      <c r="M8121" s="4" t="s">
        <v>1447</v>
      </c>
      <c r="N8121" s="4"/>
    </row>
    <row r="8122" spans="1:14" hidden="1" x14ac:dyDescent="0.3">
      <c r="A8122" s="4" t="s">
        <v>603</v>
      </c>
      <c r="B8122" s="4">
        <v>69</v>
      </c>
      <c r="C8122" s="4">
        <v>69</v>
      </c>
      <c r="D8122" s="4">
        <v>434</v>
      </c>
      <c r="E8122" s="4" t="s">
        <v>861</v>
      </c>
      <c r="F8122" s="4" t="s">
        <v>914</v>
      </c>
      <c r="G8122" s="4" t="s">
        <v>958</v>
      </c>
      <c r="H8122" s="4">
        <v>1.18</v>
      </c>
      <c r="I8122" s="4"/>
      <c r="J8122" s="4" t="s">
        <v>1449</v>
      </c>
      <c r="K8122" s="4"/>
      <c r="L8122" s="4">
        <v>1</v>
      </c>
      <c r="M8122" s="4" t="s">
        <v>1447</v>
      </c>
      <c r="N8122" s="4"/>
    </row>
    <row r="8123" spans="1:14" hidden="1" x14ac:dyDescent="0.3">
      <c r="A8123" s="4" t="s">
        <v>603</v>
      </c>
      <c r="B8123" s="4">
        <v>69</v>
      </c>
      <c r="C8123" s="4">
        <v>69</v>
      </c>
      <c r="D8123" s="4">
        <v>434</v>
      </c>
      <c r="E8123" s="4" t="s">
        <v>861</v>
      </c>
      <c r="F8123" s="4" t="s">
        <v>915</v>
      </c>
      <c r="G8123" s="4" t="s">
        <v>958</v>
      </c>
      <c r="H8123" s="4">
        <v>1.2031821511346323</v>
      </c>
      <c r="I8123" s="4"/>
      <c r="J8123" s="4" t="s">
        <v>1449</v>
      </c>
      <c r="K8123" s="4"/>
      <c r="L8123" s="4">
        <v>1</v>
      </c>
      <c r="M8123" s="4" t="s">
        <v>1447</v>
      </c>
      <c r="N8123" s="4"/>
    </row>
    <row r="8124" spans="1:14" hidden="1" x14ac:dyDescent="0.3">
      <c r="A8124" s="4" t="s">
        <v>603</v>
      </c>
      <c r="B8124" s="4">
        <v>69</v>
      </c>
      <c r="C8124" s="4">
        <v>69</v>
      </c>
      <c r="D8124" s="4">
        <v>434</v>
      </c>
      <c r="E8124" s="4" t="s">
        <v>861</v>
      </c>
      <c r="F8124" s="4" t="s">
        <v>916</v>
      </c>
      <c r="G8124" s="4" t="s">
        <v>958</v>
      </c>
      <c r="H8124" s="4">
        <v>1.19</v>
      </c>
      <c r="I8124" s="4"/>
      <c r="J8124" s="4" t="s">
        <v>1449</v>
      </c>
      <c r="K8124" s="4"/>
      <c r="L8124" s="4">
        <v>1</v>
      </c>
      <c r="M8124" s="4" t="s">
        <v>1447</v>
      </c>
      <c r="N8124" s="4"/>
    </row>
    <row r="8125" spans="1:14" hidden="1" x14ac:dyDescent="0.3">
      <c r="A8125" s="4" t="s">
        <v>603</v>
      </c>
      <c r="B8125" s="4">
        <v>69</v>
      </c>
      <c r="C8125" s="4">
        <v>69</v>
      </c>
      <c r="D8125" s="4">
        <v>434</v>
      </c>
      <c r="E8125" s="4" t="s">
        <v>861</v>
      </c>
      <c r="F8125" s="4" t="s">
        <v>917</v>
      </c>
      <c r="G8125" s="4" t="s">
        <v>958</v>
      </c>
      <c r="H8125" s="4">
        <v>1.1847876454885253</v>
      </c>
      <c r="I8125" s="4"/>
      <c r="J8125" s="4" t="s">
        <v>1449</v>
      </c>
      <c r="K8125" s="4"/>
      <c r="L8125" s="4">
        <v>1</v>
      </c>
      <c r="M8125" s="4" t="s">
        <v>1447</v>
      </c>
      <c r="N8125" s="4"/>
    </row>
    <row r="8126" spans="1:14" hidden="1" x14ac:dyDescent="0.3">
      <c r="A8126" s="4" t="s">
        <v>603</v>
      </c>
      <c r="B8126" s="4">
        <v>69</v>
      </c>
      <c r="C8126" s="4">
        <v>69</v>
      </c>
      <c r="D8126" s="4">
        <v>434</v>
      </c>
      <c r="E8126" s="4" t="s">
        <v>861</v>
      </c>
      <c r="F8126" s="4" t="s">
        <v>918</v>
      </c>
      <c r="G8126" s="4" t="s">
        <v>958</v>
      </c>
      <c r="H8126" s="4">
        <v>1.19</v>
      </c>
      <c r="I8126" s="4"/>
      <c r="J8126" s="4" t="s">
        <v>1449</v>
      </c>
      <c r="K8126" s="4"/>
      <c r="L8126" s="4">
        <v>1</v>
      </c>
      <c r="M8126" s="4" t="s">
        <v>1447</v>
      </c>
      <c r="N8126" s="4"/>
    </row>
    <row r="8127" spans="1:14" hidden="1" x14ac:dyDescent="0.3">
      <c r="A8127" s="4" t="s">
        <v>603</v>
      </c>
      <c r="B8127" s="4">
        <v>69</v>
      </c>
      <c r="C8127" s="4">
        <v>69</v>
      </c>
      <c r="D8127" s="4">
        <v>434</v>
      </c>
      <c r="E8127" s="4" t="s">
        <v>861</v>
      </c>
      <c r="F8127" s="4" t="s">
        <v>919</v>
      </c>
      <c r="G8127" s="4" t="s">
        <v>958</v>
      </c>
      <c r="H8127" s="4">
        <v>1.21</v>
      </c>
      <c r="I8127" s="4"/>
      <c r="J8127" s="4" t="s">
        <v>1449</v>
      </c>
      <c r="K8127" s="4"/>
      <c r="L8127" s="4">
        <v>1</v>
      </c>
      <c r="M8127" s="4" t="s">
        <v>1447</v>
      </c>
      <c r="N8127" s="4"/>
    </row>
    <row r="8128" spans="1:14" hidden="1" x14ac:dyDescent="0.3">
      <c r="A8128" s="4" t="s">
        <v>603</v>
      </c>
      <c r="B8128" s="4">
        <v>69</v>
      </c>
      <c r="C8128" s="4">
        <v>69</v>
      </c>
      <c r="D8128" s="4">
        <v>434</v>
      </c>
      <c r="E8128" s="4" t="s">
        <v>861</v>
      </c>
      <c r="F8128" s="4" t="s">
        <v>920</v>
      </c>
      <c r="G8128" s="4" t="s">
        <v>958</v>
      </c>
      <c r="H8128" s="4">
        <v>1.18</v>
      </c>
      <c r="I8128" s="4"/>
      <c r="J8128" s="4" t="s">
        <v>1449</v>
      </c>
      <c r="K8128" s="4"/>
      <c r="L8128" s="4">
        <v>1</v>
      </c>
      <c r="M8128" s="4" t="s">
        <v>1447</v>
      </c>
      <c r="N8128" s="4"/>
    </row>
    <row r="8129" spans="1:14" hidden="1" x14ac:dyDescent="0.3">
      <c r="A8129" s="4" t="s">
        <v>603</v>
      </c>
      <c r="B8129" s="4">
        <v>69</v>
      </c>
      <c r="C8129" s="4">
        <v>69</v>
      </c>
      <c r="D8129" s="4">
        <v>434</v>
      </c>
      <c r="E8129" s="4" t="s">
        <v>861</v>
      </c>
      <c r="F8129" s="4" t="s">
        <v>921</v>
      </c>
      <c r="G8129" s="4" t="s">
        <v>958</v>
      </c>
      <c r="H8129" s="4">
        <v>1.2</v>
      </c>
      <c r="I8129" s="4"/>
      <c r="J8129" s="4" t="s">
        <v>1449</v>
      </c>
      <c r="K8129" s="4"/>
      <c r="L8129" s="4">
        <v>1</v>
      </c>
      <c r="M8129" s="4" t="s">
        <v>1447</v>
      </c>
      <c r="N8129" s="4"/>
    </row>
    <row r="8130" spans="1:14" hidden="1" x14ac:dyDescent="0.3">
      <c r="A8130" s="4" t="s">
        <v>603</v>
      </c>
      <c r="B8130" s="4">
        <v>69</v>
      </c>
      <c r="C8130" s="4">
        <v>69</v>
      </c>
      <c r="D8130" s="4">
        <v>434</v>
      </c>
      <c r="E8130" s="4" t="s">
        <v>861</v>
      </c>
      <c r="F8130" s="4" t="s">
        <v>1134</v>
      </c>
      <c r="G8130" s="4" t="s">
        <v>958</v>
      </c>
      <c r="H8130" s="4">
        <v>1.1778364887072712</v>
      </c>
      <c r="I8130" s="4"/>
      <c r="J8130" s="4" t="s">
        <v>1449</v>
      </c>
      <c r="K8130" s="4"/>
      <c r="L8130" s="4">
        <v>1</v>
      </c>
      <c r="M8130" s="4" t="s">
        <v>1447</v>
      </c>
      <c r="N8130" s="4"/>
    </row>
    <row r="8131" spans="1:14" hidden="1" x14ac:dyDescent="0.3">
      <c r="A8131" s="4" t="s">
        <v>603</v>
      </c>
      <c r="B8131" s="4">
        <v>69</v>
      </c>
      <c r="C8131" s="4">
        <v>69</v>
      </c>
      <c r="D8131" s="4">
        <v>434</v>
      </c>
      <c r="E8131" s="4" t="s">
        <v>861</v>
      </c>
      <c r="F8131" s="4" t="s">
        <v>1141</v>
      </c>
      <c r="G8131" s="4" t="s">
        <v>958</v>
      </c>
      <c r="H8131" s="4">
        <v>1.1835493225766185</v>
      </c>
      <c r="I8131" s="4"/>
      <c r="J8131" s="4" t="s">
        <v>1449</v>
      </c>
      <c r="K8131" s="4"/>
      <c r="L8131" s="4">
        <v>1</v>
      </c>
      <c r="M8131" s="4" t="s">
        <v>1447</v>
      </c>
      <c r="N8131" s="4"/>
    </row>
    <row r="8132" spans="1:14" hidden="1" x14ac:dyDescent="0.3">
      <c r="A8132" s="4" t="s">
        <v>603</v>
      </c>
      <c r="B8132" s="4">
        <v>69</v>
      </c>
      <c r="C8132" s="4">
        <v>69</v>
      </c>
      <c r="D8132" s="4">
        <v>434</v>
      </c>
      <c r="E8132" s="4" t="s">
        <v>861</v>
      </c>
      <c r="F8132" s="4" t="s">
        <v>1142</v>
      </c>
      <c r="G8132" s="4" t="s">
        <v>958</v>
      </c>
      <c r="H8132" s="4">
        <v>1.2251257017805579</v>
      </c>
      <c r="I8132" s="4"/>
      <c r="J8132" s="4" t="s">
        <v>1449</v>
      </c>
      <c r="K8132" s="4"/>
      <c r="L8132" s="4">
        <v>1</v>
      </c>
      <c r="M8132" s="4" t="s">
        <v>1447</v>
      </c>
      <c r="N8132" s="4"/>
    </row>
    <row r="8133" spans="1:14" hidden="1" x14ac:dyDescent="0.3">
      <c r="A8133" s="4" t="s">
        <v>603</v>
      </c>
      <c r="B8133" s="4">
        <v>69</v>
      </c>
      <c r="C8133" s="4">
        <v>69</v>
      </c>
      <c r="D8133" s="4">
        <v>434</v>
      </c>
      <c r="E8133" s="4" t="s">
        <v>861</v>
      </c>
      <c r="F8133" s="4" t="s">
        <v>1143</v>
      </c>
      <c r="G8133" s="4" t="s">
        <v>958</v>
      </c>
      <c r="H8133" s="4">
        <v>1.21</v>
      </c>
      <c r="I8133" s="4"/>
      <c r="J8133" s="4" t="s">
        <v>1449</v>
      </c>
      <c r="K8133" s="4"/>
      <c r="L8133" s="4">
        <v>1</v>
      </c>
      <c r="M8133" s="4" t="s">
        <v>1447</v>
      </c>
      <c r="N8133" s="4"/>
    </row>
    <row r="8134" spans="1:14" hidden="1" x14ac:dyDescent="0.3">
      <c r="A8134" s="4" t="s">
        <v>603</v>
      </c>
      <c r="B8134" s="4">
        <v>69</v>
      </c>
      <c r="C8134" s="4">
        <v>69</v>
      </c>
      <c r="D8134" s="4">
        <v>434</v>
      </c>
      <c r="E8134" s="4" t="s">
        <v>861</v>
      </c>
      <c r="F8134" s="4" t="s">
        <v>1144</v>
      </c>
      <c r="G8134" s="4" t="s">
        <v>958</v>
      </c>
      <c r="H8134" s="4">
        <v>1.19</v>
      </c>
      <c r="I8134" s="4"/>
      <c r="J8134" s="4" t="s">
        <v>1449</v>
      </c>
      <c r="K8134" s="4"/>
      <c r="L8134" s="4">
        <v>1</v>
      </c>
      <c r="M8134" s="4" t="s">
        <v>1447</v>
      </c>
      <c r="N8134" s="4"/>
    </row>
    <row r="8135" spans="1:14" hidden="1" x14ac:dyDescent="0.3">
      <c r="A8135" s="4" t="s">
        <v>603</v>
      </c>
      <c r="B8135" s="4">
        <v>69</v>
      </c>
      <c r="C8135" s="4">
        <v>69</v>
      </c>
      <c r="D8135" s="4">
        <v>434</v>
      </c>
      <c r="E8135" s="4" t="s">
        <v>861</v>
      </c>
      <c r="F8135" s="4" t="s">
        <v>1135</v>
      </c>
      <c r="G8135" s="4" t="s">
        <v>958</v>
      </c>
      <c r="H8135" s="4">
        <v>1.2</v>
      </c>
      <c r="I8135" s="4"/>
      <c r="J8135" s="4" t="s">
        <v>1449</v>
      </c>
      <c r="K8135" s="4"/>
      <c r="L8135" s="4">
        <v>1</v>
      </c>
      <c r="M8135" s="4" t="s">
        <v>1447</v>
      </c>
      <c r="N8135" s="4"/>
    </row>
    <row r="8136" spans="1:14" hidden="1" x14ac:dyDescent="0.3">
      <c r="A8136" s="4" t="s">
        <v>603</v>
      </c>
      <c r="B8136" s="4">
        <v>69</v>
      </c>
      <c r="C8136" s="4">
        <v>69</v>
      </c>
      <c r="D8136" s="4">
        <v>434</v>
      </c>
      <c r="E8136" s="4" t="s">
        <v>861</v>
      </c>
      <c r="F8136" s="4" t="s">
        <v>1145</v>
      </c>
      <c r="G8136" s="4" t="s">
        <v>958</v>
      </c>
      <c r="H8136" s="4">
        <v>1.222266277914281</v>
      </c>
      <c r="I8136" s="4"/>
      <c r="J8136" s="4" t="s">
        <v>1449</v>
      </c>
      <c r="K8136" s="4"/>
      <c r="L8136" s="4">
        <v>1</v>
      </c>
      <c r="M8136" s="4" t="s">
        <v>1447</v>
      </c>
      <c r="N8136" s="4"/>
    </row>
    <row r="8137" spans="1:14" hidden="1" x14ac:dyDescent="0.3">
      <c r="A8137" s="4" t="s">
        <v>603</v>
      </c>
      <c r="B8137" s="4">
        <v>69</v>
      </c>
      <c r="C8137" s="4">
        <v>69</v>
      </c>
      <c r="D8137" s="4">
        <v>434</v>
      </c>
      <c r="E8137" s="4" t="s">
        <v>861</v>
      </c>
      <c r="F8137" s="4" t="s">
        <v>1146</v>
      </c>
      <c r="G8137" s="4" t="s">
        <v>958</v>
      </c>
      <c r="H8137" s="4">
        <v>1.2189870828007412</v>
      </c>
      <c r="I8137" s="4"/>
      <c r="J8137" s="4" t="s">
        <v>1449</v>
      </c>
      <c r="K8137" s="4"/>
      <c r="L8137" s="4">
        <v>1</v>
      </c>
      <c r="M8137" s="4" t="s">
        <v>1447</v>
      </c>
      <c r="N8137" s="4"/>
    </row>
    <row r="8138" spans="1:14" hidden="1" x14ac:dyDescent="0.3">
      <c r="A8138" s="4" t="s">
        <v>603</v>
      </c>
      <c r="B8138" s="4">
        <v>69</v>
      </c>
      <c r="C8138" s="4">
        <v>69</v>
      </c>
      <c r="D8138" s="4">
        <v>434</v>
      </c>
      <c r="E8138" s="4" t="s">
        <v>861</v>
      </c>
      <c r="F8138" s="12" t="s">
        <v>922</v>
      </c>
      <c r="G8138" s="4" t="s">
        <v>931</v>
      </c>
      <c r="H8138" s="32">
        <v>7.3369499999999999</v>
      </c>
      <c r="I8138" s="4"/>
      <c r="J8138" s="4" t="s">
        <v>856</v>
      </c>
      <c r="K8138" s="4"/>
      <c r="L8138" s="4">
        <v>1</v>
      </c>
      <c r="M8138" s="4" t="s">
        <v>1447</v>
      </c>
      <c r="N8138" s="4"/>
    </row>
    <row r="8139" spans="1:14" hidden="1" x14ac:dyDescent="0.3">
      <c r="A8139" s="4" t="s">
        <v>603</v>
      </c>
      <c r="B8139" s="4">
        <v>69</v>
      </c>
      <c r="C8139" s="4">
        <v>69</v>
      </c>
      <c r="D8139" s="4">
        <v>434</v>
      </c>
      <c r="E8139" s="4" t="s">
        <v>861</v>
      </c>
      <c r="F8139" s="12" t="s">
        <v>904</v>
      </c>
      <c r="G8139" s="4" t="s">
        <v>931</v>
      </c>
      <c r="H8139" s="32">
        <v>6.9793500000000002</v>
      </c>
      <c r="I8139" s="4"/>
      <c r="J8139" s="4" t="s">
        <v>856</v>
      </c>
      <c r="K8139" s="4"/>
      <c r="L8139" s="4">
        <v>1</v>
      </c>
      <c r="M8139" s="4" t="s">
        <v>1447</v>
      </c>
      <c r="N8139" s="4"/>
    </row>
    <row r="8140" spans="1:14" hidden="1" x14ac:dyDescent="0.3">
      <c r="A8140" s="4" t="s">
        <v>603</v>
      </c>
      <c r="B8140" s="4">
        <v>69</v>
      </c>
      <c r="C8140" s="4">
        <v>69</v>
      </c>
      <c r="D8140" s="4">
        <v>434</v>
      </c>
      <c r="E8140" s="4" t="s">
        <v>861</v>
      </c>
      <c r="F8140" s="12" t="s">
        <v>905</v>
      </c>
      <c r="G8140" s="4" t="s">
        <v>931</v>
      </c>
      <c r="H8140" s="32">
        <v>6.6158000000000001</v>
      </c>
      <c r="I8140" s="4"/>
      <c r="J8140" s="4" t="s">
        <v>856</v>
      </c>
      <c r="K8140" s="4"/>
      <c r="L8140" s="4">
        <v>1</v>
      </c>
      <c r="M8140" s="4" t="s">
        <v>1447</v>
      </c>
      <c r="N8140" s="4"/>
    </row>
    <row r="8141" spans="1:14" hidden="1" x14ac:dyDescent="0.3">
      <c r="A8141" s="4" t="s">
        <v>603</v>
      </c>
      <c r="B8141" s="4">
        <v>69</v>
      </c>
      <c r="C8141" s="4">
        <v>69</v>
      </c>
      <c r="D8141" s="4">
        <v>434</v>
      </c>
      <c r="E8141" s="4" t="s">
        <v>861</v>
      </c>
      <c r="F8141" s="12" t="s">
        <v>906</v>
      </c>
      <c r="G8141" s="4" t="s">
        <v>931</v>
      </c>
      <c r="H8141" s="32">
        <v>6.3712499999999999</v>
      </c>
      <c r="I8141" s="4"/>
      <c r="J8141" s="4" t="s">
        <v>856</v>
      </c>
      <c r="K8141" s="4"/>
      <c r="L8141" s="4">
        <v>1</v>
      </c>
      <c r="M8141" s="4" t="s">
        <v>1447</v>
      </c>
      <c r="N8141" s="4"/>
    </row>
    <row r="8142" spans="1:14" hidden="1" x14ac:dyDescent="0.3">
      <c r="A8142" s="4" t="s">
        <v>603</v>
      </c>
      <c r="B8142" s="4">
        <v>69</v>
      </c>
      <c r="C8142" s="4">
        <v>69</v>
      </c>
      <c r="D8142" s="4">
        <v>434</v>
      </c>
      <c r="E8142" s="4" t="s">
        <v>861</v>
      </c>
      <c r="F8142" s="12" t="s">
        <v>903</v>
      </c>
      <c r="G8142" s="4" t="s">
        <v>931</v>
      </c>
      <c r="H8142" s="32">
        <v>5.3733000000000004</v>
      </c>
      <c r="I8142" s="4"/>
      <c r="J8142" s="4" t="s">
        <v>856</v>
      </c>
      <c r="K8142" s="4"/>
      <c r="L8142" s="4">
        <v>1</v>
      </c>
      <c r="M8142" s="4" t="s">
        <v>1447</v>
      </c>
      <c r="N8142" s="4"/>
    </row>
    <row r="8143" spans="1:14" hidden="1" x14ac:dyDescent="0.3">
      <c r="A8143" s="4" t="s">
        <v>603</v>
      </c>
      <c r="B8143" s="4">
        <v>69</v>
      </c>
      <c r="C8143" s="4">
        <v>69</v>
      </c>
      <c r="D8143" s="4">
        <v>434</v>
      </c>
      <c r="E8143" s="4" t="s">
        <v>861</v>
      </c>
      <c r="F8143" s="12" t="s">
        <v>907</v>
      </c>
      <c r="G8143" s="4" t="s">
        <v>931</v>
      </c>
      <c r="H8143" s="32">
        <v>4.91195</v>
      </c>
      <c r="I8143" s="4"/>
      <c r="J8143" s="4" t="s">
        <v>856</v>
      </c>
      <c r="K8143" s="4"/>
      <c r="L8143" s="4">
        <v>1</v>
      </c>
      <c r="M8143" s="4" t="s">
        <v>1447</v>
      </c>
      <c r="N8143" s="4"/>
    </row>
    <row r="8144" spans="1:14" hidden="1" x14ac:dyDescent="0.3">
      <c r="A8144" s="4" t="s">
        <v>603</v>
      </c>
      <c r="B8144" s="4">
        <v>69</v>
      </c>
      <c r="C8144" s="4">
        <v>69</v>
      </c>
      <c r="D8144" s="4">
        <v>434</v>
      </c>
      <c r="E8144" s="4" t="s">
        <v>861</v>
      </c>
      <c r="F8144" s="12" t="s">
        <v>908</v>
      </c>
      <c r="G8144" s="4" t="s">
        <v>931</v>
      </c>
      <c r="H8144" s="32">
        <v>4.6289999999999996</v>
      </c>
      <c r="I8144" s="4"/>
      <c r="J8144" s="4" t="s">
        <v>856</v>
      </c>
      <c r="K8144" s="4"/>
      <c r="L8144" s="4">
        <v>1</v>
      </c>
      <c r="M8144" s="4" t="s">
        <v>1447</v>
      </c>
      <c r="N8144" s="4"/>
    </row>
    <row r="8145" spans="1:14" hidden="1" x14ac:dyDescent="0.3">
      <c r="A8145" s="4" t="s">
        <v>603</v>
      </c>
      <c r="B8145" s="4">
        <v>69</v>
      </c>
      <c r="C8145" s="4">
        <v>69</v>
      </c>
      <c r="D8145" s="4">
        <v>434</v>
      </c>
      <c r="E8145" s="4" t="s">
        <v>861</v>
      </c>
      <c r="F8145" s="12" t="s">
        <v>909</v>
      </c>
      <c r="G8145" s="4" t="s">
        <v>931</v>
      </c>
      <c r="H8145" s="32">
        <v>4.38835</v>
      </c>
      <c r="I8145" s="4"/>
      <c r="J8145" s="4" t="s">
        <v>856</v>
      </c>
      <c r="K8145" s="4"/>
      <c r="L8145" s="4">
        <v>1</v>
      </c>
      <c r="M8145" s="4" t="s">
        <v>1447</v>
      </c>
      <c r="N8145" s="4"/>
    </row>
    <row r="8146" spans="1:14" hidden="1" x14ac:dyDescent="0.3">
      <c r="A8146" s="4" t="s">
        <v>603</v>
      </c>
      <c r="B8146" s="4">
        <v>69</v>
      </c>
      <c r="C8146" s="4">
        <v>69</v>
      </c>
      <c r="D8146" s="4">
        <v>434</v>
      </c>
      <c r="E8146" s="4" t="s">
        <v>861</v>
      </c>
      <c r="F8146" s="12" t="s">
        <v>910</v>
      </c>
      <c r="G8146" s="4" t="s">
        <v>931</v>
      </c>
      <c r="H8146" s="32">
        <v>4.3483000000000001</v>
      </c>
      <c r="I8146" s="4"/>
      <c r="J8146" s="4" t="s">
        <v>856</v>
      </c>
      <c r="K8146" s="4"/>
      <c r="L8146" s="4">
        <v>1</v>
      </c>
      <c r="M8146" s="4" t="s">
        <v>1447</v>
      </c>
      <c r="N8146" s="4"/>
    </row>
    <row r="8147" spans="1:14" hidden="1" x14ac:dyDescent="0.3">
      <c r="A8147" s="4" t="s">
        <v>603</v>
      </c>
      <c r="B8147" s="4">
        <v>69</v>
      </c>
      <c r="C8147" s="4">
        <v>69</v>
      </c>
      <c r="D8147" s="4">
        <v>434</v>
      </c>
      <c r="E8147" s="4" t="s">
        <v>861</v>
      </c>
      <c r="F8147" s="12" t="s">
        <v>911</v>
      </c>
      <c r="G8147" s="4" t="s">
        <v>931</v>
      </c>
      <c r="H8147" s="32">
        <v>4.3529499999999999</v>
      </c>
      <c r="I8147" s="4"/>
      <c r="J8147" s="4" t="s">
        <v>856</v>
      </c>
      <c r="K8147" s="4"/>
      <c r="L8147" s="4">
        <v>1</v>
      </c>
      <c r="M8147" s="4" t="s">
        <v>1447</v>
      </c>
      <c r="N8147" s="4"/>
    </row>
    <row r="8148" spans="1:14" hidden="1" x14ac:dyDescent="0.3">
      <c r="A8148" s="4" t="s">
        <v>603</v>
      </c>
      <c r="B8148" s="4">
        <v>69</v>
      </c>
      <c r="C8148" s="4">
        <v>69</v>
      </c>
      <c r="D8148" s="4">
        <v>434</v>
      </c>
      <c r="E8148" s="4" t="s">
        <v>861</v>
      </c>
      <c r="F8148" s="12" t="s">
        <v>916</v>
      </c>
      <c r="G8148" s="4" t="s">
        <v>931</v>
      </c>
      <c r="H8148" s="32">
        <v>3.9583500000000003</v>
      </c>
      <c r="I8148" s="4"/>
      <c r="J8148" s="4" t="s">
        <v>856</v>
      </c>
      <c r="K8148" s="4"/>
      <c r="L8148" s="4">
        <v>1</v>
      </c>
      <c r="M8148" s="4" t="s">
        <v>1447</v>
      </c>
      <c r="N8148" s="4"/>
    </row>
    <row r="8149" spans="1:14" hidden="1" x14ac:dyDescent="0.3">
      <c r="A8149" s="4" t="s">
        <v>603</v>
      </c>
      <c r="B8149" s="4">
        <v>69</v>
      </c>
      <c r="C8149" s="4">
        <v>69</v>
      </c>
      <c r="D8149" s="4">
        <v>434</v>
      </c>
      <c r="E8149" s="4" t="s">
        <v>861</v>
      </c>
      <c r="F8149" s="12" t="s">
        <v>921</v>
      </c>
      <c r="G8149" s="4" t="s">
        <v>931</v>
      </c>
      <c r="H8149" s="32">
        <v>3.8964499999999997</v>
      </c>
      <c r="I8149" s="4"/>
      <c r="J8149" s="4" t="s">
        <v>856</v>
      </c>
      <c r="K8149" s="4"/>
      <c r="L8149" s="4">
        <v>1</v>
      </c>
      <c r="M8149" s="4" t="s">
        <v>1447</v>
      </c>
      <c r="N8149" s="4"/>
    </row>
    <row r="8150" spans="1:14" hidden="1" x14ac:dyDescent="0.3">
      <c r="A8150" s="4" t="s">
        <v>603</v>
      </c>
      <c r="B8150" s="4">
        <v>69</v>
      </c>
      <c r="C8150" s="4">
        <v>69</v>
      </c>
      <c r="D8150" s="4">
        <v>434</v>
      </c>
      <c r="E8150" s="4" t="s">
        <v>861</v>
      </c>
      <c r="F8150" s="12" t="s">
        <v>1144</v>
      </c>
      <c r="G8150" s="4" t="s">
        <v>931</v>
      </c>
      <c r="H8150" s="32">
        <v>3.9783499999999998</v>
      </c>
      <c r="I8150" s="4"/>
      <c r="J8150" s="4" t="s">
        <v>856</v>
      </c>
      <c r="K8150" s="4"/>
      <c r="L8150" s="4">
        <v>1</v>
      </c>
      <c r="M8150" s="4" t="s">
        <v>1447</v>
      </c>
      <c r="N8150" s="4"/>
    </row>
    <row r="8151" spans="1:14" hidden="1" x14ac:dyDescent="0.3">
      <c r="A8151" s="4" t="s">
        <v>603</v>
      </c>
      <c r="B8151" s="4">
        <v>69</v>
      </c>
      <c r="C8151" s="4">
        <v>69</v>
      </c>
      <c r="D8151" s="4">
        <v>434</v>
      </c>
      <c r="E8151" s="4" t="s">
        <v>861</v>
      </c>
      <c r="F8151" s="12" t="s">
        <v>922</v>
      </c>
      <c r="G8151" s="4" t="s">
        <v>1760</v>
      </c>
      <c r="H8151" s="32">
        <v>2.943019208456878</v>
      </c>
      <c r="I8151" s="4"/>
      <c r="J8151" s="4" t="s">
        <v>856</v>
      </c>
      <c r="K8151" s="4"/>
      <c r="L8151" s="4">
        <v>1</v>
      </c>
      <c r="M8151" s="4" t="s">
        <v>1904</v>
      </c>
      <c r="N8151" s="4"/>
    </row>
    <row r="8152" spans="1:14" hidden="1" x14ac:dyDescent="0.3">
      <c r="A8152" s="4" t="s">
        <v>603</v>
      </c>
      <c r="B8152" s="4">
        <v>69</v>
      </c>
      <c r="C8152" s="4">
        <v>69</v>
      </c>
      <c r="D8152" s="4">
        <v>434</v>
      </c>
      <c r="E8152" s="4" t="s">
        <v>861</v>
      </c>
      <c r="F8152" s="12" t="s">
        <v>904</v>
      </c>
      <c r="G8152" s="4" t="s">
        <v>1760</v>
      </c>
      <c r="H8152" s="32">
        <v>7.639597910712526</v>
      </c>
      <c r="I8152" s="4"/>
      <c r="J8152" s="4" t="s">
        <v>856</v>
      </c>
      <c r="K8152" s="4"/>
      <c r="L8152" s="4">
        <v>1</v>
      </c>
      <c r="M8152" s="4" t="s">
        <v>1904</v>
      </c>
      <c r="N8152" s="4"/>
    </row>
    <row r="8153" spans="1:14" hidden="1" x14ac:dyDescent="0.3">
      <c r="A8153" s="4" t="s">
        <v>603</v>
      </c>
      <c r="B8153" s="4">
        <v>69</v>
      </c>
      <c r="C8153" s="4">
        <v>69</v>
      </c>
      <c r="D8153" s="4">
        <v>434</v>
      </c>
      <c r="E8153" s="4" t="s">
        <v>861</v>
      </c>
      <c r="F8153" s="12" t="s">
        <v>905</v>
      </c>
      <c r="G8153" s="4" t="s">
        <v>1760</v>
      </c>
      <c r="H8153" s="32">
        <v>10.25391263723429</v>
      </c>
      <c r="I8153" s="4"/>
      <c r="J8153" s="4" t="s">
        <v>856</v>
      </c>
      <c r="K8153" s="4"/>
      <c r="L8153" s="4">
        <v>1</v>
      </c>
      <c r="M8153" s="4" t="s">
        <v>1904</v>
      </c>
      <c r="N8153" s="4"/>
    </row>
    <row r="8154" spans="1:14" hidden="1" x14ac:dyDescent="0.3">
      <c r="A8154" s="4" t="s">
        <v>603</v>
      </c>
      <c r="B8154" s="4">
        <v>69</v>
      </c>
      <c r="C8154" s="4">
        <v>69</v>
      </c>
      <c r="D8154" s="4">
        <v>434</v>
      </c>
      <c r="E8154" s="4" t="s">
        <v>861</v>
      </c>
      <c r="F8154" s="12" t="s">
        <v>906</v>
      </c>
      <c r="G8154" s="4" t="s">
        <v>1760</v>
      </c>
      <c r="H8154" s="32">
        <v>5.6746195254868086</v>
      </c>
      <c r="I8154" s="4"/>
      <c r="J8154" s="4" t="s">
        <v>856</v>
      </c>
      <c r="K8154" s="4"/>
      <c r="L8154" s="4">
        <v>1</v>
      </c>
      <c r="M8154" s="4" t="s">
        <v>1904</v>
      </c>
      <c r="N8154" s="4"/>
    </row>
    <row r="8155" spans="1:14" hidden="1" x14ac:dyDescent="0.3">
      <c r="A8155" s="4" t="s">
        <v>603</v>
      </c>
      <c r="B8155" s="4">
        <v>69</v>
      </c>
      <c r="C8155" s="4">
        <v>69</v>
      </c>
      <c r="D8155" s="4">
        <v>434</v>
      </c>
      <c r="E8155" s="4" t="s">
        <v>861</v>
      </c>
      <c r="F8155" s="12" t="s">
        <v>903</v>
      </c>
      <c r="G8155" s="4" t="s">
        <v>1760</v>
      </c>
      <c r="H8155" s="32">
        <v>2.8383623412339776</v>
      </c>
      <c r="I8155" s="4"/>
      <c r="J8155" s="4" t="s">
        <v>856</v>
      </c>
      <c r="K8155" s="4"/>
      <c r="L8155" s="4">
        <v>1</v>
      </c>
      <c r="M8155" s="4" t="s">
        <v>1904</v>
      </c>
      <c r="N8155" s="4"/>
    </row>
    <row r="8156" spans="1:14" hidden="1" x14ac:dyDescent="0.3">
      <c r="A8156" s="4" t="s">
        <v>603</v>
      </c>
      <c r="B8156" s="4">
        <v>69</v>
      </c>
      <c r="C8156" s="4">
        <v>69</v>
      </c>
      <c r="D8156" s="4">
        <v>434</v>
      </c>
      <c r="E8156" s="4" t="s">
        <v>861</v>
      </c>
      <c r="F8156" s="12" t="s">
        <v>907</v>
      </c>
      <c r="G8156" s="4" t="s">
        <v>1760</v>
      </c>
      <c r="H8156" s="32">
        <v>6.3884376798618652</v>
      </c>
      <c r="I8156" s="4"/>
      <c r="J8156" s="4" t="s">
        <v>856</v>
      </c>
      <c r="K8156" s="4"/>
      <c r="L8156" s="4">
        <v>1</v>
      </c>
      <c r="M8156" s="4" t="s">
        <v>1904</v>
      </c>
      <c r="N8156" s="4"/>
    </row>
    <row r="8157" spans="1:14" hidden="1" x14ac:dyDescent="0.3">
      <c r="A8157" s="4" t="s">
        <v>603</v>
      </c>
      <c r="B8157" s="4">
        <v>69</v>
      </c>
      <c r="C8157" s="4">
        <v>69</v>
      </c>
      <c r="D8157" s="4">
        <v>434</v>
      </c>
      <c r="E8157" s="4" t="s">
        <v>861</v>
      </c>
      <c r="F8157" s="12" t="s">
        <v>908</v>
      </c>
      <c r="G8157" s="4" t="s">
        <v>1760</v>
      </c>
      <c r="H8157" s="32">
        <v>6.3566463156622133</v>
      </c>
      <c r="I8157" s="4"/>
      <c r="J8157" s="4" t="s">
        <v>856</v>
      </c>
      <c r="K8157" s="4"/>
      <c r="L8157" s="4">
        <v>1</v>
      </c>
      <c r="M8157" s="4" t="s">
        <v>1904</v>
      </c>
      <c r="N8157" s="4"/>
    </row>
    <row r="8158" spans="1:14" hidden="1" x14ac:dyDescent="0.3">
      <c r="A8158" s="4" t="s">
        <v>603</v>
      </c>
      <c r="B8158" s="4">
        <v>69</v>
      </c>
      <c r="C8158" s="4">
        <v>69</v>
      </c>
      <c r="D8158" s="4">
        <v>434</v>
      </c>
      <c r="E8158" s="4" t="s">
        <v>861</v>
      </c>
      <c r="F8158" s="12" t="s">
        <v>909</v>
      </c>
      <c r="G8158" s="4" t="s">
        <v>1760</v>
      </c>
      <c r="H8158" s="32">
        <v>7.1097634201993527</v>
      </c>
      <c r="I8158" s="4"/>
      <c r="J8158" s="4" t="s">
        <v>856</v>
      </c>
      <c r="K8158" s="4"/>
      <c r="L8158" s="4">
        <v>1</v>
      </c>
      <c r="M8158" s="4" t="s">
        <v>1904</v>
      </c>
      <c r="N8158" s="4"/>
    </row>
    <row r="8159" spans="1:14" hidden="1" x14ac:dyDescent="0.3">
      <c r="A8159" s="4" t="s">
        <v>603</v>
      </c>
      <c r="B8159" s="4">
        <v>69</v>
      </c>
      <c r="C8159" s="4">
        <v>69</v>
      </c>
      <c r="D8159" s="4">
        <v>434</v>
      </c>
      <c r="E8159" s="4" t="s">
        <v>861</v>
      </c>
      <c r="F8159" s="12" t="s">
        <v>910</v>
      </c>
      <c r="G8159" s="4" t="s">
        <v>1760</v>
      </c>
      <c r="H8159" s="32">
        <v>19.789601808381153</v>
      </c>
      <c r="I8159" s="4"/>
      <c r="J8159" s="4" t="s">
        <v>856</v>
      </c>
      <c r="K8159" s="4"/>
      <c r="L8159" s="4">
        <v>1</v>
      </c>
      <c r="M8159" s="4" t="s">
        <v>1904</v>
      </c>
      <c r="N8159" s="4"/>
    </row>
    <row r="8160" spans="1:14" hidden="1" x14ac:dyDescent="0.3">
      <c r="A8160" s="4" t="s">
        <v>603</v>
      </c>
      <c r="B8160" s="4">
        <v>69</v>
      </c>
      <c r="C8160" s="4">
        <v>69</v>
      </c>
      <c r="D8160" s="4">
        <v>434</v>
      </c>
      <c r="E8160" s="4" t="s">
        <v>861</v>
      </c>
      <c r="F8160" s="12" t="s">
        <v>911</v>
      </c>
      <c r="G8160" s="4" t="s">
        <v>1760</v>
      </c>
      <c r="H8160" s="32">
        <v>6.3953309237423719</v>
      </c>
      <c r="I8160" s="4"/>
      <c r="J8160" s="4" t="s">
        <v>856</v>
      </c>
      <c r="K8160" s="4"/>
      <c r="L8160" s="4">
        <v>1</v>
      </c>
      <c r="M8160" s="4" t="s">
        <v>1904</v>
      </c>
      <c r="N8160" s="4"/>
    </row>
    <row r="8161" spans="1:14" hidden="1" x14ac:dyDescent="0.3">
      <c r="A8161" s="4" t="s">
        <v>603</v>
      </c>
      <c r="B8161" s="4">
        <v>69</v>
      </c>
      <c r="C8161" s="4">
        <v>69</v>
      </c>
      <c r="D8161" s="4">
        <v>434</v>
      </c>
      <c r="E8161" s="4" t="s">
        <v>861</v>
      </c>
      <c r="F8161" s="12" t="s">
        <v>916</v>
      </c>
      <c r="G8161" s="4" t="s">
        <v>1760</v>
      </c>
      <c r="H8161" s="32">
        <v>23.957428509997854</v>
      </c>
      <c r="I8161" s="4"/>
      <c r="J8161" s="4" t="s">
        <v>856</v>
      </c>
      <c r="K8161" s="4"/>
      <c r="L8161" s="4">
        <v>1</v>
      </c>
      <c r="M8161" s="4" t="s">
        <v>1904</v>
      </c>
      <c r="N8161" s="4"/>
    </row>
    <row r="8162" spans="1:14" hidden="1" x14ac:dyDescent="0.3">
      <c r="A8162" s="4" t="s">
        <v>603</v>
      </c>
      <c r="B8162" s="4">
        <v>69</v>
      </c>
      <c r="C8162" s="4">
        <v>69</v>
      </c>
      <c r="D8162" s="4">
        <v>434</v>
      </c>
      <c r="E8162" s="4" t="s">
        <v>861</v>
      </c>
      <c r="F8162" s="12" t="s">
        <v>921</v>
      </c>
      <c r="G8162" s="4" t="s">
        <v>1760</v>
      </c>
      <c r="H8162" s="32">
        <v>15.036668561682777</v>
      </c>
      <c r="I8162" s="4"/>
      <c r="J8162" s="4" t="s">
        <v>856</v>
      </c>
      <c r="K8162" s="4"/>
      <c r="L8162" s="4">
        <v>1</v>
      </c>
      <c r="M8162" s="4" t="s">
        <v>1904</v>
      </c>
      <c r="N8162" s="4"/>
    </row>
    <row r="8163" spans="1:14" hidden="1" x14ac:dyDescent="0.3">
      <c r="A8163" s="4" t="s">
        <v>603</v>
      </c>
      <c r="B8163" s="4">
        <v>69</v>
      </c>
      <c r="C8163" s="4">
        <v>69</v>
      </c>
      <c r="D8163" s="4">
        <v>434</v>
      </c>
      <c r="E8163" s="4" t="s">
        <v>861</v>
      </c>
      <c r="F8163" s="12" t="s">
        <v>1144</v>
      </c>
      <c r="G8163" s="4" t="s">
        <v>1760</v>
      </c>
      <c r="H8163" s="32">
        <v>14.957377971585315</v>
      </c>
      <c r="I8163" s="4"/>
      <c r="J8163" s="4" t="s">
        <v>856</v>
      </c>
      <c r="K8163" s="4"/>
      <c r="L8163" s="4">
        <v>1</v>
      </c>
      <c r="M8163" s="4" t="s">
        <v>1904</v>
      </c>
      <c r="N8163" s="4"/>
    </row>
    <row r="8164" spans="1:14" hidden="1" x14ac:dyDescent="0.3">
      <c r="A8164" s="4" t="s">
        <v>603</v>
      </c>
      <c r="B8164" s="4">
        <v>69</v>
      </c>
      <c r="C8164" s="4">
        <v>69</v>
      </c>
      <c r="D8164" s="4">
        <v>434</v>
      </c>
      <c r="E8164" s="4" t="s">
        <v>861</v>
      </c>
      <c r="F8164" s="12" t="s">
        <v>922</v>
      </c>
      <c r="G8164" s="4" t="s">
        <v>1759</v>
      </c>
      <c r="H8164" s="30">
        <v>0.34243499999999999</v>
      </c>
      <c r="I8164" s="4"/>
      <c r="J8164" s="4" t="s">
        <v>856</v>
      </c>
      <c r="K8164" s="4"/>
      <c r="L8164" s="4">
        <v>1</v>
      </c>
      <c r="M8164" s="4" t="s">
        <v>1447</v>
      </c>
      <c r="N8164" s="4"/>
    </row>
    <row r="8165" spans="1:14" hidden="1" x14ac:dyDescent="0.3">
      <c r="A8165" s="4" t="s">
        <v>603</v>
      </c>
      <c r="B8165" s="4">
        <v>69</v>
      </c>
      <c r="C8165" s="4">
        <v>69</v>
      </c>
      <c r="D8165" s="4">
        <v>434</v>
      </c>
      <c r="E8165" s="4" t="s">
        <v>861</v>
      </c>
      <c r="F8165" s="12" t="s">
        <v>904</v>
      </c>
      <c r="G8165" s="4" t="s">
        <v>1759</v>
      </c>
      <c r="H8165" s="30">
        <v>0.38759500000000002</v>
      </c>
      <c r="I8165" s="4"/>
      <c r="J8165" s="4" t="s">
        <v>856</v>
      </c>
      <c r="K8165" s="4"/>
      <c r="L8165" s="4">
        <v>1</v>
      </c>
      <c r="M8165" s="4" t="s">
        <v>1447</v>
      </c>
      <c r="N8165" s="4"/>
    </row>
    <row r="8166" spans="1:14" hidden="1" x14ac:dyDescent="0.3">
      <c r="A8166" s="4" t="s">
        <v>603</v>
      </c>
      <c r="B8166" s="4">
        <v>69</v>
      </c>
      <c r="C8166" s="4">
        <v>69</v>
      </c>
      <c r="D8166" s="4">
        <v>434</v>
      </c>
      <c r="E8166" s="4" t="s">
        <v>861</v>
      </c>
      <c r="F8166" s="12" t="s">
        <v>905</v>
      </c>
      <c r="G8166" s="4" t="s">
        <v>1759</v>
      </c>
      <c r="H8166" s="30">
        <v>0.43896999999999997</v>
      </c>
      <c r="I8166" s="4"/>
      <c r="J8166" s="4" t="s">
        <v>856</v>
      </c>
      <c r="K8166" s="4"/>
      <c r="L8166" s="4">
        <v>1</v>
      </c>
      <c r="M8166" s="4" t="s">
        <v>1447</v>
      </c>
      <c r="N8166" s="4"/>
    </row>
    <row r="8167" spans="1:14" hidden="1" x14ac:dyDescent="0.3">
      <c r="A8167" s="4" t="s">
        <v>603</v>
      </c>
      <c r="B8167" s="4">
        <v>69</v>
      </c>
      <c r="C8167" s="4">
        <v>69</v>
      </c>
      <c r="D8167" s="4">
        <v>434</v>
      </c>
      <c r="E8167" s="4" t="s">
        <v>861</v>
      </c>
      <c r="F8167" s="12" t="s">
        <v>906</v>
      </c>
      <c r="G8167" s="4" t="s">
        <v>1759</v>
      </c>
      <c r="H8167" s="30">
        <v>0.42693000000000003</v>
      </c>
      <c r="I8167" s="4"/>
      <c r="J8167" s="4" t="s">
        <v>856</v>
      </c>
      <c r="K8167" s="4"/>
      <c r="L8167" s="4">
        <v>1</v>
      </c>
      <c r="M8167" s="4" t="s">
        <v>1447</v>
      </c>
      <c r="N8167" s="4"/>
    </row>
    <row r="8168" spans="1:14" hidden="1" x14ac:dyDescent="0.3">
      <c r="A8168" s="4" t="s">
        <v>603</v>
      </c>
      <c r="B8168" s="4">
        <v>69</v>
      </c>
      <c r="C8168" s="4">
        <v>69</v>
      </c>
      <c r="D8168" s="4">
        <v>434</v>
      </c>
      <c r="E8168" s="4" t="s">
        <v>861</v>
      </c>
      <c r="F8168" s="12" t="s">
        <v>903</v>
      </c>
      <c r="G8168" s="4" t="s">
        <v>1759</v>
      </c>
      <c r="H8168" s="30">
        <v>0.48679333333333336</v>
      </c>
      <c r="I8168" s="4"/>
      <c r="J8168" s="4" t="s">
        <v>856</v>
      </c>
      <c r="K8168" s="4"/>
      <c r="L8168" s="4">
        <v>1</v>
      </c>
      <c r="M8168" s="4" t="s">
        <v>1447</v>
      </c>
      <c r="N8168" s="4"/>
    </row>
    <row r="8169" spans="1:14" hidden="1" x14ac:dyDescent="0.3">
      <c r="A8169" s="4" t="s">
        <v>603</v>
      </c>
      <c r="B8169" s="4">
        <v>69</v>
      </c>
      <c r="C8169" s="4">
        <v>69</v>
      </c>
      <c r="D8169" s="4">
        <v>434</v>
      </c>
      <c r="E8169" s="4" t="s">
        <v>861</v>
      </c>
      <c r="F8169" s="12" t="s">
        <v>907</v>
      </c>
      <c r="G8169" s="4" t="s">
        <v>1759</v>
      </c>
      <c r="H8169" s="30">
        <v>0.49947999999999998</v>
      </c>
      <c r="I8169" s="4"/>
      <c r="J8169" s="4" t="s">
        <v>856</v>
      </c>
      <c r="K8169" s="4"/>
      <c r="L8169" s="4">
        <v>1</v>
      </c>
      <c r="M8169" s="4" t="s">
        <v>1447</v>
      </c>
      <c r="N8169" s="4"/>
    </row>
    <row r="8170" spans="1:14" hidden="1" x14ac:dyDescent="0.3">
      <c r="A8170" s="4" t="s">
        <v>603</v>
      </c>
      <c r="B8170" s="4">
        <v>69</v>
      </c>
      <c r="C8170" s="4">
        <v>69</v>
      </c>
      <c r="D8170" s="4">
        <v>434</v>
      </c>
      <c r="E8170" s="4" t="s">
        <v>861</v>
      </c>
      <c r="F8170" s="12" t="s">
        <v>908</v>
      </c>
      <c r="G8170" s="4" t="s">
        <v>1759</v>
      </c>
      <c r="H8170" s="30">
        <v>0.52578999999999998</v>
      </c>
      <c r="I8170" s="4"/>
      <c r="J8170" s="4" t="s">
        <v>856</v>
      </c>
      <c r="K8170" s="4"/>
      <c r="L8170" s="4">
        <v>1</v>
      </c>
      <c r="M8170" s="4" t="s">
        <v>1447</v>
      </c>
      <c r="N8170" s="4"/>
    </row>
    <row r="8171" spans="1:14" hidden="1" x14ac:dyDescent="0.3">
      <c r="A8171" s="4" t="s">
        <v>603</v>
      </c>
      <c r="B8171" s="4">
        <v>69</v>
      </c>
      <c r="C8171" s="4">
        <v>69</v>
      </c>
      <c r="D8171" s="4">
        <v>434</v>
      </c>
      <c r="E8171" s="4" t="s">
        <v>861</v>
      </c>
      <c r="F8171" s="12" t="s">
        <v>909</v>
      </c>
      <c r="G8171" s="4" t="s">
        <v>1759</v>
      </c>
      <c r="H8171" s="30">
        <v>0.59203000000000006</v>
      </c>
      <c r="I8171" s="4"/>
      <c r="J8171" s="4" t="s">
        <v>856</v>
      </c>
      <c r="K8171" s="4"/>
      <c r="L8171" s="4">
        <v>1</v>
      </c>
      <c r="M8171" s="4" t="s">
        <v>1447</v>
      </c>
      <c r="N8171" s="4"/>
    </row>
    <row r="8172" spans="1:14" hidden="1" x14ac:dyDescent="0.3">
      <c r="A8172" s="4" t="s">
        <v>603</v>
      </c>
      <c r="B8172" s="4">
        <v>69</v>
      </c>
      <c r="C8172" s="4">
        <v>69</v>
      </c>
      <c r="D8172" s="4">
        <v>434</v>
      </c>
      <c r="E8172" s="4" t="s">
        <v>861</v>
      </c>
      <c r="F8172" s="12" t="s">
        <v>910</v>
      </c>
      <c r="G8172" s="4" t="s">
        <v>1759</v>
      </c>
      <c r="H8172" s="30">
        <v>0.56905000000000006</v>
      </c>
      <c r="I8172" s="4"/>
      <c r="J8172" s="4" t="s">
        <v>856</v>
      </c>
      <c r="K8172" s="4"/>
      <c r="L8172" s="4">
        <v>1</v>
      </c>
      <c r="M8172" s="4" t="s">
        <v>1447</v>
      </c>
      <c r="N8172" s="4"/>
    </row>
    <row r="8173" spans="1:14" hidden="1" x14ac:dyDescent="0.3">
      <c r="A8173" s="4" t="s">
        <v>603</v>
      </c>
      <c r="B8173" s="4">
        <v>69</v>
      </c>
      <c r="C8173" s="4">
        <v>69</v>
      </c>
      <c r="D8173" s="4">
        <v>434</v>
      </c>
      <c r="E8173" s="4" t="s">
        <v>861</v>
      </c>
      <c r="F8173" s="12" t="s">
        <v>911</v>
      </c>
      <c r="G8173" s="4" t="s">
        <v>1759</v>
      </c>
      <c r="H8173" s="30">
        <v>0.53966999999999998</v>
      </c>
      <c r="I8173" s="4"/>
      <c r="J8173" s="4" t="s">
        <v>856</v>
      </c>
      <c r="K8173" s="4"/>
      <c r="L8173" s="4">
        <v>1</v>
      </c>
      <c r="M8173" s="4" t="s">
        <v>1447</v>
      </c>
      <c r="N8173" s="4"/>
    </row>
    <row r="8174" spans="1:14" hidden="1" x14ac:dyDescent="0.3">
      <c r="A8174" s="4" t="s">
        <v>603</v>
      </c>
      <c r="B8174" s="4">
        <v>69</v>
      </c>
      <c r="C8174" s="4">
        <v>69</v>
      </c>
      <c r="D8174" s="4">
        <v>434</v>
      </c>
      <c r="E8174" s="4" t="s">
        <v>861</v>
      </c>
      <c r="F8174" s="12" t="s">
        <v>916</v>
      </c>
      <c r="G8174" s="4" t="s">
        <v>1759</v>
      </c>
      <c r="H8174" s="30">
        <v>0.55713000000000001</v>
      </c>
      <c r="I8174" s="4"/>
      <c r="J8174" s="4" t="s">
        <v>856</v>
      </c>
      <c r="K8174" s="4"/>
      <c r="L8174" s="4">
        <v>1</v>
      </c>
      <c r="M8174" s="4" t="s">
        <v>1447</v>
      </c>
      <c r="N8174" s="4"/>
    </row>
    <row r="8175" spans="1:14" hidden="1" x14ac:dyDescent="0.3">
      <c r="A8175" s="4" t="s">
        <v>603</v>
      </c>
      <c r="B8175" s="4">
        <v>69</v>
      </c>
      <c r="C8175" s="4">
        <v>69</v>
      </c>
      <c r="D8175" s="4">
        <v>434</v>
      </c>
      <c r="E8175" s="4" t="s">
        <v>861</v>
      </c>
      <c r="F8175" s="12" t="s">
        <v>921</v>
      </c>
      <c r="G8175" s="4" t="s">
        <v>1759</v>
      </c>
      <c r="H8175" s="30">
        <v>0.52899000000000007</v>
      </c>
      <c r="I8175" s="4"/>
      <c r="J8175" s="4" t="s">
        <v>856</v>
      </c>
      <c r="K8175" s="4"/>
      <c r="L8175" s="4">
        <v>1</v>
      </c>
      <c r="M8175" s="4" t="s">
        <v>1447</v>
      </c>
      <c r="N8175" s="4"/>
    </row>
    <row r="8176" spans="1:14" hidden="1" x14ac:dyDescent="0.3">
      <c r="A8176" s="4" t="s">
        <v>603</v>
      </c>
      <c r="B8176" s="4">
        <v>69</v>
      </c>
      <c r="C8176" s="4">
        <v>69</v>
      </c>
      <c r="D8176" s="4">
        <v>434</v>
      </c>
      <c r="E8176" s="4" t="s">
        <v>861</v>
      </c>
      <c r="F8176" s="12" t="s">
        <v>1144</v>
      </c>
      <c r="G8176" s="4" t="s">
        <v>1759</v>
      </c>
      <c r="H8176" s="30">
        <v>0.53166000000000002</v>
      </c>
      <c r="I8176" s="4"/>
      <c r="J8176" s="4" t="s">
        <v>856</v>
      </c>
      <c r="K8176" s="4"/>
      <c r="L8176" s="4">
        <v>1</v>
      </c>
      <c r="M8176" s="4" t="s">
        <v>1447</v>
      </c>
      <c r="N8176" s="4"/>
    </row>
    <row r="8177" spans="1:14" hidden="1" x14ac:dyDescent="0.3">
      <c r="A8177" s="4" t="s">
        <v>603</v>
      </c>
      <c r="B8177" s="4">
        <v>69</v>
      </c>
      <c r="C8177" s="4">
        <v>69</v>
      </c>
      <c r="D8177" s="4">
        <v>434</v>
      </c>
      <c r="E8177" s="4" t="s">
        <v>861</v>
      </c>
      <c r="F8177" s="4" t="s">
        <v>922</v>
      </c>
      <c r="G8177" s="4" t="s">
        <v>1476</v>
      </c>
      <c r="H8177" s="30">
        <v>6.9945149999999998</v>
      </c>
      <c r="I8177" s="4"/>
      <c r="J8177" s="4" t="s">
        <v>856</v>
      </c>
      <c r="K8177" s="4"/>
      <c r="L8177" s="4">
        <v>1</v>
      </c>
      <c r="M8177" s="4" t="s">
        <v>1447</v>
      </c>
      <c r="N8177" s="4"/>
    </row>
    <row r="8178" spans="1:14" hidden="1" x14ac:dyDescent="0.3">
      <c r="A8178" s="4" t="s">
        <v>603</v>
      </c>
      <c r="B8178" s="4">
        <v>69</v>
      </c>
      <c r="C8178" s="4">
        <v>69</v>
      </c>
      <c r="D8178" s="4">
        <v>434</v>
      </c>
      <c r="E8178" s="4" t="s">
        <v>861</v>
      </c>
      <c r="F8178" s="4" t="s">
        <v>904</v>
      </c>
      <c r="G8178" s="4" t="s">
        <v>1476</v>
      </c>
      <c r="H8178" s="30">
        <v>6.591755</v>
      </c>
      <c r="I8178" s="4"/>
      <c r="J8178" s="4" t="s">
        <v>856</v>
      </c>
      <c r="K8178" s="4"/>
      <c r="L8178" s="4">
        <v>1</v>
      </c>
      <c r="M8178" s="4" t="s">
        <v>1447</v>
      </c>
      <c r="N8178" s="4"/>
    </row>
    <row r="8179" spans="1:14" hidden="1" x14ac:dyDescent="0.3">
      <c r="A8179" s="4" t="s">
        <v>603</v>
      </c>
      <c r="B8179" s="4">
        <v>69</v>
      </c>
      <c r="C8179" s="4">
        <v>69</v>
      </c>
      <c r="D8179" s="4">
        <v>434</v>
      </c>
      <c r="E8179" s="4" t="s">
        <v>861</v>
      </c>
      <c r="F8179" s="4" t="s">
        <v>905</v>
      </c>
      <c r="G8179" s="4" t="s">
        <v>1476</v>
      </c>
      <c r="H8179" s="30">
        <v>6.1768299999999998</v>
      </c>
      <c r="I8179" s="4"/>
      <c r="J8179" s="4" t="s">
        <v>856</v>
      </c>
      <c r="K8179" s="4"/>
      <c r="L8179" s="4">
        <v>1</v>
      </c>
      <c r="M8179" s="4" t="s">
        <v>1447</v>
      </c>
      <c r="N8179" s="4"/>
    </row>
    <row r="8180" spans="1:14" hidden="1" x14ac:dyDescent="0.3">
      <c r="A8180" s="4" t="s">
        <v>603</v>
      </c>
      <c r="B8180" s="4">
        <v>69</v>
      </c>
      <c r="C8180" s="4">
        <v>69</v>
      </c>
      <c r="D8180" s="4">
        <v>434</v>
      </c>
      <c r="E8180" s="4" t="s">
        <v>861</v>
      </c>
      <c r="F8180" s="4" t="s">
        <v>906</v>
      </c>
      <c r="G8180" s="4" t="s">
        <v>1476</v>
      </c>
      <c r="H8180" s="30">
        <v>5.9443199999999994</v>
      </c>
      <c r="I8180" s="4"/>
      <c r="J8180" s="4" t="s">
        <v>856</v>
      </c>
      <c r="K8180" s="4"/>
      <c r="L8180" s="4">
        <v>1</v>
      </c>
      <c r="M8180" s="4" t="s">
        <v>1447</v>
      </c>
      <c r="N8180" s="4"/>
    </row>
    <row r="8181" spans="1:14" hidden="1" x14ac:dyDescent="0.3">
      <c r="A8181" s="4" t="s">
        <v>603</v>
      </c>
      <c r="B8181" s="4">
        <v>69</v>
      </c>
      <c r="C8181" s="4">
        <v>69</v>
      </c>
      <c r="D8181" s="4">
        <v>434</v>
      </c>
      <c r="E8181" s="4" t="s">
        <v>861</v>
      </c>
      <c r="F8181" s="4" t="s">
        <v>903</v>
      </c>
      <c r="G8181" s="4" t="s">
        <v>1476</v>
      </c>
      <c r="H8181" s="30">
        <v>4.8865066666666674</v>
      </c>
      <c r="I8181" s="4"/>
      <c r="J8181" s="4" t="s">
        <v>856</v>
      </c>
      <c r="K8181" s="4"/>
      <c r="L8181" s="4">
        <v>1</v>
      </c>
      <c r="M8181" s="4" t="s">
        <v>1447</v>
      </c>
      <c r="N8181" s="4"/>
    </row>
    <row r="8182" spans="1:14" hidden="1" x14ac:dyDescent="0.3">
      <c r="A8182" s="4" t="s">
        <v>603</v>
      </c>
      <c r="B8182" s="4">
        <v>69</v>
      </c>
      <c r="C8182" s="4">
        <v>69</v>
      </c>
      <c r="D8182" s="4">
        <v>434</v>
      </c>
      <c r="E8182" s="4" t="s">
        <v>861</v>
      </c>
      <c r="F8182" s="4" t="s">
        <v>907</v>
      </c>
      <c r="G8182" s="4" t="s">
        <v>1476</v>
      </c>
      <c r="H8182" s="30">
        <v>4.4124699999999999</v>
      </c>
      <c r="I8182" s="4"/>
      <c r="J8182" s="4" t="s">
        <v>856</v>
      </c>
      <c r="K8182" s="4"/>
      <c r="L8182" s="4">
        <v>1</v>
      </c>
      <c r="M8182" s="4" t="s">
        <v>1447</v>
      </c>
      <c r="N8182" s="4"/>
    </row>
    <row r="8183" spans="1:14" hidden="1" x14ac:dyDescent="0.3">
      <c r="A8183" s="4" t="s">
        <v>603</v>
      </c>
      <c r="B8183" s="4">
        <v>69</v>
      </c>
      <c r="C8183" s="4">
        <v>69</v>
      </c>
      <c r="D8183" s="4">
        <v>434</v>
      </c>
      <c r="E8183" s="4" t="s">
        <v>861</v>
      </c>
      <c r="F8183" s="4" t="s">
        <v>908</v>
      </c>
      <c r="G8183" s="4" t="s">
        <v>1476</v>
      </c>
      <c r="H8183" s="30">
        <v>4.1032099999999998</v>
      </c>
      <c r="I8183" s="4"/>
      <c r="J8183" s="4" t="s">
        <v>856</v>
      </c>
      <c r="K8183" s="4"/>
      <c r="L8183" s="4">
        <v>1</v>
      </c>
      <c r="M8183" s="4" t="s">
        <v>1447</v>
      </c>
      <c r="N8183" s="4"/>
    </row>
    <row r="8184" spans="1:14" hidden="1" x14ac:dyDescent="0.3">
      <c r="A8184" s="4" t="s">
        <v>603</v>
      </c>
      <c r="B8184" s="4">
        <v>69</v>
      </c>
      <c r="C8184" s="4">
        <v>69</v>
      </c>
      <c r="D8184" s="4">
        <v>434</v>
      </c>
      <c r="E8184" s="4" t="s">
        <v>861</v>
      </c>
      <c r="F8184" s="4" t="s">
        <v>909</v>
      </c>
      <c r="G8184" s="4" t="s">
        <v>1476</v>
      </c>
      <c r="H8184" s="30">
        <v>3.7963199999999997</v>
      </c>
      <c r="I8184" s="4"/>
      <c r="J8184" s="4" t="s">
        <v>856</v>
      </c>
      <c r="K8184" s="4"/>
      <c r="L8184" s="4">
        <v>1</v>
      </c>
      <c r="M8184" s="4" t="s">
        <v>1447</v>
      </c>
      <c r="N8184" s="4"/>
    </row>
    <row r="8185" spans="1:14" hidden="1" x14ac:dyDescent="0.3">
      <c r="A8185" s="4" t="s">
        <v>603</v>
      </c>
      <c r="B8185" s="4">
        <v>69</v>
      </c>
      <c r="C8185" s="4">
        <v>69</v>
      </c>
      <c r="D8185" s="4">
        <v>434</v>
      </c>
      <c r="E8185" s="4" t="s">
        <v>861</v>
      </c>
      <c r="F8185" s="4" t="s">
        <v>910</v>
      </c>
      <c r="G8185" s="4" t="s">
        <v>1476</v>
      </c>
      <c r="H8185" s="30">
        <v>3.7792500000000002</v>
      </c>
      <c r="I8185" s="4"/>
      <c r="J8185" s="4" t="s">
        <v>856</v>
      </c>
      <c r="K8185" s="4"/>
      <c r="L8185" s="4">
        <v>1</v>
      </c>
      <c r="M8185" s="4" t="s">
        <v>1447</v>
      </c>
      <c r="N8185" s="4"/>
    </row>
    <row r="8186" spans="1:14" hidden="1" x14ac:dyDescent="0.3">
      <c r="A8186" s="4" t="s">
        <v>603</v>
      </c>
      <c r="B8186" s="4">
        <v>69</v>
      </c>
      <c r="C8186" s="4">
        <v>69</v>
      </c>
      <c r="D8186" s="4">
        <v>434</v>
      </c>
      <c r="E8186" s="4" t="s">
        <v>861</v>
      </c>
      <c r="F8186" s="4" t="s">
        <v>911</v>
      </c>
      <c r="G8186" s="4" t="s">
        <v>1476</v>
      </c>
      <c r="H8186" s="30">
        <v>3.8132799999999998</v>
      </c>
      <c r="I8186" s="4"/>
      <c r="J8186" s="4" t="s">
        <v>856</v>
      </c>
      <c r="K8186" s="4"/>
      <c r="L8186" s="4">
        <v>1</v>
      </c>
      <c r="M8186" s="4" t="s">
        <v>1447</v>
      </c>
      <c r="N8186" s="4"/>
    </row>
    <row r="8187" spans="1:14" hidden="1" x14ac:dyDescent="0.3">
      <c r="A8187" s="4" t="s">
        <v>603</v>
      </c>
      <c r="B8187" s="4">
        <v>69</v>
      </c>
      <c r="C8187" s="4">
        <v>69</v>
      </c>
      <c r="D8187" s="4">
        <v>434</v>
      </c>
      <c r="E8187" s="4" t="s">
        <v>861</v>
      </c>
      <c r="F8187" s="4" t="s">
        <v>916</v>
      </c>
      <c r="G8187" s="4" t="s">
        <v>1476</v>
      </c>
      <c r="H8187" s="30">
        <v>3.4012200000000004</v>
      </c>
      <c r="I8187" s="4"/>
      <c r="J8187" s="4" t="s">
        <v>856</v>
      </c>
      <c r="K8187" s="4"/>
      <c r="L8187" s="4">
        <v>1</v>
      </c>
      <c r="M8187" s="4" t="s">
        <v>1447</v>
      </c>
      <c r="N8187" s="4"/>
    </row>
    <row r="8188" spans="1:14" hidden="1" x14ac:dyDescent="0.3">
      <c r="A8188" s="4" t="s">
        <v>603</v>
      </c>
      <c r="B8188" s="4">
        <v>69</v>
      </c>
      <c r="C8188" s="4">
        <v>69</v>
      </c>
      <c r="D8188" s="4">
        <v>434</v>
      </c>
      <c r="E8188" s="4" t="s">
        <v>861</v>
      </c>
      <c r="F8188" s="4" t="s">
        <v>921</v>
      </c>
      <c r="G8188" s="4" t="s">
        <v>1476</v>
      </c>
      <c r="H8188" s="30">
        <v>3.3674599999999995</v>
      </c>
      <c r="I8188" s="4"/>
      <c r="J8188" s="4" t="s">
        <v>856</v>
      </c>
      <c r="K8188" s="4"/>
      <c r="L8188" s="4">
        <v>1</v>
      </c>
      <c r="M8188" s="4" t="s">
        <v>1447</v>
      </c>
      <c r="N8188" s="4"/>
    </row>
    <row r="8189" spans="1:14" hidden="1" x14ac:dyDescent="0.3">
      <c r="A8189" s="4" t="s">
        <v>603</v>
      </c>
      <c r="B8189" s="4">
        <v>69</v>
      </c>
      <c r="C8189" s="4">
        <v>69</v>
      </c>
      <c r="D8189" s="4">
        <v>434</v>
      </c>
      <c r="E8189" s="4" t="s">
        <v>861</v>
      </c>
      <c r="F8189" s="4" t="s">
        <v>1144</v>
      </c>
      <c r="G8189" s="4" t="s">
        <v>1476</v>
      </c>
      <c r="H8189" s="30">
        <v>3.4466899999999998</v>
      </c>
      <c r="I8189" s="4"/>
      <c r="J8189" s="4" t="s">
        <v>856</v>
      </c>
      <c r="K8189" s="4"/>
      <c r="L8189" s="4">
        <v>1</v>
      </c>
      <c r="M8189" s="4" t="s">
        <v>1447</v>
      </c>
      <c r="N8189" s="4"/>
    </row>
    <row r="8190" spans="1:14" hidden="1" x14ac:dyDescent="0.3">
      <c r="A8190" s="4" t="s">
        <v>603</v>
      </c>
      <c r="B8190" s="4">
        <v>69</v>
      </c>
      <c r="C8190" s="4">
        <v>69</v>
      </c>
      <c r="D8190" s="4">
        <v>434</v>
      </c>
      <c r="E8190" s="4" t="s">
        <v>861</v>
      </c>
      <c r="F8190" s="4" t="s">
        <v>922</v>
      </c>
      <c r="G8190" s="4" t="s">
        <v>967</v>
      </c>
      <c r="H8190" s="32">
        <v>0.11635499999999999</v>
      </c>
      <c r="I8190" s="4"/>
      <c r="J8190" s="4" t="s">
        <v>856</v>
      </c>
      <c r="K8190" s="4"/>
      <c r="L8190" s="4">
        <v>1</v>
      </c>
      <c r="M8190" s="4" t="s">
        <v>1447</v>
      </c>
      <c r="N8190" s="4"/>
    </row>
    <row r="8191" spans="1:14" hidden="1" x14ac:dyDescent="0.3">
      <c r="A8191" s="4" t="s">
        <v>603</v>
      </c>
      <c r="B8191" s="4">
        <v>69</v>
      </c>
      <c r="C8191" s="4">
        <v>69</v>
      </c>
      <c r="D8191" s="4">
        <v>434</v>
      </c>
      <c r="E8191" s="4" t="s">
        <v>861</v>
      </c>
      <c r="F8191" s="4" t="s">
        <v>904</v>
      </c>
      <c r="G8191" s="4" t="s">
        <v>967</v>
      </c>
      <c r="H8191" s="32">
        <v>5.0735000000000002E-2</v>
      </c>
      <c r="I8191" s="4"/>
      <c r="J8191" s="4" t="s">
        <v>856</v>
      </c>
      <c r="K8191" s="4"/>
      <c r="L8191" s="4">
        <v>1</v>
      </c>
      <c r="M8191" s="4" t="s">
        <v>1447</v>
      </c>
      <c r="N8191" s="4"/>
    </row>
    <row r="8192" spans="1:14" hidden="1" x14ac:dyDescent="0.3">
      <c r="A8192" s="4" t="s">
        <v>603</v>
      </c>
      <c r="B8192" s="4">
        <v>69</v>
      </c>
      <c r="C8192" s="4">
        <v>69</v>
      </c>
      <c r="D8192" s="4">
        <v>434</v>
      </c>
      <c r="E8192" s="4" t="s">
        <v>861</v>
      </c>
      <c r="F8192" s="4" t="s">
        <v>905</v>
      </c>
      <c r="G8192" s="4" t="s">
        <v>967</v>
      </c>
      <c r="H8192" s="32">
        <v>4.2810000000000001E-2</v>
      </c>
      <c r="I8192" s="4"/>
      <c r="J8192" s="4" t="s">
        <v>856</v>
      </c>
      <c r="K8192" s="4"/>
      <c r="L8192" s="4">
        <v>1</v>
      </c>
      <c r="M8192" s="4" t="s">
        <v>1447</v>
      </c>
      <c r="N8192" s="4"/>
    </row>
    <row r="8193" spans="1:14" hidden="1" x14ac:dyDescent="0.3">
      <c r="A8193" s="4" t="s">
        <v>603</v>
      </c>
      <c r="B8193" s="4">
        <v>69</v>
      </c>
      <c r="C8193" s="4">
        <v>69</v>
      </c>
      <c r="D8193" s="4">
        <v>434</v>
      </c>
      <c r="E8193" s="4" t="s">
        <v>861</v>
      </c>
      <c r="F8193" s="4" t="s">
        <v>906</v>
      </c>
      <c r="G8193" s="4" t="s">
        <v>967</v>
      </c>
      <c r="H8193" s="32">
        <v>7.5234999999999996E-2</v>
      </c>
      <c r="I8193" s="4"/>
      <c r="J8193" s="4" t="s">
        <v>856</v>
      </c>
      <c r="K8193" s="4"/>
      <c r="L8193" s="4">
        <v>1</v>
      </c>
      <c r="M8193" s="4" t="s">
        <v>1447</v>
      </c>
      <c r="N8193" s="4"/>
    </row>
    <row r="8194" spans="1:14" hidden="1" x14ac:dyDescent="0.3">
      <c r="A8194" s="4" t="s">
        <v>603</v>
      </c>
      <c r="B8194" s="4">
        <v>69</v>
      </c>
      <c r="C8194" s="4">
        <v>69</v>
      </c>
      <c r="D8194" s="4">
        <v>434</v>
      </c>
      <c r="E8194" s="4" t="s">
        <v>861</v>
      </c>
      <c r="F8194" s="4" t="s">
        <v>903</v>
      </c>
      <c r="G8194" s="4" t="s">
        <v>967</v>
      </c>
      <c r="H8194" s="32">
        <v>0.17150500000000002</v>
      </c>
      <c r="I8194" s="4"/>
      <c r="J8194" s="4" t="s">
        <v>856</v>
      </c>
      <c r="K8194" s="4"/>
      <c r="L8194" s="4">
        <v>1</v>
      </c>
      <c r="M8194" s="4" t="s">
        <v>1447</v>
      </c>
      <c r="N8194" s="4"/>
    </row>
    <row r="8195" spans="1:14" hidden="1" x14ac:dyDescent="0.3">
      <c r="A8195" s="4" t="s">
        <v>603</v>
      </c>
      <c r="B8195" s="4">
        <v>69</v>
      </c>
      <c r="C8195" s="4">
        <v>69</v>
      </c>
      <c r="D8195" s="4">
        <v>434</v>
      </c>
      <c r="E8195" s="4" t="s">
        <v>861</v>
      </c>
      <c r="F8195" s="4" t="s">
        <v>907</v>
      </c>
      <c r="G8195" s="4" t="s">
        <v>967</v>
      </c>
      <c r="H8195" s="32">
        <v>7.8185000000000004E-2</v>
      </c>
      <c r="I8195" s="4"/>
      <c r="J8195" s="4" t="s">
        <v>856</v>
      </c>
      <c r="K8195" s="4"/>
      <c r="L8195" s="4">
        <v>1</v>
      </c>
      <c r="M8195" s="4" t="s">
        <v>1447</v>
      </c>
      <c r="N8195" s="4"/>
    </row>
    <row r="8196" spans="1:14" hidden="1" x14ac:dyDescent="0.3">
      <c r="A8196" s="4" t="s">
        <v>603</v>
      </c>
      <c r="B8196" s="4">
        <v>69</v>
      </c>
      <c r="C8196" s="4">
        <v>69</v>
      </c>
      <c r="D8196" s="4">
        <v>434</v>
      </c>
      <c r="E8196" s="4" t="s">
        <v>861</v>
      </c>
      <c r="F8196" s="4" t="s">
        <v>908</v>
      </c>
      <c r="G8196" s="4" t="s">
        <v>967</v>
      </c>
      <c r="H8196" s="32">
        <v>8.2714999999999997E-2</v>
      </c>
      <c r="I8196" s="4"/>
      <c r="J8196" s="4" t="s">
        <v>856</v>
      </c>
      <c r="K8196" s="4"/>
      <c r="L8196" s="4">
        <v>1</v>
      </c>
      <c r="M8196" s="4" t="s">
        <v>1447</v>
      </c>
      <c r="N8196" s="4"/>
    </row>
    <row r="8197" spans="1:14" hidden="1" x14ac:dyDescent="0.3">
      <c r="A8197" s="4" t="s">
        <v>603</v>
      </c>
      <c r="B8197" s="4">
        <v>69</v>
      </c>
      <c r="C8197" s="4">
        <v>69</v>
      </c>
      <c r="D8197" s="4">
        <v>434</v>
      </c>
      <c r="E8197" s="4" t="s">
        <v>861</v>
      </c>
      <c r="F8197" s="4" t="s">
        <v>909</v>
      </c>
      <c r="G8197" s="4" t="s">
        <v>967</v>
      </c>
      <c r="H8197" s="32">
        <v>8.3269999999999997E-2</v>
      </c>
      <c r="I8197" s="4"/>
      <c r="J8197" s="4" t="s">
        <v>856</v>
      </c>
      <c r="K8197" s="4"/>
      <c r="L8197" s="4">
        <v>1</v>
      </c>
      <c r="M8197" s="4" t="s">
        <v>1447</v>
      </c>
      <c r="N8197" s="4"/>
    </row>
    <row r="8198" spans="1:14" hidden="1" x14ac:dyDescent="0.3">
      <c r="A8198" s="4" t="s">
        <v>603</v>
      </c>
      <c r="B8198" s="4">
        <v>69</v>
      </c>
      <c r="C8198" s="4">
        <v>69</v>
      </c>
      <c r="D8198" s="4">
        <v>434</v>
      </c>
      <c r="E8198" s="4" t="s">
        <v>861</v>
      </c>
      <c r="F8198" s="4" t="s">
        <v>910</v>
      </c>
      <c r="G8198" s="4" t="s">
        <v>967</v>
      </c>
      <c r="H8198" s="32">
        <v>2.8754999999999999E-2</v>
      </c>
      <c r="I8198" s="4"/>
      <c r="J8198" s="4" t="s">
        <v>856</v>
      </c>
      <c r="K8198" s="4"/>
      <c r="L8198" s="4">
        <v>1</v>
      </c>
      <c r="M8198" s="4" t="s">
        <v>1447</v>
      </c>
      <c r="N8198" s="4"/>
    </row>
    <row r="8199" spans="1:14" hidden="1" x14ac:dyDescent="0.3">
      <c r="A8199" s="4" t="s">
        <v>603</v>
      </c>
      <c r="B8199" s="4">
        <v>69</v>
      </c>
      <c r="C8199" s="4">
        <v>69</v>
      </c>
      <c r="D8199" s="4">
        <v>434</v>
      </c>
      <c r="E8199" s="4" t="s">
        <v>861</v>
      </c>
      <c r="F8199" s="4" t="s">
        <v>911</v>
      </c>
      <c r="G8199" s="4" t="s">
        <v>967</v>
      </c>
      <c r="H8199" s="32">
        <v>8.4384999999999988E-2</v>
      </c>
      <c r="I8199" s="4"/>
      <c r="J8199" s="4" t="s">
        <v>856</v>
      </c>
      <c r="K8199" s="4"/>
      <c r="L8199" s="4">
        <v>1</v>
      </c>
      <c r="M8199" s="4" t="s">
        <v>1447</v>
      </c>
      <c r="N8199" s="4"/>
    </row>
    <row r="8200" spans="1:14" hidden="1" x14ac:dyDescent="0.3">
      <c r="A8200" s="4" t="s">
        <v>603</v>
      </c>
      <c r="B8200" s="4">
        <v>69</v>
      </c>
      <c r="C8200" s="4">
        <v>69</v>
      </c>
      <c r="D8200" s="4">
        <v>434</v>
      </c>
      <c r="E8200" s="4" t="s">
        <v>861</v>
      </c>
      <c r="F8200" s="4" t="s">
        <v>916</v>
      </c>
      <c r="G8200" s="4" t="s">
        <v>967</v>
      </c>
      <c r="H8200" s="32">
        <v>2.3254999999999998E-2</v>
      </c>
      <c r="I8200" s="4"/>
      <c r="J8200" s="4" t="s">
        <v>856</v>
      </c>
      <c r="K8200" s="4"/>
      <c r="L8200" s="4">
        <v>1</v>
      </c>
      <c r="M8200" s="4" t="s">
        <v>1447</v>
      </c>
      <c r="N8200" s="4"/>
    </row>
    <row r="8201" spans="1:14" hidden="1" x14ac:dyDescent="0.3">
      <c r="A8201" s="4" t="s">
        <v>603</v>
      </c>
      <c r="B8201" s="4">
        <v>69</v>
      </c>
      <c r="C8201" s="4">
        <v>69</v>
      </c>
      <c r="D8201" s="4">
        <v>434</v>
      </c>
      <c r="E8201" s="4" t="s">
        <v>861</v>
      </c>
      <c r="F8201" s="4" t="s">
        <v>921</v>
      </c>
      <c r="G8201" s="4" t="s">
        <v>967</v>
      </c>
      <c r="H8201" s="32">
        <v>3.5179999999999996E-2</v>
      </c>
      <c r="I8201" s="4"/>
      <c r="J8201" s="4" t="s">
        <v>856</v>
      </c>
      <c r="K8201" s="4"/>
      <c r="L8201" s="4">
        <v>1</v>
      </c>
      <c r="M8201" s="4" t="s">
        <v>1447</v>
      </c>
      <c r="N8201" s="4"/>
    </row>
    <row r="8202" spans="1:14" hidden="1" x14ac:dyDescent="0.3">
      <c r="A8202" s="4" t="s">
        <v>603</v>
      </c>
      <c r="B8202" s="4">
        <v>69</v>
      </c>
      <c r="C8202" s="4">
        <v>69</v>
      </c>
      <c r="D8202" s="4">
        <v>434</v>
      </c>
      <c r="E8202" s="4" t="s">
        <v>861</v>
      </c>
      <c r="F8202" s="4" t="s">
        <v>1144</v>
      </c>
      <c r="G8202" s="4" t="s">
        <v>967</v>
      </c>
      <c r="H8202" s="32">
        <v>3.5545E-2</v>
      </c>
      <c r="I8202" s="4"/>
      <c r="J8202" s="4" t="s">
        <v>856</v>
      </c>
      <c r="K8202" s="4"/>
      <c r="L8202" s="4">
        <v>1</v>
      </c>
      <c r="M8202" s="4" t="s">
        <v>1447</v>
      </c>
      <c r="N8202" s="4"/>
    </row>
    <row r="8203" spans="1:14" hidden="1" x14ac:dyDescent="0.3">
      <c r="A8203" s="4" t="s">
        <v>603</v>
      </c>
      <c r="B8203" s="4">
        <v>69</v>
      </c>
      <c r="C8203" s="4">
        <v>69</v>
      </c>
      <c r="D8203" s="4">
        <v>434</v>
      </c>
      <c r="E8203" s="4" t="s">
        <v>861</v>
      </c>
      <c r="F8203" s="4" t="s">
        <v>922</v>
      </c>
      <c r="G8203" s="4" t="s">
        <v>1351</v>
      </c>
      <c r="H8203" s="33">
        <v>0</v>
      </c>
      <c r="I8203" s="4"/>
      <c r="J8203" s="4" t="s">
        <v>856</v>
      </c>
      <c r="K8203" s="4"/>
      <c r="L8203" s="4">
        <v>1</v>
      </c>
      <c r="M8203" s="4" t="s">
        <v>1447</v>
      </c>
      <c r="N8203" s="4"/>
    </row>
    <row r="8204" spans="1:14" hidden="1" x14ac:dyDescent="0.3">
      <c r="A8204" s="4" t="s">
        <v>603</v>
      </c>
      <c r="B8204" s="4">
        <v>69</v>
      </c>
      <c r="C8204" s="4">
        <v>69</v>
      </c>
      <c r="D8204" s="4">
        <v>434</v>
      </c>
      <c r="E8204" s="4" t="s">
        <v>861</v>
      </c>
      <c r="F8204" s="4" t="s">
        <v>904</v>
      </c>
      <c r="G8204" s="4" t="s">
        <v>1351</v>
      </c>
      <c r="H8204" s="33">
        <v>5.66</v>
      </c>
      <c r="I8204" s="4"/>
      <c r="J8204" s="4" t="s">
        <v>856</v>
      </c>
      <c r="K8204" s="4"/>
      <c r="L8204" s="4">
        <v>1</v>
      </c>
      <c r="M8204" s="4" t="s">
        <v>1447</v>
      </c>
      <c r="N8204" s="4"/>
    </row>
    <row r="8205" spans="1:14" hidden="1" x14ac:dyDescent="0.3">
      <c r="A8205" s="4" t="s">
        <v>603</v>
      </c>
      <c r="B8205" s="4">
        <v>69</v>
      </c>
      <c r="C8205" s="4">
        <v>69</v>
      </c>
      <c r="D8205" s="4">
        <v>434</v>
      </c>
      <c r="E8205" s="4" t="s">
        <v>861</v>
      </c>
      <c r="F8205" s="4" t="s">
        <v>905</v>
      </c>
      <c r="G8205" s="4" t="s">
        <v>1351</v>
      </c>
      <c r="H8205" s="33">
        <v>23.26</v>
      </c>
      <c r="I8205" s="4"/>
      <c r="J8205" s="4" t="s">
        <v>856</v>
      </c>
      <c r="K8205" s="4"/>
      <c r="L8205" s="4">
        <v>1</v>
      </c>
      <c r="M8205" s="4" t="s">
        <v>1447</v>
      </c>
      <c r="N8205" s="4"/>
    </row>
    <row r="8206" spans="1:14" hidden="1" x14ac:dyDescent="0.3">
      <c r="A8206" s="4" t="s">
        <v>603</v>
      </c>
      <c r="B8206" s="4">
        <v>69</v>
      </c>
      <c r="C8206" s="4">
        <v>69</v>
      </c>
      <c r="D8206" s="4">
        <v>434</v>
      </c>
      <c r="E8206" s="4" t="s">
        <v>861</v>
      </c>
      <c r="F8206" s="4" t="s">
        <v>906</v>
      </c>
      <c r="G8206" s="4" t="s">
        <v>1351</v>
      </c>
      <c r="H8206" s="33">
        <v>3.3599999999999994</v>
      </c>
      <c r="I8206" s="4"/>
      <c r="J8206" s="4" t="s">
        <v>856</v>
      </c>
      <c r="K8206" s="4"/>
      <c r="L8206" s="4">
        <v>1</v>
      </c>
      <c r="M8206" s="4" t="s">
        <v>1447</v>
      </c>
      <c r="N8206" s="4"/>
    </row>
    <row r="8207" spans="1:14" hidden="1" x14ac:dyDescent="0.3">
      <c r="A8207" s="4" t="s">
        <v>603</v>
      </c>
      <c r="B8207" s="4">
        <v>69</v>
      </c>
      <c r="C8207" s="4">
        <v>69</v>
      </c>
      <c r="D8207" s="4">
        <v>434</v>
      </c>
      <c r="E8207" s="4" t="s">
        <v>861</v>
      </c>
      <c r="F8207" s="4" t="s">
        <v>903</v>
      </c>
      <c r="G8207" s="4" t="s">
        <v>1351</v>
      </c>
      <c r="H8207" s="33">
        <v>18.059999999999999</v>
      </c>
      <c r="I8207" s="4"/>
      <c r="J8207" s="4" t="s">
        <v>856</v>
      </c>
      <c r="K8207" s="4"/>
      <c r="L8207" s="4">
        <v>1</v>
      </c>
      <c r="M8207" s="4" t="s">
        <v>1447</v>
      </c>
      <c r="N8207" s="4"/>
    </row>
    <row r="8208" spans="1:14" hidden="1" x14ac:dyDescent="0.3">
      <c r="A8208" s="4" t="s">
        <v>603</v>
      </c>
      <c r="B8208" s="4">
        <v>69</v>
      </c>
      <c r="C8208" s="4">
        <v>69</v>
      </c>
      <c r="D8208" s="4">
        <v>434</v>
      </c>
      <c r="E8208" s="4" t="s">
        <v>861</v>
      </c>
      <c r="F8208" s="4" t="s">
        <v>907</v>
      </c>
      <c r="G8208" s="4" t="s">
        <v>1351</v>
      </c>
      <c r="H8208" s="33">
        <v>1.83</v>
      </c>
      <c r="I8208" s="4"/>
      <c r="J8208" s="4" t="s">
        <v>856</v>
      </c>
      <c r="K8208" s="4"/>
      <c r="L8208" s="4">
        <v>1</v>
      </c>
      <c r="M8208" s="4" t="s">
        <v>1447</v>
      </c>
      <c r="N8208" s="4"/>
    </row>
    <row r="8209" spans="1:14" hidden="1" x14ac:dyDescent="0.3">
      <c r="A8209" s="4" t="s">
        <v>603</v>
      </c>
      <c r="B8209" s="4">
        <v>69</v>
      </c>
      <c r="C8209" s="4">
        <v>69</v>
      </c>
      <c r="D8209" s="4">
        <v>434</v>
      </c>
      <c r="E8209" s="4" t="s">
        <v>861</v>
      </c>
      <c r="F8209" s="4" t="s">
        <v>908</v>
      </c>
      <c r="G8209" s="4" t="s">
        <v>1351</v>
      </c>
      <c r="H8209" s="33">
        <v>1.38</v>
      </c>
      <c r="I8209" s="4"/>
      <c r="J8209" s="4" t="s">
        <v>856</v>
      </c>
      <c r="K8209" s="4"/>
      <c r="L8209" s="4">
        <v>1</v>
      </c>
      <c r="M8209" s="4" t="s">
        <v>1447</v>
      </c>
      <c r="N8209" s="4"/>
    </row>
    <row r="8210" spans="1:14" hidden="1" x14ac:dyDescent="0.3">
      <c r="A8210" s="4" t="s">
        <v>603</v>
      </c>
      <c r="B8210" s="4">
        <v>69</v>
      </c>
      <c r="C8210" s="4">
        <v>69</v>
      </c>
      <c r="D8210" s="4">
        <v>434</v>
      </c>
      <c r="E8210" s="4" t="s">
        <v>861</v>
      </c>
      <c r="F8210" s="4" t="s">
        <v>909</v>
      </c>
      <c r="G8210" s="4" t="s">
        <v>1351</v>
      </c>
      <c r="H8210" s="33">
        <v>0</v>
      </c>
      <c r="I8210" s="4"/>
      <c r="J8210" s="4" t="s">
        <v>856</v>
      </c>
      <c r="K8210" s="4"/>
      <c r="L8210" s="4">
        <v>1</v>
      </c>
      <c r="M8210" s="4" t="s">
        <v>1447</v>
      </c>
      <c r="N8210" s="4"/>
    </row>
    <row r="8211" spans="1:14" hidden="1" x14ac:dyDescent="0.3">
      <c r="A8211" s="4" t="s">
        <v>603</v>
      </c>
      <c r="B8211" s="4">
        <v>69</v>
      </c>
      <c r="C8211" s="4">
        <v>69</v>
      </c>
      <c r="D8211" s="4">
        <v>434</v>
      </c>
      <c r="E8211" s="4" t="s">
        <v>861</v>
      </c>
      <c r="F8211" s="4" t="s">
        <v>910</v>
      </c>
      <c r="G8211" s="4" t="s">
        <v>1351</v>
      </c>
      <c r="H8211" s="33">
        <v>2.14</v>
      </c>
      <c r="I8211" s="4"/>
      <c r="J8211" s="4" t="s">
        <v>856</v>
      </c>
      <c r="K8211" s="4"/>
      <c r="L8211" s="4">
        <v>1</v>
      </c>
      <c r="M8211" s="4" t="s">
        <v>1447</v>
      </c>
      <c r="N8211" s="4"/>
    </row>
    <row r="8212" spans="1:14" hidden="1" x14ac:dyDescent="0.3">
      <c r="A8212" s="4" t="s">
        <v>603</v>
      </c>
      <c r="B8212" s="4">
        <v>69</v>
      </c>
      <c r="C8212" s="4">
        <v>69</v>
      </c>
      <c r="D8212" s="4">
        <v>434</v>
      </c>
      <c r="E8212" s="4" t="s">
        <v>861</v>
      </c>
      <c r="F8212" s="4" t="s">
        <v>911</v>
      </c>
      <c r="G8212" s="4" t="s">
        <v>1351</v>
      </c>
      <c r="H8212" s="33">
        <v>1.1100000000000003</v>
      </c>
      <c r="I8212" s="4"/>
      <c r="J8212" s="4" t="s">
        <v>856</v>
      </c>
      <c r="K8212" s="4"/>
      <c r="L8212" s="4">
        <v>1</v>
      </c>
      <c r="M8212" s="4" t="s">
        <v>1447</v>
      </c>
      <c r="N8212" s="4"/>
    </row>
    <row r="8213" spans="1:14" hidden="1" x14ac:dyDescent="0.3">
      <c r="A8213" s="4" t="s">
        <v>603</v>
      </c>
      <c r="B8213" s="4">
        <v>69</v>
      </c>
      <c r="C8213" s="4">
        <v>69</v>
      </c>
      <c r="D8213" s="4">
        <v>434</v>
      </c>
      <c r="E8213" s="4" t="s">
        <v>861</v>
      </c>
      <c r="F8213" s="4" t="s">
        <v>916</v>
      </c>
      <c r="G8213" s="4" t="s">
        <v>1351</v>
      </c>
      <c r="H8213" s="33">
        <v>1.08</v>
      </c>
      <c r="I8213" s="4"/>
      <c r="J8213" s="4" t="s">
        <v>856</v>
      </c>
      <c r="K8213" s="4"/>
      <c r="L8213" s="4">
        <v>1</v>
      </c>
      <c r="M8213" s="4" t="s">
        <v>1447</v>
      </c>
      <c r="N8213" s="4"/>
    </row>
    <row r="8214" spans="1:14" hidden="1" x14ac:dyDescent="0.3">
      <c r="A8214" s="4" t="s">
        <v>603</v>
      </c>
      <c r="B8214" s="4">
        <v>69</v>
      </c>
      <c r="C8214" s="4">
        <v>69</v>
      </c>
      <c r="D8214" s="4">
        <v>434</v>
      </c>
      <c r="E8214" s="4" t="s">
        <v>861</v>
      </c>
      <c r="F8214" s="4" t="s">
        <v>921</v>
      </c>
      <c r="G8214" s="4" t="s">
        <v>1351</v>
      </c>
      <c r="H8214" s="33">
        <v>0</v>
      </c>
      <c r="I8214" s="4"/>
      <c r="J8214" s="4" t="s">
        <v>856</v>
      </c>
      <c r="K8214" s="4"/>
      <c r="L8214" s="4">
        <v>1</v>
      </c>
      <c r="M8214" s="4" t="s">
        <v>1447</v>
      </c>
      <c r="N8214" s="4"/>
    </row>
    <row r="8215" spans="1:14" hidden="1" x14ac:dyDescent="0.3">
      <c r="A8215" s="4" t="s">
        <v>603</v>
      </c>
      <c r="B8215" s="4">
        <v>69</v>
      </c>
      <c r="C8215" s="4">
        <v>69</v>
      </c>
      <c r="D8215" s="4">
        <v>434</v>
      </c>
      <c r="E8215" s="4" t="s">
        <v>861</v>
      </c>
      <c r="F8215" s="4" t="s">
        <v>1144</v>
      </c>
      <c r="G8215" s="4" t="s">
        <v>1351</v>
      </c>
      <c r="H8215" s="33">
        <v>0</v>
      </c>
      <c r="I8215" s="4"/>
      <c r="J8215" s="4" t="s">
        <v>856</v>
      </c>
      <c r="K8215" s="4"/>
      <c r="L8215" s="4">
        <v>1</v>
      </c>
      <c r="M8215" s="4" t="s">
        <v>1447</v>
      </c>
      <c r="N8215" s="4"/>
    </row>
    <row r="8216" spans="1:14" hidden="1" x14ac:dyDescent="0.3">
      <c r="A8216" s="4" t="s">
        <v>603</v>
      </c>
      <c r="B8216" s="4">
        <v>69</v>
      </c>
      <c r="C8216" s="4">
        <v>69</v>
      </c>
      <c r="D8216" s="4">
        <v>434</v>
      </c>
      <c r="E8216" s="4" t="s">
        <v>861</v>
      </c>
      <c r="F8216" s="12" t="s">
        <v>922</v>
      </c>
      <c r="G8216" s="4" t="s">
        <v>963</v>
      </c>
      <c r="H8216" s="33">
        <v>75.55</v>
      </c>
      <c r="I8216" s="4"/>
      <c r="J8216" s="4" t="s">
        <v>856</v>
      </c>
      <c r="K8216" s="4"/>
      <c r="L8216" s="4">
        <v>1</v>
      </c>
      <c r="M8216" s="4" t="s">
        <v>1447</v>
      </c>
      <c r="N8216" s="4"/>
    </row>
    <row r="8217" spans="1:14" hidden="1" x14ac:dyDescent="0.3">
      <c r="A8217" s="4" t="s">
        <v>603</v>
      </c>
      <c r="B8217" s="4">
        <v>69</v>
      </c>
      <c r="C8217" s="4">
        <v>69</v>
      </c>
      <c r="D8217" s="4">
        <v>434</v>
      </c>
      <c r="E8217" s="4" t="s">
        <v>861</v>
      </c>
      <c r="F8217" s="12" t="s">
        <v>904</v>
      </c>
      <c r="G8217" s="4" t="s">
        <v>963</v>
      </c>
      <c r="H8217" s="33">
        <v>48.05</v>
      </c>
      <c r="I8217" s="4"/>
      <c r="J8217" s="4" t="s">
        <v>856</v>
      </c>
      <c r="K8217" s="4"/>
      <c r="L8217" s="4">
        <v>1</v>
      </c>
      <c r="M8217" s="4" t="s">
        <v>1447</v>
      </c>
      <c r="N8217" s="4"/>
    </row>
    <row r="8218" spans="1:14" hidden="1" x14ac:dyDescent="0.3">
      <c r="A8218" s="4" t="s">
        <v>603</v>
      </c>
      <c r="B8218" s="4">
        <v>69</v>
      </c>
      <c r="C8218" s="4">
        <v>69</v>
      </c>
      <c r="D8218" s="4">
        <v>434</v>
      </c>
      <c r="E8218" s="4" t="s">
        <v>861</v>
      </c>
      <c r="F8218" s="12" t="s">
        <v>905</v>
      </c>
      <c r="G8218" s="4" t="s">
        <v>963</v>
      </c>
      <c r="H8218" s="33">
        <v>24.8</v>
      </c>
      <c r="I8218" s="4"/>
      <c r="J8218" s="4" t="s">
        <v>856</v>
      </c>
      <c r="K8218" s="4"/>
      <c r="L8218" s="4">
        <v>1</v>
      </c>
      <c r="M8218" s="4" t="s">
        <v>1447</v>
      </c>
      <c r="N8218" s="4"/>
    </row>
    <row r="8219" spans="1:14" hidden="1" x14ac:dyDescent="0.3">
      <c r="A8219" s="4" t="s">
        <v>603</v>
      </c>
      <c r="B8219" s="4">
        <v>69</v>
      </c>
      <c r="C8219" s="4">
        <v>69</v>
      </c>
      <c r="D8219" s="4">
        <v>434</v>
      </c>
      <c r="E8219" s="4" t="s">
        <v>861</v>
      </c>
      <c r="F8219" s="12" t="s">
        <v>906</v>
      </c>
      <c r="G8219" s="4" t="s">
        <v>963</v>
      </c>
      <c r="H8219" s="33">
        <v>13.78</v>
      </c>
      <c r="I8219" s="4"/>
      <c r="J8219" s="4" t="s">
        <v>856</v>
      </c>
      <c r="K8219" s="4"/>
      <c r="L8219" s="4">
        <v>1</v>
      </c>
      <c r="M8219" s="4" t="s">
        <v>1447</v>
      </c>
      <c r="N8219" s="4"/>
    </row>
    <row r="8220" spans="1:14" hidden="1" x14ac:dyDescent="0.3">
      <c r="A8220" s="4" t="s">
        <v>603</v>
      </c>
      <c r="B8220" s="4">
        <v>69</v>
      </c>
      <c r="C8220" s="4">
        <v>69</v>
      </c>
      <c r="D8220" s="4">
        <v>434</v>
      </c>
      <c r="E8220" s="4" t="s">
        <v>861</v>
      </c>
      <c r="F8220" s="12" t="s">
        <v>903</v>
      </c>
      <c r="G8220" s="4" t="s">
        <v>963</v>
      </c>
      <c r="H8220" s="33">
        <v>1.7599999999999998</v>
      </c>
      <c r="I8220" s="4"/>
      <c r="J8220" s="4" t="s">
        <v>856</v>
      </c>
      <c r="K8220" s="4"/>
      <c r="L8220" s="4">
        <v>1</v>
      </c>
      <c r="M8220" s="4" t="s">
        <v>1447</v>
      </c>
      <c r="N8220" s="4"/>
    </row>
    <row r="8221" spans="1:14" hidden="1" x14ac:dyDescent="0.3">
      <c r="A8221" s="4" t="s">
        <v>603</v>
      </c>
      <c r="B8221" s="4">
        <v>69</v>
      </c>
      <c r="C8221" s="4">
        <v>69</v>
      </c>
      <c r="D8221" s="4">
        <v>434</v>
      </c>
      <c r="E8221" s="4" t="s">
        <v>861</v>
      </c>
      <c r="F8221" s="12" t="s">
        <v>907</v>
      </c>
      <c r="G8221" s="4" t="s">
        <v>963</v>
      </c>
      <c r="H8221" s="33">
        <v>7.16</v>
      </c>
      <c r="I8221" s="4"/>
      <c r="J8221" s="4" t="s">
        <v>856</v>
      </c>
      <c r="K8221" s="4"/>
      <c r="L8221" s="4">
        <v>1</v>
      </c>
      <c r="M8221" s="4" t="s">
        <v>1447</v>
      </c>
      <c r="N8221" s="4"/>
    </row>
    <row r="8222" spans="1:14" hidden="1" x14ac:dyDescent="0.3">
      <c r="A8222" s="4" t="s">
        <v>603</v>
      </c>
      <c r="B8222" s="4">
        <v>69</v>
      </c>
      <c r="C8222" s="4">
        <v>69</v>
      </c>
      <c r="D8222" s="4">
        <v>434</v>
      </c>
      <c r="E8222" s="4" t="s">
        <v>861</v>
      </c>
      <c r="F8222" s="12" t="s">
        <v>908</v>
      </c>
      <c r="G8222" s="4" t="s">
        <v>963</v>
      </c>
      <c r="H8222" s="33">
        <v>4.54</v>
      </c>
      <c r="I8222" s="4"/>
      <c r="J8222" s="4" t="s">
        <v>856</v>
      </c>
      <c r="K8222" s="4"/>
      <c r="L8222" s="4">
        <v>1</v>
      </c>
      <c r="M8222" s="4" t="s">
        <v>1447</v>
      </c>
      <c r="N8222" s="4"/>
    </row>
    <row r="8223" spans="1:14" hidden="1" x14ac:dyDescent="0.3">
      <c r="A8223" s="4" t="s">
        <v>603</v>
      </c>
      <c r="B8223" s="4">
        <v>69</v>
      </c>
      <c r="C8223" s="4">
        <v>69</v>
      </c>
      <c r="D8223" s="4">
        <v>434</v>
      </c>
      <c r="E8223" s="4" t="s">
        <v>861</v>
      </c>
      <c r="F8223" s="12" t="s">
        <v>909</v>
      </c>
      <c r="G8223" s="4" t="s">
        <v>963</v>
      </c>
      <c r="H8223" s="33">
        <v>0.1100000000000001</v>
      </c>
      <c r="I8223" s="4"/>
      <c r="J8223" s="4" t="s">
        <v>856</v>
      </c>
      <c r="K8223" s="4"/>
      <c r="L8223" s="4">
        <v>1</v>
      </c>
      <c r="M8223" s="4" t="s">
        <v>1447</v>
      </c>
      <c r="N8223" s="4"/>
    </row>
    <row r="8224" spans="1:14" hidden="1" x14ac:dyDescent="0.3">
      <c r="A8224" s="4" t="s">
        <v>603</v>
      </c>
      <c r="B8224" s="4">
        <v>69</v>
      </c>
      <c r="C8224" s="4">
        <v>69</v>
      </c>
      <c r="D8224" s="4">
        <v>434</v>
      </c>
      <c r="E8224" s="4" t="s">
        <v>861</v>
      </c>
      <c r="F8224" s="12" t="s">
        <v>910</v>
      </c>
      <c r="G8224" s="4" t="s">
        <v>963</v>
      </c>
      <c r="H8224" s="33">
        <v>1.0499999999999998</v>
      </c>
      <c r="I8224" s="4"/>
      <c r="J8224" s="4" t="s">
        <v>856</v>
      </c>
      <c r="K8224" s="4"/>
      <c r="L8224" s="4">
        <v>1</v>
      </c>
      <c r="M8224" s="4" t="s">
        <v>1447</v>
      </c>
      <c r="N8224" s="4"/>
    </row>
    <row r="8225" spans="1:14" hidden="1" x14ac:dyDescent="0.3">
      <c r="A8225" s="4" t="s">
        <v>603</v>
      </c>
      <c r="B8225" s="4">
        <v>69</v>
      </c>
      <c r="C8225" s="4">
        <v>69</v>
      </c>
      <c r="D8225" s="4">
        <v>434</v>
      </c>
      <c r="E8225" s="4" t="s">
        <v>861</v>
      </c>
      <c r="F8225" s="12" t="s">
        <v>911</v>
      </c>
      <c r="G8225" s="4" t="s">
        <v>963</v>
      </c>
      <c r="H8225" s="33">
        <v>1.5700000000000003</v>
      </c>
      <c r="I8225" s="4"/>
      <c r="J8225" s="4" t="s">
        <v>856</v>
      </c>
      <c r="K8225" s="4"/>
      <c r="L8225" s="4">
        <v>1</v>
      </c>
      <c r="M8225" s="4" t="s">
        <v>1447</v>
      </c>
      <c r="N8225" s="4"/>
    </row>
    <row r="8226" spans="1:14" hidden="1" x14ac:dyDescent="0.3">
      <c r="A8226" s="4" t="s">
        <v>603</v>
      </c>
      <c r="B8226" s="4">
        <v>69</v>
      </c>
      <c r="C8226" s="4">
        <v>69</v>
      </c>
      <c r="D8226" s="4">
        <v>434</v>
      </c>
      <c r="E8226" s="4" t="s">
        <v>861</v>
      </c>
      <c r="F8226" s="12" t="s">
        <v>916</v>
      </c>
      <c r="G8226" s="4" t="s">
        <v>963</v>
      </c>
      <c r="H8226" s="33">
        <v>1.5300000000000002</v>
      </c>
      <c r="I8226" s="4"/>
      <c r="J8226" s="4" t="s">
        <v>856</v>
      </c>
      <c r="K8226" s="4"/>
      <c r="L8226" s="4">
        <v>1</v>
      </c>
      <c r="M8226" s="4" t="s">
        <v>1447</v>
      </c>
      <c r="N8226" s="4"/>
    </row>
    <row r="8227" spans="1:14" hidden="1" x14ac:dyDescent="0.3">
      <c r="A8227" s="4" t="s">
        <v>603</v>
      </c>
      <c r="B8227" s="4">
        <v>69</v>
      </c>
      <c r="C8227" s="4">
        <v>69</v>
      </c>
      <c r="D8227" s="4">
        <v>434</v>
      </c>
      <c r="E8227" s="4" t="s">
        <v>861</v>
      </c>
      <c r="F8227" s="12" t="s">
        <v>921</v>
      </c>
      <c r="G8227" s="4" t="s">
        <v>963</v>
      </c>
      <c r="H8227" s="33">
        <v>1.4</v>
      </c>
      <c r="I8227" s="4"/>
      <c r="J8227" s="4" t="s">
        <v>856</v>
      </c>
      <c r="K8227" s="4"/>
      <c r="L8227" s="4">
        <v>1</v>
      </c>
      <c r="M8227" s="4" t="s">
        <v>1447</v>
      </c>
      <c r="N8227" s="4"/>
    </row>
    <row r="8228" spans="1:14" hidden="1" x14ac:dyDescent="0.3">
      <c r="A8228" s="4" t="s">
        <v>603</v>
      </c>
      <c r="B8228" s="4">
        <v>69</v>
      </c>
      <c r="C8228" s="4">
        <v>69</v>
      </c>
      <c r="D8228" s="4">
        <v>434</v>
      </c>
      <c r="E8228" s="4" t="s">
        <v>861</v>
      </c>
      <c r="F8228" s="12" t="s">
        <v>1144</v>
      </c>
      <c r="G8228" s="4" t="s">
        <v>963</v>
      </c>
      <c r="H8228" s="33">
        <v>3.5</v>
      </c>
      <c r="I8228" s="4"/>
      <c r="J8228" s="4" t="s">
        <v>856</v>
      </c>
      <c r="K8228" s="4"/>
      <c r="L8228" s="4">
        <v>1</v>
      </c>
      <c r="M8228" s="4" t="s">
        <v>1447</v>
      </c>
      <c r="N8228" s="4"/>
    </row>
    <row r="8229" spans="1:14" hidden="1" x14ac:dyDescent="0.3">
      <c r="A8229" s="4" t="s">
        <v>603</v>
      </c>
      <c r="B8229" s="4">
        <v>69</v>
      </c>
      <c r="C8229" s="4">
        <v>69</v>
      </c>
      <c r="D8229" s="4">
        <v>434</v>
      </c>
      <c r="E8229" s="4" t="s">
        <v>861</v>
      </c>
      <c r="F8229" s="12" t="s">
        <v>922</v>
      </c>
      <c r="G8229" s="4" t="s">
        <v>2227</v>
      </c>
      <c r="H8229" s="33">
        <v>18.16</v>
      </c>
      <c r="I8229" s="4"/>
      <c r="J8229" s="4" t="s">
        <v>856</v>
      </c>
      <c r="K8229" s="4"/>
      <c r="L8229" s="4">
        <v>1</v>
      </c>
      <c r="M8229" s="4" t="s">
        <v>1447</v>
      </c>
      <c r="N8229" s="4"/>
    </row>
    <row r="8230" spans="1:14" hidden="1" x14ac:dyDescent="0.3">
      <c r="A8230" s="4" t="s">
        <v>603</v>
      </c>
      <c r="B8230" s="4">
        <v>69</v>
      </c>
      <c r="C8230" s="4">
        <v>69</v>
      </c>
      <c r="D8230" s="4">
        <v>434</v>
      </c>
      <c r="E8230" s="4" t="s">
        <v>861</v>
      </c>
      <c r="F8230" s="12" t="s">
        <v>904</v>
      </c>
      <c r="G8230" s="4" t="s">
        <v>2227</v>
      </c>
      <c r="H8230" s="33">
        <v>37.450000000000003</v>
      </c>
      <c r="I8230" s="4"/>
      <c r="J8230" s="4" t="s">
        <v>856</v>
      </c>
      <c r="K8230" s="4"/>
      <c r="L8230" s="4">
        <v>1</v>
      </c>
      <c r="M8230" s="4" t="s">
        <v>1447</v>
      </c>
      <c r="N8230" s="4"/>
    </row>
    <row r="8231" spans="1:14" hidden="1" x14ac:dyDescent="0.3">
      <c r="A8231" s="4" t="s">
        <v>603</v>
      </c>
      <c r="B8231" s="4">
        <v>69</v>
      </c>
      <c r="C8231" s="4">
        <v>69</v>
      </c>
      <c r="D8231" s="4">
        <v>434</v>
      </c>
      <c r="E8231" s="4" t="s">
        <v>861</v>
      </c>
      <c r="F8231" s="12" t="s">
        <v>905</v>
      </c>
      <c r="G8231" s="4" t="s">
        <v>2227</v>
      </c>
      <c r="H8231" s="33">
        <v>38.270000000000003</v>
      </c>
      <c r="I8231" s="4"/>
      <c r="J8231" s="4" t="s">
        <v>856</v>
      </c>
      <c r="K8231" s="4"/>
      <c r="L8231" s="4">
        <v>1</v>
      </c>
      <c r="M8231" s="4" t="s">
        <v>1447</v>
      </c>
      <c r="N8231" s="4"/>
    </row>
    <row r="8232" spans="1:14" hidden="1" x14ac:dyDescent="0.3">
      <c r="A8232" s="4" t="s">
        <v>603</v>
      </c>
      <c r="B8232" s="4">
        <v>69</v>
      </c>
      <c r="C8232" s="4">
        <v>69</v>
      </c>
      <c r="D8232" s="4">
        <v>434</v>
      </c>
      <c r="E8232" s="4" t="s">
        <v>861</v>
      </c>
      <c r="F8232" s="12" t="s">
        <v>906</v>
      </c>
      <c r="G8232" s="4" t="s">
        <v>2227</v>
      </c>
      <c r="H8232" s="33">
        <v>62.79</v>
      </c>
      <c r="I8232" s="4"/>
      <c r="J8232" s="4" t="s">
        <v>856</v>
      </c>
      <c r="K8232" s="4"/>
      <c r="L8232" s="4">
        <v>1</v>
      </c>
      <c r="M8232" s="4" t="s">
        <v>1447</v>
      </c>
      <c r="N8232" s="4"/>
    </row>
    <row r="8233" spans="1:14" hidden="1" x14ac:dyDescent="0.3">
      <c r="A8233" s="4" t="s">
        <v>603</v>
      </c>
      <c r="B8233" s="4">
        <v>69</v>
      </c>
      <c r="C8233" s="4">
        <v>69</v>
      </c>
      <c r="D8233" s="4">
        <v>434</v>
      </c>
      <c r="E8233" s="4" t="s">
        <v>861</v>
      </c>
      <c r="F8233" s="12" t="s">
        <v>903</v>
      </c>
      <c r="G8233" s="4" t="s">
        <v>2227</v>
      </c>
      <c r="H8233" s="33">
        <v>59.55</v>
      </c>
      <c r="I8233" s="4"/>
      <c r="J8233" s="4" t="s">
        <v>856</v>
      </c>
      <c r="K8233" s="4"/>
      <c r="L8233" s="4">
        <v>1</v>
      </c>
      <c r="M8233" s="4" t="s">
        <v>1447</v>
      </c>
      <c r="N8233" s="4"/>
    </row>
    <row r="8234" spans="1:14" hidden="1" x14ac:dyDescent="0.3">
      <c r="A8234" s="4" t="s">
        <v>603</v>
      </c>
      <c r="B8234" s="4">
        <v>69</v>
      </c>
      <c r="C8234" s="4">
        <v>69</v>
      </c>
      <c r="D8234" s="4">
        <v>434</v>
      </c>
      <c r="E8234" s="4" t="s">
        <v>861</v>
      </c>
      <c r="F8234" s="12" t="s">
        <v>907</v>
      </c>
      <c r="G8234" s="4" t="s">
        <v>2227</v>
      </c>
      <c r="H8234" s="33">
        <v>68.27</v>
      </c>
      <c r="I8234" s="4"/>
      <c r="J8234" s="4" t="s">
        <v>856</v>
      </c>
      <c r="K8234" s="4"/>
      <c r="L8234" s="4">
        <v>1</v>
      </c>
      <c r="M8234" s="4" t="s">
        <v>1447</v>
      </c>
      <c r="N8234" s="4"/>
    </row>
    <row r="8235" spans="1:14" hidden="1" x14ac:dyDescent="0.3">
      <c r="A8235" s="4" t="s">
        <v>603</v>
      </c>
      <c r="B8235" s="4">
        <v>69</v>
      </c>
      <c r="C8235" s="4">
        <v>69</v>
      </c>
      <c r="D8235" s="4">
        <v>434</v>
      </c>
      <c r="E8235" s="4" t="s">
        <v>861</v>
      </c>
      <c r="F8235" s="12" t="s">
        <v>908</v>
      </c>
      <c r="G8235" s="4" t="s">
        <v>2227</v>
      </c>
      <c r="H8235" s="33">
        <v>72.28</v>
      </c>
      <c r="I8235" s="4"/>
      <c r="J8235" s="4" t="s">
        <v>856</v>
      </c>
      <c r="K8235" s="4"/>
      <c r="L8235" s="4">
        <v>1</v>
      </c>
      <c r="M8235" s="4" t="s">
        <v>1447</v>
      </c>
      <c r="N8235" s="4"/>
    </row>
    <row r="8236" spans="1:14" hidden="1" x14ac:dyDescent="0.3">
      <c r="A8236" s="4" t="s">
        <v>603</v>
      </c>
      <c r="B8236" s="4">
        <v>69</v>
      </c>
      <c r="C8236" s="4">
        <v>69</v>
      </c>
      <c r="D8236" s="4">
        <v>434</v>
      </c>
      <c r="E8236" s="4" t="s">
        <v>861</v>
      </c>
      <c r="F8236" s="12" t="s">
        <v>909</v>
      </c>
      <c r="G8236" s="4" t="s">
        <v>2227</v>
      </c>
      <c r="H8236" s="33">
        <v>77.34</v>
      </c>
      <c r="I8236" s="4"/>
      <c r="J8236" s="4" t="s">
        <v>856</v>
      </c>
      <c r="K8236" s="4"/>
      <c r="L8236" s="4">
        <v>1</v>
      </c>
      <c r="M8236" s="4" t="s">
        <v>1447</v>
      </c>
      <c r="N8236" s="4"/>
    </row>
    <row r="8237" spans="1:14" hidden="1" x14ac:dyDescent="0.3">
      <c r="A8237" s="4" t="s">
        <v>603</v>
      </c>
      <c r="B8237" s="4">
        <v>69</v>
      </c>
      <c r="C8237" s="4">
        <v>69</v>
      </c>
      <c r="D8237" s="4">
        <v>434</v>
      </c>
      <c r="E8237" s="4" t="s">
        <v>861</v>
      </c>
      <c r="F8237" s="12" t="s">
        <v>910</v>
      </c>
      <c r="G8237" s="4" t="s">
        <v>2227</v>
      </c>
      <c r="H8237" s="33">
        <v>73.709999999999994</v>
      </c>
      <c r="I8237" s="4"/>
      <c r="J8237" s="4" t="s">
        <v>856</v>
      </c>
      <c r="K8237" s="4"/>
      <c r="L8237" s="4">
        <v>1</v>
      </c>
      <c r="M8237" s="4" t="s">
        <v>1447</v>
      </c>
      <c r="N8237" s="4"/>
    </row>
    <row r="8238" spans="1:14" hidden="1" x14ac:dyDescent="0.3">
      <c r="A8238" s="4" t="s">
        <v>603</v>
      </c>
      <c r="B8238" s="4">
        <v>69</v>
      </c>
      <c r="C8238" s="4">
        <v>69</v>
      </c>
      <c r="D8238" s="4">
        <v>434</v>
      </c>
      <c r="E8238" s="4" t="s">
        <v>861</v>
      </c>
      <c r="F8238" s="12" t="s">
        <v>911</v>
      </c>
      <c r="G8238" s="4" t="s">
        <v>2227</v>
      </c>
      <c r="H8238" s="33">
        <v>73.78</v>
      </c>
      <c r="I8238" s="4"/>
      <c r="J8238" s="4" t="s">
        <v>856</v>
      </c>
      <c r="K8238" s="4"/>
      <c r="L8238" s="4">
        <v>1</v>
      </c>
      <c r="M8238" s="4" t="s">
        <v>1447</v>
      </c>
      <c r="N8238" s="4"/>
    </row>
    <row r="8239" spans="1:14" hidden="1" x14ac:dyDescent="0.3">
      <c r="A8239" s="4" t="s">
        <v>603</v>
      </c>
      <c r="B8239" s="4">
        <v>69</v>
      </c>
      <c r="C8239" s="4">
        <v>69</v>
      </c>
      <c r="D8239" s="4">
        <v>434</v>
      </c>
      <c r="E8239" s="4" t="s">
        <v>861</v>
      </c>
      <c r="F8239" s="12" t="s">
        <v>916</v>
      </c>
      <c r="G8239" s="4" t="s">
        <v>2227</v>
      </c>
      <c r="H8239" s="33">
        <v>73.89</v>
      </c>
      <c r="I8239" s="4"/>
      <c r="J8239" s="4" t="s">
        <v>856</v>
      </c>
      <c r="K8239" s="4"/>
      <c r="L8239" s="4">
        <v>1</v>
      </c>
      <c r="M8239" s="4" t="s">
        <v>1447</v>
      </c>
      <c r="N8239" s="4"/>
    </row>
    <row r="8240" spans="1:14" hidden="1" x14ac:dyDescent="0.3">
      <c r="A8240" s="4" t="s">
        <v>603</v>
      </c>
      <c r="B8240" s="4">
        <v>69</v>
      </c>
      <c r="C8240" s="4">
        <v>69</v>
      </c>
      <c r="D8240" s="4">
        <v>434</v>
      </c>
      <c r="E8240" s="4" t="s">
        <v>861</v>
      </c>
      <c r="F8240" s="12" t="s">
        <v>921</v>
      </c>
      <c r="G8240" s="4" t="s">
        <v>2227</v>
      </c>
      <c r="H8240" s="33">
        <v>76.989999999999995</v>
      </c>
      <c r="I8240" s="4"/>
      <c r="J8240" s="4" t="s">
        <v>856</v>
      </c>
      <c r="K8240" s="4"/>
      <c r="L8240" s="4">
        <v>1</v>
      </c>
      <c r="M8240" s="4" t="s">
        <v>1447</v>
      </c>
      <c r="N8240" s="4"/>
    </row>
    <row r="8241" spans="1:14" hidden="1" x14ac:dyDescent="0.3">
      <c r="A8241" s="4" t="s">
        <v>603</v>
      </c>
      <c r="B8241" s="4">
        <v>69</v>
      </c>
      <c r="C8241" s="4">
        <v>69</v>
      </c>
      <c r="D8241" s="4">
        <v>434</v>
      </c>
      <c r="E8241" s="4" t="s">
        <v>861</v>
      </c>
      <c r="F8241" s="12" t="s">
        <v>1144</v>
      </c>
      <c r="G8241" s="4" t="s">
        <v>2227</v>
      </c>
      <c r="H8241" s="33">
        <v>73.5</v>
      </c>
      <c r="I8241" s="4"/>
      <c r="J8241" s="4" t="s">
        <v>856</v>
      </c>
      <c r="K8241" s="4"/>
      <c r="L8241" s="4">
        <v>1</v>
      </c>
      <c r="M8241" s="4" t="s">
        <v>1447</v>
      </c>
      <c r="N8241" s="4"/>
    </row>
    <row r="8242" spans="1:14" hidden="1" x14ac:dyDescent="0.3">
      <c r="A8242" s="4" t="s">
        <v>603</v>
      </c>
      <c r="B8242" s="4">
        <v>69</v>
      </c>
      <c r="C8242" s="4">
        <v>69</v>
      </c>
      <c r="D8242" s="4">
        <v>434</v>
      </c>
      <c r="E8242" s="4" t="s">
        <v>861</v>
      </c>
      <c r="F8242" s="12" t="s">
        <v>922</v>
      </c>
      <c r="G8242" s="4" t="s">
        <v>2230</v>
      </c>
      <c r="H8242" s="33">
        <v>6.29</v>
      </c>
      <c r="I8242" s="4"/>
      <c r="J8242" s="4" t="s">
        <v>856</v>
      </c>
      <c r="K8242" s="4"/>
      <c r="L8242" s="4">
        <v>1</v>
      </c>
      <c r="M8242" s="4" t="s">
        <v>1447</v>
      </c>
      <c r="N8242" s="4"/>
    </row>
    <row r="8243" spans="1:14" hidden="1" x14ac:dyDescent="0.3">
      <c r="A8243" s="4" t="s">
        <v>603</v>
      </c>
      <c r="B8243" s="4">
        <v>69</v>
      </c>
      <c r="C8243" s="4">
        <v>69</v>
      </c>
      <c r="D8243" s="4">
        <v>434</v>
      </c>
      <c r="E8243" s="4" t="s">
        <v>861</v>
      </c>
      <c r="F8243" s="12" t="s">
        <v>904</v>
      </c>
      <c r="G8243" s="4" t="s">
        <v>2230</v>
      </c>
      <c r="H8243" s="33">
        <v>8.84</v>
      </c>
      <c r="I8243" s="4"/>
      <c r="J8243" s="4" t="s">
        <v>856</v>
      </c>
      <c r="K8243" s="4"/>
      <c r="L8243" s="4">
        <v>1</v>
      </c>
      <c r="M8243" s="4" t="s">
        <v>1447</v>
      </c>
      <c r="N8243" s="4"/>
    </row>
    <row r="8244" spans="1:14" hidden="1" x14ac:dyDescent="0.3">
      <c r="A8244" s="4" t="s">
        <v>603</v>
      </c>
      <c r="B8244" s="4">
        <v>69</v>
      </c>
      <c r="C8244" s="4">
        <v>69</v>
      </c>
      <c r="D8244" s="4">
        <v>434</v>
      </c>
      <c r="E8244" s="4" t="s">
        <v>861</v>
      </c>
      <c r="F8244" s="12" t="s">
        <v>905</v>
      </c>
      <c r="G8244" s="4" t="s">
        <v>2230</v>
      </c>
      <c r="H8244" s="33">
        <v>13.68</v>
      </c>
      <c r="I8244" s="4"/>
      <c r="J8244" s="4" t="s">
        <v>856</v>
      </c>
      <c r="K8244" s="4"/>
      <c r="L8244" s="4">
        <v>1</v>
      </c>
      <c r="M8244" s="4" t="s">
        <v>1447</v>
      </c>
      <c r="N8244" s="4"/>
    </row>
    <row r="8245" spans="1:14" hidden="1" x14ac:dyDescent="0.3">
      <c r="A8245" s="4" t="s">
        <v>603</v>
      </c>
      <c r="B8245" s="4">
        <v>69</v>
      </c>
      <c r="C8245" s="4">
        <v>69</v>
      </c>
      <c r="D8245" s="4">
        <v>434</v>
      </c>
      <c r="E8245" s="4" t="s">
        <v>861</v>
      </c>
      <c r="F8245" s="12" t="s">
        <v>906</v>
      </c>
      <c r="G8245" s="4" t="s">
        <v>2230</v>
      </c>
      <c r="H8245" s="33">
        <v>20.079999999999998</v>
      </c>
      <c r="I8245" s="4"/>
      <c r="J8245" s="4" t="s">
        <v>856</v>
      </c>
      <c r="K8245" s="4"/>
      <c r="L8245" s="4">
        <v>1</v>
      </c>
      <c r="M8245" s="4" t="s">
        <v>1447</v>
      </c>
      <c r="N8245" s="4"/>
    </row>
    <row r="8246" spans="1:14" hidden="1" x14ac:dyDescent="0.3">
      <c r="A8246" s="4" t="s">
        <v>603</v>
      </c>
      <c r="B8246" s="4">
        <v>69</v>
      </c>
      <c r="C8246" s="4">
        <v>69</v>
      </c>
      <c r="D8246" s="4">
        <v>434</v>
      </c>
      <c r="E8246" s="4" t="s">
        <v>861</v>
      </c>
      <c r="F8246" s="12" t="s">
        <v>903</v>
      </c>
      <c r="G8246" s="4" t="s">
        <v>2230</v>
      </c>
      <c r="H8246" s="33">
        <v>20.64</v>
      </c>
      <c r="I8246" s="4"/>
      <c r="J8246" s="4" t="s">
        <v>856</v>
      </c>
      <c r="K8246" s="4"/>
      <c r="L8246" s="4">
        <v>1</v>
      </c>
      <c r="M8246" s="4" t="s">
        <v>1447</v>
      </c>
      <c r="N8246" s="4"/>
    </row>
    <row r="8247" spans="1:14" hidden="1" x14ac:dyDescent="0.3">
      <c r="A8247" s="4" t="s">
        <v>603</v>
      </c>
      <c r="B8247" s="4">
        <v>69</v>
      </c>
      <c r="C8247" s="4">
        <v>69</v>
      </c>
      <c r="D8247" s="4">
        <v>434</v>
      </c>
      <c r="E8247" s="4" t="s">
        <v>861</v>
      </c>
      <c r="F8247" s="12" t="s">
        <v>907</v>
      </c>
      <c r="G8247" s="4" t="s">
        <v>2230</v>
      </c>
      <c r="H8247" s="33">
        <v>22.74</v>
      </c>
      <c r="I8247" s="4"/>
      <c r="J8247" s="4" t="s">
        <v>856</v>
      </c>
      <c r="K8247" s="4"/>
      <c r="L8247" s="4">
        <v>1</v>
      </c>
      <c r="M8247" s="4" t="s">
        <v>1447</v>
      </c>
      <c r="N8247" s="4"/>
    </row>
    <row r="8248" spans="1:14" hidden="1" x14ac:dyDescent="0.3">
      <c r="A8248" s="4" t="s">
        <v>603</v>
      </c>
      <c r="B8248" s="4">
        <v>69</v>
      </c>
      <c r="C8248" s="4">
        <v>69</v>
      </c>
      <c r="D8248" s="4">
        <v>434</v>
      </c>
      <c r="E8248" s="4" t="s">
        <v>861</v>
      </c>
      <c r="F8248" s="12" t="s">
        <v>908</v>
      </c>
      <c r="G8248" s="4" t="s">
        <v>2230</v>
      </c>
      <c r="H8248" s="33">
        <v>21.8</v>
      </c>
      <c r="I8248" s="4"/>
      <c r="J8248" s="4" t="s">
        <v>856</v>
      </c>
      <c r="K8248" s="4"/>
      <c r="L8248" s="4">
        <v>1</v>
      </c>
      <c r="M8248" s="4" t="s">
        <v>1447</v>
      </c>
      <c r="N8248" s="4"/>
    </row>
    <row r="8249" spans="1:14" hidden="1" x14ac:dyDescent="0.3">
      <c r="A8249" s="4" t="s">
        <v>603</v>
      </c>
      <c r="B8249" s="4">
        <v>69</v>
      </c>
      <c r="C8249" s="4">
        <v>69</v>
      </c>
      <c r="D8249" s="4">
        <v>434</v>
      </c>
      <c r="E8249" s="4" t="s">
        <v>861</v>
      </c>
      <c r="F8249" s="12" t="s">
        <v>909</v>
      </c>
      <c r="G8249" s="4" t="s">
        <v>2230</v>
      </c>
      <c r="H8249" s="33">
        <v>22.55</v>
      </c>
      <c r="I8249" s="4"/>
      <c r="J8249" s="4" t="s">
        <v>856</v>
      </c>
      <c r="K8249" s="4"/>
      <c r="L8249" s="4">
        <v>1</v>
      </c>
      <c r="M8249" s="4" t="s">
        <v>1447</v>
      </c>
      <c r="N8249" s="4"/>
    </row>
    <row r="8250" spans="1:14" hidden="1" x14ac:dyDescent="0.3">
      <c r="A8250" s="4" t="s">
        <v>603</v>
      </c>
      <c r="B8250" s="4">
        <v>69</v>
      </c>
      <c r="C8250" s="4">
        <v>69</v>
      </c>
      <c r="D8250" s="4">
        <v>434</v>
      </c>
      <c r="E8250" s="4" t="s">
        <v>861</v>
      </c>
      <c r="F8250" s="12" t="s">
        <v>910</v>
      </c>
      <c r="G8250" s="4" t="s">
        <v>2230</v>
      </c>
      <c r="H8250" s="33">
        <v>23.1</v>
      </c>
      <c r="I8250" s="4"/>
      <c r="J8250" s="4" t="s">
        <v>856</v>
      </c>
      <c r="K8250" s="4"/>
      <c r="L8250" s="4">
        <v>1</v>
      </c>
      <c r="M8250" s="4" t="s">
        <v>1447</v>
      </c>
      <c r="N8250" s="4"/>
    </row>
    <row r="8251" spans="1:14" hidden="1" x14ac:dyDescent="0.3">
      <c r="A8251" s="4" t="s">
        <v>603</v>
      </c>
      <c r="B8251" s="4">
        <v>69</v>
      </c>
      <c r="C8251" s="4">
        <v>69</v>
      </c>
      <c r="D8251" s="4">
        <v>434</v>
      </c>
      <c r="E8251" s="4" t="s">
        <v>861</v>
      </c>
      <c r="F8251" s="12" t="s">
        <v>911</v>
      </c>
      <c r="G8251" s="4" t="s">
        <v>2230</v>
      </c>
      <c r="H8251" s="33">
        <v>23.53</v>
      </c>
      <c r="I8251" s="4"/>
      <c r="J8251" s="4" t="s">
        <v>856</v>
      </c>
      <c r="K8251" s="4"/>
      <c r="L8251" s="4">
        <v>1</v>
      </c>
      <c r="M8251" s="4" t="s">
        <v>1447</v>
      </c>
      <c r="N8251" s="4"/>
    </row>
    <row r="8252" spans="1:14" hidden="1" x14ac:dyDescent="0.3">
      <c r="A8252" s="4" t="s">
        <v>603</v>
      </c>
      <c r="B8252" s="4">
        <v>69</v>
      </c>
      <c r="C8252" s="4">
        <v>69</v>
      </c>
      <c r="D8252" s="4">
        <v>434</v>
      </c>
      <c r="E8252" s="4" t="s">
        <v>861</v>
      </c>
      <c r="F8252" s="12" t="s">
        <v>916</v>
      </c>
      <c r="G8252" s="4" t="s">
        <v>2230</v>
      </c>
      <c r="H8252" s="33">
        <v>23.51</v>
      </c>
      <c r="I8252" s="4"/>
      <c r="J8252" s="4" t="s">
        <v>856</v>
      </c>
      <c r="K8252" s="4"/>
      <c r="L8252" s="4">
        <v>1</v>
      </c>
      <c r="M8252" s="4" t="s">
        <v>1447</v>
      </c>
      <c r="N8252" s="4"/>
    </row>
    <row r="8253" spans="1:14" hidden="1" x14ac:dyDescent="0.3">
      <c r="A8253" s="4" t="s">
        <v>603</v>
      </c>
      <c r="B8253" s="4">
        <v>69</v>
      </c>
      <c r="C8253" s="4">
        <v>69</v>
      </c>
      <c r="D8253" s="4">
        <v>434</v>
      </c>
      <c r="E8253" s="4" t="s">
        <v>861</v>
      </c>
      <c r="F8253" s="12" t="s">
        <v>921</v>
      </c>
      <c r="G8253" s="4" t="s">
        <v>2230</v>
      </c>
      <c r="H8253" s="33">
        <v>21.6</v>
      </c>
      <c r="I8253" s="4"/>
      <c r="J8253" s="4" t="s">
        <v>856</v>
      </c>
      <c r="K8253" s="4"/>
      <c r="L8253" s="4">
        <v>1</v>
      </c>
      <c r="M8253" s="4" t="s">
        <v>1447</v>
      </c>
      <c r="N8253" s="4"/>
    </row>
    <row r="8254" spans="1:14" hidden="1" x14ac:dyDescent="0.3">
      <c r="A8254" s="4" t="s">
        <v>603</v>
      </c>
      <c r="B8254" s="4">
        <v>69</v>
      </c>
      <c r="C8254" s="4">
        <v>69</v>
      </c>
      <c r="D8254" s="4">
        <v>434</v>
      </c>
      <c r="E8254" s="4" t="s">
        <v>861</v>
      </c>
      <c r="F8254" s="12" t="s">
        <v>1144</v>
      </c>
      <c r="G8254" s="4" t="s">
        <v>2230</v>
      </c>
      <c r="H8254" s="33">
        <v>23</v>
      </c>
      <c r="I8254" s="4"/>
      <c r="J8254" s="4" t="s">
        <v>856</v>
      </c>
      <c r="K8254" s="4"/>
      <c r="L8254" s="4">
        <v>1</v>
      </c>
      <c r="M8254" s="4" t="s">
        <v>1447</v>
      </c>
      <c r="N8254" s="4"/>
    </row>
    <row r="8255" spans="1:14" hidden="1" x14ac:dyDescent="0.3">
      <c r="A8255" s="4" t="s">
        <v>603</v>
      </c>
      <c r="B8255" s="4">
        <v>69</v>
      </c>
      <c r="C8255" s="4">
        <v>69</v>
      </c>
      <c r="D8255" s="4">
        <v>434</v>
      </c>
      <c r="E8255" s="4" t="s">
        <v>861</v>
      </c>
      <c r="F8255" s="4" t="s">
        <v>922</v>
      </c>
      <c r="G8255" s="4" t="s">
        <v>943</v>
      </c>
      <c r="H8255" s="9">
        <v>24.45</v>
      </c>
      <c r="I8255" s="4"/>
      <c r="J8255" s="4" t="s">
        <v>856</v>
      </c>
      <c r="K8255" s="4"/>
      <c r="L8255" s="4">
        <v>1</v>
      </c>
      <c r="M8255" s="4" t="s">
        <v>1447</v>
      </c>
      <c r="N8255" s="4"/>
    </row>
    <row r="8256" spans="1:14" hidden="1" x14ac:dyDescent="0.3">
      <c r="A8256" s="4" t="s">
        <v>603</v>
      </c>
      <c r="B8256" s="4">
        <v>69</v>
      </c>
      <c r="C8256" s="4">
        <v>69</v>
      </c>
      <c r="D8256" s="4">
        <v>434</v>
      </c>
      <c r="E8256" s="4" t="s">
        <v>861</v>
      </c>
      <c r="F8256" s="4" t="s">
        <v>904</v>
      </c>
      <c r="G8256" s="4" t="s">
        <v>943</v>
      </c>
      <c r="H8256" s="9">
        <v>46.290000000000006</v>
      </c>
      <c r="I8256" s="4"/>
      <c r="J8256" s="4" t="s">
        <v>856</v>
      </c>
      <c r="K8256" s="4"/>
      <c r="L8256" s="4">
        <v>1</v>
      </c>
      <c r="M8256" s="4" t="s">
        <v>1447</v>
      </c>
      <c r="N8256" s="4"/>
    </row>
    <row r="8257" spans="1:14" hidden="1" x14ac:dyDescent="0.3">
      <c r="A8257" s="4" t="s">
        <v>603</v>
      </c>
      <c r="B8257" s="4">
        <v>69</v>
      </c>
      <c r="C8257" s="4">
        <v>69</v>
      </c>
      <c r="D8257" s="4">
        <v>434</v>
      </c>
      <c r="E8257" s="4" t="s">
        <v>861</v>
      </c>
      <c r="F8257" s="4" t="s">
        <v>905</v>
      </c>
      <c r="G8257" s="4" t="s">
        <v>943</v>
      </c>
      <c r="H8257" s="9">
        <v>51.95</v>
      </c>
      <c r="I8257" s="4"/>
      <c r="J8257" s="4" t="s">
        <v>856</v>
      </c>
      <c r="K8257" s="4"/>
      <c r="L8257" s="4">
        <v>1</v>
      </c>
      <c r="M8257" s="4" t="s">
        <v>1447</v>
      </c>
      <c r="N8257" s="4"/>
    </row>
    <row r="8258" spans="1:14" hidden="1" x14ac:dyDescent="0.3">
      <c r="A8258" s="4" t="s">
        <v>603</v>
      </c>
      <c r="B8258" s="4">
        <v>69</v>
      </c>
      <c r="C8258" s="4">
        <v>69</v>
      </c>
      <c r="D8258" s="4">
        <v>434</v>
      </c>
      <c r="E8258" s="4" t="s">
        <v>861</v>
      </c>
      <c r="F8258" s="4" t="s">
        <v>906</v>
      </c>
      <c r="G8258" s="4" t="s">
        <v>943</v>
      </c>
      <c r="H8258" s="9">
        <v>82.87</v>
      </c>
      <c r="I8258" s="4"/>
      <c r="J8258" s="4" t="s">
        <v>856</v>
      </c>
      <c r="K8258" s="4"/>
      <c r="L8258" s="4">
        <v>1</v>
      </c>
      <c r="M8258" s="4" t="s">
        <v>1447</v>
      </c>
      <c r="N8258" s="4"/>
    </row>
    <row r="8259" spans="1:14" hidden="1" x14ac:dyDescent="0.3">
      <c r="A8259" s="4" t="s">
        <v>603</v>
      </c>
      <c r="B8259" s="4">
        <v>69</v>
      </c>
      <c r="C8259" s="4">
        <v>69</v>
      </c>
      <c r="D8259" s="4">
        <v>434</v>
      </c>
      <c r="E8259" s="4" t="s">
        <v>861</v>
      </c>
      <c r="F8259" s="4" t="s">
        <v>903</v>
      </c>
      <c r="G8259" s="4" t="s">
        <v>943</v>
      </c>
      <c r="H8259" s="9">
        <v>80.19</v>
      </c>
      <c r="I8259" s="4"/>
      <c r="J8259" s="4" t="s">
        <v>856</v>
      </c>
      <c r="K8259" s="4"/>
      <c r="L8259" s="4">
        <v>1</v>
      </c>
      <c r="M8259" s="4" t="s">
        <v>1447</v>
      </c>
      <c r="N8259" s="4"/>
    </row>
    <row r="8260" spans="1:14" hidden="1" x14ac:dyDescent="0.3">
      <c r="A8260" s="4" t="s">
        <v>603</v>
      </c>
      <c r="B8260" s="4">
        <v>69</v>
      </c>
      <c r="C8260" s="4">
        <v>69</v>
      </c>
      <c r="D8260" s="4">
        <v>434</v>
      </c>
      <c r="E8260" s="4" t="s">
        <v>861</v>
      </c>
      <c r="F8260" s="4" t="s">
        <v>907</v>
      </c>
      <c r="G8260" s="4" t="s">
        <v>943</v>
      </c>
      <c r="H8260" s="9">
        <v>91.009999999999991</v>
      </c>
      <c r="I8260" s="4"/>
      <c r="J8260" s="4" t="s">
        <v>856</v>
      </c>
      <c r="K8260" s="4"/>
      <c r="L8260" s="4">
        <v>1</v>
      </c>
      <c r="M8260" s="4" t="s">
        <v>1447</v>
      </c>
      <c r="N8260" s="4"/>
    </row>
    <row r="8261" spans="1:14" hidden="1" x14ac:dyDescent="0.3">
      <c r="A8261" s="4" t="s">
        <v>603</v>
      </c>
      <c r="B8261" s="4">
        <v>69</v>
      </c>
      <c r="C8261" s="4">
        <v>69</v>
      </c>
      <c r="D8261" s="4">
        <v>434</v>
      </c>
      <c r="E8261" s="4" t="s">
        <v>861</v>
      </c>
      <c r="F8261" s="4" t="s">
        <v>908</v>
      </c>
      <c r="G8261" s="4" t="s">
        <v>943</v>
      </c>
      <c r="H8261" s="9">
        <v>94.08</v>
      </c>
      <c r="I8261" s="4"/>
      <c r="J8261" s="4" t="s">
        <v>856</v>
      </c>
      <c r="K8261" s="4"/>
      <c r="L8261" s="4">
        <v>1</v>
      </c>
      <c r="M8261" s="4" t="s">
        <v>1447</v>
      </c>
      <c r="N8261" s="4"/>
    </row>
    <row r="8262" spans="1:14" hidden="1" x14ac:dyDescent="0.3">
      <c r="A8262" s="4" t="s">
        <v>603</v>
      </c>
      <c r="B8262" s="4">
        <v>69</v>
      </c>
      <c r="C8262" s="4">
        <v>69</v>
      </c>
      <c r="D8262" s="4">
        <v>434</v>
      </c>
      <c r="E8262" s="4" t="s">
        <v>861</v>
      </c>
      <c r="F8262" s="4" t="s">
        <v>909</v>
      </c>
      <c r="G8262" s="4" t="s">
        <v>943</v>
      </c>
      <c r="H8262" s="9">
        <v>99.89</v>
      </c>
      <c r="I8262" s="4"/>
      <c r="J8262" s="4" t="s">
        <v>856</v>
      </c>
      <c r="K8262" s="4"/>
      <c r="L8262" s="4">
        <v>1</v>
      </c>
      <c r="M8262" s="4" t="s">
        <v>1447</v>
      </c>
      <c r="N8262" s="4"/>
    </row>
    <row r="8263" spans="1:14" hidden="1" x14ac:dyDescent="0.3">
      <c r="A8263" s="4" t="s">
        <v>603</v>
      </c>
      <c r="B8263" s="4">
        <v>69</v>
      </c>
      <c r="C8263" s="4">
        <v>69</v>
      </c>
      <c r="D8263" s="4">
        <v>434</v>
      </c>
      <c r="E8263" s="4" t="s">
        <v>861</v>
      </c>
      <c r="F8263" s="4" t="s">
        <v>910</v>
      </c>
      <c r="G8263" s="4" t="s">
        <v>943</v>
      </c>
      <c r="H8263" s="9">
        <v>96.81</v>
      </c>
      <c r="I8263" s="4"/>
      <c r="J8263" s="4" t="s">
        <v>856</v>
      </c>
      <c r="K8263" s="4"/>
      <c r="L8263" s="4">
        <v>1</v>
      </c>
      <c r="M8263" s="4" t="s">
        <v>1447</v>
      </c>
      <c r="N8263" s="4"/>
    </row>
    <row r="8264" spans="1:14" hidden="1" x14ac:dyDescent="0.3">
      <c r="A8264" s="4" t="s">
        <v>603</v>
      </c>
      <c r="B8264" s="4">
        <v>69</v>
      </c>
      <c r="C8264" s="4">
        <v>69</v>
      </c>
      <c r="D8264" s="4">
        <v>434</v>
      </c>
      <c r="E8264" s="4" t="s">
        <v>861</v>
      </c>
      <c r="F8264" s="4" t="s">
        <v>911</v>
      </c>
      <c r="G8264" s="4" t="s">
        <v>943</v>
      </c>
      <c r="H8264" s="9">
        <v>97.31</v>
      </c>
      <c r="I8264" s="4"/>
      <c r="J8264" s="4" t="s">
        <v>856</v>
      </c>
      <c r="K8264" s="4"/>
      <c r="L8264" s="4">
        <v>1</v>
      </c>
      <c r="M8264" s="4" t="s">
        <v>1447</v>
      </c>
      <c r="N8264" s="4"/>
    </row>
    <row r="8265" spans="1:14" hidden="1" x14ac:dyDescent="0.3">
      <c r="A8265" s="4" t="s">
        <v>603</v>
      </c>
      <c r="B8265" s="4">
        <v>69</v>
      </c>
      <c r="C8265" s="4">
        <v>69</v>
      </c>
      <c r="D8265" s="4">
        <v>434</v>
      </c>
      <c r="E8265" s="4" t="s">
        <v>861</v>
      </c>
      <c r="F8265" s="4" t="s">
        <v>916</v>
      </c>
      <c r="G8265" s="4" t="s">
        <v>943</v>
      </c>
      <c r="H8265" s="9">
        <v>97.4</v>
      </c>
      <c r="I8265" s="4"/>
      <c r="J8265" s="4" t="s">
        <v>856</v>
      </c>
      <c r="K8265" s="4"/>
      <c r="L8265" s="4">
        <v>1</v>
      </c>
      <c r="M8265" s="4" t="s">
        <v>1447</v>
      </c>
      <c r="N8265" s="4"/>
    </row>
    <row r="8266" spans="1:14" hidden="1" x14ac:dyDescent="0.3">
      <c r="A8266" s="4" t="s">
        <v>603</v>
      </c>
      <c r="B8266" s="4">
        <v>69</v>
      </c>
      <c r="C8266" s="4">
        <v>69</v>
      </c>
      <c r="D8266" s="4">
        <v>434</v>
      </c>
      <c r="E8266" s="4" t="s">
        <v>861</v>
      </c>
      <c r="F8266" s="4" t="s">
        <v>921</v>
      </c>
      <c r="G8266" s="4" t="s">
        <v>943</v>
      </c>
      <c r="H8266" s="9">
        <v>98.59</v>
      </c>
      <c r="I8266" s="4"/>
      <c r="J8266" s="4" t="s">
        <v>856</v>
      </c>
      <c r="K8266" s="4"/>
      <c r="L8266" s="4">
        <v>1</v>
      </c>
      <c r="M8266" s="4" t="s">
        <v>1447</v>
      </c>
      <c r="N8266" s="4"/>
    </row>
    <row r="8267" spans="1:14" hidden="1" x14ac:dyDescent="0.3">
      <c r="A8267" s="4" t="s">
        <v>603</v>
      </c>
      <c r="B8267" s="4">
        <v>69</v>
      </c>
      <c r="C8267" s="4">
        <v>69</v>
      </c>
      <c r="D8267" s="4">
        <v>434</v>
      </c>
      <c r="E8267" s="4" t="s">
        <v>861</v>
      </c>
      <c r="F8267" s="4" t="s">
        <v>1144</v>
      </c>
      <c r="G8267" s="4" t="s">
        <v>943</v>
      </c>
      <c r="H8267" s="9">
        <v>96.5</v>
      </c>
      <c r="I8267" s="4"/>
      <c r="J8267" s="4" t="s">
        <v>856</v>
      </c>
      <c r="K8267" s="4"/>
      <c r="L8267" s="4">
        <v>1</v>
      </c>
      <c r="M8267" s="4" t="s">
        <v>1447</v>
      </c>
      <c r="N8267" s="4"/>
    </row>
    <row r="8268" spans="1:14" hidden="1" x14ac:dyDescent="0.3">
      <c r="A8268" s="4" t="s">
        <v>603</v>
      </c>
      <c r="B8268" s="4">
        <v>69</v>
      </c>
      <c r="C8268" s="4">
        <v>69</v>
      </c>
      <c r="D8268" s="4">
        <v>434</v>
      </c>
      <c r="E8268" s="4" t="s">
        <v>861</v>
      </c>
      <c r="F8268" s="4" t="s">
        <v>922</v>
      </c>
      <c r="G8268" s="4" t="s">
        <v>1448</v>
      </c>
      <c r="H8268" s="28">
        <v>92.088695954669589</v>
      </c>
      <c r="I8268" s="28">
        <v>5.3746790186713813</v>
      </c>
      <c r="J8268" s="4" t="s">
        <v>1440</v>
      </c>
      <c r="K8268" s="4"/>
      <c r="L8268" s="4">
        <v>1</v>
      </c>
      <c r="M8268" s="4" t="s">
        <v>1447</v>
      </c>
      <c r="N8268" s="4"/>
    </row>
    <row r="8269" spans="1:14" hidden="1" x14ac:dyDescent="0.3">
      <c r="A8269" s="4" t="s">
        <v>603</v>
      </c>
      <c r="B8269" s="4">
        <v>69</v>
      </c>
      <c r="C8269" s="4">
        <v>69</v>
      </c>
      <c r="D8269" s="4">
        <v>434</v>
      </c>
      <c r="E8269" s="4" t="s">
        <v>861</v>
      </c>
      <c r="F8269" s="4" t="s">
        <v>904</v>
      </c>
      <c r="G8269" s="4" t="s">
        <v>1448</v>
      </c>
      <c r="H8269" s="28">
        <v>101.5263581375353</v>
      </c>
      <c r="I8269" s="28">
        <v>5.9553322428970281</v>
      </c>
      <c r="J8269" s="4" t="s">
        <v>1440</v>
      </c>
      <c r="K8269" s="4"/>
      <c r="L8269" s="4">
        <v>1</v>
      </c>
      <c r="M8269" s="4" t="s">
        <v>1447</v>
      </c>
      <c r="N8269" s="4"/>
    </row>
    <row r="8270" spans="1:14" hidden="1" x14ac:dyDescent="0.3">
      <c r="A8270" s="4" t="s">
        <v>603</v>
      </c>
      <c r="B8270" s="4">
        <v>69</v>
      </c>
      <c r="C8270" s="4">
        <v>69</v>
      </c>
      <c r="D8270" s="4">
        <v>434</v>
      </c>
      <c r="E8270" s="4" t="s">
        <v>861</v>
      </c>
      <c r="F8270" s="4" t="s">
        <v>905</v>
      </c>
      <c r="G8270" s="4" t="s">
        <v>1448</v>
      </c>
      <c r="H8270" s="28">
        <v>91.310192350695445</v>
      </c>
      <c r="I8270" s="28">
        <v>5.0544561800357029</v>
      </c>
      <c r="J8270" s="4" t="s">
        <v>1440</v>
      </c>
      <c r="K8270" s="4"/>
      <c r="L8270" s="4">
        <v>1</v>
      </c>
      <c r="M8270" s="4" t="s">
        <v>1447</v>
      </c>
      <c r="N8270" s="4"/>
    </row>
    <row r="8271" spans="1:14" hidden="1" x14ac:dyDescent="0.3">
      <c r="A8271" s="4" t="s">
        <v>603</v>
      </c>
      <c r="B8271" s="4">
        <v>69</v>
      </c>
      <c r="C8271" s="4">
        <v>69</v>
      </c>
      <c r="D8271" s="4">
        <v>434</v>
      </c>
      <c r="E8271" s="4" t="s">
        <v>861</v>
      </c>
      <c r="F8271" s="4" t="s">
        <v>906</v>
      </c>
      <c r="G8271" s="4" t="s">
        <v>1448</v>
      </c>
      <c r="H8271" s="28">
        <v>73.437434133992994</v>
      </c>
      <c r="I8271" s="28">
        <v>4.0712487752109254</v>
      </c>
      <c r="J8271" s="4" t="s">
        <v>1440</v>
      </c>
      <c r="K8271" s="4"/>
      <c r="L8271" s="4">
        <v>1</v>
      </c>
      <c r="M8271" s="4" t="s">
        <v>1447</v>
      </c>
      <c r="N8271" s="4"/>
    </row>
    <row r="8272" spans="1:14" hidden="1" x14ac:dyDescent="0.3">
      <c r="A8272" s="4" t="s">
        <v>603</v>
      </c>
      <c r="B8272" s="4">
        <v>69</v>
      </c>
      <c r="C8272" s="4">
        <v>69</v>
      </c>
      <c r="D8272" s="4">
        <v>434</v>
      </c>
      <c r="E8272" s="4" t="s">
        <v>861</v>
      </c>
      <c r="F8272" s="4" t="s">
        <v>903</v>
      </c>
      <c r="G8272" s="4" t="s">
        <v>1448</v>
      </c>
      <c r="H8272" s="28">
        <v>56.882205267038536</v>
      </c>
      <c r="I8272" s="28">
        <v>3.4328812462033857</v>
      </c>
      <c r="J8272" s="4" t="s">
        <v>1440</v>
      </c>
      <c r="K8272" s="4"/>
      <c r="L8272" s="4">
        <v>1</v>
      </c>
      <c r="M8272" s="4" t="s">
        <v>1447</v>
      </c>
      <c r="N8272" s="4"/>
    </row>
    <row r="8273" spans="1:14" hidden="1" x14ac:dyDescent="0.3">
      <c r="A8273" s="4" t="s">
        <v>603</v>
      </c>
      <c r="B8273" s="4">
        <v>69</v>
      </c>
      <c r="C8273" s="4">
        <v>69</v>
      </c>
      <c r="D8273" s="4">
        <v>434</v>
      </c>
      <c r="E8273" s="4" t="s">
        <v>861</v>
      </c>
      <c r="F8273" s="4" t="s">
        <v>907</v>
      </c>
      <c r="G8273" s="4" t="s">
        <v>1448</v>
      </c>
      <c r="H8273" s="28">
        <v>43.843846676096511</v>
      </c>
      <c r="I8273" s="28">
        <v>2.0637937627951093</v>
      </c>
      <c r="J8273" s="4" t="s">
        <v>1440</v>
      </c>
      <c r="K8273" s="4"/>
      <c r="L8273" s="4">
        <v>1</v>
      </c>
      <c r="M8273" s="4" t="s">
        <v>1447</v>
      </c>
      <c r="N8273" s="4"/>
    </row>
    <row r="8274" spans="1:14" hidden="1" x14ac:dyDescent="0.3">
      <c r="A8274" s="4" t="s">
        <v>603</v>
      </c>
      <c r="B8274" s="4">
        <v>69</v>
      </c>
      <c r="C8274" s="4">
        <v>69</v>
      </c>
      <c r="D8274" s="4">
        <v>434</v>
      </c>
      <c r="E8274" s="4" t="s">
        <v>861</v>
      </c>
      <c r="F8274" s="4" t="s">
        <v>908</v>
      </c>
      <c r="G8274" s="4" t="s">
        <v>1448</v>
      </c>
      <c r="H8274" s="28">
        <v>32.623653240839118</v>
      </c>
      <c r="I8274" s="28">
        <v>1.9228704348904346</v>
      </c>
      <c r="J8274" s="4" t="s">
        <v>1440</v>
      </c>
      <c r="K8274" s="4"/>
      <c r="L8274" s="4">
        <v>1</v>
      </c>
      <c r="M8274" s="4" t="s">
        <v>1447</v>
      </c>
      <c r="N8274" s="4"/>
    </row>
    <row r="8275" spans="1:14" hidden="1" x14ac:dyDescent="0.3">
      <c r="A8275" s="4" t="s">
        <v>603</v>
      </c>
      <c r="B8275" s="4">
        <v>69</v>
      </c>
      <c r="C8275" s="4">
        <v>69</v>
      </c>
      <c r="D8275" s="4">
        <v>434</v>
      </c>
      <c r="E8275" s="4" t="s">
        <v>861</v>
      </c>
      <c r="F8275" s="4" t="s">
        <v>909</v>
      </c>
      <c r="G8275" s="4" t="s">
        <v>1448</v>
      </c>
      <c r="H8275" s="28">
        <v>29.328437953781467</v>
      </c>
      <c r="I8275" s="28">
        <v>1.7446151548234488</v>
      </c>
      <c r="J8275" s="4" t="s">
        <v>1440</v>
      </c>
      <c r="K8275" s="4"/>
      <c r="L8275" s="4">
        <v>1</v>
      </c>
      <c r="M8275" s="4" t="s">
        <v>1447</v>
      </c>
      <c r="N8275" s="4"/>
    </row>
    <row r="8276" spans="1:14" hidden="1" x14ac:dyDescent="0.3">
      <c r="A8276" s="4" t="s">
        <v>603</v>
      </c>
      <c r="B8276" s="4">
        <v>69</v>
      </c>
      <c r="C8276" s="4">
        <v>69</v>
      </c>
      <c r="D8276" s="4">
        <v>434</v>
      </c>
      <c r="E8276" s="4" t="s">
        <v>861</v>
      </c>
      <c r="F8276" s="4" t="s">
        <v>910</v>
      </c>
      <c r="G8276" s="4" t="s">
        <v>1448</v>
      </c>
      <c r="H8276" s="28">
        <v>28.118748646546575</v>
      </c>
      <c r="I8276" s="28">
        <v>1.6615352648091397</v>
      </c>
      <c r="J8276" s="4" t="s">
        <v>1440</v>
      </c>
      <c r="K8276" s="4"/>
      <c r="L8276" s="4">
        <v>1</v>
      </c>
      <c r="M8276" s="4" t="s">
        <v>1447</v>
      </c>
      <c r="N8276" s="4"/>
    </row>
    <row r="8277" spans="1:14" hidden="1" x14ac:dyDescent="0.3">
      <c r="A8277" s="4" t="s">
        <v>603</v>
      </c>
      <c r="B8277" s="4">
        <v>69</v>
      </c>
      <c r="C8277" s="4">
        <v>69</v>
      </c>
      <c r="D8277" s="4">
        <v>434</v>
      </c>
      <c r="E8277" s="4" t="s">
        <v>861</v>
      </c>
      <c r="F8277" s="4" t="s">
        <v>911</v>
      </c>
      <c r="G8277" s="4" t="s">
        <v>1448</v>
      </c>
      <c r="H8277" s="28">
        <v>25.558813793446976</v>
      </c>
      <c r="I8277" s="28">
        <v>1.2797674323479675</v>
      </c>
      <c r="J8277" s="4" t="s">
        <v>1440</v>
      </c>
      <c r="K8277" s="4"/>
      <c r="L8277" s="4">
        <v>1</v>
      </c>
      <c r="M8277" s="4" t="s">
        <v>1447</v>
      </c>
      <c r="N8277" s="4"/>
    </row>
    <row r="8278" spans="1:14" hidden="1" x14ac:dyDescent="0.3">
      <c r="A8278" s="4" t="s">
        <v>603</v>
      </c>
      <c r="B8278" s="4">
        <v>69</v>
      </c>
      <c r="C8278" s="4">
        <v>69</v>
      </c>
      <c r="D8278" s="4">
        <v>434</v>
      </c>
      <c r="E8278" s="4" t="s">
        <v>861</v>
      </c>
      <c r="F8278" s="4" t="s">
        <v>916</v>
      </c>
      <c r="G8278" s="4" t="s">
        <v>1448</v>
      </c>
      <c r="H8278" s="30">
        <v>24.662651928315558</v>
      </c>
      <c r="I8278" s="30">
        <v>1.3347980294750619</v>
      </c>
      <c r="J8278" s="4" t="s">
        <v>1440</v>
      </c>
      <c r="K8278" s="4"/>
      <c r="L8278" s="4">
        <v>1</v>
      </c>
      <c r="M8278" s="4" t="s">
        <v>1447</v>
      </c>
      <c r="N8278" s="4"/>
    </row>
    <row r="8279" spans="1:14" hidden="1" x14ac:dyDescent="0.3">
      <c r="A8279" s="4" t="s">
        <v>603</v>
      </c>
      <c r="B8279" s="4">
        <v>69</v>
      </c>
      <c r="C8279" s="4">
        <v>69</v>
      </c>
      <c r="D8279" s="4">
        <v>434</v>
      </c>
      <c r="E8279" s="4" t="s">
        <v>861</v>
      </c>
      <c r="F8279" s="4" t="s">
        <v>921</v>
      </c>
      <c r="G8279" s="4" t="s">
        <v>1448</v>
      </c>
      <c r="H8279" s="30">
        <v>24.714407438940398</v>
      </c>
      <c r="I8279" s="30">
        <v>1.3052812519202273</v>
      </c>
      <c r="J8279" s="4" t="s">
        <v>1440</v>
      </c>
      <c r="K8279" s="4"/>
      <c r="L8279" s="4">
        <v>1</v>
      </c>
      <c r="M8279" s="4" t="s">
        <v>1447</v>
      </c>
      <c r="N8279" s="4"/>
    </row>
    <row r="8280" spans="1:14" hidden="1" x14ac:dyDescent="0.3">
      <c r="A8280" s="4" t="s">
        <v>603</v>
      </c>
      <c r="B8280" s="4">
        <v>69</v>
      </c>
      <c r="C8280" s="4">
        <v>69</v>
      </c>
      <c r="D8280" s="4">
        <v>434</v>
      </c>
      <c r="E8280" s="4" t="s">
        <v>861</v>
      </c>
      <c r="F8280" s="4" t="s">
        <v>1144</v>
      </c>
      <c r="G8280" s="4" t="s">
        <v>1448</v>
      </c>
      <c r="H8280" s="30">
        <v>25.152708169215327</v>
      </c>
      <c r="I8280" s="30">
        <v>1.4291375942422604</v>
      </c>
      <c r="J8280" s="4" t="s">
        <v>1440</v>
      </c>
      <c r="K8280" s="4"/>
      <c r="L8280" s="4">
        <v>1</v>
      </c>
      <c r="M8280" s="4" t="s">
        <v>1447</v>
      </c>
      <c r="N8280" s="4"/>
    </row>
    <row r="8281" spans="1:14" hidden="1" x14ac:dyDescent="0.3">
      <c r="A8281" s="4" t="s">
        <v>603</v>
      </c>
      <c r="B8281" s="4">
        <v>69</v>
      </c>
      <c r="C8281" s="4">
        <v>69</v>
      </c>
      <c r="D8281" s="4">
        <v>434</v>
      </c>
      <c r="E8281" s="4" t="s">
        <v>861</v>
      </c>
      <c r="F8281" s="4" t="s">
        <v>922</v>
      </c>
      <c r="G8281" s="4" t="s">
        <v>964</v>
      </c>
      <c r="H8281" s="30">
        <v>66.757598158421004</v>
      </c>
      <c r="I8281" s="30">
        <v>6.3544951094042208</v>
      </c>
      <c r="J8281" s="4" t="s">
        <v>1440</v>
      </c>
      <c r="K8281" s="4"/>
      <c r="L8281" s="4">
        <v>1</v>
      </c>
      <c r="M8281" s="4" t="s">
        <v>1447</v>
      </c>
      <c r="N8281" s="4"/>
    </row>
    <row r="8282" spans="1:14" hidden="1" x14ac:dyDescent="0.3">
      <c r="A8282" s="4" t="s">
        <v>603</v>
      </c>
      <c r="B8282" s="4">
        <v>69</v>
      </c>
      <c r="C8282" s="4">
        <v>69</v>
      </c>
      <c r="D8282" s="4">
        <v>434</v>
      </c>
      <c r="E8282" s="4" t="s">
        <v>861</v>
      </c>
      <c r="F8282" s="4" t="s">
        <v>904</v>
      </c>
      <c r="G8282" s="4" t="s">
        <v>964</v>
      </c>
      <c r="H8282" s="30">
        <v>76.195260341286712</v>
      </c>
      <c r="I8282" s="30">
        <v>6.8526210799215175</v>
      </c>
      <c r="J8282" s="4" t="s">
        <v>1440</v>
      </c>
      <c r="K8282" s="4"/>
      <c r="L8282" s="4">
        <v>1</v>
      </c>
      <c r="M8282" s="4" t="s">
        <v>1447</v>
      </c>
      <c r="N8282" s="4"/>
    </row>
    <row r="8283" spans="1:14" hidden="1" x14ac:dyDescent="0.3">
      <c r="A8283" s="4" t="s">
        <v>603</v>
      </c>
      <c r="B8283" s="4">
        <v>69</v>
      </c>
      <c r="C8283" s="4">
        <v>69</v>
      </c>
      <c r="D8283" s="4">
        <v>434</v>
      </c>
      <c r="E8283" s="4" t="s">
        <v>861</v>
      </c>
      <c r="F8283" s="4" t="s">
        <v>905</v>
      </c>
      <c r="G8283" s="4" t="s">
        <v>964</v>
      </c>
      <c r="H8283" s="30">
        <v>65.97909455444686</v>
      </c>
      <c r="I8283" s="30">
        <v>6.0860464028461791</v>
      </c>
      <c r="J8283" s="4" t="s">
        <v>1440</v>
      </c>
      <c r="K8283" s="4"/>
      <c r="L8283" s="4">
        <v>1</v>
      </c>
      <c r="M8283" s="4" t="s">
        <v>1447</v>
      </c>
      <c r="N8283" s="4"/>
    </row>
    <row r="8284" spans="1:14" hidden="1" x14ac:dyDescent="0.3">
      <c r="A8284" s="4" t="s">
        <v>603</v>
      </c>
      <c r="B8284" s="4">
        <v>69</v>
      </c>
      <c r="C8284" s="4">
        <v>69</v>
      </c>
      <c r="D8284" s="4">
        <v>434</v>
      </c>
      <c r="E8284" s="4" t="s">
        <v>861</v>
      </c>
      <c r="F8284" s="4" t="s">
        <v>906</v>
      </c>
      <c r="G8284" s="4" t="s">
        <v>964</v>
      </c>
      <c r="H8284" s="30">
        <v>48.106336337744409</v>
      </c>
      <c r="I8284" s="30">
        <v>5.2978769456596728</v>
      </c>
      <c r="J8284" s="4" t="s">
        <v>1440</v>
      </c>
      <c r="K8284" s="4"/>
      <c r="L8284" s="4">
        <v>1</v>
      </c>
      <c r="M8284" s="4" t="s">
        <v>1447</v>
      </c>
      <c r="N8284" s="4"/>
    </row>
    <row r="8285" spans="1:14" hidden="1" x14ac:dyDescent="0.3">
      <c r="A8285" s="4" t="s">
        <v>603</v>
      </c>
      <c r="B8285" s="4">
        <v>69</v>
      </c>
      <c r="C8285" s="4">
        <v>69</v>
      </c>
      <c r="D8285" s="4">
        <v>434</v>
      </c>
      <c r="E8285" s="4" t="s">
        <v>861</v>
      </c>
      <c r="F8285" s="4" t="s">
        <v>903</v>
      </c>
      <c r="G8285" s="4" t="s">
        <v>964</v>
      </c>
      <c r="H8285" s="30">
        <v>31.551107470789951</v>
      </c>
      <c r="I8285" s="30">
        <v>4.8246354465628505</v>
      </c>
      <c r="J8285" s="4" t="s">
        <v>1440</v>
      </c>
      <c r="K8285" s="4"/>
      <c r="L8285" s="4">
        <v>1</v>
      </c>
      <c r="M8285" s="4" t="s">
        <v>1447</v>
      </c>
      <c r="N8285" s="4"/>
    </row>
    <row r="8286" spans="1:14" hidden="1" x14ac:dyDescent="0.3">
      <c r="A8286" s="4" t="s">
        <v>603</v>
      </c>
      <c r="B8286" s="4">
        <v>69</v>
      </c>
      <c r="C8286" s="4">
        <v>69</v>
      </c>
      <c r="D8286" s="4">
        <v>434</v>
      </c>
      <c r="E8286" s="4" t="s">
        <v>861</v>
      </c>
      <c r="F8286" s="4" t="s">
        <v>907</v>
      </c>
      <c r="G8286" s="4" t="s">
        <v>964</v>
      </c>
      <c r="H8286" s="30">
        <v>18.512748879847926</v>
      </c>
      <c r="I8286" s="30">
        <v>3.9688383989585416</v>
      </c>
      <c r="J8286" s="4" t="s">
        <v>1440</v>
      </c>
      <c r="K8286" s="4"/>
      <c r="L8286" s="4">
        <v>1</v>
      </c>
      <c r="M8286" s="4" t="s">
        <v>1447</v>
      </c>
      <c r="N8286" s="4"/>
    </row>
    <row r="8287" spans="1:14" hidden="1" x14ac:dyDescent="0.3">
      <c r="A8287" s="4" t="s">
        <v>603</v>
      </c>
      <c r="B8287" s="4">
        <v>69</v>
      </c>
      <c r="C8287" s="4">
        <v>69</v>
      </c>
      <c r="D8287" s="4">
        <v>434</v>
      </c>
      <c r="E8287" s="4" t="s">
        <v>861</v>
      </c>
      <c r="F8287" s="4" t="s">
        <v>908</v>
      </c>
      <c r="G8287" s="4" t="s">
        <v>964</v>
      </c>
      <c r="H8287" s="30">
        <v>7.2925554445905334</v>
      </c>
      <c r="I8287" s="30">
        <v>3.8974176387797512</v>
      </c>
      <c r="J8287" s="4" t="s">
        <v>1440</v>
      </c>
      <c r="K8287" s="4"/>
      <c r="L8287" s="4">
        <v>1</v>
      </c>
      <c r="M8287" s="4" t="s">
        <v>1447</v>
      </c>
      <c r="N8287" s="4"/>
    </row>
    <row r="8288" spans="1:14" hidden="1" x14ac:dyDescent="0.3">
      <c r="A8288" s="4" t="s">
        <v>603</v>
      </c>
      <c r="B8288" s="4">
        <v>69</v>
      </c>
      <c r="C8288" s="4">
        <v>69</v>
      </c>
      <c r="D8288" s="4">
        <v>434</v>
      </c>
      <c r="E8288" s="4" t="s">
        <v>861</v>
      </c>
      <c r="F8288" s="4" t="s">
        <v>909</v>
      </c>
      <c r="G8288" s="4" t="s">
        <v>964</v>
      </c>
      <c r="H8288" s="30">
        <v>3.9973401575328822</v>
      </c>
      <c r="I8288" s="30">
        <v>3.8126258117123752</v>
      </c>
      <c r="J8288" s="4" t="s">
        <v>1440</v>
      </c>
      <c r="K8288" s="4"/>
      <c r="L8288" s="4">
        <v>1</v>
      </c>
      <c r="M8288" s="4" t="s">
        <v>1447</v>
      </c>
      <c r="N8288" s="4"/>
    </row>
    <row r="8289" spans="1:14" hidden="1" x14ac:dyDescent="0.3">
      <c r="A8289" s="42" t="s">
        <v>602</v>
      </c>
      <c r="B8289" s="42">
        <v>79</v>
      </c>
      <c r="C8289" s="42">
        <v>79</v>
      </c>
      <c r="D8289" s="5">
        <v>434</v>
      </c>
      <c r="E8289" s="4" t="s">
        <v>861</v>
      </c>
      <c r="F8289" s="4" t="s">
        <v>922</v>
      </c>
      <c r="G8289" s="4" t="s">
        <v>857</v>
      </c>
      <c r="H8289" s="30">
        <v>11.588999999999999</v>
      </c>
      <c r="I8289" s="4"/>
      <c r="J8289" s="4" t="s">
        <v>1505</v>
      </c>
      <c r="K8289" s="4"/>
      <c r="L8289" s="4">
        <v>1</v>
      </c>
      <c r="M8289" s="4" t="s">
        <v>1506</v>
      </c>
      <c r="N8289" s="4" t="s">
        <v>1507</v>
      </c>
    </row>
    <row r="8290" spans="1:14" hidden="1" x14ac:dyDescent="0.3">
      <c r="A8290" s="42" t="s">
        <v>602</v>
      </c>
      <c r="B8290" s="42">
        <v>79</v>
      </c>
      <c r="C8290" s="42">
        <v>79</v>
      </c>
      <c r="D8290" s="5">
        <v>434</v>
      </c>
      <c r="E8290" s="4" t="s">
        <v>861</v>
      </c>
      <c r="F8290" s="4" t="s">
        <v>904</v>
      </c>
      <c r="G8290" s="4" t="s">
        <v>857</v>
      </c>
      <c r="H8290" s="30">
        <v>14.542</v>
      </c>
      <c r="I8290" s="4"/>
      <c r="J8290" s="4" t="s">
        <v>1505</v>
      </c>
      <c r="K8290" s="4"/>
      <c r="L8290" s="4">
        <v>1</v>
      </c>
      <c r="M8290" s="4" t="s">
        <v>1506</v>
      </c>
      <c r="N8290" s="4" t="s">
        <v>1507</v>
      </c>
    </row>
    <row r="8291" spans="1:14" hidden="1" x14ac:dyDescent="0.3">
      <c r="A8291" s="42" t="s">
        <v>602</v>
      </c>
      <c r="B8291" s="42">
        <v>79</v>
      </c>
      <c r="C8291" s="42">
        <v>79</v>
      </c>
      <c r="D8291" s="5">
        <v>434</v>
      </c>
      <c r="E8291" s="4" t="s">
        <v>861</v>
      </c>
      <c r="F8291" s="4" t="s">
        <v>905</v>
      </c>
      <c r="G8291" s="4" t="s">
        <v>857</v>
      </c>
      <c r="H8291" s="30">
        <v>12.508999999999999</v>
      </c>
      <c r="I8291" s="4"/>
      <c r="J8291" s="4" t="s">
        <v>1505</v>
      </c>
      <c r="K8291" s="4"/>
      <c r="L8291" s="4">
        <v>1</v>
      </c>
      <c r="M8291" s="4" t="s">
        <v>1506</v>
      </c>
      <c r="N8291" s="4" t="s">
        <v>1507</v>
      </c>
    </row>
    <row r="8292" spans="1:14" hidden="1" x14ac:dyDescent="0.3">
      <c r="A8292" s="42" t="s">
        <v>602</v>
      </c>
      <c r="B8292" s="42">
        <v>79</v>
      </c>
      <c r="C8292" s="42">
        <v>79</v>
      </c>
      <c r="D8292" s="5">
        <v>434</v>
      </c>
      <c r="E8292" s="4" t="s">
        <v>861</v>
      </c>
      <c r="F8292" s="4" t="s">
        <v>906</v>
      </c>
      <c r="G8292" s="4" t="s">
        <v>857</v>
      </c>
      <c r="H8292" s="30">
        <v>11.109999999999998</v>
      </c>
      <c r="I8292" s="4"/>
      <c r="J8292" s="4" t="s">
        <v>1505</v>
      </c>
      <c r="K8292" s="4"/>
      <c r="L8292" s="4">
        <v>1</v>
      </c>
      <c r="M8292" s="4" t="s">
        <v>1506</v>
      </c>
      <c r="N8292" s="4" t="s">
        <v>1507</v>
      </c>
    </row>
    <row r="8293" spans="1:14" hidden="1" x14ac:dyDescent="0.3">
      <c r="A8293" s="42" t="s">
        <v>602</v>
      </c>
      <c r="B8293" s="42">
        <v>79</v>
      </c>
      <c r="C8293" s="42">
        <v>79</v>
      </c>
      <c r="D8293" s="5">
        <v>434</v>
      </c>
      <c r="E8293" s="4" t="s">
        <v>861</v>
      </c>
      <c r="F8293" s="4" t="s">
        <v>903</v>
      </c>
      <c r="G8293" s="4" t="s">
        <v>857</v>
      </c>
      <c r="H8293" s="30">
        <v>12.799000000000001</v>
      </c>
      <c r="I8293" s="4"/>
      <c r="J8293" s="4" t="s">
        <v>1505</v>
      </c>
      <c r="K8293" s="4"/>
      <c r="L8293" s="4">
        <v>1</v>
      </c>
      <c r="M8293" s="4" t="s">
        <v>1506</v>
      </c>
      <c r="N8293" s="4" t="s">
        <v>1507</v>
      </c>
    </row>
    <row r="8294" spans="1:14" hidden="1" x14ac:dyDescent="0.3">
      <c r="A8294" s="42" t="s">
        <v>602</v>
      </c>
      <c r="B8294" s="42">
        <v>79</v>
      </c>
      <c r="C8294" s="42">
        <v>79</v>
      </c>
      <c r="D8294" s="5">
        <v>434</v>
      </c>
      <c r="E8294" s="4" t="s">
        <v>861</v>
      </c>
      <c r="F8294" s="43" t="s">
        <v>922</v>
      </c>
      <c r="G8294" s="4" t="s">
        <v>853</v>
      </c>
      <c r="H8294" s="30">
        <v>3.99</v>
      </c>
      <c r="I8294" s="44"/>
      <c r="J8294" s="4" t="s">
        <v>856</v>
      </c>
      <c r="K8294" s="4"/>
      <c r="L8294" s="25">
        <v>1</v>
      </c>
      <c r="M8294" s="4" t="s">
        <v>1503</v>
      </c>
      <c r="N8294" s="4" t="s">
        <v>1504</v>
      </c>
    </row>
    <row r="8295" spans="1:14" hidden="1" x14ac:dyDescent="0.3">
      <c r="A8295" s="42" t="s">
        <v>602</v>
      </c>
      <c r="B8295" s="42">
        <v>79</v>
      </c>
      <c r="C8295" s="42">
        <v>79</v>
      </c>
      <c r="D8295" s="5">
        <v>434</v>
      </c>
      <c r="E8295" s="4" t="s">
        <v>861</v>
      </c>
      <c r="F8295" s="43" t="s">
        <v>904</v>
      </c>
      <c r="G8295" s="4" t="s">
        <v>853</v>
      </c>
      <c r="H8295" s="30">
        <v>2.75</v>
      </c>
      <c r="I8295" s="44"/>
      <c r="J8295" s="4" t="s">
        <v>856</v>
      </c>
      <c r="K8295" s="4"/>
      <c r="L8295" s="25">
        <v>1</v>
      </c>
      <c r="M8295" s="4" t="s">
        <v>1503</v>
      </c>
      <c r="N8295" s="4" t="s">
        <v>1504</v>
      </c>
    </row>
    <row r="8296" spans="1:14" hidden="1" x14ac:dyDescent="0.3">
      <c r="A8296" s="42" t="s">
        <v>602</v>
      </c>
      <c r="B8296" s="42">
        <v>79</v>
      </c>
      <c r="C8296" s="42">
        <v>79</v>
      </c>
      <c r="D8296" s="5">
        <v>434</v>
      </c>
      <c r="E8296" s="4" t="s">
        <v>861</v>
      </c>
      <c r="F8296" s="43" t="s">
        <v>905</v>
      </c>
      <c r="G8296" s="4" t="s">
        <v>853</v>
      </c>
      <c r="H8296" s="30">
        <v>4.67</v>
      </c>
      <c r="I8296" s="44"/>
      <c r="J8296" s="4" t="s">
        <v>856</v>
      </c>
      <c r="K8296" s="4"/>
      <c r="L8296" s="25">
        <v>1</v>
      </c>
      <c r="M8296" s="4" t="s">
        <v>1503</v>
      </c>
      <c r="N8296" s="4" t="s">
        <v>1504</v>
      </c>
    </row>
    <row r="8297" spans="1:14" hidden="1" x14ac:dyDescent="0.3">
      <c r="A8297" s="42" t="s">
        <v>602</v>
      </c>
      <c r="B8297" s="42">
        <v>79</v>
      </c>
      <c r="C8297" s="42">
        <v>79</v>
      </c>
      <c r="D8297" s="5">
        <v>434</v>
      </c>
      <c r="E8297" s="4" t="s">
        <v>861</v>
      </c>
      <c r="F8297" s="43" t="s">
        <v>906</v>
      </c>
      <c r="G8297" s="4" t="s">
        <v>853</v>
      </c>
      <c r="H8297" s="30">
        <v>1.03</v>
      </c>
      <c r="I8297" s="44"/>
      <c r="J8297" s="4" t="s">
        <v>856</v>
      </c>
      <c r="K8297" s="4"/>
      <c r="L8297" s="25">
        <v>1</v>
      </c>
      <c r="M8297" s="4" t="s">
        <v>1503</v>
      </c>
      <c r="N8297" s="4" t="s">
        <v>1504</v>
      </c>
    </row>
    <row r="8298" spans="1:14" hidden="1" x14ac:dyDescent="0.3">
      <c r="A8298" s="42" t="s">
        <v>602</v>
      </c>
      <c r="B8298" s="42">
        <v>79</v>
      </c>
      <c r="C8298" s="42">
        <v>79</v>
      </c>
      <c r="D8298" s="5">
        <v>434</v>
      </c>
      <c r="E8298" s="4" t="s">
        <v>861</v>
      </c>
      <c r="F8298" s="43" t="s">
        <v>903</v>
      </c>
      <c r="G8298" s="4" t="s">
        <v>853</v>
      </c>
      <c r="H8298" s="30">
        <v>7.05</v>
      </c>
      <c r="I8298" s="44"/>
      <c r="J8298" s="4" t="s">
        <v>856</v>
      </c>
      <c r="K8298" s="4"/>
      <c r="L8298" s="25">
        <v>1</v>
      </c>
      <c r="M8298" s="4" t="s">
        <v>1503</v>
      </c>
      <c r="N8298" s="4" t="s">
        <v>1504</v>
      </c>
    </row>
    <row r="8299" spans="1:14" hidden="1" x14ac:dyDescent="0.3">
      <c r="A8299" s="5" t="s">
        <v>603</v>
      </c>
      <c r="B8299" s="5">
        <v>69</v>
      </c>
      <c r="C8299" s="5">
        <v>69</v>
      </c>
      <c r="D8299" s="5">
        <v>435</v>
      </c>
      <c r="E8299" s="4" t="s">
        <v>876</v>
      </c>
      <c r="F8299" s="4" t="s">
        <v>876</v>
      </c>
      <c r="G8299" s="4" t="s">
        <v>972</v>
      </c>
      <c r="H8299" s="4">
        <v>6</v>
      </c>
      <c r="I8299" s="4"/>
      <c r="J8299" s="4" t="s">
        <v>973</v>
      </c>
      <c r="K8299" s="4"/>
      <c r="L8299" s="4">
        <v>1</v>
      </c>
      <c r="M8299" s="4" t="s">
        <v>1100</v>
      </c>
      <c r="N8299" s="4"/>
    </row>
    <row r="8300" spans="1:14" hidden="1" x14ac:dyDescent="0.3">
      <c r="A8300" s="5" t="s">
        <v>603</v>
      </c>
      <c r="B8300" s="5">
        <v>69</v>
      </c>
      <c r="C8300" s="5">
        <v>69</v>
      </c>
      <c r="D8300" s="5">
        <v>435</v>
      </c>
      <c r="E8300" s="4" t="s">
        <v>876</v>
      </c>
      <c r="F8300" s="4" t="s">
        <v>876</v>
      </c>
      <c r="G8300" s="4" t="s">
        <v>1441</v>
      </c>
      <c r="H8300" s="4">
        <v>6</v>
      </c>
      <c r="I8300" s="4"/>
      <c r="J8300" s="4" t="s">
        <v>973</v>
      </c>
      <c r="K8300" s="4"/>
      <c r="L8300" s="4">
        <v>1</v>
      </c>
      <c r="M8300" s="4" t="s">
        <v>1100</v>
      </c>
      <c r="N8300" s="4"/>
    </row>
    <row r="8301" spans="1:14" hidden="1" x14ac:dyDescent="0.3">
      <c r="A8301" s="5" t="s">
        <v>603</v>
      </c>
      <c r="B8301" s="5">
        <v>69</v>
      </c>
      <c r="C8301" s="5">
        <v>69</v>
      </c>
      <c r="D8301" s="5">
        <v>435</v>
      </c>
      <c r="E8301" s="4" t="s">
        <v>876</v>
      </c>
      <c r="F8301" s="4" t="s">
        <v>876</v>
      </c>
      <c r="G8301" s="4" t="s">
        <v>969</v>
      </c>
      <c r="H8301" s="4">
        <v>1300</v>
      </c>
      <c r="I8301" s="4">
        <v>80</v>
      </c>
      <c r="J8301" s="4" t="s">
        <v>974</v>
      </c>
      <c r="K8301" s="4"/>
      <c r="L8301" s="4">
        <v>1</v>
      </c>
      <c r="M8301" s="4" t="s">
        <v>1100</v>
      </c>
      <c r="N8301" s="4"/>
    </row>
    <row r="8302" spans="1:14" hidden="1" x14ac:dyDescent="0.3">
      <c r="A8302" s="4" t="s">
        <v>603</v>
      </c>
      <c r="B8302" s="4">
        <v>69</v>
      </c>
      <c r="C8302" s="4">
        <v>69</v>
      </c>
      <c r="D8302" s="4">
        <v>435</v>
      </c>
      <c r="E8302" s="4" t="s">
        <v>861</v>
      </c>
      <c r="F8302" s="4" t="s">
        <v>922</v>
      </c>
      <c r="G8302" s="4" t="s">
        <v>958</v>
      </c>
      <c r="H8302" s="34">
        <v>0.76995418715691166</v>
      </c>
      <c r="I8302" s="4"/>
      <c r="J8302" s="4" t="s">
        <v>1449</v>
      </c>
      <c r="K8302" s="4"/>
      <c r="L8302" s="4">
        <v>1</v>
      </c>
      <c r="M8302" s="4" t="s">
        <v>1447</v>
      </c>
      <c r="N8302" s="4"/>
    </row>
    <row r="8303" spans="1:14" hidden="1" x14ac:dyDescent="0.3">
      <c r="A8303" s="4" t="s">
        <v>603</v>
      </c>
      <c r="B8303" s="4">
        <v>69</v>
      </c>
      <c r="C8303" s="4">
        <v>69</v>
      </c>
      <c r="D8303" s="4">
        <v>435</v>
      </c>
      <c r="E8303" s="4" t="s">
        <v>861</v>
      </c>
      <c r="F8303" s="4" t="s">
        <v>904</v>
      </c>
      <c r="G8303" s="4" t="s">
        <v>958</v>
      </c>
      <c r="H8303" s="34">
        <v>0.77819525056632133</v>
      </c>
      <c r="I8303" s="4"/>
      <c r="J8303" s="4" t="s">
        <v>1449</v>
      </c>
      <c r="K8303" s="4"/>
      <c r="L8303" s="4">
        <v>1</v>
      </c>
      <c r="M8303" s="4" t="s">
        <v>1447</v>
      </c>
      <c r="N8303" s="4"/>
    </row>
    <row r="8304" spans="1:14" hidden="1" x14ac:dyDescent="0.3">
      <c r="A8304" s="4" t="s">
        <v>603</v>
      </c>
      <c r="B8304" s="4">
        <v>69</v>
      </c>
      <c r="C8304" s="4">
        <v>69</v>
      </c>
      <c r="D8304" s="4">
        <v>435</v>
      </c>
      <c r="E8304" s="4" t="s">
        <v>861</v>
      </c>
      <c r="F8304" s="4" t="s">
        <v>905</v>
      </c>
      <c r="G8304" s="4" t="s">
        <v>958</v>
      </c>
      <c r="H8304" s="34">
        <v>0.90663818215525094</v>
      </c>
      <c r="I8304" s="4"/>
      <c r="J8304" s="4" t="s">
        <v>1449</v>
      </c>
      <c r="K8304" s="4"/>
      <c r="L8304" s="4">
        <v>1</v>
      </c>
      <c r="M8304" s="4" t="s">
        <v>1447</v>
      </c>
      <c r="N8304" s="4"/>
    </row>
    <row r="8305" spans="1:14" hidden="1" x14ac:dyDescent="0.3">
      <c r="A8305" s="4" t="s">
        <v>603</v>
      </c>
      <c r="B8305" s="4">
        <v>69</v>
      </c>
      <c r="C8305" s="4">
        <v>69</v>
      </c>
      <c r="D8305" s="4">
        <v>435</v>
      </c>
      <c r="E8305" s="4" t="s">
        <v>861</v>
      </c>
      <c r="F8305" s="4" t="s">
        <v>906</v>
      </c>
      <c r="G8305" s="4" t="s">
        <v>958</v>
      </c>
      <c r="H8305" s="34">
        <v>0.95004655242769454</v>
      </c>
      <c r="I8305" s="4"/>
      <c r="J8305" s="4" t="s">
        <v>1449</v>
      </c>
      <c r="K8305" s="4"/>
      <c r="L8305" s="4">
        <v>1</v>
      </c>
      <c r="M8305" s="4" t="s">
        <v>1447</v>
      </c>
      <c r="N8305" s="4"/>
    </row>
    <row r="8306" spans="1:14" hidden="1" x14ac:dyDescent="0.3">
      <c r="A8306" s="4" t="s">
        <v>603</v>
      </c>
      <c r="B8306" s="4">
        <v>69</v>
      </c>
      <c r="C8306" s="4">
        <v>69</v>
      </c>
      <c r="D8306" s="4">
        <v>435</v>
      </c>
      <c r="E8306" s="4" t="s">
        <v>861</v>
      </c>
      <c r="F8306" s="4" t="s">
        <v>903</v>
      </c>
      <c r="G8306" s="4" t="s">
        <v>958</v>
      </c>
      <c r="H8306" s="34">
        <v>0.98786879815610573</v>
      </c>
      <c r="I8306" s="4"/>
      <c r="J8306" s="4" t="s">
        <v>1449</v>
      </c>
      <c r="K8306" s="4"/>
      <c r="L8306" s="4">
        <v>1</v>
      </c>
      <c r="M8306" s="4" t="s">
        <v>1447</v>
      </c>
      <c r="N8306" s="4"/>
    </row>
    <row r="8307" spans="1:14" hidden="1" x14ac:dyDescent="0.3">
      <c r="A8307" s="4" t="s">
        <v>603</v>
      </c>
      <c r="B8307" s="4">
        <v>69</v>
      </c>
      <c r="C8307" s="4">
        <v>69</v>
      </c>
      <c r="D8307" s="4">
        <v>435</v>
      </c>
      <c r="E8307" s="4" t="s">
        <v>861</v>
      </c>
      <c r="F8307" s="4" t="s">
        <v>907</v>
      </c>
      <c r="G8307" s="4" t="s">
        <v>958</v>
      </c>
      <c r="H8307" s="34">
        <v>1.0279868706911131</v>
      </c>
      <c r="I8307" s="4"/>
      <c r="J8307" s="4" t="s">
        <v>1449</v>
      </c>
      <c r="K8307" s="4"/>
      <c r="L8307" s="4">
        <v>1</v>
      </c>
      <c r="M8307" s="4" t="s">
        <v>1447</v>
      </c>
      <c r="N8307" s="4"/>
    </row>
    <row r="8308" spans="1:14" hidden="1" x14ac:dyDescent="0.3">
      <c r="A8308" s="4" t="s">
        <v>603</v>
      </c>
      <c r="B8308" s="4">
        <v>69</v>
      </c>
      <c r="C8308" s="4">
        <v>69</v>
      </c>
      <c r="D8308" s="4">
        <v>435</v>
      </c>
      <c r="E8308" s="4" t="s">
        <v>861</v>
      </c>
      <c r="F8308" s="4" t="s">
        <v>908</v>
      </c>
      <c r="G8308" s="4" t="s">
        <v>958</v>
      </c>
      <c r="H8308" s="34">
        <v>1.0561613202660232</v>
      </c>
      <c r="I8308" s="4"/>
      <c r="J8308" s="4" t="s">
        <v>1449</v>
      </c>
      <c r="K8308" s="4"/>
      <c r="L8308" s="4">
        <v>1</v>
      </c>
      <c r="M8308" s="4" t="s">
        <v>1447</v>
      </c>
      <c r="N8308" s="4"/>
    </row>
    <row r="8309" spans="1:14" hidden="1" x14ac:dyDescent="0.3">
      <c r="A8309" s="4" t="s">
        <v>603</v>
      </c>
      <c r="B8309" s="4">
        <v>69</v>
      </c>
      <c r="C8309" s="4">
        <v>69</v>
      </c>
      <c r="D8309" s="4">
        <v>435</v>
      </c>
      <c r="E8309" s="4" t="s">
        <v>861</v>
      </c>
      <c r="F8309" s="4" t="s">
        <v>909</v>
      </c>
      <c r="G8309" s="4" t="s">
        <v>958</v>
      </c>
      <c r="H8309" s="34">
        <v>1.0640322334720924</v>
      </c>
      <c r="I8309" s="4"/>
      <c r="J8309" s="4" t="s">
        <v>1449</v>
      </c>
      <c r="K8309" s="4"/>
      <c r="L8309" s="4">
        <v>1</v>
      </c>
      <c r="M8309" s="4" t="s">
        <v>1447</v>
      </c>
      <c r="N8309" s="4"/>
    </row>
    <row r="8310" spans="1:14" hidden="1" x14ac:dyDescent="0.3">
      <c r="A8310" s="4" t="s">
        <v>603</v>
      </c>
      <c r="B8310" s="4">
        <v>69</v>
      </c>
      <c r="C8310" s="4">
        <v>69</v>
      </c>
      <c r="D8310" s="4">
        <v>435</v>
      </c>
      <c r="E8310" s="4" t="s">
        <v>861</v>
      </c>
      <c r="F8310" s="4" t="s">
        <v>910</v>
      </c>
      <c r="G8310" s="4" t="s">
        <v>958</v>
      </c>
      <c r="H8310" s="34">
        <v>1.0513445496628051</v>
      </c>
      <c r="I8310" s="4"/>
      <c r="J8310" s="4" t="s">
        <v>1449</v>
      </c>
      <c r="K8310" s="4"/>
      <c r="L8310" s="4">
        <v>1</v>
      </c>
      <c r="M8310" s="4" t="s">
        <v>1447</v>
      </c>
      <c r="N8310" s="4"/>
    </row>
    <row r="8311" spans="1:14" hidden="1" x14ac:dyDescent="0.3">
      <c r="A8311" s="4" t="s">
        <v>603</v>
      </c>
      <c r="B8311" s="4">
        <v>69</v>
      </c>
      <c r="C8311" s="4">
        <v>69</v>
      </c>
      <c r="D8311" s="4">
        <v>435</v>
      </c>
      <c r="E8311" s="4" t="s">
        <v>861</v>
      </c>
      <c r="F8311" s="4" t="s">
        <v>911</v>
      </c>
      <c r="G8311" s="4" t="s">
        <v>958</v>
      </c>
      <c r="H8311" s="34">
        <v>1.0496806274297728</v>
      </c>
      <c r="I8311" s="4"/>
      <c r="J8311" s="4" t="s">
        <v>1449</v>
      </c>
      <c r="K8311" s="4"/>
      <c r="L8311" s="4">
        <v>1</v>
      </c>
      <c r="M8311" s="4" t="s">
        <v>1447</v>
      </c>
      <c r="N8311" s="4"/>
    </row>
    <row r="8312" spans="1:14" hidden="1" x14ac:dyDescent="0.3">
      <c r="A8312" s="4" t="s">
        <v>603</v>
      </c>
      <c r="B8312" s="4">
        <v>69</v>
      </c>
      <c r="C8312" s="4">
        <v>69</v>
      </c>
      <c r="D8312" s="4">
        <v>435</v>
      </c>
      <c r="E8312" s="4" t="s">
        <v>861</v>
      </c>
      <c r="F8312" s="4" t="s">
        <v>912</v>
      </c>
      <c r="G8312" s="4" t="s">
        <v>958</v>
      </c>
      <c r="H8312" s="34">
        <v>1.0339764727368892</v>
      </c>
      <c r="I8312" s="4"/>
      <c r="J8312" s="4" t="s">
        <v>1449</v>
      </c>
      <c r="K8312" s="4"/>
      <c r="L8312" s="4">
        <v>1</v>
      </c>
      <c r="M8312" s="4" t="s">
        <v>1447</v>
      </c>
      <c r="N8312" s="4"/>
    </row>
    <row r="8313" spans="1:14" hidden="1" x14ac:dyDescent="0.3">
      <c r="A8313" s="4" t="s">
        <v>603</v>
      </c>
      <c r="B8313" s="4">
        <v>69</v>
      </c>
      <c r="C8313" s="4">
        <v>69</v>
      </c>
      <c r="D8313" s="4">
        <v>435</v>
      </c>
      <c r="E8313" s="4" t="s">
        <v>861</v>
      </c>
      <c r="F8313" s="4" t="s">
        <v>913</v>
      </c>
      <c r="G8313" s="4" t="s">
        <v>958</v>
      </c>
      <c r="H8313" s="34">
        <v>1.0303795942459539</v>
      </c>
      <c r="I8313" s="4"/>
      <c r="J8313" s="4" t="s">
        <v>1449</v>
      </c>
      <c r="K8313" s="4"/>
      <c r="L8313" s="4">
        <v>1</v>
      </c>
      <c r="M8313" s="4" t="s">
        <v>1447</v>
      </c>
      <c r="N8313" s="4"/>
    </row>
    <row r="8314" spans="1:14" hidden="1" x14ac:dyDescent="0.3">
      <c r="A8314" s="4" t="s">
        <v>603</v>
      </c>
      <c r="B8314" s="4">
        <v>69</v>
      </c>
      <c r="C8314" s="4">
        <v>69</v>
      </c>
      <c r="D8314" s="4">
        <v>435</v>
      </c>
      <c r="E8314" s="4" t="s">
        <v>861</v>
      </c>
      <c r="F8314" s="4" t="s">
        <v>914</v>
      </c>
      <c r="G8314" s="4" t="s">
        <v>958</v>
      </c>
      <c r="H8314" s="34">
        <v>1.0175357609455766</v>
      </c>
      <c r="I8314" s="4"/>
      <c r="J8314" s="4" t="s">
        <v>1449</v>
      </c>
      <c r="K8314" s="4"/>
      <c r="L8314" s="4">
        <v>1</v>
      </c>
      <c r="M8314" s="4" t="s">
        <v>1447</v>
      </c>
      <c r="N8314" s="4"/>
    </row>
    <row r="8315" spans="1:14" hidden="1" x14ac:dyDescent="0.3">
      <c r="A8315" s="4" t="s">
        <v>603</v>
      </c>
      <c r="B8315" s="4">
        <v>69</v>
      </c>
      <c r="C8315" s="4">
        <v>69</v>
      </c>
      <c r="D8315" s="4">
        <v>435</v>
      </c>
      <c r="E8315" s="4" t="s">
        <v>861</v>
      </c>
      <c r="F8315" s="4" t="s">
        <v>915</v>
      </c>
      <c r="G8315" s="4" t="s">
        <v>958</v>
      </c>
      <c r="H8315" s="34">
        <v>1.014406730564307</v>
      </c>
      <c r="I8315" s="4"/>
      <c r="J8315" s="4" t="s">
        <v>1449</v>
      </c>
      <c r="K8315" s="4"/>
      <c r="L8315" s="4">
        <v>1</v>
      </c>
      <c r="M8315" s="4" t="s">
        <v>1447</v>
      </c>
      <c r="N8315" s="4"/>
    </row>
    <row r="8316" spans="1:14" hidden="1" x14ac:dyDescent="0.3">
      <c r="A8316" s="4" t="s">
        <v>603</v>
      </c>
      <c r="B8316" s="4">
        <v>69</v>
      </c>
      <c r="C8316" s="4">
        <v>69</v>
      </c>
      <c r="D8316" s="4">
        <v>435</v>
      </c>
      <c r="E8316" s="4" t="s">
        <v>861</v>
      </c>
      <c r="F8316" s="4" t="s">
        <v>916</v>
      </c>
      <c r="G8316" s="4" t="s">
        <v>958</v>
      </c>
      <c r="H8316" s="34">
        <v>1.018612615042396</v>
      </c>
      <c r="I8316" s="4"/>
      <c r="J8316" s="4" t="s">
        <v>1449</v>
      </c>
      <c r="K8316" s="4"/>
      <c r="L8316" s="4">
        <v>1</v>
      </c>
      <c r="M8316" s="4" t="s">
        <v>1447</v>
      </c>
      <c r="N8316" s="4"/>
    </row>
    <row r="8317" spans="1:14" hidden="1" x14ac:dyDescent="0.3">
      <c r="A8317" s="4" t="s">
        <v>603</v>
      </c>
      <c r="B8317" s="4">
        <v>69</v>
      </c>
      <c r="C8317" s="4">
        <v>69</v>
      </c>
      <c r="D8317" s="4">
        <v>435</v>
      </c>
      <c r="E8317" s="4" t="s">
        <v>861</v>
      </c>
      <c r="F8317" s="4" t="s">
        <v>917</v>
      </c>
      <c r="G8317" s="4" t="s">
        <v>958</v>
      </c>
      <c r="H8317" s="34">
        <v>1.0058823737338032</v>
      </c>
      <c r="I8317" s="4"/>
      <c r="J8317" s="4" t="s">
        <v>1449</v>
      </c>
      <c r="K8317" s="4"/>
      <c r="L8317" s="4">
        <v>1</v>
      </c>
      <c r="M8317" s="4" t="s">
        <v>1447</v>
      </c>
      <c r="N8317" s="4"/>
    </row>
    <row r="8318" spans="1:14" hidden="1" x14ac:dyDescent="0.3">
      <c r="A8318" s="4" t="s">
        <v>603</v>
      </c>
      <c r="B8318" s="4">
        <v>69</v>
      </c>
      <c r="C8318" s="4">
        <v>69</v>
      </c>
      <c r="D8318" s="4">
        <v>435</v>
      </c>
      <c r="E8318" s="4" t="s">
        <v>861</v>
      </c>
      <c r="F8318" s="4" t="s">
        <v>918</v>
      </c>
      <c r="G8318" s="4" t="s">
        <v>958</v>
      </c>
      <c r="H8318" s="34">
        <v>0.9964139475921201</v>
      </c>
      <c r="I8318" s="4"/>
      <c r="J8318" s="4" t="s">
        <v>1449</v>
      </c>
      <c r="K8318" s="4"/>
      <c r="L8318" s="4">
        <v>1</v>
      </c>
      <c r="M8318" s="4" t="s">
        <v>1447</v>
      </c>
      <c r="N8318" s="4"/>
    </row>
    <row r="8319" spans="1:14" hidden="1" x14ac:dyDescent="0.3">
      <c r="A8319" s="4" t="s">
        <v>603</v>
      </c>
      <c r="B8319" s="4">
        <v>69</v>
      </c>
      <c r="C8319" s="4">
        <v>69</v>
      </c>
      <c r="D8319" s="4">
        <v>435</v>
      </c>
      <c r="E8319" s="4" t="s">
        <v>861</v>
      </c>
      <c r="F8319" s="4" t="s">
        <v>919</v>
      </c>
      <c r="G8319" s="4" t="s">
        <v>958</v>
      </c>
      <c r="H8319" s="34">
        <v>0.99560189067298677</v>
      </c>
      <c r="I8319" s="4"/>
      <c r="J8319" s="4" t="s">
        <v>1449</v>
      </c>
      <c r="K8319" s="4"/>
      <c r="L8319" s="4">
        <v>1</v>
      </c>
      <c r="M8319" s="4" t="s">
        <v>1447</v>
      </c>
      <c r="N8319" s="4"/>
    </row>
    <row r="8320" spans="1:14" hidden="1" x14ac:dyDescent="0.3">
      <c r="A8320" s="4" t="s">
        <v>603</v>
      </c>
      <c r="B8320" s="4">
        <v>69</v>
      </c>
      <c r="C8320" s="4">
        <v>69</v>
      </c>
      <c r="D8320" s="4">
        <v>435</v>
      </c>
      <c r="E8320" s="4" t="s">
        <v>861</v>
      </c>
      <c r="F8320" s="4" t="s">
        <v>920</v>
      </c>
      <c r="G8320" s="4" t="s">
        <v>958</v>
      </c>
      <c r="H8320" s="34">
        <v>0.98030704938245217</v>
      </c>
      <c r="I8320" s="4"/>
      <c r="J8320" s="4" t="s">
        <v>1449</v>
      </c>
      <c r="K8320" s="4"/>
      <c r="L8320" s="4">
        <v>1</v>
      </c>
      <c r="M8320" s="4" t="s">
        <v>1447</v>
      </c>
      <c r="N8320" s="4"/>
    </row>
    <row r="8321" spans="1:14" hidden="1" x14ac:dyDescent="0.3">
      <c r="A8321" s="4" t="s">
        <v>603</v>
      </c>
      <c r="B8321" s="4">
        <v>69</v>
      </c>
      <c r="C8321" s="4">
        <v>69</v>
      </c>
      <c r="D8321" s="4">
        <v>435</v>
      </c>
      <c r="E8321" s="4" t="s">
        <v>861</v>
      </c>
      <c r="F8321" s="4" t="s">
        <v>921</v>
      </c>
      <c r="G8321" s="4" t="s">
        <v>958</v>
      </c>
      <c r="H8321" s="34">
        <v>0.96434135135900756</v>
      </c>
      <c r="I8321" s="4"/>
      <c r="J8321" s="4" t="s">
        <v>1449</v>
      </c>
      <c r="K8321" s="4"/>
      <c r="L8321" s="4">
        <v>1</v>
      </c>
      <c r="M8321" s="4" t="s">
        <v>1447</v>
      </c>
      <c r="N8321" s="4"/>
    </row>
    <row r="8322" spans="1:14" hidden="1" x14ac:dyDescent="0.3">
      <c r="A8322" s="4" t="s">
        <v>603</v>
      </c>
      <c r="B8322" s="4">
        <v>69</v>
      </c>
      <c r="C8322" s="4">
        <v>69</v>
      </c>
      <c r="D8322" s="4">
        <v>435</v>
      </c>
      <c r="E8322" s="4" t="s">
        <v>861</v>
      </c>
      <c r="F8322" s="4" t="s">
        <v>1134</v>
      </c>
      <c r="G8322" s="4" t="s">
        <v>958</v>
      </c>
      <c r="H8322" s="34">
        <v>0.96615672779478212</v>
      </c>
      <c r="I8322" s="4"/>
      <c r="J8322" s="4" t="s">
        <v>1449</v>
      </c>
      <c r="K8322" s="4"/>
      <c r="L8322" s="4">
        <v>1</v>
      </c>
      <c r="M8322" s="4" t="s">
        <v>1447</v>
      </c>
      <c r="N8322" s="4"/>
    </row>
    <row r="8323" spans="1:14" hidden="1" x14ac:dyDescent="0.3">
      <c r="A8323" s="4" t="s">
        <v>603</v>
      </c>
      <c r="B8323" s="4">
        <v>69</v>
      </c>
      <c r="C8323" s="4">
        <v>69</v>
      </c>
      <c r="D8323" s="4">
        <v>435</v>
      </c>
      <c r="E8323" s="4" t="s">
        <v>861</v>
      </c>
      <c r="F8323" s="4" t="s">
        <v>1141</v>
      </c>
      <c r="G8323" s="4" t="s">
        <v>958</v>
      </c>
      <c r="H8323" s="34">
        <v>0.95477646410733341</v>
      </c>
      <c r="I8323" s="4"/>
      <c r="J8323" s="4" t="s">
        <v>1449</v>
      </c>
      <c r="K8323" s="4"/>
      <c r="L8323" s="4">
        <v>1</v>
      </c>
      <c r="M8323" s="4" t="s">
        <v>1447</v>
      </c>
      <c r="N8323" s="4"/>
    </row>
    <row r="8324" spans="1:14" hidden="1" x14ac:dyDescent="0.3">
      <c r="A8324" s="4" t="s">
        <v>603</v>
      </c>
      <c r="B8324" s="4">
        <v>69</v>
      </c>
      <c r="C8324" s="4">
        <v>69</v>
      </c>
      <c r="D8324" s="4">
        <v>435</v>
      </c>
      <c r="E8324" s="4" t="s">
        <v>861</v>
      </c>
      <c r="F8324" s="4" t="s">
        <v>1142</v>
      </c>
      <c r="G8324" s="4" t="s">
        <v>958</v>
      </c>
      <c r="H8324" s="34">
        <v>0.97268254189631609</v>
      </c>
      <c r="I8324" s="4"/>
      <c r="J8324" s="4" t="s">
        <v>1449</v>
      </c>
      <c r="K8324" s="4"/>
      <c r="L8324" s="4">
        <v>1</v>
      </c>
      <c r="M8324" s="4" t="s">
        <v>1447</v>
      </c>
      <c r="N8324" s="4"/>
    </row>
    <row r="8325" spans="1:14" hidden="1" x14ac:dyDescent="0.3">
      <c r="A8325" s="4" t="s">
        <v>603</v>
      </c>
      <c r="B8325" s="4">
        <v>69</v>
      </c>
      <c r="C8325" s="4">
        <v>69</v>
      </c>
      <c r="D8325" s="4">
        <v>435</v>
      </c>
      <c r="E8325" s="4" t="s">
        <v>861</v>
      </c>
      <c r="F8325" s="4" t="s">
        <v>1143</v>
      </c>
      <c r="G8325" s="4" t="s">
        <v>958</v>
      </c>
      <c r="H8325" s="34">
        <v>0.99376569165261419</v>
      </c>
      <c r="I8325" s="4"/>
      <c r="J8325" s="4" t="s">
        <v>1449</v>
      </c>
      <c r="K8325" s="4"/>
      <c r="L8325" s="4">
        <v>1</v>
      </c>
      <c r="M8325" s="4" t="s">
        <v>1447</v>
      </c>
      <c r="N8325" s="4"/>
    </row>
    <row r="8326" spans="1:14" hidden="1" x14ac:dyDescent="0.3">
      <c r="A8326" s="4" t="s">
        <v>603</v>
      </c>
      <c r="B8326" s="4">
        <v>69</v>
      </c>
      <c r="C8326" s="4">
        <v>69</v>
      </c>
      <c r="D8326" s="4">
        <v>435</v>
      </c>
      <c r="E8326" s="4" t="s">
        <v>861</v>
      </c>
      <c r="F8326" s="4" t="s">
        <v>1144</v>
      </c>
      <c r="G8326" s="4" t="s">
        <v>958</v>
      </c>
      <c r="H8326" s="34">
        <v>1.0013172386966611</v>
      </c>
      <c r="I8326" s="4"/>
      <c r="J8326" s="4" t="s">
        <v>1449</v>
      </c>
      <c r="K8326" s="4"/>
      <c r="L8326" s="4">
        <v>1</v>
      </c>
      <c r="M8326" s="4" t="s">
        <v>1447</v>
      </c>
      <c r="N8326" s="4"/>
    </row>
    <row r="8327" spans="1:14" hidden="1" x14ac:dyDescent="0.3">
      <c r="A8327" s="4" t="s">
        <v>603</v>
      </c>
      <c r="B8327" s="4">
        <v>69</v>
      </c>
      <c r="C8327" s="4">
        <v>69</v>
      </c>
      <c r="D8327" s="4">
        <v>435</v>
      </c>
      <c r="E8327" s="4" t="s">
        <v>861</v>
      </c>
      <c r="F8327" s="4" t="s">
        <v>1135</v>
      </c>
      <c r="G8327" s="4" t="s">
        <v>958</v>
      </c>
      <c r="H8327" s="34">
        <v>0.9978783262733506</v>
      </c>
      <c r="I8327" s="4"/>
      <c r="J8327" s="4" t="s">
        <v>1449</v>
      </c>
      <c r="K8327" s="4"/>
      <c r="L8327" s="4">
        <v>1</v>
      </c>
      <c r="M8327" s="4" t="s">
        <v>1447</v>
      </c>
      <c r="N8327" s="4"/>
    </row>
    <row r="8328" spans="1:14" hidden="1" x14ac:dyDescent="0.3">
      <c r="A8328" s="4" t="s">
        <v>603</v>
      </c>
      <c r="B8328" s="4">
        <v>69</v>
      </c>
      <c r="C8328" s="4">
        <v>69</v>
      </c>
      <c r="D8328" s="4">
        <v>435</v>
      </c>
      <c r="E8328" s="4" t="s">
        <v>861</v>
      </c>
      <c r="F8328" s="12" t="s">
        <v>922</v>
      </c>
      <c r="G8328" s="4" t="s">
        <v>931</v>
      </c>
      <c r="H8328" s="29">
        <v>3.2658500000000004</v>
      </c>
      <c r="I8328" s="4"/>
      <c r="J8328" s="4" t="s">
        <v>856</v>
      </c>
      <c r="K8328" s="4"/>
      <c r="L8328" s="4">
        <v>1</v>
      </c>
      <c r="M8328" s="4" t="s">
        <v>1447</v>
      </c>
      <c r="N8328" s="4"/>
    </row>
    <row r="8329" spans="1:14" hidden="1" x14ac:dyDescent="0.3">
      <c r="A8329" s="4" t="s">
        <v>603</v>
      </c>
      <c r="B8329" s="4">
        <v>69</v>
      </c>
      <c r="C8329" s="4">
        <v>69</v>
      </c>
      <c r="D8329" s="4">
        <v>435</v>
      </c>
      <c r="E8329" s="4" t="s">
        <v>861</v>
      </c>
      <c r="F8329" s="12" t="s">
        <v>904</v>
      </c>
      <c r="G8329" s="4" t="s">
        <v>931</v>
      </c>
      <c r="H8329" s="29">
        <v>3.3171499999999998</v>
      </c>
      <c r="I8329" s="4"/>
      <c r="J8329" s="4" t="s">
        <v>856</v>
      </c>
      <c r="K8329" s="4"/>
      <c r="L8329" s="4">
        <v>1</v>
      </c>
      <c r="M8329" s="4" t="s">
        <v>1447</v>
      </c>
      <c r="N8329" s="4"/>
    </row>
    <row r="8330" spans="1:14" hidden="1" x14ac:dyDescent="0.3">
      <c r="A8330" s="4" t="s">
        <v>603</v>
      </c>
      <c r="B8330" s="4">
        <v>69</v>
      </c>
      <c r="C8330" s="4">
        <v>69</v>
      </c>
      <c r="D8330" s="4">
        <v>435</v>
      </c>
      <c r="E8330" s="4" t="s">
        <v>861</v>
      </c>
      <c r="F8330" s="12" t="s">
        <v>905</v>
      </c>
      <c r="G8330" s="4" t="s">
        <v>931</v>
      </c>
      <c r="H8330" s="29">
        <v>3.3379500000000002</v>
      </c>
      <c r="I8330" s="4"/>
      <c r="J8330" s="4" t="s">
        <v>856</v>
      </c>
      <c r="K8330" s="4"/>
      <c r="L8330" s="4">
        <v>1</v>
      </c>
      <c r="M8330" s="4" t="s">
        <v>1447</v>
      </c>
      <c r="N8330" s="4"/>
    </row>
    <row r="8331" spans="1:14" hidden="1" x14ac:dyDescent="0.3">
      <c r="A8331" s="4" t="s">
        <v>603</v>
      </c>
      <c r="B8331" s="4">
        <v>69</v>
      </c>
      <c r="C8331" s="4">
        <v>69</v>
      </c>
      <c r="D8331" s="4">
        <v>435</v>
      </c>
      <c r="E8331" s="4" t="s">
        <v>861</v>
      </c>
      <c r="F8331" s="12" t="s">
        <v>906</v>
      </c>
      <c r="G8331" s="4" t="s">
        <v>931</v>
      </c>
      <c r="H8331" s="29">
        <v>4.9676999999999998</v>
      </c>
      <c r="I8331" s="4"/>
      <c r="J8331" s="4" t="s">
        <v>856</v>
      </c>
      <c r="K8331" s="4"/>
      <c r="L8331" s="4">
        <v>1</v>
      </c>
      <c r="M8331" s="4" t="s">
        <v>1447</v>
      </c>
      <c r="N8331" s="4"/>
    </row>
    <row r="8332" spans="1:14" hidden="1" x14ac:dyDescent="0.3">
      <c r="A8332" s="4" t="s">
        <v>603</v>
      </c>
      <c r="B8332" s="4">
        <v>69</v>
      </c>
      <c r="C8332" s="4">
        <v>69</v>
      </c>
      <c r="D8332" s="4">
        <v>435</v>
      </c>
      <c r="E8332" s="4" t="s">
        <v>861</v>
      </c>
      <c r="F8332" s="12" t="s">
        <v>903</v>
      </c>
      <c r="G8332" s="4" t="s">
        <v>931</v>
      </c>
      <c r="H8332" s="29">
        <v>3.2856000000000001</v>
      </c>
      <c r="I8332" s="4"/>
      <c r="J8332" s="4" t="s">
        <v>856</v>
      </c>
      <c r="K8332" s="4"/>
      <c r="L8332" s="4">
        <v>1</v>
      </c>
      <c r="M8332" s="4" t="s">
        <v>1447</v>
      </c>
      <c r="N8332" s="4"/>
    </row>
    <row r="8333" spans="1:14" hidden="1" x14ac:dyDescent="0.3">
      <c r="A8333" s="4" t="s">
        <v>603</v>
      </c>
      <c r="B8333" s="4">
        <v>69</v>
      </c>
      <c r="C8333" s="4">
        <v>69</v>
      </c>
      <c r="D8333" s="4">
        <v>435</v>
      </c>
      <c r="E8333" s="4" t="s">
        <v>861</v>
      </c>
      <c r="F8333" s="12" t="s">
        <v>907</v>
      </c>
      <c r="G8333" s="4" t="s">
        <v>931</v>
      </c>
      <c r="H8333" s="29">
        <v>3.3161499999999999</v>
      </c>
      <c r="I8333" s="4"/>
      <c r="J8333" s="4" t="s">
        <v>856</v>
      </c>
      <c r="K8333" s="4"/>
      <c r="L8333" s="4">
        <v>1</v>
      </c>
      <c r="M8333" s="4" t="s">
        <v>1447</v>
      </c>
      <c r="N8333" s="4"/>
    </row>
    <row r="8334" spans="1:14" hidden="1" x14ac:dyDescent="0.3">
      <c r="A8334" s="4" t="s">
        <v>603</v>
      </c>
      <c r="B8334" s="4">
        <v>69</v>
      </c>
      <c r="C8334" s="4">
        <v>69</v>
      </c>
      <c r="D8334" s="4">
        <v>435</v>
      </c>
      <c r="E8334" s="4" t="s">
        <v>861</v>
      </c>
      <c r="F8334" s="12" t="s">
        <v>908</v>
      </c>
      <c r="G8334" s="4" t="s">
        <v>931</v>
      </c>
      <c r="H8334" s="29">
        <v>3.2072500000000002</v>
      </c>
      <c r="I8334" s="4"/>
      <c r="J8334" s="4" t="s">
        <v>856</v>
      </c>
      <c r="K8334" s="4"/>
      <c r="L8334" s="4">
        <v>1</v>
      </c>
      <c r="M8334" s="4" t="s">
        <v>1447</v>
      </c>
      <c r="N8334" s="4"/>
    </row>
    <row r="8335" spans="1:14" hidden="1" x14ac:dyDescent="0.3">
      <c r="A8335" s="4" t="s">
        <v>603</v>
      </c>
      <c r="B8335" s="4">
        <v>69</v>
      </c>
      <c r="C8335" s="4">
        <v>69</v>
      </c>
      <c r="D8335" s="4">
        <v>435</v>
      </c>
      <c r="E8335" s="4" t="s">
        <v>861</v>
      </c>
      <c r="F8335" s="12" t="s">
        <v>909</v>
      </c>
      <c r="G8335" s="4" t="s">
        <v>931</v>
      </c>
      <c r="H8335" s="29">
        <v>3.1884000000000001</v>
      </c>
      <c r="I8335" s="4"/>
      <c r="J8335" s="4" t="s">
        <v>856</v>
      </c>
      <c r="K8335" s="4"/>
      <c r="L8335" s="4">
        <v>1</v>
      </c>
      <c r="M8335" s="4" t="s">
        <v>1447</v>
      </c>
      <c r="N8335" s="4"/>
    </row>
    <row r="8336" spans="1:14" hidden="1" x14ac:dyDescent="0.3">
      <c r="A8336" s="4" t="s">
        <v>603</v>
      </c>
      <c r="B8336" s="4">
        <v>69</v>
      </c>
      <c r="C8336" s="4">
        <v>69</v>
      </c>
      <c r="D8336" s="4">
        <v>435</v>
      </c>
      <c r="E8336" s="4" t="s">
        <v>861</v>
      </c>
      <c r="F8336" s="12" t="s">
        <v>910</v>
      </c>
      <c r="G8336" s="4" t="s">
        <v>931</v>
      </c>
      <c r="H8336" s="29">
        <v>3.2672499999999998</v>
      </c>
      <c r="I8336" s="4"/>
      <c r="J8336" s="4" t="s">
        <v>856</v>
      </c>
      <c r="K8336" s="4"/>
      <c r="L8336" s="4">
        <v>1</v>
      </c>
      <c r="M8336" s="4" t="s">
        <v>1447</v>
      </c>
      <c r="N8336" s="4"/>
    </row>
    <row r="8337" spans="1:14" hidden="1" x14ac:dyDescent="0.3">
      <c r="A8337" s="4" t="s">
        <v>603</v>
      </c>
      <c r="B8337" s="4">
        <v>69</v>
      </c>
      <c r="C8337" s="4">
        <v>69</v>
      </c>
      <c r="D8337" s="4">
        <v>435</v>
      </c>
      <c r="E8337" s="4" t="s">
        <v>861</v>
      </c>
      <c r="F8337" s="12" t="s">
        <v>911</v>
      </c>
      <c r="G8337" s="4" t="s">
        <v>931</v>
      </c>
      <c r="H8337" s="29">
        <v>3.20865</v>
      </c>
      <c r="I8337" s="4"/>
      <c r="J8337" s="4" t="s">
        <v>856</v>
      </c>
      <c r="K8337" s="4"/>
      <c r="L8337" s="4">
        <v>1</v>
      </c>
      <c r="M8337" s="4" t="s">
        <v>1447</v>
      </c>
      <c r="N8337" s="4"/>
    </row>
    <row r="8338" spans="1:14" hidden="1" x14ac:dyDescent="0.3">
      <c r="A8338" s="4" t="s">
        <v>603</v>
      </c>
      <c r="B8338" s="4">
        <v>69</v>
      </c>
      <c r="C8338" s="4">
        <v>69</v>
      </c>
      <c r="D8338" s="4">
        <v>435</v>
      </c>
      <c r="E8338" s="4" t="s">
        <v>861</v>
      </c>
      <c r="F8338" s="12" t="s">
        <v>916</v>
      </c>
      <c r="G8338" s="4" t="s">
        <v>931</v>
      </c>
      <c r="H8338" s="30">
        <v>3.0719000000000003</v>
      </c>
      <c r="I8338" s="4"/>
      <c r="J8338" s="4" t="s">
        <v>856</v>
      </c>
      <c r="K8338" s="4"/>
      <c r="L8338" s="4">
        <v>1</v>
      </c>
      <c r="M8338" s="4" t="s">
        <v>1447</v>
      </c>
      <c r="N8338" s="4"/>
    </row>
    <row r="8339" spans="1:14" hidden="1" x14ac:dyDescent="0.3">
      <c r="A8339" s="4" t="s">
        <v>603</v>
      </c>
      <c r="B8339" s="4">
        <v>69</v>
      </c>
      <c r="C8339" s="4">
        <v>69</v>
      </c>
      <c r="D8339" s="4">
        <v>435</v>
      </c>
      <c r="E8339" s="4" t="s">
        <v>861</v>
      </c>
      <c r="F8339" s="12" t="s">
        <v>921</v>
      </c>
      <c r="G8339" s="4" t="s">
        <v>931</v>
      </c>
      <c r="H8339" s="30">
        <v>2.9862000000000002</v>
      </c>
      <c r="I8339" s="4"/>
      <c r="J8339" s="4" t="s">
        <v>856</v>
      </c>
      <c r="K8339" s="4"/>
      <c r="L8339" s="4">
        <v>1</v>
      </c>
      <c r="M8339" s="4" t="s">
        <v>1447</v>
      </c>
      <c r="N8339" s="4"/>
    </row>
    <row r="8340" spans="1:14" hidden="1" x14ac:dyDescent="0.3">
      <c r="A8340" s="4" t="s">
        <v>603</v>
      </c>
      <c r="B8340" s="4">
        <v>69</v>
      </c>
      <c r="C8340" s="4">
        <v>69</v>
      </c>
      <c r="D8340" s="4">
        <v>435</v>
      </c>
      <c r="E8340" s="4" t="s">
        <v>861</v>
      </c>
      <c r="F8340" s="12" t="s">
        <v>1144</v>
      </c>
      <c r="G8340" s="4" t="s">
        <v>931</v>
      </c>
      <c r="H8340" s="30">
        <v>3.0109500000000002</v>
      </c>
      <c r="I8340" s="4"/>
      <c r="J8340" s="4" t="s">
        <v>856</v>
      </c>
      <c r="K8340" s="4"/>
      <c r="L8340" s="4">
        <v>1</v>
      </c>
      <c r="M8340" s="4" t="s">
        <v>1447</v>
      </c>
      <c r="N8340" s="4"/>
    </row>
    <row r="8341" spans="1:14" hidden="1" x14ac:dyDescent="0.3">
      <c r="A8341" s="4" t="s">
        <v>603</v>
      </c>
      <c r="B8341" s="4">
        <v>69</v>
      </c>
      <c r="C8341" s="4">
        <v>69</v>
      </c>
      <c r="D8341" s="4">
        <v>435</v>
      </c>
      <c r="E8341" s="4" t="s">
        <v>861</v>
      </c>
      <c r="F8341" s="12" t="s">
        <v>922</v>
      </c>
      <c r="G8341" s="4" t="s">
        <v>1760</v>
      </c>
      <c r="H8341" s="30">
        <v>2.5546549004731771</v>
      </c>
      <c r="I8341" s="4"/>
      <c r="J8341" s="4" t="s">
        <v>856</v>
      </c>
      <c r="K8341" s="4"/>
      <c r="L8341" s="4">
        <v>1</v>
      </c>
      <c r="M8341" s="4" t="s">
        <v>1904</v>
      </c>
      <c r="N8341" s="4"/>
    </row>
    <row r="8342" spans="1:14" hidden="1" x14ac:dyDescent="0.3">
      <c r="A8342" s="4" t="s">
        <v>603</v>
      </c>
      <c r="B8342" s="4">
        <v>69</v>
      </c>
      <c r="C8342" s="4">
        <v>69</v>
      </c>
      <c r="D8342" s="4">
        <v>435</v>
      </c>
      <c r="E8342" s="4" t="s">
        <v>861</v>
      </c>
      <c r="F8342" s="12" t="s">
        <v>904</v>
      </c>
      <c r="G8342" s="4" t="s">
        <v>1760</v>
      </c>
      <c r="H8342" s="30">
        <v>2.1242031601987508</v>
      </c>
      <c r="I8342" s="4"/>
      <c r="J8342" s="4" t="s">
        <v>856</v>
      </c>
      <c r="K8342" s="4"/>
      <c r="L8342" s="4">
        <v>1</v>
      </c>
      <c r="M8342" s="4" t="s">
        <v>1904</v>
      </c>
      <c r="N8342" s="4"/>
    </row>
    <row r="8343" spans="1:14" hidden="1" x14ac:dyDescent="0.3">
      <c r="A8343" s="4" t="s">
        <v>603</v>
      </c>
      <c r="B8343" s="4">
        <v>69</v>
      </c>
      <c r="C8343" s="4">
        <v>69</v>
      </c>
      <c r="D8343" s="4">
        <v>435</v>
      </c>
      <c r="E8343" s="4" t="s">
        <v>861</v>
      </c>
      <c r="F8343" s="12" t="s">
        <v>905</v>
      </c>
      <c r="G8343" s="4" t="s">
        <v>1760</v>
      </c>
      <c r="H8343" s="30">
        <v>2.2078680639065458</v>
      </c>
      <c r="I8343" s="4"/>
      <c r="J8343" s="4" t="s">
        <v>856</v>
      </c>
      <c r="K8343" s="4"/>
      <c r="L8343" s="4">
        <v>1</v>
      </c>
      <c r="M8343" s="4" t="s">
        <v>1904</v>
      </c>
      <c r="N8343" s="4"/>
    </row>
    <row r="8344" spans="1:14" hidden="1" x14ac:dyDescent="0.3">
      <c r="A8344" s="4" t="s">
        <v>603</v>
      </c>
      <c r="B8344" s="4">
        <v>69</v>
      </c>
      <c r="C8344" s="4">
        <v>69</v>
      </c>
      <c r="D8344" s="4">
        <v>435</v>
      </c>
      <c r="E8344" s="4" t="s">
        <v>861</v>
      </c>
      <c r="F8344" s="12" t="s">
        <v>906</v>
      </c>
      <c r="G8344" s="4" t="s">
        <v>1760</v>
      </c>
      <c r="H8344" s="30">
        <v>6.8106057908045159</v>
      </c>
      <c r="I8344" s="4"/>
      <c r="J8344" s="4" t="s">
        <v>856</v>
      </c>
      <c r="K8344" s="4"/>
      <c r="L8344" s="4">
        <v>1</v>
      </c>
      <c r="M8344" s="4" t="s">
        <v>1904</v>
      </c>
      <c r="N8344" s="4"/>
    </row>
    <row r="8345" spans="1:14" hidden="1" x14ac:dyDescent="0.3">
      <c r="A8345" s="4" t="s">
        <v>603</v>
      </c>
      <c r="B8345" s="4">
        <v>69</v>
      </c>
      <c r="C8345" s="4">
        <v>69</v>
      </c>
      <c r="D8345" s="4">
        <v>435</v>
      </c>
      <c r="E8345" s="4" t="s">
        <v>861</v>
      </c>
      <c r="F8345" s="12" t="s">
        <v>903</v>
      </c>
      <c r="G8345" s="4" t="s">
        <v>1760</v>
      </c>
      <c r="H8345" s="30">
        <v>2.1379380316865686</v>
      </c>
      <c r="I8345" s="4"/>
      <c r="J8345" s="4" t="s">
        <v>856</v>
      </c>
      <c r="K8345" s="4"/>
      <c r="L8345" s="4">
        <v>1</v>
      </c>
      <c r="M8345" s="4" t="s">
        <v>1904</v>
      </c>
      <c r="N8345" s="4"/>
    </row>
    <row r="8346" spans="1:14" hidden="1" x14ac:dyDescent="0.3">
      <c r="A8346" s="4" t="s">
        <v>603</v>
      </c>
      <c r="B8346" s="4">
        <v>69</v>
      </c>
      <c r="C8346" s="4">
        <v>69</v>
      </c>
      <c r="D8346" s="4">
        <v>435</v>
      </c>
      <c r="E8346" s="4" t="s">
        <v>861</v>
      </c>
      <c r="F8346" s="12" t="s">
        <v>907</v>
      </c>
      <c r="G8346" s="4" t="s">
        <v>1760</v>
      </c>
      <c r="H8346" s="30">
        <v>2.4232655190401675</v>
      </c>
      <c r="I8346" s="4"/>
      <c r="J8346" s="4" t="s">
        <v>856</v>
      </c>
      <c r="K8346" s="4"/>
      <c r="L8346" s="4">
        <v>1</v>
      </c>
      <c r="M8346" s="4" t="s">
        <v>1904</v>
      </c>
      <c r="N8346" s="4"/>
    </row>
    <row r="8347" spans="1:14" hidden="1" x14ac:dyDescent="0.3">
      <c r="A8347" s="4" t="s">
        <v>603</v>
      </c>
      <c r="B8347" s="4">
        <v>69</v>
      </c>
      <c r="C8347" s="4">
        <v>69</v>
      </c>
      <c r="D8347" s="4">
        <v>435</v>
      </c>
      <c r="E8347" s="4" t="s">
        <v>861</v>
      </c>
      <c r="F8347" s="12" t="s">
        <v>908</v>
      </c>
      <c r="G8347" s="4" t="s">
        <v>1760</v>
      </c>
      <c r="H8347" s="30">
        <v>2.9114157379549983</v>
      </c>
      <c r="I8347" s="4"/>
      <c r="J8347" s="4" t="s">
        <v>856</v>
      </c>
      <c r="K8347" s="4"/>
      <c r="L8347" s="4">
        <v>1</v>
      </c>
      <c r="M8347" s="4" t="s">
        <v>1904</v>
      </c>
      <c r="N8347" s="4"/>
    </row>
    <row r="8348" spans="1:14" hidden="1" x14ac:dyDescent="0.3">
      <c r="A8348" s="4" t="s">
        <v>603</v>
      </c>
      <c r="B8348" s="4">
        <v>69</v>
      </c>
      <c r="C8348" s="4">
        <v>69</v>
      </c>
      <c r="D8348" s="4">
        <v>435</v>
      </c>
      <c r="E8348" s="4" t="s">
        <v>861</v>
      </c>
      <c r="F8348" s="12" t="s">
        <v>909</v>
      </c>
      <c r="G8348" s="4" t="s">
        <v>1760</v>
      </c>
      <c r="H8348" s="30">
        <v>2.0396279177593928</v>
      </c>
      <c r="I8348" s="4"/>
      <c r="J8348" s="4" t="s">
        <v>856</v>
      </c>
      <c r="K8348" s="4"/>
      <c r="L8348" s="4">
        <v>1</v>
      </c>
      <c r="M8348" s="4" t="s">
        <v>1904</v>
      </c>
      <c r="N8348" s="4"/>
    </row>
    <row r="8349" spans="1:14" hidden="1" x14ac:dyDescent="0.3">
      <c r="A8349" s="4" t="s">
        <v>603</v>
      </c>
      <c r="B8349" s="4">
        <v>69</v>
      </c>
      <c r="C8349" s="4">
        <v>69</v>
      </c>
      <c r="D8349" s="4">
        <v>435</v>
      </c>
      <c r="E8349" s="4" t="s">
        <v>861</v>
      </c>
      <c r="F8349" s="12" t="s">
        <v>910</v>
      </c>
      <c r="G8349" s="4" t="s">
        <v>1760</v>
      </c>
      <c r="H8349" s="30">
        <v>2.5153465433113555</v>
      </c>
      <c r="I8349" s="4"/>
      <c r="J8349" s="4" t="s">
        <v>856</v>
      </c>
      <c r="K8349" s="4"/>
      <c r="L8349" s="4">
        <v>1</v>
      </c>
      <c r="M8349" s="4" t="s">
        <v>1904</v>
      </c>
      <c r="N8349" s="4"/>
    </row>
    <row r="8350" spans="1:14" hidden="1" x14ac:dyDescent="0.3">
      <c r="A8350" s="4" t="s">
        <v>603</v>
      </c>
      <c r="B8350" s="4">
        <v>69</v>
      </c>
      <c r="C8350" s="4">
        <v>69</v>
      </c>
      <c r="D8350" s="4">
        <v>435</v>
      </c>
      <c r="E8350" s="4" t="s">
        <v>861</v>
      </c>
      <c r="F8350" s="12" t="s">
        <v>911</v>
      </c>
      <c r="G8350" s="4" t="s">
        <v>1760</v>
      </c>
      <c r="H8350" s="30">
        <v>1.7528329141035539</v>
      </c>
      <c r="I8350" s="4"/>
      <c r="J8350" s="4" t="s">
        <v>856</v>
      </c>
      <c r="K8350" s="4"/>
      <c r="L8350" s="4">
        <v>1</v>
      </c>
      <c r="M8350" s="4" t="s">
        <v>1904</v>
      </c>
      <c r="N8350" s="4"/>
    </row>
    <row r="8351" spans="1:14" hidden="1" x14ac:dyDescent="0.3">
      <c r="A8351" s="4" t="s">
        <v>603</v>
      </c>
      <c r="B8351" s="4">
        <v>69</v>
      </c>
      <c r="C8351" s="4">
        <v>69</v>
      </c>
      <c r="D8351" s="4">
        <v>435</v>
      </c>
      <c r="E8351" s="4" t="s">
        <v>861</v>
      </c>
      <c r="F8351" s="12" t="s">
        <v>916</v>
      </c>
      <c r="G8351" s="4" t="s">
        <v>1760</v>
      </c>
      <c r="H8351" s="30">
        <v>2.2503414794700896</v>
      </c>
      <c r="I8351" s="4"/>
      <c r="J8351" s="4" t="s">
        <v>856</v>
      </c>
      <c r="K8351" s="4"/>
      <c r="L8351" s="4">
        <v>1</v>
      </c>
      <c r="M8351" s="4" t="s">
        <v>1904</v>
      </c>
      <c r="N8351" s="4"/>
    </row>
    <row r="8352" spans="1:14" hidden="1" x14ac:dyDescent="0.3">
      <c r="A8352" s="4" t="s">
        <v>603</v>
      </c>
      <c r="B8352" s="4">
        <v>69</v>
      </c>
      <c r="C8352" s="4">
        <v>69</v>
      </c>
      <c r="D8352" s="4">
        <v>435</v>
      </c>
      <c r="E8352" s="4" t="s">
        <v>861</v>
      </c>
      <c r="F8352" s="12" t="s">
        <v>921</v>
      </c>
      <c r="G8352" s="4" t="s">
        <v>1760</v>
      </c>
      <c r="H8352" s="30">
        <v>3.2979397386012175</v>
      </c>
      <c r="I8352" s="4"/>
      <c r="J8352" s="4" t="s">
        <v>856</v>
      </c>
      <c r="K8352" s="4"/>
      <c r="L8352" s="4">
        <v>1</v>
      </c>
      <c r="M8352" s="4" t="s">
        <v>1904</v>
      </c>
      <c r="N8352" s="4"/>
    </row>
    <row r="8353" spans="1:14" hidden="1" x14ac:dyDescent="0.3">
      <c r="A8353" s="4" t="s">
        <v>603</v>
      </c>
      <c r="B8353" s="4">
        <v>69</v>
      </c>
      <c r="C8353" s="4">
        <v>69</v>
      </c>
      <c r="D8353" s="4">
        <v>435</v>
      </c>
      <c r="E8353" s="4" t="s">
        <v>861</v>
      </c>
      <c r="F8353" s="12" t="s">
        <v>1144</v>
      </c>
      <c r="G8353" s="4" t="s">
        <v>1760</v>
      </c>
      <c r="H8353" s="30">
        <v>4.3481483788581938</v>
      </c>
      <c r="I8353" s="4"/>
      <c r="J8353" s="4" t="s">
        <v>856</v>
      </c>
      <c r="K8353" s="4"/>
      <c r="L8353" s="4">
        <v>1</v>
      </c>
      <c r="M8353" s="4" t="s">
        <v>1904</v>
      </c>
      <c r="N8353" s="4"/>
    </row>
    <row r="8354" spans="1:14" hidden="1" x14ac:dyDescent="0.3">
      <c r="A8354" s="4" t="s">
        <v>603</v>
      </c>
      <c r="B8354" s="4">
        <v>69</v>
      </c>
      <c r="C8354" s="4">
        <v>69</v>
      </c>
      <c r="D8354" s="4">
        <v>435</v>
      </c>
      <c r="E8354" s="4" t="s">
        <v>861</v>
      </c>
      <c r="F8354" s="12" t="s">
        <v>922</v>
      </c>
      <c r="G8354" s="4" t="s">
        <v>1759</v>
      </c>
      <c r="H8354" s="30">
        <v>0.63977499999999998</v>
      </c>
      <c r="I8354" s="4"/>
      <c r="J8354" s="4" t="s">
        <v>856</v>
      </c>
      <c r="K8354" s="4"/>
      <c r="L8354" s="4">
        <v>1</v>
      </c>
      <c r="M8354" s="4" t="s">
        <v>1447</v>
      </c>
      <c r="N8354" s="4"/>
    </row>
    <row r="8355" spans="1:14" hidden="1" x14ac:dyDescent="0.3">
      <c r="A8355" s="4" t="s">
        <v>603</v>
      </c>
      <c r="B8355" s="4">
        <v>69</v>
      </c>
      <c r="C8355" s="4">
        <v>69</v>
      </c>
      <c r="D8355" s="4">
        <v>435</v>
      </c>
      <c r="E8355" s="4" t="s">
        <v>861</v>
      </c>
      <c r="F8355" s="12" t="s">
        <v>904</v>
      </c>
      <c r="G8355" s="4" t="s">
        <v>1759</v>
      </c>
      <c r="H8355" s="30">
        <v>0.66478000000000004</v>
      </c>
      <c r="I8355" s="4"/>
      <c r="J8355" s="4" t="s">
        <v>856</v>
      </c>
      <c r="K8355" s="4"/>
      <c r="L8355" s="4">
        <v>1</v>
      </c>
      <c r="M8355" s="4" t="s">
        <v>1447</v>
      </c>
      <c r="N8355" s="4"/>
    </row>
    <row r="8356" spans="1:14" hidden="1" x14ac:dyDescent="0.3">
      <c r="A8356" s="4" t="s">
        <v>603</v>
      </c>
      <c r="B8356" s="4">
        <v>69</v>
      </c>
      <c r="C8356" s="4">
        <v>69</v>
      </c>
      <c r="D8356" s="4">
        <v>435</v>
      </c>
      <c r="E8356" s="4" t="s">
        <v>861</v>
      </c>
      <c r="F8356" s="12" t="s">
        <v>905</v>
      </c>
      <c r="G8356" s="4" t="s">
        <v>1759</v>
      </c>
      <c r="H8356" s="30">
        <v>0.70686000000000004</v>
      </c>
      <c r="I8356" s="4"/>
      <c r="J8356" s="4" t="s">
        <v>856</v>
      </c>
      <c r="K8356" s="4"/>
      <c r="L8356" s="4">
        <v>1</v>
      </c>
      <c r="M8356" s="4" t="s">
        <v>1447</v>
      </c>
      <c r="N8356" s="4"/>
    </row>
    <row r="8357" spans="1:14" hidden="1" x14ac:dyDescent="0.3">
      <c r="A8357" s="4" t="s">
        <v>603</v>
      </c>
      <c r="B8357" s="4">
        <v>69</v>
      </c>
      <c r="C8357" s="4">
        <v>69</v>
      </c>
      <c r="D8357" s="4">
        <v>435</v>
      </c>
      <c r="E8357" s="4" t="s">
        <v>861</v>
      </c>
      <c r="F8357" s="12" t="s">
        <v>906</v>
      </c>
      <c r="G8357" s="4" t="s">
        <v>1759</v>
      </c>
      <c r="H8357" s="30">
        <v>1.91235</v>
      </c>
      <c r="I8357" s="4"/>
      <c r="J8357" s="4" t="s">
        <v>856</v>
      </c>
      <c r="K8357" s="4"/>
      <c r="L8357" s="4">
        <v>1</v>
      </c>
      <c r="M8357" s="4" t="s">
        <v>1447</v>
      </c>
      <c r="N8357" s="4"/>
    </row>
    <row r="8358" spans="1:14" hidden="1" x14ac:dyDescent="0.3">
      <c r="A8358" s="4" t="s">
        <v>603</v>
      </c>
      <c r="B8358" s="4">
        <v>69</v>
      </c>
      <c r="C8358" s="4">
        <v>69</v>
      </c>
      <c r="D8358" s="4">
        <v>435</v>
      </c>
      <c r="E8358" s="4" t="s">
        <v>861</v>
      </c>
      <c r="F8358" s="12" t="s">
        <v>903</v>
      </c>
      <c r="G8358" s="4" t="s">
        <v>1759</v>
      </c>
      <c r="H8358" s="30">
        <v>0.68483499999999997</v>
      </c>
      <c r="I8358" s="4"/>
      <c r="J8358" s="4" t="s">
        <v>856</v>
      </c>
      <c r="K8358" s="4"/>
      <c r="L8358" s="4">
        <v>1</v>
      </c>
      <c r="M8358" s="4" t="s">
        <v>1447</v>
      </c>
      <c r="N8358" s="4"/>
    </row>
    <row r="8359" spans="1:14" hidden="1" x14ac:dyDescent="0.3">
      <c r="A8359" s="4" t="s">
        <v>603</v>
      </c>
      <c r="B8359" s="4">
        <v>69</v>
      </c>
      <c r="C8359" s="4">
        <v>69</v>
      </c>
      <c r="D8359" s="4">
        <v>435</v>
      </c>
      <c r="E8359" s="4" t="s">
        <v>861</v>
      </c>
      <c r="F8359" s="12" t="s">
        <v>907</v>
      </c>
      <c r="G8359" s="4" t="s">
        <v>1759</v>
      </c>
      <c r="H8359" s="30">
        <v>0.69681000000000004</v>
      </c>
      <c r="I8359" s="4"/>
      <c r="J8359" s="4" t="s">
        <v>856</v>
      </c>
      <c r="K8359" s="4"/>
      <c r="L8359" s="4">
        <v>1</v>
      </c>
      <c r="M8359" s="4" t="s">
        <v>1447</v>
      </c>
      <c r="N8359" s="4"/>
    </row>
    <row r="8360" spans="1:14" hidden="1" x14ac:dyDescent="0.3">
      <c r="A8360" s="4" t="s">
        <v>603</v>
      </c>
      <c r="B8360" s="4">
        <v>69</v>
      </c>
      <c r="C8360" s="4">
        <v>69</v>
      </c>
      <c r="D8360" s="4">
        <v>435</v>
      </c>
      <c r="E8360" s="4" t="s">
        <v>861</v>
      </c>
      <c r="F8360" s="12" t="s">
        <v>908</v>
      </c>
      <c r="G8360" s="4" t="s">
        <v>1759</v>
      </c>
      <c r="H8360" s="30">
        <v>0.68706500000000004</v>
      </c>
      <c r="I8360" s="4"/>
      <c r="J8360" s="4" t="s">
        <v>856</v>
      </c>
      <c r="K8360" s="4"/>
      <c r="L8360" s="4">
        <v>1</v>
      </c>
      <c r="M8360" s="4" t="s">
        <v>1447</v>
      </c>
      <c r="N8360" s="4"/>
    </row>
    <row r="8361" spans="1:14" hidden="1" x14ac:dyDescent="0.3">
      <c r="A8361" s="4" t="s">
        <v>603</v>
      </c>
      <c r="B8361" s="4">
        <v>69</v>
      </c>
      <c r="C8361" s="4">
        <v>69</v>
      </c>
      <c r="D8361" s="4">
        <v>435</v>
      </c>
      <c r="E8361" s="4" t="s">
        <v>861</v>
      </c>
      <c r="F8361" s="12" t="s">
        <v>909</v>
      </c>
      <c r="G8361" s="4" t="s">
        <v>1759</v>
      </c>
      <c r="H8361" s="30">
        <v>0.70384500000000005</v>
      </c>
      <c r="I8361" s="4"/>
      <c r="J8361" s="4" t="s">
        <v>856</v>
      </c>
      <c r="K8361" s="4"/>
      <c r="L8361" s="4">
        <v>1</v>
      </c>
      <c r="M8361" s="4" t="s">
        <v>1447</v>
      </c>
      <c r="N8361" s="4"/>
    </row>
    <row r="8362" spans="1:14" hidden="1" x14ac:dyDescent="0.3">
      <c r="A8362" s="4" t="s">
        <v>603</v>
      </c>
      <c r="B8362" s="4">
        <v>69</v>
      </c>
      <c r="C8362" s="4">
        <v>69</v>
      </c>
      <c r="D8362" s="4">
        <v>435</v>
      </c>
      <c r="E8362" s="4" t="s">
        <v>861</v>
      </c>
      <c r="F8362" s="12" t="s">
        <v>910</v>
      </c>
      <c r="G8362" s="4" t="s">
        <v>1759</v>
      </c>
      <c r="H8362" s="30">
        <v>0.71912500000000001</v>
      </c>
      <c r="I8362" s="4"/>
      <c r="J8362" s="4" t="s">
        <v>856</v>
      </c>
      <c r="K8362" s="4"/>
      <c r="L8362" s="4">
        <v>1</v>
      </c>
      <c r="M8362" s="4" t="s">
        <v>1447</v>
      </c>
      <c r="N8362" s="4"/>
    </row>
    <row r="8363" spans="1:14" hidden="1" x14ac:dyDescent="0.3">
      <c r="A8363" s="4" t="s">
        <v>603</v>
      </c>
      <c r="B8363" s="4">
        <v>69</v>
      </c>
      <c r="C8363" s="4">
        <v>69</v>
      </c>
      <c r="D8363" s="4">
        <v>435</v>
      </c>
      <c r="E8363" s="4" t="s">
        <v>861</v>
      </c>
      <c r="F8363" s="12" t="s">
        <v>911</v>
      </c>
      <c r="G8363" s="4" t="s">
        <v>1759</v>
      </c>
      <c r="H8363" s="30">
        <v>0.70381499999999997</v>
      </c>
      <c r="I8363" s="4"/>
      <c r="J8363" s="4" t="s">
        <v>856</v>
      </c>
      <c r="K8363" s="4"/>
      <c r="L8363" s="4">
        <v>1</v>
      </c>
      <c r="M8363" s="4" t="s">
        <v>1447</v>
      </c>
      <c r="N8363" s="4"/>
    </row>
    <row r="8364" spans="1:14" hidden="1" x14ac:dyDescent="0.3">
      <c r="A8364" s="4" t="s">
        <v>603</v>
      </c>
      <c r="B8364" s="4">
        <v>69</v>
      </c>
      <c r="C8364" s="4">
        <v>69</v>
      </c>
      <c r="D8364" s="4">
        <v>435</v>
      </c>
      <c r="E8364" s="4" t="s">
        <v>861</v>
      </c>
      <c r="F8364" s="12" t="s">
        <v>916</v>
      </c>
      <c r="G8364" s="4" t="s">
        <v>1759</v>
      </c>
      <c r="H8364" s="30">
        <v>0.68371000000000004</v>
      </c>
      <c r="I8364" s="4"/>
      <c r="J8364" s="4" t="s">
        <v>856</v>
      </c>
      <c r="K8364" s="4"/>
      <c r="L8364" s="4">
        <v>1</v>
      </c>
      <c r="M8364" s="4" t="s">
        <v>1447</v>
      </c>
      <c r="N8364" s="4"/>
    </row>
    <row r="8365" spans="1:14" hidden="1" x14ac:dyDescent="0.3">
      <c r="A8365" s="4" t="s">
        <v>603</v>
      </c>
      <c r="B8365" s="4">
        <v>69</v>
      </c>
      <c r="C8365" s="4">
        <v>69</v>
      </c>
      <c r="D8365" s="4">
        <v>435</v>
      </c>
      <c r="E8365" s="4" t="s">
        <v>861</v>
      </c>
      <c r="F8365" s="12" t="s">
        <v>921</v>
      </c>
      <c r="G8365" s="4" t="s">
        <v>1759</v>
      </c>
      <c r="H8365" s="30">
        <v>0.66110500000000005</v>
      </c>
      <c r="I8365" s="4"/>
      <c r="J8365" s="4" t="s">
        <v>856</v>
      </c>
      <c r="K8365" s="4"/>
      <c r="L8365" s="4">
        <v>1</v>
      </c>
      <c r="M8365" s="4" t="s">
        <v>1447</v>
      </c>
      <c r="N8365" s="4"/>
    </row>
    <row r="8366" spans="1:14" hidden="1" x14ac:dyDescent="0.3">
      <c r="A8366" s="4" t="s">
        <v>603</v>
      </c>
      <c r="B8366" s="4">
        <v>69</v>
      </c>
      <c r="C8366" s="4">
        <v>69</v>
      </c>
      <c r="D8366" s="4">
        <v>435</v>
      </c>
      <c r="E8366" s="4" t="s">
        <v>861</v>
      </c>
      <c r="F8366" s="12" t="s">
        <v>1144</v>
      </c>
      <c r="G8366" s="4" t="s">
        <v>1759</v>
      </c>
      <c r="H8366" s="30">
        <v>0.69803000000000004</v>
      </c>
      <c r="I8366" s="4"/>
      <c r="J8366" s="4" t="s">
        <v>856</v>
      </c>
      <c r="K8366" s="4"/>
      <c r="L8366" s="4">
        <v>1</v>
      </c>
      <c r="M8366" s="4" t="s">
        <v>1447</v>
      </c>
      <c r="N8366" s="4"/>
    </row>
    <row r="8367" spans="1:14" hidden="1" x14ac:dyDescent="0.3">
      <c r="A8367" s="4" t="s">
        <v>603</v>
      </c>
      <c r="B8367" s="4">
        <v>69</v>
      </c>
      <c r="C8367" s="4">
        <v>69</v>
      </c>
      <c r="D8367" s="4">
        <v>435</v>
      </c>
      <c r="E8367" s="4" t="s">
        <v>861</v>
      </c>
      <c r="F8367" s="4" t="s">
        <v>922</v>
      </c>
      <c r="G8367" s="4" t="s">
        <v>1476</v>
      </c>
      <c r="H8367" s="30">
        <v>2.6260750000000002</v>
      </c>
      <c r="I8367" s="4"/>
      <c r="J8367" s="4" t="s">
        <v>856</v>
      </c>
      <c r="K8367" s="4"/>
      <c r="L8367" s="4">
        <v>1</v>
      </c>
      <c r="M8367" s="4" t="s">
        <v>1447</v>
      </c>
      <c r="N8367" s="4"/>
    </row>
    <row r="8368" spans="1:14" hidden="1" x14ac:dyDescent="0.3">
      <c r="A8368" s="4" t="s">
        <v>603</v>
      </c>
      <c r="B8368" s="4">
        <v>69</v>
      </c>
      <c r="C8368" s="4">
        <v>69</v>
      </c>
      <c r="D8368" s="4">
        <v>435</v>
      </c>
      <c r="E8368" s="4" t="s">
        <v>861</v>
      </c>
      <c r="F8368" s="4" t="s">
        <v>904</v>
      </c>
      <c r="G8368" s="4" t="s">
        <v>1476</v>
      </c>
      <c r="H8368" s="30">
        <v>2.6523699999999999</v>
      </c>
      <c r="I8368" s="4"/>
      <c r="J8368" s="4" t="s">
        <v>856</v>
      </c>
      <c r="K8368" s="4"/>
      <c r="L8368" s="4">
        <v>1</v>
      </c>
      <c r="M8368" s="4" t="s">
        <v>1447</v>
      </c>
      <c r="N8368" s="4"/>
    </row>
    <row r="8369" spans="1:14" hidden="1" x14ac:dyDescent="0.3">
      <c r="A8369" s="4" t="s">
        <v>603</v>
      </c>
      <c r="B8369" s="4">
        <v>69</v>
      </c>
      <c r="C8369" s="4">
        <v>69</v>
      </c>
      <c r="D8369" s="4">
        <v>435</v>
      </c>
      <c r="E8369" s="4" t="s">
        <v>861</v>
      </c>
      <c r="F8369" s="4" t="s">
        <v>905</v>
      </c>
      <c r="G8369" s="4" t="s">
        <v>1476</v>
      </c>
      <c r="H8369" s="30">
        <v>2.6310900000000004</v>
      </c>
      <c r="I8369" s="4"/>
      <c r="J8369" s="4" t="s">
        <v>856</v>
      </c>
      <c r="K8369" s="4"/>
      <c r="L8369" s="4">
        <v>1</v>
      </c>
      <c r="M8369" s="4" t="s">
        <v>1447</v>
      </c>
      <c r="N8369" s="4"/>
    </row>
    <row r="8370" spans="1:14" hidden="1" x14ac:dyDescent="0.3">
      <c r="A8370" s="4" t="s">
        <v>603</v>
      </c>
      <c r="B8370" s="4">
        <v>69</v>
      </c>
      <c r="C8370" s="4">
        <v>69</v>
      </c>
      <c r="D8370" s="4">
        <v>435</v>
      </c>
      <c r="E8370" s="4" t="s">
        <v>861</v>
      </c>
      <c r="F8370" s="4" t="s">
        <v>906</v>
      </c>
      <c r="G8370" s="4" t="s">
        <v>1476</v>
      </c>
      <c r="H8370" s="30">
        <v>3.0553499999999998</v>
      </c>
      <c r="I8370" s="4"/>
      <c r="J8370" s="4" t="s">
        <v>856</v>
      </c>
      <c r="K8370" s="4"/>
      <c r="L8370" s="4">
        <v>1</v>
      </c>
      <c r="M8370" s="4" t="s">
        <v>1447</v>
      </c>
      <c r="N8370" s="4"/>
    </row>
    <row r="8371" spans="1:14" hidden="1" x14ac:dyDescent="0.3">
      <c r="A8371" s="4" t="s">
        <v>603</v>
      </c>
      <c r="B8371" s="4">
        <v>69</v>
      </c>
      <c r="C8371" s="4">
        <v>69</v>
      </c>
      <c r="D8371" s="4">
        <v>435</v>
      </c>
      <c r="E8371" s="4" t="s">
        <v>861</v>
      </c>
      <c r="F8371" s="4" t="s">
        <v>903</v>
      </c>
      <c r="G8371" s="4" t="s">
        <v>1476</v>
      </c>
      <c r="H8371" s="30">
        <v>2.600765</v>
      </c>
      <c r="I8371" s="4"/>
      <c r="J8371" s="4" t="s">
        <v>856</v>
      </c>
      <c r="K8371" s="4"/>
      <c r="L8371" s="4">
        <v>1</v>
      </c>
      <c r="M8371" s="4" t="s">
        <v>1447</v>
      </c>
      <c r="N8371" s="4"/>
    </row>
    <row r="8372" spans="1:14" hidden="1" x14ac:dyDescent="0.3">
      <c r="A8372" s="4" t="s">
        <v>603</v>
      </c>
      <c r="B8372" s="4">
        <v>69</v>
      </c>
      <c r="C8372" s="4">
        <v>69</v>
      </c>
      <c r="D8372" s="4">
        <v>435</v>
      </c>
      <c r="E8372" s="4" t="s">
        <v>861</v>
      </c>
      <c r="F8372" s="4" t="s">
        <v>907</v>
      </c>
      <c r="G8372" s="4" t="s">
        <v>1476</v>
      </c>
      <c r="H8372" s="30">
        <v>2.6193399999999998</v>
      </c>
      <c r="I8372" s="4"/>
      <c r="J8372" s="4" t="s">
        <v>856</v>
      </c>
      <c r="K8372" s="4"/>
      <c r="L8372" s="4">
        <v>1</v>
      </c>
      <c r="M8372" s="4" t="s">
        <v>1447</v>
      </c>
      <c r="N8372" s="4"/>
    </row>
    <row r="8373" spans="1:14" hidden="1" x14ac:dyDescent="0.3">
      <c r="A8373" s="4" t="s">
        <v>603</v>
      </c>
      <c r="B8373" s="4">
        <v>69</v>
      </c>
      <c r="C8373" s="4">
        <v>69</v>
      </c>
      <c r="D8373" s="4">
        <v>435</v>
      </c>
      <c r="E8373" s="4" t="s">
        <v>861</v>
      </c>
      <c r="F8373" s="4" t="s">
        <v>908</v>
      </c>
      <c r="G8373" s="4" t="s">
        <v>1476</v>
      </c>
      <c r="H8373" s="30">
        <v>2.5201850000000001</v>
      </c>
      <c r="I8373" s="4"/>
      <c r="J8373" s="4" t="s">
        <v>856</v>
      </c>
      <c r="K8373" s="4"/>
      <c r="L8373" s="4">
        <v>1</v>
      </c>
      <c r="M8373" s="4" t="s">
        <v>1447</v>
      </c>
      <c r="N8373" s="4"/>
    </row>
    <row r="8374" spans="1:14" hidden="1" x14ac:dyDescent="0.3">
      <c r="A8374" s="4" t="s">
        <v>603</v>
      </c>
      <c r="B8374" s="4">
        <v>69</v>
      </c>
      <c r="C8374" s="4">
        <v>69</v>
      </c>
      <c r="D8374" s="4">
        <v>435</v>
      </c>
      <c r="E8374" s="4" t="s">
        <v>861</v>
      </c>
      <c r="F8374" s="4" t="s">
        <v>909</v>
      </c>
      <c r="G8374" s="4" t="s">
        <v>1476</v>
      </c>
      <c r="H8374" s="30">
        <v>2.4845550000000003</v>
      </c>
      <c r="I8374" s="4"/>
      <c r="J8374" s="4" t="s">
        <v>856</v>
      </c>
      <c r="K8374" s="4"/>
      <c r="L8374" s="4">
        <v>1</v>
      </c>
      <c r="M8374" s="4" t="s">
        <v>1447</v>
      </c>
      <c r="N8374" s="4"/>
    </row>
    <row r="8375" spans="1:14" hidden="1" x14ac:dyDescent="0.3">
      <c r="A8375" s="4" t="s">
        <v>603</v>
      </c>
      <c r="B8375" s="4">
        <v>69</v>
      </c>
      <c r="C8375" s="4">
        <v>69</v>
      </c>
      <c r="D8375" s="4">
        <v>435</v>
      </c>
      <c r="E8375" s="4" t="s">
        <v>861</v>
      </c>
      <c r="F8375" s="4" t="s">
        <v>910</v>
      </c>
      <c r="G8375" s="4" t="s">
        <v>1476</v>
      </c>
      <c r="H8375" s="30">
        <v>2.5481249999999998</v>
      </c>
      <c r="I8375" s="4"/>
      <c r="J8375" s="4" t="s">
        <v>856</v>
      </c>
      <c r="K8375" s="4"/>
      <c r="L8375" s="4">
        <v>1</v>
      </c>
      <c r="M8375" s="4" t="s">
        <v>1447</v>
      </c>
      <c r="N8375" s="4"/>
    </row>
    <row r="8376" spans="1:14" hidden="1" x14ac:dyDescent="0.3">
      <c r="A8376" s="4" t="s">
        <v>603</v>
      </c>
      <c r="B8376" s="4">
        <v>69</v>
      </c>
      <c r="C8376" s="4">
        <v>69</v>
      </c>
      <c r="D8376" s="4">
        <v>435</v>
      </c>
      <c r="E8376" s="4" t="s">
        <v>861</v>
      </c>
      <c r="F8376" s="4" t="s">
        <v>911</v>
      </c>
      <c r="G8376" s="4" t="s">
        <v>1476</v>
      </c>
      <c r="H8376" s="30">
        <v>2.5048349999999999</v>
      </c>
      <c r="I8376" s="4"/>
      <c r="J8376" s="4" t="s">
        <v>856</v>
      </c>
      <c r="K8376" s="4"/>
      <c r="L8376" s="4">
        <v>1</v>
      </c>
      <c r="M8376" s="4" t="s">
        <v>1447</v>
      </c>
      <c r="N8376" s="4"/>
    </row>
    <row r="8377" spans="1:14" hidden="1" x14ac:dyDescent="0.3">
      <c r="A8377" s="4" t="s">
        <v>603</v>
      </c>
      <c r="B8377" s="4">
        <v>69</v>
      </c>
      <c r="C8377" s="4">
        <v>69</v>
      </c>
      <c r="D8377" s="4">
        <v>435</v>
      </c>
      <c r="E8377" s="4" t="s">
        <v>861</v>
      </c>
      <c r="F8377" s="4" t="s">
        <v>916</v>
      </c>
      <c r="G8377" s="4" t="s">
        <v>1476</v>
      </c>
      <c r="H8377" s="30">
        <v>2.3881900000000003</v>
      </c>
      <c r="I8377" s="4"/>
      <c r="J8377" s="4" t="s">
        <v>856</v>
      </c>
      <c r="K8377" s="4"/>
      <c r="L8377" s="4">
        <v>1</v>
      </c>
      <c r="M8377" s="4" t="s">
        <v>1447</v>
      </c>
      <c r="N8377" s="4"/>
    </row>
    <row r="8378" spans="1:14" hidden="1" x14ac:dyDescent="0.3">
      <c r="A8378" s="4" t="s">
        <v>603</v>
      </c>
      <c r="B8378" s="4">
        <v>69</v>
      </c>
      <c r="C8378" s="4">
        <v>69</v>
      </c>
      <c r="D8378" s="4">
        <v>435</v>
      </c>
      <c r="E8378" s="4" t="s">
        <v>861</v>
      </c>
      <c r="F8378" s="4" t="s">
        <v>921</v>
      </c>
      <c r="G8378" s="4" t="s">
        <v>1476</v>
      </c>
      <c r="H8378" s="30">
        <v>2.3250950000000001</v>
      </c>
      <c r="I8378" s="4"/>
      <c r="J8378" s="4" t="s">
        <v>856</v>
      </c>
      <c r="K8378" s="4"/>
      <c r="L8378" s="4">
        <v>1</v>
      </c>
      <c r="M8378" s="4" t="s">
        <v>1447</v>
      </c>
      <c r="N8378" s="4"/>
    </row>
    <row r="8379" spans="1:14" hidden="1" x14ac:dyDescent="0.3">
      <c r="A8379" s="4" t="s">
        <v>603</v>
      </c>
      <c r="B8379" s="4">
        <v>69</v>
      </c>
      <c r="C8379" s="4">
        <v>69</v>
      </c>
      <c r="D8379" s="4">
        <v>435</v>
      </c>
      <c r="E8379" s="4" t="s">
        <v>861</v>
      </c>
      <c r="F8379" s="4" t="s">
        <v>1144</v>
      </c>
      <c r="G8379" s="4" t="s">
        <v>1476</v>
      </c>
      <c r="H8379" s="30">
        <v>2.2639000000000005</v>
      </c>
      <c r="I8379" s="4"/>
      <c r="J8379" s="4" t="s">
        <v>856</v>
      </c>
      <c r="K8379" s="4"/>
      <c r="L8379" s="4">
        <v>1</v>
      </c>
      <c r="M8379" s="4" t="s">
        <v>1447</v>
      </c>
      <c r="N8379" s="4"/>
    </row>
    <row r="8380" spans="1:14" hidden="1" x14ac:dyDescent="0.3">
      <c r="A8380" s="4" t="s">
        <v>603</v>
      </c>
      <c r="B8380" s="4">
        <v>69</v>
      </c>
      <c r="C8380" s="4">
        <v>69</v>
      </c>
      <c r="D8380" s="4">
        <v>435</v>
      </c>
      <c r="E8380" s="4" t="s">
        <v>861</v>
      </c>
      <c r="F8380" s="4" t="s">
        <v>922</v>
      </c>
      <c r="G8380" s="4" t="s">
        <v>967</v>
      </c>
      <c r="H8380" s="30">
        <v>0.25043499999999996</v>
      </c>
      <c r="I8380" s="4"/>
      <c r="J8380" s="4" t="s">
        <v>856</v>
      </c>
      <c r="K8380" s="4"/>
      <c r="L8380" s="4">
        <v>1</v>
      </c>
      <c r="M8380" s="4" t="s">
        <v>1447</v>
      </c>
      <c r="N8380" s="4"/>
    </row>
    <row r="8381" spans="1:14" hidden="1" x14ac:dyDescent="0.3">
      <c r="A8381" s="4" t="s">
        <v>603</v>
      </c>
      <c r="B8381" s="4">
        <v>69</v>
      </c>
      <c r="C8381" s="4">
        <v>69</v>
      </c>
      <c r="D8381" s="4">
        <v>435</v>
      </c>
      <c r="E8381" s="4" t="s">
        <v>861</v>
      </c>
      <c r="F8381" s="4" t="s">
        <v>904</v>
      </c>
      <c r="G8381" s="4" t="s">
        <v>967</v>
      </c>
      <c r="H8381" s="30">
        <v>0.31295499999999998</v>
      </c>
      <c r="I8381" s="4"/>
      <c r="J8381" s="4" t="s">
        <v>856</v>
      </c>
      <c r="K8381" s="4"/>
      <c r="L8381" s="4">
        <v>1</v>
      </c>
      <c r="M8381" s="4" t="s">
        <v>1447</v>
      </c>
      <c r="N8381" s="4"/>
    </row>
    <row r="8382" spans="1:14" hidden="1" x14ac:dyDescent="0.3">
      <c r="A8382" s="4" t="s">
        <v>603</v>
      </c>
      <c r="B8382" s="4">
        <v>69</v>
      </c>
      <c r="C8382" s="4">
        <v>69</v>
      </c>
      <c r="D8382" s="4">
        <v>435</v>
      </c>
      <c r="E8382" s="4" t="s">
        <v>861</v>
      </c>
      <c r="F8382" s="4" t="s">
        <v>905</v>
      </c>
      <c r="G8382" s="4" t="s">
        <v>967</v>
      </c>
      <c r="H8382" s="30">
        <v>0.32015499999999997</v>
      </c>
      <c r="I8382" s="4"/>
      <c r="J8382" s="4" t="s">
        <v>856</v>
      </c>
      <c r="K8382" s="4"/>
      <c r="L8382" s="4">
        <v>1</v>
      </c>
      <c r="M8382" s="4" t="s">
        <v>1447</v>
      </c>
      <c r="N8382" s="4"/>
    </row>
    <row r="8383" spans="1:14" hidden="1" x14ac:dyDescent="0.3">
      <c r="A8383" s="4" t="s">
        <v>603</v>
      </c>
      <c r="B8383" s="4">
        <v>69</v>
      </c>
      <c r="C8383" s="4">
        <v>69</v>
      </c>
      <c r="D8383" s="4">
        <v>435</v>
      </c>
      <c r="E8383" s="4" t="s">
        <v>861</v>
      </c>
      <c r="F8383" s="4" t="s">
        <v>906</v>
      </c>
      <c r="G8383" s="4" t="s">
        <v>967</v>
      </c>
      <c r="H8383" s="30">
        <v>0.28078999999999998</v>
      </c>
      <c r="I8383" s="4"/>
      <c r="J8383" s="4" t="s">
        <v>856</v>
      </c>
      <c r="K8383" s="4"/>
      <c r="L8383" s="4">
        <v>1</v>
      </c>
      <c r="M8383" s="4" t="s">
        <v>1447</v>
      </c>
      <c r="N8383" s="4"/>
    </row>
    <row r="8384" spans="1:14" hidden="1" x14ac:dyDescent="0.3">
      <c r="A8384" s="4" t="s">
        <v>603</v>
      </c>
      <c r="B8384" s="4">
        <v>69</v>
      </c>
      <c r="C8384" s="4">
        <v>69</v>
      </c>
      <c r="D8384" s="4">
        <v>435</v>
      </c>
      <c r="E8384" s="4" t="s">
        <v>861</v>
      </c>
      <c r="F8384" s="4" t="s">
        <v>903</v>
      </c>
      <c r="G8384" s="4" t="s">
        <v>967</v>
      </c>
      <c r="H8384" s="30">
        <v>0.32032499999999997</v>
      </c>
      <c r="I8384" s="4"/>
      <c r="J8384" s="4" t="s">
        <v>856</v>
      </c>
      <c r="K8384" s="4"/>
      <c r="L8384" s="4">
        <v>1</v>
      </c>
      <c r="M8384" s="4" t="s">
        <v>1447</v>
      </c>
      <c r="N8384" s="4"/>
    </row>
    <row r="8385" spans="1:14" hidden="1" x14ac:dyDescent="0.3">
      <c r="A8385" s="4" t="s">
        <v>603</v>
      </c>
      <c r="B8385" s="4">
        <v>69</v>
      </c>
      <c r="C8385" s="4">
        <v>69</v>
      </c>
      <c r="D8385" s="4">
        <v>435</v>
      </c>
      <c r="E8385" s="4" t="s">
        <v>861</v>
      </c>
      <c r="F8385" s="4" t="s">
        <v>907</v>
      </c>
      <c r="G8385" s="4" t="s">
        <v>967</v>
      </c>
      <c r="H8385" s="30">
        <v>0.28754999999999997</v>
      </c>
      <c r="I8385" s="4"/>
      <c r="J8385" s="4" t="s">
        <v>856</v>
      </c>
      <c r="K8385" s="4"/>
      <c r="L8385" s="4">
        <v>1</v>
      </c>
      <c r="M8385" s="4" t="s">
        <v>1447</v>
      </c>
      <c r="N8385" s="4"/>
    </row>
    <row r="8386" spans="1:14" hidden="1" x14ac:dyDescent="0.3">
      <c r="A8386" s="4" t="s">
        <v>603</v>
      </c>
      <c r="B8386" s="4">
        <v>69</v>
      </c>
      <c r="C8386" s="4">
        <v>69</v>
      </c>
      <c r="D8386" s="4">
        <v>435</v>
      </c>
      <c r="E8386" s="4" t="s">
        <v>861</v>
      </c>
      <c r="F8386" s="4" t="s">
        <v>908</v>
      </c>
      <c r="G8386" s="4" t="s">
        <v>967</v>
      </c>
      <c r="H8386" s="30">
        <v>0.23599000000000001</v>
      </c>
      <c r="I8386" s="4"/>
      <c r="J8386" s="4" t="s">
        <v>856</v>
      </c>
      <c r="K8386" s="4"/>
      <c r="L8386" s="4">
        <v>1</v>
      </c>
      <c r="M8386" s="4" t="s">
        <v>1447</v>
      </c>
      <c r="N8386" s="4"/>
    </row>
    <row r="8387" spans="1:14" hidden="1" x14ac:dyDescent="0.3">
      <c r="A8387" s="4" t="s">
        <v>603</v>
      </c>
      <c r="B8387" s="4">
        <v>69</v>
      </c>
      <c r="C8387" s="4">
        <v>69</v>
      </c>
      <c r="D8387" s="4">
        <v>435</v>
      </c>
      <c r="E8387" s="4" t="s">
        <v>861</v>
      </c>
      <c r="F8387" s="4" t="s">
        <v>909</v>
      </c>
      <c r="G8387" s="4" t="s">
        <v>967</v>
      </c>
      <c r="H8387" s="30">
        <v>0.34508499999999998</v>
      </c>
      <c r="I8387" s="4"/>
      <c r="J8387" s="4" t="s">
        <v>856</v>
      </c>
      <c r="K8387" s="4"/>
      <c r="L8387" s="4">
        <v>1</v>
      </c>
      <c r="M8387" s="4" t="s">
        <v>1447</v>
      </c>
      <c r="N8387" s="4"/>
    </row>
    <row r="8388" spans="1:14" hidden="1" x14ac:dyDescent="0.3">
      <c r="A8388" s="4" t="s">
        <v>603</v>
      </c>
      <c r="B8388" s="4">
        <v>69</v>
      </c>
      <c r="C8388" s="4">
        <v>69</v>
      </c>
      <c r="D8388" s="4">
        <v>435</v>
      </c>
      <c r="E8388" s="4" t="s">
        <v>861</v>
      </c>
      <c r="F8388" s="4" t="s">
        <v>910</v>
      </c>
      <c r="G8388" s="4" t="s">
        <v>967</v>
      </c>
      <c r="H8388" s="30">
        <v>0.28589500000000001</v>
      </c>
      <c r="I8388" s="4"/>
      <c r="J8388" s="4" t="s">
        <v>856</v>
      </c>
      <c r="K8388" s="4"/>
      <c r="L8388" s="4">
        <v>1</v>
      </c>
      <c r="M8388" s="4" t="s">
        <v>1447</v>
      </c>
      <c r="N8388" s="4"/>
    </row>
    <row r="8389" spans="1:14" hidden="1" x14ac:dyDescent="0.3">
      <c r="A8389" s="4" t="s">
        <v>603</v>
      </c>
      <c r="B8389" s="4">
        <v>69</v>
      </c>
      <c r="C8389" s="4">
        <v>69</v>
      </c>
      <c r="D8389" s="4">
        <v>435</v>
      </c>
      <c r="E8389" s="4" t="s">
        <v>861</v>
      </c>
      <c r="F8389" s="4" t="s">
        <v>911</v>
      </c>
      <c r="G8389" s="4" t="s">
        <v>967</v>
      </c>
      <c r="H8389" s="30">
        <v>0.40153</v>
      </c>
      <c r="I8389" s="4"/>
      <c r="J8389" s="4" t="s">
        <v>856</v>
      </c>
      <c r="K8389" s="4"/>
      <c r="L8389" s="4">
        <v>1</v>
      </c>
      <c r="M8389" s="4" t="s">
        <v>1447</v>
      </c>
      <c r="N8389" s="4"/>
    </row>
    <row r="8390" spans="1:14" hidden="1" x14ac:dyDescent="0.3">
      <c r="A8390" s="4" t="s">
        <v>603</v>
      </c>
      <c r="B8390" s="4">
        <v>69</v>
      </c>
      <c r="C8390" s="4">
        <v>69</v>
      </c>
      <c r="D8390" s="4">
        <v>435</v>
      </c>
      <c r="E8390" s="4" t="s">
        <v>861</v>
      </c>
      <c r="F8390" s="4" t="s">
        <v>916</v>
      </c>
      <c r="G8390" s="4" t="s">
        <v>967</v>
      </c>
      <c r="H8390" s="30">
        <v>0.30382500000000001</v>
      </c>
      <c r="I8390" s="4"/>
      <c r="J8390" s="4" t="s">
        <v>856</v>
      </c>
      <c r="K8390" s="4"/>
      <c r="L8390" s="4">
        <v>1</v>
      </c>
      <c r="M8390" s="4" t="s">
        <v>1447</v>
      </c>
      <c r="N8390" s="4"/>
    </row>
    <row r="8391" spans="1:14" hidden="1" x14ac:dyDescent="0.3">
      <c r="A8391" s="4" t="s">
        <v>603</v>
      </c>
      <c r="B8391" s="4">
        <v>69</v>
      </c>
      <c r="C8391" s="4">
        <v>69</v>
      </c>
      <c r="D8391" s="4">
        <v>435</v>
      </c>
      <c r="E8391" s="4" t="s">
        <v>861</v>
      </c>
      <c r="F8391" s="4" t="s">
        <v>921</v>
      </c>
      <c r="G8391" s="4" t="s">
        <v>967</v>
      </c>
      <c r="H8391" s="30">
        <v>0.20046</v>
      </c>
      <c r="I8391" s="4"/>
      <c r="J8391" s="4" t="s">
        <v>856</v>
      </c>
      <c r="K8391" s="4"/>
      <c r="L8391" s="4">
        <v>1</v>
      </c>
      <c r="M8391" s="4" t="s">
        <v>1447</v>
      </c>
      <c r="N8391" s="4"/>
    </row>
    <row r="8392" spans="1:14" hidden="1" x14ac:dyDescent="0.3">
      <c r="A8392" s="4" t="s">
        <v>603</v>
      </c>
      <c r="B8392" s="4">
        <v>69</v>
      </c>
      <c r="C8392" s="4">
        <v>69</v>
      </c>
      <c r="D8392" s="4">
        <v>435</v>
      </c>
      <c r="E8392" s="4" t="s">
        <v>861</v>
      </c>
      <c r="F8392" s="4" t="s">
        <v>1144</v>
      </c>
      <c r="G8392" s="4" t="s">
        <v>967</v>
      </c>
      <c r="H8392" s="30">
        <v>0.16053499999999998</v>
      </c>
      <c r="I8392" s="4"/>
      <c r="J8392" s="4" t="s">
        <v>856</v>
      </c>
      <c r="K8392" s="4"/>
      <c r="L8392" s="4">
        <v>1</v>
      </c>
      <c r="M8392" s="4" t="s">
        <v>1447</v>
      </c>
      <c r="N8392" s="4"/>
    </row>
    <row r="8393" spans="1:14" hidden="1" x14ac:dyDescent="0.3">
      <c r="A8393" s="4" t="s">
        <v>603</v>
      </c>
      <c r="B8393" s="4">
        <v>69</v>
      </c>
      <c r="C8393" s="4">
        <v>69</v>
      </c>
      <c r="D8393" s="4">
        <v>435</v>
      </c>
      <c r="E8393" s="4" t="s">
        <v>861</v>
      </c>
      <c r="F8393" s="4" t="s">
        <v>922</v>
      </c>
      <c r="G8393" s="4" t="s">
        <v>1351</v>
      </c>
      <c r="H8393" s="30">
        <v>0</v>
      </c>
      <c r="I8393" s="4"/>
      <c r="J8393" s="4" t="s">
        <v>856</v>
      </c>
      <c r="K8393" s="4"/>
      <c r="L8393" s="4">
        <v>1</v>
      </c>
      <c r="M8393" s="4" t="s">
        <v>1447</v>
      </c>
      <c r="N8393" s="4"/>
    </row>
    <row r="8394" spans="1:14" hidden="1" x14ac:dyDescent="0.3">
      <c r="A8394" s="4" t="s">
        <v>603</v>
      </c>
      <c r="B8394" s="4">
        <v>69</v>
      </c>
      <c r="C8394" s="4">
        <v>69</v>
      </c>
      <c r="D8394" s="4">
        <v>435</v>
      </c>
      <c r="E8394" s="4" t="s">
        <v>861</v>
      </c>
      <c r="F8394" s="4" t="s">
        <v>904</v>
      </c>
      <c r="G8394" s="4" t="s">
        <v>1351</v>
      </c>
      <c r="H8394" s="30">
        <v>0</v>
      </c>
      <c r="I8394" s="4"/>
      <c r="J8394" s="4" t="s">
        <v>856</v>
      </c>
      <c r="K8394" s="4"/>
      <c r="L8394" s="4">
        <v>1</v>
      </c>
      <c r="M8394" s="4" t="s">
        <v>1447</v>
      </c>
      <c r="N8394" s="4"/>
    </row>
    <row r="8395" spans="1:14" hidden="1" x14ac:dyDescent="0.3">
      <c r="A8395" s="4" t="s">
        <v>603</v>
      </c>
      <c r="B8395" s="4">
        <v>69</v>
      </c>
      <c r="C8395" s="4">
        <v>69</v>
      </c>
      <c r="D8395" s="4">
        <v>435</v>
      </c>
      <c r="E8395" s="4" t="s">
        <v>861</v>
      </c>
      <c r="F8395" s="4" t="s">
        <v>905</v>
      </c>
      <c r="G8395" s="4" t="s">
        <v>1351</v>
      </c>
      <c r="H8395" s="30">
        <v>0</v>
      </c>
      <c r="I8395" s="4"/>
      <c r="J8395" s="4" t="s">
        <v>856</v>
      </c>
      <c r="K8395" s="4"/>
      <c r="L8395" s="4">
        <v>1</v>
      </c>
      <c r="M8395" s="4" t="s">
        <v>1447</v>
      </c>
      <c r="N8395" s="4"/>
    </row>
    <row r="8396" spans="1:14" hidden="1" x14ac:dyDescent="0.3">
      <c r="A8396" s="4" t="s">
        <v>603</v>
      </c>
      <c r="B8396" s="4">
        <v>69</v>
      </c>
      <c r="C8396" s="4">
        <v>69</v>
      </c>
      <c r="D8396" s="4">
        <v>435</v>
      </c>
      <c r="E8396" s="4" t="s">
        <v>861</v>
      </c>
      <c r="F8396" s="4" t="s">
        <v>906</v>
      </c>
      <c r="G8396" s="4" t="s">
        <v>1351</v>
      </c>
      <c r="H8396" s="30">
        <v>0</v>
      </c>
      <c r="I8396" s="4"/>
      <c r="J8396" s="4" t="s">
        <v>856</v>
      </c>
      <c r="K8396" s="4"/>
      <c r="L8396" s="4">
        <v>1</v>
      </c>
      <c r="M8396" s="4" t="s">
        <v>1447</v>
      </c>
      <c r="N8396" s="4"/>
    </row>
    <row r="8397" spans="1:14" hidden="1" x14ac:dyDescent="0.3">
      <c r="A8397" s="4" t="s">
        <v>603</v>
      </c>
      <c r="B8397" s="4">
        <v>69</v>
      </c>
      <c r="C8397" s="4">
        <v>69</v>
      </c>
      <c r="D8397" s="4">
        <v>435</v>
      </c>
      <c r="E8397" s="4" t="s">
        <v>861</v>
      </c>
      <c r="F8397" s="4" t="s">
        <v>903</v>
      </c>
      <c r="G8397" s="4" t="s">
        <v>1351</v>
      </c>
      <c r="H8397" s="30">
        <v>0</v>
      </c>
      <c r="I8397" s="4"/>
      <c r="J8397" s="4" t="s">
        <v>856</v>
      </c>
      <c r="K8397" s="4"/>
      <c r="L8397" s="4">
        <v>1</v>
      </c>
      <c r="M8397" s="4" t="s">
        <v>1447</v>
      </c>
      <c r="N8397" s="4"/>
    </row>
    <row r="8398" spans="1:14" hidden="1" x14ac:dyDescent="0.3">
      <c r="A8398" s="4" t="s">
        <v>603</v>
      </c>
      <c r="B8398" s="4">
        <v>69</v>
      </c>
      <c r="C8398" s="4">
        <v>69</v>
      </c>
      <c r="D8398" s="4">
        <v>435</v>
      </c>
      <c r="E8398" s="4" t="s">
        <v>861</v>
      </c>
      <c r="F8398" s="4" t="s">
        <v>907</v>
      </c>
      <c r="G8398" s="4" t="s">
        <v>1351</v>
      </c>
      <c r="H8398" s="30">
        <v>0</v>
      </c>
      <c r="I8398" s="4"/>
      <c r="J8398" s="4" t="s">
        <v>856</v>
      </c>
      <c r="K8398" s="4"/>
      <c r="L8398" s="4">
        <v>1</v>
      </c>
      <c r="M8398" s="4" t="s">
        <v>1447</v>
      </c>
      <c r="N8398" s="4"/>
    </row>
    <row r="8399" spans="1:14" hidden="1" x14ac:dyDescent="0.3">
      <c r="A8399" s="4" t="s">
        <v>603</v>
      </c>
      <c r="B8399" s="4">
        <v>69</v>
      </c>
      <c r="C8399" s="4">
        <v>69</v>
      </c>
      <c r="D8399" s="4">
        <v>435</v>
      </c>
      <c r="E8399" s="4" t="s">
        <v>861</v>
      </c>
      <c r="F8399" s="4" t="s">
        <v>908</v>
      </c>
      <c r="G8399" s="4" t="s">
        <v>1351</v>
      </c>
      <c r="H8399" s="30">
        <v>0</v>
      </c>
      <c r="I8399" s="4"/>
      <c r="J8399" s="4" t="s">
        <v>856</v>
      </c>
      <c r="K8399" s="4"/>
      <c r="L8399" s="4">
        <v>1</v>
      </c>
      <c r="M8399" s="4" t="s">
        <v>1447</v>
      </c>
      <c r="N8399" s="4"/>
    </row>
    <row r="8400" spans="1:14" hidden="1" x14ac:dyDescent="0.3">
      <c r="A8400" s="4" t="s">
        <v>603</v>
      </c>
      <c r="B8400" s="4">
        <v>69</v>
      </c>
      <c r="C8400" s="4">
        <v>69</v>
      </c>
      <c r="D8400" s="4">
        <v>435</v>
      </c>
      <c r="E8400" s="4" t="s">
        <v>861</v>
      </c>
      <c r="F8400" s="4" t="s">
        <v>909</v>
      </c>
      <c r="G8400" s="4" t="s">
        <v>1351</v>
      </c>
      <c r="H8400" s="30">
        <v>0</v>
      </c>
      <c r="I8400" s="4"/>
      <c r="J8400" s="4" t="s">
        <v>856</v>
      </c>
      <c r="K8400" s="4"/>
      <c r="L8400" s="4">
        <v>1</v>
      </c>
      <c r="M8400" s="4" t="s">
        <v>1447</v>
      </c>
      <c r="N8400" s="4"/>
    </row>
    <row r="8401" spans="1:14" hidden="1" x14ac:dyDescent="0.3">
      <c r="A8401" s="4" t="s">
        <v>603</v>
      </c>
      <c r="B8401" s="4">
        <v>69</v>
      </c>
      <c r="C8401" s="4">
        <v>69</v>
      </c>
      <c r="D8401" s="4">
        <v>435</v>
      </c>
      <c r="E8401" s="4" t="s">
        <v>861</v>
      </c>
      <c r="F8401" s="4" t="s">
        <v>910</v>
      </c>
      <c r="G8401" s="4" t="s">
        <v>1351</v>
      </c>
      <c r="H8401" s="30">
        <v>0</v>
      </c>
      <c r="I8401" s="4"/>
      <c r="J8401" s="4" t="s">
        <v>856</v>
      </c>
      <c r="K8401" s="4"/>
      <c r="L8401" s="4">
        <v>1</v>
      </c>
      <c r="M8401" s="4" t="s">
        <v>1447</v>
      </c>
      <c r="N8401" s="4"/>
    </row>
    <row r="8402" spans="1:14" hidden="1" x14ac:dyDescent="0.3">
      <c r="A8402" s="4" t="s">
        <v>603</v>
      </c>
      <c r="B8402" s="4">
        <v>69</v>
      </c>
      <c r="C8402" s="4">
        <v>69</v>
      </c>
      <c r="D8402" s="4">
        <v>435</v>
      </c>
      <c r="E8402" s="4" t="s">
        <v>861</v>
      </c>
      <c r="F8402" s="4" t="s">
        <v>911</v>
      </c>
      <c r="G8402" s="4" t="s">
        <v>1351</v>
      </c>
      <c r="H8402" s="30">
        <v>0</v>
      </c>
      <c r="I8402" s="4"/>
      <c r="J8402" s="4" t="s">
        <v>856</v>
      </c>
      <c r="K8402" s="4"/>
      <c r="L8402" s="4">
        <v>1</v>
      </c>
      <c r="M8402" s="4" t="s">
        <v>1447</v>
      </c>
      <c r="N8402" s="4"/>
    </row>
    <row r="8403" spans="1:14" hidden="1" x14ac:dyDescent="0.3">
      <c r="A8403" s="4" t="s">
        <v>603</v>
      </c>
      <c r="B8403" s="4">
        <v>69</v>
      </c>
      <c r="C8403" s="4">
        <v>69</v>
      </c>
      <c r="D8403" s="4">
        <v>435</v>
      </c>
      <c r="E8403" s="4" t="s">
        <v>861</v>
      </c>
      <c r="F8403" s="4" t="s">
        <v>916</v>
      </c>
      <c r="G8403" s="4" t="s">
        <v>1351</v>
      </c>
      <c r="H8403" s="30">
        <v>0</v>
      </c>
      <c r="I8403" s="4"/>
      <c r="J8403" s="4" t="s">
        <v>856</v>
      </c>
      <c r="K8403" s="4"/>
      <c r="L8403" s="4">
        <v>1</v>
      </c>
      <c r="M8403" s="4" t="s">
        <v>1447</v>
      </c>
      <c r="N8403" s="4"/>
    </row>
    <row r="8404" spans="1:14" hidden="1" x14ac:dyDescent="0.3">
      <c r="A8404" s="4" t="s">
        <v>603</v>
      </c>
      <c r="B8404" s="4">
        <v>69</v>
      </c>
      <c r="C8404" s="4">
        <v>69</v>
      </c>
      <c r="D8404" s="4">
        <v>435</v>
      </c>
      <c r="E8404" s="4" t="s">
        <v>861</v>
      </c>
      <c r="F8404" s="4" t="s">
        <v>921</v>
      </c>
      <c r="G8404" s="4" t="s">
        <v>1351</v>
      </c>
      <c r="H8404" s="30">
        <v>0</v>
      </c>
      <c r="I8404" s="4"/>
      <c r="J8404" s="4" t="s">
        <v>856</v>
      </c>
      <c r="K8404" s="4"/>
      <c r="L8404" s="4">
        <v>1</v>
      </c>
      <c r="M8404" s="4" t="s">
        <v>1447</v>
      </c>
      <c r="N8404" s="4"/>
    </row>
    <row r="8405" spans="1:14" hidden="1" x14ac:dyDescent="0.3">
      <c r="A8405" s="4" t="s">
        <v>603</v>
      </c>
      <c r="B8405" s="4">
        <v>69</v>
      </c>
      <c r="C8405" s="4">
        <v>69</v>
      </c>
      <c r="D8405" s="4">
        <v>435</v>
      </c>
      <c r="E8405" s="4" t="s">
        <v>861</v>
      </c>
      <c r="F8405" s="4" t="s">
        <v>1144</v>
      </c>
      <c r="G8405" s="4" t="s">
        <v>1351</v>
      </c>
      <c r="H8405" s="30">
        <v>0</v>
      </c>
      <c r="I8405" s="4"/>
      <c r="J8405" s="4" t="s">
        <v>856</v>
      </c>
      <c r="K8405" s="4"/>
      <c r="L8405" s="4">
        <v>1</v>
      </c>
      <c r="M8405" s="4" t="s">
        <v>1447</v>
      </c>
      <c r="N8405" s="4"/>
    </row>
    <row r="8406" spans="1:14" hidden="1" x14ac:dyDescent="0.3">
      <c r="A8406" s="4" t="s">
        <v>603</v>
      </c>
      <c r="B8406" s="4">
        <v>69</v>
      </c>
      <c r="C8406" s="4">
        <v>69</v>
      </c>
      <c r="D8406" s="4">
        <v>435</v>
      </c>
      <c r="E8406" s="4" t="s">
        <v>861</v>
      </c>
      <c r="F8406" s="12" t="s">
        <v>922</v>
      </c>
      <c r="G8406" s="4" t="s">
        <v>963</v>
      </c>
      <c r="H8406" s="30">
        <v>14.305</v>
      </c>
      <c r="I8406" s="4"/>
      <c r="J8406" s="4" t="s">
        <v>856</v>
      </c>
      <c r="K8406" s="4"/>
      <c r="L8406" s="4">
        <v>1</v>
      </c>
      <c r="M8406" s="4" t="s">
        <v>1447</v>
      </c>
      <c r="N8406" s="4"/>
    </row>
    <row r="8407" spans="1:14" hidden="1" x14ac:dyDescent="0.3">
      <c r="A8407" s="4" t="s">
        <v>603</v>
      </c>
      <c r="B8407" s="4">
        <v>69</v>
      </c>
      <c r="C8407" s="4">
        <v>69</v>
      </c>
      <c r="D8407" s="4">
        <v>435</v>
      </c>
      <c r="E8407" s="4" t="s">
        <v>861</v>
      </c>
      <c r="F8407" s="12" t="s">
        <v>904</v>
      </c>
      <c r="G8407" s="4" t="s">
        <v>963</v>
      </c>
      <c r="H8407" s="30">
        <v>6.0660000000000016</v>
      </c>
      <c r="I8407" s="4"/>
      <c r="J8407" s="4" t="s">
        <v>856</v>
      </c>
      <c r="K8407" s="4"/>
      <c r="L8407" s="4">
        <v>1</v>
      </c>
      <c r="M8407" s="4" t="s">
        <v>1447</v>
      </c>
      <c r="N8407" s="4"/>
    </row>
    <row r="8408" spans="1:14" hidden="1" x14ac:dyDescent="0.3">
      <c r="A8408" s="4" t="s">
        <v>603</v>
      </c>
      <c r="B8408" s="4">
        <v>69</v>
      </c>
      <c r="C8408" s="4">
        <v>69</v>
      </c>
      <c r="D8408" s="4">
        <v>435</v>
      </c>
      <c r="E8408" s="4" t="s">
        <v>861</v>
      </c>
      <c r="F8408" s="12" t="s">
        <v>905</v>
      </c>
      <c r="G8408" s="4" t="s">
        <v>963</v>
      </c>
      <c r="H8408" s="30">
        <v>8.6929999999999996</v>
      </c>
      <c r="I8408" s="4"/>
      <c r="J8408" s="4" t="s">
        <v>856</v>
      </c>
      <c r="K8408" s="4"/>
      <c r="L8408" s="4">
        <v>1</v>
      </c>
      <c r="M8408" s="4" t="s">
        <v>1447</v>
      </c>
      <c r="N8408" s="4"/>
    </row>
    <row r="8409" spans="1:14" hidden="1" x14ac:dyDescent="0.3">
      <c r="A8409" s="4" t="s">
        <v>603</v>
      </c>
      <c r="B8409" s="4">
        <v>69</v>
      </c>
      <c r="C8409" s="4">
        <v>69</v>
      </c>
      <c r="D8409" s="4">
        <v>435</v>
      </c>
      <c r="E8409" s="4" t="s">
        <v>861</v>
      </c>
      <c r="F8409" s="12" t="s">
        <v>906</v>
      </c>
      <c r="G8409" s="4" t="s">
        <v>963</v>
      </c>
      <c r="H8409" s="30">
        <v>0.91100000000000003</v>
      </c>
      <c r="I8409" s="4"/>
      <c r="J8409" s="4" t="s">
        <v>856</v>
      </c>
      <c r="K8409" s="4"/>
      <c r="L8409" s="4">
        <v>1</v>
      </c>
      <c r="M8409" s="4" t="s">
        <v>1447</v>
      </c>
      <c r="N8409" s="4"/>
    </row>
    <row r="8410" spans="1:14" hidden="1" x14ac:dyDescent="0.3">
      <c r="A8410" s="4" t="s">
        <v>603</v>
      </c>
      <c r="B8410" s="4">
        <v>69</v>
      </c>
      <c r="C8410" s="4">
        <v>69</v>
      </c>
      <c r="D8410" s="4">
        <v>435</v>
      </c>
      <c r="E8410" s="4" t="s">
        <v>861</v>
      </c>
      <c r="F8410" s="12" t="s">
        <v>903</v>
      </c>
      <c r="G8410" s="4" t="s">
        <v>963</v>
      </c>
      <c r="H8410" s="30">
        <v>1.163</v>
      </c>
      <c r="I8410" s="4"/>
      <c r="J8410" s="4" t="s">
        <v>856</v>
      </c>
      <c r="K8410" s="4"/>
      <c r="L8410" s="4">
        <v>1</v>
      </c>
      <c r="M8410" s="4" t="s">
        <v>1447</v>
      </c>
      <c r="N8410" s="4"/>
    </row>
    <row r="8411" spans="1:14" hidden="1" x14ac:dyDescent="0.3">
      <c r="A8411" s="4" t="s">
        <v>603</v>
      </c>
      <c r="B8411" s="4">
        <v>69</v>
      </c>
      <c r="C8411" s="4">
        <v>69</v>
      </c>
      <c r="D8411" s="4">
        <v>435</v>
      </c>
      <c r="E8411" s="4" t="s">
        <v>861</v>
      </c>
      <c r="F8411" s="12" t="s">
        <v>907</v>
      </c>
      <c r="G8411" s="4" t="s">
        <v>963</v>
      </c>
      <c r="H8411" s="30">
        <v>1.901</v>
      </c>
      <c r="I8411" s="4"/>
      <c r="J8411" s="4" t="s">
        <v>856</v>
      </c>
      <c r="K8411" s="4"/>
      <c r="L8411" s="4">
        <v>1</v>
      </c>
      <c r="M8411" s="4" t="s">
        <v>1447</v>
      </c>
      <c r="N8411" s="4"/>
    </row>
    <row r="8412" spans="1:14" hidden="1" x14ac:dyDescent="0.3">
      <c r="A8412" s="4" t="s">
        <v>603</v>
      </c>
      <c r="B8412" s="4">
        <v>69</v>
      </c>
      <c r="C8412" s="4">
        <v>69</v>
      </c>
      <c r="D8412" s="4">
        <v>435</v>
      </c>
      <c r="E8412" s="4" t="s">
        <v>861</v>
      </c>
      <c r="F8412" s="12" t="s">
        <v>908</v>
      </c>
      <c r="G8412" s="4" t="s">
        <v>963</v>
      </c>
      <c r="H8412" s="30">
        <v>3.7399999999999998</v>
      </c>
      <c r="I8412" s="4"/>
      <c r="J8412" s="4" t="s">
        <v>856</v>
      </c>
      <c r="K8412" s="4"/>
      <c r="L8412" s="4">
        <v>1</v>
      </c>
      <c r="M8412" s="4" t="s">
        <v>1447</v>
      </c>
      <c r="N8412" s="4"/>
    </row>
    <row r="8413" spans="1:14" hidden="1" x14ac:dyDescent="0.3">
      <c r="A8413" s="4" t="s">
        <v>603</v>
      </c>
      <c r="B8413" s="4">
        <v>69</v>
      </c>
      <c r="C8413" s="4">
        <v>69</v>
      </c>
      <c r="D8413" s="4">
        <v>435</v>
      </c>
      <c r="E8413" s="4" t="s">
        <v>861</v>
      </c>
      <c r="F8413" s="12" t="s">
        <v>909</v>
      </c>
      <c r="G8413" s="4" t="s">
        <v>963</v>
      </c>
      <c r="H8413" s="30">
        <v>2.9319999999999999</v>
      </c>
      <c r="I8413" s="4"/>
      <c r="J8413" s="4" t="s">
        <v>856</v>
      </c>
      <c r="K8413" s="4"/>
      <c r="L8413" s="4">
        <v>1</v>
      </c>
      <c r="M8413" s="4" t="s">
        <v>1447</v>
      </c>
      <c r="N8413" s="4"/>
    </row>
    <row r="8414" spans="1:14" hidden="1" x14ac:dyDescent="0.3">
      <c r="A8414" s="4" t="s">
        <v>603</v>
      </c>
      <c r="B8414" s="4">
        <v>69</v>
      </c>
      <c r="C8414" s="4">
        <v>69</v>
      </c>
      <c r="D8414" s="4">
        <v>435</v>
      </c>
      <c r="E8414" s="4" t="s">
        <v>861</v>
      </c>
      <c r="F8414" s="12" t="s">
        <v>910</v>
      </c>
      <c r="G8414" s="4" t="s">
        <v>963</v>
      </c>
      <c r="H8414" s="30">
        <v>2.008</v>
      </c>
      <c r="I8414" s="4"/>
      <c r="J8414" s="4" t="s">
        <v>856</v>
      </c>
      <c r="K8414" s="4"/>
      <c r="L8414" s="4">
        <v>1</v>
      </c>
      <c r="M8414" s="4" t="s">
        <v>1447</v>
      </c>
      <c r="N8414" s="4"/>
    </row>
    <row r="8415" spans="1:14" hidden="1" x14ac:dyDescent="0.3">
      <c r="A8415" s="4" t="s">
        <v>603</v>
      </c>
      <c r="B8415" s="4">
        <v>69</v>
      </c>
      <c r="C8415" s="4">
        <v>69</v>
      </c>
      <c r="D8415" s="4">
        <v>435</v>
      </c>
      <c r="E8415" s="4" t="s">
        <v>861</v>
      </c>
      <c r="F8415" s="12" t="s">
        <v>911</v>
      </c>
      <c r="G8415" s="4" t="s">
        <v>963</v>
      </c>
      <c r="H8415" s="30">
        <v>2.827</v>
      </c>
      <c r="I8415" s="4"/>
      <c r="J8415" s="4" t="s">
        <v>856</v>
      </c>
      <c r="K8415" s="4"/>
      <c r="L8415" s="4">
        <v>1</v>
      </c>
      <c r="M8415" s="4" t="s">
        <v>1447</v>
      </c>
      <c r="N8415" s="4"/>
    </row>
    <row r="8416" spans="1:14" hidden="1" x14ac:dyDescent="0.3">
      <c r="A8416" s="4" t="s">
        <v>603</v>
      </c>
      <c r="B8416" s="4">
        <v>69</v>
      </c>
      <c r="C8416" s="4">
        <v>69</v>
      </c>
      <c r="D8416" s="4">
        <v>435</v>
      </c>
      <c r="E8416" s="4" t="s">
        <v>861</v>
      </c>
      <c r="F8416" s="12" t="s">
        <v>916</v>
      </c>
      <c r="G8416" s="4" t="s">
        <v>963</v>
      </c>
      <c r="H8416" s="30">
        <v>1.8770000000000002</v>
      </c>
      <c r="I8416" s="4"/>
      <c r="J8416" s="4" t="s">
        <v>856</v>
      </c>
      <c r="K8416" s="4"/>
      <c r="L8416" s="4">
        <v>1</v>
      </c>
      <c r="M8416" s="4" t="s">
        <v>1447</v>
      </c>
      <c r="N8416" s="4"/>
    </row>
    <row r="8417" spans="1:14" hidden="1" x14ac:dyDescent="0.3">
      <c r="A8417" s="4" t="s">
        <v>603</v>
      </c>
      <c r="B8417" s="4">
        <v>69</v>
      </c>
      <c r="C8417" s="4">
        <v>69</v>
      </c>
      <c r="D8417" s="4">
        <v>435</v>
      </c>
      <c r="E8417" s="4" t="s">
        <v>861</v>
      </c>
      <c r="F8417" s="12" t="s">
        <v>921</v>
      </c>
      <c r="G8417" s="4" t="s">
        <v>963</v>
      </c>
      <c r="H8417" s="30">
        <v>1.4519999999999997</v>
      </c>
      <c r="I8417" s="4"/>
      <c r="J8417" s="4" t="s">
        <v>856</v>
      </c>
      <c r="K8417" s="4"/>
      <c r="L8417" s="4">
        <v>1</v>
      </c>
      <c r="M8417" s="4" t="s">
        <v>1447</v>
      </c>
      <c r="N8417" s="4"/>
    </row>
    <row r="8418" spans="1:14" hidden="1" x14ac:dyDescent="0.3">
      <c r="A8418" s="4" t="s">
        <v>603</v>
      </c>
      <c r="B8418" s="4">
        <v>69</v>
      </c>
      <c r="C8418" s="4">
        <v>69</v>
      </c>
      <c r="D8418" s="4">
        <v>435</v>
      </c>
      <c r="E8418" s="4" t="s">
        <v>861</v>
      </c>
      <c r="F8418" s="12" t="s">
        <v>1144</v>
      </c>
      <c r="G8418" s="4" t="s">
        <v>963</v>
      </c>
      <c r="H8418" s="30">
        <v>2.14</v>
      </c>
      <c r="I8418" s="4"/>
      <c r="J8418" s="4" t="s">
        <v>856</v>
      </c>
      <c r="K8418" s="4"/>
      <c r="L8418" s="4">
        <v>1</v>
      </c>
      <c r="M8418" s="4" t="s">
        <v>1447</v>
      </c>
      <c r="N8418" s="4"/>
    </row>
    <row r="8419" spans="1:14" hidden="1" x14ac:dyDescent="0.3">
      <c r="A8419" s="4" t="s">
        <v>603</v>
      </c>
      <c r="B8419" s="4">
        <v>69</v>
      </c>
      <c r="C8419" s="4">
        <v>69</v>
      </c>
      <c r="D8419" s="4">
        <v>435</v>
      </c>
      <c r="E8419" s="4" t="s">
        <v>861</v>
      </c>
      <c r="F8419" s="12" t="s">
        <v>922</v>
      </c>
      <c r="G8419" s="4" t="s">
        <v>2227</v>
      </c>
      <c r="H8419" s="30">
        <v>62.826999999999998</v>
      </c>
      <c r="I8419" s="4"/>
      <c r="J8419" s="4" t="s">
        <v>856</v>
      </c>
      <c r="K8419" s="4"/>
      <c r="L8419" s="4">
        <v>1</v>
      </c>
      <c r="M8419" s="4" t="s">
        <v>1447</v>
      </c>
      <c r="N8419" s="4"/>
    </row>
    <row r="8420" spans="1:14" hidden="1" x14ac:dyDescent="0.3">
      <c r="A8420" s="4" t="s">
        <v>603</v>
      </c>
      <c r="B8420" s="4">
        <v>69</v>
      </c>
      <c r="C8420" s="4">
        <v>69</v>
      </c>
      <c r="D8420" s="4">
        <v>435</v>
      </c>
      <c r="E8420" s="4" t="s">
        <v>861</v>
      </c>
      <c r="F8420" s="12" t="s">
        <v>904</v>
      </c>
      <c r="G8420" s="4" t="s">
        <v>2227</v>
      </c>
      <c r="H8420" s="30">
        <v>66.915000000000006</v>
      </c>
      <c r="I8420" s="4"/>
      <c r="J8420" s="4" t="s">
        <v>856</v>
      </c>
      <c r="K8420" s="4"/>
      <c r="L8420" s="4">
        <v>1</v>
      </c>
      <c r="M8420" s="4" t="s">
        <v>1447</v>
      </c>
      <c r="N8420" s="4"/>
    </row>
    <row r="8421" spans="1:14" hidden="1" x14ac:dyDescent="0.3">
      <c r="A8421" s="4" t="s">
        <v>603</v>
      </c>
      <c r="B8421" s="4">
        <v>69</v>
      </c>
      <c r="C8421" s="4">
        <v>69</v>
      </c>
      <c r="D8421" s="4">
        <v>435</v>
      </c>
      <c r="E8421" s="4" t="s">
        <v>861</v>
      </c>
      <c r="F8421" s="12" t="s">
        <v>905</v>
      </c>
      <c r="G8421" s="4" t="s">
        <v>2227</v>
      </c>
      <c r="H8421" s="30">
        <v>66.35499999999999</v>
      </c>
      <c r="I8421" s="4"/>
      <c r="J8421" s="4" t="s">
        <v>856</v>
      </c>
      <c r="K8421" s="4"/>
      <c r="L8421" s="4">
        <v>1</v>
      </c>
      <c r="M8421" s="4" t="s">
        <v>1447</v>
      </c>
      <c r="N8421" s="4"/>
    </row>
    <row r="8422" spans="1:14" hidden="1" x14ac:dyDescent="0.3">
      <c r="A8422" s="4" t="s">
        <v>603</v>
      </c>
      <c r="B8422" s="4">
        <v>69</v>
      </c>
      <c r="C8422" s="4">
        <v>69</v>
      </c>
      <c r="D8422" s="4">
        <v>435</v>
      </c>
      <c r="E8422" s="4" t="s">
        <v>861</v>
      </c>
      <c r="F8422" s="12" t="s">
        <v>906</v>
      </c>
      <c r="G8422" s="4" t="s">
        <v>2227</v>
      </c>
      <c r="H8422" s="30">
        <v>69.233000000000004</v>
      </c>
      <c r="I8422" s="4"/>
      <c r="J8422" s="4" t="s">
        <v>856</v>
      </c>
      <c r="K8422" s="4"/>
      <c r="L8422" s="4">
        <v>1</v>
      </c>
      <c r="M8422" s="4" t="s">
        <v>1447</v>
      </c>
      <c r="N8422" s="4"/>
    </row>
    <row r="8423" spans="1:14" hidden="1" x14ac:dyDescent="0.3">
      <c r="A8423" s="4" t="s">
        <v>603</v>
      </c>
      <c r="B8423" s="4">
        <v>69</v>
      </c>
      <c r="C8423" s="4">
        <v>69</v>
      </c>
      <c r="D8423" s="4">
        <v>435</v>
      </c>
      <c r="E8423" s="4" t="s">
        <v>861</v>
      </c>
      <c r="F8423" s="12" t="s">
        <v>903</v>
      </c>
      <c r="G8423" s="4" t="s">
        <v>2227</v>
      </c>
      <c r="H8423" s="30">
        <v>67.62700000000001</v>
      </c>
      <c r="I8423" s="4"/>
      <c r="J8423" s="4" t="s">
        <v>856</v>
      </c>
      <c r="K8423" s="4"/>
      <c r="L8423" s="4">
        <v>1</v>
      </c>
      <c r="M8423" s="4" t="s">
        <v>1447</v>
      </c>
      <c r="N8423" s="4"/>
    </row>
    <row r="8424" spans="1:14" hidden="1" x14ac:dyDescent="0.3">
      <c r="A8424" s="4" t="s">
        <v>603</v>
      </c>
      <c r="B8424" s="4">
        <v>69</v>
      </c>
      <c r="C8424" s="4">
        <v>69</v>
      </c>
      <c r="D8424" s="4">
        <v>435</v>
      </c>
      <c r="E8424" s="4" t="s">
        <v>861</v>
      </c>
      <c r="F8424" s="12" t="s">
        <v>907</v>
      </c>
      <c r="G8424" s="4" t="s">
        <v>2227</v>
      </c>
      <c r="H8424" s="30">
        <v>70.227000000000004</v>
      </c>
      <c r="I8424" s="4"/>
      <c r="J8424" s="4" t="s">
        <v>856</v>
      </c>
      <c r="K8424" s="4"/>
      <c r="L8424" s="4">
        <v>1</v>
      </c>
      <c r="M8424" s="4" t="s">
        <v>1447</v>
      </c>
      <c r="N8424" s="4"/>
    </row>
    <row r="8425" spans="1:14" hidden="1" x14ac:dyDescent="0.3">
      <c r="A8425" s="4" t="s">
        <v>603</v>
      </c>
      <c r="B8425" s="4">
        <v>69</v>
      </c>
      <c r="C8425" s="4">
        <v>69</v>
      </c>
      <c r="D8425" s="4">
        <v>435</v>
      </c>
      <c r="E8425" s="4" t="s">
        <v>861</v>
      </c>
      <c r="F8425" s="12" t="s">
        <v>908</v>
      </c>
      <c r="G8425" s="4" t="s">
        <v>2227</v>
      </c>
      <c r="H8425" s="30">
        <v>67.406000000000006</v>
      </c>
      <c r="I8425" s="4"/>
      <c r="J8425" s="4" t="s">
        <v>856</v>
      </c>
      <c r="K8425" s="4"/>
      <c r="L8425" s="4">
        <v>1</v>
      </c>
      <c r="M8425" s="4" t="s">
        <v>1447</v>
      </c>
      <c r="N8425" s="4"/>
    </row>
    <row r="8426" spans="1:14" hidden="1" x14ac:dyDescent="0.3">
      <c r="A8426" s="4" t="s">
        <v>603</v>
      </c>
      <c r="B8426" s="4">
        <v>69</v>
      </c>
      <c r="C8426" s="4">
        <v>69</v>
      </c>
      <c r="D8426" s="4">
        <v>435</v>
      </c>
      <c r="E8426" s="4" t="s">
        <v>861</v>
      </c>
      <c r="F8426" s="12" t="s">
        <v>909</v>
      </c>
      <c r="G8426" s="4" t="s">
        <v>2227</v>
      </c>
      <c r="H8426" s="30">
        <v>69.160999999999987</v>
      </c>
      <c r="I8426" s="4"/>
      <c r="J8426" s="4" t="s">
        <v>856</v>
      </c>
      <c r="K8426" s="4"/>
      <c r="L8426" s="4">
        <v>1</v>
      </c>
      <c r="M8426" s="4" t="s">
        <v>1447</v>
      </c>
      <c r="N8426" s="4"/>
    </row>
    <row r="8427" spans="1:14" hidden="1" x14ac:dyDescent="0.3">
      <c r="A8427" s="4" t="s">
        <v>603</v>
      </c>
      <c r="B8427" s="4">
        <v>69</v>
      </c>
      <c r="C8427" s="4">
        <v>69</v>
      </c>
      <c r="D8427" s="4">
        <v>435</v>
      </c>
      <c r="E8427" s="4" t="s">
        <v>861</v>
      </c>
      <c r="F8427" s="12" t="s">
        <v>910</v>
      </c>
      <c r="G8427" s="4" t="s">
        <v>2227</v>
      </c>
      <c r="H8427" s="30">
        <v>71.623999999999995</v>
      </c>
      <c r="I8427" s="4"/>
      <c r="J8427" s="4" t="s">
        <v>856</v>
      </c>
      <c r="K8427" s="4"/>
      <c r="L8427" s="4">
        <v>1</v>
      </c>
      <c r="M8427" s="4" t="s">
        <v>1447</v>
      </c>
      <c r="N8427" s="4"/>
    </row>
    <row r="8428" spans="1:14" hidden="1" x14ac:dyDescent="0.3">
      <c r="A8428" s="4" t="s">
        <v>603</v>
      </c>
      <c r="B8428" s="4">
        <v>69</v>
      </c>
      <c r="C8428" s="4">
        <v>69</v>
      </c>
      <c r="D8428" s="4">
        <v>435</v>
      </c>
      <c r="E8428" s="4" t="s">
        <v>861</v>
      </c>
      <c r="F8428" s="12" t="s">
        <v>911</v>
      </c>
      <c r="G8428" s="4" t="s">
        <v>2227</v>
      </c>
      <c r="H8428" s="30">
        <v>71.912999999999997</v>
      </c>
      <c r="I8428" s="4"/>
      <c r="J8428" s="4" t="s">
        <v>856</v>
      </c>
      <c r="K8428" s="4"/>
      <c r="L8428" s="4">
        <v>1</v>
      </c>
      <c r="M8428" s="4" t="s">
        <v>1447</v>
      </c>
      <c r="N8428" s="4"/>
    </row>
    <row r="8429" spans="1:14" hidden="1" x14ac:dyDescent="0.3">
      <c r="A8429" s="4" t="s">
        <v>603</v>
      </c>
      <c r="B8429" s="4">
        <v>69</v>
      </c>
      <c r="C8429" s="4">
        <v>69</v>
      </c>
      <c r="D8429" s="4">
        <v>435</v>
      </c>
      <c r="E8429" s="4" t="s">
        <v>861</v>
      </c>
      <c r="F8429" s="12" t="s">
        <v>916</v>
      </c>
      <c r="G8429" s="4" t="s">
        <v>2227</v>
      </c>
      <c r="H8429" s="30">
        <v>70.726999999999975</v>
      </c>
      <c r="I8429" s="4"/>
      <c r="J8429" s="4" t="s">
        <v>856</v>
      </c>
      <c r="K8429" s="4"/>
      <c r="L8429" s="4">
        <v>1</v>
      </c>
      <c r="M8429" s="4" t="s">
        <v>1447</v>
      </c>
      <c r="N8429" s="4"/>
    </row>
    <row r="8430" spans="1:14" hidden="1" x14ac:dyDescent="0.3">
      <c r="A8430" s="4" t="s">
        <v>603</v>
      </c>
      <c r="B8430" s="4">
        <v>69</v>
      </c>
      <c r="C8430" s="4">
        <v>69</v>
      </c>
      <c r="D8430" s="4">
        <v>435</v>
      </c>
      <c r="E8430" s="4" t="s">
        <v>861</v>
      </c>
      <c r="F8430" s="12" t="s">
        <v>921</v>
      </c>
      <c r="G8430" s="4" t="s">
        <v>2227</v>
      </c>
      <c r="H8430" s="30">
        <v>70.44</v>
      </c>
      <c r="I8430" s="4"/>
      <c r="J8430" s="4" t="s">
        <v>856</v>
      </c>
      <c r="K8430" s="4"/>
      <c r="L8430" s="4">
        <v>1</v>
      </c>
      <c r="M8430" s="4" t="s">
        <v>1447</v>
      </c>
      <c r="N8430" s="4"/>
    </row>
    <row r="8431" spans="1:14" hidden="1" x14ac:dyDescent="0.3">
      <c r="A8431" s="4" t="s">
        <v>603</v>
      </c>
      <c r="B8431" s="4">
        <v>69</v>
      </c>
      <c r="C8431" s="4">
        <v>69</v>
      </c>
      <c r="D8431" s="4">
        <v>435</v>
      </c>
      <c r="E8431" s="4" t="s">
        <v>861</v>
      </c>
      <c r="F8431" s="12" t="s">
        <v>1144</v>
      </c>
      <c r="G8431" s="4" t="s">
        <v>2227</v>
      </c>
      <c r="H8431" s="30">
        <v>69.822000000000003</v>
      </c>
      <c r="I8431" s="4"/>
      <c r="J8431" s="4" t="s">
        <v>856</v>
      </c>
      <c r="K8431" s="4"/>
      <c r="L8431" s="4">
        <v>1</v>
      </c>
      <c r="M8431" s="4" t="s">
        <v>1447</v>
      </c>
      <c r="N8431" s="4"/>
    </row>
    <row r="8432" spans="1:14" hidden="1" x14ac:dyDescent="0.3">
      <c r="A8432" s="4" t="s">
        <v>603</v>
      </c>
      <c r="B8432" s="4">
        <v>69</v>
      </c>
      <c r="C8432" s="4">
        <v>69</v>
      </c>
      <c r="D8432" s="4">
        <v>435</v>
      </c>
      <c r="E8432" s="4" t="s">
        <v>861</v>
      </c>
      <c r="F8432" s="12" t="s">
        <v>922</v>
      </c>
      <c r="G8432" s="4" t="s">
        <v>2230</v>
      </c>
      <c r="H8432" s="30">
        <v>22.871000000000006</v>
      </c>
      <c r="I8432" s="4"/>
      <c r="J8432" s="4" t="s">
        <v>856</v>
      </c>
      <c r="K8432" s="4"/>
      <c r="L8432" s="4">
        <v>1</v>
      </c>
      <c r="M8432" s="4" t="s">
        <v>1447</v>
      </c>
      <c r="N8432" s="4"/>
    </row>
    <row r="8433" spans="1:14" hidden="1" x14ac:dyDescent="0.3">
      <c r="A8433" s="4" t="s">
        <v>603</v>
      </c>
      <c r="B8433" s="4">
        <v>69</v>
      </c>
      <c r="C8433" s="4">
        <v>69</v>
      </c>
      <c r="D8433" s="4">
        <v>435</v>
      </c>
      <c r="E8433" s="4" t="s">
        <v>861</v>
      </c>
      <c r="F8433" s="12" t="s">
        <v>904</v>
      </c>
      <c r="G8433" s="4" t="s">
        <v>2230</v>
      </c>
      <c r="H8433" s="30">
        <v>27.021000000000001</v>
      </c>
      <c r="I8433" s="4"/>
      <c r="J8433" s="4" t="s">
        <v>856</v>
      </c>
      <c r="K8433" s="4"/>
      <c r="L8433" s="4">
        <v>1</v>
      </c>
      <c r="M8433" s="4" t="s">
        <v>1447</v>
      </c>
      <c r="N8433" s="4"/>
    </row>
    <row r="8434" spans="1:14" hidden="1" x14ac:dyDescent="0.3">
      <c r="A8434" s="4" t="s">
        <v>603</v>
      </c>
      <c r="B8434" s="4">
        <v>69</v>
      </c>
      <c r="C8434" s="4">
        <v>69</v>
      </c>
      <c r="D8434" s="4">
        <v>435</v>
      </c>
      <c r="E8434" s="4" t="s">
        <v>861</v>
      </c>
      <c r="F8434" s="12" t="s">
        <v>905</v>
      </c>
      <c r="G8434" s="4" t="s">
        <v>2230</v>
      </c>
      <c r="H8434" s="30">
        <v>24.950999999999997</v>
      </c>
      <c r="I8434" s="4"/>
      <c r="J8434" s="4" t="s">
        <v>856</v>
      </c>
      <c r="K8434" s="4"/>
      <c r="L8434" s="4">
        <v>1</v>
      </c>
      <c r="M8434" s="4" t="s">
        <v>1447</v>
      </c>
      <c r="N8434" s="4"/>
    </row>
    <row r="8435" spans="1:14" hidden="1" x14ac:dyDescent="0.3">
      <c r="A8435" s="4" t="s">
        <v>603</v>
      </c>
      <c r="B8435" s="4">
        <v>69</v>
      </c>
      <c r="C8435" s="4">
        <v>69</v>
      </c>
      <c r="D8435" s="4">
        <v>435</v>
      </c>
      <c r="E8435" s="4" t="s">
        <v>861</v>
      </c>
      <c r="F8435" s="12" t="s">
        <v>906</v>
      </c>
      <c r="G8435" s="4" t="s">
        <v>2230</v>
      </c>
      <c r="H8435" s="30">
        <v>29.856999999999996</v>
      </c>
      <c r="I8435" s="4"/>
      <c r="J8435" s="4" t="s">
        <v>856</v>
      </c>
      <c r="K8435" s="4"/>
      <c r="L8435" s="4">
        <v>1</v>
      </c>
      <c r="M8435" s="4" t="s">
        <v>1447</v>
      </c>
      <c r="N8435" s="4"/>
    </row>
    <row r="8436" spans="1:14" hidden="1" x14ac:dyDescent="0.3">
      <c r="A8436" s="4" t="s">
        <v>603</v>
      </c>
      <c r="B8436" s="4">
        <v>69</v>
      </c>
      <c r="C8436" s="4">
        <v>69</v>
      </c>
      <c r="D8436" s="4">
        <v>435</v>
      </c>
      <c r="E8436" s="4" t="s">
        <v>861</v>
      </c>
      <c r="F8436" s="12" t="s">
        <v>903</v>
      </c>
      <c r="G8436" s="4" t="s">
        <v>2230</v>
      </c>
      <c r="H8436" s="30">
        <v>31.210999999999999</v>
      </c>
      <c r="I8436" s="4"/>
      <c r="J8436" s="4" t="s">
        <v>856</v>
      </c>
      <c r="K8436" s="4"/>
      <c r="L8436" s="4">
        <v>1</v>
      </c>
      <c r="M8436" s="4" t="s">
        <v>1447</v>
      </c>
      <c r="N8436" s="4"/>
    </row>
    <row r="8437" spans="1:14" hidden="1" x14ac:dyDescent="0.3">
      <c r="A8437" s="4" t="s">
        <v>603</v>
      </c>
      <c r="B8437" s="4">
        <v>69</v>
      </c>
      <c r="C8437" s="4">
        <v>69</v>
      </c>
      <c r="D8437" s="4">
        <v>435</v>
      </c>
      <c r="E8437" s="4" t="s">
        <v>861</v>
      </c>
      <c r="F8437" s="12" t="s">
        <v>907</v>
      </c>
      <c r="G8437" s="4" t="s">
        <v>2230</v>
      </c>
      <c r="H8437" s="30">
        <v>27.876999999999999</v>
      </c>
      <c r="I8437" s="4"/>
      <c r="J8437" s="4" t="s">
        <v>856</v>
      </c>
      <c r="K8437" s="4"/>
      <c r="L8437" s="4">
        <v>1</v>
      </c>
      <c r="M8437" s="4" t="s">
        <v>1447</v>
      </c>
      <c r="N8437" s="4"/>
    </row>
    <row r="8438" spans="1:14" hidden="1" x14ac:dyDescent="0.3">
      <c r="A8438" s="4" t="s">
        <v>603</v>
      </c>
      <c r="B8438" s="4">
        <v>69</v>
      </c>
      <c r="C8438" s="4">
        <v>69</v>
      </c>
      <c r="D8438" s="4">
        <v>435</v>
      </c>
      <c r="E8438" s="4" t="s">
        <v>861</v>
      </c>
      <c r="F8438" s="12" t="s">
        <v>908</v>
      </c>
      <c r="G8438" s="4" t="s">
        <v>2230</v>
      </c>
      <c r="H8438" s="30">
        <v>28.855000000000004</v>
      </c>
      <c r="I8438" s="4"/>
      <c r="J8438" s="4" t="s">
        <v>856</v>
      </c>
      <c r="K8438" s="4"/>
      <c r="L8438" s="4">
        <v>1</v>
      </c>
      <c r="M8438" s="4" t="s">
        <v>1447</v>
      </c>
      <c r="N8438" s="4"/>
    </row>
    <row r="8439" spans="1:14" hidden="1" x14ac:dyDescent="0.3">
      <c r="A8439" s="4" t="s">
        <v>603</v>
      </c>
      <c r="B8439" s="4">
        <v>69</v>
      </c>
      <c r="C8439" s="4">
        <v>69</v>
      </c>
      <c r="D8439" s="4">
        <v>435</v>
      </c>
      <c r="E8439" s="4" t="s">
        <v>861</v>
      </c>
      <c r="F8439" s="12" t="s">
        <v>909</v>
      </c>
      <c r="G8439" s="4" t="s">
        <v>2230</v>
      </c>
      <c r="H8439" s="30">
        <v>27.908999999999999</v>
      </c>
      <c r="I8439" s="4"/>
      <c r="J8439" s="4" t="s">
        <v>856</v>
      </c>
      <c r="K8439" s="4"/>
      <c r="L8439" s="4">
        <v>1</v>
      </c>
      <c r="M8439" s="4" t="s">
        <v>1447</v>
      </c>
      <c r="N8439" s="4"/>
    </row>
    <row r="8440" spans="1:14" hidden="1" x14ac:dyDescent="0.3">
      <c r="A8440" s="4" t="s">
        <v>603</v>
      </c>
      <c r="B8440" s="4">
        <v>69</v>
      </c>
      <c r="C8440" s="4">
        <v>69</v>
      </c>
      <c r="D8440" s="4">
        <v>435</v>
      </c>
      <c r="E8440" s="4" t="s">
        <v>861</v>
      </c>
      <c r="F8440" s="12" t="s">
        <v>910</v>
      </c>
      <c r="G8440" s="4" t="s">
        <v>2230</v>
      </c>
      <c r="H8440" s="30">
        <v>26.373000000000005</v>
      </c>
      <c r="I8440" s="4"/>
      <c r="J8440" s="4" t="s">
        <v>856</v>
      </c>
      <c r="K8440" s="4"/>
      <c r="L8440" s="4">
        <v>1</v>
      </c>
      <c r="M8440" s="4" t="s">
        <v>1447</v>
      </c>
      <c r="N8440" s="4"/>
    </row>
    <row r="8441" spans="1:14" hidden="1" x14ac:dyDescent="0.3">
      <c r="A8441" s="4" t="s">
        <v>603</v>
      </c>
      <c r="B8441" s="4">
        <v>69</v>
      </c>
      <c r="C8441" s="4">
        <v>69</v>
      </c>
      <c r="D8441" s="4">
        <v>435</v>
      </c>
      <c r="E8441" s="4" t="s">
        <v>861</v>
      </c>
      <c r="F8441" s="12" t="s">
        <v>911</v>
      </c>
      <c r="G8441" s="4" t="s">
        <v>2230</v>
      </c>
      <c r="H8441" s="30">
        <v>25.261000000000003</v>
      </c>
      <c r="I8441" s="4"/>
      <c r="J8441" s="4" t="s">
        <v>856</v>
      </c>
      <c r="K8441" s="4"/>
      <c r="L8441" s="4">
        <v>1</v>
      </c>
      <c r="M8441" s="4" t="s">
        <v>1447</v>
      </c>
      <c r="N8441" s="4"/>
    </row>
    <row r="8442" spans="1:14" hidden="1" x14ac:dyDescent="0.3">
      <c r="A8442" s="4" t="s">
        <v>603</v>
      </c>
      <c r="B8442" s="4">
        <v>69</v>
      </c>
      <c r="C8442" s="4">
        <v>69</v>
      </c>
      <c r="D8442" s="4">
        <v>435</v>
      </c>
      <c r="E8442" s="4" t="s">
        <v>861</v>
      </c>
      <c r="F8442" s="12" t="s">
        <v>916</v>
      </c>
      <c r="G8442" s="4" t="s">
        <v>2230</v>
      </c>
      <c r="H8442" s="30">
        <v>27.402000000000001</v>
      </c>
      <c r="I8442" s="4"/>
      <c r="J8442" s="4" t="s">
        <v>856</v>
      </c>
      <c r="K8442" s="4"/>
      <c r="L8442" s="4">
        <v>1</v>
      </c>
      <c r="M8442" s="4" t="s">
        <v>1447</v>
      </c>
      <c r="N8442" s="4"/>
    </row>
    <row r="8443" spans="1:14" hidden="1" x14ac:dyDescent="0.3">
      <c r="A8443" s="4" t="s">
        <v>603</v>
      </c>
      <c r="B8443" s="4">
        <v>69</v>
      </c>
      <c r="C8443" s="4">
        <v>69</v>
      </c>
      <c r="D8443" s="4">
        <v>435</v>
      </c>
      <c r="E8443" s="4" t="s">
        <v>861</v>
      </c>
      <c r="F8443" s="12" t="s">
        <v>921</v>
      </c>
      <c r="G8443" s="4" t="s">
        <v>2230</v>
      </c>
      <c r="H8443" s="30">
        <v>28.107999999999997</v>
      </c>
      <c r="I8443" s="4"/>
      <c r="J8443" s="4" t="s">
        <v>856</v>
      </c>
      <c r="K8443" s="4"/>
      <c r="L8443" s="4">
        <v>1</v>
      </c>
      <c r="M8443" s="4" t="s">
        <v>1447</v>
      </c>
      <c r="N8443" s="4"/>
    </row>
    <row r="8444" spans="1:14" hidden="1" x14ac:dyDescent="0.3">
      <c r="A8444" s="4" t="s">
        <v>603</v>
      </c>
      <c r="B8444" s="4">
        <v>69</v>
      </c>
      <c r="C8444" s="4">
        <v>69</v>
      </c>
      <c r="D8444" s="4">
        <v>435</v>
      </c>
      <c r="E8444" s="4" t="s">
        <v>861</v>
      </c>
      <c r="F8444" s="12" t="s">
        <v>1144</v>
      </c>
      <c r="G8444" s="4" t="s">
        <v>2230</v>
      </c>
      <c r="H8444" s="30">
        <v>28.043000000000003</v>
      </c>
      <c r="I8444" s="4"/>
      <c r="J8444" s="4" t="s">
        <v>856</v>
      </c>
      <c r="K8444" s="4"/>
      <c r="L8444" s="4">
        <v>1</v>
      </c>
      <c r="M8444" s="4" t="s">
        <v>1447</v>
      </c>
      <c r="N8444" s="4"/>
    </row>
    <row r="8445" spans="1:14" hidden="1" x14ac:dyDescent="0.3">
      <c r="A8445" s="4" t="s">
        <v>603</v>
      </c>
      <c r="B8445" s="4">
        <v>69</v>
      </c>
      <c r="C8445" s="4">
        <v>69</v>
      </c>
      <c r="D8445" s="4">
        <v>435</v>
      </c>
      <c r="E8445" s="4" t="s">
        <v>861</v>
      </c>
      <c r="F8445" s="4" t="s">
        <v>922</v>
      </c>
      <c r="G8445" s="4" t="s">
        <v>943</v>
      </c>
      <c r="H8445" s="30">
        <v>85.698000000000008</v>
      </c>
      <c r="I8445" s="4"/>
      <c r="J8445" s="4" t="s">
        <v>856</v>
      </c>
      <c r="K8445" s="4"/>
      <c r="L8445" s="4">
        <v>1</v>
      </c>
      <c r="M8445" s="4" t="s">
        <v>1447</v>
      </c>
      <c r="N8445" s="4"/>
    </row>
    <row r="8446" spans="1:14" hidden="1" x14ac:dyDescent="0.3">
      <c r="A8446" s="4" t="s">
        <v>603</v>
      </c>
      <c r="B8446" s="4">
        <v>69</v>
      </c>
      <c r="C8446" s="4">
        <v>69</v>
      </c>
      <c r="D8446" s="4">
        <v>435</v>
      </c>
      <c r="E8446" s="4" t="s">
        <v>861</v>
      </c>
      <c r="F8446" s="4" t="s">
        <v>904</v>
      </c>
      <c r="G8446" s="4" t="s">
        <v>943</v>
      </c>
      <c r="H8446" s="30">
        <v>93.936000000000007</v>
      </c>
      <c r="I8446" s="4"/>
      <c r="J8446" s="4" t="s">
        <v>856</v>
      </c>
      <c r="K8446" s="4"/>
      <c r="L8446" s="4">
        <v>1</v>
      </c>
      <c r="M8446" s="4" t="s">
        <v>1447</v>
      </c>
      <c r="N8446" s="4"/>
    </row>
    <row r="8447" spans="1:14" hidden="1" x14ac:dyDescent="0.3">
      <c r="A8447" s="4" t="s">
        <v>603</v>
      </c>
      <c r="B8447" s="4">
        <v>69</v>
      </c>
      <c r="C8447" s="4">
        <v>69</v>
      </c>
      <c r="D8447" s="4">
        <v>435</v>
      </c>
      <c r="E8447" s="4" t="s">
        <v>861</v>
      </c>
      <c r="F8447" s="4" t="s">
        <v>905</v>
      </c>
      <c r="G8447" s="4" t="s">
        <v>943</v>
      </c>
      <c r="H8447" s="30">
        <v>91.305999999999983</v>
      </c>
      <c r="I8447" s="4"/>
      <c r="J8447" s="4" t="s">
        <v>856</v>
      </c>
      <c r="K8447" s="4"/>
      <c r="L8447" s="4">
        <v>1</v>
      </c>
      <c r="M8447" s="4" t="s">
        <v>1447</v>
      </c>
      <c r="N8447" s="4"/>
    </row>
    <row r="8448" spans="1:14" hidden="1" x14ac:dyDescent="0.3">
      <c r="A8448" s="4" t="s">
        <v>603</v>
      </c>
      <c r="B8448" s="4">
        <v>69</v>
      </c>
      <c r="C8448" s="4">
        <v>69</v>
      </c>
      <c r="D8448" s="4">
        <v>435</v>
      </c>
      <c r="E8448" s="4" t="s">
        <v>861</v>
      </c>
      <c r="F8448" s="4" t="s">
        <v>906</v>
      </c>
      <c r="G8448" s="4" t="s">
        <v>943</v>
      </c>
      <c r="H8448" s="30">
        <v>99.09</v>
      </c>
      <c r="I8448" s="4"/>
      <c r="J8448" s="4" t="s">
        <v>856</v>
      </c>
      <c r="K8448" s="4"/>
      <c r="L8448" s="4">
        <v>1</v>
      </c>
      <c r="M8448" s="4" t="s">
        <v>1447</v>
      </c>
      <c r="N8448" s="4"/>
    </row>
    <row r="8449" spans="1:14" hidden="1" x14ac:dyDescent="0.3">
      <c r="A8449" s="4" t="s">
        <v>603</v>
      </c>
      <c r="B8449" s="4">
        <v>69</v>
      </c>
      <c r="C8449" s="4">
        <v>69</v>
      </c>
      <c r="D8449" s="4">
        <v>435</v>
      </c>
      <c r="E8449" s="4" t="s">
        <v>861</v>
      </c>
      <c r="F8449" s="4" t="s">
        <v>903</v>
      </c>
      <c r="G8449" s="4" t="s">
        <v>943</v>
      </c>
      <c r="H8449" s="30">
        <v>98.838000000000008</v>
      </c>
      <c r="I8449" s="4"/>
      <c r="J8449" s="4" t="s">
        <v>856</v>
      </c>
      <c r="K8449" s="4"/>
      <c r="L8449" s="4">
        <v>1</v>
      </c>
      <c r="M8449" s="4" t="s">
        <v>1447</v>
      </c>
      <c r="N8449" s="4"/>
    </row>
    <row r="8450" spans="1:14" hidden="1" x14ac:dyDescent="0.3">
      <c r="A8450" s="4" t="s">
        <v>603</v>
      </c>
      <c r="B8450" s="4">
        <v>69</v>
      </c>
      <c r="C8450" s="4">
        <v>69</v>
      </c>
      <c r="D8450" s="4">
        <v>435</v>
      </c>
      <c r="E8450" s="4" t="s">
        <v>861</v>
      </c>
      <c r="F8450" s="4" t="s">
        <v>907</v>
      </c>
      <c r="G8450" s="4" t="s">
        <v>943</v>
      </c>
      <c r="H8450" s="30">
        <v>98.103999999999999</v>
      </c>
      <c r="I8450" s="4"/>
      <c r="J8450" s="4" t="s">
        <v>856</v>
      </c>
      <c r="K8450" s="4"/>
      <c r="L8450" s="4">
        <v>1</v>
      </c>
      <c r="M8450" s="4" t="s">
        <v>1447</v>
      </c>
      <c r="N8450" s="4"/>
    </row>
    <row r="8451" spans="1:14" hidden="1" x14ac:dyDescent="0.3">
      <c r="A8451" s="4" t="s">
        <v>603</v>
      </c>
      <c r="B8451" s="4">
        <v>69</v>
      </c>
      <c r="C8451" s="4">
        <v>69</v>
      </c>
      <c r="D8451" s="4">
        <v>435</v>
      </c>
      <c r="E8451" s="4" t="s">
        <v>861</v>
      </c>
      <c r="F8451" s="4" t="s">
        <v>908</v>
      </c>
      <c r="G8451" s="4" t="s">
        <v>943</v>
      </c>
      <c r="H8451" s="30">
        <v>96.26100000000001</v>
      </c>
      <c r="I8451" s="4"/>
      <c r="J8451" s="4" t="s">
        <v>856</v>
      </c>
      <c r="K8451" s="4"/>
      <c r="L8451" s="4">
        <v>1</v>
      </c>
      <c r="M8451" s="4" t="s">
        <v>1447</v>
      </c>
      <c r="N8451" s="4"/>
    </row>
    <row r="8452" spans="1:14" hidden="1" x14ac:dyDescent="0.3">
      <c r="A8452" s="4" t="s">
        <v>603</v>
      </c>
      <c r="B8452" s="4">
        <v>69</v>
      </c>
      <c r="C8452" s="4">
        <v>69</v>
      </c>
      <c r="D8452" s="4">
        <v>435</v>
      </c>
      <c r="E8452" s="4" t="s">
        <v>861</v>
      </c>
      <c r="F8452" s="4" t="s">
        <v>909</v>
      </c>
      <c r="G8452" s="4" t="s">
        <v>943</v>
      </c>
      <c r="H8452" s="30">
        <v>97.07</v>
      </c>
      <c r="I8452" s="4"/>
      <c r="J8452" s="4" t="s">
        <v>856</v>
      </c>
      <c r="K8452" s="4"/>
      <c r="L8452" s="4">
        <v>1</v>
      </c>
      <c r="M8452" s="4" t="s">
        <v>1447</v>
      </c>
      <c r="N8452" s="4"/>
    </row>
    <row r="8453" spans="1:14" hidden="1" x14ac:dyDescent="0.3">
      <c r="A8453" s="4" t="s">
        <v>603</v>
      </c>
      <c r="B8453" s="4">
        <v>69</v>
      </c>
      <c r="C8453" s="4">
        <v>69</v>
      </c>
      <c r="D8453" s="4">
        <v>435</v>
      </c>
      <c r="E8453" s="4" t="s">
        <v>861</v>
      </c>
      <c r="F8453" s="4" t="s">
        <v>910</v>
      </c>
      <c r="G8453" s="4" t="s">
        <v>943</v>
      </c>
      <c r="H8453" s="30">
        <v>97.997</v>
      </c>
      <c r="I8453" s="4"/>
      <c r="J8453" s="4" t="s">
        <v>856</v>
      </c>
      <c r="K8453" s="4"/>
      <c r="L8453" s="4">
        <v>1</v>
      </c>
      <c r="M8453" s="4" t="s">
        <v>1447</v>
      </c>
      <c r="N8453" s="4"/>
    </row>
    <row r="8454" spans="1:14" hidden="1" x14ac:dyDescent="0.3">
      <c r="A8454" s="4" t="s">
        <v>603</v>
      </c>
      <c r="B8454" s="4">
        <v>69</v>
      </c>
      <c r="C8454" s="4">
        <v>69</v>
      </c>
      <c r="D8454" s="4">
        <v>435</v>
      </c>
      <c r="E8454" s="4" t="s">
        <v>861</v>
      </c>
      <c r="F8454" s="4" t="s">
        <v>911</v>
      </c>
      <c r="G8454" s="4" t="s">
        <v>943</v>
      </c>
      <c r="H8454" s="30">
        <v>97.174000000000007</v>
      </c>
      <c r="I8454" s="4"/>
      <c r="J8454" s="4" t="s">
        <v>856</v>
      </c>
      <c r="K8454" s="4"/>
      <c r="L8454" s="4">
        <v>1</v>
      </c>
      <c r="M8454" s="4" t="s">
        <v>1447</v>
      </c>
      <c r="N8454" s="4"/>
    </row>
    <row r="8455" spans="1:14" hidden="1" x14ac:dyDescent="0.3">
      <c r="A8455" s="4" t="s">
        <v>603</v>
      </c>
      <c r="B8455" s="4">
        <v>69</v>
      </c>
      <c r="C8455" s="4">
        <v>69</v>
      </c>
      <c r="D8455" s="4">
        <v>435</v>
      </c>
      <c r="E8455" s="4" t="s">
        <v>861</v>
      </c>
      <c r="F8455" s="4" t="s">
        <v>916</v>
      </c>
      <c r="G8455" s="4" t="s">
        <v>943</v>
      </c>
      <c r="H8455" s="30">
        <v>98.128999999999976</v>
      </c>
      <c r="I8455" s="4"/>
      <c r="J8455" s="4" t="s">
        <v>856</v>
      </c>
      <c r="K8455" s="4"/>
      <c r="L8455" s="4">
        <v>1</v>
      </c>
      <c r="M8455" s="4" t="s">
        <v>1447</v>
      </c>
      <c r="N8455" s="4"/>
    </row>
    <row r="8456" spans="1:14" hidden="1" x14ac:dyDescent="0.3">
      <c r="A8456" s="4" t="s">
        <v>603</v>
      </c>
      <c r="B8456" s="4">
        <v>69</v>
      </c>
      <c r="C8456" s="4">
        <v>69</v>
      </c>
      <c r="D8456" s="4">
        <v>435</v>
      </c>
      <c r="E8456" s="4" t="s">
        <v>861</v>
      </c>
      <c r="F8456" s="4" t="s">
        <v>921</v>
      </c>
      <c r="G8456" s="4" t="s">
        <v>943</v>
      </c>
      <c r="H8456" s="30">
        <v>98.548000000000002</v>
      </c>
      <c r="I8456" s="4"/>
      <c r="J8456" s="4" t="s">
        <v>856</v>
      </c>
      <c r="K8456" s="4"/>
      <c r="L8456" s="4">
        <v>1</v>
      </c>
      <c r="M8456" s="4" t="s">
        <v>1447</v>
      </c>
      <c r="N8456" s="4"/>
    </row>
    <row r="8457" spans="1:14" hidden="1" x14ac:dyDescent="0.3">
      <c r="A8457" s="4" t="s">
        <v>603</v>
      </c>
      <c r="B8457" s="4">
        <v>69</v>
      </c>
      <c r="C8457" s="4">
        <v>69</v>
      </c>
      <c r="D8457" s="4">
        <v>435</v>
      </c>
      <c r="E8457" s="4" t="s">
        <v>861</v>
      </c>
      <c r="F8457" s="4" t="s">
        <v>1144</v>
      </c>
      <c r="G8457" s="4" t="s">
        <v>943</v>
      </c>
      <c r="H8457" s="30">
        <v>97.865000000000009</v>
      </c>
      <c r="I8457" s="4"/>
      <c r="J8457" s="4" t="s">
        <v>856</v>
      </c>
      <c r="K8457" s="4"/>
      <c r="L8457" s="4">
        <v>1</v>
      </c>
      <c r="M8457" s="4" t="s">
        <v>1447</v>
      </c>
      <c r="N8457" s="4"/>
    </row>
    <row r="8458" spans="1:14" hidden="1" x14ac:dyDescent="0.3">
      <c r="A8458" s="4" t="s">
        <v>603</v>
      </c>
      <c r="B8458" s="4">
        <v>69</v>
      </c>
      <c r="C8458" s="4">
        <v>69</v>
      </c>
      <c r="D8458" s="4">
        <v>435</v>
      </c>
      <c r="E8458" s="4" t="s">
        <v>861</v>
      </c>
      <c r="F8458" s="4" t="s">
        <v>922</v>
      </c>
      <c r="G8458" s="4" t="s">
        <v>1448</v>
      </c>
      <c r="H8458" s="30">
        <v>97.39041685593179</v>
      </c>
      <c r="I8458" s="30">
        <v>6.2134341566334692</v>
      </c>
      <c r="J8458" s="4" t="s">
        <v>1440</v>
      </c>
      <c r="K8458" s="4"/>
      <c r="L8458" s="4">
        <v>1</v>
      </c>
      <c r="M8458" s="4" t="s">
        <v>1447</v>
      </c>
      <c r="N8458" s="4"/>
    </row>
    <row r="8459" spans="1:14" hidden="1" x14ac:dyDescent="0.3">
      <c r="A8459" s="4" t="s">
        <v>603</v>
      </c>
      <c r="B8459" s="4">
        <v>69</v>
      </c>
      <c r="C8459" s="4">
        <v>69</v>
      </c>
      <c r="D8459" s="4">
        <v>435</v>
      </c>
      <c r="E8459" s="4" t="s">
        <v>861</v>
      </c>
      <c r="F8459" s="4" t="s">
        <v>904</v>
      </c>
      <c r="G8459" s="4" t="s">
        <v>1448</v>
      </c>
      <c r="H8459" s="30">
        <v>88.36006200658764</v>
      </c>
      <c r="I8459" s="30">
        <v>4.701175393794105</v>
      </c>
      <c r="J8459" s="4" t="s">
        <v>1440</v>
      </c>
      <c r="K8459" s="4"/>
      <c r="L8459" s="4">
        <v>1</v>
      </c>
      <c r="M8459" s="4" t="s">
        <v>1447</v>
      </c>
      <c r="N8459" s="4"/>
    </row>
    <row r="8460" spans="1:14" hidden="1" x14ac:dyDescent="0.3">
      <c r="A8460" s="4" t="s">
        <v>603</v>
      </c>
      <c r="B8460" s="4">
        <v>69</v>
      </c>
      <c r="C8460" s="4">
        <v>69</v>
      </c>
      <c r="D8460" s="4">
        <v>435</v>
      </c>
      <c r="E8460" s="4" t="s">
        <v>861</v>
      </c>
      <c r="F8460" s="4" t="s">
        <v>905</v>
      </c>
      <c r="G8460" s="4" t="s">
        <v>1448</v>
      </c>
      <c r="H8460" s="30">
        <v>72.943042877284896</v>
      </c>
      <c r="I8460" s="30">
        <v>3.7902770049252736</v>
      </c>
      <c r="J8460" s="4" t="s">
        <v>1440</v>
      </c>
      <c r="K8460" s="4"/>
      <c r="L8460" s="4">
        <v>1</v>
      </c>
      <c r="M8460" s="4" t="s">
        <v>1447</v>
      </c>
      <c r="N8460" s="4"/>
    </row>
    <row r="8461" spans="1:14" hidden="1" x14ac:dyDescent="0.3">
      <c r="A8461" s="4" t="s">
        <v>603</v>
      </c>
      <c r="B8461" s="4">
        <v>69</v>
      </c>
      <c r="C8461" s="4">
        <v>69</v>
      </c>
      <c r="D8461" s="4">
        <v>435</v>
      </c>
      <c r="E8461" s="4" t="s">
        <v>861</v>
      </c>
      <c r="F8461" s="4" t="s">
        <v>906</v>
      </c>
      <c r="G8461" s="4" t="s">
        <v>1448</v>
      </c>
      <c r="H8461" s="30">
        <v>51.740845443396246</v>
      </c>
      <c r="I8461" s="30">
        <v>2.8078103378500132</v>
      </c>
      <c r="J8461" s="4" t="s">
        <v>1440</v>
      </c>
      <c r="K8461" s="4"/>
      <c r="L8461" s="4">
        <v>1</v>
      </c>
      <c r="M8461" s="4" t="s">
        <v>1447</v>
      </c>
      <c r="N8461" s="4"/>
    </row>
    <row r="8462" spans="1:14" hidden="1" x14ac:dyDescent="0.3">
      <c r="A8462" s="4" t="s">
        <v>603</v>
      </c>
      <c r="B8462" s="4">
        <v>69</v>
      </c>
      <c r="C8462" s="4">
        <v>69</v>
      </c>
      <c r="D8462" s="4">
        <v>435</v>
      </c>
      <c r="E8462" s="4" t="s">
        <v>861</v>
      </c>
      <c r="F8462" s="4" t="s">
        <v>903</v>
      </c>
      <c r="G8462" s="4" t="s">
        <v>1448</v>
      </c>
      <c r="H8462" s="30">
        <v>41.212804599505183</v>
      </c>
      <c r="I8462" s="30">
        <v>2.3492604477401335</v>
      </c>
      <c r="J8462" s="4" t="s">
        <v>1440</v>
      </c>
      <c r="K8462" s="4"/>
      <c r="L8462" s="4">
        <v>1</v>
      </c>
      <c r="M8462" s="4" t="s">
        <v>1447</v>
      </c>
      <c r="N8462" s="4"/>
    </row>
    <row r="8463" spans="1:14" hidden="1" x14ac:dyDescent="0.3">
      <c r="A8463" s="4" t="s">
        <v>603</v>
      </c>
      <c r="B8463" s="4">
        <v>69</v>
      </c>
      <c r="C8463" s="4">
        <v>69</v>
      </c>
      <c r="D8463" s="4">
        <v>435</v>
      </c>
      <c r="E8463" s="4" t="s">
        <v>861</v>
      </c>
      <c r="F8463" s="4" t="s">
        <v>907</v>
      </c>
      <c r="G8463" s="4" t="s">
        <v>1448</v>
      </c>
      <c r="H8463" s="30">
        <v>47.088316306685904</v>
      </c>
      <c r="I8463" s="30">
        <v>2.7874431293730244</v>
      </c>
      <c r="J8463" s="4" t="s">
        <v>1440</v>
      </c>
      <c r="K8463" s="4"/>
      <c r="L8463" s="4">
        <v>1</v>
      </c>
      <c r="M8463" s="4" t="s">
        <v>1447</v>
      </c>
      <c r="N8463" s="4"/>
    </row>
    <row r="8464" spans="1:14" hidden="1" x14ac:dyDescent="0.3">
      <c r="A8464" s="4" t="s">
        <v>603</v>
      </c>
      <c r="B8464" s="4">
        <v>69</v>
      </c>
      <c r="C8464" s="4">
        <v>69</v>
      </c>
      <c r="D8464" s="4">
        <v>435</v>
      </c>
      <c r="E8464" s="4" t="s">
        <v>861</v>
      </c>
      <c r="F8464" s="4" t="s">
        <v>908</v>
      </c>
      <c r="G8464" s="4" t="s">
        <v>1448</v>
      </c>
      <c r="H8464" s="30">
        <v>32.509315790781194</v>
      </c>
      <c r="I8464" s="30">
        <v>1.7129081685559295</v>
      </c>
      <c r="J8464" s="4" t="s">
        <v>1440</v>
      </c>
      <c r="K8464" s="4"/>
      <c r="L8464" s="4">
        <v>1</v>
      </c>
      <c r="M8464" s="4" t="s">
        <v>1447</v>
      </c>
      <c r="N8464" s="4"/>
    </row>
    <row r="8465" spans="1:14" hidden="1" x14ac:dyDescent="0.3">
      <c r="A8465" s="4" t="s">
        <v>603</v>
      </c>
      <c r="B8465" s="4">
        <v>69</v>
      </c>
      <c r="C8465" s="4">
        <v>69</v>
      </c>
      <c r="D8465" s="4">
        <v>435</v>
      </c>
      <c r="E8465" s="4" t="s">
        <v>861</v>
      </c>
      <c r="F8465" s="4" t="s">
        <v>909</v>
      </c>
      <c r="G8465" s="4" t="s">
        <v>1448</v>
      </c>
      <c r="H8465" s="30">
        <v>35.484651670331544</v>
      </c>
      <c r="I8465" s="30">
        <v>2.2085306918594294</v>
      </c>
      <c r="J8465" s="4" t="s">
        <v>1440</v>
      </c>
      <c r="K8465" s="4"/>
      <c r="L8465" s="4">
        <v>1</v>
      </c>
      <c r="M8465" s="4" t="s">
        <v>1447</v>
      </c>
      <c r="N8465" s="4"/>
    </row>
    <row r="8466" spans="1:14" hidden="1" x14ac:dyDescent="0.3">
      <c r="A8466" s="4" t="s">
        <v>603</v>
      </c>
      <c r="B8466" s="4">
        <v>69</v>
      </c>
      <c r="C8466" s="4">
        <v>69</v>
      </c>
      <c r="D8466" s="4">
        <v>435</v>
      </c>
      <c r="E8466" s="4" t="s">
        <v>861</v>
      </c>
      <c r="F8466" s="4" t="s">
        <v>910</v>
      </c>
      <c r="G8466" s="4" t="s">
        <v>1448</v>
      </c>
      <c r="H8466" s="30">
        <v>33.588061295385408</v>
      </c>
      <c r="I8466" s="30">
        <v>1.7722007726255169</v>
      </c>
      <c r="J8466" s="4" t="s">
        <v>1440</v>
      </c>
      <c r="K8466" s="4"/>
      <c r="L8466" s="4">
        <v>1</v>
      </c>
      <c r="M8466" s="4" t="s">
        <v>1447</v>
      </c>
      <c r="N8466" s="4"/>
    </row>
    <row r="8467" spans="1:14" hidden="1" x14ac:dyDescent="0.3">
      <c r="A8467" s="4" t="s">
        <v>603</v>
      </c>
      <c r="B8467" s="4">
        <v>69</v>
      </c>
      <c r="C8467" s="4">
        <v>69</v>
      </c>
      <c r="D8467" s="4">
        <v>435</v>
      </c>
      <c r="E8467" s="4" t="s">
        <v>861</v>
      </c>
      <c r="F8467" s="4" t="s">
        <v>911</v>
      </c>
      <c r="G8467" s="4" t="s">
        <v>1448</v>
      </c>
      <c r="H8467" s="30">
        <v>36.344160362718938</v>
      </c>
      <c r="I8467" s="30">
        <v>1.967577547492495</v>
      </c>
      <c r="J8467" s="4" t="s">
        <v>1440</v>
      </c>
      <c r="K8467" s="4"/>
      <c r="L8467" s="4">
        <v>1</v>
      </c>
      <c r="M8467" s="4" t="s">
        <v>1447</v>
      </c>
      <c r="N8467" s="4"/>
    </row>
    <row r="8468" spans="1:14" hidden="1" x14ac:dyDescent="0.3">
      <c r="A8468" s="4" t="s">
        <v>603</v>
      </c>
      <c r="B8468" s="4">
        <v>69</v>
      </c>
      <c r="C8468" s="4">
        <v>69</v>
      </c>
      <c r="D8468" s="4">
        <v>435</v>
      </c>
      <c r="E8468" s="4" t="s">
        <v>861</v>
      </c>
      <c r="F8468" s="4" t="s">
        <v>912</v>
      </c>
      <c r="G8468" s="4" t="s">
        <v>1448</v>
      </c>
      <c r="H8468" s="30">
        <v>38.491548573625501</v>
      </c>
      <c r="I8468" s="30">
        <v>1.8825704658858076</v>
      </c>
      <c r="J8468" s="4" t="s">
        <v>1440</v>
      </c>
      <c r="K8468" s="4"/>
      <c r="L8468" s="4">
        <v>1</v>
      </c>
      <c r="M8468" s="4" t="s">
        <v>1447</v>
      </c>
      <c r="N8468" s="4"/>
    </row>
    <row r="8469" spans="1:14" hidden="1" x14ac:dyDescent="0.3">
      <c r="A8469" s="4" t="s">
        <v>603</v>
      </c>
      <c r="B8469" s="4">
        <v>69</v>
      </c>
      <c r="C8469" s="4">
        <v>69</v>
      </c>
      <c r="D8469" s="4">
        <v>435</v>
      </c>
      <c r="E8469" s="4" t="s">
        <v>861</v>
      </c>
      <c r="F8469" s="4" t="s">
        <v>913</v>
      </c>
      <c r="G8469" s="4" t="s">
        <v>1448</v>
      </c>
      <c r="H8469" s="30">
        <v>36.776961544333517</v>
      </c>
      <c r="I8469" s="30">
        <v>1.7632598708340599</v>
      </c>
      <c r="J8469" s="4" t="s">
        <v>1440</v>
      </c>
      <c r="K8469" s="4"/>
      <c r="L8469" s="4">
        <v>1</v>
      </c>
      <c r="M8469" s="4" t="s">
        <v>1447</v>
      </c>
      <c r="N8469" s="4"/>
    </row>
    <row r="8470" spans="1:14" hidden="1" x14ac:dyDescent="0.3">
      <c r="A8470" s="4" t="s">
        <v>603</v>
      </c>
      <c r="B8470" s="4">
        <v>69</v>
      </c>
      <c r="C8470" s="4">
        <v>69</v>
      </c>
      <c r="D8470" s="4">
        <v>435</v>
      </c>
      <c r="E8470" s="4" t="s">
        <v>861</v>
      </c>
      <c r="F8470" s="4" t="s">
        <v>914</v>
      </c>
      <c r="G8470" s="4" t="s">
        <v>1448</v>
      </c>
      <c r="H8470" s="30">
        <v>33.426896414116811</v>
      </c>
      <c r="I8470" s="30">
        <v>1.9482250816333522</v>
      </c>
      <c r="J8470" s="4" t="s">
        <v>1440</v>
      </c>
      <c r="K8470" s="4"/>
      <c r="L8470" s="4">
        <v>1</v>
      </c>
      <c r="M8470" s="4" t="s">
        <v>1447</v>
      </c>
      <c r="N8470" s="4"/>
    </row>
    <row r="8471" spans="1:14" hidden="1" x14ac:dyDescent="0.3">
      <c r="A8471" s="4" t="s">
        <v>603</v>
      </c>
      <c r="B8471" s="4">
        <v>69</v>
      </c>
      <c r="C8471" s="4">
        <v>69</v>
      </c>
      <c r="D8471" s="4">
        <v>435</v>
      </c>
      <c r="E8471" s="4" t="s">
        <v>861</v>
      </c>
      <c r="F8471" s="4" t="s">
        <v>915</v>
      </c>
      <c r="G8471" s="4" t="s">
        <v>1448</v>
      </c>
      <c r="H8471" s="30">
        <v>35.646477485317916</v>
      </c>
      <c r="I8471" s="30">
        <v>2.0251323860025061</v>
      </c>
      <c r="J8471" s="4" t="s">
        <v>1440</v>
      </c>
      <c r="K8471" s="4"/>
      <c r="L8471" s="4">
        <v>1</v>
      </c>
      <c r="M8471" s="4" t="s">
        <v>1447</v>
      </c>
      <c r="N8471" s="4"/>
    </row>
    <row r="8472" spans="1:14" hidden="1" x14ac:dyDescent="0.3">
      <c r="A8472" s="4" t="s">
        <v>603</v>
      </c>
      <c r="B8472" s="4">
        <v>69</v>
      </c>
      <c r="C8472" s="4">
        <v>69</v>
      </c>
      <c r="D8472" s="4">
        <v>435</v>
      </c>
      <c r="E8472" s="4" t="s">
        <v>861</v>
      </c>
      <c r="F8472" s="4" t="s">
        <v>916</v>
      </c>
      <c r="G8472" s="4" t="s">
        <v>1448</v>
      </c>
      <c r="H8472" s="30">
        <v>34.1708596058632</v>
      </c>
      <c r="I8472" s="30">
        <v>1.9786938533266574</v>
      </c>
      <c r="J8472" s="4" t="s">
        <v>1440</v>
      </c>
      <c r="K8472" s="4"/>
      <c r="L8472" s="4">
        <v>1</v>
      </c>
      <c r="M8472" s="4" t="s">
        <v>1447</v>
      </c>
      <c r="N8472" s="4"/>
    </row>
    <row r="8473" spans="1:14" hidden="1" x14ac:dyDescent="0.3">
      <c r="A8473" s="4" t="s">
        <v>603</v>
      </c>
      <c r="B8473" s="4">
        <v>69</v>
      </c>
      <c r="C8473" s="4">
        <v>69</v>
      </c>
      <c r="D8473" s="4">
        <v>435</v>
      </c>
      <c r="E8473" s="4" t="s">
        <v>861</v>
      </c>
      <c r="F8473" s="4" t="s">
        <v>921</v>
      </c>
      <c r="G8473" s="4" t="s">
        <v>1448</v>
      </c>
      <c r="H8473" s="30">
        <v>32.885785947983365</v>
      </c>
      <c r="I8473" s="30">
        <v>1.9521315869294211</v>
      </c>
      <c r="J8473" s="4" t="s">
        <v>1440</v>
      </c>
      <c r="K8473" s="4"/>
      <c r="L8473" s="4">
        <v>1</v>
      </c>
      <c r="M8473" s="4" t="s">
        <v>1447</v>
      </c>
      <c r="N8473" s="4"/>
    </row>
    <row r="8474" spans="1:14" hidden="1" x14ac:dyDescent="0.3">
      <c r="A8474" s="4" t="s">
        <v>603</v>
      </c>
      <c r="B8474" s="4">
        <v>69</v>
      </c>
      <c r="C8474" s="4">
        <v>69</v>
      </c>
      <c r="D8474" s="4">
        <v>435</v>
      </c>
      <c r="E8474" s="4" t="s">
        <v>861</v>
      </c>
      <c r="F8474" s="4" t="s">
        <v>922</v>
      </c>
      <c r="G8474" s="4" t="s">
        <v>964</v>
      </c>
      <c r="H8474" s="30">
        <v>62.457944986886048</v>
      </c>
      <c r="I8474" s="30">
        <v>8.7009441667006602</v>
      </c>
      <c r="J8474" s="4" t="s">
        <v>1440</v>
      </c>
      <c r="K8474" s="4"/>
      <c r="L8474" s="4">
        <v>1</v>
      </c>
      <c r="M8474" s="4" t="s">
        <v>1447</v>
      </c>
      <c r="N8474" s="4"/>
    </row>
    <row r="8475" spans="1:14" hidden="1" x14ac:dyDescent="0.3">
      <c r="A8475" s="4" t="s">
        <v>603</v>
      </c>
      <c r="B8475" s="4">
        <v>69</v>
      </c>
      <c r="C8475" s="4">
        <v>69</v>
      </c>
      <c r="D8475" s="4">
        <v>435</v>
      </c>
      <c r="E8475" s="4" t="s">
        <v>861</v>
      </c>
      <c r="F8475" s="4" t="s">
        <v>904</v>
      </c>
      <c r="G8475" s="4" t="s">
        <v>964</v>
      </c>
      <c r="H8475" s="30">
        <v>53.427590137541898</v>
      </c>
      <c r="I8475" s="30">
        <v>7.6942001180394275</v>
      </c>
      <c r="J8475" s="4" t="s">
        <v>1440</v>
      </c>
      <c r="K8475" s="4"/>
      <c r="L8475" s="4">
        <v>1</v>
      </c>
      <c r="M8475" s="4" t="s">
        <v>1447</v>
      </c>
      <c r="N8475" s="4"/>
    </row>
    <row r="8476" spans="1:14" hidden="1" x14ac:dyDescent="0.3">
      <c r="A8476" s="4" t="s">
        <v>603</v>
      </c>
      <c r="B8476" s="4">
        <v>69</v>
      </c>
      <c r="C8476" s="4">
        <v>69</v>
      </c>
      <c r="D8476" s="4">
        <v>435</v>
      </c>
      <c r="E8476" s="4" t="s">
        <v>861</v>
      </c>
      <c r="F8476" s="4" t="s">
        <v>905</v>
      </c>
      <c r="G8476" s="4" t="s">
        <v>964</v>
      </c>
      <c r="H8476" s="30">
        <v>38.010571008239154</v>
      </c>
      <c r="I8476" s="30">
        <v>7.1739713651009289</v>
      </c>
      <c r="J8476" s="4" t="s">
        <v>1440</v>
      </c>
      <c r="K8476" s="4"/>
      <c r="L8476" s="4">
        <v>1</v>
      </c>
      <c r="M8476" s="4" t="s">
        <v>1447</v>
      </c>
      <c r="N8476" s="4"/>
    </row>
    <row r="8477" spans="1:14" hidden="1" x14ac:dyDescent="0.3">
      <c r="A8477" s="4" t="s">
        <v>603</v>
      </c>
      <c r="B8477" s="4">
        <v>69</v>
      </c>
      <c r="C8477" s="4">
        <v>69</v>
      </c>
      <c r="D8477" s="4">
        <v>435</v>
      </c>
      <c r="E8477" s="4" t="s">
        <v>861</v>
      </c>
      <c r="F8477" s="4" t="s">
        <v>906</v>
      </c>
      <c r="G8477" s="4" t="s">
        <v>964</v>
      </c>
      <c r="H8477" s="30">
        <v>16.808373574350504</v>
      </c>
      <c r="I8477" s="30">
        <v>6.7069713184536726</v>
      </c>
      <c r="J8477" s="4" t="s">
        <v>1440</v>
      </c>
      <c r="K8477" s="4"/>
      <c r="L8477" s="4">
        <v>1</v>
      </c>
      <c r="M8477" s="4" t="s">
        <v>1447</v>
      </c>
      <c r="N8477" s="4"/>
    </row>
    <row r="8478" spans="1:14" hidden="1" x14ac:dyDescent="0.3">
      <c r="A8478" s="4" t="s">
        <v>603</v>
      </c>
      <c r="B8478" s="4">
        <v>69</v>
      </c>
      <c r="C8478" s="4">
        <v>69</v>
      </c>
      <c r="D8478" s="4">
        <v>435</v>
      </c>
      <c r="E8478" s="4" t="s">
        <v>861</v>
      </c>
      <c r="F8478" s="4" t="s">
        <v>903</v>
      </c>
      <c r="G8478" s="4" t="s">
        <v>964</v>
      </c>
      <c r="H8478" s="30">
        <v>6.2803327304594418</v>
      </c>
      <c r="I8478" s="30">
        <v>6.5282991678184414</v>
      </c>
      <c r="J8478" s="4" t="s">
        <v>1440</v>
      </c>
      <c r="K8478" s="4"/>
      <c r="L8478" s="4">
        <v>1</v>
      </c>
      <c r="M8478" s="4" t="s">
        <v>1447</v>
      </c>
      <c r="N8478" s="4"/>
    </row>
    <row r="8479" spans="1:14" hidden="1" x14ac:dyDescent="0.3">
      <c r="A8479" s="4" t="s">
        <v>603</v>
      </c>
      <c r="B8479" s="4">
        <v>69</v>
      </c>
      <c r="C8479" s="4">
        <v>69</v>
      </c>
      <c r="D8479" s="4">
        <v>435</v>
      </c>
      <c r="E8479" s="4" t="s">
        <v>861</v>
      </c>
      <c r="F8479" s="4" t="s">
        <v>907</v>
      </c>
      <c r="G8479" s="4" t="s">
        <v>964</v>
      </c>
      <c r="H8479" s="30">
        <v>12.155844437640162</v>
      </c>
      <c r="I8479" s="30">
        <v>6.6984703158789669</v>
      </c>
      <c r="J8479" s="4" t="s">
        <v>1440</v>
      </c>
      <c r="K8479" s="4"/>
      <c r="L8479" s="4">
        <v>1</v>
      </c>
      <c r="M8479" s="4" t="s">
        <v>1447</v>
      </c>
      <c r="N8479" s="4"/>
    </row>
    <row r="8480" spans="1:14" hidden="1" x14ac:dyDescent="0.3">
      <c r="A8480" s="42" t="s">
        <v>602</v>
      </c>
      <c r="B8480" s="42">
        <v>79</v>
      </c>
      <c r="C8480" s="42">
        <v>79</v>
      </c>
      <c r="D8480" s="5">
        <v>435</v>
      </c>
      <c r="E8480" s="4" t="s">
        <v>861</v>
      </c>
      <c r="F8480" s="4" t="s">
        <v>922</v>
      </c>
      <c r="G8480" s="4" t="s">
        <v>857</v>
      </c>
      <c r="H8480" s="30">
        <v>11.746</v>
      </c>
      <c r="I8480" s="4"/>
      <c r="J8480" s="4" t="s">
        <v>1505</v>
      </c>
      <c r="K8480" s="4"/>
      <c r="L8480" s="4">
        <v>1</v>
      </c>
      <c r="M8480" s="4" t="s">
        <v>1506</v>
      </c>
      <c r="N8480" s="4" t="s">
        <v>1507</v>
      </c>
    </row>
    <row r="8481" spans="1:14" hidden="1" x14ac:dyDescent="0.3">
      <c r="A8481" s="42" t="s">
        <v>602</v>
      </c>
      <c r="B8481" s="42">
        <v>79</v>
      </c>
      <c r="C8481" s="42">
        <v>79</v>
      </c>
      <c r="D8481" s="5">
        <v>435</v>
      </c>
      <c r="E8481" s="4" t="s">
        <v>861</v>
      </c>
      <c r="F8481" s="4" t="s">
        <v>904</v>
      </c>
      <c r="G8481" s="4" t="s">
        <v>857</v>
      </c>
      <c r="H8481" s="30">
        <v>13.582999999999997</v>
      </c>
      <c r="I8481" s="4"/>
      <c r="J8481" s="4" t="s">
        <v>1505</v>
      </c>
      <c r="K8481" s="4"/>
      <c r="L8481" s="4">
        <v>1</v>
      </c>
      <c r="M8481" s="4" t="s">
        <v>1506</v>
      </c>
      <c r="N8481" s="4" t="s">
        <v>1507</v>
      </c>
    </row>
    <row r="8482" spans="1:14" hidden="1" x14ac:dyDescent="0.3">
      <c r="A8482" s="42" t="s">
        <v>602</v>
      </c>
      <c r="B8482" s="42">
        <v>79</v>
      </c>
      <c r="C8482" s="42">
        <v>79</v>
      </c>
      <c r="D8482" s="5">
        <v>435</v>
      </c>
      <c r="E8482" s="4" t="s">
        <v>861</v>
      </c>
      <c r="F8482" s="4" t="s">
        <v>905</v>
      </c>
      <c r="G8482" s="4" t="s">
        <v>857</v>
      </c>
      <c r="H8482" s="30">
        <v>13.995000000000001</v>
      </c>
      <c r="I8482" s="4"/>
      <c r="J8482" s="4" t="s">
        <v>1505</v>
      </c>
      <c r="K8482" s="4"/>
      <c r="L8482" s="4">
        <v>1</v>
      </c>
      <c r="M8482" s="4" t="s">
        <v>1506</v>
      </c>
      <c r="N8482" s="4" t="s">
        <v>1507</v>
      </c>
    </row>
    <row r="8483" spans="1:14" hidden="1" x14ac:dyDescent="0.3">
      <c r="A8483" s="42" t="s">
        <v>602</v>
      </c>
      <c r="B8483" s="42">
        <v>79</v>
      </c>
      <c r="C8483" s="42">
        <v>79</v>
      </c>
      <c r="D8483" s="5">
        <v>435</v>
      </c>
      <c r="E8483" s="4" t="s">
        <v>861</v>
      </c>
      <c r="F8483" s="4" t="s">
        <v>906</v>
      </c>
      <c r="G8483" s="4" t="s">
        <v>857</v>
      </c>
      <c r="H8483" s="30">
        <v>12.492000000000001</v>
      </c>
      <c r="I8483" s="4"/>
      <c r="J8483" s="4" t="s">
        <v>1505</v>
      </c>
      <c r="K8483" s="4"/>
      <c r="L8483" s="4">
        <v>1</v>
      </c>
      <c r="M8483" s="4" t="s">
        <v>1506</v>
      </c>
      <c r="N8483" s="4" t="s">
        <v>1507</v>
      </c>
    </row>
    <row r="8484" spans="1:14" hidden="1" x14ac:dyDescent="0.3">
      <c r="A8484" s="42" t="s">
        <v>602</v>
      </c>
      <c r="B8484" s="42">
        <v>79</v>
      </c>
      <c r="C8484" s="42">
        <v>79</v>
      </c>
      <c r="D8484" s="5">
        <v>435</v>
      </c>
      <c r="E8484" s="4" t="s">
        <v>861</v>
      </c>
      <c r="F8484" s="4" t="s">
        <v>903</v>
      </c>
      <c r="G8484" s="4" t="s">
        <v>857</v>
      </c>
      <c r="H8484" s="30">
        <v>13.642999999999997</v>
      </c>
      <c r="I8484" s="4"/>
      <c r="J8484" s="4" t="s">
        <v>1505</v>
      </c>
      <c r="K8484" s="4"/>
      <c r="L8484" s="4">
        <v>1</v>
      </c>
      <c r="M8484" s="4" t="s">
        <v>1506</v>
      </c>
      <c r="N8484" s="4" t="s">
        <v>1507</v>
      </c>
    </row>
    <row r="8485" spans="1:14" hidden="1" x14ac:dyDescent="0.3">
      <c r="A8485" s="42" t="s">
        <v>602</v>
      </c>
      <c r="B8485" s="42">
        <v>79</v>
      </c>
      <c r="C8485" s="42">
        <v>79</v>
      </c>
      <c r="D8485" s="5">
        <v>435</v>
      </c>
      <c r="E8485" s="4" t="s">
        <v>861</v>
      </c>
      <c r="F8485" s="43" t="s">
        <v>922</v>
      </c>
      <c r="G8485" s="4" t="s">
        <v>853</v>
      </c>
      <c r="H8485" s="30">
        <v>3.18</v>
      </c>
      <c r="I8485" s="44"/>
      <c r="J8485" s="4" t="s">
        <v>856</v>
      </c>
      <c r="K8485" s="4"/>
      <c r="L8485" s="25">
        <v>1</v>
      </c>
      <c r="M8485" s="4" t="s">
        <v>1503</v>
      </c>
      <c r="N8485" s="4" t="s">
        <v>1504</v>
      </c>
    </row>
    <row r="8486" spans="1:14" hidden="1" x14ac:dyDescent="0.3">
      <c r="A8486" s="42" t="s">
        <v>602</v>
      </c>
      <c r="B8486" s="42">
        <v>79</v>
      </c>
      <c r="C8486" s="42">
        <v>79</v>
      </c>
      <c r="D8486" s="5">
        <v>435</v>
      </c>
      <c r="E8486" s="4" t="s">
        <v>861</v>
      </c>
      <c r="F8486" s="43" t="s">
        <v>904</v>
      </c>
      <c r="G8486" s="4" t="s">
        <v>853</v>
      </c>
      <c r="H8486" s="30">
        <v>0</v>
      </c>
      <c r="I8486" s="44"/>
      <c r="J8486" s="4" t="s">
        <v>856</v>
      </c>
      <c r="K8486" s="4"/>
      <c r="L8486" s="25">
        <v>1</v>
      </c>
      <c r="M8486" s="4" t="s">
        <v>1503</v>
      </c>
      <c r="N8486" s="4" t="s">
        <v>1504</v>
      </c>
    </row>
    <row r="8487" spans="1:14" hidden="1" x14ac:dyDescent="0.3">
      <c r="A8487" s="42" t="s">
        <v>602</v>
      </c>
      <c r="B8487" s="42">
        <v>79</v>
      </c>
      <c r="C8487" s="42">
        <v>79</v>
      </c>
      <c r="D8487" s="5">
        <v>435</v>
      </c>
      <c r="E8487" s="4" t="s">
        <v>861</v>
      </c>
      <c r="F8487" s="43" t="s">
        <v>905</v>
      </c>
      <c r="G8487" s="4" t="s">
        <v>853</v>
      </c>
      <c r="H8487" s="30">
        <v>3.5</v>
      </c>
      <c r="I8487" s="44"/>
      <c r="J8487" s="4" t="s">
        <v>856</v>
      </c>
      <c r="K8487" s="4"/>
      <c r="L8487" s="25">
        <v>1</v>
      </c>
      <c r="M8487" s="4" t="s">
        <v>1503</v>
      </c>
      <c r="N8487" s="4" t="s">
        <v>1504</v>
      </c>
    </row>
    <row r="8488" spans="1:14" hidden="1" x14ac:dyDescent="0.3">
      <c r="A8488" s="42" t="s">
        <v>602</v>
      </c>
      <c r="B8488" s="42">
        <v>79</v>
      </c>
      <c r="C8488" s="42">
        <v>79</v>
      </c>
      <c r="D8488" s="5">
        <v>435</v>
      </c>
      <c r="E8488" s="4" t="s">
        <v>861</v>
      </c>
      <c r="F8488" s="43" t="s">
        <v>906</v>
      </c>
      <c r="G8488" s="4" t="s">
        <v>853</v>
      </c>
      <c r="H8488" s="30">
        <v>0</v>
      </c>
      <c r="I8488" s="44"/>
      <c r="J8488" s="4" t="s">
        <v>856</v>
      </c>
      <c r="K8488" s="4"/>
      <c r="L8488" s="25">
        <v>1</v>
      </c>
      <c r="M8488" s="4" t="s">
        <v>1503</v>
      </c>
      <c r="N8488" s="4" t="s">
        <v>1504</v>
      </c>
    </row>
    <row r="8489" spans="1:14" hidden="1" x14ac:dyDescent="0.3">
      <c r="A8489" s="42" t="s">
        <v>602</v>
      </c>
      <c r="B8489" s="42">
        <v>79</v>
      </c>
      <c r="C8489" s="42">
        <v>79</v>
      </c>
      <c r="D8489" s="5">
        <v>435</v>
      </c>
      <c r="E8489" s="4" t="s">
        <v>861</v>
      </c>
      <c r="F8489" s="43" t="s">
        <v>903</v>
      </c>
      <c r="G8489" s="4" t="s">
        <v>853</v>
      </c>
      <c r="H8489" s="30">
        <v>0</v>
      </c>
      <c r="I8489" s="44"/>
      <c r="J8489" s="4" t="s">
        <v>856</v>
      </c>
      <c r="K8489" s="4"/>
      <c r="L8489" s="25">
        <v>1</v>
      </c>
      <c r="M8489" s="4" t="s">
        <v>1503</v>
      </c>
      <c r="N8489" s="4" t="s">
        <v>1504</v>
      </c>
    </row>
    <row r="8490" spans="1:14" hidden="1" x14ac:dyDescent="0.3">
      <c r="A8490" s="5" t="s">
        <v>603</v>
      </c>
      <c r="B8490" s="5">
        <v>69</v>
      </c>
      <c r="C8490" s="5">
        <v>69</v>
      </c>
      <c r="D8490" s="5">
        <v>436</v>
      </c>
      <c r="E8490" s="4" t="s">
        <v>876</v>
      </c>
      <c r="F8490" s="4" t="s">
        <v>876</v>
      </c>
      <c r="G8490" s="4" t="s">
        <v>972</v>
      </c>
      <c r="H8490" s="4">
        <v>5</v>
      </c>
      <c r="I8490" s="4"/>
      <c r="J8490" s="4" t="s">
        <v>973</v>
      </c>
      <c r="K8490" s="4"/>
      <c r="L8490" s="4">
        <v>1</v>
      </c>
      <c r="M8490" s="4" t="s">
        <v>1100</v>
      </c>
      <c r="N8490" s="4"/>
    </row>
    <row r="8491" spans="1:14" hidden="1" x14ac:dyDescent="0.3">
      <c r="A8491" s="5" t="s">
        <v>603</v>
      </c>
      <c r="B8491" s="5">
        <v>69</v>
      </c>
      <c r="C8491" s="5">
        <v>69</v>
      </c>
      <c r="D8491" s="5">
        <v>436</v>
      </c>
      <c r="E8491" s="4" t="s">
        <v>876</v>
      </c>
      <c r="F8491" s="4" t="s">
        <v>876</v>
      </c>
      <c r="G8491" s="4" t="s">
        <v>1441</v>
      </c>
      <c r="H8491" s="4">
        <v>6</v>
      </c>
      <c r="I8491" s="4"/>
      <c r="J8491" s="4" t="s">
        <v>973</v>
      </c>
      <c r="K8491" s="4"/>
      <c r="L8491" s="4">
        <v>1</v>
      </c>
      <c r="M8491" s="4" t="s">
        <v>1100</v>
      </c>
      <c r="N8491" s="4"/>
    </row>
    <row r="8492" spans="1:14" hidden="1" x14ac:dyDescent="0.3">
      <c r="A8492" s="5" t="s">
        <v>603</v>
      </c>
      <c r="B8492" s="5">
        <v>69</v>
      </c>
      <c r="C8492" s="5">
        <v>69</v>
      </c>
      <c r="D8492" s="5">
        <v>436</v>
      </c>
      <c r="E8492" s="4" t="s">
        <v>876</v>
      </c>
      <c r="F8492" s="4" t="s">
        <v>876</v>
      </c>
      <c r="G8492" s="4" t="s">
        <v>969</v>
      </c>
      <c r="H8492" s="4">
        <v>1800</v>
      </c>
      <c r="I8492" s="4">
        <v>80</v>
      </c>
      <c r="J8492" s="4" t="s">
        <v>974</v>
      </c>
      <c r="K8492" s="4"/>
      <c r="L8492" s="4">
        <v>1</v>
      </c>
      <c r="M8492" s="4" t="s">
        <v>1100</v>
      </c>
      <c r="N8492" s="4"/>
    </row>
    <row r="8493" spans="1:14" hidden="1" x14ac:dyDescent="0.3">
      <c r="A8493" s="4" t="s">
        <v>603</v>
      </c>
      <c r="B8493" s="4">
        <v>69</v>
      </c>
      <c r="C8493" s="4">
        <v>69</v>
      </c>
      <c r="D8493" s="4">
        <v>436</v>
      </c>
      <c r="E8493" s="4" t="s">
        <v>861</v>
      </c>
      <c r="F8493" s="4" t="s">
        <v>922</v>
      </c>
      <c r="G8493" s="4" t="s">
        <v>958</v>
      </c>
      <c r="H8493" s="28">
        <v>0.63981694166410563</v>
      </c>
      <c r="I8493" s="4"/>
      <c r="J8493" s="4" t="s">
        <v>1449</v>
      </c>
      <c r="K8493" s="4"/>
      <c r="L8493" s="4">
        <v>1</v>
      </c>
      <c r="M8493" s="4" t="s">
        <v>1447</v>
      </c>
      <c r="N8493" s="4"/>
    </row>
    <row r="8494" spans="1:14" hidden="1" x14ac:dyDescent="0.3">
      <c r="A8494" s="4" t="s">
        <v>603</v>
      </c>
      <c r="B8494" s="4">
        <v>69</v>
      </c>
      <c r="C8494" s="4">
        <v>69</v>
      </c>
      <c r="D8494" s="4">
        <v>436</v>
      </c>
      <c r="E8494" s="4" t="s">
        <v>861</v>
      </c>
      <c r="F8494" s="4" t="s">
        <v>904</v>
      </c>
      <c r="G8494" s="4" t="s">
        <v>958</v>
      </c>
      <c r="H8494" s="28">
        <v>0.70159211423930024</v>
      </c>
      <c r="I8494" s="4"/>
      <c r="J8494" s="4" t="s">
        <v>1449</v>
      </c>
      <c r="K8494" s="4"/>
      <c r="L8494" s="4">
        <v>1</v>
      </c>
      <c r="M8494" s="4" t="s">
        <v>1447</v>
      </c>
      <c r="N8494" s="4"/>
    </row>
    <row r="8495" spans="1:14" hidden="1" x14ac:dyDescent="0.3">
      <c r="A8495" s="4" t="s">
        <v>603</v>
      </c>
      <c r="B8495" s="4">
        <v>69</v>
      </c>
      <c r="C8495" s="4">
        <v>69</v>
      </c>
      <c r="D8495" s="4">
        <v>436</v>
      </c>
      <c r="E8495" s="4" t="s">
        <v>861</v>
      </c>
      <c r="F8495" s="4" t="s">
        <v>905</v>
      </c>
      <c r="G8495" s="4" t="s">
        <v>958</v>
      </c>
      <c r="H8495" s="28">
        <v>0.87477540791110953</v>
      </c>
      <c r="I8495" s="4"/>
      <c r="J8495" s="4" t="s">
        <v>1449</v>
      </c>
      <c r="K8495" s="4"/>
      <c r="L8495" s="4">
        <v>1</v>
      </c>
      <c r="M8495" s="4" t="s">
        <v>1447</v>
      </c>
      <c r="N8495" s="4"/>
    </row>
    <row r="8496" spans="1:14" hidden="1" x14ac:dyDescent="0.3">
      <c r="A8496" s="4" t="s">
        <v>603</v>
      </c>
      <c r="B8496" s="4">
        <v>69</v>
      </c>
      <c r="C8496" s="4">
        <v>69</v>
      </c>
      <c r="D8496" s="4">
        <v>436</v>
      </c>
      <c r="E8496" s="4" t="s">
        <v>861</v>
      </c>
      <c r="F8496" s="4" t="s">
        <v>906</v>
      </c>
      <c r="G8496" s="4" t="s">
        <v>958</v>
      </c>
      <c r="H8496" s="28">
        <v>0.91750242033579155</v>
      </c>
      <c r="I8496" s="4"/>
      <c r="J8496" s="4" t="s">
        <v>1449</v>
      </c>
      <c r="K8496" s="4"/>
      <c r="L8496" s="4">
        <v>1</v>
      </c>
      <c r="M8496" s="4" t="s">
        <v>1447</v>
      </c>
      <c r="N8496" s="4"/>
    </row>
    <row r="8497" spans="1:14" hidden="1" x14ac:dyDescent="0.3">
      <c r="A8497" s="4" t="s">
        <v>603</v>
      </c>
      <c r="B8497" s="4">
        <v>69</v>
      </c>
      <c r="C8497" s="4">
        <v>69</v>
      </c>
      <c r="D8497" s="4">
        <v>436</v>
      </c>
      <c r="E8497" s="4" t="s">
        <v>861</v>
      </c>
      <c r="F8497" s="4" t="s">
        <v>903</v>
      </c>
      <c r="G8497" s="4" t="s">
        <v>958</v>
      </c>
      <c r="H8497" s="28">
        <v>0.95856906224734462</v>
      </c>
      <c r="I8497" s="4"/>
      <c r="J8497" s="4" t="s">
        <v>1449</v>
      </c>
      <c r="K8497" s="4"/>
      <c r="L8497" s="4">
        <v>1</v>
      </c>
      <c r="M8497" s="4" t="s">
        <v>1447</v>
      </c>
      <c r="N8497" s="4"/>
    </row>
    <row r="8498" spans="1:14" hidden="1" x14ac:dyDescent="0.3">
      <c r="A8498" s="4" t="s">
        <v>603</v>
      </c>
      <c r="B8498" s="4">
        <v>69</v>
      </c>
      <c r="C8498" s="4">
        <v>69</v>
      </c>
      <c r="D8498" s="4">
        <v>436</v>
      </c>
      <c r="E8498" s="4" t="s">
        <v>861</v>
      </c>
      <c r="F8498" s="4" t="s">
        <v>907</v>
      </c>
      <c r="G8498" s="4" t="s">
        <v>958</v>
      </c>
      <c r="H8498" s="28">
        <v>0.9843290965690652</v>
      </c>
      <c r="I8498" s="4"/>
      <c r="J8498" s="4" t="s">
        <v>1449</v>
      </c>
      <c r="K8498" s="4"/>
      <c r="L8498" s="4">
        <v>1</v>
      </c>
      <c r="M8498" s="4" t="s">
        <v>1447</v>
      </c>
      <c r="N8498" s="4"/>
    </row>
    <row r="8499" spans="1:14" hidden="1" x14ac:dyDescent="0.3">
      <c r="A8499" s="4" t="s">
        <v>603</v>
      </c>
      <c r="B8499" s="4">
        <v>69</v>
      </c>
      <c r="C8499" s="4">
        <v>69</v>
      </c>
      <c r="D8499" s="4">
        <v>436</v>
      </c>
      <c r="E8499" s="4" t="s">
        <v>861</v>
      </c>
      <c r="F8499" s="4" t="s">
        <v>908</v>
      </c>
      <c r="G8499" s="4" t="s">
        <v>958</v>
      </c>
      <c r="H8499" s="28">
        <v>0.99601340001059169</v>
      </c>
      <c r="I8499" s="4"/>
      <c r="J8499" s="4" t="s">
        <v>1449</v>
      </c>
      <c r="K8499" s="4"/>
      <c r="L8499" s="4">
        <v>1</v>
      </c>
      <c r="M8499" s="4" t="s">
        <v>1447</v>
      </c>
      <c r="N8499" s="4"/>
    </row>
    <row r="8500" spans="1:14" hidden="1" x14ac:dyDescent="0.3">
      <c r="A8500" s="4" t="s">
        <v>603</v>
      </c>
      <c r="B8500" s="4">
        <v>69</v>
      </c>
      <c r="C8500" s="4">
        <v>69</v>
      </c>
      <c r="D8500" s="4">
        <v>436</v>
      </c>
      <c r="E8500" s="4" t="s">
        <v>861</v>
      </c>
      <c r="F8500" s="4" t="s">
        <v>909</v>
      </c>
      <c r="G8500" s="4" t="s">
        <v>958</v>
      </c>
      <c r="H8500" s="28">
        <v>0.9980140847823471</v>
      </c>
      <c r="I8500" s="4"/>
      <c r="J8500" s="4" t="s">
        <v>1449</v>
      </c>
      <c r="K8500" s="4"/>
      <c r="L8500" s="4">
        <v>1</v>
      </c>
      <c r="M8500" s="4" t="s">
        <v>1447</v>
      </c>
      <c r="N8500" s="4"/>
    </row>
    <row r="8501" spans="1:14" hidden="1" x14ac:dyDescent="0.3">
      <c r="A8501" s="4" t="s">
        <v>603</v>
      </c>
      <c r="B8501" s="4">
        <v>69</v>
      </c>
      <c r="C8501" s="4">
        <v>69</v>
      </c>
      <c r="D8501" s="4">
        <v>436</v>
      </c>
      <c r="E8501" s="4" t="s">
        <v>861</v>
      </c>
      <c r="F8501" s="4" t="s">
        <v>910</v>
      </c>
      <c r="G8501" s="4" t="s">
        <v>958</v>
      </c>
      <c r="H8501" s="28">
        <v>0.99618281145621213</v>
      </c>
      <c r="I8501" s="4"/>
      <c r="J8501" s="4" t="s">
        <v>1449</v>
      </c>
      <c r="K8501" s="4"/>
      <c r="L8501" s="4">
        <v>1</v>
      </c>
      <c r="M8501" s="4" t="s">
        <v>1447</v>
      </c>
      <c r="N8501" s="4"/>
    </row>
    <row r="8502" spans="1:14" hidden="1" x14ac:dyDescent="0.3">
      <c r="A8502" s="4" t="s">
        <v>603</v>
      </c>
      <c r="B8502" s="4">
        <v>69</v>
      </c>
      <c r="C8502" s="4">
        <v>69</v>
      </c>
      <c r="D8502" s="4">
        <v>436</v>
      </c>
      <c r="E8502" s="4" t="s">
        <v>861</v>
      </c>
      <c r="F8502" s="4" t="s">
        <v>911</v>
      </c>
      <c r="G8502" s="4" t="s">
        <v>958</v>
      </c>
      <c r="H8502" s="28">
        <v>0.95221297518881554</v>
      </c>
      <c r="I8502" s="4"/>
      <c r="J8502" s="4" t="s">
        <v>1449</v>
      </c>
      <c r="K8502" s="4"/>
      <c r="L8502" s="4">
        <v>1</v>
      </c>
      <c r="M8502" s="4" t="s">
        <v>1447</v>
      </c>
      <c r="N8502" s="4"/>
    </row>
    <row r="8503" spans="1:14" hidden="1" x14ac:dyDescent="0.3">
      <c r="A8503" s="4" t="s">
        <v>603</v>
      </c>
      <c r="B8503" s="4">
        <v>69</v>
      </c>
      <c r="C8503" s="4">
        <v>69</v>
      </c>
      <c r="D8503" s="4">
        <v>436</v>
      </c>
      <c r="E8503" s="4" t="s">
        <v>861</v>
      </c>
      <c r="F8503" s="4" t="s">
        <v>912</v>
      </c>
      <c r="G8503" s="4" t="s">
        <v>958</v>
      </c>
      <c r="H8503" s="28">
        <v>0.95013818362913249</v>
      </c>
      <c r="I8503" s="4"/>
      <c r="J8503" s="4" t="s">
        <v>1449</v>
      </c>
      <c r="K8503" s="4"/>
      <c r="L8503" s="4">
        <v>1</v>
      </c>
      <c r="M8503" s="4" t="s">
        <v>1447</v>
      </c>
      <c r="N8503" s="4"/>
    </row>
    <row r="8504" spans="1:14" hidden="1" x14ac:dyDescent="0.3">
      <c r="A8504" s="4" t="s">
        <v>603</v>
      </c>
      <c r="B8504" s="4">
        <v>69</v>
      </c>
      <c r="C8504" s="4">
        <v>69</v>
      </c>
      <c r="D8504" s="4">
        <v>436</v>
      </c>
      <c r="E8504" s="4" t="s">
        <v>861</v>
      </c>
      <c r="F8504" s="4" t="s">
        <v>913</v>
      </c>
      <c r="G8504" s="4" t="s">
        <v>958</v>
      </c>
      <c r="H8504" s="28">
        <v>0.96994148397691704</v>
      </c>
      <c r="I8504" s="4"/>
      <c r="J8504" s="4" t="s">
        <v>1449</v>
      </c>
      <c r="K8504" s="4"/>
      <c r="L8504" s="4">
        <v>1</v>
      </c>
      <c r="M8504" s="4" t="s">
        <v>1447</v>
      </c>
      <c r="N8504" s="4"/>
    </row>
    <row r="8505" spans="1:14" hidden="1" x14ac:dyDescent="0.3">
      <c r="A8505" s="4" t="s">
        <v>603</v>
      </c>
      <c r="B8505" s="4">
        <v>69</v>
      </c>
      <c r="C8505" s="4">
        <v>69</v>
      </c>
      <c r="D8505" s="4">
        <v>436</v>
      </c>
      <c r="E8505" s="4" t="s">
        <v>861</v>
      </c>
      <c r="F8505" s="4" t="s">
        <v>914</v>
      </c>
      <c r="G8505" s="4" t="s">
        <v>958</v>
      </c>
      <c r="H8505" s="28">
        <v>0.97004054697138242</v>
      </c>
      <c r="I8505" s="4"/>
      <c r="J8505" s="4" t="s">
        <v>1449</v>
      </c>
      <c r="K8505" s="4"/>
      <c r="L8505" s="4">
        <v>1</v>
      </c>
      <c r="M8505" s="4" t="s">
        <v>1447</v>
      </c>
      <c r="N8505" s="4"/>
    </row>
    <row r="8506" spans="1:14" hidden="1" x14ac:dyDescent="0.3">
      <c r="A8506" s="4" t="s">
        <v>603</v>
      </c>
      <c r="B8506" s="4">
        <v>69</v>
      </c>
      <c r="C8506" s="4">
        <v>69</v>
      </c>
      <c r="D8506" s="4">
        <v>436</v>
      </c>
      <c r="E8506" s="4" t="s">
        <v>861</v>
      </c>
      <c r="F8506" s="4" t="s">
        <v>915</v>
      </c>
      <c r="G8506" s="4" t="s">
        <v>958</v>
      </c>
      <c r="H8506" s="28">
        <v>0.94094701631313127</v>
      </c>
      <c r="I8506" s="4"/>
      <c r="J8506" s="4" t="s">
        <v>1449</v>
      </c>
      <c r="K8506" s="4"/>
      <c r="L8506" s="4">
        <v>1</v>
      </c>
      <c r="M8506" s="4" t="s">
        <v>1447</v>
      </c>
      <c r="N8506" s="4"/>
    </row>
    <row r="8507" spans="1:14" hidden="1" x14ac:dyDescent="0.3">
      <c r="A8507" s="4" t="s">
        <v>603</v>
      </c>
      <c r="B8507" s="4">
        <v>69</v>
      </c>
      <c r="C8507" s="4">
        <v>69</v>
      </c>
      <c r="D8507" s="4">
        <v>436</v>
      </c>
      <c r="E8507" s="4" t="s">
        <v>861</v>
      </c>
      <c r="F8507" s="4" t="s">
        <v>916</v>
      </c>
      <c r="G8507" s="4" t="s">
        <v>958</v>
      </c>
      <c r="H8507" s="28">
        <v>0.94053746265027582</v>
      </c>
      <c r="I8507" s="4"/>
      <c r="J8507" s="4" t="s">
        <v>1449</v>
      </c>
      <c r="K8507" s="4"/>
      <c r="L8507" s="4">
        <v>1</v>
      </c>
      <c r="M8507" s="4" t="s">
        <v>1447</v>
      </c>
      <c r="N8507" s="4"/>
    </row>
    <row r="8508" spans="1:14" hidden="1" x14ac:dyDescent="0.3">
      <c r="A8508" s="4" t="s">
        <v>603</v>
      </c>
      <c r="B8508" s="4">
        <v>69</v>
      </c>
      <c r="C8508" s="4">
        <v>69</v>
      </c>
      <c r="D8508" s="4">
        <v>436</v>
      </c>
      <c r="E8508" s="4" t="s">
        <v>861</v>
      </c>
      <c r="F8508" s="4" t="s">
        <v>918</v>
      </c>
      <c r="G8508" s="4" t="s">
        <v>958</v>
      </c>
      <c r="H8508" s="28">
        <v>0.94598317619681394</v>
      </c>
      <c r="I8508" s="4"/>
      <c r="J8508" s="4" t="s">
        <v>1449</v>
      </c>
      <c r="K8508" s="4"/>
      <c r="L8508" s="4">
        <v>1</v>
      </c>
      <c r="M8508" s="4" t="s">
        <v>1447</v>
      </c>
      <c r="N8508" s="4"/>
    </row>
    <row r="8509" spans="1:14" hidden="1" x14ac:dyDescent="0.3">
      <c r="A8509" s="4" t="s">
        <v>603</v>
      </c>
      <c r="B8509" s="4">
        <v>69</v>
      </c>
      <c r="C8509" s="4">
        <v>69</v>
      </c>
      <c r="D8509" s="4">
        <v>436</v>
      </c>
      <c r="E8509" s="4" t="s">
        <v>861</v>
      </c>
      <c r="F8509" s="4" t="s">
        <v>919</v>
      </c>
      <c r="G8509" s="4" t="s">
        <v>958</v>
      </c>
      <c r="H8509" s="28">
        <v>0.94267628779085633</v>
      </c>
      <c r="I8509" s="4"/>
      <c r="J8509" s="4" t="s">
        <v>1449</v>
      </c>
      <c r="K8509" s="4"/>
      <c r="L8509" s="4">
        <v>1</v>
      </c>
      <c r="M8509" s="4" t="s">
        <v>1447</v>
      </c>
      <c r="N8509" s="4"/>
    </row>
    <row r="8510" spans="1:14" hidden="1" x14ac:dyDescent="0.3">
      <c r="A8510" s="4" t="s">
        <v>603</v>
      </c>
      <c r="B8510" s="4">
        <v>69</v>
      </c>
      <c r="C8510" s="4">
        <v>69</v>
      </c>
      <c r="D8510" s="4">
        <v>436</v>
      </c>
      <c r="E8510" s="4" t="s">
        <v>861</v>
      </c>
      <c r="F8510" s="4" t="s">
        <v>920</v>
      </c>
      <c r="G8510" s="4" t="s">
        <v>958</v>
      </c>
      <c r="H8510" s="28">
        <v>0.93270947795583714</v>
      </c>
      <c r="I8510" s="4"/>
      <c r="J8510" s="4" t="s">
        <v>1449</v>
      </c>
      <c r="K8510" s="4"/>
      <c r="L8510" s="4">
        <v>1</v>
      </c>
      <c r="M8510" s="4" t="s">
        <v>1447</v>
      </c>
      <c r="N8510" s="4"/>
    </row>
    <row r="8511" spans="1:14" hidden="1" x14ac:dyDescent="0.3">
      <c r="A8511" s="4" t="s">
        <v>603</v>
      </c>
      <c r="B8511" s="4">
        <v>69</v>
      </c>
      <c r="C8511" s="4">
        <v>69</v>
      </c>
      <c r="D8511" s="4">
        <v>436</v>
      </c>
      <c r="E8511" s="4" t="s">
        <v>861</v>
      </c>
      <c r="F8511" s="4" t="s">
        <v>921</v>
      </c>
      <c r="G8511" s="4" t="s">
        <v>958</v>
      </c>
      <c r="H8511" s="28">
        <v>0.93981318336516906</v>
      </c>
      <c r="I8511" s="4"/>
      <c r="J8511" s="4" t="s">
        <v>1449</v>
      </c>
      <c r="K8511" s="4"/>
      <c r="L8511" s="4">
        <v>1</v>
      </c>
      <c r="M8511" s="4" t="s">
        <v>1447</v>
      </c>
      <c r="N8511" s="4"/>
    </row>
    <row r="8512" spans="1:14" hidden="1" x14ac:dyDescent="0.3">
      <c r="A8512" s="4" t="s">
        <v>603</v>
      </c>
      <c r="B8512" s="4">
        <v>69</v>
      </c>
      <c r="C8512" s="4">
        <v>69</v>
      </c>
      <c r="D8512" s="4">
        <v>436</v>
      </c>
      <c r="E8512" s="4" t="s">
        <v>861</v>
      </c>
      <c r="F8512" s="4" t="s">
        <v>1134</v>
      </c>
      <c r="G8512" s="4" t="s">
        <v>958</v>
      </c>
      <c r="H8512" s="28">
        <v>0.93673876273169288</v>
      </c>
      <c r="I8512" s="4"/>
      <c r="J8512" s="4" t="s">
        <v>1449</v>
      </c>
      <c r="K8512" s="4"/>
      <c r="L8512" s="4">
        <v>1</v>
      </c>
      <c r="M8512" s="4" t="s">
        <v>1447</v>
      </c>
      <c r="N8512" s="4"/>
    </row>
    <row r="8513" spans="1:14" hidden="1" x14ac:dyDescent="0.3">
      <c r="A8513" s="4" t="s">
        <v>603</v>
      </c>
      <c r="B8513" s="4">
        <v>69</v>
      </c>
      <c r="C8513" s="4">
        <v>69</v>
      </c>
      <c r="D8513" s="4">
        <v>436</v>
      </c>
      <c r="E8513" s="4" t="s">
        <v>861</v>
      </c>
      <c r="F8513" s="4" t="s">
        <v>1141</v>
      </c>
      <c r="G8513" s="4" t="s">
        <v>958</v>
      </c>
      <c r="H8513" s="28">
        <v>0.94258698021522958</v>
      </c>
      <c r="I8513" s="4"/>
      <c r="J8513" s="4" t="s">
        <v>1449</v>
      </c>
      <c r="K8513" s="4"/>
      <c r="L8513" s="4">
        <v>1</v>
      </c>
      <c r="M8513" s="4" t="s">
        <v>1447</v>
      </c>
      <c r="N8513" s="4"/>
    </row>
    <row r="8514" spans="1:14" hidden="1" x14ac:dyDescent="0.3">
      <c r="A8514" s="4" t="s">
        <v>603</v>
      </c>
      <c r="B8514" s="4">
        <v>69</v>
      </c>
      <c r="C8514" s="4">
        <v>69</v>
      </c>
      <c r="D8514" s="4">
        <v>436</v>
      </c>
      <c r="E8514" s="4" t="s">
        <v>861</v>
      </c>
      <c r="F8514" s="4" t="s">
        <v>1142</v>
      </c>
      <c r="G8514" s="4" t="s">
        <v>958</v>
      </c>
      <c r="H8514" s="28">
        <v>0.95111006852982438</v>
      </c>
      <c r="I8514" s="4"/>
      <c r="J8514" s="4" t="s">
        <v>1449</v>
      </c>
      <c r="K8514" s="4"/>
      <c r="L8514" s="4">
        <v>1</v>
      </c>
      <c r="M8514" s="4" t="s">
        <v>1447</v>
      </c>
      <c r="N8514" s="4"/>
    </row>
    <row r="8515" spans="1:14" hidden="1" x14ac:dyDescent="0.3">
      <c r="A8515" s="4" t="s">
        <v>603</v>
      </c>
      <c r="B8515" s="4">
        <v>69</v>
      </c>
      <c r="C8515" s="4">
        <v>69</v>
      </c>
      <c r="D8515" s="4">
        <v>436</v>
      </c>
      <c r="E8515" s="4" t="s">
        <v>861</v>
      </c>
      <c r="F8515" s="4" t="s">
        <v>1143</v>
      </c>
      <c r="G8515" s="4" t="s">
        <v>958</v>
      </c>
      <c r="H8515" s="28">
        <v>0.96220646128556209</v>
      </c>
      <c r="I8515" s="4"/>
      <c r="J8515" s="4" t="s">
        <v>1449</v>
      </c>
      <c r="K8515" s="4"/>
      <c r="L8515" s="4">
        <v>1</v>
      </c>
      <c r="M8515" s="4" t="s">
        <v>1447</v>
      </c>
      <c r="N8515" s="4"/>
    </row>
    <row r="8516" spans="1:14" hidden="1" x14ac:dyDescent="0.3">
      <c r="A8516" s="4" t="s">
        <v>603</v>
      </c>
      <c r="B8516" s="4">
        <v>69</v>
      </c>
      <c r="C8516" s="4">
        <v>69</v>
      </c>
      <c r="D8516" s="4">
        <v>436</v>
      </c>
      <c r="E8516" s="4" t="s">
        <v>861</v>
      </c>
      <c r="F8516" s="4" t="s">
        <v>1144</v>
      </c>
      <c r="G8516" s="4" t="s">
        <v>958</v>
      </c>
      <c r="H8516" s="28">
        <v>0.96662108269992397</v>
      </c>
      <c r="I8516" s="4"/>
      <c r="J8516" s="4" t="s">
        <v>1449</v>
      </c>
      <c r="K8516" s="4"/>
      <c r="L8516" s="4">
        <v>1</v>
      </c>
      <c r="M8516" s="4" t="s">
        <v>1447</v>
      </c>
      <c r="N8516" s="4"/>
    </row>
    <row r="8517" spans="1:14" hidden="1" x14ac:dyDescent="0.3">
      <c r="A8517" s="4" t="s">
        <v>603</v>
      </c>
      <c r="B8517" s="4">
        <v>69</v>
      </c>
      <c r="C8517" s="4">
        <v>69</v>
      </c>
      <c r="D8517" s="4">
        <v>436</v>
      </c>
      <c r="E8517" s="4" t="s">
        <v>861</v>
      </c>
      <c r="F8517" s="4" t="s">
        <v>1145</v>
      </c>
      <c r="G8517" s="4" t="s">
        <v>958</v>
      </c>
      <c r="H8517" s="28">
        <v>0.95858328182243246</v>
      </c>
      <c r="I8517" s="4"/>
      <c r="J8517" s="4" t="s">
        <v>1449</v>
      </c>
      <c r="K8517" s="4"/>
      <c r="L8517" s="4">
        <v>1</v>
      </c>
      <c r="M8517" s="4" t="s">
        <v>1447</v>
      </c>
      <c r="N8517" s="4"/>
    </row>
    <row r="8518" spans="1:14" hidden="1" x14ac:dyDescent="0.3">
      <c r="A8518" s="4" t="s">
        <v>603</v>
      </c>
      <c r="B8518" s="4">
        <v>69</v>
      </c>
      <c r="C8518" s="4">
        <v>69</v>
      </c>
      <c r="D8518" s="4">
        <v>436</v>
      </c>
      <c r="E8518" s="4" t="s">
        <v>861</v>
      </c>
      <c r="F8518" s="4" t="s">
        <v>1146</v>
      </c>
      <c r="G8518" s="4" t="s">
        <v>958</v>
      </c>
      <c r="H8518" s="28">
        <v>0.93736994696302078</v>
      </c>
      <c r="I8518" s="4"/>
      <c r="J8518" s="4" t="s">
        <v>1449</v>
      </c>
      <c r="K8518" s="4"/>
      <c r="L8518" s="4">
        <v>1</v>
      </c>
      <c r="M8518" s="4" t="s">
        <v>1447</v>
      </c>
      <c r="N8518" s="4"/>
    </row>
    <row r="8519" spans="1:14" hidden="1" x14ac:dyDescent="0.3">
      <c r="A8519" s="4" t="s">
        <v>603</v>
      </c>
      <c r="B8519" s="4">
        <v>69</v>
      </c>
      <c r="C8519" s="4">
        <v>69</v>
      </c>
      <c r="D8519" s="4">
        <v>436</v>
      </c>
      <c r="E8519" s="4" t="s">
        <v>861</v>
      </c>
      <c r="F8519" s="4" t="s">
        <v>1147</v>
      </c>
      <c r="G8519" s="4" t="s">
        <v>958</v>
      </c>
      <c r="H8519" s="28">
        <v>0.93943597781892429</v>
      </c>
      <c r="I8519" s="4"/>
      <c r="J8519" s="4" t="s">
        <v>1449</v>
      </c>
      <c r="K8519" s="4"/>
      <c r="L8519" s="4">
        <v>1</v>
      </c>
      <c r="M8519" s="4" t="s">
        <v>1447</v>
      </c>
      <c r="N8519" s="4"/>
    </row>
    <row r="8520" spans="1:14" hidden="1" x14ac:dyDescent="0.3">
      <c r="A8520" s="4" t="s">
        <v>603</v>
      </c>
      <c r="B8520" s="4">
        <v>69</v>
      </c>
      <c r="C8520" s="4">
        <v>69</v>
      </c>
      <c r="D8520" s="4">
        <v>436</v>
      </c>
      <c r="E8520" s="4" t="s">
        <v>861</v>
      </c>
      <c r="F8520" s="4" t="s">
        <v>1148</v>
      </c>
      <c r="G8520" s="4" t="s">
        <v>958</v>
      </c>
      <c r="H8520" s="28">
        <v>0.95439880027266466</v>
      </c>
      <c r="I8520" s="4"/>
      <c r="J8520" s="4" t="s">
        <v>1449</v>
      </c>
      <c r="K8520" s="4"/>
      <c r="L8520" s="4">
        <v>1</v>
      </c>
      <c r="M8520" s="4" t="s">
        <v>1447</v>
      </c>
      <c r="N8520" s="4"/>
    </row>
    <row r="8521" spans="1:14" hidden="1" x14ac:dyDescent="0.3">
      <c r="A8521" s="4" t="s">
        <v>603</v>
      </c>
      <c r="B8521" s="4">
        <v>69</v>
      </c>
      <c r="C8521" s="4">
        <v>69</v>
      </c>
      <c r="D8521" s="4">
        <v>436</v>
      </c>
      <c r="E8521" s="4" t="s">
        <v>861</v>
      </c>
      <c r="F8521" s="4" t="s">
        <v>1136</v>
      </c>
      <c r="G8521" s="4" t="s">
        <v>958</v>
      </c>
      <c r="H8521" s="28">
        <v>0.97057734767294357</v>
      </c>
      <c r="I8521" s="4"/>
      <c r="J8521" s="4" t="s">
        <v>1449</v>
      </c>
      <c r="K8521" s="4"/>
      <c r="L8521" s="4">
        <v>1</v>
      </c>
      <c r="M8521" s="4" t="s">
        <v>1447</v>
      </c>
      <c r="N8521" s="4"/>
    </row>
    <row r="8522" spans="1:14" hidden="1" x14ac:dyDescent="0.3">
      <c r="A8522" s="4" t="s">
        <v>603</v>
      </c>
      <c r="B8522" s="4">
        <v>69</v>
      </c>
      <c r="C8522" s="4">
        <v>69</v>
      </c>
      <c r="D8522" s="4">
        <v>436</v>
      </c>
      <c r="E8522" s="4" t="s">
        <v>861</v>
      </c>
      <c r="F8522" s="4" t="s">
        <v>1149</v>
      </c>
      <c r="G8522" s="4" t="s">
        <v>958</v>
      </c>
      <c r="H8522" s="28">
        <v>0.94983399309393912</v>
      </c>
      <c r="I8522" s="4"/>
      <c r="J8522" s="4" t="s">
        <v>1449</v>
      </c>
      <c r="K8522" s="4"/>
      <c r="L8522" s="4">
        <v>1</v>
      </c>
      <c r="M8522" s="4" t="s">
        <v>1447</v>
      </c>
      <c r="N8522" s="4"/>
    </row>
    <row r="8523" spans="1:14" hidden="1" x14ac:dyDescent="0.3">
      <c r="A8523" s="4" t="s">
        <v>603</v>
      </c>
      <c r="B8523" s="4">
        <v>69</v>
      </c>
      <c r="C8523" s="4">
        <v>69</v>
      </c>
      <c r="D8523" s="4">
        <v>436</v>
      </c>
      <c r="E8523" s="4" t="s">
        <v>861</v>
      </c>
      <c r="F8523" s="4" t="s">
        <v>1150</v>
      </c>
      <c r="G8523" s="4" t="s">
        <v>958</v>
      </c>
      <c r="H8523" s="28">
        <v>0.94534602144811242</v>
      </c>
      <c r="I8523" s="4"/>
      <c r="J8523" s="4" t="s">
        <v>1449</v>
      </c>
      <c r="K8523" s="4"/>
      <c r="L8523" s="4">
        <v>1</v>
      </c>
      <c r="M8523" s="4" t="s">
        <v>1447</v>
      </c>
      <c r="N8523" s="4"/>
    </row>
    <row r="8524" spans="1:14" hidden="1" x14ac:dyDescent="0.3">
      <c r="A8524" s="4" t="s">
        <v>603</v>
      </c>
      <c r="B8524" s="4">
        <v>69</v>
      </c>
      <c r="C8524" s="4">
        <v>69</v>
      </c>
      <c r="D8524" s="4">
        <v>436</v>
      </c>
      <c r="E8524" s="4" t="s">
        <v>861</v>
      </c>
      <c r="F8524" s="4" t="s">
        <v>1151</v>
      </c>
      <c r="G8524" s="4" t="s">
        <v>958</v>
      </c>
      <c r="H8524" s="28">
        <v>0.96146849823479896</v>
      </c>
      <c r="I8524" s="4"/>
      <c r="J8524" s="4" t="s">
        <v>1449</v>
      </c>
      <c r="K8524" s="4"/>
      <c r="L8524" s="4">
        <v>1</v>
      </c>
      <c r="M8524" s="4" t="s">
        <v>1447</v>
      </c>
      <c r="N8524" s="4"/>
    </row>
    <row r="8525" spans="1:14" hidden="1" x14ac:dyDescent="0.3">
      <c r="A8525" s="4" t="s">
        <v>603</v>
      </c>
      <c r="B8525" s="4">
        <v>69</v>
      </c>
      <c r="C8525" s="4">
        <v>69</v>
      </c>
      <c r="D8525" s="4">
        <v>436</v>
      </c>
      <c r="E8525" s="4" t="s">
        <v>861</v>
      </c>
      <c r="F8525" s="12" t="s">
        <v>922</v>
      </c>
      <c r="G8525" s="4" t="s">
        <v>931</v>
      </c>
      <c r="H8525" s="30">
        <v>3.76275</v>
      </c>
      <c r="I8525" s="4">
        <v>1.0960155108391692E-2</v>
      </c>
      <c r="J8525" s="4" t="s">
        <v>856</v>
      </c>
      <c r="K8525" s="4" t="s">
        <v>881</v>
      </c>
      <c r="L8525" s="4">
        <v>1</v>
      </c>
      <c r="M8525" s="4" t="s">
        <v>1447</v>
      </c>
      <c r="N8525" s="4"/>
    </row>
    <row r="8526" spans="1:14" hidden="1" x14ac:dyDescent="0.3">
      <c r="A8526" s="4" t="s">
        <v>603</v>
      </c>
      <c r="B8526" s="4">
        <v>69</v>
      </c>
      <c r="C8526" s="4">
        <v>69</v>
      </c>
      <c r="D8526" s="4">
        <v>436</v>
      </c>
      <c r="E8526" s="4" t="s">
        <v>861</v>
      </c>
      <c r="F8526" s="12" t="s">
        <v>904</v>
      </c>
      <c r="G8526" s="4" t="s">
        <v>931</v>
      </c>
      <c r="H8526" s="30">
        <v>3.4454000000000002</v>
      </c>
      <c r="I8526" s="4">
        <v>4.9497474683059157E-3</v>
      </c>
      <c r="J8526" s="4" t="s">
        <v>856</v>
      </c>
      <c r="K8526" s="4" t="s">
        <v>881</v>
      </c>
      <c r="L8526" s="4">
        <v>1</v>
      </c>
      <c r="M8526" s="4" t="s">
        <v>1447</v>
      </c>
      <c r="N8526" s="4"/>
    </row>
    <row r="8527" spans="1:14" hidden="1" x14ac:dyDescent="0.3">
      <c r="A8527" s="4" t="s">
        <v>603</v>
      </c>
      <c r="B8527" s="4">
        <v>69</v>
      </c>
      <c r="C8527" s="4">
        <v>69</v>
      </c>
      <c r="D8527" s="4">
        <v>436</v>
      </c>
      <c r="E8527" s="4" t="s">
        <v>861</v>
      </c>
      <c r="F8527" s="12" t="s">
        <v>905</v>
      </c>
      <c r="G8527" s="4" t="s">
        <v>931</v>
      </c>
      <c r="H8527" s="30">
        <v>3.15815</v>
      </c>
      <c r="I8527" s="4">
        <v>1.4778531726798943E-2</v>
      </c>
      <c r="J8527" s="4" t="s">
        <v>856</v>
      </c>
      <c r="K8527" s="4" t="s">
        <v>881</v>
      </c>
      <c r="L8527" s="4">
        <v>1</v>
      </c>
      <c r="M8527" s="4" t="s">
        <v>1447</v>
      </c>
      <c r="N8527" s="4"/>
    </row>
    <row r="8528" spans="1:14" hidden="1" x14ac:dyDescent="0.3">
      <c r="A8528" s="4" t="s">
        <v>603</v>
      </c>
      <c r="B8528" s="4">
        <v>69</v>
      </c>
      <c r="C8528" s="4">
        <v>69</v>
      </c>
      <c r="D8528" s="4">
        <v>436</v>
      </c>
      <c r="E8528" s="4" t="s">
        <v>861</v>
      </c>
      <c r="F8528" s="12" t="s">
        <v>906</v>
      </c>
      <c r="G8528" s="4" t="s">
        <v>931</v>
      </c>
      <c r="H8528" s="30">
        <v>3.1421999999999999</v>
      </c>
      <c r="I8528" s="4">
        <v>5.6568542494917569E-4</v>
      </c>
      <c r="J8528" s="4" t="s">
        <v>856</v>
      </c>
      <c r="K8528" s="4" t="s">
        <v>881</v>
      </c>
      <c r="L8528" s="4">
        <v>1</v>
      </c>
      <c r="M8528" s="4" t="s">
        <v>1447</v>
      </c>
      <c r="N8528" s="4"/>
    </row>
    <row r="8529" spans="1:14" hidden="1" x14ac:dyDescent="0.3">
      <c r="A8529" s="4" t="s">
        <v>603</v>
      </c>
      <c r="B8529" s="4">
        <v>69</v>
      </c>
      <c r="C8529" s="4">
        <v>69</v>
      </c>
      <c r="D8529" s="4">
        <v>436</v>
      </c>
      <c r="E8529" s="4" t="s">
        <v>861</v>
      </c>
      <c r="F8529" s="12" t="s">
        <v>903</v>
      </c>
      <c r="G8529" s="4" t="s">
        <v>931</v>
      </c>
      <c r="H8529" s="30">
        <v>3.1998000000000002</v>
      </c>
      <c r="I8529" s="4">
        <v>0.10564175310929158</v>
      </c>
      <c r="J8529" s="4" t="s">
        <v>856</v>
      </c>
      <c r="K8529" s="4" t="s">
        <v>881</v>
      </c>
      <c r="L8529" s="4">
        <v>1</v>
      </c>
      <c r="M8529" s="4" t="s">
        <v>1447</v>
      </c>
      <c r="N8529" s="4"/>
    </row>
    <row r="8530" spans="1:14" hidden="1" x14ac:dyDescent="0.3">
      <c r="A8530" s="4" t="s">
        <v>603</v>
      </c>
      <c r="B8530" s="4">
        <v>69</v>
      </c>
      <c r="C8530" s="4">
        <v>69</v>
      </c>
      <c r="D8530" s="4">
        <v>436</v>
      </c>
      <c r="E8530" s="4" t="s">
        <v>861</v>
      </c>
      <c r="F8530" s="12" t="s">
        <v>907</v>
      </c>
      <c r="G8530" s="4" t="s">
        <v>931</v>
      </c>
      <c r="H8530" s="30">
        <v>3.0924500000000004</v>
      </c>
      <c r="I8530" s="4">
        <v>1.8172644276494312E-2</v>
      </c>
      <c r="J8530" s="4" t="s">
        <v>856</v>
      </c>
      <c r="K8530" s="4" t="s">
        <v>881</v>
      </c>
      <c r="L8530" s="4">
        <v>1</v>
      </c>
      <c r="M8530" s="4" t="s">
        <v>1447</v>
      </c>
      <c r="N8530" s="4"/>
    </row>
    <row r="8531" spans="1:14" hidden="1" x14ac:dyDescent="0.3">
      <c r="A8531" s="4" t="s">
        <v>603</v>
      </c>
      <c r="B8531" s="4">
        <v>69</v>
      </c>
      <c r="C8531" s="4">
        <v>69</v>
      </c>
      <c r="D8531" s="4">
        <v>436</v>
      </c>
      <c r="E8531" s="4" t="s">
        <v>861</v>
      </c>
      <c r="F8531" s="12" t="s">
        <v>908</v>
      </c>
      <c r="G8531" s="4" t="s">
        <v>931</v>
      </c>
      <c r="H8531" s="30">
        <v>3.1164000000000001</v>
      </c>
      <c r="I8531" s="4">
        <v>1.2162236636408533E-2</v>
      </c>
      <c r="J8531" s="4" t="s">
        <v>856</v>
      </c>
      <c r="K8531" s="4" t="s">
        <v>881</v>
      </c>
      <c r="L8531" s="4">
        <v>1</v>
      </c>
      <c r="M8531" s="4" t="s">
        <v>1447</v>
      </c>
      <c r="N8531" s="4"/>
    </row>
    <row r="8532" spans="1:14" hidden="1" x14ac:dyDescent="0.3">
      <c r="A8532" s="4" t="s">
        <v>603</v>
      </c>
      <c r="B8532" s="4">
        <v>69</v>
      </c>
      <c r="C8532" s="4">
        <v>69</v>
      </c>
      <c r="D8532" s="4">
        <v>436</v>
      </c>
      <c r="E8532" s="4" t="s">
        <v>861</v>
      </c>
      <c r="F8532" s="12" t="s">
        <v>909</v>
      </c>
      <c r="G8532" s="4" t="s">
        <v>931</v>
      </c>
      <c r="H8532" s="30">
        <v>3.0939000000000001</v>
      </c>
      <c r="I8532" s="4">
        <v>6.2225396744415608E-3</v>
      </c>
      <c r="J8532" s="4" t="s">
        <v>856</v>
      </c>
      <c r="K8532" s="4" t="s">
        <v>881</v>
      </c>
      <c r="L8532" s="4">
        <v>1</v>
      </c>
      <c r="M8532" s="4" t="s">
        <v>1447</v>
      </c>
      <c r="N8532" s="4"/>
    </row>
    <row r="8533" spans="1:14" hidden="1" x14ac:dyDescent="0.3">
      <c r="A8533" s="4" t="s">
        <v>603</v>
      </c>
      <c r="B8533" s="4">
        <v>69</v>
      </c>
      <c r="C8533" s="4">
        <v>69</v>
      </c>
      <c r="D8533" s="4">
        <v>436</v>
      </c>
      <c r="E8533" s="4" t="s">
        <v>861</v>
      </c>
      <c r="F8533" s="12" t="s">
        <v>910</v>
      </c>
      <c r="G8533" s="4" t="s">
        <v>931</v>
      </c>
      <c r="H8533" s="30">
        <v>3.0642499999999999</v>
      </c>
      <c r="I8533" s="4">
        <v>2.3405234457274816E-2</v>
      </c>
      <c r="J8533" s="4" t="s">
        <v>856</v>
      </c>
      <c r="K8533" s="4" t="s">
        <v>881</v>
      </c>
      <c r="L8533" s="4">
        <v>1</v>
      </c>
      <c r="M8533" s="4" t="s">
        <v>1447</v>
      </c>
      <c r="N8533" s="4"/>
    </row>
    <row r="8534" spans="1:14" hidden="1" x14ac:dyDescent="0.3">
      <c r="A8534" s="4" t="s">
        <v>603</v>
      </c>
      <c r="B8534" s="4">
        <v>69</v>
      </c>
      <c r="C8534" s="4">
        <v>69</v>
      </c>
      <c r="D8534" s="4">
        <v>436</v>
      </c>
      <c r="E8534" s="4" t="s">
        <v>861</v>
      </c>
      <c r="F8534" s="12" t="s">
        <v>911</v>
      </c>
      <c r="G8534" s="4" t="s">
        <v>931</v>
      </c>
      <c r="H8534" s="30">
        <v>3.0687500000000001</v>
      </c>
      <c r="I8534" s="4">
        <v>4.5961940777125235E-3</v>
      </c>
      <c r="J8534" s="4" t="s">
        <v>856</v>
      </c>
      <c r="K8534" s="4" t="s">
        <v>881</v>
      </c>
      <c r="L8534" s="4">
        <v>1</v>
      </c>
      <c r="M8534" s="4" t="s">
        <v>1447</v>
      </c>
      <c r="N8534" s="4"/>
    </row>
    <row r="8535" spans="1:14" hidden="1" x14ac:dyDescent="0.3">
      <c r="A8535" s="4" t="s">
        <v>603</v>
      </c>
      <c r="B8535" s="4">
        <v>69</v>
      </c>
      <c r="C8535" s="4">
        <v>69</v>
      </c>
      <c r="D8535" s="4">
        <v>436</v>
      </c>
      <c r="E8535" s="4" t="s">
        <v>861</v>
      </c>
      <c r="F8535" s="12" t="s">
        <v>916</v>
      </c>
      <c r="G8535" s="4" t="s">
        <v>931</v>
      </c>
      <c r="H8535" s="30">
        <v>2.9847999999999999</v>
      </c>
      <c r="I8535" s="4">
        <v>5.6568542494923853E-3</v>
      </c>
      <c r="J8535" s="4" t="s">
        <v>856</v>
      </c>
      <c r="K8535" s="4" t="s">
        <v>881</v>
      </c>
      <c r="L8535" s="4">
        <v>1</v>
      </c>
      <c r="M8535" s="4" t="s">
        <v>1447</v>
      </c>
      <c r="N8535" s="4"/>
    </row>
    <row r="8536" spans="1:14" hidden="1" x14ac:dyDescent="0.3">
      <c r="A8536" s="4" t="s">
        <v>603</v>
      </c>
      <c r="B8536" s="4">
        <v>69</v>
      </c>
      <c r="C8536" s="4">
        <v>69</v>
      </c>
      <c r="D8536" s="4">
        <v>436</v>
      </c>
      <c r="E8536" s="4" t="s">
        <v>861</v>
      </c>
      <c r="F8536" s="12" t="s">
        <v>921</v>
      </c>
      <c r="G8536" s="4" t="s">
        <v>931</v>
      </c>
      <c r="H8536" s="30">
        <v>3.0377000000000001</v>
      </c>
      <c r="I8536" s="4">
        <v>5.2325901807805031E-3</v>
      </c>
      <c r="J8536" s="4" t="s">
        <v>856</v>
      </c>
      <c r="K8536" s="4" t="s">
        <v>881</v>
      </c>
      <c r="L8536" s="4">
        <v>1</v>
      </c>
      <c r="M8536" s="4" t="s">
        <v>1447</v>
      </c>
      <c r="N8536" s="4"/>
    </row>
    <row r="8537" spans="1:14" hidden="1" x14ac:dyDescent="0.3">
      <c r="A8537" s="4" t="s">
        <v>603</v>
      </c>
      <c r="B8537" s="4">
        <v>69</v>
      </c>
      <c r="C8537" s="4">
        <v>69</v>
      </c>
      <c r="D8537" s="4">
        <v>436</v>
      </c>
      <c r="E8537" s="4" t="s">
        <v>861</v>
      </c>
      <c r="F8537" s="12" t="s">
        <v>1144</v>
      </c>
      <c r="G8537" s="4" t="s">
        <v>931</v>
      </c>
      <c r="H8537" s="30">
        <v>3.0923500000000002</v>
      </c>
      <c r="I8537" s="4">
        <v>7.7781745930527359E-4</v>
      </c>
      <c r="J8537" s="4" t="s">
        <v>856</v>
      </c>
      <c r="K8537" s="4" t="s">
        <v>881</v>
      </c>
      <c r="L8537" s="4">
        <v>1</v>
      </c>
      <c r="M8537" s="4" t="s">
        <v>1447</v>
      </c>
      <c r="N8537" s="4"/>
    </row>
    <row r="8538" spans="1:14" hidden="1" x14ac:dyDescent="0.3">
      <c r="A8538" s="4" t="s">
        <v>603</v>
      </c>
      <c r="B8538" s="4">
        <v>69</v>
      </c>
      <c r="C8538" s="4">
        <v>69</v>
      </c>
      <c r="D8538" s="4">
        <v>436</v>
      </c>
      <c r="E8538" s="4" t="s">
        <v>861</v>
      </c>
      <c r="F8538" s="12" t="s">
        <v>1148</v>
      </c>
      <c r="G8538" s="4" t="s">
        <v>931</v>
      </c>
      <c r="H8538" s="30">
        <v>3.1936499999999999</v>
      </c>
      <c r="I8538" s="4">
        <v>1.6617009357883763E-2</v>
      </c>
      <c r="J8538" s="4" t="s">
        <v>856</v>
      </c>
      <c r="K8538" s="4" t="s">
        <v>881</v>
      </c>
      <c r="L8538" s="4">
        <v>1</v>
      </c>
      <c r="M8538" s="4" t="s">
        <v>1447</v>
      </c>
      <c r="N8538" s="4"/>
    </row>
    <row r="8539" spans="1:14" hidden="1" x14ac:dyDescent="0.3">
      <c r="A8539" s="4" t="s">
        <v>603</v>
      </c>
      <c r="B8539" s="4">
        <v>69</v>
      </c>
      <c r="C8539" s="4">
        <v>69</v>
      </c>
      <c r="D8539" s="4">
        <v>436</v>
      </c>
      <c r="E8539" s="4" t="s">
        <v>861</v>
      </c>
      <c r="F8539" s="12" t="s">
        <v>922</v>
      </c>
      <c r="G8539" s="4" t="s">
        <v>1760</v>
      </c>
      <c r="H8539" s="30">
        <v>4.5229020103238735</v>
      </c>
      <c r="I8539" s="4"/>
      <c r="J8539" s="4" t="s">
        <v>856</v>
      </c>
      <c r="K8539" s="4"/>
      <c r="L8539" s="4">
        <v>1</v>
      </c>
      <c r="M8539" s="4" t="s">
        <v>1904</v>
      </c>
      <c r="N8539" s="4"/>
    </row>
    <row r="8540" spans="1:14" hidden="1" x14ac:dyDescent="0.3">
      <c r="A8540" s="4" t="s">
        <v>603</v>
      </c>
      <c r="B8540" s="4">
        <v>69</v>
      </c>
      <c r="C8540" s="4">
        <v>69</v>
      </c>
      <c r="D8540" s="4">
        <v>436</v>
      </c>
      <c r="E8540" s="4" t="s">
        <v>861</v>
      </c>
      <c r="F8540" s="12" t="s">
        <v>904</v>
      </c>
      <c r="G8540" s="4" t="s">
        <v>1760</v>
      </c>
      <c r="H8540" s="30">
        <v>5.1724438757706173</v>
      </c>
      <c r="I8540" s="4"/>
      <c r="J8540" s="4" t="s">
        <v>856</v>
      </c>
      <c r="K8540" s="4"/>
      <c r="L8540" s="4">
        <v>1</v>
      </c>
      <c r="M8540" s="4" t="s">
        <v>1904</v>
      </c>
      <c r="N8540" s="4"/>
    </row>
    <row r="8541" spans="1:14" hidden="1" x14ac:dyDescent="0.3">
      <c r="A8541" s="4" t="s">
        <v>603</v>
      </c>
      <c r="B8541" s="4">
        <v>69</v>
      </c>
      <c r="C8541" s="4">
        <v>69</v>
      </c>
      <c r="D8541" s="4">
        <v>436</v>
      </c>
      <c r="E8541" s="4" t="s">
        <v>861</v>
      </c>
      <c r="F8541" s="12" t="s">
        <v>905</v>
      </c>
      <c r="G8541" s="4" t="s">
        <v>1760</v>
      </c>
      <c r="H8541" s="30">
        <v>4.785486266949019</v>
      </c>
      <c r="I8541" s="4"/>
      <c r="J8541" s="4" t="s">
        <v>856</v>
      </c>
      <c r="K8541" s="4"/>
      <c r="L8541" s="4">
        <v>1</v>
      </c>
      <c r="M8541" s="4" t="s">
        <v>1904</v>
      </c>
      <c r="N8541" s="4"/>
    </row>
    <row r="8542" spans="1:14" hidden="1" x14ac:dyDescent="0.3">
      <c r="A8542" s="4" t="s">
        <v>603</v>
      </c>
      <c r="B8542" s="4">
        <v>69</v>
      </c>
      <c r="C8542" s="4">
        <v>69</v>
      </c>
      <c r="D8542" s="4">
        <v>436</v>
      </c>
      <c r="E8542" s="4" t="s">
        <v>861</v>
      </c>
      <c r="F8542" s="12" t="s">
        <v>906</v>
      </c>
      <c r="G8542" s="4" t="s">
        <v>1760</v>
      </c>
      <c r="H8542" s="30">
        <v>4.5036989385654547</v>
      </c>
      <c r="I8542" s="4"/>
      <c r="J8542" s="4" t="s">
        <v>856</v>
      </c>
      <c r="K8542" s="4"/>
      <c r="L8542" s="4">
        <v>1</v>
      </c>
      <c r="M8542" s="4" t="s">
        <v>1904</v>
      </c>
      <c r="N8542" s="4"/>
    </row>
    <row r="8543" spans="1:14" hidden="1" x14ac:dyDescent="0.3">
      <c r="A8543" s="4" t="s">
        <v>603</v>
      </c>
      <c r="B8543" s="4">
        <v>69</v>
      </c>
      <c r="C8543" s="4">
        <v>69</v>
      </c>
      <c r="D8543" s="4">
        <v>436</v>
      </c>
      <c r="E8543" s="4" t="s">
        <v>861</v>
      </c>
      <c r="F8543" s="12" t="s">
        <v>903</v>
      </c>
      <c r="G8543" s="4" t="s">
        <v>1760</v>
      </c>
      <c r="H8543" s="30">
        <v>4.5312416988872819</v>
      </c>
      <c r="I8543" s="4"/>
      <c r="J8543" s="4" t="s">
        <v>856</v>
      </c>
      <c r="K8543" s="4"/>
      <c r="L8543" s="4">
        <v>1</v>
      </c>
      <c r="M8543" s="4" t="s">
        <v>1904</v>
      </c>
      <c r="N8543" s="4"/>
    </row>
    <row r="8544" spans="1:14" hidden="1" x14ac:dyDescent="0.3">
      <c r="A8544" s="4" t="s">
        <v>603</v>
      </c>
      <c r="B8544" s="4">
        <v>69</v>
      </c>
      <c r="C8544" s="4">
        <v>69</v>
      </c>
      <c r="D8544" s="4">
        <v>436</v>
      </c>
      <c r="E8544" s="4" t="s">
        <v>861</v>
      </c>
      <c r="F8544" s="12" t="s">
        <v>907</v>
      </c>
      <c r="G8544" s="4" t="s">
        <v>1760</v>
      </c>
      <c r="H8544" s="30">
        <v>5.3236239098965514</v>
      </c>
      <c r="I8544" s="4"/>
      <c r="J8544" s="4" t="s">
        <v>856</v>
      </c>
      <c r="K8544" s="4"/>
      <c r="L8544" s="4">
        <v>1</v>
      </c>
      <c r="M8544" s="4" t="s">
        <v>1904</v>
      </c>
      <c r="N8544" s="4"/>
    </row>
    <row r="8545" spans="1:14" hidden="1" x14ac:dyDescent="0.3">
      <c r="A8545" s="4" t="s">
        <v>603</v>
      </c>
      <c r="B8545" s="4">
        <v>69</v>
      </c>
      <c r="C8545" s="4">
        <v>69</v>
      </c>
      <c r="D8545" s="4">
        <v>436</v>
      </c>
      <c r="E8545" s="4" t="s">
        <v>861</v>
      </c>
      <c r="F8545" s="12" t="s">
        <v>908</v>
      </c>
      <c r="G8545" s="4" t="s">
        <v>1760</v>
      </c>
      <c r="H8545" s="30">
        <v>4.334090125301759</v>
      </c>
      <c r="I8545" s="4"/>
      <c r="J8545" s="4" t="s">
        <v>856</v>
      </c>
      <c r="K8545" s="4"/>
      <c r="L8545" s="4">
        <v>1</v>
      </c>
      <c r="M8545" s="4" t="s">
        <v>1904</v>
      </c>
      <c r="N8545" s="4"/>
    </row>
    <row r="8546" spans="1:14" hidden="1" x14ac:dyDescent="0.3">
      <c r="A8546" s="4" t="s">
        <v>603</v>
      </c>
      <c r="B8546" s="4">
        <v>69</v>
      </c>
      <c r="C8546" s="4">
        <v>69</v>
      </c>
      <c r="D8546" s="4">
        <v>436</v>
      </c>
      <c r="E8546" s="4" t="s">
        <v>861</v>
      </c>
      <c r="F8546" s="12" t="s">
        <v>909</v>
      </c>
      <c r="G8546" s="4" t="s">
        <v>1760</v>
      </c>
      <c r="H8546" s="30">
        <v>4.3626309150115876</v>
      </c>
      <c r="I8546" s="4"/>
      <c r="J8546" s="4" t="s">
        <v>856</v>
      </c>
      <c r="K8546" s="4"/>
      <c r="L8546" s="4">
        <v>1</v>
      </c>
      <c r="M8546" s="4" t="s">
        <v>1904</v>
      </c>
      <c r="N8546" s="4"/>
    </row>
    <row r="8547" spans="1:14" hidden="1" x14ac:dyDescent="0.3">
      <c r="A8547" s="4" t="s">
        <v>603</v>
      </c>
      <c r="B8547" s="4">
        <v>69</v>
      </c>
      <c r="C8547" s="4">
        <v>69</v>
      </c>
      <c r="D8547" s="4">
        <v>436</v>
      </c>
      <c r="E8547" s="4" t="s">
        <v>861</v>
      </c>
      <c r="F8547" s="12" t="s">
        <v>910</v>
      </c>
      <c r="G8547" s="4" t="s">
        <v>1760</v>
      </c>
      <c r="H8547" s="30">
        <v>4.9473187502106581</v>
      </c>
      <c r="I8547" s="4"/>
      <c r="J8547" s="4" t="s">
        <v>856</v>
      </c>
      <c r="K8547" s="4"/>
      <c r="L8547" s="4">
        <v>1</v>
      </c>
      <c r="M8547" s="4" t="s">
        <v>1904</v>
      </c>
      <c r="N8547" s="4"/>
    </row>
    <row r="8548" spans="1:14" hidden="1" x14ac:dyDescent="0.3">
      <c r="A8548" s="4" t="s">
        <v>603</v>
      </c>
      <c r="B8548" s="4">
        <v>69</v>
      </c>
      <c r="C8548" s="4">
        <v>69</v>
      </c>
      <c r="D8548" s="4">
        <v>436</v>
      </c>
      <c r="E8548" s="4" t="s">
        <v>861</v>
      </c>
      <c r="F8548" s="12" t="s">
        <v>911</v>
      </c>
      <c r="G8548" s="4" t="s">
        <v>1760</v>
      </c>
      <c r="H8548" s="30">
        <v>4.2685033376273571</v>
      </c>
      <c r="I8548" s="4"/>
      <c r="J8548" s="4" t="s">
        <v>856</v>
      </c>
      <c r="K8548" s="4"/>
      <c r="L8548" s="4">
        <v>1</v>
      </c>
      <c r="M8548" s="4" t="s">
        <v>1904</v>
      </c>
      <c r="N8548" s="4"/>
    </row>
    <row r="8549" spans="1:14" hidden="1" x14ac:dyDescent="0.3">
      <c r="A8549" s="4" t="s">
        <v>603</v>
      </c>
      <c r="B8549" s="4">
        <v>69</v>
      </c>
      <c r="C8549" s="4">
        <v>69</v>
      </c>
      <c r="D8549" s="4">
        <v>436</v>
      </c>
      <c r="E8549" s="4" t="s">
        <v>861</v>
      </c>
      <c r="F8549" s="12" t="s">
        <v>916</v>
      </c>
      <c r="G8549" s="4" t="s">
        <v>1760</v>
      </c>
      <c r="H8549" s="30">
        <v>4.7401811721775875</v>
      </c>
      <c r="I8549" s="4"/>
      <c r="J8549" s="4" t="s">
        <v>856</v>
      </c>
      <c r="K8549" s="4"/>
      <c r="L8549" s="4">
        <v>1</v>
      </c>
      <c r="M8549" s="4" t="s">
        <v>1904</v>
      </c>
      <c r="N8549" s="4"/>
    </row>
    <row r="8550" spans="1:14" hidden="1" x14ac:dyDescent="0.3">
      <c r="A8550" s="4" t="s">
        <v>603</v>
      </c>
      <c r="B8550" s="4">
        <v>69</v>
      </c>
      <c r="C8550" s="4">
        <v>69</v>
      </c>
      <c r="D8550" s="4">
        <v>436</v>
      </c>
      <c r="E8550" s="4" t="s">
        <v>861</v>
      </c>
      <c r="F8550" s="12" t="s">
        <v>921</v>
      </c>
      <c r="G8550" s="4" t="s">
        <v>1760</v>
      </c>
      <c r="H8550" s="30">
        <v>4.6837978005498631</v>
      </c>
      <c r="I8550" s="4"/>
      <c r="J8550" s="4" t="s">
        <v>856</v>
      </c>
      <c r="K8550" s="4"/>
      <c r="L8550" s="4">
        <v>1</v>
      </c>
      <c r="M8550" s="4" t="s">
        <v>1904</v>
      </c>
      <c r="N8550" s="4"/>
    </row>
    <row r="8551" spans="1:14" hidden="1" x14ac:dyDescent="0.3">
      <c r="A8551" s="4" t="s">
        <v>603</v>
      </c>
      <c r="B8551" s="4">
        <v>69</v>
      </c>
      <c r="C8551" s="4">
        <v>69</v>
      </c>
      <c r="D8551" s="4">
        <v>436</v>
      </c>
      <c r="E8551" s="4" t="s">
        <v>861</v>
      </c>
      <c r="F8551" s="12" t="s">
        <v>1144</v>
      </c>
      <c r="G8551" s="4" t="s">
        <v>1760</v>
      </c>
      <c r="H8551" s="30">
        <v>4.4119032389370236</v>
      </c>
      <c r="I8551" s="4"/>
      <c r="J8551" s="4" t="s">
        <v>856</v>
      </c>
      <c r="K8551" s="4"/>
      <c r="L8551" s="4">
        <v>1</v>
      </c>
      <c r="M8551" s="4" t="s">
        <v>1904</v>
      </c>
      <c r="N8551" s="4"/>
    </row>
    <row r="8552" spans="1:14" hidden="1" x14ac:dyDescent="0.3">
      <c r="A8552" s="4" t="s">
        <v>603</v>
      </c>
      <c r="B8552" s="4">
        <v>69</v>
      </c>
      <c r="C8552" s="4">
        <v>69</v>
      </c>
      <c r="D8552" s="4">
        <v>436</v>
      </c>
      <c r="E8552" s="4" t="s">
        <v>861</v>
      </c>
      <c r="F8552" s="12" t="s">
        <v>1148</v>
      </c>
      <c r="G8552" s="4" t="s">
        <v>1760</v>
      </c>
      <c r="H8552" s="30">
        <v>5.8368192881046541</v>
      </c>
      <c r="I8552" s="4"/>
      <c r="J8552" s="4" t="s">
        <v>856</v>
      </c>
      <c r="K8552" s="4"/>
      <c r="L8552" s="4">
        <v>1</v>
      </c>
      <c r="M8552" s="4" t="s">
        <v>1904</v>
      </c>
      <c r="N8552" s="4"/>
    </row>
    <row r="8553" spans="1:14" hidden="1" x14ac:dyDescent="0.3">
      <c r="A8553" s="4" t="s">
        <v>603</v>
      </c>
      <c r="B8553" s="4">
        <v>69</v>
      </c>
      <c r="C8553" s="4">
        <v>69</v>
      </c>
      <c r="D8553" s="4">
        <v>436</v>
      </c>
      <c r="E8553" s="4" t="s">
        <v>861</v>
      </c>
      <c r="F8553" s="12" t="s">
        <v>922</v>
      </c>
      <c r="G8553" s="4" t="s">
        <v>1759</v>
      </c>
      <c r="H8553" s="30">
        <v>1.0383</v>
      </c>
      <c r="I8553" s="4">
        <v>1.0889444430272888E-2</v>
      </c>
      <c r="J8553" s="4" t="s">
        <v>856</v>
      </c>
      <c r="K8553" s="4" t="s">
        <v>881</v>
      </c>
      <c r="L8553" s="4">
        <v>1</v>
      </c>
      <c r="M8553" s="4" t="s">
        <v>1447</v>
      </c>
      <c r="N8553" s="4"/>
    </row>
    <row r="8554" spans="1:14" hidden="1" x14ac:dyDescent="0.3">
      <c r="A8554" s="4" t="s">
        <v>603</v>
      </c>
      <c r="B8554" s="4">
        <v>69</v>
      </c>
      <c r="C8554" s="4">
        <v>69</v>
      </c>
      <c r="D8554" s="4">
        <v>436</v>
      </c>
      <c r="E8554" s="4" t="s">
        <v>861</v>
      </c>
      <c r="F8554" s="12" t="s">
        <v>904</v>
      </c>
      <c r="G8554" s="4" t="s">
        <v>1759</v>
      </c>
      <c r="H8554" s="30">
        <v>0.88934999999999997</v>
      </c>
      <c r="I8554" s="4">
        <v>2.0081832585697935E-2</v>
      </c>
      <c r="J8554" s="4" t="s">
        <v>856</v>
      </c>
      <c r="K8554" s="4" t="s">
        <v>881</v>
      </c>
      <c r="L8554" s="4">
        <v>1</v>
      </c>
      <c r="M8554" s="4" t="s">
        <v>1447</v>
      </c>
      <c r="N8554" s="4"/>
    </row>
    <row r="8555" spans="1:14" hidden="1" x14ac:dyDescent="0.3">
      <c r="A8555" s="4" t="s">
        <v>603</v>
      </c>
      <c r="B8555" s="4">
        <v>69</v>
      </c>
      <c r="C8555" s="4">
        <v>69</v>
      </c>
      <c r="D8555" s="4">
        <v>436</v>
      </c>
      <c r="E8555" s="4" t="s">
        <v>861</v>
      </c>
      <c r="F8555" s="12" t="s">
        <v>905</v>
      </c>
      <c r="G8555" s="4" t="s">
        <v>1759</v>
      </c>
      <c r="H8555" s="30">
        <v>0.75703999999999994</v>
      </c>
      <c r="I8555" s="4">
        <v>1.0182337649086261E-3</v>
      </c>
      <c r="J8555" s="4" t="s">
        <v>856</v>
      </c>
      <c r="K8555" s="4" t="s">
        <v>881</v>
      </c>
      <c r="L8555" s="4">
        <v>1</v>
      </c>
      <c r="M8555" s="4" t="s">
        <v>1447</v>
      </c>
      <c r="N8555" s="4"/>
    </row>
    <row r="8556" spans="1:14" hidden="1" x14ac:dyDescent="0.3">
      <c r="A8556" s="4" t="s">
        <v>603</v>
      </c>
      <c r="B8556" s="4">
        <v>69</v>
      </c>
      <c r="C8556" s="4">
        <v>69</v>
      </c>
      <c r="D8556" s="4">
        <v>436</v>
      </c>
      <c r="E8556" s="4" t="s">
        <v>861</v>
      </c>
      <c r="F8556" s="12" t="s">
        <v>906</v>
      </c>
      <c r="G8556" s="4" t="s">
        <v>1759</v>
      </c>
      <c r="H8556" s="30">
        <v>0.77010999999999996</v>
      </c>
      <c r="I8556" s="4">
        <v>4.8083261120686219E-4</v>
      </c>
      <c r="J8556" s="4" t="s">
        <v>856</v>
      </c>
      <c r="K8556" s="4" t="s">
        <v>881</v>
      </c>
      <c r="L8556" s="4">
        <v>1</v>
      </c>
      <c r="M8556" s="4" t="s">
        <v>1447</v>
      </c>
      <c r="N8556" s="4"/>
    </row>
    <row r="8557" spans="1:14" hidden="1" x14ac:dyDescent="0.3">
      <c r="A8557" s="4" t="s">
        <v>603</v>
      </c>
      <c r="B8557" s="4">
        <v>69</v>
      </c>
      <c r="C8557" s="4">
        <v>69</v>
      </c>
      <c r="D8557" s="4">
        <v>436</v>
      </c>
      <c r="E8557" s="4" t="s">
        <v>861</v>
      </c>
      <c r="F8557" s="12" t="s">
        <v>903</v>
      </c>
      <c r="G8557" s="4" t="s">
        <v>1759</v>
      </c>
      <c r="H8557" s="30">
        <v>0.76761499999999994</v>
      </c>
      <c r="I8557" s="4">
        <v>9.157032816365724E-3</v>
      </c>
      <c r="J8557" s="4" t="s">
        <v>856</v>
      </c>
      <c r="K8557" s="4" t="s">
        <v>881</v>
      </c>
      <c r="L8557" s="4">
        <v>1</v>
      </c>
      <c r="M8557" s="4" t="s">
        <v>1447</v>
      </c>
      <c r="N8557" s="4"/>
    </row>
    <row r="8558" spans="1:14" hidden="1" x14ac:dyDescent="0.3">
      <c r="A8558" s="4" t="s">
        <v>603</v>
      </c>
      <c r="B8558" s="4">
        <v>69</v>
      </c>
      <c r="C8558" s="4">
        <v>69</v>
      </c>
      <c r="D8558" s="4">
        <v>436</v>
      </c>
      <c r="E8558" s="4" t="s">
        <v>861</v>
      </c>
      <c r="F8558" s="12" t="s">
        <v>907</v>
      </c>
      <c r="G8558" s="4" t="s">
        <v>1759</v>
      </c>
      <c r="H8558" s="30">
        <v>0.75390500000000005</v>
      </c>
      <c r="I8558" s="4">
        <v>1.6680648968190655E-2</v>
      </c>
      <c r="J8558" s="4" t="s">
        <v>856</v>
      </c>
      <c r="K8558" s="4" t="s">
        <v>881</v>
      </c>
      <c r="L8558" s="4">
        <v>1</v>
      </c>
      <c r="M8558" s="4" t="s">
        <v>1447</v>
      </c>
      <c r="N8558" s="4"/>
    </row>
    <row r="8559" spans="1:14" hidden="1" x14ac:dyDescent="0.3">
      <c r="A8559" s="4" t="s">
        <v>603</v>
      </c>
      <c r="B8559" s="4">
        <v>69</v>
      </c>
      <c r="C8559" s="4">
        <v>69</v>
      </c>
      <c r="D8559" s="4">
        <v>436</v>
      </c>
      <c r="E8559" s="4" t="s">
        <v>861</v>
      </c>
      <c r="F8559" s="12" t="s">
        <v>908</v>
      </c>
      <c r="G8559" s="4" t="s">
        <v>1759</v>
      </c>
      <c r="H8559" s="30">
        <v>0.75404500000000008</v>
      </c>
      <c r="I8559" s="4">
        <v>1.3357247096613857E-2</v>
      </c>
      <c r="J8559" s="4" t="s">
        <v>856</v>
      </c>
      <c r="K8559" s="4" t="s">
        <v>881</v>
      </c>
      <c r="L8559" s="4">
        <v>1</v>
      </c>
      <c r="M8559" s="4" t="s">
        <v>1447</v>
      </c>
      <c r="N8559" s="4"/>
    </row>
    <row r="8560" spans="1:14" hidden="1" x14ac:dyDescent="0.3">
      <c r="A8560" s="4" t="s">
        <v>603</v>
      </c>
      <c r="B8560" s="4">
        <v>69</v>
      </c>
      <c r="C8560" s="4">
        <v>69</v>
      </c>
      <c r="D8560" s="4">
        <v>436</v>
      </c>
      <c r="E8560" s="4" t="s">
        <v>861</v>
      </c>
      <c r="F8560" s="12" t="s">
        <v>909</v>
      </c>
      <c r="G8560" s="4" t="s">
        <v>1759</v>
      </c>
      <c r="H8560" s="30">
        <v>0.74354500000000001</v>
      </c>
      <c r="I8560" s="4">
        <v>9.4398755288403902E-3</v>
      </c>
      <c r="J8560" s="4" t="s">
        <v>856</v>
      </c>
      <c r="K8560" s="4" t="s">
        <v>881</v>
      </c>
      <c r="L8560" s="4">
        <v>1</v>
      </c>
      <c r="M8560" s="4" t="s">
        <v>1447</v>
      </c>
      <c r="N8560" s="4"/>
    </row>
    <row r="8561" spans="1:14" hidden="1" x14ac:dyDescent="0.3">
      <c r="A8561" s="4" t="s">
        <v>603</v>
      </c>
      <c r="B8561" s="4">
        <v>69</v>
      </c>
      <c r="C8561" s="4">
        <v>69</v>
      </c>
      <c r="D8561" s="4">
        <v>436</v>
      </c>
      <c r="E8561" s="4" t="s">
        <v>861</v>
      </c>
      <c r="F8561" s="12" t="s">
        <v>910</v>
      </c>
      <c r="G8561" s="4" t="s">
        <v>1759</v>
      </c>
      <c r="H8561" s="30">
        <v>0.73391000000000006</v>
      </c>
      <c r="I8561" s="4">
        <v>4.4547727214753084E-3</v>
      </c>
      <c r="J8561" s="4" t="s">
        <v>856</v>
      </c>
      <c r="K8561" s="4" t="s">
        <v>881</v>
      </c>
      <c r="L8561" s="4">
        <v>1</v>
      </c>
      <c r="M8561" s="4" t="s">
        <v>1447</v>
      </c>
      <c r="N8561" s="4"/>
    </row>
    <row r="8562" spans="1:14" hidden="1" x14ac:dyDescent="0.3">
      <c r="A8562" s="4" t="s">
        <v>603</v>
      </c>
      <c r="B8562" s="4">
        <v>69</v>
      </c>
      <c r="C8562" s="4">
        <v>69</v>
      </c>
      <c r="D8562" s="4">
        <v>436</v>
      </c>
      <c r="E8562" s="4" t="s">
        <v>861</v>
      </c>
      <c r="F8562" s="12" t="s">
        <v>911</v>
      </c>
      <c r="G8562" s="4" t="s">
        <v>1759</v>
      </c>
      <c r="H8562" s="30">
        <v>0.72897500000000004</v>
      </c>
      <c r="I8562" s="4">
        <v>7.1629916934197067E-3</v>
      </c>
      <c r="J8562" s="4" t="s">
        <v>856</v>
      </c>
      <c r="K8562" s="4" t="s">
        <v>881</v>
      </c>
      <c r="L8562" s="4">
        <v>1</v>
      </c>
      <c r="M8562" s="4" t="s">
        <v>1447</v>
      </c>
      <c r="N8562" s="4"/>
    </row>
    <row r="8563" spans="1:14" hidden="1" x14ac:dyDescent="0.3">
      <c r="A8563" s="4" t="s">
        <v>603</v>
      </c>
      <c r="B8563" s="4">
        <v>69</v>
      </c>
      <c r="C8563" s="4">
        <v>69</v>
      </c>
      <c r="D8563" s="4">
        <v>436</v>
      </c>
      <c r="E8563" s="4" t="s">
        <v>861</v>
      </c>
      <c r="F8563" s="12" t="s">
        <v>916</v>
      </c>
      <c r="G8563" s="4" t="s">
        <v>1759</v>
      </c>
      <c r="H8563" s="30">
        <v>0.74043999999999999</v>
      </c>
      <c r="I8563" s="4">
        <v>3.959797974644701E-3</v>
      </c>
      <c r="J8563" s="4" t="s">
        <v>856</v>
      </c>
      <c r="K8563" s="4" t="s">
        <v>881</v>
      </c>
      <c r="L8563" s="4">
        <v>1</v>
      </c>
      <c r="M8563" s="4" t="s">
        <v>1447</v>
      </c>
      <c r="N8563" s="4"/>
    </row>
    <row r="8564" spans="1:14" hidden="1" x14ac:dyDescent="0.3">
      <c r="A8564" s="4" t="s">
        <v>603</v>
      </c>
      <c r="B8564" s="4">
        <v>69</v>
      </c>
      <c r="C8564" s="4">
        <v>69</v>
      </c>
      <c r="D8564" s="4">
        <v>436</v>
      </c>
      <c r="E8564" s="4" t="s">
        <v>861</v>
      </c>
      <c r="F8564" s="12" t="s">
        <v>921</v>
      </c>
      <c r="G8564" s="4" t="s">
        <v>1759</v>
      </c>
      <c r="H8564" s="30">
        <v>0.74959500000000001</v>
      </c>
      <c r="I8564" s="4">
        <v>1.8207999615553555E-2</v>
      </c>
      <c r="J8564" s="4" t="s">
        <v>856</v>
      </c>
      <c r="K8564" s="4" t="s">
        <v>881</v>
      </c>
      <c r="L8564" s="4">
        <v>1</v>
      </c>
      <c r="M8564" s="4" t="s">
        <v>1447</v>
      </c>
      <c r="N8564" s="4"/>
    </row>
    <row r="8565" spans="1:14" hidden="1" x14ac:dyDescent="0.3">
      <c r="A8565" s="4" t="s">
        <v>603</v>
      </c>
      <c r="B8565" s="4">
        <v>69</v>
      </c>
      <c r="C8565" s="4">
        <v>69</v>
      </c>
      <c r="D8565" s="4">
        <v>436</v>
      </c>
      <c r="E8565" s="4" t="s">
        <v>861</v>
      </c>
      <c r="F8565" s="12" t="s">
        <v>1144</v>
      </c>
      <c r="G8565" s="4" t="s">
        <v>1759</v>
      </c>
      <c r="H8565" s="30">
        <v>0.75871500000000003</v>
      </c>
      <c r="I8565" s="4">
        <v>1.1094505396816917E-2</v>
      </c>
      <c r="J8565" s="4" t="s">
        <v>856</v>
      </c>
      <c r="K8565" s="4" t="s">
        <v>881</v>
      </c>
      <c r="L8565" s="4">
        <v>1</v>
      </c>
      <c r="M8565" s="4" t="s">
        <v>1447</v>
      </c>
      <c r="N8565" s="4"/>
    </row>
    <row r="8566" spans="1:14" hidden="1" x14ac:dyDescent="0.3">
      <c r="A8566" s="4" t="s">
        <v>603</v>
      </c>
      <c r="B8566" s="4">
        <v>69</v>
      </c>
      <c r="C8566" s="4">
        <v>69</v>
      </c>
      <c r="D8566" s="4">
        <v>436</v>
      </c>
      <c r="E8566" s="4" t="s">
        <v>861</v>
      </c>
      <c r="F8566" s="12" t="s">
        <v>1148</v>
      </c>
      <c r="G8566" s="4" t="s">
        <v>1759</v>
      </c>
      <c r="H8566" s="30">
        <v>0.76742500000000002</v>
      </c>
      <c r="I8566" s="4">
        <v>3.5284628381209073E-3</v>
      </c>
      <c r="J8566" s="4" t="s">
        <v>856</v>
      </c>
      <c r="K8566" s="4" t="s">
        <v>881</v>
      </c>
      <c r="L8566" s="4">
        <v>1</v>
      </c>
      <c r="M8566" s="4" t="s">
        <v>1447</v>
      </c>
      <c r="N8566" s="4"/>
    </row>
    <row r="8567" spans="1:14" hidden="1" x14ac:dyDescent="0.3">
      <c r="A8567" s="4" t="s">
        <v>603</v>
      </c>
      <c r="B8567" s="4">
        <v>69</v>
      </c>
      <c r="C8567" s="4">
        <v>69</v>
      </c>
      <c r="D8567" s="4">
        <v>436</v>
      </c>
      <c r="E8567" s="4" t="s">
        <v>861</v>
      </c>
      <c r="F8567" s="4" t="s">
        <v>922</v>
      </c>
      <c r="G8567" s="4" t="s">
        <v>1476</v>
      </c>
      <c r="H8567" s="30">
        <v>2.72445</v>
      </c>
      <c r="I8567" s="31">
        <v>1.5450080905937216E-2</v>
      </c>
      <c r="J8567" s="4" t="s">
        <v>856</v>
      </c>
      <c r="K8567" s="4" t="s">
        <v>881</v>
      </c>
      <c r="L8567" s="4">
        <v>1</v>
      </c>
      <c r="M8567" s="4" t="s">
        <v>1447</v>
      </c>
      <c r="N8567" s="4"/>
    </row>
    <row r="8568" spans="1:14" hidden="1" x14ac:dyDescent="0.3">
      <c r="A8568" s="4" t="s">
        <v>603</v>
      </c>
      <c r="B8568" s="4">
        <v>69</v>
      </c>
      <c r="C8568" s="4">
        <v>69</v>
      </c>
      <c r="D8568" s="4">
        <v>436</v>
      </c>
      <c r="E8568" s="4" t="s">
        <v>861</v>
      </c>
      <c r="F8568" s="4" t="s">
        <v>904</v>
      </c>
      <c r="G8568" s="4" t="s">
        <v>1476</v>
      </c>
      <c r="H8568" s="30">
        <v>2.5560500000000004</v>
      </c>
      <c r="I8568" s="31">
        <v>2.0682843131445933E-2</v>
      </c>
      <c r="J8568" s="4" t="s">
        <v>856</v>
      </c>
      <c r="K8568" s="4" t="s">
        <v>881</v>
      </c>
      <c r="L8568" s="4">
        <v>1</v>
      </c>
      <c r="M8568" s="4" t="s">
        <v>1447</v>
      </c>
      <c r="N8568" s="4"/>
    </row>
    <row r="8569" spans="1:14" hidden="1" x14ac:dyDescent="0.3">
      <c r="A8569" s="4" t="s">
        <v>603</v>
      </c>
      <c r="B8569" s="4">
        <v>69</v>
      </c>
      <c r="C8569" s="4">
        <v>69</v>
      </c>
      <c r="D8569" s="4">
        <v>436</v>
      </c>
      <c r="E8569" s="4" t="s">
        <v>861</v>
      </c>
      <c r="F8569" s="4" t="s">
        <v>905</v>
      </c>
      <c r="G8569" s="4" t="s">
        <v>1476</v>
      </c>
      <c r="H8569" s="30">
        <v>2.4011100000000001</v>
      </c>
      <c r="I8569" s="31">
        <v>1.4813568104950372E-2</v>
      </c>
      <c r="J8569" s="4" t="s">
        <v>856</v>
      </c>
      <c r="K8569" s="4" t="s">
        <v>881</v>
      </c>
      <c r="L8569" s="4">
        <v>1</v>
      </c>
      <c r="M8569" s="4" t="s">
        <v>1447</v>
      </c>
      <c r="N8569" s="4"/>
    </row>
    <row r="8570" spans="1:14" hidden="1" x14ac:dyDescent="0.3">
      <c r="A8570" s="4" t="s">
        <v>603</v>
      </c>
      <c r="B8570" s="4">
        <v>69</v>
      </c>
      <c r="C8570" s="4">
        <v>69</v>
      </c>
      <c r="D8570" s="4">
        <v>436</v>
      </c>
      <c r="E8570" s="4" t="s">
        <v>861</v>
      </c>
      <c r="F8570" s="4" t="s">
        <v>906</v>
      </c>
      <c r="G8570" s="4" t="s">
        <v>1476</v>
      </c>
      <c r="H8570" s="30">
        <v>2.37209</v>
      </c>
      <c r="I8570" s="31">
        <v>7.424284477307823E-4</v>
      </c>
      <c r="J8570" s="4" t="s">
        <v>856</v>
      </c>
      <c r="K8570" s="4" t="s">
        <v>881</v>
      </c>
      <c r="L8570" s="4">
        <v>1</v>
      </c>
      <c r="M8570" s="4" t="s">
        <v>1447</v>
      </c>
      <c r="N8570" s="4"/>
    </row>
    <row r="8571" spans="1:14" hidden="1" x14ac:dyDescent="0.3">
      <c r="A8571" s="4" t="s">
        <v>603</v>
      </c>
      <c r="B8571" s="4">
        <v>69</v>
      </c>
      <c r="C8571" s="4">
        <v>69</v>
      </c>
      <c r="D8571" s="4">
        <v>436</v>
      </c>
      <c r="E8571" s="4" t="s">
        <v>861</v>
      </c>
      <c r="F8571" s="4" t="s">
        <v>903</v>
      </c>
      <c r="G8571" s="4" t="s">
        <v>1476</v>
      </c>
      <c r="H8571" s="30">
        <v>2.4321850000000005</v>
      </c>
      <c r="I8571" s="31">
        <v>0.1060378764876236</v>
      </c>
      <c r="J8571" s="4" t="s">
        <v>856</v>
      </c>
      <c r="K8571" s="4" t="s">
        <v>881</v>
      </c>
      <c r="L8571" s="4">
        <v>1</v>
      </c>
      <c r="M8571" s="4" t="s">
        <v>1447</v>
      </c>
      <c r="N8571" s="4"/>
    </row>
    <row r="8572" spans="1:14" hidden="1" x14ac:dyDescent="0.3">
      <c r="A8572" s="4" t="s">
        <v>603</v>
      </c>
      <c r="B8572" s="4">
        <v>69</v>
      </c>
      <c r="C8572" s="4">
        <v>69</v>
      </c>
      <c r="D8572" s="4">
        <v>436</v>
      </c>
      <c r="E8572" s="4" t="s">
        <v>861</v>
      </c>
      <c r="F8572" s="4" t="s">
        <v>907</v>
      </c>
      <c r="G8572" s="4" t="s">
        <v>1476</v>
      </c>
      <c r="H8572" s="30">
        <v>2.3385450000000003</v>
      </c>
      <c r="I8572" s="31">
        <v>2.4667570816762671E-2</v>
      </c>
      <c r="J8572" s="4" t="s">
        <v>856</v>
      </c>
      <c r="K8572" s="4" t="s">
        <v>881</v>
      </c>
      <c r="L8572" s="4">
        <v>1</v>
      </c>
      <c r="M8572" s="4" t="s">
        <v>1447</v>
      </c>
      <c r="N8572" s="4"/>
    </row>
    <row r="8573" spans="1:14" hidden="1" x14ac:dyDescent="0.3">
      <c r="A8573" s="4" t="s">
        <v>603</v>
      </c>
      <c r="B8573" s="4">
        <v>69</v>
      </c>
      <c r="C8573" s="4">
        <v>69</v>
      </c>
      <c r="D8573" s="4">
        <v>436</v>
      </c>
      <c r="E8573" s="4" t="s">
        <v>861</v>
      </c>
      <c r="F8573" s="4" t="s">
        <v>908</v>
      </c>
      <c r="G8573" s="4" t="s">
        <v>1476</v>
      </c>
      <c r="H8573" s="30">
        <v>2.362355</v>
      </c>
      <c r="I8573" s="31">
        <v>1.8064773732322174E-2</v>
      </c>
      <c r="J8573" s="4" t="s">
        <v>856</v>
      </c>
      <c r="K8573" s="4" t="s">
        <v>881</v>
      </c>
      <c r="L8573" s="4">
        <v>1</v>
      </c>
      <c r="M8573" s="4" t="s">
        <v>1447</v>
      </c>
      <c r="N8573" s="4"/>
    </row>
    <row r="8574" spans="1:14" hidden="1" x14ac:dyDescent="0.3">
      <c r="A8574" s="4" t="s">
        <v>603</v>
      </c>
      <c r="B8574" s="4">
        <v>69</v>
      </c>
      <c r="C8574" s="4">
        <v>69</v>
      </c>
      <c r="D8574" s="4">
        <v>436</v>
      </c>
      <c r="E8574" s="4" t="s">
        <v>861</v>
      </c>
      <c r="F8574" s="4" t="s">
        <v>909</v>
      </c>
      <c r="G8574" s="4" t="s">
        <v>1476</v>
      </c>
      <c r="H8574" s="30">
        <v>2.350355</v>
      </c>
      <c r="I8574" s="31">
        <v>1.1306248272526078E-2</v>
      </c>
      <c r="J8574" s="4" t="s">
        <v>856</v>
      </c>
      <c r="K8574" s="4" t="s">
        <v>881</v>
      </c>
      <c r="L8574" s="4">
        <v>1</v>
      </c>
      <c r="M8574" s="4" t="s">
        <v>1447</v>
      </c>
      <c r="N8574" s="4"/>
    </row>
    <row r="8575" spans="1:14" hidden="1" x14ac:dyDescent="0.3">
      <c r="A8575" s="4" t="s">
        <v>603</v>
      </c>
      <c r="B8575" s="4">
        <v>69</v>
      </c>
      <c r="C8575" s="4">
        <v>69</v>
      </c>
      <c r="D8575" s="4">
        <v>436</v>
      </c>
      <c r="E8575" s="4" t="s">
        <v>861</v>
      </c>
      <c r="F8575" s="4" t="s">
        <v>910</v>
      </c>
      <c r="G8575" s="4" t="s">
        <v>1476</v>
      </c>
      <c r="H8575" s="30">
        <v>2.3303399999999996</v>
      </c>
      <c r="I8575" s="31">
        <v>2.3825406607233483E-2</v>
      </c>
      <c r="J8575" s="4" t="s">
        <v>856</v>
      </c>
      <c r="K8575" s="4" t="s">
        <v>881</v>
      </c>
      <c r="L8575" s="4">
        <v>1</v>
      </c>
      <c r="M8575" s="4" t="s">
        <v>1447</v>
      </c>
      <c r="N8575" s="4"/>
    </row>
    <row r="8576" spans="1:14" hidden="1" x14ac:dyDescent="0.3">
      <c r="A8576" s="4" t="s">
        <v>603</v>
      </c>
      <c r="B8576" s="4">
        <v>69</v>
      </c>
      <c r="C8576" s="4">
        <v>69</v>
      </c>
      <c r="D8576" s="4">
        <v>436</v>
      </c>
      <c r="E8576" s="4" t="s">
        <v>861</v>
      </c>
      <c r="F8576" s="4" t="s">
        <v>911</v>
      </c>
      <c r="G8576" s="4" t="s">
        <v>1476</v>
      </c>
      <c r="H8576" s="30">
        <v>2.3397749999999999</v>
      </c>
      <c r="I8576" s="31">
        <v>8.5107843351831802E-3</v>
      </c>
      <c r="J8576" s="4" t="s">
        <v>856</v>
      </c>
      <c r="K8576" s="4" t="s">
        <v>881</v>
      </c>
      <c r="L8576" s="4">
        <v>1</v>
      </c>
      <c r="M8576" s="4" t="s">
        <v>1447</v>
      </c>
      <c r="N8576" s="4"/>
    </row>
    <row r="8577" spans="1:14" hidden="1" x14ac:dyDescent="0.3">
      <c r="A8577" s="4" t="s">
        <v>603</v>
      </c>
      <c r="B8577" s="4">
        <v>69</v>
      </c>
      <c r="C8577" s="4">
        <v>69</v>
      </c>
      <c r="D8577" s="4">
        <v>436</v>
      </c>
      <c r="E8577" s="4" t="s">
        <v>861</v>
      </c>
      <c r="F8577" s="4" t="s">
        <v>916</v>
      </c>
      <c r="G8577" s="4" t="s">
        <v>1476</v>
      </c>
      <c r="H8577" s="30">
        <v>2.2443599999999999</v>
      </c>
      <c r="I8577" s="31">
        <v>6.9050706006528522E-3</v>
      </c>
      <c r="J8577" s="4" t="s">
        <v>856</v>
      </c>
      <c r="K8577" s="4" t="s">
        <v>881</v>
      </c>
      <c r="L8577" s="4">
        <v>1</v>
      </c>
      <c r="M8577" s="4" t="s">
        <v>1447</v>
      </c>
      <c r="N8577" s="4"/>
    </row>
    <row r="8578" spans="1:14" hidden="1" x14ac:dyDescent="0.3">
      <c r="A8578" s="4" t="s">
        <v>603</v>
      </c>
      <c r="B8578" s="4">
        <v>69</v>
      </c>
      <c r="C8578" s="4">
        <v>69</v>
      </c>
      <c r="D8578" s="4">
        <v>436</v>
      </c>
      <c r="E8578" s="4" t="s">
        <v>861</v>
      </c>
      <c r="F8578" s="4" t="s">
        <v>921</v>
      </c>
      <c r="G8578" s="4" t="s">
        <v>1476</v>
      </c>
      <c r="H8578" s="30">
        <v>2.2881049999999998</v>
      </c>
      <c r="I8578" s="31">
        <v>1.8944953153808508E-2</v>
      </c>
      <c r="J8578" s="4" t="s">
        <v>856</v>
      </c>
      <c r="K8578" s="4" t="s">
        <v>881</v>
      </c>
      <c r="L8578" s="4">
        <v>1</v>
      </c>
      <c r="M8578" s="4" t="s">
        <v>1447</v>
      </c>
      <c r="N8578" s="4"/>
    </row>
    <row r="8579" spans="1:14" hidden="1" x14ac:dyDescent="0.3">
      <c r="A8579" s="4" t="s">
        <v>603</v>
      </c>
      <c r="B8579" s="4">
        <v>69</v>
      </c>
      <c r="C8579" s="4">
        <v>69</v>
      </c>
      <c r="D8579" s="4">
        <v>436</v>
      </c>
      <c r="E8579" s="4" t="s">
        <v>861</v>
      </c>
      <c r="F8579" s="4" t="s">
        <v>1144</v>
      </c>
      <c r="G8579" s="4" t="s">
        <v>1476</v>
      </c>
      <c r="H8579" s="30">
        <v>2.3336350000000001</v>
      </c>
      <c r="I8579" s="31">
        <v>1.1121737723935043E-2</v>
      </c>
      <c r="J8579" s="4" t="s">
        <v>856</v>
      </c>
      <c r="K8579" s="4" t="s">
        <v>881</v>
      </c>
      <c r="L8579" s="4">
        <v>1</v>
      </c>
      <c r="M8579" s="4" t="s">
        <v>1447</v>
      </c>
      <c r="N8579" s="4"/>
    </row>
    <row r="8580" spans="1:14" hidden="1" x14ac:dyDescent="0.3">
      <c r="A8580" s="4" t="s">
        <v>603</v>
      </c>
      <c r="B8580" s="4">
        <v>69</v>
      </c>
      <c r="C8580" s="4">
        <v>69</v>
      </c>
      <c r="D8580" s="4">
        <v>436</v>
      </c>
      <c r="E8580" s="4" t="s">
        <v>861</v>
      </c>
      <c r="F8580" s="4" t="s">
        <v>1148</v>
      </c>
      <c r="G8580" s="4" t="s">
        <v>1476</v>
      </c>
      <c r="H8580" s="30">
        <v>2.4262249999999996</v>
      </c>
      <c r="I8580" s="31">
        <v>1.6987496872700132E-2</v>
      </c>
      <c r="J8580" s="4" t="s">
        <v>856</v>
      </c>
      <c r="K8580" s="4" t="s">
        <v>881</v>
      </c>
      <c r="L8580" s="4">
        <v>1</v>
      </c>
      <c r="M8580" s="4" t="s">
        <v>1447</v>
      </c>
      <c r="N8580" s="4"/>
    </row>
    <row r="8581" spans="1:14" hidden="1" x14ac:dyDescent="0.3">
      <c r="A8581" s="4" t="s">
        <v>603</v>
      </c>
      <c r="B8581" s="4">
        <v>69</v>
      </c>
      <c r="C8581" s="4">
        <v>69</v>
      </c>
      <c r="D8581" s="4">
        <v>436</v>
      </c>
      <c r="E8581" s="4" t="s">
        <v>861</v>
      </c>
      <c r="F8581" s="4" t="s">
        <v>922</v>
      </c>
      <c r="G8581" s="4" t="s">
        <v>967</v>
      </c>
      <c r="H8581" s="32">
        <v>0.22956499999999999</v>
      </c>
      <c r="I8581" s="36">
        <v>1.1660190821766172E-2</v>
      </c>
      <c r="J8581" s="4" t="s">
        <v>856</v>
      </c>
      <c r="K8581" s="4" t="s">
        <v>881</v>
      </c>
      <c r="L8581" s="4">
        <v>1</v>
      </c>
      <c r="M8581" s="4" t="s">
        <v>1447</v>
      </c>
      <c r="N8581" s="4"/>
    </row>
    <row r="8582" spans="1:14" hidden="1" x14ac:dyDescent="0.3">
      <c r="A8582" s="4" t="s">
        <v>603</v>
      </c>
      <c r="B8582" s="4">
        <v>69</v>
      </c>
      <c r="C8582" s="4">
        <v>69</v>
      </c>
      <c r="D8582" s="4">
        <v>436</v>
      </c>
      <c r="E8582" s="4" t="s">
        <v>861</v>
      </c>
      <c r="F8582" s="4" t="s">
        <v>904</v>
      </c>
      <c r="G8582" s="4" t="s">
        <v>967</v>
      </c>
      <c r="H8582" s="32">
        <v>0.17194000000000001</v>
      </c>
      <c r="I8582" s="36">
        <v>7.9620223561605204E-3</v>
      </c>
      <c r="J8582" s="4" t="s">
        <v>856</v>
      </c>
      <c r="K8582" s="4" t="s">
        <v>881</v>
      </c>
      <c r="L8582" s="4">
        <v>1</v>
      </c>
      <c r="M8582" s="4" t="s">
        <v>1447</v>
      </c>
      <c r="N8582" s="4"/>
    </row>
    <row r="8583" spans="1:14" hidden="1" x14ac:dyDescent="0.3">
      <c r="A8583" s="4" t="s">
        <v>603</v>
      </c>
      <c r="B8583" s="4">
        <v>69</v>
      </c>
      <c r="C8583" s="4">
        <v>69</v>
      </c>
      <c r="D8583" s="4">
        <v>436</v>
      </c>
      <c r="E8583" s="4" t="s">
        <v>861</v>
      </c>
      <c r="F8583" s="4" t="s">
        <v>905</v>
      </c>
      <c r="G8583" s="4" t="s">
        <v>967</v>
      </c>
      <c r="H8583" s="32">
        <v>0.15819499999999997</v>
      </c>
      <c r="I8583" s="36">
        <v>2.8630753570243434E-2</v>
      </c>
      <c r="J8583" s="4" t="s">
        <v>856</v>
      </c>
      <c r="K8583" s="4" t="s">
        <v>881</v>
      </c>
      <c r="L8583" s="4">
        <v>1</v>
      </c>
      <c r="M8583" s="4" t="s">
        <v>1447</v>
      </c>
      <c r="N8583" s="4"/>
    </row>
    <row r="8584" spans="1:14" hidden="1" x14ac:dyDescent="0.3">
      <c r="A8584" s="4" t="s">
        <v>603</v>
      </c>
      <c r="B8584" s="4">
        <v>69</v>
      </c>
      <c r="C8584" s="4">
        <v>69</v>
      </c>
      <c r="D8584" s="4">
        <v>436</v>
      </c>
      <c r="E8584" s="4" t="s">
        <v>861</v>
      </c>
      <c r="F8584" s="4" t="s">
        <v>906</v>
      </c>
      <c r="G8584" s="4" t="s">
        <v>967</v>
      </c>
      <c r="H8584" s="32">
        <v>0.17099500000000001</v>
      </c>
      <c r="I8584" s="36">
        <v>7.5589714908841964E-3</v>
      </c>
      <c r="J8584" s="4" t="s">
        <v>856</v>
      </c>
      <c r="K8584" s="4" t="s">
        <v>881</v>
      </c>
      <c r="L8584" s="4">
        <v>1</v>
      </c>
      <c r="M8584" s="4" t="s">
        <v>1447</v>
      </c>
      <c r="N8584" s="4"/>
    </row>
    <row r="8585" spans="1:14" hidden="1" x14ac:dyDescent="0.3">
      <c r="A8585" s="4" t="s">
        <v>603</v>
      </c>
      <c r="B8585" s="4">
        <v>69</v>
      </c>
      <c r="C8585" s="4">
        <v>69</v>
      </c>
      <c r="D8585" s="4">
        <v>436</v>
      </c>
      <c r="E8585" s="4" t="s">
        <v>861</v>
      </c>
      <c r="F8585" s="4" t="s">
        <v>903</v>
      </c>
      <c r="G8585" s="4" t="s">
        <v>967</v>
      </c>
      <c r="H8585" s="32">
        <v>0.169405</v>
      </c>
      <c r="I8585" s="36">
        <v>1.9876771619153851E-2</v>
      </c>
      <c r="J8585" s="4" t="s">
        <v>856</v>
      </c>
      <c r="K8585" s="4" t="s">
        <v>881</v>
      </c>
      <c r="L8585" s="4">
        <v>1</v>
      </c>
      <c r="M8585" s="4" t="s">
        <v>1447</v>
      </c>
      <c r="N8585" s="4"/>
    </row>
    <row r="8586" spans="1:14" hidden="1" x14ac:dyDescent="0.3">
      <c r="A8586" s="4" t="s">
        <v>603</v>
      </c>
      <c r="B8586" s="4">
        <v>69</v>
      </c>
      <c r="C8586" s="4">
        <v>69</v>
      </c>
      <c r="D8586" s="4">
        <v>436</v>
      </c>
      <c r="E8586" s="4" t="s">
        <v>861</v>
      </c>
      <c r="F8586" s="4" t="s">
        <v>907</v>
      </c>
      <c r="G8586" s="4" t="s">
        <v>967</v>
      </c>
      <c r="H8586" s="32">
        <v>0.14161499999999999</v>
      </c>
      <c r="I8586" s="36">
        <v>3.1713739136216668E-2</v>
      </c>
      <c r="J8586" s="4" t="s">
        <v>856</v>
      </c>
      <c r="K8586" s="4" t="s">
        <v>881</v>
      </c>
      <c r="L8586" s="4">
        <v>1</v>
      </c>
      <c r="M8586" s="4" t="s">
        <v>1447</v>
      </c>
      <c r="N8586" s="4"/>
    </row>
    <row r="8587" spans="1:14" hidden="1" x14ac:dyDescent="0.3">
      <c r="A8587" s="4" t="s">
        <v>603</v>
      </c>
      <c r="B8587" s="4">
        <v>69</v>
      </c>
      <c r="C8587" s="4">
        <v>69</v>
      </c>
      <c r="D8587" s="4">
        <v>436</v>
      </c>
      <c r="E8587" s="4" t="s">
        <v>861</v>
      </c>
      <c r="F8587" s="4" t="s">
        <v>908</v>
      </c>
      <c r="G8587" s="4" t="s">
        <v>967</v>
      </c>
      <c r="H8587" s="32">
        <v>0.17398</v>
      </c>
      <c r="I8587" s="36">
        <v>4.7376154339498567E-3</v>
      </c>
      <c r="J8587" s="4" t="s">
        <v>856</v>
      </c>
      <c r="K8587" s="4" t="s">
        <v>881</v>
      </c>
      <c r="L8587" s="4">
        <v>1</v>
      </c>
      <c r="M8587" s="4" t="s">
        <v>1447</v>
      </c>
      <c r="N8587" s="4"/>
    </row>
    <row r="8588" spans="1:14" hidden="1" x14ac:dyDescent="0.3">
      <c r="A8588" s="4" t="s">
        <v>603</v>
      </c>
      <c r="B8588" s="4">
        <v>69</v>
      </c>
      <c r="C8588" s="4">
        <v>69</v>
      </c>
      <c r="D8588" s="4">
        <v>436</v>
      </c>
      <c r="E8588" s="4" t="s">
        <v>861</v>
      </c>
      <c r="F8588" s="4" t="s">
        <v>909</v>
      </c>
      <c r="G8588" s="4" t="s">
        <v>967</v>
      </c>
      <c r="H8588" s="32">
        <v>0.170435</v>
      </c>
      <c r="I8588" s="36">
        <v>1.3300678554118981E-2</v>
      </c>
      <c r="J8588" s="4" t="s">
        <v>856</v>
      </c>
      <c r="K8588" s="4" t="s">
        <v>881</v>
      </c>
      <c r="L8588" s="4">
        <v>1</v>
      </c>
      <c r="M8588" s="4" t="s">
        <v>1447</v>
      </c>
      <c r="N8588" s="4"/>
    </row>
    <row r="8589" spans="1:14" hidden="1" x14ac:dyDescent="0.3">
      <c r="A8589" s="4" t="s">
        <v>603</v>
      </c>
      <c r="B8589" s="4">
        <v>69</v>
      </c>
      <c r="C8589" s="4">
        <v>69</v>
      </c>
      <c r="D8589" s="4">
        <v>436</v>
      </c>
      <c r="E8589" s="4" t="s">
        <v>861</v>
      </c>
      <c r="F8589" s="4" t="s">
        <v>910</v>
      </c>
      <c r="G8589" s="4" t="s">
        <v>967</v>
      </c>
      <c r="H8589" s="32">
        <v>0.148345</v>
      </c>
      <c r="I8589" s="36">
        <v>1.8816111447373683E-2</v>
      </c>
      <c r="J8589" s="4" t="s">
        <v>856</v>
      </c>
      <c r="K8589" s="4" t="s">
        <v>881</v>
      </c>
      <c r="L8589" s="4">
        <v>1</v>
      </c>
      <c r="M8589" s="4" t="s">
        <v>1447</v>
      </c>
      <c r="N8589" s="4"/>
    </row>
    <row r="8590" spans="1:14" hidden="1" x14ac:dyDescent="0.3">
      <c r="A8590" s="4" t="s">
        <v>603</v>
      </c>
      <c r="B8590" s="4">
        <v>69</v>
      </c>
      <c r="C8590" s="4">
        <v>69</v>
      </c>
      <c r="D8590" s="4">
        <v>436</v>
      </c>
      <c r="E8590" s="4" t="s">
        <v>861</v>
      </c>
      <c r="F8590" s="4" t="s">
        <v>911</v>
      </c>
      <c r="G8590" s="4" t="s">
        <v>967</v>
      </c>
      <c r="H8590" s="32">
        <v>0.17077999999999999</v>
      </c>
      <c r="I8590" s="36">
        <v>2.3334523779156048E-3</v>
      </c>
      <c r="J8590" s="4" t="s">
        <v>856</v>
      </c>
      <c r="K8590" s="4" t="s">
        <v>881</v>
      </c>
      <c r="L8590" s="4">
        <v>1</v>
      </c>
      <c r="M8590" s="4" t="s">
        <v>1447</v>
      </c>
      <c r="N8590" s="4"/>
    </row>
    <row r="8591" spans="1:14" hidden="1" x14ac:dyDescent="0.3">
      <c r="A8591" s="4" t="s">
        <v>603</v>
      </c>
      <c r="B8591" s="4">
        <v>69</v>
      </c>
      <c r="C8591" s="4">
        <v>69</v>
      </c>
      <c r="D8591" s="4">
        <v>436</v>
      </c>
      <c r="E8591" s="4" t="s">
        <v>861</v>
      </c>
      <c r="F8591" s="4" t="s">
        <v>916</v>
      </c>
      <c r="G8591" s="4" t="s">
        <v>967</v>
      </c>
      <c r="H8591" s="32">
        <v>0.15620499999999998</v>
      </c>
      <c r="I8591" s="36">
        <v>3.319866337670855E-2</v>
      </c>
      <c r="J8591" s="4" t="s">
        <v>856</v>
      </c>
      <c r="K8591" s="4" t="s">
        <v>881</v>
      </c>
      <c r="L8591" s="4">
        <v>1</v>
      </c>
      <c r="M8591" s="4" t="s">
        <v>1447</v>
      </c>
      <c r="N8591" s="4"/>
    </row>
    <row r="8592" spans="1:14" hidden="1" x14ac:dyDescent="0.3">
      <c r="A8592" s="4" t="s">
        <v>603</v>
      </c>
      <c r="B8592" s="4">
        <v>69</v>
      </c>
      <c r="C8592" s="4">
        <v>69</v>
      </c>
      <c r="D8592" s="4">
        <v>436</v>
      </c>
      <c r="E8592" s="4" t="s">
        <v>861</v>
      </c>
      <c r="F8592" s="4" t="s">
        <v>921</v>
      </c>
      <c r="G8592" s="4" t="s">
        <v>967</v>
      </c>
      <c r="H8592" s="32">
        <v>0.16003999999999999</v>
      </c>
      <c r="I8592" s="36">
        <v>6.9862149981230895E-3</v>
      </c>
      <c r="J8592" s="4" t="s">
        <v>856</v>
      </c>
      <c r="K8592" s="4" t="s">
        <v>881</v>
      </c>
      <c r="L8592" s="4">
        <v>1</v>
      </c>
      <c r="M8592" s="4" t="s">
        <v>1447</v>
      </c>
      <c r="N8592" s="4"/>
    </row>
    <row r="8593" spans="1:14" hidden="1" x14ac:dyDescent="0.3">
      <c r="A8593" s="4" t="s">
        <v>603</v>
      </c>
      <c r="B8593" s="4">
        <v>69</v>
      </c>
      <c r="C8593" s="4">
        <v>69</v>
      </c>
      <c r="D8593" s="4">
        <v>436</v>
      </c>
      <c r="E8593" s="4" t="s">
        <v>861</v>
      </c>
      <c r="F8593" s="4" t="s">
        <v>1144</v>
      </c>
      <c r="G8593" s="4" t="s">
        <v>967</v>
      </c>
      <c r="H8593" s="32">
        <v>0.17197000000000001</v>
      </c>
      <c r="I8593" s="36">
        <v>5.3527983335821538E-2</v>
      </c>
      <c r="J8593" s="4" t="s">
        <v>856</v>
      </c>
      <c r="K8593" s="4" t="s">
        <v>881</v>
      </c>
      <c r="L8593" s="4">
        <v>1</v>
      </c>
      <c r="M8593" s="4" t="s">
        <v>1447</v>
      </c>
      <c r="N8593" s="4"/>
    </row>
    <row r="8594" spans="1:14" hidden="1" x14ac:dyDescent="0.3">
      <c r="A8594" s="4" t="s">
        <v>603</v>
      </c>
      <c r="B8594" s="4">
        <v>69</v>
      </c>
      <c r="C8594" s="4">
        <v>69</v>
      </c>
      <c r="D8594" s="4">
        <v>436</v>
      </c>
      <c r="E8594" s="4" t="s">
        <v>861</v>
      </c>
      <c r="F8594" s="4" t="s">
        <v>1148</v>
      </c>
      <c r="G8594" s="4" t="s">
        <v>967</v>
      </c>
      <c r="H8594" s="32">
        <v>0.13148000000000001</v>
      </c>
      <c r="I8594" s="36">
        <v>2.6686209921980245E-2</v>
      </c>
      <c r="J8594" s="4" t="s">
        <v>856</v>
      </c>
      <c r="K8594" s="4" t="s">
        <v>881</v>
      </c>
      <c r="L8594" s="4">
        <v>1</v>
      </c>
      <c r="M8594" s="4" t="s">
        <v>1447</v>
      </c>
      <c r="N8594" s="4"/>
    </row>
    <row r="8595" spans="1:14" hidden="1" x14ac:dyDescent="0.3">
      <c r="A8595" s="4" t="s">
        <v>603</v>
      </c>
      <c r="B8595" s="4">
        <v>69</v>
      </c>
      <c r="C8595" s="4">
        <v>69</v>
      </c>
      <c r="D8595" s="4">
        <v>436</v>
      </c>
      <c r="E8595" s="4" t="s">
        <v>861</v>
      </c>
      <c r="F8595" s="4" t="s">
        <v>922</v>
      </c>
      <c r="G8595" s="4" t="s">
        <v>1351</v>
      </c>
      <c r="H8595" s="33">
        <v>0</v>
      </c>
      <c r="I8595" s="4"/>
      <c r="J8595" s="4" t="s">
        <v>856</v>
      </c>
      <c r="K8595" s="4"/>
      <c r="L8595" s="4">
        <v>1</v>
      </c>
      <c r="M8595" s="4" t="s">
        <v>1447</v>
      </c>
      <c r="N8595" s="4"/>
    </row>
    <row r="8596" spans="1:14" hidden="1" x14ac:dyDescent="0.3">
      <c r="A8596" s="4" t="s">
        <v>603</v>
      </c>
      <c r="B8596" s="4">
        <v>69</v>
      </c>
      <c r="C8596" s="4">
        <v>69</v>
      </c>
      <c r="D8596" s="4">
        <v>436</v>
      </c>
      <c r="E8596" s="4" t="s">
        <v>861</v>
      </c>
      <c r="F8596" s="4" t="s">
        <v>904</v>
      </c>
      <c r="G8596" s="4" t="s">
        <v>1351</v>
      </c>
      <c r="H8596" s="33">
        <v>0</v>
      </c>
      <c r="I8596" s="4"/>
      <c r="J8596" s="4" t="s">
        <v>856</v>
      </c>
      <c r="K8596" s="4"/>
      <c r="L8596" s="4">
        <v>1</v>
      </c>
      <c r="M8596" s="4" t="s">
        <v>1447</v>
      </c>
      <c r="N8596" s="4"/>
    </row>
    <row r="8597" spans="1:14" hidden="1" x14ac:dyDescent="0.3">
      <c r="A8597" s="4" t="s">
        <v>603</v>
      </c>
      <c r="B8597" s="4">
        <v>69</v>
      </c>
      <c r="C8597" s="4">
        <v>69</v>
      </c>
      <c r="D8597" s="4">
        <v>436</v>
      </c>
      <c r="E8597" s="4" t="s">
        <v>861</v>
      </c>
      <c r="F8597" s="4" t="s">
        <v>905</v>
      </c>
      <c r="G8597" s="4" t="s">
        <v>1351</v>
      </c>
      <c r="H8597" s="33">
        <v>0</v>
      </c>
      <c r="I8597" s="4"/>
      <c r="J8597" s="4" t="s">
        <v>856</v>
      </c>
      <c r="K8597" s="4"/>
      <c r="L8597" s="4">
        <v>1</v>
      </c>
      <c r="M8597" s="4" t="s">
        <v>1447</v>
      </c>
      <c r="N8597" s="4"/>
    </row>
    <row r="8598" spans="1:14" hidden="1" x14ac:dyDescent="0.3">
      <c r="A8598" s="4" t="s">
        <v>603</v>
      </c>
      <c r="B8598" s="4">
        <v>69</v>
      </c>
      <c r="C8598" s="4">
        <v>69</v>
      </c>
      <c r="D8598" s="4">
        <v>436</v>
      </c>
      <c r="E8598" s="4" t="s">
        <v>861</v>
      </c>
      <c r="F8598" s="4" t="s">
        <v>906</v>
      </c>
      <c r="G8598" s="4" t="s">
        <v>1351</v>
      </c>
      <c r="H8598" s="33">
        <v>0</v>
      </c>
      <c r="I8598" s="4"/>
      <c r="J8598" s="4" t="s">
        <v>856</v>
      </c>
      <c r="K8598" s="4"/>
      <c r="L8598" s="4">
        <v>1</v>
      </c>
      <c r="M8598" s="4" t="s">
        <v>1447</v>
      </c>
      <c r="N8598" s="4"/>
    </row>
    <row r="8599" spans="1:14" hidden="1" x14ac:dyDescent="0.3">
      <c r="A8599" s="4" t="s">
        <v>603</v>
      </c>
      <c r="B8599" s="4">
        <v>69</v>
      </c>
      <c r="C8599" s="4">
        <v>69</v>
      </c>
      <c r="D8599" s="4">
        <v>436</v>
      </c>
      <c r="E8599" s="4" t="s">
        <v>861</v>
      </c>
      <c r="F8599" s="4" t="s">
        <v>903</v>
      </c>
      <c r="G8599" s="4" t="s">
        <v>1351</v>
      </c>
      <c r="H8599" s="33">
        <v>0</v>
      </c>
      <c r="I8599" s="4"/>
      <c r="J8599" s="4" t="s">
        <v>856</v>
      </c>
      <c r="K8599" s="4"/>
      <c r="L8599" s="4">
        <v>1</v>
      </c>
      <c r="M8599" s="4" t="s">
        <v>1447</v>
      </c>
      <c r="N8599" s="4"/>
    </row>
    <row r="8600" spans="1:14" hidden="1" x14ac:dyDescent="0.3">
      <c r="A8600" s="4" t="s">
        <v>603</v>
      </c>
      <c r="B8600" s="4">
        <v>69</v>
      </c>
      <c r="C8600" s="4">
        <v>69</v>
      </c>
      <c r="D8600" s="4">
        <v>436</v>
      </c>
      <c r="E8600" s="4" t="s">
        <v>861</v>
      </c>
      <c r="F8600" s="4" t="s">
        <v>907</v>
      </c>
      <c r="G8600" s="4" t="s">
        <v>1351</v>
      </c>
      <c r="H8600" s="33">
        <v>0</v>
      </c>
      <c r="I8600" s="4"/>
      <c r="J8600" s="4" t="s">
        <v>856</v>
      </c>
      <c r="K8600" s="4"/>
      <c r="L8600" s="4">
        <v>1</v>
      </c>
      <c r="M8600" s="4" t="s">
        <v>1447</v>
      </c>
      <c r="N8600" s="4"/>
    </row>
    <row r="8601" spans="1:14" hidden="1" x14ac:dyDescent="0.3">
      <c r="A8601" s="4" t="s">
        <v>603</v>
      </c>
      <c r="B8601" s="4">
        <v>69</v>
      </c>
      <c r="C8601" s="4">
        <v>69</v>
      </c>
      <c r="D8601" s="4">
        <v>436</v>
      </c>
      <c r="E8601" s="4" t="s">
        <v>861</v>
      </c>
      <c r="F8601" s="4" t="s">
        <v>908</v>
      </c>
      <c r="G8601" s="4" t="s">
        <v>1351</v>
      </c>
      <c r="H8601" s="33">
        <v>0</v>
      </c>
      <c r="I8601" s="4"/>
      <c r="J8601" s="4" t="s">
        <v>856</v>
      </c>
      <c r="K8601" s="4"/>
      <c r="L8601" s="4">
        <v>1</v>
      </c>
      <c r="M8601" s="4" t="s">
        <v>1447</v>
      </c>
      <c r="N8601" s="4"/>
    </row>
    <row r="8602" spans="1:14" hidden="1" x14ac:dyDescent="0.3">
      <c r="A8602" s="4" t="s">
        <v>603</v>
      </c>
      <c r="B8602" s="4">
        <v>69</v>
      </c>
      <c r="C8602" s="4">
        <v>69</v>
      </c>
      <c r="D8602" s="4">
        <v>436</v>
      </c>
      <c r="E8602" s="4" t="s">
        <v>861</v>
      </c>
      <c r="F8602" s="4" t="s">
        <v>909</v>
      </c>
      <c r="G8602" s="4" t="s">
        <v>1351</v>
      </c>
      <c r="H8602" s="33">
        <v>0</v>
      </c>
      <c r="I8602" s="4"/>
      <c r="J8602" s="4" t="s">
        <v>856</v>
      </c>
      <c r="K8602" s="4"/>
      <c r="L8602" s="4">
        <v>1</v>
      </c>
      <c r="M8602" s="4" t="s">
        <v>1447</v>
      </c>
      <c r="N8602" s="4"/>
    </row>
    <row r="8603" spans="1:14" hidden="1" x14ac:dyDescent="0.3">
      <c r="A8603" s="4" t="s">
        <v>603</v>
      </c>
      <c r="B8603" s="4">
        <v>69</v>
      </c>
      <c r="C8603" s="4">
        <v>69</v>
      </c>
      <c r="D8603" s="4">
        <v>436</v>
      </c>
      <c r="E8603" s="4" t="s">
        <v>861</v>
      </c>
      <c r="F8603" s="4" t="s">
        <v>910</v>
      </c>
      <c r="G8603" s="4" t="s">
        <v>1351</v>
      </c>
      <c r="H8603" s="33">
        <v>0</v>
      </c>
      <c r="I8603" s="4"/>
      <c r="J8603" s="4" t="s">
        <v>856</v>
      </c>
      <c r="K8603" s="4"/>
      <c r="L8603" s="4">
        <v>1</v>
      </c>
      <c r="M8603" s="4" t="s">
        <v>1447</v>
      </c>
      <c r="N8603" s="4"/>
    </row>
    <row r="8604" spans="1:14" hidden="1" x14ac:dyDescent="0.3">
      <c r="A8604" s="4" t="s">
        <v>603</v>
      </c>
      <c r="B8604" s="4">
        <v>69</v>
      </c>
      <c r="C8604" s="4">
        <v>69</v>
      </c>
      <c r="D8604" s="4">
        <v>436</v>
      </c>
      <c r="E8604" s="4" t="s">
        <v>861</v>
      </c>
      <c r="F8604" s="4" t="s">
        <v>911</v>
      </c>
      <c r="G8604" s="4" t="s">
        <v>1351</v>
      </c>
      <c r="H8604" s="33">
        <v>0</v>
      </c>
      <c r="I8604" s="4"/>
      <c r="J8604" s="4" t="s">
        <v>856</v>
      </c>
      <c r="K8604" s="4"/>
      <c r="L8604" s="4">
        <v>1</v>
      </c>
      <c r="M8604" s="4" t="s">
        <v>1447</v>
      </c>
      <c r="N8604" s="4"/>
    </row>
    <row r="8605" spans="1:14" hidden="1" x14ac:dyDescent="0.3">
      <c r="A8605" s="4" t="s">
        <v>603</v>
      </c>
      <c r="B8605" s="4">
        <v>69</v>
      </c>
      <c r="C8605" s="4">
        <v>69</v>
      </c>
      <c r="D8605" s="4">
        <v>436</v>
      </c>
      <c r="E8605" s="4" t="s">
        <v>861</v>
      </c>
      <c r="F8605" s="4" t="s">
        <v>916</v>
      </c>
      <c r="G8605" s="4" t="s">
        <v>1351</v>
      </c>
      <c r="H8605" s="30">
        <v>0</v>
      </c>
      <c r="I8605" s="4"/>
      <c r="J8605" s="4" t="s">
        <v>856</v>
      </c>
      <c r="K8605" s="4"/>
      <c r="L8605" s="4">
        <v>1</v>
      </c>
      <c r="M8605" s="4" t="s">
        <v>1447</v>
      </c>
      <c r="N8605" s="4"/>
    </row>
    <row r="8606" spans="1:14" hidden="1" x14ac:dyDescent="0.3">
      <c r="A8606" s="4" t="s">
        <v>603</v>
      </c>
      <c r="B8606" s="4">
        <v>69</v>
      </c>
      <c r="C8606" s="4">
        <v>69</v>
      </c>
      <c r="D8606" s="4">
        <v>436</v>
      </c>
      <c r="E8606" s="4" t="s">
        <v>861</v>
      </c>
      <c r="F8606" s="4" t="s">
        <v>921</v>
      </c>
      <c r="G8606" s="4" t="s">
        <v>1351</v>
      </c>
      <c r="H8606" s="30">
        <v>0</v>
      </c>
      <c r="I8606" s="4"/>
      <c r="J8606" s="4" t="s">
        <v>856</v>
      </c>
      <c r="K8606" s="4"/>
      <c r="L8606" s="4">
        <v>1</v>
      </c>
      <c r="M8606" s="4" t="s">
        <v>1447</v>
      </c>
      <c r="N8606" s="4"/>
    </row>
    <row r="8607" spans="1:14" hidden="1" x14ac:dyDescent="0.3">
      <c r="A8607" s="4" t="s">
        <v>603</v>
      </c>
      <c r="B8607" s="4">
        <v>69</v>
      </c>
      <c r="C8607" s="4">
        <v>69</v>
      </c>
      <c r="D8607" s="4">
        <v>436</v>
      </c>
      <c r="E8607" s="4" t="s">
        <v>861</v>
      </c>
      <c r="F8607" s="4" t="s">
        <v>1144</v>
      </c>
      <c r="G8607" s="4" t="s">
        <v>1351</v>
      </c>
      <c r="H8607" s="30">
        <v>0</v>
      </c>
      <c r="I8607" s="4"/>
      <c r="J8607" s="4" t="s">
        <v>856</v>
      </c>
      <c r="K8607" s="4"/>
      <c r="L8607" s="4">
        <v>1</v>
      </c>
      <c r="M8607" s="4" t="s">
        <v>1447</v>
      </c>
      <c r="N8607" s="4"/>
    </row>
    <row r="8608" spans="1:14" hidden="1" x14ac:dyDescent="0.3">
      <c r="A8608" s="4" t="s">
        <v>603</v>
      </c>
      <c r="B8608" s="4">
        <v>69</v>
      </c>
      <c r="C8608" s="4">
        <v>69</v>
      </c>
      <c r="D8608" s="4">
        <v>436</v>
      </c>
      <c r="E8608" s="4" t="s">
        <v>861</v>
      </c>
      <c r="F8608" s="4" t="s">
        <v>1148</v>
      </c>
      <c r="G8608" s="4" t="s">
        <v>1351</v>
      </c>
      <c r="H8608" s="30">
        <v>0</v>
      </c>
      <c r="I8608" s="4"/>
      <c r="J8608" s="4" t="s">
        <v>856</v>
      </c>
      <c r="K8608" s="4"/>
      <c r="L8608" s="4">
        <v>1</v>
      </c>
      <c r="M8608" s="4" t="s">
        <v>1447</v>
      </c>
      <c r="N8608" s="4"/>
    </row>
    <row r="8609" spans="1:14" hidden="1" x14ac:dyDescent="0.3">
      <c r="A8609" s="4" t="s">
        <v>603</v>
      </c>
      <c r="B8609" s="4">
        <v>69</v>
      </c>
      <c r="C8609" s="4">
        <v>69</v>
      </c>
      <c r="D8609" s="4">
        <v>436</v>
      </c>
      <c r="E8609" s="4" t="s">
        <v>861</v>
      </c>
      <c r="F8609" s="12" t="s">
        <v>922</v>
      </c>
      <c r="G8609" s="4" t="s">
        <v>963</v>
      </c>
      <c r="H8609" s="37">
        <v>3.0599999999999996</v>
      </c>
      <c r="I8609" s="4"/>
      <c r="J8609" s="4" t="s">
        <v>856</v>
      </c>
      <c r="K8609" s="4"/>
      <c r="L8609" s="4">
        <v>1</v>
      </c>
      <c r="M8609" s="4" t="s">
        <v>1447</v>
      </c>
      <c r="N8609" s="4"/>
    </row>
    <row r="8610" spans="1:14" hidden="1" x14ac:dyDescent="0.3">
      <c r="A8610" s="4" t="s">
        <v>603</v>
      </c>
      <c r="B8610" s="4">
        <v>69</v>
      </c>
      <c r="C8610" s="4">
        <v>69</v>
      </c>
      <c r="D8610" s="4">
        <v>436</v>
      </c>
      <c r="E8610" s="4" t="s">
        <v>861</v>
      </c>
      <c r="F8610" s="12" t="s">
        <v>904</v>
      </c>
      <c r="G8610" s="4" t="s">
        <v>963</v>
      </c>
      <c r="H8610" s="37">
        <v>2.9630000000000001</v>
      </c>
      <c r="I8610" s="4"/>
      <c r="J8610" s="4" t="s">
        <v>856</v>
      </c>
      <c r="K8610" s="4"/>
      <c r="L8610" s="4">
        <v>1</v>
      </c>
      <c r="M8610" s="4" t="s">
        <v>1447</v>
      </c>
      <c r="N8610" s="4"/>
    </row>
    <row r="8611" spans="1:14" hidden="1" x14ac:dyDescent="0.3">
      <c r="A8611" s="4" t="s">
        <v>603</v>
      </c>
      <c r="B8611" s="4">
        <v>69</v>
      </c>
      <c r="C8611" s="4">
        <v>69</v>
      </c>
      <c r="D8611" s="4">
        <v>436</v>
      </c>
      <c r="E8611" s="4" t="s">
        <v>861</v>
      </c>
      <c r="F8611" s="12" t="s">
        <v>905</v>
      </c>
      <c r="G8611" s="4" t="s">
        <v>963</v>
      </c>
      <c r="H8611" s="37">
        <v>3.0190000000000001</v>
      </c>
      <c r="I8611" s="4"/>
      <c r="J8611" s="4" t="s">
        <v>856</v>
      </c>
      <c r="K8611" s="4"/>
      <c r="L8611" s="4">
        <v>1</v>
      </c>
      <c r="M8611" s="4" t="s">
        <v>1447</v>
      </c>
      <c r="N8611" s="4"/>
    </row>
    <row r="8612" spans="1:14" hidden="1" x14ac:dyDescent="0.3">
      <c r="A8612" s="4" t="s">
        <v>603</v>
      </c>
      <c r="B8612" s="4">
        <v>69</v>
      </c>
      <c r="C8612" s="4">
        <v>69</v>
      </c>
      <c r="D8612" s="4">
        <v>436</v>
      </c>
      <c r="E8612" s="4" t="s">
        <v>861</v>
      </c>
      <c r="F8612" s="12" t="s">
        <v>906</v>
      </c>
      <c r="G8612" s="4" t="s">
        <v>963</v>
      </c>
      <c r="H8612" s="37">
        <v>2.1069999999999998</v>
      </c>
      <c r="I8612" s="4"/>
      <c r="J8612" s="4" t="s">
        <v>856</v>
      </c>
      <c r="K8612" s="4"/>
      <c r="L8612" s="4">
        <v>1</v>
      </c>
      <c r="M8612" s="4" t="s">
        <v>1447</v>
      </c>
      <c r="N8612" s="4"/>
    </row>
    <row r="8613" spans="1:14" hidden="1" x14ac:dyDescent="0.3">
      <c r="A8613" s="4" t="s">
        <v>603</v>
      </c>
      <c r="B8613" s="4">
        <v>69</v>
      </c>
      <c r="C8613" s="4">
        <v>69</v>
      </c>
      <c r="D8613" s="4">
        <v>436</v>
      </c>
      <c r="E8613" s="4" t="s">
        <v>861</v>
      </c>
      <c r="F8613" s="12" t="s">
        <v>903</v>
      </c>
      <c r="G8613" s="4" t="s">
        <v>963</v>
      </c>
      <c r="H8613" s="37">
        <v>1.752</v>
      </c>
      <c r="I8613" s="4"/>
      <c r="J8613" s="4" t="s">
        <v>856</v>
      </c>
      <c r="K8613" s="4"/>
      <c r="L8613" s="4">
        <v>1</v>
      </c>
      <c r="M8613" s="4" t="s">
        <v>1447</v>
      </c>
      <c r="N8613" s="4"/>
    </row>
    <row r="8614" spans="1:14" hidden="1" x14ac:dyDescent="0.3">
      <c r="A8614" s="4" t="s">
        <v>603</v>
      </c>
      <c r="B8614" s="4">
        <v>69</v>
      </c>
      <c r="C8614" s="4">
        <v>69</v>
      </c>
      <c r="D8614" s="4">
        <v>436</v>
      </c>
      <c r="E8614" s="4" t="s">
        <v>861</v>
      </c>
      <c r="F8614" s="12" t="s">
        <v>907</v>
      </c>
      <c r="G8614" s="4" t="s">
        <v>963</v>
      </c>
      <c r="H8614" s="37">
        <v>3.4170000000000003</v>
      </c>
      <c r="I8614" s="4"/>
      <c r="J8614" s="4" t="s">
        <v>856</v>
      </c>
      <c r="K8614" s="4"/>
      <c r="L8614" s="4">
        <v>1</v>
      </c>
      <c r="M8614" s="4" t="s">
        <v>1447</v>
      </c>
      <c r="N8614" s="4"/>
    </row>
    <row r="8615" spans="1:14" hidden="1" x14ac:dyDescent="0.3">
      <c r="A8615" s="4" t="s">
        <v>603</v>
      </c>
      <c r="B8615" s="4">
        <v>69</v>
      </c>
      <c r="C8615" s="4">
        <v>69</v>
      </c>
      <c r="D8615" s="4">
        <v>436</v>
      </c>
      <c r="E8615" s="4" t="s">
        <v>861</v>
      </c>
      <c r="F8615" s="12" t="s">
        <v>908</v>
      </c>
      <c r="G8615" s="4" t="s">
        <v>963</v>
      </c>
      <c r="H8615" s="37">
        <v>4.6550000000000002</v>
      </c>
      <c r="I8615" s="4"/>
      <c r="J8615" s="4" t="s">
        <v>856</v>
      </c>
      <c r="K8615" s="4"/>
      <c r="L8615" s="4">
        <v>1</v>
      </c>
      <c r="M8615" s="4" t="s">
        <v>1447</v>
      </c>
      <c r="N8615" s="4"/>
    </row>
    <row r="8616" spans="1:14" hidden="1" x14ac:dyDescent="0.3">
      <c r="A8616" s="4" t="s">
        <v>603</v>
      </c>
      <c r="B8616" s="4">
        <v>69</v>
      </c>
      <c r="C8616" s="4">
        <v>69</v>
      </c>
      <c r="D8616" s="4">
        <v>436</v>
      </c>
      <c r="E8616" s="4" t="s">
        <v>861</v>
      </c>
      <c r="F8616" s="12" t="s">
        <v>909</v>
      </c>
      <c r="G8616" s="4" t="s">
        <v>963</v>
      </c>
      <c r="H8616" s="37">
        <v>3.6829999999999998</v>
      </c>
      <c r="I8616" s="4"/>
      <c r="J8616" s="4" t="s">
        <v>856</v>
      </c>
      <c r="K8616" s="4"/>
      <c r="L8616" s="4">
        <v>1</v>
      </c>
      <c r="M8616" s="4" t="s">
        <v>1447</v>
      </c>
      <c r="N8616" s="4"/>
    </row>
    <row r="8617" spans="1:14" hidden="1" x14ac:dyDescent="0.3">
      <c r="A8617" s="4" t="s">
        <v>603</v>
      </c>
      <c r="B8617" s="4">
        <v>69</v>
      </c>
      <c r="C8617" s="4">
        <v>69</v>
      </c>
      <c r="D8617" s="4">
        <v>436</v>
      </c>
      <c r="E8617" s="4" t="s">
        <v>861</v>
      </c>
      <c r="F8617" s="12" t="s">
        <v>910</v>
      </c>
      <c r="G8617" s="4" t="s">
        <v>963</v>
      </c>
      <c r="H8617" s="37">
        <v>2.0290000000000004</v>
      </c>
      <c r="I8617" s="4"/>
      <c r="J8617" s="4" t="s">
        <v>856</v>
      </c>
      <c r="K8617" s="4"/>
      <c r="L8617" s="4">
        <v>1</v>
      </c>
      <c r="M8617" s="4" t="s">
        <v>1447</v>
      </c>
      <c r="N8617" s="4"/>
    </row>
    <row r="8618" spans="1:14" hidden="1" x14ac:dyDescent="0.3">
      <c r="A8618" s="4" t="s">
        <v>603</v>
      </c>
      <c r="B8618" s="4">
        <v>69</v>
      </c>
      <c r="C8618" s="4">
        <v>69</v>
      </c>
      <c r="D8618" s="4">
        <v>436</v>
      </c>
      <c r="E8618" s="4" t="s">
        <v>861</v>
      </c>
      <c r="F8618" s="12" t="s">
        <v>911</v>
      </c>
      <c r="G8618" s="4" t="s">
        <v>963</v>
      </c>
      <c r="H8618" s="37">
        <v>1.827</v>
      </c>
      <c r="I8618" s="4"/>
      <c r="J8618" s="4" t="s">
        <v>856</v>
      </c>
      <c r="K8618" s="4"/>
      <c r="L8618" s="4">
        <v>1</v>
      </c>
      <c r="M8618" s="4" t="s">
        <v>1447</v>
      </c>
      <c r="N8618" s="4"/>
    </row>
    <row r="8619" spans="1:14" hidden="1" x14ac:dyDescent="0.3">
      <c r="A8619" s="4" t="s">
        <v>603</v>
      </c>
      <c r="B8619" s="4">
        <v>69</v>
      </c>
      <c r="C8619" s="4">
        <v>69</v>
      </c>
      <c r="D8619" s="4">
        <v>436</v>
      </c>
      <c r="E8619" s="4" t="s">
        <v>861</v>
      </c>
      <c r="F8619" s="12" t="s">
        <v>916</v>
      </c>
      <c r="G8619" s="4" t="s">
        <v>963</v>
      </c>
      <c r="H8619" s="35">
        <v>3.3689999999999998</v>
      </c>
      <c r="I8619" s="4"/>
      <c r="J8619" s="4" t="s">
        <v>856</v>
      </c>
      <c r="K8619" s="4"/>
      <c r="L8619" s="4">
        <v>1</v>
      </c>
      <c r="M8619" s="4" t="s">
        <v>1447</v>
      </c>
      <c r="N8619" s="4"/>
    </row>
    <row r="8620" spans="1:14" hidden="1" x14ac:dyDescent="0.3">
      <c r="A8620" s="4" t="s">
        <v>603</v>
      </c>
      <c r="B8620" s="4">
        <v>69</v>
      </c>
      <c r="C8620" s="4">
        <v>69</v>
      </c>
      <c r="D8620" s="4">
        <v>436</v>
      </c>
      <c r="E8620" s="4" t="s">
        <v>861</v>
      </c>
      <c r="F8620" s="12" t="s">
        <v>921</v>
      </c>
      <c r="G8620" s="4" t="s">
        <v>963</v>
      </c>
      <c r="H8620" s="35">
        <v>1.3320000000000001</v>
      </c>
      <c r="I8620" s="4"/>
      <c r="J8620" s="4" t="s">
        <v>856</v>
      </c>
      <c r="K8620" s="4"/>
      <c r="L8620" s="4">
        <v>1</v>
      </c>
      <c r="M8620" s="4" t="s">
        <v>1447</v>
      </c>
      <c r="N8620" s="4"/>
    </row>
    <row r="8621" spans="1:14" hidden="1" x14ac:dyDescent="0.3">
      <c r="A8621" s="4" t="s">
        <v>603</v>
      </c>
      <c r="B8621" s="4">
        <v>69</v>
      </c>
      <c r="C8621" s="4">
        <v>69</v>
      </c>
      <c r="D8621" s="4">
        <v>436</v>
      </c>
      <c r="E8621" s="4" t="s">
        <v>861</v>
      </c>
      <c r="F8621" s="12" t="s">
        <v>1144</v>
      </c>
      <c r="G8621" s="4" t="s">
        <v>963</v>
      </c>
      <c r="H8621" s="35">
        <v>1.462</v>
      </c>
      <c r="I8621" s="4"/>
      <c r="J8621" s="4" t="s">
        <v>856</v>
      </c>
      <c r="K8621" s="4"/>
      <c r="L8621" s="4">
        <v>1</v>
      </c>
      <c r="M8621" s="4" t="s">
        <v>1447</v>
      </c>
      <c r="N8621" s="4"/>
    </row>
    <row r="8622" spans="1:14" hidden="1" x14ac:dyDescent="0.3">
      <c r="A8622" s="4" t="s">
        <v>603</v>
      </c>
      <c r="B8622" s="4">
        <v>69</v>
      </c>
      <c r="C8622" s="4">
        <v>69</v>
      </c>
      <c r="D8622" s="4">
        <v>436</v>
      </c>
      <c r="E8622" s="4" t="s">
        <v>861</v>
      </c>
      <c r="F8622" s="12" t="s">
        <v>1148</v>
      </c>
      <c r="G8622" s="4" t="s">
        <v>963</v>
      </c>
      <c r="H8622" s="35">
        <v>1.4339999999999999</v>
      </c>
      <c r="I8622" s="4"/>
      <c r="J8622" s="4" t="s">
        <v>856</v>
      </c>
      <c r="K8622" s="4"/>
      <c r="L8622" s="4">
        <v>1</v>
      </c>
      <c r="M8622" s="4" t="s">
        <v>1447</v>
      </c>
      <c r="N8622" s="4"/>
    </row>
    <row r="8623" spans="1:14" hidden="1" x14ac:dyDescent="0.3">
      <c r="A8623" s="4" t="s">
        <v>603</v>
      </c>
      <c r="B8623" s="4">
        <v>69</v>
      </c>
      <c r="C8623" s="4">
        <v>69</v>
      </c>
      <c r="D8623" s="4">
        <v>436</v>
      </c>
      <c r="E8623" s="4" t="s">
        <v>861</v>
      </c>
      <c r="F8623" s="12" t="s">
        <v>922</v>
      </c>
      <c r="G8623" s="4" t="s">
        <v>2227</v>
      </c>
      <c r="H8623" s="33">
        <v>72.691000000000003</v>
      </c>
      <c r="I8623" s="4"/>
      <c r="J8623" s="4" t="s">
        <v>856</v>
      </c>
      <c r="K8623" s="4"/>
      <c r="L8623" s="4">
        <v>1</v>
      </c>
      <c r="M8623" s="4" t="s">
        <v>1447</v>
      </c>
      <c r="N8623" s="4"/>
    </row>
    <row r="8624" spans="1:14" hidden="1" x14ac:dyDescent="0.3">
      <c r="A8624" s="4" t="s">
        <v>603</v>
      </c>
      <c r="B8624" s="4">
        <v>69</v>
      </c>
      <c r="C8624" s="4">
        <v>69</v>
      </c>
      <c r="D8624" s="4">
        <v>436</v>
      </c>
      <c r="E8624" s="4" t="s">
        <v>861</v>
      </c>
      <c r="F8624" s="12" t="s">
        <v>904</v>
      </c>
      <c r="G8624" s="4" t="s">
        <v>2227</v>
      </c>
      <c r="H8624" s="33">
        <v>68.799000000000007</v>
      </c>
      <c r="I8624" s="4"/>
      <c r="J8624" s="4" t="s">
        <v>856</v>
      </c>
      <c r="K8624" s="4"/>
      <c r="L8624" s="4">
        <v>1</v>
      </c>
      <c r="M8624" s="4" t="s">
        <v>1447</v>
      </c>
      <c r="N8624" s="4"/>
    </row>
    <row r="8625" spans="1:14" hidden="1" x14ac:dyDescent="0.3">
      <c r="A8625" s="4" t="s">
        <v>603</v>
      </c>
      <c r="B8625" s="4">
        <v>69</v>
      </c>
      <c r="C8625" s="4">
        <v>69</v>
      </c>
      <c r="D8625" s="4">
        <v>436</v>
      </c>
      <c r="E8625" s="4" t="s">
        <v>861</v>
      </c>
      <c r="F8625" s="12" t="s">
        <v>905</v>
      </c>
      <c r="G8625" s="4" t="s">
        <v>2227</v>
      </c>
      <c r="H8625" s="33">
        <v>67.494000000000014</v>
      </c>
      <c r="I8625" s="4"/>
      <c r="J8625" s="4" t="s">
        <v>856</v>
      </c>
      <c r="K8625" s="4"/>
      <c r="L8625" s="4">
        <v>1</v>
      </c>
      <c r="M8625" s="4" t="s">
        <v>1447</v>
      </c>
      <c r="N8625" s="4"/>
    </row>
    <row r="8626" spans="1:14" hidden="1" x14ac:dyDescent="0.3">
      <c r="A8626" s="4" t="s">
        <v>603</v>
      </c>
      <c r="B8626" s="4">
        <v>69</v>
      </c>
      <c r="C8626" s="4">
        <v>69</v>
      </c>
      <c r="D8626" s="4">
        <v>436</v>
      </c>
      <c r="E8626" s="4" t="s">
        <v>861</v>
      </c>
      <c r="F8626" s="12" t="s">
        <v>906</v>
      </c>
      <c r="G8626" s="4" t="s">
        <v>2227</v>
      </c>
      <c r="H8626" s="33">
        <v>68.936000000000007</v>
      </c>
      <c r="I8626" s="4"/>
      <c r="J8626" s="4" t="s">
        <v>856</v>
      </c>
      <c r="K8626" s="4"/>
      <c r="L8626" s="4">
        <v>1</v>
      </c>
      <c r="M8626" s="4" t="s">
        <v>1447</v>
      </c>
      <c r="N8626" s="4"/>
    </row>
    <row r="8627" spans="1:14" hidden="1" x14ac:dyDescent="0.3">
      <c r="A8627" s="4" t="s">
        <v>603</v>
      </c>
      <c r="B8627" s="4">
        <v>69</v>
      </c>
      <c r="C8627" s="4">
        <v>69</v>
      </c>
      <c r="D8627" s="4">
        <v>436</v>
      </c>
      <c r="E8627" s="4" t="s">
        <v>861</v>
      </c>
      <c r="F8627" s="12" t="s">
        <v>903</v>
      </c>
      <c r="G8627" s="4" t="s">
        <v>2227</v>
      </c>
      <c r="H8627" s="33">
        <v>68.960999999999999</v>
      </c>
      <c r="I8627" s="4"/>
      <c r="J8627" s="4" t="s">
        <v>856</v>
      </c>
      <c r="K8627" s="4"/>
      <c r="L8627" s="4">
        <v>1</v>
      </c>
      <c r="M8627" s="4" t="s">
        <v>1447</v>
      </c>
      <c r="N8627" s="4"/>
    </row>
    <row r="8628" spans="1:14" hidden="1" x14ac:dyDescent="0.3">
      <c r="A8628" s="4" t="s">
        <v>603</v>
      </c>
      <c r="B8628" s="4">
        <v>69</v>
      </c>
      <c r="C8628" s="4">
        <v>69</v>
      </c>
      <c r="D8628" s="4">
        <v>436</v>
      </c>
      <c r="E8628" s="4" t="s">
        <v>861</v>
      </c>
      <c r="F8628" s="12" t="s">
        <v>907</v>
      </c>
      <c r="G8628" s="4" t="s">
        <v>2227</v>
      </c>
      <c r="H8628" s="33">
        <v>67.203000000000003</v>
      </c>
      <c r="I8628" s="4"/>
      <c r="J8628" s="4" t="s">
        <v>856</v>
      </c>
      <c r="K8628" s="4"/>
      <c r="L8628" s="4">
        <v>1</v>
      </c>
      <c r="M8628" s="4" t="s">
        <v>1447</v>
      </c>
      <c r="N8628" s="4"/>
    </row>
    <row r="8629" spans="1:14" hidden="1" x14ac:dyDescent="0.3">
      <c r="A8629" s="4" t="s">
        <v>603</v>
      </c>
      <c r="B8629" s="4">
        <v>69</v>
      </c>
      <c r="C8629" s="4">
        <v>69</v>
      </c>
      <c r="D8629" s="4">
        <v>436</v>
      </c>
      <c r="E8629" s="4" t="s">
        <v>861</v>
      </c>
      <c r="F8629" s="12" t="s">
        <v>908</v>
      </c>
      <c r="G8629" s="4" t="s">
        <v>2227</v>
      </c>
      <c r="H8629" s="33">
        <v>67.135000000000019</v>
      </c>
      <c r="I8629" s="4"/>
      <c r="J8629" s="4" t="s">
        <v>856</v>
      </c>
      <c r="K8629" s="4"/>
      <c r="L8629" s="4">
        <v>1</v>
      </c>
      <c r="M8629" s="4" t="s">
        <v>1447</v>
      </c>
      <c r="N8629" s="4"/>
    </row>
    <row r="8630" spans="1:14" hidden="1" x14ac:dyDescent="0.3">
      <c r="A8630" s="4" t="s">
        <v>603</v>
      </c>
      <c r="B8630" s="4">
        <v>69</v>
      </c>
      <c r="C8630" s="4">
        <v>69</v>
      </c>
      <c r="D8630" s="4">
        <v>436</v>
      </c>
      <c r="E8630" s="4" t="s">
        <v>861</v>
      </c>
      <c r="F8630" s="12" t="s">
        <v>909</v>
      </c>
      <c r="G8630" s="4" t="s">
        <v>2227</v>
      </c>
      <c r="H8630" s="33">
        <v>67.208000000000013</v>
      </c>
      <c r="I8630" s="4"/>
      <c r="J8630" s="4" t="s">
        <v>856</v>
      </c>
      <c r="K8630" s="4"/>
      <c r="L8630" s="4">
        <v>1</v>
      </c>
      <c r="M8630" s="4" t="s">
        <v>1447</v>
      </c>
      <c r="N8630" s="4"/>
    </row>
    <row r="8631" spans="1:14" hidden="1" x14ac:dyDescent="0.3">
      <c r="A8631" s="4" t="s">
        <v>603</v>
      </c>
      <c r="B8631" s="4">
        <v>69</v>
      </c>
      <c r="C8631" s="4">
        <v>69</v>
      </c>
      <c r="D8631" s="4">
        <v>436</v>
      </c>
      <c r="E8631" s="4" t="s">
        <v>861</v>
      </c>
      <c r="F8631" s="12" t="s">
        <v>910</v>
      </c>
      <c r="G8631" s="4" t="s">
        <v>2227</v>
      </c>
      <c r="H8631" s="33">
        <v>69.483000000000018</v>
      </c>
      <c r="I8631" s="4"/>
      <c r="J8631" s="4" t="s">
        <v>856</v>
      </c>
      <c r="K8631" s="4"/>
      <c r="L8631" s="4">
        <v>1</v>
      </c>
      <c r="M8631" s="4" t="s">
        <v>1447</v>
      </c>
      <c r="N8631" s="4"/>
    </row>
    <row r="8632" spans="1:14" hidden="1" x14ac:dyDescent="0.3">
      <c r="A8632" s="4" t="s">
        <v>603</v>
      </c>
      <c r="B8632" s="4">
        <v>69</v>
      </c>
      <c r="C8632" s="4">
        <v>69</v>
      </c>
      <c r="D8632" s="4">
        <v>436</v>
      </c>
      <c r="E8632" s="4" t="s">
        <v>861</v>
      </c>
      <c r="F8632" s="12" t="s">
        <v>911</v>
      </c>
      <c r="G8632" s="4" t="s">
        <v>2227</v>
      </c>
      <c r="H8632" s="33">
        <v>68.851000000000013</v>
      </c>
      <c r="I8632" s="4"/>
      <c r="J8632" s="4" t="s">
        <v>856</v>
      </c>
      <c r="K8632" s="4"/>
      <c r="L8632" s="4">
        <v>1</v>
      </c>
      <c r="M8632" s="4" t="s">
        <v>1447</v>
      </c>
      <c r="N8632" s="4"/>
    </row>
    <row r="8633" spans="1:14" hidden="1" x14ac:dyDescent="0.3">
      <c r="A8633" s="4" t="s">
        <v>603</v>
      </c>
      <c r="B8633" s="4">
        <v>69</v>
      </c>
      <c r="C8633" s="4">
        <v>69</v>
      </c>
      <c r="D8633" s="4">
        <v>436</v>
      </c>
      <c r="E8633" s="4" t="s">
        <v>861</v>
      </c>
      <c r="F8633" s="12" t="s">
        <v>916</v>
      </c>
      <c r="G8633" s="4" t="s">
        <v>2227</v>
      </c>
      <c r="H8633" s="30">
        <v>68.061000000000007</v>
      </c>
      <c r="I8633" s="4"/>
      <c r="J8633" s="4" t="s">
        <v>856</v>
      </c>
      <c r="K8633" s="4"/>
      <c r="L8633" s="4">
        <v>1</v>
      </c>
      <c r="M8633" s="4" t="s">
        <v>1447</v>
      </c>
      <c r="N8633" s="4"/>
    </row>
    <row r="8634" spans="1:14" hidden="1" x14ac:dyDescent="0.3">
      <c r="A8634" s="4" t="s">
        <v>603</v>
      </c>
      <c r="B8634" s="4">
        <v>69</v>
      </c>
      <c r="C8634" s="4">
        <v>69</v>
      </c>
      <c r="D8634" s="4">
        <v>436</v>
      </c>
      <c r="E8634" s="4" t="s">
        <v>861</v>
      </c>
      <c r="F8634" s="12" t="s">
        <v>921</v>
      </c>
      <c r="G8634" s="4" t="s">
        <v>2227</v>
      </c>
      <c r="H8634" s="30">
        <v>70.139999999999986</v>
      </c>
      <c r="I8634" s="4"/>
      <c r="J8634" s="4" t="s">
        <v>856</v>
      </c>
      <c r="K8634" s="4"/>
      <c r="L8634" s="4">
        <v>1</v>
      </c>
      <c r="M8634" s="4" t="s">
        <v>1447</v>
      </c>
      <c r="N8634" s="4"/>
    </row>
    <row r="8635" spans="1:14" hidden="1" x14ac:dyDescent="0.3">
      <c r="A8635" s="4" t="s">
        <v>603</v>
      </c>
      <c r="B8635" s="4">
        <v>69</v>
      </c>
      <c r="C8635" s="4">
        <v>69</v>
      </c>
      <c r="D8635" s="4">
        <v>436</v>
      </c>
      <c r="E8635" s="4" t="s">
        <v>861</v>
      </c>
      <c r="F8635" s="12" t="s">
        <v>1144</v>
      </c>
      <c r="G8635" s="4" t="s">
        <v>2227</v>
      </c>
      <c r="H8635" s="30">
        <v>69.542000000000002</v>
      </c>
      <c r="I8635" s="4"/>
      <c r="J8635" s="4" t="s">
        <v>856</v>
      </c>
      <c r="K8635" s="4"/>
      <c r="L8635" s="4">
        <v>1</v>
      </c>
      <c r="M8635" s="4" t="s">
        <v>1447</v>
      </c>
      <c r="N8635" s="4"/>
    </row>
    <row r="8636" spans="1:14" hidden="1" x14ac:dyDescent="0.3">
      <c r="A8636" s="4" t="s">
        <v>603</v>
      </c>
      <c r="B8636" s="4">
        <v>69</v>
      </c>
      <c r="C8636" s="4">
        <v>69</v>
      </c>
      <c r="D8636" s="4">
        <v>436</v>
      </c>
      <c r="E8636" s="4" t="s">
        <v>861</v>
      </c>
      <c r="F8636" s="12" t="s">
        <v>1148</v>
      </c>
      <c r="G8636" s="4" t="s">
        <v>2227</v>
      </c>
      <c r="H8636" s="30">
        <v>68.004999999999995</v>
      </c>
      <c r="I8636" s="4"/>
      <c r="J8636" s="4" t="s">
        <v>856</v>
      </c>
      <c r="K8636" s="4"/>
      <c r="L8636" s="4">
        <v>1</v>
      </c>
      <c r="M8636" s="4" t="s">
        <v>1447</v>
      </c>
      <c r="N8636" s="4"/>
    </row>
    <row r="8637" spans="1:14" hidden="1" x14ac:dyDescent="0.3">
      <c r="A8637" s="4" t="s">
        <v>603</v>
      </c>
      <c r="B8637" s="4">
        <v>69</v>
      </c>
      <c r="C8637" s="4">
        <v>69</v>
      </c>
      <c r="D8637" s="4">
        <v>436</v>
      </c>
      <c r="E8637" s="4" t="s">
        <v>861</v>
      </c>
      <c r="F8637" s="12" t="s">
        <v>922</v>
      </c>
      <c r="G8637" s="4" t="s">
        <v>2230</v>
      </c>
      <c r="H8637" s="33">
        <v>24.255000000000003</v>
      </c>
      <c r="I8637" s="4"/>
      <c r="J8637" s="4" t="s">
        <v>856</v>
      </c>
      <c r="K8637" s="4"/>
      <c r="L8637" s="4">
        <v>1</v>
      </c>
      <c r="M8637" s="4" t="s">
        <v>1447</v>
      </c>
      <c r="N8637" s="4"/>
    </row>
    <row r="8638" spans="1:14" hidden="1" x14ac:dyDescent="0.3">
      <c r="A8638" s="4" t="s">
        <v>603</v>
      </c>
      <c r="B8638" s="4">
        <v>69</v>
      </c>
      <c r="C8638" s="4">
        <v>69</v>
      </c>
      <c r="D8638" s="4">
        <v>436</v>
      </c>
      <c r="E8638" s="4" t="s">
        <v>861</v>
      </c>
      <c r="F8638" s="12" t="s">
        <v>904</v>
      </c>
      <c r="G8638" s="4" t="s">
        <v>2230</v>
      </c>
      <c r="H8638" s="33">
        <v>28.240000000000002</v>
      </c>
      <c r="I8638" s="4"/>
      <c r="J8638" s="4" t="s">
        <v>856</v>
      </c>
      <c r="K8638" s="4"/>
      <c r="L8638" s="4">
        <v>1</v>
      </c>
      <c r="M8638" s="4" t="s">
        <v>1447</v>
      </c>
      <c r="N8638" s="4"/>
    </row>
    <row r="8639" spans="1:14" hidden="1" x14ac:dyDescent="0.3">
      <c r="A8639" s="4" t="s">
        <v>603</v>
      </c>
      <c r="B8639" s="4">
        <v>69</v>
      </c>
      <c r="C8639" s="4">
        <v>69</v>
      </c>
      <c r="D8639" s="4">
        <v>436</v>
      </c>
      <c r="E8639" s="4" t="s">
        <v>861</v>
      </c>
      <c r="F8639" s="12" t="s">
        <v>905</v>
      </c>
      <c r="G8639" s="4" t="s">
        <v>2230</v>
      </c>
      <c r="H8639" s="33">
        <v>29.488</v>
      </c>
      <c r="I8639" s="4"/>
      <c r="J8639" s="4" t="s">
        <v>856</v>
      </c>
      <c r="K8639" s="4"/>
      <c r="L8639" s="4">
        <v>1</v>
      </c>
      <c r="M8639" s="4" t="s">
        <v>1447</v>
      </c>
      <c r="N8639" s="4"/>
    </row>
    <row r="8640" spans="1:14" hidden="1" x14ac:dyDescent="0.3">
      <c r="A8640" s="4" t="s">
        <v>603</v>
      </c>
      <c r="B8640" s="4">
        <v>69</v>
      </c>
      <c r="C8640" s="4">
        <v>69</v>
      </c>
      <c r="D8640" s="4">
        <v>436</v>
      </c>
      <c r="E8640" s="4" t="s">
        <v>861</v>
      </c>
      <c r="F8640" s="12" t="s">
        <v>906</v>
      </c>
      <c r="G8640" s="4" t="s">
        <v>2230</v>
      </c>
      <c r="H8640" s="33">
        <v>28.957000000000001</v>
      </c>
      <c r="I8640" s="4"/>
      <c r="J8640" s="4" t="s">
        <v>856</v>
      </c>
      <c r="K8640" s="4"/>
      <c r="L8640" s="4">
        <v>1</v>
      </c>
      <c r="M8640" s="4" t="s">
        <v>1447</v>
      </c>
      <c r="N8640" s="4"/>
    </row>
    <row r="8641" spans="1:14" hidden="1" x14ac:dyDescent="0.3">
      <c r="A8641" s="4" t="s">
        <v>603</v>
      </c>
      <c r="B8641" s="4">
        <v>69</v>
      </c>
      <c r="C8641" s="4">
        <v>69</v>
      </c>
      <c r="D8641" s="4">
        <v>436</v>
      </c>
      <c r="E8641" s="4" t="s">
        <v>861</v>
      </c>
      <c r="F8641" s="12" t="s">
        <v>903</v>
      </c>
      <c r="G8641" s="4" t="s">
        <v>2230</v>
      </c>
      <c r="H8641" s="33">
        <v>29.286999999999999</v>
      </c>
      <c r="I8641" s="4"/>
      <c r="J8641" s="4" t="s">
        <v>856</v>
      </c>
      <c r="K8641" s="4"/>
      <c r="L8641" s="4">
        <v>1</v>
      </c>
      <c r="M8641" s="4" t="s">
        <v>1447</v>
      </c>
      <c r="N8641" s="4"/>
    </row>
    <row r="8642" spans="1:14" hidden="1" x14ac:dyDescent="0.3">
      <c r="A8642" s="4" t="s">
        <v>603</v>
      </c>
      <c r="B8642" s="4">
        <v>69</v>
      </c>
      <c r="C8642" s="4">
        <v>69</v>
      </c>
      <c r="D8642" s="4">
        <v>436</v>
      </c>
      <c r="E8642" s="4" t="s">
        <v>861</v>
      </c>
      <c r="F8642" s="12" t="s">
        <v>907</v>
      </c>
      <c r="G8642" s="4" t="s">
        <v>2230</v>
      </c>
      <c r="H8642" s="33">
        <v>29.382999999999999</v>
      </c>
      <c r="I8642" s="4"/>
      <c r="J8642" s="4" t="s">
        <v>856</v>
      </c>
      <c r="K8642" s="4"/>
      <c r="L8642" s="4">
        <v>1</v>
      </c>
      <c r="M8642" s="4" t="s">
        <v>1447</v>
      </c>
      <c r="N8642" s="4"/>
    </row>
    <row r="8643" spans="1:14" hidden="1" x14ac:dyDescent="0.3">
      <c r="A8643" s="4" t="s">
        <v>603</v>
      </c>
      <c r="B8643" s="4">
        <v>69</v>
      </c>
      <c r="C8643" s="4">
        <v>69</v>
      </c>
      <c r="D8643" s="4">
        <v>436</v>
      </c>
      <c r="E8643" s="4" t="s">
        <v>861</v>
      </c>
      <c r="F8643" s="12" t="s">
        <v>908</v>
      </c>
      <c r="G8643" s="4" t="s">
        <v>2230</v>
      </c>
      <c r="H8643" s="33">
        <v>28.207999999999998</v>
      </c>
      <c r="I8643" s="4"/>
      <c r="J8643" s="4" t="s">
        <v>856</v>
      </c>
      <c r="K8643" s="4"/>
      <c r="L8643" s="4">
        <v>1</v>
      </c>
      <c r="M8643" s="4" t="s">
        <v>1447</v>
      </c>
      <c r="N8643" s="4"/>
    </row>
    <row r="8644" spans="1:14" hidden="1" x14ac:dyDescent="0.3">
      <c r="A8644" s="4" t="s">
        <v>603</v>
      </c>
      <c r="B8644" s="4">
        <v>69</v>
      </c>
      <c r="C8644" s="4">
        <v>69</v>
      </c>
      <c r="D8644" s="4">
        <v>436</v>
      </c>
      <c r="E8644" s="4" t="s">
        <v>861</v>
      </c>
      <c r="F8644" s="12" t="s">
        <v>909</v>
      </c>
      <c r="G8644" s="4" t="s">
        <v>2230</v>
      </c>
      <c r="H8644" s="33">
        <v>29.11</v>
      </c>
      <c r="I8644" s="4"/>
      <c r="J8644" s="4" t="s">
        <v>856</v>
      </c>
      <c r="K8644" s="4"/>
      <c r="L8644" s="4">
        <v>1</v>
      </c>
      <c r="M8644" s="4" t="s">
        <v>1447</v>
      </c>
      <c r="N8644" s="4"/>
    </row>
    <row r="8645" spans="1:14" hidden="1" x14ac:dyDescent="0.3">
      <c r="A8645" s="4" t="s">
        <v>603</v>
      </c>
      <c r="B8645" s="4">
        <v>69</v>
      </c>
      <c r="C8645" s="4">
        <v>69</v>
      </c>
      <c r="D8645" s="4">
        <v>436</v>
      </c>
      <c r="E8645" s="4" t="s">
        <v>861</v>
      </c>
      <c r="F8645" s="12" t="s">
        <v>910</v>
      </c>
      <c r="G8645" s="4" t="s">
        <v>2230</v>
      </c>
      <c r="H8645" s="33">
        <v>28.488999999999997</v>
      </c>
      <c r="I8645" s="4"/>
      <c r="J8645" s="4" t="s">
        <v>856</v>
      </c>
      <c r="K8645" s="4"/>
      <c r="L8645" s="4">
        <v>1</v>
      </c>
      <c r="M8645" s="4" t="s">
        <v>1447</v>
      </c>
      <c r="N8645" s="4"/>
    </row>
    <row r="8646" spans="1:14" hidden="1" x14ac:dyDescent="0.3">
      <c r="A8646" s="4" t="s">
        <v>603</v>
      </c>
      <c r="B8646" s="4">
        <v>69</v>
      </c>
      <c r="C8646" s="4">
        <v>69</v>
      </c>
      <c r="D8646" s="4">
        <v>436</v>
      </c>
      <c r="E8646" s="4" t="s">
        <v>861</v>
      </c>
      <c r="F8646" s="12" t="s">
        <v>911</v>
      </c>
      <c r="G8646" s="4" t="s">
        <v>2230</v>
      </c>
      <c r="H8646" s="33">
        <v>29.323999999999995</v>
      </c>
      <c r="I8646" s="4"/>
      <c r="J8646" s="4" t="s">
        <v>856</v>
      </c>
      <c r="K8646" s="4"/>
      <c r="L8646" s="4">
        <v>1</v>
      </c>
      <c r="M8646" s="4" t="s">
        <v>1447</v>
      </c>
      <c r="N8646" s="4"/>
    </row>
    <row r="8647" spans="1:14" hidden="1" x14ac:dyDescent="0.3">
      <c r="A8647" s="4" t="s">
        <v>603</v>
      </c>
      <c r="B8647" s="4">
        <v>69</v>
      </c>
      <c r="C8647" s="4">
        <v>69</v>
      </c>
      <c r="D8647" s="4">
        <v>436</v>
      </c>
      <c r="E8647" s="4" t="s">
        <v>861</v>
      </c>
      <c r="F8647" s="12" t="s">
        <v>916</v>
      </c>
      <c r="G8647" s="4" t="s">
        <v>2230</v>
      </c>
      <c r="H8647" s="30">
        <v>28.567999999999994</v>
      </c>
      <c r="I8647" s="4"/>
      <c r="J8647" s="4" t="s">
        <v>856</v>
      </c>
      <c r="K8647" s="4"/>
      <c r="L8647" s="4">
        <v>1</v>
      </c>
      <c r="M8647" s="4" t="s">
        <v>1447</v>
      </c>
      <c r="N8647" s="4"/>
    </row>
    <row r="8648" spans="1:14" hidden="1" x14ac:dyDescent="0.3">
      <c r="A8648" s="4" t="s">
        <v>603</v>
      </c>
      <c r="B8648" s="4">
        <v>69</v>
      </c>
      <c r="C8648" s="4">
        <v>69</v>
      </c>
      <c r="D8648" s="4">
        <v>436</v>
      </c>
      <c r="E8648" s="4" t="s">
        <v>861</v>
      </c>
      <c r="F8648" s="12" t="s">
        <v>921</v>
      </c>
      <c r="G8648" s="4" t="s">
        <v>2230</v>
      </c>
      <c r="H8648" s="30">
        <v>28.526</v>
      </c>
      <c r="I8648" s="4"/>
      <c r="J8648" s="4" t="s">
        <v>856</v>
      </c>
      <c r="K8648" s="4"/>
      <c r="L8648" s="4">
        <v>1</v>
      </c>
      <c r="M8648" s="4" t="s">
        <v>1447</v>
      </c>
      <c r="N8648" s="4"/>
    </row>
    <row r="8649" spans="1:14" hidden="1" x14ac:dyDescent="0.3">
      <c r="A8649" s="4" t="s">
        <v>603</v>
      </c>
      <c r="B8649" s="4">
        <v>69</v>
      </c>
      <c r="C8649" s="4">
        <v>69</v>
      </c>
      <c r="D8649" s="4">
        <v>436</v>
      </c>
      <c r="E8649" s="4" t="s">
        <v>861</v>
      </c>
      <c r="F8649" s="12" t="s">
        <v>1144</v>
      </c>
      <c r="G8649" s="4" t="s">
        <v>2230</v>
      </c>
      <c r="H8649" s="30">
        <v>28.995000000000001</v>
      </c>
      <c r="I8649" s="4"/>
      <c r="J8649" s="4" t="s">
        <v>856</v>
      </c>
      <c r="K8649" s="4"/>
      <c r="L8649" s="4">
        <v>1</v>
      </c>
      <c r="M8649" s="4" t="s">
        <v>1447</v>
      </c>
      <c r="N8649" s="4"/>
    </row>
    <row r="8650" spans="1:14" hidden="1" x14ac:dyDescent="0.3">
      <c r="A8650" s="4" t="s">
        <v>603</v>
      </c>
      <c r="B8650" s="4">
        <v>69</v>
      </c>
      <c r="C8650" s="4">
        <v>69</v>
      </c>
      <c r="D8650" s="4">
        <v>436</v>
      </c>
      <c r="E8650" s="4" t="s">
        <v>861</v>
      </c>
      <c r="F8650" s="12" t="s">
        <v>1148</v>
      </c>
      <c r="G8650" s="4" t="s">
        <v>2230</v>
      </c>
      <c r="H8650" s="30">
        <v>30.562999999999995</v>
      </c>
      <c r="I8650" s="4"/>
      <c r="J8650" s="4" t="s">
        <v>856</v>
      </c>
      <c r="K8650" s="4"/>
      <c r="L8650" s="4">
        <v>1</v>
      </c>
      <c r="M8650" s="4" t="s">
        <v>1447</v>
      </c>
      <c r="N8650" s="4"/>
    </row>
    <row r="8651" spans="1:14" hidden="1" x14ac:dyDescent="0.3">
      <c r="A8651" s="4" t="s">
        <v>603</v>
      </c>
      <c r="B8651" s="4">
        <v>69</v>
      </c>
      <c r="C8651" s="4">
        <v>69</v>
      </c>
      <c r="D8651" s="4">
        <v>436</v>
      </c>
      <c r="E8651" s="4" t="s">
        <v>861</v>
      </c>
      <c r="F8651" s="4" t="s">
        <v>922</v>
      </c>
      <c r="G8651" s="4" t="s">
        <v>943</v>
      </c>
      <c r="H8651" s="30">
        <v>96.945999999999998</v>
      </c>
      <c r="I8651" s="4"/>
      <c r="J8651" s="4" t="s">
        <v>856</v>
      </c>
      <c r="K8651" s="4"/>
      <c r="L8651" s="4">
        <v>1</v>
      </c>
      <c r="M8651" s="4" t="s">
        <v>1447</v>
      </c>
      <c r="N8651" s="4"/>
    </row>
    <row r="8652" spans="1:14" hidden="1" x14ac:dyDescent="0.3">
      <c r="A8652" s="4" t="s">
        <v>603</v>
      </c>
      <c r="B8652" s="4">
        <v>69</v>
      </c>
      <c r="C8652" s="4">
        <v>69</v>
      </c>
      <c r="D8652" s="4">
        <v>436</v>
      </c>
      <c r="E8652" s="4" t="s">
        <v>861</v>
      </c>
      <c r="F8652" s="4" t="s">
        <v>904</v>
      </c>
      <c r="G8652" s="4" t="s">
        <v>943</v>
      </c>
      <c r="H8652" s="30">
        <v>97.039000000000016</v>
      </c>
      <c r="I8652" s="4"/>
      <c r="J8652" s="4" t="s">
        <v>856</v>
      </c>
      <c r="K8652" s="4"/>
      <c r="L8652" s="4">
        <v>1</v>
      </c>
      <c r="M8652" s="4" t="s">
        <v>1447</v>
      </c>
      <c r="N8652" s="4"/>
    </row>
    <row r="8653" spans="1:14" hidden="1" x14ac:dyDescent="0.3">
      <c r="A8653" s="4" t="s">
        <v>603</v>
      </c>
      <c r="B8653" s="4">
        <v>69</v>
      </c>
      <c r="C8653" s="4">
        <v>69</v>
      </c>
      <c r="D8653" s="4">
        <v>436</v>
      </c>
      <c r="E8653" s="4" t="s">
        <v>861</v>
      </c>
      <c r="F8653" s="4" t="s">
        <v>905</v>
      </c>
      <c r="G8653" s="4" t="s">
        <v>943</v>
      </c>
      <c r="H8653" s="30">
        <v>96.982000000000014</v>
      </c>
      <c r="I8653" s="4"/>
      <c r="J8653" s="4" t="s">
        <v>856</v>
      </c>
      <c r="K8653" s="4"/>
      <c r="L8653" s="4">
        <v>1</v>
      </c>
      <c r="M8653" s="4" t="s">
        <v>1447</v>
      </c>
      <c r="N8653" s="4"/>
    </row>
    <row r="8654" spans="1:14" hidden="1" x14ac:dyDescent="0.3">
      <c r="A8654" s="4" t="s">
        <v>603</v>
      </c>
      <c r="B8654" s="4">
        <v>69</v>
      </c>
      <c r="C8654" s="4">
        <v>69</v>
      </c>
      <c r="D8654" s="4">
        <v>436</v>
      </c>
      <c r="E8654" s="4" t="s">
        <v>861</v>
      </c>
      <c r="F8654" s="4" t="s">
        <v>906</v>
      </c>
      <c r="G8654" s="4" t="s">
        <v>943</v>
      </c>
      <c r="H8654" s="30">
        <v>97.893000000000001</v>
      </c>
      <c r="I8654" s="4"/>
      <c r="J8654" s="4" t="s">
        <v>856</v>
      </c>
      <c r="K8654" s="4"/>
      <c r="L8654" s="4">
        <v>1</v>
      </c>
      <c r="M8654" s="4" t="s">
        <v>1447</v>
      </c>
      <c r="N8654" s="4"/>
    </row>
    <row r="8655" spans="1:14" hidden="1" x14ac:dyDescent="0.3">
      <c r="A8655" s="4" t="s">
        <v>603</v>
      </c>
      <c r="B8655" s="4">
        <v>69</v>
      </c>
      <c r="C8655" s="4">
        <v>69</v>
      </c>
      <c r="D8655" s="4">
        <v>436</v>
      </c>
      <c r="E8655" s="4" t="s">
        <v>861</v>
      </c>
      <c r="F8655" s="4" t="s">
        <v>903</v>
      </c>
      <c r="G8655" s="4" t="s">
        <v>943</v>
      </c>
      <c r="H8655" s="30">
        <v>98.24799999999999</v>
      </c>
      <c r="I8655" s="4"/>
      <c r="J8655" s="4" t="s">
        <v>856</v>
      </c>
      <c r="K8655" s="4"/>
      <c r="L8655" s="4">
        <v>1</v>
      </c>
      <c r="M8655" s="4" t="s">
        <v>1447</v>
      </c>
      <c r="N8655" s="4"/>
    </row>
    <row r="8656" spans="1:14" hidden="1" x14ac:dyDescent="0.3">
      <c r="A8656" s="4" t="s">
        <v>603</v>
      </c>
      <c r="B8656" s="4">
        <v>69</v>
      </c>
      <c r="C8656" s="4">
        <v>69</v>
      </c>
      <c r="D8656" s="4">
        <v>436</v>
      </c>
      <c r="E8656" s="4" t="s">
        <v>861</v>
      </c>
      <c r="F8656" s="4" t="s">
        <v>907</v>
      </c>
      <c r="G8656" s="4" t="s">
        <v>943</v>
      </c>
      <c r="H8656" s="30">
        <v>96.585999999999999</v>
      </c>
      <c r="I8656" s="4"/>
      <c r="J8656" s="4" t="s">
        <v>856</v>
      </c>
      <c r="K8656" s="4"/>
      <c r="L8656" s="4">
        <v>1</v>
      </c>
      <c r="M8656" s="4" t="s">
        <v>1447</v>
      </c>
      <c r="N8656" s="4"/>
    </row>
    <row r="8657" spans="1:14" hidden="1" x14ac:dyDescent="0.3">
      <c r="A8657" s="4" t="s">
        <v>603</v>
      </c>
      <c r="B8657" s="4">
        <v>69</v>
      </c>
      <c r="C8657" s="4">
        <v>69</v>
      </c>
      <c r="D8657" s="4">
        <v>436</v>
      </c>
      <c r="E8657" s="4" t="s">
        <v>861</v>
      </c>
      <c r="F8657" s="4" t="s">
        <v>908</v>
      </c>
      <c r="G8657" s="4" t="s">
        <v>943</v>
      </c>
      <c r="H8657" s="30">
        <v>95.343000000000018</v>
      </c>
      <c r="I8657" s="4"/>
      <c r="J8657" s="4" t="s">
        <v>856</v>
      </c>
      <c r="K8657" s="4"/>
      <c r="L8657" s="4">
        <v>1</v>
      </c>
      <c r="M8657" s="4" t="s">
        <v>1447</v>
      </c>
      <c r="N8657" s="4"/>
    </row>
    <row r="8658" spans="1:14" hidden="1" x14ac:dyDescent="0.3">
      <c r="A8658" s="4" t="s">
        <v>603</v>
      </c>
      <c r="B8658" s="4">
        <v>69</v>
      </c>
      <c r="C8658" s="4">
        <v>69</v>
      </c>
      <c r="D8658" s="4">
        <v>436</v>
      </c>
      <c r="E8658" s="4" t="s">
        <v>861</v>
      </c>
      <c r="F8658" s="4" t="s">
        <v>909</v>
      </c>
      <c r="G8658" s="4" t="s">
        <v>943</v>
      </c>
      <c r="H8658" s="30">
        <v>96.318000000000012</v>
      </c>
      <c r="I8658" s="4"/>
      <c r="J8658" s="4" t="s">
        <v>856</v>
      </c>
      <c r="K8658" s="4"/>
      <c r="L8658" s="4">
        <v>1</v>
      </c>
      <c r="M8658" s="4" t="s">
        <v>1447</v>
      </c>
      <c r="N8658" s="4"/>
    </row>
    <row r="8659" spans="1:14" hidden="1" x14ac:dyDescent="0.3">
      <c r="A8659" s="4" t="s">
        <v>603</v>
      </c>
      <c r="B8659" s="4">
        <v>69</v>
      </c>
      <c r="C8659" s="4">
        <v>69</v>
      </c>
      <c r="D8659" s="4">
        <v>436</v>
      </c>
      <c r="E8659" s="4" t="s">
        <v>861</v>
      </c>
      <c r="F8659" s="4" t="s">
        <v>910</v>
      </c>
      <c r="G8659" s="4" t="s">
        <v>943</v>
      </c>
      <c r="H8659" s="30">
        <v>97.972000000000008</v>
      </c>
      <c r="I8659" s="4"/>
      <c r="J8659" s="4" t="s">
        <v>856</v>
      </c>
      <c r="K8659" s="4"/>
      <c r="L8659" s="4">
        <v>1</v>
      </c>
      <c r="M8659" s="4" t="s">
        <v>1447</v>
      </c>
      <c r="N8659" s="4"/>
    </row>
    <row r="8660" spans="1:14" hidden="1" x14ac:dyDescent="0.3">
      <c r="A8660" s="4" t="s">
        <v>603</v>
      </c>
      <c r="B8660" s="4">
        <v>69</v>
      </c>
      <c r="C8660" s="4">
        <v>69</v>
      </c>
      <c r="D8660" s="4">
        <v>436</v>
      </c>
      <c r="E8660" s="4" t="s">
        <v>861</v>
      </c>
      <c r="F8660" s="4" t="s">
        <v>911</v>
      </c>
      <c r="G8660" s="4" t="s">
        <v>943</v>
      </c>
      <c r="H8660" s="30">
        <v>98.175000000000011</v>
      </c>
      <c r="I8660" s="4"/>
      <c r="J8660" s="4" t="s">
        <v>856</v>
      </c>
      <c r="K8660" s="4"/>
      <c r="L8660" s="4">
        <v>1</v>
      </c>
      <c r="M8660" s="4" t="s">
        <v>1447</v>
      </c>
      <c r="N8660" s="4"/>
    </row>
    <row r="8661" spans="1:14" hidden="1" x14ac:dyDescent="0.3">
      <c r="A8661" s="4" t="s">
        <v>603</v>
      </c>
      <c r="B8661" s="4">
        <v>69</v>
      </c>
      <c r="C8661" s="4">
        <v>69</v>
      </c>
      <c r="D8661" s="4">
        <v>436</v>
      </c>
      <c r="E8661" s="4" t="s">
        <v>861</v>
      </c>
      <c r="F8661" s="4" t="s">
        <v>916</v>
      </c>
      <c r="G8661" s="4" t="s">
        <v>943</v>
      </c>
      <c r="H8661" s="30">
        <v>96.629000000000005</v>
      </c>
      <c r="I8661" s="4"/>
      <c r="J8661" s="4" t="s">
        <v>856</v>
      </c>
      <c r="K8661" s="4"/>
      <c r="L8661" s="4">
        <v>1</v>
      </c>
      <c r="M8661" s="4" t="s">
        <v>1447</v>
      </c>
      <c r="N8661" s="4"/>
    </row>
    <row r="8662" spans="1:14" hidden="1" x14ac:dyDescent="0.3">
      <c r="A8662" s="4" t="s">
        <v>603</v>
      </c>
      <c r="B8662" s="4">
        <v>69</v>
      </c>
      <c r="C8662" s="4">
        <v>69</v>
      </c>
      <c r="D8662" s="4">
        <v>436</v>
      </c>
      <c r="E8662" s="4" t="s">
        <v>861</v>
      </c>
      <c r="F8662" s="4" t="s">
        <v>921</v>
      </c>
      <c r="G8662" s="4" t="s">
        <v>943</v>
      </c>
      <c r="H8662" s="30">
        <v>98.665999999999983</v>
      </c>
      <c r="I8662" s="4"/>
      <c r="J8662" s="4" t="s">
        <v>856</v>
      </c>
      <c r="K8662" s="4"/>
      <c r="L8662" s="4">
        <v>1</v>
      </c>
      <c r="M8662" s="4" t="s">
        <v>1447</v>
      </c>
      <c r="N8662" s="4"/>
    </row>
    <row r="8663" spans="1:14" hidden="1" x14ac:dyDescent="0.3">
      <c r="A8663" s="4" t="s">
        <v>603</v>
      </c>
      <c r="B8663" s="4">
        <v>69</v>
      </c>
      <c r="C8663" s="4">
        <v>69</v>
      </c>
      <c r="D8663" s="4">
        <v>436</v>
      </c>
      <c r="E8663" s="4" t="s">
        <v>861</v>
      </c>
      <c r="F8663" s="4" t="s">
        <v>1144</v>
      </c>
      <c r="G8663" s="4" t="s">
        <v>943</v>
      </c>
      <c r="H8663" s="30">
        <v>98.537000000000006</v>
      </c>
      <c r="I8663" s="4"/>
      <c r="J8663" s="4" t="s">
        <v>856</v>
      </c>
      <c r="K8663" s="4"/>
      <c r="L8663" s="4">
        <v>1</v>
      </c>
      <c r="M8663" s="4" t="s">
        <v>1447</v>
      </c>
      <c r="N8663" s="4"/>
    </row>
    <row r="8664" spans="1:14" hidden="1" x14ac:dyDescent="0.3">
      <c r="A8664" s="4" t="s">
        <v>603</v>
      </c>
      <c r="B8664" s="4">
        <v>69</v>
      </c>
      <c r="C8664" s="4">
        <v>69</v>
      </c>
      <c r="D8664" s="4">
        <v>436</v>
      </c>
      <c r="E8664" s="4" t="s">
        <v>861</v>
      </c>
      <c r="F8664" s="4" t="s">
        <v>1148</v>
      </c>
      <c r="G8664" s="4" t="s">
        <v>943</v>
      </c>
      <c r="H8664" s="30">
        <v>98.567999999999984</v>
      </c>
      <c r="I8664" s="4"/>
      <c r="J8664" s="4" t="s">
        <v>856</v>
      </c>
      <c r="K8664" s="4"/>
      <c r="L8664" s="4">
        <v>1</v>
      </c>
      <c r="M8664" s="4" t="s">
        <v>1447</v>
      </c>
      <c r="N8664" s="4"/>
    </row>
    <row r="8665" spans="1:14" hidden="1" x14ac:dyDescent="0.3">
      <c r="A8665" s="4" t="s">
        <v>603</v>
      </c>
      <c r="B8665" s="4">
        <v>69</v>
      </c>
      <c r="C8665" s="4">
        <v>69</v>
      </c>
      <c r="D8665" s="4">
        <v>436</v>
      </c>
      <c r="E8665" s="4" t="s">
        <v>861</v>
      </c>
      <c r="F8665" s="4" t="s">
        <v>922</v>
      </c>
      <c r="G8665" s="4" t="s">
        <v>1448</v>
      </c>
      <c r="H8665" s="30">
        <v>220.08558571279994</v>
      </c>
      <c r="I8665" s="30">
        <v>8.6769776986253166</v>
      </c>
      <c r="J8665" s="4" t="s">
        <v>1440</v>
      </c>
      <c r="K8665" s="4"/>
      <c r="L8665" s="4">
        <v>1</v>
      </c>
      <c r="M8665" s="4" t="s">
        <v>1447</v>
      </c>
      <c r="N8665" s="4"/>
    </row>
    <row r="8666" spans="1:14" hidden="1" x14ac:dyDescent="0.3">
      <c r="A8666" s="4" t="s">
        <v>603</v>
      </c>
      <c r="B8666" s="4">
        <v>69</v>
      </c>
      <c r="C8666" s="4">
        <v>69</v>
      </c>
      <c r="D8666" s="4">
        <v>436</v>
      </c>
      <c r="E8666" s="4" t="s">
        <v>861</v>
      </c>
      <c r="F8666" s="4" t="s">
        <v>904</v>
      </c>
      <c r="G8666" s="4" t="s">
        <v>1448</v>
      </c>
      <c r="H8666" s="30">
        <v>126.87104749041191</v>
      </c>
      <c r="I8666" s="30">
        <v>7.3389913226236416</v>
      </c>
      <c r="J8666" s="4" t="s">
        <v>1440</v>
      </c>
      <c r="K8666" s="4"/>
      <c r="L8666" s="4">
        <v>1</v>
      </c>
      <c r="M8666" s="4" t="s">
        <v>1447</v>
      </c>
      <c r="N8666" s="4"/>
    </row>
    <row r="8667" spans="1:14" hidden="1" x14ac:dyDescent="0.3">
      <c r="A8667" s="4" t="s">
        <v>603</v>
      </c>
      <c r="B8667" s="4">
        <v>69</v>
      </c>
      <c r="C8667" s="4">
        <v>69</v>
      </c>
      <c r="D8667" s="4">
        <v>436</v>
      </c>
      <c r="E8667" s="4" t="s">
        <v>861</v>
      </c>
      <c r="F8667" s="4" t="s">
        <v>905</v>
      </c>
      <c r="G8667" s="4" t="s">
        <v>1448</v>
      </c>
      <c r="H8667" s="30">
        <v>47.129013547744947</v>
      </c>
      <c r="I8667" s="30">
        <v>2.9121137024782779</v>
      </c>
      <c r="J8667" s="4" t="s">
        <v>1440</v>
      </c>
      <c r="K8667" s="4"/>
      <c r="L8667" s="4">
        <v>1</v>
      </c>
      <c r="M8667" s="4" t="s">
        <v>1447</v>
      </c>
      <c r="N8667" s="4"/>
    </row>
    <row r="8668" spans="1:14" hidden="1" x14ac:dyDescent="0.3">
      <c r="A8668" s="4" t="s">
        <v>603</v>
      </c>
      <c r="B8668" s="4">
        <v>69</v>
      </c>
      <c r="C8668" s="4">
        <v>69</v>
      </c>
      <c r="D8668" s="4">
        <v>436</v>
      </c>
      <c r="E8668" s="4" t="s">
        <v>861</v>
      </c>
      <c r="F8668" s="4" t="s">
        <v>906</v>
      </c>
      <c r="G8668" s="4" t="s">
        <v>1448</v>
      </c>
      <c r="H8668" s="30">
        <v>35.137836319197234</v>
      </c>
      <c r="I8668" s="30">
        <v>1.7096364154526593</v>
      </c>
      <c r="J8668" s="4" t="s">
        <v>1440</v>
      </c>
      <c r="K8668" s="4"/>
      <c r="L8668" s="4">
        <v>1</v>
      </c>
      <c r="M8668" s="4" t="s">
        <v>1447</v>
      </c>
      <c r="N8668" s="4"/>
    </row>
    <row r="8669" spans="1:14" hidden="1" x14ac:dyDescent="0.3">
      <c r="A8669" s="4" t="s">
        <v>603</v>
      </c>
      <c r="B8669" s="4">
        <v>69</v>
      </c>
      <c r="C8669" s="4">
        <v>69</v>
      </c>
      <c r="D8669" s="4">
        <v>436</v>
      </c>
      <c r="E8669" s="4" t="s">
        <v>861</v>
      </c>
      <c r="F8669" s="4" t="s">
        <v>903</v>
      </c>
      <c r="G8669" s="4" t="s">
        <v>1448</v>
      </c>
      <c r="H8669" s="30">
        <v>36.881399350910165</v>
      </c>
      <c r="I8669" s="30">
        <v>2.3076862096882471</v>
      </c>
      <c r="J8669" s="4" t="s">
        <v>1440</v>
      </c>
      <c r="K8669" s="4"/>
      <c r="L8669" s="4">
        <v>1</v>
      </c>
      <c r="M8669" s="4" t="s">
        <v>1447</v>
      </c>
      <c r="N8669" s="4"/>
    </row>
    <row r="8670" spans="1:14" hidden="1" x14ac:dyDescent="0.3">
      <c r="A8670" s="4" t="s">
        <v>603</v>
      </c>
      <c r="B8670" s="4">
        <v>69</v>
      </c>
      <c r="C8670" s="4">
        <v>69</v>
      </c>
      <c r="D8670" s="4">
        <v>436</v>
      </c>
      <c r="E8670" s="4" t="s">
        <v>861</v>
      </c>
      <c r="F8670" s="4" t="s">
        <v>907</v>
      </c>
      <c r="G8670" s="4" t="s">
        <v>1448</v>
      </c>
      <c r="H8670" s="30">
        <v>36.137383589493844</v>
      </c>
      <c r="I8670" s="30">
        <v>2.3232747095890836</v>
      </c>
      <c r="J8670" s="4" t="s">
        <v>1440</v>
      </c>
      <c r="K8670" s="4"/>
      <c r="L8670" s="4">
        <v>1</v>
      </c>
      <c r="M8670" s="4" t="s">
        <v>1447</v>
      </c>
      <c r="N8670" s="4"/>
    </row>
    <row r="8671" spans="1:14" hidden="1" x14ac:dyDescent="0.3">
      <c r="A8671" s="4" t="s">
        <v>603</v>
      </c>
      <c r="B8671" s="4">
        <v>69</v>
      </c>
      <c r="C8671" s="4">
        <v>69</v>
      </c>
      <c r="D8671" s="4">
        <v>436</v>
      </c>
      <c r="E8671" s="4" t="s">
        <v>861</v>
      </c>
      <c r="F8671" s="4" t="s">
        <v>908</v>
      </c>
      <c r="G8671" s="4" t="s">
        <v>1448</v>
      </c>
      <c r="H8671" s="30">
        <v>30.460943120845219</v>
      </c>
      <c r="I8671" s="30">
        <v>1.8182578648589232</v>
      </c>
      <c r="J8671" s="4" t="s">
        <v>1440</v>
      </c>
      <c r="K8671" s="4"/>
      <c r="L8671" s="4">
        <v>1</v>
      </c>
      <c r="M8671" s="4" t="s">
        <v>1447</v>
      </c>
      <c r="N8671" s="4"/>
    </row>
    <row r="8672" spans="1:14" hidden="1" x14ac:dyDescent="0.3">
      <c r="A8672" s="4" t="s">
        <v>603</v>
      </c>
      <c r="B8672" s="4">
        <v>69</v>
      </c>
      <c r="C8672" s="4">
        <v>69</v>
      </c>
      <c r="D8672" s="4">
        <v>436</v>
      </c>
      <c r="E8672" s="4" t="s">
        <v>861</v>
      </c>
      <c r="F8672" s="4" t="s">
        <v>911</v>
      </c>
      <c r="G8672" s="4" t="s">
        <v>1448</v>
      </c>
      <c r="H8672" s="30">
        <v>28.502425674440115</v>
      </c>
      <c r="I8672" s="30">
        <v>1.6380595922457326</v>
      </c>
      <c r="J8672" s="4" t="s">
        <v>1440</v>
      </c>
      <c r="K8672" s="4"/>
      <c r="L8672" s="4">
        <v>1</v>
      </c>
      <c r="M8672" s="4" t="s">
        <v>1447</v>
      </c>
      <c r="N8672" s="4"/>
    </row>
    <row r="8673" spans="1:14" hidden="1" x14ac:dyDescent="0.3">
      <c r="A8673" s="4" t="s">
        <v>603</v>
      </c>
      <c r="B8673" s="4">
        <v>69</v>
      </c>
      <c r="C8673" s="4">
        <v>69</v>
      </c>
      <c r="D8673" s="4">
        <v>436</v>
      </c>
      <c r="E8673" s="4" t="s">
        <v>861</v>
      </c>
      <c r="F8673" s="4" t="s">
        <v>916</v>
      </c>
      <c r="G8673" s="4" t="s">
        <v>1448</v>
      </c>
      <c r="H8673" s="30">
        <v>26.401166901837001</v>
      </c>
      <c r="I8673" s="30">
        <v>1.5109940955917101</v>
      </c>
      <c r="J8673" s="4" t="s">
        <v>1440</v>
      </c>
      <c r="K8673" s="4"/>
      <c r="L8673" s="4">
        <v>1</v>
      </c>
      <c r="M8673" s="4" t="s">
        <v>1447</v>
      </c>
      <c r="N8673" s="4"/>
    </row>
    <row r="8674" spans="1:14" hidden="1" x14ac:dyDescent="0.3">
      <c r="A8674" s="4" t="s">
        <v>603</v>
      </c>
      <c r="B8674" s="4">
        <v>69</v>
      </c>
      <c r="C8674" s="4">
        <v>69</v>
      </c>
      <c r="D8674" s="4">
        <v>436</v>
      </c>
      <c r="E8674" s="4" t="s">
        <v>861</v>
      </c>
      <c r="F8674" s="4" t="s">
        <v>921</v>
      </c>
      <c r="G8674" s="4" t="s">
        <v>1448</v>
      </c>
      <c r="H8674" s="30">
        <v>27.586916113542824</v>
      </c>
      <c r="I8674" s="30">
        <v>1.453062598716347</v>
      </c>
      <c r="J8674" s="4" t="s">
        <v>1440</v>
      </c>
      <c r="K8674" s="4"/>
      <c r="L8674" s="4">
        <v>1</v>
      </c>
      <c r="M8674" s="4" t="s">
        <v>1447</v>
      </c>
      <c r="N8674" s="4"/>
    </row>
    <row r="8675" spans="1:14" hidden="1" x14ac:dyDescent="0.3">
      <c r="A8675" s="4" t="s">
        <v>603</v>
      </c>
      <c r="B8675" s="4">
        <v>69</v>
      </c>
      <c r="C8675" s="4">
        <v>69</v>
      </c>
      <c r="D8675" s="4">
        <v>436</v>
      </c>
      <c r="E8675" s="4" t="s">
        <v>861</v>
      </c>
      <c r="F8675" s="4" t="s">
        <v>1144</v>
      </c>
      <c r="G8675" s="4" t="s">
        <v>1448</v>
      </c>
      <c r="H8675" s="30">
        <v>28.182880205557659</v>
      </c>
      <c r="I8675" s="30">
        <v>1.6867960675039091</v>
      </c>
      <c r="J8675" s="4" t="s">
        <v>1440</v>
      </c>
      <c r="K8675" s="4"/>
      <c r="L8675" s="4">
        <v>1</v>
      </c>
      <c r="M8675" s="4" t="s">
        <v>1447</v>
      </c>
      <c r="N8675" s="4"/>
    </row>
    <row r="8676" spans="1:14" hidden="1" x14ac:dyDescent="0.3">
      <c r="A8676" s="4" t="s">
        <v>603</v>
      </c>
      <c r="B8676" s="4">
        <v>69</v>
      </c>
      <c r="C8676" s="4">
        <v>69</v>
      </c>
      <c r="D8676" s="4">
        <v>436</v>
      </c>
      <c r="E8676" s="4" t="s">
        <v>861</v>
      </c>
      <c r="F8676" s="4" t="s">
        <v>1148</v>
      </c>
      <c r="G8676" s="4" t="s">
        <v>1448</v>
      </c>
      <c r="H8676" s="30">
        <v>31.066899245104658</v>
      </c>
      <c r="I8676" s="30">
        <v>1.8465435215386536</v>
      </c>
      <c r="J8676" s="4" t="s">
        <v>1440</v>
      </c>
      <c r="K8676" s="4"/>
      <c r="L8676" s="4">
        <v>1</v>
      </c>
      <c r="M8676" s="4" t="s">
        <v>1447</v>
      </c>
      <c r="N8676" s="4"/>
    </row>
    <row r="8677" spans="1:14" hidden="1" x14ac:dyDescent="0.3">
      <c r="A8677" s="4" t="s">
        <v>603</v>
      </c>
      <c r="B8677" s="4">
        <v>69</v>
      </c>
      <c r="C8677" s="4">
        <v>69</v>
      </c>
      <c r="D8677" s="4">
        <v>436</v>
      </c>
      <c r="E8677" s="4" t="s">
        <v>861</v>
      </c>
      <c r="F8677" s="4" t="s">
        <v>922</v>
      </c>
      <c r="G8677" s="4" t="s">
        <v>964</v>
      </c>
      <c r="H8677" s="30">
        <v>191.3853805025787</v>
      </c>
      <c r="I8677" s="31">
        <v>9.5879476894847002</v>
      </c>
      <c r="J8677" s="4" t="s">
        <v>1440</v>
      </c>
      <c r="K8677" s="4"/>
      <c r="L8677" s="4">
        <v>1</v>
      </c>
      <c r="M8677" s="4" t="s">
        <v>1447</v>
      </c>
      <c r="N8677" s="4"/>
    </row>
    <row r="8678" spans="1:14" hidden="1" x14ac:dyDescent="0.3">
      <c r="A8678" s="4" t="s">
        <v>603</v>
      </c>
      <c r="B8678" s="4">
        <v>69</v>
      </c>
      <c r="C8678" s="4">
        <v>69</v>
      </c>
      <c r="D8678" s="4">
        <v>436</v>
      </c>
      <c r="E8678" s="4" t="s">
        <v>861</v>
      </c>
      <c r="F8678" s="4" t="s">
        <v>904</v>
      </c>
      <c r="G8678" s="4" t="s">
        <v>964</v>
      </c>
      <c r="H8678" s="30">
        <v>98.170842280190669</v>
      </c>
      <c r="I8678" s="31">
        <v>8.3964035483889781</v>
      </c>
      <c r="J8678" s="4" t="s">
        <v>1440</v>
      </c>
      <c r="K8678" s="4"/>
      <c r="L8678" s="4">
        <v>1</v>
      </c>
      <c r="M8678" s="4" t="s">
        <v>1447</v>
      </c>
      <c r="N8678" s="4"/>
    </row>
    <row r="8679" spans="1:14" hidden="1" x14ac:dyDescent="0.3">
      <c r="A8679" s="4" t="s">
        <v>603</v>
      </c>
      <c r="B8679" s="4">
        <v>69</v>
      </c>
      <c r="C8679" s="4">
        <v>69</v>
      </c>
      <c r="D8679" s="4">
        <v>436</v>
      </c>
      <c r="E8679" s="4" t="s">
        <v>861</v>
      </c>
      <c r="F8679" s="4" t="s">
        <v>905</v>
      </c>
      <c r="G8679" s="4" t="s">
        <v>964</v>
      </c>
      <c r="H8679" s="30">
        <v>18.428808337523702</v>
      </c>
      <c r="I8679" s="31">
        <v>5.0119063369156924</v>
      </c>
      <c r="J8679" s="4" t="s">
        <v>1440</v>
      </c>
      <c r="K8679" s="4"/>
      <c r="L8679" s="4">
        <v>1</v>
      </c>
      <c r="M8679" s="4" t="s">
        <v>1447</v>
      </c>
      <c r="N8679" s="4"/>
    </row>
    <row r="8680" spans="1:14" hidden="1" x14ac:dyDescent="0.3">
      <c r="A8680" s="4" t="s">
        <v>603</v>
      </c>
      <c r="B8680" s="4">
        <v>69</v>
      </c>
      <c r="C8680" s="4">
        <v>69</v>
      </c>
      <c r="D8680" s="4">
        <v>436</v>
      </c>
      <c r="E8680" s="4" t="s">
        <v>861</v>
      </c>
      <c r="F8680" s="4" t="s">
        <v>906</v>
      </c>
      <c r="G8680" s="4" t="s">
        <v>964</v>
      </c>
      <c r="H8680" s="30">
        <v>6.4376311089759888</v>
      </c>
      <c r="I8680" s="31">
        <v>4.4228560441072169</v>
      </c>
      <c r="J8680" s="4" t="s">
        <v>1440</v>
      </c>
      <c r="K8680" s="4"/>
      <c r="L8680" s="4">
        <v>1</v>
      </c>
      <c r="M8680" s="4" t="s">
        <v>1447</v>
      </c>
      <c r="N8680" s="4"/>
    </row>
    <row r="8681" spans="1:14" hidden="1" x14ac:dyDescent="0.3">
      <c r="A8681" s="4" t="s">
        <v>603</v>
      </c>
      <c r="B8681" s="4">
        <v>69</v>
      </c>
      <c r="C8681" s="4">
        <v>69</v>
      </c>
      <c r="D8681" s="4">
        <v>436</v>
      </c>
      <c r="E8681" s="4" t="s">
        <v>861</v>
      </c>
      <c r="F8681" s="4" t="s">
        <v>903</v>
      </c>
      <c r="G8681" s="4" t="s">
        <v>964</v>
      </c>
      <c r="H8681" s="30">
        <v>8.1811941406889197</v>
      </c>
      <c r="I8681" s="31">
        <v>4.6865994661629911</v>
      </c>
      <c r="J8681" s="4" t="s">
        <v>1440</v>
      </c>
      <c r="K8681" s="4"/>
      <c r="L8681" s="4">
        <v>1</v>
      </c>
      <c r="M8681" s="4" t="s">
        <v>1447</v>
      </c>
      <c r="N8681" s="4"/>
    </row>
    <row r="8682" spans="1:14" hidden="1" x14ac:dyDescent="0.3">
      <c r="A8682" s="4" t="s">
        <v>603</v>
      </c>
      <c r="B8682" s="4">
        <v>69</v>
      </c>
      <c r="C8682" s="4">
        <v>69</v>
      </c>
      <c r="D8682" s="4">
        <v>436</v>
      </c>
      <c r="E8682" s="4" t="s">
        <v>861</v>
      </c>
      <c r="F8682" s="4" t="s">
        <v>907</v>
      </c>
      <c r="G8682" s="4" t="s">
        <v>964</v>
      </c>
      <c r="H8682" s="30">
        <v>7.4371783792725985</v>
      </c>
      <c r="I8682" s="30">
        <v>4.6942948661188897</v>
      </c>
      <c r="J8682" s="4" t="s">
        <v>1440</v>
      </c>
      <c r="K8682" s="4"/>
      <c r="L8682" s="4">
        <v>1</v>
      </c>
      <c r="M8682" s="4" t="s">
        <v>1447</v>
      </c>
      <c r="N8682" s="4"/>
    </row>
    <row r="8683" spans="1:14" hidden="1" x14ac:dyDescent="0.3">
      <c r="A8683" s="42" t="s">
        <v>602</v>
      </c>
      <c r="B8683" s="42">
        <v>79</v>
      </c>
      <c r="C8683" s="42">
        <v>79</v>
      </c>
      <c r="D8683" s="5">
        <v>436</v>
      </c>
      <c r="E8683" s="4" t="s">
        <v>861</v>
      </c>
      <c r="F8683" s="4" t="s">
        <v>922</v>
      </c>
      <c r="G8683" s="4" t="s">
        <v>857</v>
      </c>
      <c r="H8683" s="30">
        <v>28.824999999999999</v>
      </c>
      <c r="I8683" s="4"/>
      <c r="J8683" s="4" t="s">
        <v>1505</v>
      </c>
      <c r="K8683" s="4"/>
      <c r="L8683" s="4">
        <v>1</v>
      </c>
      <c r="M8683" s="4" t="s">
        <v>1506</v>
      </c>
      <c r="N8683" s="4" t="s">
        <v>1507</v>
      </c>
    </row>
    <row r="8684" spans="1:14" hidden="1" x14ac:dyDescent="0.3">
      <c r="A8684" s="42" t="s">
        <v>602</v>
      </c>
      <c r="B8684" s="42">
        <v>79</v>
      </c>
      <c r="C8684" s="42">
        <v>79</v>
      </c>
      <c r="D8684" s="5">
        <v>436</v>
      </c>
      <c r="E8684" s="4" t="s">
        <v>861</v>
      </c>
      <c r="F8684" s="4" t="s">
        <v>904</v>
      </c>
      <c r="G8684" s="4" t="s">
        <v>857</v>
      </c>
      <c r="H8684" s="30">
        <v>17.029</v>
      </c>
      <c r="I8684" s="4"/>
      <c r="J8684" s="4" t="s">
        <v>1505</v>
      </c>
      <c r="K8684" s="4"/>
      <c r="L8684" s="4">
        <v>1</v>
      </c>
      <c r="M8684" s="4" t="s">
        <v>1506</v>
      </c>
      <c r="N8684" s="4" t="s">
        <v>1507</v>
      </c>
    </row>
    <row r="8685" spans="1:14" hidden="1" x14ac:dyDescent="0.3">
      <c r="A8685" s="42" t="s">
        <v>602</v>
      </c>
      <c r="B8685" s="42">
        <v>79</v>
      </c>
      <c r="C8685" s="42">
        <v>79</v>
      </c>
      <c r="D8685" s="5">
        <v>436</v>
      </c>
      <c r="E8685" s="4" t="s">
        <v>861</v>
      </c>
      <c r="F8685" s="4" t="s">
        <v>906</v>
      </c>
      <c r="G8685" s="4" t="s">
        <v>857</v>
      </c>
      <c r="H8685" s="30">
        <v>13.856999999999999</v>
      </c>
      <c r="I8685" s="4"/>
      <c r="J8685" s="4" t="s">
        <v>1505</v>
      </c>
      <c r="K8685" s="4"/>
      <c r="L8685" s="4">
        <v>1</v>
      </c>
      <c r="M8685" s="4" t="s">
        <v>1506</v>
      </c>
      <c r="N8685" s="4" t="s">
        <v>1507</v>
      </c>
    </row>
    <row r="8686" spans="1:14" hidden="1" x14ac:dyDescent="0.3">
      <c r="A8686" s="42" t="s">
        <v>602</v>
      </c>
      <c r="B8686" s="42">
        <v>79</v>
      </c>
      <c r="C8686" s="42">
        <v>79</v>
      </c>
      <c r="D8686" s="5">
        <v>436</v>
      </c>
      <c r="E8686" s="4" t="s">
        <v>861</v>
      </c>
      <c r="F8686" s="43" t="s">
        <v>922</v>
      </c>
      <c r="G8686" s="4" t="s">
        <v>853</v>
      </c>
      <c r="H8686" s="30">
        <v>0</v>
      </c>
      <c r="I8686" s="44"/>
      <c r="J8686" s="4" t="s">
        <v>856</v>
      </c>
      <c r="K8686" s="4"/>
      <c r="L8686" s="25">
        <v>1</v>
      </c>
      <c r="M8686" s="4" t="s">
        <v>1503</v>
      </c>
      <c r="N8686" s="4" t="s">
        <v>1504</v>
      </c>
    </row>
    <row r="8687" spans="1:14" hidden="1" x14ac:dyDescent="0.3">
      <c r="A8687" s="42" t="s">
        <v>602</v>
      </c>
      <c r="B8687" s="42">
        <v>79</v>
      </c>
      <c r="C8687" s="42">
        <v>79</v>
      </c>
      <c r="D8687" s="5">
        <v>436</v>
      </c>
      <c r="E8687" s="4" t="s">
        <v>861</v>
      </c>
      <c r="F8687" s="43" t="s">
        <v>904</v>
      </c>
      <c r="G8687" s="4" t="s">
        <v>853</v>
      </c>
      <c r="H8687" s="30">
        <v>17.239999999999998</v>
      </c>
      <c r="I8687" s="44"/>
      <c r="J8687" s="4" t="s">
        <v>856</v>
      </c>
      <c r="K8687" s="4"/>
      <c r="L8687" s="25">
        <v>1</v>
      </c>
      <c r="M8687" s="4" t="s">
        <v>1503</v>
      </c>
      <c r="N8687" s="4" t="s">
        <v>1504</v>
      </c>
    </row>
    <row r="8688" spans="1:14" hidden="1" x14ac:dyDescent="0.3">
      <c r="A8688" s="42" t="s">
        <v>602</v>
      </c>
      <c r="B8688" s="42">
        <v>79</v>
      </c>
      <c r="C8688" s="42">
        <v>79</v>
      </c>
      <c r="D8688" s="5">
        <v>436</v>
      </c>
      <c r="E8688" s="4" t="s">
        <v>861</v>
      </c>
      <c r="F8688" s="43" t="s">
        <v>905</v>
      </c>
      <c r="G8688" s="4" t="s">
        <v>853</v>
      </c>
      <c r="H8688" s="30">
        <v>0</v>
      </c>
      <c r="I8688" s="44"/>
      <c r="J8688" s="4" t="s">
        <v>856</v>
      </c>
      <c r="K8688" s="4"/>
      <c r="L8688" s="25">
        <v>1</v>
      </c>
      <c r="M8688" s="4" t="s">
        <v>1503</v>
      </c>
      <c r="N8688" s="4" t="s">
        <v>1504</v>
      </c>
    </row>
    <row r="8689" spans="1:14" hidden="1" x14ac:dyDescent="0.3">
      <c r="A8689" s="42" t="s">
        <v>602</v>
      </c>
      <c r="B8689" s="42">
        <v>79</v>
      </c>
      <c r="C8689" s="42">
        <v>79</v>
      </c>
      <c r="D8689" s="5">
        <v>436</v>
      </c>
      <c r="E8689" s="4" t="s">
        <v>861</v>
      </c>
      <c r="F8689" s="43" t="s">
        <v>906</v>
      </c>
      <c r="G8689" s="4" t="s">
        <v>853</v>
      </c>
      <c r="H8689" s="30">
        <v>0</v>
      </c>
      <c r="I8689" s="44"/>
      <c r="J8689" s="4" t="s">
        <v>856</v>
      </c>
      <c r="K8689" s="4"/>
      <c r="L8689" s="25">
        <v>1</v>
      </c>
      <c r="M8689" s="4" t="s">
        <v>1503</v>
      </c>
      <c r="N8689" s="4" t="s">
        <v>1504</v>
      </c>
    </row>
    <row r="8690" spans="1:14" hidden="1" x14ac:dyDescent="0.3">
      <c r="A8690" s="42" t="s">
        <v>602</v>
      </c>
      <c r="B8690" s="42">
        <v>79</v>
      </c>
      <c r="C8690" s="42">
        <v>79</v>
      </c>
      <c r="D8690" s="5">
        <v>436</v>
      </c>
      <c r="E8690" s="4" t="s">
        <v>861</v>
      </c>
      <c r="F8690" s="43" t="s">
        <v>903</v>
      </c>
      <c r="G8690" s="4" t="s">
        <v>853</v>
      </c>
      <c r="H8690" s="30">
        <v>10.34</v>
      </c>
      <c r="I8690" s="44"/>
      <c r="J8690" s="4" t="s">
        <v>856</v>
      </c>
      <c r="K8690" s="4"/>
      <c r="L8690" s="25">
        <v>1</v>
      </c>
      <c r="M8690" s="4" t="s">
        <v>1503</v>
      </c>
      <c r="N8690" s="4" t="s">
        <v>1504</v>
      </c>
    </row>
    <row r="8691" spans="1:14" hidden="1" x14ac:dyDescent="0.3">
      <c r="A8691" s="5" t="s">
        <v>603</v>
      </c>
      <c r="B8691" s="5">
        <v>69</v>
      </c>
      <c r="C8691" s="5">
        <v>69</v>
      </c>
      <c r="D8691" s="5">
        <v>437</v>
      </c>
      <c r="E8691" s="4" t="s">
        <v>876</v>
      </c>
      <c r="F8691" s="4" t="s">
        <v>876</v>
      </c>
      <c r="G8691" s="4" t="s">
        <v>972</v>
      </c>
      <c r="H8691" s="4" t="s">
        <v>1436</v>
      </c>
      <c r="I8691" s="4"/>
      <c r="J8691" s="4" t="s">
        <v>973</v>
      </c>
      <c r="K8691" s="4"/>
      <c r="L8691" s="4">
        <v>1</v>
      </c>
      <c r="M8691" s="4" t="s">
        <v>1100</v>
      </c>
      <c r="N8691" s="4"/>
    </row>
    <row r="8692" spans="1:14" hidden="1" x14ac:dyDescent="0.3">
      <c r="A8692" s="5" t="s">
        <v>603</v>
      </c>
      <c r="B8692" s="5">
        <v>69</v>
      </c>
      <c r="C8692" s="5">
        <v>69</v>
      </c>
      <c r="D8692" s="5">
        <v>437</v>
      </c>
      <c r="E8692" s="4" t="s">
        <v>876</v>
      </c>
      <c r="F8692" s="4" t="s">
        <v>876</v>
      </c>
      <c r="G8692" s="4" t="s">
        <v>1441</v>
      </c>
      <c r="H8692" s="4">
        <v>16</v>
      </c>
      <c r="I8692" s="4"/>
      <c r="J8692" s="4" t="s">
        <v>973</v>
      </c>
      <c r="K8692" s="4"/>
      <c r="L8692" s="4">
        <v>1</v>
      </c>
      <c r="M8692" s="4" t="s">
        <v>1100</v>
      </c>
      <c r="N8692" s="4"/>
    </row>
    <row r="8693" spans="1:14" hidden="1" x14ac:dyDescent="0.3">
      <c r="A8693" s="5" t="s">
        <v>603</v>
      </c>
      <c r="B8693" s="5">
        <v>69</v>
      </c>
      <c r="C8693" s="5">
        <v>69</v>
      </c>
      <c r="D8693" s="5">
        <v>437</v>
      </c>
      <c r="E8693" s="4" t="s">
        <v>876</v>
      </c>
      <c r="F8693" s="4" t="s">
        <v>876</v>
      </c>
      <c r="G8693" s="4" t="s">
        <v>969</v>
      </c>
      <c r="H8693" s="4" t="s">
        <v>1444</v>
      </c>
      <c r="I8693" s="4"/>
      <c r="J8693" s="4" t="s">
        <v>974</v>
      </c>
      <c r="K8693" s="4"/>
      <c r="L8693" s="4">
        <v>1</v>
      </c>
      <c r="M8693" s="4" t="s">
        <v>1100</v>
      </c>
      <c r="N8693" s="4"/>
    </row>
    <row r="8694" spans="1:14" hidden="1" x14ac:dyDescent="0.3">
      <c r="A8694" s="4" t="s">
        <v>603</v>
      </c>
      <c r="B8694" s="4">
        <v>69</v>
      </c>
      <c r="C8694" s="4">
        <v>69</v>
      </c>
      <c r="D8694" s="4">
        <v>437</v>
      </c>
      <c r="E8694" s="4" t="s">
        <v>861</v>
      </c>
      <c r="F8694" s="4" t="s">
        <v>922</v>
      </c>
      <c r="G8694" s="4" t="s">
        <v>958</v>
      </c>
      <c r="H8694" s="30">
        <v>0.63425757741644628</v>
      </c>
      <c r="I8694" s="4"/>
      <c r="J8694" s="4" t="s">
        <v>1449</v>
      </c>
      <c r="K8694" s="4"/>
      <c r="L8694" s="4">
        <v>1</v>
      </c>
      <c r="M8694" s="4" t="s">
        <v>1447</v>
      </c>
      <c r="N8694" s="4"/>
    </row>
    <row r="8695" spans="1:14" hidden="1" x14ac:dyDescent="0.3">
      <c r="A8695" s="4" t="s">
        <v>603</v>
      </c>
      <c r="B8695" s="4">
        <v>69</v>
      </c>
      <c r="C8695" s="4">
        <v>69</v>
      </c>
      <c r="D8695" s="4">
        <v>437</v>
      </c>
      <c r="E8695" s="4" t="s">
        <v>861</v>
      </c>
      <c r="F8695" s="4" t="s">
        <v>904</v>
      </c>
      <c r="G8695" s="4" t="s">
        <v>958</v>
      </c>
      <c r="H8695" s="30">
        <v>0.66363475933483329</v>
      </c>
      <c r="I8695" s="4"/>
      <c r="J8695" s="4" t="s">
        <v>1449</v>
      </c>
      <c r="K8695" s="4"/>
      <c r="L8695" s="4">
        <v>1</v>
      </c>
      <c r="M8695" s="4" t="s">
        <v>1447</v>
      </c>
      <c r="N8695" s="4"/>
    </row>
    <row r="8696" spans="1:14" hidden="1" x14ac:dyDescent="0.3">
      <c r="A8696" s="4" t="s">
        <v>603</v>
      </c>
      <c r="B8696" s="4">
        <v>69</v>
      </c>
      <c r="C8696" s="4">
        <v>69</v>
      </c>
      <c r="D8696" s="4">
        <v>437</v>
      </c>
      <c r="E8696" s="4" t="s">
        <v>861</v>
      </c>
      <c r="F8696" s="4" t="s">
        <v>905</v>
      </c>
      <c r="G8696" s="4" t="s">
        <v>958</v>
      </c>
      <c r="H8696" s="30">
        <v>0.64877624219617047</v>
      </c>
      <c r="I8696" s="4"/>
      <c r="J8696" s="4" t="s">
        <v>1449</v>
      </c>
      <c r="K8696" s="4"/>
      <c r="L8696" s="4">
        <v>1</v>
      </c>
      <c r="M8696" s="4" t="s">
        <v>1447</v>
      </c>
      <c r="N8696" s="4"/>
    </row>
    <row r="8697" spans="1:14" hidden="1" x14ac:dyDescent="0.3">
      <c r="A8697" s="4" t="s">
        <v>603</v>
      </c>
      <c r="B8697" s="4">
        <v>69</v>
      </c>
      <c r="C8697" s="4">
        <v>69</v>
      </c>
      <c r="D8697" s="4">
        <v>437</v>
      </c>
      <c r="E8697" s="4" t="s">
        <v>861</v>
      </c>
      <c r="F8697" s="4" t="s">
        <v>906</v>
      </c>
      <c r="G8697" s="4" t="s">
        <v>958</v>
      </c>
      <c r="H8697" s="30">
        <v>0.70784448017294155</v>
      </c>
      <c r="I8697" s="4"/>
      <c r="J8697" s="4" t="s">
        <v>1449</v>
      </c>
      <c r="K8697" s="4"/>
      <c r="L8697" s="4">
        <v>1</v>
      </c>
      <c r="M8697" s="4" t="s">
        <v>1447</v>
      </c>
      <c r="N8697" s="4"/>
    </row>
    <row r="8698" spans="1:14" hidden="1" x14ac:dyDescent="0.3">
      <c r="A8698" s="4" t="s">
        <v>603</v>
      </c>
      <c r="B8698" s="4">
        <v>69</v>
      </c>
      <c r="C8698" s="4">
        <v>69</v>
      </c>
      <c r="D8698" s="4">
        <v>437</v>
      </c>
      <c r="E8698" s="4" t="s">
        <v>861</v>
      </c>
      <c r="F8698" s="4" t="s">
        <v>903</v>
      </c>
      <c r="G8698" s="4" t="s">
        <v>958</v>
      </c>
      <c r="H8698" s="30">
        <v>0.68683687739491672</v>
      </c>
      <c r="I8698" s="4"/>
      <c r="J8698" s="4" t="s">
        <v>1449</v>
      </c>
      <c r="K8698" s="4"/>
      <c r="L8698" s="4">
        <v>1</v>
      </c>
      <c r="M8698" s="4" t="s">
        <v>1447</v>
      </c>
      <c r="N8698" s="4"/>
    </row>
    <row r="8699" spans="1:14" hidden="1" x14ac:dyDescent="0.3">
      <c r="A8699" s="4" t="s">
        <v>603</v>
      </c>
      <c r="B8699" s="4">
        <v>69</v>
      </c>
      <c r="C8699" s="4">
        <v>69</v>
      </c>
      <c r="D8699" s="4">
        <v>437</v>
      </c>
      <c r="E8699" s="4" t="s">
        <v>861</v>
      </c>
      <c r="F8699" s="4" t="s">
        <v>907</v>
      </c>
      <c r="G8699" s="4" t="s">
        <v>958</v>
      </c>
      <c r="H8699" s="30">
        <v>0.67394985778588767</v>
      </c>
      <c r="I8699" s="4"/>
      <c r="J8699" s="4" t="s">
        <v>1449</v>
      </c>
      <c r="K8699" s="4"/>
      <c r="L8699" s="4">
        <v>1</v>
      </c>
      <c r="M8699" s="4" t="s">
        <v>1447</v>
      </c>
      <c r="N8699" s="4"/>
    </row>
    <row r="8700" spans="1:14" hidden="1" x14ac:dyDescent="0.3">
      <c r="A8700" s="4" t="s">
        <v>603</v>
      </c>
      <c r="B8700" s="4">
        <v>69</v>
      </c>
      <c r="C8700" s="4">
        <v>69</v>
      </c>
      <c r="D8700" s="4">
        <v>437</v>
      </c>
      <c r="E8700" s="4" t="s">
        <v>861</v>
      </c>
      <c r="F8700" s="4" t="s">
        <v>908</v>
      </c>
      <c r="G8700" s="4" t="s">
        <v>958</v>
      </c>
      <c r="H8700" s="30">
        <v>0.72290799610575962</v>
      </c>
      <c r="I8700" s="4"/>
      <c r="J8700" s="4" t="s">
        <v>1449</v>
      </c>
      <c r="K8700" s="4"/>
      <c r="L8700" s="4">
        <v>1</v>
      </c>
      <c r="M8700" s="4" t="s">
        <v>1447</v>
      </c>
      <c r="N8700" s="4"/>
    </row>
    <row r="8701" spans="1:14" hidden="1" x14ac:dyDescent="0.3">
      <c r="A8701" s="4" t="s">
        <v>603</v>
      </c>
      <c r="B8701" s="4">
        <v>69</v>
      </c>
      <c r="C8701" s="4">
        <v>69</v>
      </c>
      <c r="D8701" s="4">
        <v>437</v>
      </c>
      <c r="E8701" s="4" t="s">
        <v>861</v>
      </c>
      <c r="F8701" s="4" t="s">
        <v>909</v>
      </c>
      <c r="G8701" s="4" t="s">
        <v>958</v>
      </c>
      <c r="H8701" s="30">
        <v>0.68183808698664039</v>
      </c>
      <c r="I8701" s="4"/>
      <c r="J8701" s="4" t="s">
        <v>1449</v>
      </c>
      <c r="K8701" s="4"/>
      <c r="L8701" s="4">
        <v>1</v>
      </c>
      <c r="M8701" s="4" t="s">
        <v>1447</v>
      </c>
      <c r="N8701" s="4"/>
    </row>
    <row r="8702" spans="1:14" hidden="1" x14ac:dyDescent="0.3">
      <c r="A8702" s="4" t="s">
        <v>603</v>
      </c>
      <c r="B8702" s="4">
        <v>69</v>
      </c>
      <c r="C8702" s="4">
        <v>69</v>
      </c>
      <c r="D8702" s="4">
        <v>437</v>
      </c>
      <c r="E8702" s="4" t="s">
        <v>861</v>
      </c>
      <c r="F8702" s="4" t="s">
        <v>910</v>
      </c>
      <c r="G8702" s="4" t="s">
        <v>958</v>
      </c>
      <c r="H8702" s="30">
        <v>0.73689566553885943</v>
      </c>
      <c r="I8702" s="4"/>
      <c r="J8702" s="4" t="s">
        <v>1449</v>
      </c>
      <c r="K8702" s="4"/>
      <c r="L8702" s="4">
        <v>1</v>
      </c>
      <c r="M8702" s="4" t="s">
        <v>1447</v>
      </c>
      <c r="N8702" s="4"/>
    </row>
    <row r="8703" spans="1:14" hidden="1" x14ac:dyDescent="0.3">
      <c r="A8703" s="4" t="s">
        <v>603</v>
      </c>
      <c r="B8703" s="4">
        <v>69</v>
      </c>
      <c r="C8703" s="4">
        <v>69</v>
      </c>
      <c r="D8703" s="4">
        <v>437</v>
      </c>
      <c r="E8703" s="4" t="s">
        <v>861</v>
      </c>
      <c r="F8703" s="4" t="s">
        <v>911</v>
      </c>
      <c r="G8703" s="4" t="s">
        <v>958</v>
      </c>
      <c r="H8703" s="30">
        <v>0.74491983118390559</v>
      </c>
      <c r="I8703" s="4"/>
      <c r="J8703" s="4" t="s">
        <v>1449</v>
      </c>
      <c r="K8703" s="4"/>
      <c r="L8703" s="4">
        <v>1</v>
      </c>
      <c r="M8703" s="4" t="s">
        <v>1447</v>
      </c>
      <c r="N8703" s="4"/>
    </row>
    <row r="8704" spans="1:14" hidden="1" x14ac:dyDescent="0.3">
      <c r="A8704" s="4" t="s">
        <v>603</v>
      </c>
      <c r="B8704" s="4">
        <v>69</v>
      </c>
      <c r="C8704" s="4">
        <v>69</v>
      </c>
      <c r="D8704" s="4">
        <v>437</v>
      </c>
      <c r="E8704" s="4" t="s">
        <v>861</v>
      </c>
      <c r="F8704" s="4" t="s">
        <v>912</v>
      </c>
      <c r="G8704" s="4" t="s">
        <v>958</v>
      </c>
      <c r="H8704" s="30">
        <v>0.75294399682895163</v>
      </c>
      <c r="I8704" s="4"/>
      <c r="J8704" s="4" t="s">
        <v>1449</v>
      </c>
      <c r="K8704" s="4"/>
      <c r="L8704" s="4">
        <v>1</v>
      </c>
      <c r="M8704" s="4" t="s">
        <v>1447</v>
      </c>
      <c r="N8704" s="4"/>
    </row>
    <row r="8705" spans="1:14" hidden="1" x14ac:dyDescent="0.3">
      <c r="A8705" s="4" t="s">
        <v>603</v>
      </c>
      <c r="B8705" s="4">
        <v>69</v>
      </c>
      <c r="C8705" s="4">
        <v>69</v>
      </c>
      <c r="D8705" s="4">
        <v>437</v>
      </c>
      <c r="E8705" s="4" t="s">
        <v>861</v>
      </c>
      <c r="F8705" s="4" t="s">
        <v>913</v>
      </c>
      <c r="G8705" s="4" t="s">
        <v>958</v>
      </c>
      <c r="H8705" s="30">
        <v>0.67993908358670718</v>
      </c>
      <c r="I8705" s="4"/>
      <c r="J8705" s="4" t="s">
        <v>1449</v>
      </c>
      <c r="K8705" s="4"/>
      <c r="L8705" s="4">
        <v>1</v>
      </c>
      <c r="M8705" s="4" t="s">
        <v>1447</v>
      </c>
      <c r="N8705" s="4"/>
    </row>
    <row r="8706" spans="1:14" hidden="1" x14ac:dyDescent="0.3">
      <c r="A8706" s="4" t="s">
        <v>603</v>
      </c>
      <c r="B8706" s="4">
        <v>69</v>
      </c>
      <c r="C8706" s="4">
        <v>69</v>
      </c>
      <c r="D8706" s="4">
        <v>437</v>
      </c>
      <c r="E8706" s="4" t="s">
        <v>861</v>
      </c>
      <c r="F8706" s="4" t="s">
        <v>914</v>
      </c>
      <c r="G8706" s="4" t="s">
        <v>958</v>
      </c>
      <c r="H8706" s="30">
        <v>0.70164123113565169</v>
      </c>
      <c r="I8706" s="4"/>
      <c r="J8706" s="4" t="s">
        <v>1449</v>
      </c>
      <c r="K8706" s="4"/>
      <c r="L8706" s="4">
        <v>1</v>
      </c>
      <c r="M8706" s="4" t="s">
        <v>1447</v>
      </c>
      <c r="N8706" s="4"/>
    </row>
    <row r="8707" spans="1:14" hidden="1" x14ac:dyDescent="0.3">
      <c r="A8707" s="4" t="s">
        <v>603</v>
      </c>
      <c r="B8707" s="4">
        <v>69</v>
      </c>
      <c r="C8707" s="4">
        <v>69</v>
      </c>
      <c r="D8707" s="4">
        <v>437</v>
      </c>
      <c r="E8707" s="4" t="s">
        <v>861</v>
      </c>
      <c r="F8707" s="4" t="s">
        <v>915</v>
      </c>
      <c r="G8707" s="4" t="s">
        <v>958</v>
      </c>
      <c r="H8707" s="30">
        <v>0.71450722164599634</v>
      </c>
      <c r="I8707" s="4"/>
      <c r="J8707" s="4" t="s">
        <v>1449</v>
      </c>
      <c r="K8707" s="4"/>
      <c r="L8707" s="4">
        <v>1</v>
      </c>
      <c r="M8707" s="4" t="s">
        <v>1447</v>
      </c>
      <c r="N8707" s="4"/>
    </row>
    <row r="8708" spans="1:14" hidden="1" x14ac:dyDescent="0.3">
      <c r="A8708" s="4" t="s">
        <v>603</v>
      </c>
      <c r="B8708" s="4">
        <v>69</v>
      </c>
      <c r="C8708" s="4">
        <v>69</v>
      </c>
      <c r="D8708" s="4">
        <v>437</v>
      </c>
      <c r="E8708" s="4" t="s">
        <v>861</v>
      </c>
      <c r="F8708" s="4" t="s">
        <v>916</v>
      </c>
      <c r="G8708" s="4" t="s">
        <v>958</v>
      </c>
      <c r="H8708" s="30">
        <v>0.75222513074261721</v>
      </c>
      <c r="I8708" s="4"/>
      <c r="J8708" s="4" t="s">
        <v>1449</v>
      </c>
      <c r="K8708" s="4"/>
      <c r="L8708" s="4">
        <v>1</v>
      </c>
      <c r="M8708" s="4" t="s">
        <v>1447</v>
      </c>
      <c r="N8708" s="4"/>
    </row>
    <row r="8709" spans="1:14" hidden="1" x14ac:dyDescent="0.3">
      <c r="A8709" s="4" t="s">
        <v>603</v>
      </c>
      <c r="B8709" s="4">
        <v>69</v>
      </c>
      <c r="C8709" s="4">
        <v>69</v>
      </c>
      <c r="D8709" s="4">
        <v>437</v>
      </c>
      <c r="E8709" s="4" t="s">
        <v>861</v>
      </c>
      <c r="F8709" s="4" t="s">
        <v>917</v>
      </c>
      <c r="G8709" s="4" t="s">
        <v>958</v>
      </c>
      <c r="H8709" s="30">
        <v>0.74317611631840408</v>
      </c>
      <c r="I8709" s="4"/>
      <c r="J8709" s="4" t="s">
        <v>1449</v>
      </c>
      <c r="K8709" s="4"/>
      <c r="L8709" s="4">
        <v>1</v>
      </c>
      <c r="M8709" s="4" t="s">
        <v>1447</v>
      </c>
      <c r="N8709" s="4"/>
    </row>
    <row r="8710" spans="1:14" hidden="1" x14ac:dyDescent="0.3">
      <c r="A8710" s="4" t="s">
        <v>603</v>
      </c>
      <c r="B8710" s="4">
        <v>69</v>
      </c>
      <c r="C8710" s="4">
        <v>69</v>
      </c>
      <c r="D8710" s="4">
        <v>437</v>
      </c>
      <c r="E8710" s="4" t="s">
        <v>861</v>
      </c>
      <c r="F8710" s="4" t="s">
        <v>918</v>
      </c>
      <c r="G8710" s="4" t="s">
        <v>958</v>
      </c>
      <c r="H8710" s="30">
        <v>0.73412710189419095</v>
      </c>
      <c r="I8710" s="4"/>
      <c r="J8710" s="4" t="s">
        <v>1449</v>
      </c>
      <c r="K8710" s="4"/>
      <c r="L8710" s="4">
        <v>1</v>
      </c>
      <c r="M8710" s="4" t="s">
        <v>1447</v>
      </c>
      <c r="N8710" s="4"/>
    </row>
    <row r="8711" spans="1:14" hidden="1" x14ac:dyDescent="0.3">
      <c r="A8711" s="4" t="s">
        <v>603</v>
      </c>
      <c r="B8711" s="4">
        <v>69</v>
      </c>
      <c r="C8711" s="4">
        <v>69</v>
      </c>
      <c r="D8711" s="4">
        <v>437</v>
      </c>
      <c r="E8711" s="4" t="s">
        <v>861</v>
      </c>
      <c r="F8711" s="4" t="s">
        <v>919</v>
      </c>
      <c r="G8711" s="4" t="s">
        <v>958</v>
      </c>
      <c r="H8711" s="30">
        <v>0.73281888522421978</v>
      </c>
      <c r="I8711" s="4"/>
      <c r="J8711" s="4" t="s">
        <v>1449</v>
      </c>
      <c r="K8711" s="4"/>
      <c r="L8711" s="4">
        <v>1</v>
      </c>
      <c r="M8711" s="4" t="s">
        <v>1447</v>
      </c>
      <c r="N8711" s="4"/>
    </row>
    <row r="8712" spans="1:14" hidden="1" x14ac:dyDescent="0.3">
      <c r="A8712" s="4" t="s">
        <v>603</v>
      </c>
      <c r="B8712" s="4">
        <v>69</v>
      </c>
      <c r="C8712" s="4">
        <v>69</v>
      </c>
      <c r="D8712" s="4">
        <v>437</v>
      </c>
      <c r="E8712" s="4" t="s">
        <v>861</v>
      </c>
      <c r="F8712" s="4" t="s">
        <v>920</v>
      </c>
      <c r="G8712" s="4" t="s">
        <v>958</v>
      </c>
      <c r="H8712" s="30">
        <v>0.73151066855424862</v>
      </c>
      <c r="I8712" s="4"/>
      <c r="J8712" s="4" t="s">
        <v>1449</v>
      </c>
      <c r="K8712" s="4"/>
      <c r="L8712" s="4">
        <v>1</v>
      </c>
      <c r="M8712" s="4" t="s">
        <v>1447</v>
      </c>
      <c r="N8712" s="4"/>
    </row>
    <row r="8713" spans="1:14" hidden="1" x14ac:dyDescent="0.3">
      <c r="A8713" s="4" t="s">
        <v>603</v>
      </c>
      <c r="B8713" s="4">
        <v>69</v>
      </c>
      <c r="C8713" s="4">
        <v>69</v>
      </c>
      <c r="D8713" s="4">
        <v>437</v>
      </c>
      <c r="E8713" s="4" t="s">
        <v>861</v>
      </c>
      <c r="F8713" s="4" t="s">
        <v>921</v>
      </c>
      <c r="G8713" s="4" t="s">
        <v>958</v>
      </c>
      <c r="H8713" s="30">
        <v>0.74375522407466499</v>
      </c>
      <c r="I8713" s="4"/>
      <c r="J8713" s="4" t="s">
        <v>1449</v>
      </c>
      <c r="K8713" s="4"/>
      <c r="L8713" s="4">
        <v>1</v>
      </c>
      <c r="M8713" s="4" t="s">
        <v>1447</v>
      </c>
      <c r="N8713" s="4"/>
    </row>
    <row r="8714" spans="1:14" hidden="1" x14ac:dyDescent="0.3">
      <c r="A8714" s="4" t="s">
        <v>603</v>
      </c>
      <c r="B8714" s="4">
        <v>69</v>
      </c>
      <c r="C8714" s="4">
        <v>69</v>
      </c>
      <c r="D8714" s="4">
        <v>437</v>
      </c>
      <c r="E8714" s="4" t="s">
        <v>861</v>
      </c>
      <c r="F8714" s="4" t="s">
        <v>1134</v>
      </c>
      <c r="G8714" s="4" t="s">
        <v>958</v>
      </c>
      <c r="H8714" s="30">
        <v>0.74198721075699636</v>
      </c>
      <c r="I8714" s="4"/>
      <c r="J8714" s="4" t="s">
        <v>1449</v>
      </c>
      <c r="K8714" s="4"/>
      <c r="L8714" s="4">
        <v>1</v>
      </c>
      <c r="M8714" s="4" t="s">
        <v>1447</v>
      </c>
      <c r="N8714" s="4"/>
    </row>
    <row r="8715" spans="1:14" hidden="1" x14ac:dyDescent="0.3">
      <c r="A8715" s="4" t="s">
        <v>603</v>
      </c>
      <c r="B8715" s="4">
        <v>69</v>
      </c>
      <c r="C8715" s="4">
        <v>69</v>
      </c>
      <c r="D8715" s="4">
        <v>437</v>
      </c>
      <c r="E8715" s="4" t="s">
        <v>861</v>
      </c>
      <c r="F8715" s="4" t="s">
        <v>1141</v>
      </c>
      <c r="G8715" s="4" t="s">
        <v>958</v>
      </c>
      <c r="H8715" s="30">
        <v>0.73600455753524452</v>
      </c>
      <c r="I8715" s="4"/>
      <c r="J8715" s="4" t="s">
        <v>1449</v>
      </c>
      <c r="K8715" s="4"/>
      <c r="L8715" s="4">
        <v>1</v>
      </c>
      <c r="M8715" s="4" t="s">
        <v>1447</v>
      </c>
      <c r="N8715" s="4"/>
    </row>
    <row r="8716" spans="1:14" hidden="1" x14ac:dyDescent="0.3">
      <c r="A8716" s="4" t="s">
        <v>603</v>
      </c>
      <c r="B8716" s="4">
        <v>69</v>
      </c>
      <c r="C8716" s="4">
        <v>69</v>
      </c>
      <c r="D8716" s="4">
        <v>437</v>
      </c>
      <c r="E8716" s="4" t="s">
        <v>861</v>
      </c>
      <c r="F8716" s="4" t="s">
        <v>1142</v>
      </c>
      <c r="G8716" s="4" t="s">
        <v>958</v>
      </c>
      <c r="H8716" s="30">
        <v>0.7973670792796167</v>
      </c>
      <c r="I8716" s="4"/>
      <c r="J8716" s="4" t="s">
        <v>1449</v>
      </c>
      <c r="K8716" s="4"/>
      <c r="L8716" s="4">
        <v>1</v>
      </c>
      <c r="M8716" s="4" t="s">
        <v>1447</v>
      </c>
      <c r="N8716" s="4"/>
    </row>
    <row r="8717" spans="1:14" hidden="1" x14ac:dyDescent="0.3">
      <c r="A8717" s="4" t="s">
        <v>603</v>
      </c>
      <c r="B8717" s="4">
        <v>69</v>
      </c>
      <c r="C8717" s="4">
        <v>69</v>
      </c>
      <c r="D8717" s="4">
        <v>437</v>
      </c>
      <c r="E8717" s="4" t="s">
        <v>861</v>
      </c>
      <c r="F8717" s="4" t="s">
        <v>1143</v>
      </c>
      <c r="G8717" s="4" t="s">
        <v>958</v>
      </c>
      <c r="H8717" s="30">
        <v>0.77332215707776786</v>
      </c>
      <c r="I8717" s="4"/>
      <c r="J8717" s="4" t="s">
        <v>1449</v>
      </c>
      <c r="K8717" s="4"/>
      <c r="L8717" s="4">
        <v>1</v>
      </c>
      <c r="M8717" s="4" t="s">
        <v>1447</v>
      </c>
      <c r="N8717" s="4"/>
    </row>
    <row r="8718" spans="1:14" hidden="1" x14ac:dyDescent="0.3">
      <c r="A8718" s="4" t="s">
        <v>603</v>
      </c>
      <c r="B8718" s="4">
        <v>69</v>
      </c>
      <c r="C8718" s="4">
        <v>69</v>
      </c>
      <c r="D8718" s="4">
        <v>437</v>
      </c>
      <c r="E8718" s="4" t="s">
        <v>861</v>
      </c>
      <c r="F8718" s="4" t="s">
        <v>1144</v>
      </c>
      <c r="G8718" s="4" t="s">
        <v>958</v>
      </c>
      <c r="H8718" s="30">
        <v>0.76141034242235128</v>
      </c>
      <c r="I8718" s="4"/>
      <c r="J8718" s="4" t="s">
        <v>1449</v>
      </c>
      <c r="K8718" s="4"/>
      <c r="L8718" s="4">
        <v>1</v>
      </c>
      <c r="M8718" s="4" t="s">
        <v>1447</v>
      </c>
      <c r="N8718" s="4"/>
    </row>
    <row r="8719" spans="1:14" hidden="1" x14ac:dyDescent="0.3">
      <c r="A8719" s="4" t="s">
        <v>603</v>
      </c>
      <c r="B8719" s="4">
        <v>69</v>
      </c>
      <c r="C8719" s="4">
        <v>69</v>
      </c>
      <c r="D8719" s="4">
        <v>437</v>
      </c>
      <c r="E8719" s="4" t="s">
        <v>861</v>
      </c>
      <c r="F8719" s="4" t="s">
        <v>1135</v>
      </c>
      <c r="G8719" s="4" t="s">
        <v>958</v>
      </c>
      <c r="H8719" s="30">
        <v>0.78625541630361528</v>
      </c>
      <c r="I8719" s="4"/>
      <c r="J8719" s="4" t="s">
        <v>1449</v>
      </c>
      <c r="K8719" s="4"/>
      <c r="L8719" s="4">
        <v>1</v>
      </c>
      <c r="M8719" s="4" t="s">
        <v>1447</v>
      </c>
      <c r="N8719" s="4"/>
    </row>
    <row r="8720" spans="1:14" hidden="1" x14ac:dyDescent="0.3">
      <c r="A8720" s="4" t="s">
        <v>603</v>
      </c>
      <c r="B8720" s="4">
        <v>69</v>
      </c>
      <c r="C8720" s="4">
        <v>69</v>
      </c>
      <c r="D8720" s="4">
        <v>437</v>
      </c>
      <c r="E8720" s="4" t="s">
        <v>861</v>
      </c>
      <c r="F8720" s="4" t="s">
        <v>1145</v>
      </c>
      <c r="G8720" s="4" t="s">
        <v>958</v>
      </c>
      <c r="H8720" s="30">
        <v>0.82890980259352309</v>
      </c>
      <c r="I8720" s="4"/>
      <c r="J8720" s="4" t="s">
        <v>1449</v>
      </c>
      <c r="K8720" s="4"/>
      <c r="L8720" s="4">
        <v>1</v>
      </c>
      <c r="M8720" s="4" t="s">
        <v>1447</v>
      </c>
      <c r="N8720" s="4"/>
    </row>
    <row r="8721" spans="1:14" hidden="1" x14ac:dyDescent="0.3">
      <c r="A8721" s="4" t="s">
        <v>603</v>
      </c>
      <c r="B8721" s="4">
        <v>69</v>
      </c>
      <c r="C8721" s="4">
        <v>69</v>
      </c>
      <c r="D8721" s="4">
        <v>437</v>
      </c>
      <c r="E8721" s="4" t="s">
        <v>861</v>
      </c>
      <c r="F8721" s="4" t="s">
        <v>1146</v>
      </c>
      <c r="G8721" s="4" t="s">
        <v>958</v>
      </c>
      <c r="H8721" s="30">
        <v>0.79680842111328865</v>
      </c>
      <c r="I8721" s="4"/>
      <c r="J8721" s="4" t="s">
        <v>1449</v>
      </c>
      <c r="K8721" s="4"/>
      <c r="L8721" s="4">
        <v>1</v>
      </c>
      <c r="M8721" s="4" t="s">
        <v>1447</v>
      </c>
      <c r="N8721" s="4"/>
    </row>
    <row r="8722" spans="1:14" hidden="1" x14ac:dyDescent="0.3">
      <c r="A8722" s="4" t="s">
        <v>603</v>
      </c>
      <c r="B8722" s="4">
        <v>69</v>
      </c>
      <c r="C8722" s="4">
        <v>69</v>
      </c>
      <c r="D8722" s="4">
        <v>437</v>
      </c>
      <c r="E8722" s="4" t="s">
        <v>861</v>
      </c>
      <c r="F8722" s="4" t="s">
        <v>1147</v>
      </c>
      <c r="G8722" s="4" t="s">
        <v>958</v>
      </c>
      <c r="H8722" s="30">
        <v>0.81486429262734117</v>
      </c>
      <c r="I8722" s="4"/>
      <c r="J8722" s="4" t="s">
        <v>1449</v>
      </c>
      <c r="K8722" s="4"/>
      <c r="L8722" s="4">
        <v>1</v>
      </c>
      <c r="M8722" s="4" t="s">
        <v>1447</v>
      </c>
      <c r="N8722" s="4"/>
    </row>
    <row r="8723" spans="1:14" hidden="1" x14ac:dyDescent="0.3">
      <c r="A8723" s="4" t="s">
        <v>603</v>
      </c>
      <c r="B8723" s="4">
        <v>69</v>
      </c>
      <c r="C8723" s="4">
        <v>69</v>
      </c>
      <c r="D8723" s="4">
        <v>437</v>
      </c>
      <c r="E8723" s="4" t="s">
        <v>861</v>
      </c>
      <c r="F8723" s="4" t="s">
        <v>1148</v>
      </c>
      <c r="G8723" s="4" t="s">
        <v>958</v>
      </c>
      <c r="H8723" s="30">
        <v>0.83614110681606346</v>
      </c>
      <c r="I8723" s="4"/>
      <c r="J8723" s="4" t="s">
        <v>1449</v>
      </c>
      <c r="K8723" s="4"/>
      <c r="L8723" s="4">
        <v>1</v>
      </c>
      <c r="M8723" s="4" t="s">
        <v>1447</v>
      </c>
      <c r="N8723" s="4"/>
    </row>
    <row r="8724" spans="1:14" hidden="1" x14ac:dyDescent="0.3">
      <c r="A8724" s="4" t="s">
        <v>603</v>
      </c>
      <c r="B8724" s="4">
        <v>69</v>
      </c>
      <c r="C8724" s="4">
        <v>69</v>
      </c>
      <c r="D8724" s="4">
        <v>437</v>
      </c>
      <c r="E8724" s="4" t="s">
        <v>861</v>
      </c>
      <c r="F8724" s="4" t="s">
        <v>1136</v>
      </c>
      <c r="G8724" s="4" t="s">
        <v>958</v>
      </c>
      <c r="H8724" s="30">
        <v>0.84103033799826654</v>
      </c>
      <c r="I8724" s="4"/>
      <c r="J8724" s="4" t="s">
        <v>1449</v>
      </c>
      <c r="K8724" s="4"/>
      <c r="L8724" s="4">
        <v>1</v>
      </c>
      <c r="M8724" s="4" t="s">
        <v>1447</v>
      </c>
      <c r="N8724" s="4"/>
    </row>
    <row r="8725" spans="1:14" hidden="1" x14ac:dyDescent="0.3">
      <c r="A8725" s="4" t="s">
        <v>603</v>
      </c>
      <c r="B8725" s="4">
        <v>69</v>
      </c>
      <c r="C8725" s="4">
        <v>69</v>
      </c>
      <c r="D8725" s="4">
        <v>437</v>
      </c>
      <c r="E8725" s="4" t="s">
        <v>861</v>
      </c>
      <c r="F8725" s="4" t="s">
        <v>1149</v>
      </c>
      <c r="G8725" s="4" t="s">
        <v>958</v>
      </c>
      <c r="H8725" s="30">
        <v>0.88232507064305299</v>
      </c>
      <c r="I8725" s="4"/>
      <c r="J8725" s="4" t="s">
        <v>1449</v>
      </c>
      <c r="K8725" s="4"/>
      <c r="L8725" s="4">
        <v>1</v>
      </c>
      <c r="M8725" s="4" t="s">
        <v>1447</v>
      </c>
      <c r="N8725" s="4"/>
    </row>
    <row r="8726" spans="1:14" hidden="1" x14ac:dyDescent="0.3">
      <c r="A8726" s="4" t="s">
        <v>603</v>
      </c>
      <c r="B8726" s="4">
        <v>69</v>
      </c>
      <c r="C8726" s="4">
        <v>69</v>
      </c>
      <c r="D8726" s="4">
        <v>437</v>
      </c>
      <c r="E8726" s="4" t="s">
        <v>861</v>
      </c>
      <c r="F8726" s="4" t="s">
        <v>1150</v>
      </c>
      <c r="G8726" s="4" t="s">
        <v>958</v>
      </c>
      <c r="H8726" s="30">
        <v>0.8492325024170766</v>
      </c>
      <c r="I8726" s="4"/>
      <c r="J8726" s="4" t="s">
        <v>1449</v>
      </c>
      <c r="K8726" s="4"/>
      <c r="L8726" s="4">
        <v>1</v>
      </c>
      <c r="M8726" s="4" t="s">
        <v>1447</v>
      </c>
      <c r="N8726" s="4"/>
    </row>
    <row r="8727" spans="1:14" hidden="1" x14ac:dyDescent="0.3">
      <c r="A8727" s="4" t="s">
        <v>603</v>
      </c>
      <c r="B8727" s="4">
        <v>69</v>
      </c>
      <c r="C8727" s="4">
        <v>69</v>
      </c>
      <c r="D8727" s="4">
        <v>437</v>
      </c>
      <c r="E8727" s="4" t="s">
        <v>861</v>
      </c>
      <c r="F8727" s="4" t="s">
        <v>1151</v>
      </c>
      <c r="G8727" s="4" t="s">
        <v>958</v>
      </c>
      <c r="H8727" s="30">
        <v>0.84445173573550592</v>
      </c>
      <c r="I8727" s="4"/>
      <c r="J8727" s="4" t="s">
        <v>1449</v>
      </c>
      <c r="K8727" s="4"/>
      <c r="L8727" s="4">
        <v>1</v>
      </c>
      <c r="M8727" s="4" t="s">
        <v>1447</v>
      </c>
      <c r="N8727" s="4"/>
    </row>
    <row r="8728" spans="1:14" hidden="1" x14ac:dyDescent="0.3">
      <c r="A8728" s="4" t="s">
        <v>603</v>
      </c>
      <c r="B8728" s="4">
        <v>69</v>
      </c>
      <c r="C8728" s="4">
        <v>69</v>
      </c>
      <c r="D8728" s="4">
        <v>437</v>
      </c>
      <c r="E8728" s="4" t="s">
        <v>861</v>
      </c>
      <c r="F8728" s="4" t="s">
        <v>1152</v>
      </c>
      <c r="G8728" s="4" t="s">
        <v>958</v>
      </c>
      <c r="H8728" s="30">
        <v>0.84193925763253008</v>
      </c>
      <c r="I8728" s="4"/>
      <c r="J8728" s="4" t="s">
        <v>1449</v>
      </c>
      <c r="K8728" s="4"/>
      <c r="L8728" s="4">
        <v>1</v>
      </c>
      <c r="M8728" s="4" t="s">
        <v>1447</v>
      </c>
      <c r="N8728" s="4"/>
    </row>
    <row r="8729" spans="1:14" hidden="1" x14ac:dyDescent="0.3">
      <c r="A8729" s="4" t="s">
        <v>603</v>
      </c>
      <c r="B8729" s="4">
        <v>69</v>
      </c>
      <c r="C8729" s="4">
        <v>69</v>
      </c>
      <c r="D8729" s="4">
        <v>437</v>
      </c>
      <c r="E8729" s="4" t="s">
        <v>861</v>
      </c>
      <c r="F8729" s="4" t="s">
        <v>1137</v>
      </c>
      <c r="G8729" s="4" t="s">
        <v>958</v>
      </c>
      <c r="H8729" s="30">
        <v>0.81163631567099703</v>
      </c>
      <c r="I8729" s="4"/>
      <c r="J8729" s="4" t="s">
        <v>1449</v>
      </c>
      <c r="K8729" s="4"/>
      <c r="L8729" s="4">
        <v>1</v>
      </c>
      <c r="M8729" s="4" t="s">
        <v>1447</v>
      </c>
      <c r="N8729" s="4"/>
    </row>
    <row r="8730" spans="1:14" hidden="1" x14ac:dyDescent="0.3">
      <c r="A8730" s="4" t="s">
        <v>603</v>
      </c>
      <c r="B8730" s="4">
        <v>69</v>
      </c>
      <c r="C8730" s="4">
        <v>69</v>
      </c>
      <c r="D8730" s="4">
        <v>437</v>
      </c>
      <c r="E8730" s="4" t="s">
        <v>861</v>
      </c>
      <c r="F8730" s="4" t="s">
        <v>1153</v>
      </c>
      <c r="G8730" s="4" t="s">
        <v>958</v>
      </c>
      <c r="H8730" s="30">
        <v>0.81826334446352988</v>
      </c>
      <c r="I8730" s="4"/>
      <c r="J8730" s="4" t="s">
        <v>1449</v>
      </c>
      <c r="K8730" s="4"/>
      <c r="L8730" s="4">
        <v>1</v>
      </c>
      <c r="M8730" s="4" t="s">
        <v>1447</v>
      </c>
      <c r="N8730" s="4"/>
    </row>
    <row r="8731" spans="1:14" hidden="1" x14ac:dyDescent="0.3">
      <c r="A8731" s="4" t="s">
        <v>603</v>
      </c>
      <c r="B8731" s="4">
        <v>69</v>
      </c>
      <c r="C8731" s="4">
        <v>69</v>
      </c>
      <c r="D8731" s="4">
        <v>437</v>
      </c>
      <c r="E8731" s="4" t="s">
        <v>861</v>
      </c>
      <c r="F8731" s="4" t="s">
        <v>1155</v>
      </c>
      <c r="G8731" s="4" t="s">
        <v>958</v>
      </c>
      <c r="H8731" s="30">
        <v>0.83345598468876703</v>
      </c>
      <c r="I8731" s="4"/>
      <c r="J8731" s="4" t="s">
        <v>1449</v>
      </c>
      <c r="K8731" s="4"/>
      <c r="L8731" s="4">
        <v>1</v>
      </c>
      <c r="M8731" s="4" t="s">
        <v>1447</v>
      </c>
      <c r="N8731" s="4"/>
    </row>
    <row r="8732" spans="1:14" hidden="1" x14ac:dyDescent="0.3">
      <c r="A8732" s="4" t="s">
        <v>603</v>
      </c>
      <c r="B8732" s="4">
        <v>69</v>
      </c>
      <c r="C8732" s="4">
        <v>69</v>
      </c>
      <c r="D8732" s="4">
        <v>437</v>
      </c>
      <c r="E8732" s="4" t="s">
        <v>861</v>
      </c>
      <c r="F8732" s="4" t="s">
        <v>1156</v>
      </c>
      <c r="G8732" s="4" t="s">
        <v>958</v>
      </c>
      <c r="H8732" s="30">
        <v>0.807733896633965</v>
      </c>
      <c r="I8732" s="4"/>
      <c r="J8732" s="4" t="s">
        <v>1449</v>
      </c>
      <c r="K8732" s="4"/>
      <c r="L8732" s="4">
        <v>1</v>
      </c>
      <c r="M8732" s="4" t="s">
        <v>1447</v>
      </c>
      <c r="N8732" s="4"/>
    </row>
    <row r="8733" spans="1:14" hidden="1" x14ac:dyDescent="0.3">
      <c r="A8733" s="4" t="s">
        <v>603</v>
      </c>
      <c r="B8733" s="4">
        <v>69</v>
      </c>
      <c r="C8733" s="4">
        <v>69</v>
      </c>
      <c r="D8733" s="4">
        <v>437</v>
      </c>
      <c r="E8733" s="4" t="s">
        <v>861</v>
      </c>
      <c r="F8733" s="4" t="s">
        <v>1157</v>
      </c>
      <c r="G8733" s="4" t="s">
        <v>958</v>
      </c>
      <c r="H8733" s="30">
        <v>0.80314690163180213</v>
      </c>
      <c r="I8733" s="4"/>
      <c r="J8733" s="4" t="s">
        <v>1449</v>
      </c>
      <c r="K8733" s="4"/>
      <c r="L8733" s="4">
        <v>1</v>
      </c>
      <c r="M8733" s="4" t="s">
        <v>1447</v>
      </c>
      <c r="N8733" s="4"/>
    </row>
    <row r="8734" spans="1:14" hidden="1" x14ac:dyDescent="0.3">
      <c r="A8734" s="4" t="s">
        <v>603</v>
      </c>
      <c r="B8734" s="4">
        <v>69</v>
      </c>
      <c r="C8734" s="4">
        <v>69</v>
      </c>
      <c r="D8734" s="4">
        <v>437</v>
      </c>
      <c r="E8734" s="4" t="s">
        <v>861</v>
      </c>
      <c r="F8734" s="4" t="s">
        <v>1158</v>
      </c>
      <c r="G8734" s="4" t="s">
        <v>958</v>
      </c>
      <c r="H8734" s="30">
        <v>0.78662876278569649</v>
      </c>
      <c r="I8734" s="4"/>
      <c r="J8734" s="4" t="s">
        <v>1449</v>
      </c>
      <c r="K8734" s="4"/>
      <c r="L8734" s="4">
        <v>1</v>
      </c>
      <c r="M8734" s="4" t="s">
        <v>1447</v>
      </c>
      <c r="N8734" s="4"/>
    </row>
    <row r="8735" spans="1:14" hidden="1" x14ac:dyDescent="0.3">
      <c r="A8735" s="4" t="s">
        <v>603</v>
      </c>
      <c r="B8735" s="4">
        <v>69</v>
      </c>
      <c r="C8735" s="4">
        <v>69</v>
      </c>
      <c r="D8735" s="4">
        <v>437</v>
      </c>
      <c r="E8735" s="4" t="s">
        <v>861</v>
      </c>
      <c r="F8735" s="4" t="s">
        <v>1159</v>
      </c>
      <c r="G8735" s="4" t="s">
        <v>958</v>
      </c>
      <c r="H8735" s="30">
        <v>0.78171641860554253</v>
      </c>
      <c r="I8735" s="4"/>
      <c r="J8735" s="4" t="s">
        <v>1449</v>
      </c>
      <c r="K8735" s="4"/>
      <c r="L8735" s="4">
        <v>1</v>
      </c>
      <c r="M8735" s="4" t="s">
        <v>1447</v>
      </c>
      <c r="N8735" s="4"/>
    </row>
    <row r="8736" spans="1:14" hidden="1" x14ac:dyDescent="0.3">
      <c r="A8736" s="4" t="s">
        <v>603</v>
      </c>
      <c r="B8736" s="4">
        <v>69</v>
      </c>
      <c r="C8736" s="4">
        <v>69</v>
      </c>
      <c r="D8736" s="4">
        <v>437</v>
      </c>
      <c r="E8736" s="4" t="s">
        <v>861</v>
      </c>
      <c r="F8736" s="4" t="s">
        <v>1160</v>
      </c>
      <c r="G8736" s="4" t="s">
        <v>958</v>
      </c>
      <c r="H8736" s="30">
        <v>0.80439095322917276</v>
      </c>
      <c r="I8736" s="4"/>
      <c r="J8736" s="4" t="s">
        <v>1449</v>
      </c>
      <c r="K8736" s="4"/>
      <c r="L8736" s="4">
        <v>1</v>
      </c>
      <c r="M8736" s="4" t="s">
        <v>1447</v>
      </c>
      <c r="N8736" s="4"/>
    </row>
    <row r="8737" spans="1:14" hidden="1" x14ac:dyDescent="0.3">
      <c r="A8737" s="4" t="s">
        <v>603</v>
      </c>
      <c r="B8737" s="4">
        <v>69</v>
      </c>
      <c r="C8737" s="4">
        <v>69</v>
      </c>
      <c r="D8737" s="4">
        <v>437</v>
      </c>
      <c r="E8737" s="4" t="s">
        <v>861</v>
      </c>
      <c r="F8737" s="12" t="s">
        <v>922</v>
      </c>
      <c r="G8737" s="4" t="s">
        <v>931</v>
      </c>
      <c r="H8737" s="30">
        <v>0.9096200000000001</v>
      </c>
      <c r="I8737" s="38">
        <v>1.0535891039679576E-2</v>
      </c>
      <c r="J8737" s="4" t="s">
        <v>856</v>
      </c>
      <c r="K8737" s="4" t="s">
        <v>881</v>
      </c>
      <c r="L8737" s="4">
        <v>1</v>
      </c>
      <c r="M8737" s="4" t="s">
        <v>1447</v>
      </c>
      <c r="N8737" s="4"/>
    </row>
    <row r="8738" spans="1:14" hidden="1" x14ac:dyDescent="0.3">
      <c r="A8738" s="4" t="s">
        <v>603</v>
      </c>
      <c r="B8738" s="4">
        <v>69</v>
      </c>
      <c r="C8738" s="4">
        <v>69</v>
      </c>
      <c r="D8738" s="4">
        <v>437</v>
      </c>
      <c r="E8738" s="4" t="s">
        <v>861</v>
      </c>
      <c r="F8738" s="12" t="s">
        <v>904</v>
      </c>
      <c r="G8738" s="4" t="s">
        <v>931</v>
      </c>
      <c r="H8738" s="30">
        <v>0.89054</v>
      </c>
      <c r="I8738" s="38">
        <v>8.0327330342792064E-3</v>
      </c>
      <c r="J8738" s="4" t="s">
        <v>856</v>
      </c>
      <c r="K8738" s="4" t="s">
        <v>881</v>
      </c>
      <c r="L8738" s="4">
        <v>1</v>
      </c>
      <c r="M8738" s="4" t="s">
        <v>1447</v>
      </c>
      <c r="N8738" s="4"/>
    </row>
    <row r="8739" spans="1:14" hidden="1" x14ac:dyDescent="0.3">
      <c r="A8739" s="4" t="s">
        <v>603</v>
      </c>
      <c r="B8739" s="4">
        <v>69</v>
      </c>
      <c r="C8739" s="4">
        <v>69</v>
      </c>
      <c r="D8739" s="4">
        <v>437</v>
      </c>
      <c r="E8739" s="4" t="s">
        <v>861</v>
      </c>
      <c r="F8739" s="12" t="s">
        <v>905</v>
      </c>
      <c r="G8739" s="4" t="s">
        <v>931</v>
      </c>
      <c r="H8739" s="30">
        <v>0.88680000000000003</v>
      </c>
      <c r="I8739" s="38">
        <v>2.4183051916579772E-3</v>
      </c>
      <c r="J8739" s="4" t="s">
        <v>856</v>
      </c>
      <c r="K8739" s="4" t="s">
        <v>881</v>
      </c>
      <c r="L8739" s="4">
        <v>1</v>
      </c>
      <c r="M8739" s="4" t="s">
        <v>1447</v>
      </c>
      <c r="N8739" s="4"/>
    </row>
    <row r="8740" spans="1:14" hidden="1" x14ac:dyDescent="0.3">
      <c r="A8740" s="4" t="s">
        <v>603</v>
      </c>
      <c r="B8740" s="4">
        <v>69</v>
      </c>
      <c r="C8740" s="4">
        <v>69</v>
      </c>
      <c r="D8740" s="4">
        <v>437</v>
      </c>
      <c r="E8740" s="4" t="s">
        <v>861</v>
      </c>
      <c r="F8740" s="12" t="s">
        <v>906</v>
      </c>
      <c r="G8740" s="4" t="s">
        <v>931</v>
      </c>
      <c r="H8740" s="30">
        <v>0.89449500000000004</v>
      </c>
      <c r="I8740" s="38">
        <v>2.5526554800834379E-3</v>
      </c>
      <c r="J8740" s="4" t="s">
        <v>856</v>
      </c>
      <c r="K8740" s="4" t="s">
        <v>881</v>
      </c>
      <c r="L8740" s="4">
        <v>1</v>
      </c>
      <c r="M8740" s="4" t="s">
        <v>1447</v>
      </c>
      <c r="N8740" s="4"/>
    </row>
    <row r="8741" spans="1:14" hidden="1" x14ac:dyDescent="0.3">
      <c r="A8741" s="4" t="s">
        <v>603</v>
      </c>
      <c r="B8741" s="4">
        <v>69</v>
      </c>
      <c r="C8741" s="4">
        <v>69</v>
      </c>
      <c r="D8741" s="4">
        <v>437</v>
      </c>
      <c r="E8741" s="4" t="s">
        <v>861</v>
      </c>
      <c r="F8741" s="12" t="s">
        <v>903</v>
      </c>
      <c r="G8741" s="4" t="s">
        <v>931</v>
      </c>
      <c r="H8741" s="30">
        <v>0.88824999999999998</v>
      </c>
      <c r="I8741" s="38">
        <v>5.2467323164041698E-3</v>
      </c>
      <c r="J8741" s="4" t="s">
        <v>856</v>
      </c>
      <c r="K8741" s="4" t="s">
        <v>881</v>
      </c>
      <c r="L8741" s="4">
        <v>1</v>
      </c>
      <c r="M8741" s="4" t="s">
        <v>1447</v>
      </c>
      <c r="N8741" s="4"/>
    </row>
    <row r="8742" spans="1:14" hidden="1" x14ac:dyDescent="0.3">
      <c r="A8742" s="4" t="s">
        <v>603</v>
      </c>
      <c r="B8742" s="4">
        <v>69</v>
      </c>
      <c r="C8742" s="4">
        <v>69</v>
      </c>
      <c r="D8742" s="4">
        <v>437</v>
      </c>
      <c r="E8742" s="4" t="s">
        <v>861</v>
      </c>
      <c r="F8742" s="12" t="s">
        <v>907</v>
      </c>
      <c r="G8742" s="4" t="s">
        <v>931</v>
      </c>
      <c r="H8742" s="30">
        <v>0.88881999999999994</v>
      </c>
      <c r="I8742" s="38">
        <v>5.0346002820481506E-3</v>
      </c>
      <c r="J8742" s="4" t="s">
        <v>856</v>
      </c>
      <c r="K8742" s="4" t="s">
        <v>881</v>
      </c>
      <c r="L8742" s="4">
        <v>1</v>
      </c>
      <c r="M8742" s="4" t="s">
        <v>1447</v>
      </c>
      <c r="N8742" s="4"/>
    </row>
    <row r="8743" spans="1:14" hidden="1" x14ac:dyDescent="0.3">
      <c r="A8743" s="4" t="s">
        <v>603</v>
      </c>
      <c r="B8743" s="4">
        <v>69</v>
      </c>
      <c r="C8743" s="4">
        <v>69</v>
      </c>
      <c r="D8743" s="4">
        <v>437</v>
      </c>
      <c r="E8743" s="4" t="s">
        <v>861</v>
      </c>
      <c r="F8743" s="12" t="s">
        <v>908</v>
      </c>
      <c r="G8743" s="4" t="s">
        <v>931</v>
      </c>
      <c r="H8743" s="30">
        <v>0.88950499999999999</v>
      </c>
      <c r="I8743" s="38">
        <v>9.5388704782065278E-3</v>
      </c>
      <c r="J8743" s="4" t="s">
        <v>856</v>
      </c>
      <c r="K8743" s="4" t="s">
        <v>881</v>
      </c>
      <c r="L8743" s="4">
        <v>1</v>
      </c>
      <c r="M8743" s="4" t="s">
        <v>1447</v>
      </c>
      <c r="N8743" s="4"/>
    </row>
    <row r="8744" spans="1:14" hidden="1" x14ac:dyDescent="0.3">
      <c r="A8744" s="4" t="s">
        <v>603</v>
      </c>
      <c r="B8744" s="4">
        <v>69</v>
      </c>
      <c r="C8744" s="4">
        <v>69</v>
      </c>
      <c r="D8744" s="4">
        <v>437</v>
      </c>
      <c r="E8744" s="4" t="s">
        <v>861</v>
      </c>
      <c r="F8744" s="12" t="s">
        <v>909</v>
      </c>
      <c r="G8744" s="4" t="s">
        <v>931</v>
      </c>
      <c r="H8744" s="30">
        <v>0.88760499999999998</v>
      </c>
      <c r="I8744" s="38">
        <v>9.8287842584930262E-4</v>
      </c>
      <c r="J8744" s="4" t="s">
        <v>856</v>
      </c>
      <c r="K8744" s="4" t="s">
        <v>881</v>
      </c>
      <c r="L8744" s="4">
        <v>1</v>
      </c>
      <c r="M8744" s="4" t="s">
        <v>1447</v>
      </c>
      <c r="N8744" s="4"/>
    </row>
    <row r="8745" spans="1:14" hidden="1" x14ac:dyDescent="0.3">
      <c r="A8745" s="4" t="s">
        <v>603</v>
      </c>
      <c r="B8745" s="4">
        <v>69</v>
      </c>
      <c r="C8745" s="4">
        <v>69</v>
      </c>
      <c r="D8745" s="4">
        <v>437</v>
      </c>
      <c r="E8745" s="4" t="s">
        <v>861</v>
      </c>
      <c r="F8745" s="12" t="s">
        <v>910</v>
      </c>
      <c r="G8745" s="4" t="s">
        <v>931</v>
      </c>
      <c r="H8745" s="30">
        <v>0.91134000000000004</v>
      </c>
      <c r="I8745" s="38">
        <v>1.6970562748477628E-3</v>
      </c>
      <c r="J8745" s="4" t="s">
        <v>856</v>
      </c>
      <c r="K8745" s="4" t="s">
        <v>881</v>
      </c>
      <c r="L8745" s="4">
        <v>1</v>
      </c>
      <c r="M8745" s="4" t="s">
        <v>1447</v>
      </c>
      <c r="N8745" s="4"/>
    </row>
    <row r="8746" spans="1:14" hidden="1" x14ac:dyDescent="0.3">
      <c r="A8746" s="4" t="s">
        <v>603</v>
      </c>
      <c r="B8746" s="4">
        <v>69</v>
      </c>
      <c r="C8746" s="4">
        <v>69</v>
      </c>
      <c r="D8746" s="4">
        <v>437</v>
      </c>
      <c r="E8746" s="4" t="s">
        <v>861</v>
      </c>
      <c r="F8746" s="12" t="s">
        <v>911</v>
      </c>
      <c r="G8746" s="4" t="s">
        <v>931</v>
      </c>
      <c r="H8746" s="30">
        <v>0.89115999999999995</v>
      </c>
      <c r="I8746" s="38">
        <v>9.1923881554248907E-4</v>
      </c>
      <c r="J8746" s="4" t="s">
        <v>856</v>
      </c>
      <c r="K8746" s="4" t="s">
        <v>881</v>
      </c>
      <c r="L8746" s="4">
        <v>1</v>
      </c>
      <c r="M8746" s="4" t="s">
        <v>1447</v>
      </c>
      <c r="N8746" s="4"/>
    </row>
    <row r="8747" spans="1:14" hidden="1" x14ac:dyDescent="0.3">
      <c r="A8747" s="4" t="s">
        <v>603</v>
      </c>
      <c r="B8747" s="4">
        <v>69</v>
      </c>
      <c r="C8747" s="4">
        <v>69</v>
      </c>
      <c r="D8747" s="4">
        <v>437</v>
      </c>
      <c r="E8747" s="4" t="s">
        <v>861</v>
      </c>
      <c r="F8747" s="12" t="s">
        <v>916</v>
      </c>
      <c r="G8747" s="4" t="s">
        <v>931</v>
      </c>
      <c r="H8747" s="30">
        <v>0.89679500000000001</v>
      </c>
      <c r="I8747" s="39">
        <v>2.5526554800834379E-3</v>
      </c>
      <c r="J8747" s="4" t="s">
        <v>856</v>
      </c>
      <c r="K8747" s="4" t="s">
        <v>881</v>
      </c>
      <c r="L8747" s="4">
        <v>1</v>
      </c>
      <c r="M8747" s="4" t="s">
        <v>1447</v>
      </c>
      <c r="N8747" s="4"/>
    </row>
    <row r="8748" spans="1:14" hidden="1" x14ac:dyDescent="0.3">
      <c r="A8748" s="4" t="s">
        <v>603</v>
      </c>
      <c r="B8748" s="4">
        <v>69</v>
      </c>
      <c r="C8748" s="4">
        <v>69</v>
      </c>
      <c r="D8748" s="4">
        <v>437</v>
      </c>
      <c r="E8748" s="4" t="s">
        <v>861</v>
      </c>
      <c r="F8748" s="12" t="s">
        <v>921</v>
      </c>
      <c r="G8748" s="4" t="s">
        <v>931</v>
      </c>
      <c r="H8748" s="30">
        <v>0.88356499999999993</v>
      </c>
      <c r="I8748" s="39">
        <v>4.6881179592668278E-3</v>
      </c>
      <c r="J8748" s="4" t="s">
        <v>856</v>
      </c>
      <c r="K8748" s="4" t="s">
        <v>881</v>
      </c>
      <c r="L8748" s="4">
        <v>1</v>
      </c>
      <c r="M8748" s="4" t="s">
        <v>1447</v>
      </c>
      <c r="N8748" s="4"/>
    </row>
    <row r="8749" spans="1:14" hidden="1" x14ac:dyDescent="0.3">
      <c r="A8749" s="4" t="s">
        <v>603</v>
      </c>
      <c r="B8749" s="4">
        <v>69</v>
      </c>
      <c r="C8749" s="4">
        <v>69</v>
      </c>
      <c r="D8749" s="4">
        <v>437</v>
      </c>
      <c r="E8749" s="4" t="s">
        <v>861</v>
      </c>
      <c r="F8749" s="12" t="s">
        <v>1144</v>
      </c>
      <c r="G8749" s="4" t="s">
        <v>931</v>
      </c>
      <c r="H8749" s="30">
        <v>0.85997999999999997</v>
      </c>
      <c r="I8749" s="39">
        <v>3.139554108468271E-3</v>
      </c>
      <c r="J8749" s="4" t="s">
        <v>856</v>
      </c>
      <c r="K8749" s="4" t="s">
        <v>881</v>
      </c>
      <c r="L8749" s="4">
        <v>1</v>
      </c>
      <c r="M8749" s="4" t="s">
        <v>1447</v>
      </c>
      <c r="N8749" s="4"/>
    </row>
    <row r="8750" spans="1:14" hidden="1" x14ac:dyDescent="0.3">
      <c r="A8750" s="4" t="s">
        <v>603</v>
      </c>
      <c r="B8750" s="4">
        <v>69</v>
      </c>
      <c r="C8750" s="4">
        <v>69</v>
      </c>
      <c r="D8750" s="4">
        <v>437</v>
      </c>
      <c r="E8750" s="4" t="s">
        <v>861</v>
      </c>
      <c r="F8750" s="12" t="s">
        <v>1148</v>
      </c>
      <c r="G8750" s="4" t="s">
        <v>931</v>
      </c>
      <c r="H8750" s="30">
        <v>0.88244499999999992</v>
      </c>
      <c r="I8750" s="39">
        <v>4.5466966030295337E-3</v>
      </c>
      <c r="J8750" s="4" t="s">
        <v>856</v>
      </c>
      <c r="K8750" s="4" t="s">
        <v>881</v>
      </c>
      <c r="L8750" s="4">
        <v>1</v>
      </c>
      <c r="M8750" s="4" t="s">
        <v>1447</v>
      </c>
      <c r="N8750" s="4"/>
    </row>
    <row r="8751" spans="1:14" hidden="1" x14ac:dyDescent="0.3">
      <c r="A8751" s="4" t="s">
        <v>603</v>
      </c>
      <c r="B8751" s="4">
        <v>69</v>
      </c>
      <c r="C8751" s="4">
        <v>69</v>
      </c>
      <c r="D8751" s="4">
        <v>437</v>
      </c>
      <c r="E8751" s="4" t="s">
        <v>861</v>
      </c>
      <c r="F8751" s="12" t="s">
        <v>1152</v>
      </c>
      <c r="G8751" s="4" t="s">
        <v>931</v>
      </c>
      <c r="H8751" s="30">
        <v>0.87670999999999999</v>
      </c>
      <c r="I8751" s="38">
        <v>7.1134942187366379E-3</v>
      </c>
      <c r="J8751" s="4" t="s">
        <v>856</v>
      </c>
      <c r="K8751" s="4" t="s">
        <v>881</v>
      </c>
      <c r="L8751" s="4">
        <v>1</v>
      </c>
      <c r="M8751" s="4" t="s">
        <v>1447</v>
      </c>
      <c r="N8751" s="4"/>
    </row>
    <row r="8752" spans="1:14" hidden="1" x14ac:dyDescent="0.3">
      <c r="A8752" s="4" t="s">
        <v>603</v>
      </c>
      <c r="B8752" s="4">
        <v>69</v>
      </c>
      <c r="C8752" s="4">
        <v>69</v>
      </c>
      <c r="D8752" s="4">
        <v>437</v>
      </c>
      <c r="E8752" s="4" t="s">
        <v>861</v>
      </c>
      <c r="F8752" s="12" t="s">
        <v>1157</v>
      </c>
      <c r="G8752" s="4" t="s">
        <v>931</v>
      </c>
      <c r="H8752" s="30">
        <v>0.84702499999999992</v>
      </c>
      <c r="I8752" s="39">
        <v>1.648265906945846E-2</v>
      </c>
      <c r="J8752" s="4" t="s">
        <v>856</v>
      </c>
      <c r="K8752" s="4" t="s">
        <v>881</v>
      </c>
      <c r="L8752" s="4">
        <v>1</v>
      </c>
      <c r="M8752" s="4" t="s">
        <v>1447</v>
      </c>
      <c r="N8752" s="4"/>
    </row>
    <row r="8753" spans="1:14" hidden="1" x14ac:dyDescent="0.3">
      <c r="A8753" s="4" t="s">
        <v>603</v>
      </c>
      <c r="B8753" s="4">
        <v>69</v>
      </c>
      <c r="C8753" s="4">
        <v>69</v>
      </c>
      <c r="D8753" s="4">
        <v>437</v>
      </c>
      <c r="E8753" s="4" t="s">
        <v>861</v>
      </c>
      <c r="F8753" s="12" t="s">
        <v>922</v>
      </c>
      <c r="G8753" s="4" t="s">
        <v>1760</v>
      </c>
      <c r="H8753" s="30">
        <v>25.131095455173369</v>
      </c>
      <c r="I8753" s="39"/>
      <c r="J8753" s="4" t="s">
        <v>856</v>
      </c>
      <c r="K8753" s="4"/>
      <c r="L8753" s="4">
        <v>1</v>
      </c>
      <c r="M8753" s="4" t="s">
        <v>1904</v>
      </c>
      <c r="N8753" s="4"/>
    </row>
    <row r="8754" spans="1:14" hidden="1" x14ac:dyDescent="0.3">
      <c r="A8754" s="4" t="s">
        <v>603</v>
      </c>
      <c r="B8754" s="4">
        <v>69</v>
      </c>
      <c r="C8754" s="4">
        <v>69</v>
      </c>
      <c r="D8754" s="4">
        <v>437</v>
      </c>
      <c r="E8754" s="4" t="s">
        <v>861</v>
      </c>
      <c r="F8754" s="12" t="s">
        <v>904</v>
      </c>
      <c r="G8754" s="4" t="s">
        <v>1760</v>
      </c>
      <c r="H8754" s="30">
        <v>19.935974927244235</v>
      </c>
      <c r="I8754" s="39"/>
      <c r="J8754" s="4" t="s">
        <v>856</v>
      </c>
      <c r="K8754" s="4"/>
      <c r="L8754" s="4">
        <v>1</v>
      </c>
      <c r="M8754" s="4" t="s">
        <v>1904</v>
      </c>
      <c r="N8754" s="4"/>
    </row>
    <row r="8755" spans="1:14" hidden="1" x14ac:dyDescent="0.3">
      <c r="A8755" s="4" t="s">
        <v>603</v>
      </c>
      <c r="B8755" s="4">
        <v>69</v>
      </c>
      <c r="C8755" s="4">
        <v>69</v>
      </c>
      <c r="D8755" s="4">
        <v>437</v>
      </c>
      <c r="E8755" s="4" t="s">
        <v>861</v>
      </c>
      <c r="F8755" s="12" t="s">
        <v>905</v>
      </c>
      <c r="G8755" s="4" t="s">
        <v>1760</v>
      </c>
      <c r="H8755" s="30">
        <v>12.454181588371602</v>
      </c>
      <c r="I8755" s="39"/>
      <c r="J8755" s="4" t="s">
        <v>856</v>
      </c>
      <c r="K8755" s="4"/>
      <c r="L8755" s="4">
        <v>1</v>
      </c>
      <c r="M8755" s="4" t="s">
        <v>1904</v>
      </c>
      <c r="N8755" s="4"/>
    </row>
    <row r="8756" spans="1:14" hidden="1" x14ac:dyDescent="0.3">
      <c r="A8756" s="4" t="s">
        <v>603</v>
      </c>
      <c r="B8756" s="4">
        <v>69</v>
      </c>
      <c r="C8756" s="4">
        <v>69</v>
      </c>
      <c r="D8756" s="4">
        <v>437</v>
      </c>
      <c r="E8756" s="4" t="s">
        <v>861</v>
      </c>
      <c r="F8756" s="12" t="s">
        <v>906</v>
      </c>
      <c r="G8756" s="4" t="s">
        <v>1760</v>
      </c>
      <c r="H8756" s="30">
        <v>14.350954596502486</v>
      </c>
      <c r="I8756" s="39"/>
      <c r="J8756" s="4" t="s">
        <v>856</v>
      </c>
      <c r="K8756" s="4"/>
      <c r="L8756" s="4">
        <v>1</v>
      </c>
      <c r="M8756" s="4" t="s">
        <v>1904</v>
      </c>
      <c r="N8756" s="4"/>
    </row>
    <row r="8757" spans="1:14" hidden="1" x14ac:dyDescent="0.3">
      <c r="A8757" s="4" t="s">
        <v>603</v>
      </c>
      <c r="B8757" s="4">
        <v>69</v>
      </c>
      <c r="C8757" s="4">
        <v>69</v>
      </c>
      <c r="D8757" s="4">
        <v>437</v>
      </c>
      <c r="E8757" s="4" t="s">
        <v>861</v>
      </c>
      <c r="F8757" s="12" t="s">
        <v>903</v>
      </c>
      <c r="G8757" s="4" t="s">
        <v>1760</v>
      </c>
      <c r="H8757" s="30">
        <v>29.353932584269661</v>
      </c>
      <c r="I8757" s="39"/>
      <c r="J8757" s="4" t="s">
        <v>856</v>
      </c>
      <c r="K8757" s="4"/>
      <c r="L8757" s="4">
        <v>1</v>
      </c>
      <c r="M8757" s="4" t="s">
        <v>1904</v>
      </c>
      <c r="N8757" s="4"/>
    </row>
    <row r="8758" spans="1:14" hidden="1" x14ac:dyDescent="0.3">
      <c r="A8758" s="4" t="s">
        <v>603</v>
      </c>
      <c r="B8758" s="4">
        <v>69</v>
      </c>
      <c r="C8758" s="4">
        <v>69</v>
      </c>
      <c r="D8758" s="4">
        <v>437</v>
      </c>
      <c r="E8758" s="4" t="s">
        <v>861</v>
      </c>
      <c r="F8758" s="12" t="s">
        <v>907</v>
      </c>
      <c r="G8758" s="4" t="s">
        <v>1760</v>
      </c>
      <c r="H8758" s="30">
        <v>14.680320422825996</v>
      </c>
      <c r="I8758" s="39"/>
      <c r="J8758" s="4" t="s">
        <v>856</v>
      </c>
      <c r="K8758" s="4"/>
      <c r="L8758" s="4">
        <v>1</v>
      </c>
      <c r="M8758" s="4" t="s">
        <v>1904</v>
      </c>
      <c r="N8758" s="4"/>
    </row>
    <row r="8759" spans="1:14" hidden="1" x14ac:dyDescent="0.3">
      <c r="A8759" s="4" t="s">
        <v>603</v>
      </c>
      <c r="B8759" s="4">
        <v>69</v>
      </c>
      <c r="C8759" s="4">
        <v>69</v>
      </c>
      <c r="D8759" s="4">
        <v>437</v>
      </c>
      <c r="E8759" s="4" t="s">
        <v>861</v>
      </c>
      <c r="F8759" s="12" t="s">
        <v>908</v>
      </c>
      <c r="G8759" s="4" t="s">
        <v>1760</v>
      </c>
      <c r="H8759" s="30">
        <v>14.54152362269086</v>
      </c>
      <c r="I8759" s="39"/>
      <c r="J8759" s="4" t="s">
        <v>856</v>
      </c>
      <c r="K8759" s="4"/>
      <c r="L8759" s="4">
        <v>1</v>
      </c>
      <c r="M8759" s="4" t="s">
        <v>1904</v>
      </c>
      <c r="N8759" s="4"/>
    </row>
    <row r="8760" spans="1:14" hidden="1" x14ac:dyDescent="0.3">
      <c r="A8760" s="4" t="s">
        <v>603</v>
      </c>
      <c r="B8760" s="4">
        <v>69</v>
      </c>
      <c r="C8760" s="4">
        <v>69</v>
      </c>
      <c r="D8760" s="4">
        <v>437</v>
      </c>
      <c r="E8760" s="4" t="s">
        <v>861</v>
      </c>
      <c r="F8760" s="12" t="s">
        <v>909</v>
      </c>
      <c r="G8760" s="4" t="s">
        <v>1760</v>
      </c>
      <c r="H8760" s="30">
        <v>13.049176712731549</v>
      </c>
      <c r="I8760" s="39"/>
      <c r="J8760" s="4" t="s">
        <v>856</v>
      </c>
      <c r="K8760" s="4"/>
      <c r="L8760" s="4">
        <v>1</v>
      </c>
      <c r="M8760" s="4" t="s">
        <v>1904</v>
      </c>
      <c r="N8760" s="4"/>
    </row>
    <row r="8761" spans="1:14" hidden="1" x14ac:dyDescent="0.3">
      <c r="A8761" s="4" t="s">
        <v>603</v>
      </c>
      <c r="B8761" s="4">
        <v>69</v>
      </c>
      <c r="C8761" s="4">
        <v>69</v>
      </c>
      <c r="D8761" s="4">
        <v>437</v>
      </c>
      <c r="E8761" s="4" t="s">
        <v>861</v>
      </c>
      <c r="F8761" s="12" t="s">
        <v>910</v>
      </c>
      <c r="G8761" s="4" t="s">
        <v>1760</v>
      </c>
      <c r="H8761" s="30">
        <v>21.380410557184753</v>
      </c>
      <c r="I8761" s="39"/>
      <c r="J8761" s="4" t="s">
        <v>856</v>
      </c>
      <c r="K8761" s="4"/>
      <c r="L8761" s="4">
        <v>1</v>
      </c>
      <c r="M8761" s="4" t="s">
        <v>1904</v>
      </c>
      <c r="N8761" s="4"/>
    </row>
    <row r="8762" spans="1:14" hidden="1" x14ac:dyDescent="0.3">
      <c r="A8762" s="4" t="s">
        <v>603</v>
      </c>
      <c r="B8762" s="4">
        <v>69</v>
      </c>
      <c r="C8762" s="4">
        <v>69</v>
      </c>
      <c r="D8762" s="4">
        <v>437</v>
      </c>
      <c r="E8762" s="4" t="s">
        <v>861</v>
      </c>
      <c r="F8762" s="12" t="s">
        <v>911</v>
      </c>
      <c r="G8762" s="4" t="s">
        <v>1760</v>
      </c>
      <c r="H8762" s="30">
        <v>34.954304765640316</v>
      </c>
      <c r="I8762" s="39"/>
      <c r="J8762" s="4" t="s">
        <v>856</v>
      </c>
      <c r="K8762" s="4"/>
      <c r="L8762" s="4">
        <v>1</v>
      </c>
      <c r="M8762" s="4" t="s">
        <v>1904</v>
      </c>
      <c r="N8762" s="4"/>
    </row>
    <row r="8763" spans="1:14" hidden="1" x14ac:dyDescent="0.3">
      <c r="A8763" s="4" t="s">
        <v>603</v>
      </c>
      <c r="B8763" s="4">
        <v>69</v>
      </c>
      <c r="C8763" s="4">
        <v>69</v>
      </c>
      <c r="D8763" s="4">
        <v>437</v>
      </c>
      <c r="E8763" s="4" t="s">
        <v>861</v>
      </c>
      <c r="F8763" s="12" t="s">
        <v>916</v>
      </c>
      <c r="G8763" s="4" t="s">
        <v>1760</v>
      </c>
      <c r="H8763" s="30">
        <v>21.068835898038294</v>
      </c>
      <c r="I8763" s="39"/>
      <c r="J8763" s="4" t="s">
        <v>856</v>
      </c>
      <c r="K8763" s="4"/>
      <c r="L8763" s="4">
        <v>1</v>
      </c>
      <c r="M8763" s="4" t="s">
        <v>1904</v>
      </c>
      <c r="N8763" s="4"/>
    </row>
    <row r="8764" spans="1:14" hidden="1" x14ac:dyDescent="0.3">
      <c r="A8764" s="4" t="s">
        <v>603</v>
      </c>
      <c r="B8764" s="4">
        <v>69</v>
      </c>
      <c r="C8764" s="4">
        <v>69</v>
      </c>
      <c r="D8764" s="4">
        <v>437</v>
      </c>
      <c r="E8764" s="4" t="s">
        <v>861</v>
      </c>
      <c r="F8764" s="12" t="s">
        <v>921</v>
      </c>
      <c r="G8764" s="4" t="s">
        <v>1760</v>
      </c>
      <c r="H8764" s="30">
        <v>25.357009614004877</v>
      </c>
      <c r="I8764" s="39"/>
      <c r="J8764" s="4" t="s">
        <v>856</v>
      </c>
      <c r="K8764" s="4"/>
      <c r="L8764" s="4">
        <v>1</v>
      </c>
      <c r="M8764" s="4" t="s">
        <v>1904</v>
      </c>
      <c r="N8764" s="4"/>
    </row>
    <row r="8765" spans="1:14" hidden="1" x14ac:dyDescent="0.3">
      <c r="A8765" s="4" t="s">
        <v>603</v>
      </c>
      <c r="B8765" s="4">
        <v>69</v>
      </c>
      <c r="C8765" s="4">
        <v>69</v>
      </c>
      <c r="D8765" s="4">
        <v>437</v>
      </c>
      <c r="E8765" s="4" t="s">
        <v>861</v>
      </c>
      <c r="F8765" s="12" t="s">
        <v>1144</v>
      </c>
      <c r="G8765" s="4" t="s">
        <v>1760</v>
      </c>
      <c r="H8765" s="30">
        <v>37.068103448275863</v>
      </c>
      <c r="I8765" s="39"/>
      <c r="J8765" s="4" t="s">
        <v>856</v>
      </c>
      <c r="K8765" s="4"/>
      <c r="L8765" s="4">
        <v>1</v>
      </c>
      <c r="M8765" s="4" t="s">
        <v>1904</v>
      </c>
      <c r="N8765" s="4"/>
    </row>
    <row r="8766" spans="1:14" hidden="1" x14ac:dyDescent="0.3">
      <c r="A8766" s="4" t="s">
        <v>603</v>
      </c>
      <c r="B8766" s="4">
        <v>69</v>
      </c>
      <c r="C8766" s="4">
        <v>69</v>
      </c>
      <c r="D8766" s="4">
        <v>437</v>
      </c>
      <c r="E8766" s="4" t="s">
        <v>861</v>
      </c>
      <c r="F8766" s="12" t="s">
        <v>1148</v>
      </c>
      <c r="G8766" s="4" t="s">
        <v>1760</v>
      </c>
      <c r="H8766" s="30">
        <v>35.136173601433406</v>
      </c>
      <c r="I8766" s="39"/>
      <c r="J8766" s="4" t="s">
        <v>856</v>
      </c>
      <c r="K8766" s="4"/>
      <c r="L8766" s="4">
        <v>1</v>
      </c>
      <c r="M8766" s="4" t="s">
        <v>1904</v>
      </c>
      <c r="N8766" s="4"/>
    </row>
    <row r="8767" spans="1:14" hidden="1" x14ac:dyDescent="0.3">
      <c r="A8767" s="4" t="s">
        <v>603</v>
      </c>
      <c r="B8767" s="4">
        <v>69</v>
      </c>
      <c r="C8767" s="4">
        <v>69</v>
      </c>
      <c r="D8767" s="4">
        <v>437</v>
      </c>
      <c r="E8767" s="4" t="s">
        <v>861</v>
      </c>
      <c r="F8767" s="12" t="s">
        <v>1152</v>
      </c>
      <c r="G8767" s="4" t="s">
        <v>1760</v>
      </c>
      <c r="H8767" s="30">
        <v>45.567047817047815</v>
      </c>
      <c r="I8767" s="39"/>
      <c r="J8767" s="4" t="s">
        <v>856</v>
      </c>
      <c r="K8767" s="4"/>
      <c r="L8767" s="4">
        <v>1</v>
      </c>
      <c r="M8767" s="4" t="s">
        <v>1904</v>
      </c>
      <c r="N8767" s="4"/>
    </row>
    <row r="8768" spans="1:14" hidden="1" x14ac:dyDescent="0.3">
      <c r="A8768" s="4" t="s">
        <v>603</v>
      </c>
      <c r="B8768" s="4">
        <v>69</v>
      </c>
      <c r="C8768" s="4">
        <v>69</v>
      </c>
      <c r="D8768" s="4">
        <v>437</v>
      </c>
      <c r="E8768" s="4" t="s">
        <v>861</v>
      </c>
      <c r="F8768" s="12" t="s">
        <v>1157</v>
      </c>
      <c r="G8768" s="4" t="s">
        <v>1760</v>
      </c>
      <c r="H8768" s="30">
        <v>47.545607634016271</v>
      </c>
      <c r="I8768" s="39"/>
      <c r="J8768" s="4" t="s">
        <v>856</v>
      </c>
      <c r="K8768" s="4"/>
      <c r="L8768" s="4">
        <v>1</v>
      </c>
      <c r="M8768" s="4" t="s">
        <v>1904</v>
      </c>
      <c r="N8768" s="4"/>
    </row>
    <row r="8769" spans="1:14" hidden="1" x14ac:dyDescent="0.3">
      <c r="A8769" s="4" t="s">
        <v>603</v>
      </c>
      <c r="B8769" s="4">
        <v>69</v>
      </c>
      <c r="C8769" s="4">
        <v>69</v>
      </c>
      <c r="D8769" s="4">
        <v>437</v>
      </c>
      <c r="E8769" s="4" t="s">
        <v>861</v>
      </c>
      <c r="F8769" s="12" t="s">
        <v>922</v>
      </c>
      <c r="G8769" s="4" t="s">
        <v>1759</v>
      </c>
      <c r="H8769" s="30">
        <v>0.9096200000000001</v>
      </c>
      <c r="I8769" s="31">
        <v>1.0535891039679576E-2</v>
      </c>
      <c r="J8769" s="4" t="s">
        <v>856</v>
      </c>
      <c r="K8769" s="4" t="s">
        <v>881</v>
      </c>
      <c r="L8769" s="4">
        <v>1</v>
      </c>
      <c r="M8769" s="4" t="s">
        <v>1447</v>
      </c>
      <c r="N8769" s="4"/>
    </row>
    <row r="8770" spans="1:14" hidden="1" x14ac:dyDescent="0.3">
      <c r="A8770" s="4" t="s">
        <v>603</v>
      </c>
      <c r="B8770" s="4">
        <v>69</v>
      </c>
      <c r="C8770" s="4">
        <v>69</v>
      </c>
      <c r="D8770" s="4">
        <v>437</v>
      </c>
      <c r="E8770" s="4" t="s">
        <v>861</v>
      </c>
      <c r="F8770" s="12" t="s">
        <v>904</v>
      </c>
      <c r="G8770" s="4" t="s">
        <v>1759</v>
      </c>
      <c r="H8770" s="30">
        <v>0.89054</v>
      </c>
      <c r="I8770" s="31">
        <v>8.0327330342792064E-3</v>
      </c>
      <c r="J8770" s="4" t="s">
        <v>856</v>
      </c>
      <c r="K8770" s="4" t="s">
        <v>881</v>
      </c>
      <c r="L8770" s="4">
        <v>1</v>
      </c>
      <c r="M8770" s="4" t="s">
        <v>1447</v>
      </c>
      <c r="N8770" s="4"/>
    </row>
    <row r="8771" spans="1:14" hidden="1" x14ac:dyDescent="0.3">
      <c r="A8771" s="4" t="s">
        <v>603</v>
      </c>
      <c r="B8771" s="4">
        <v>69</v>
      </c>
      <c r="C8771" s="4">
        <v>69</v>
      </c>
      <c r="D8771" s="4">
        <v>437</v>
      </c>
      <c r="E8771" s="4" t="s">
        <v>861</v>
      </c>
      <c r="F8771" s="12" t="s">
        <v>905</v>
      </c>
      <c r="G8771" s="4" t="s">
        <v>1759</v>
      </c>
      <c r="H8771" s="30">
        <v>0.88680000000000003</v>
      </c>
      <c r="I8771" s="31">
        <v>2.4183051916579772E-3</v>
      </c>
      <c r="J8771" s="4" t="s">
        <v>856</v>
      </c>
      <c r="K8771" s="4" t="s">
        <v>881</v>
      </c>
      <c r="L8771" s="4">
        <v>1</v>
      </c>
      <c r="M8771" s="4" t="s">
        <v>1447</v>
      </c>
      <c r="N8771" s="4"/>
    </row>
    <row r="8772" spans="1:14" hidden="1" x14ac:dyDescent="0.3">
      <c r="A8772" s="4" t="s">
        <v>603</v>
      </c>
      <c r="B8772" s="4">
        <v>69</v>
      </c>
      <c r="C8772" s="4">
        <v>69</v>
      </c>
      <c r="D8772" s="4">
        <v>437</v>
      </c>
      <c r="E8772" s="4" t="s">
        <v>861</v>
      </c>
      <c r="F8772" s="12" t="s">
        <v>906</v>
      </c>
      <c r="G8772" s="4" t="s">
        <v>1759</v>
      </c>
      <c r="H8772" s="30">
        <v>0.89449500000000004</v>
      </c>
      <c r="I8772" s="31">
        <v>2.5526554800834379E-3</v>
      </c>
      <c r="J8772" s="4" t="s">
        <v>856</v>
      </c>
      <c r="K8772" s="4" t="s">
        <v>881</v>
      </c>
      <c r="L8772" s="4">
        <v>1</v>
      </c>
      <c r="M8772" s="4" t="s">
        <v>1447</v>
      </c>
      <c r="N8772" s="4"/>
    </row>
    <row r="8773" spans="1:14" hidden="1" x14ac:dyDescent="0.3">
      <c r="A8773" s="4" t="s">
        <v>603</v>
      </c>
      <c r="B8773" s="4">
        <v>69</v>
      </c>
      <c r="C8773" s="4">
        <v>69</v>
      </c>
      <c r="D8773" s="4">
        <v>437</v>
      </c>
      <c r="E8773" s="4" t="s">
        <v>861</v>
      </c>
      <c r="F8773" s="12" t="s">
        <v>903</v>
      </c>
      <c r="G8773" s="4" t="s">
        <v>1759</v>
      </c>
      <c r="H8773" s="30">
        <v>0.88824999999999998</v>
      </c>
      <c r="I8773" s="31">
        <v>5.2467323164041698E-3</v>
      </c>
      <c r="J8773" s="4" t="s">
        <v>856</v>
      </c>
      <c r="K8773" s="4" t="s">
        <v>881</v>
      </c>
      <c r="L8773" s="4">
        <v>1</v>
      </c>
      <c r="M8773" s="4" t="s">
        <v>1447</v>
      </c>
      <c r="N8773" s="4"/>
    </row>
    <row r="8774" spans="1:14" hidden="1" x14ac:dyDescent="0.3">
      <c r="A8774" s="4" t="s">
        <v>603</v>
      </c>
      <c r="B8774" s="4">
        <v>69</v>
      </c>
      <c r="C8774" s="4">
        <v>69</v>
      </c>
      <c r="D8774" s="4">
        <v>437</v>
      </c>
      <c r="E8774" s="4" t="s">
        <v>861</v>
      </c>
      <c r="F8774" s="12" t="s">
        <v>907</v>
      </c>
      <c r="G8774" s="4" t="s">
        <v>1759</v>
      </c>
      <c r="H8774" s="30">
        <v>0.88881999999999994</v>
      </c>
      <c r="I8774" s="31">
        <v>5.0346002820481506E-3</v>
      </c>
      <c r="J8774" s="4" t="s">
        <v>856</v>
      </c>
      <c r="K8774" s="4" t="s">
        <v>881</v>
      </c>
      <c r="L8774" s="4">
        <v>1</v>
      </c>
      <c r="M8774" s="4" t="s">
        <v>1447</v>
      </c>
      <c r="N8774" s="4"/>
    </row>
    <row r="8775" spans="1:14" hidden="1" x14ac:dyDescent="0.3">
      <c r="A8775" s="4" t="s">
        <v>603</v>
      </c>
      <c r="B8775" s="4">
        <v>69</v>
      </c>
      <c r="C8775" s="4">
        <v>69</v>
      </c>
      <c r="D8775" s="4">
        <v>437</v>
      </c>
      <c r="E8775" s="4" t="s">
        <v>861</v>
      </c>
      <c r="F8775" s="12" t="s">
        <v>908</v>
      </c>
      <c r="G8775" s="4" t="s">
        <v>1759</v>
      </c>
      <c r="H8775" s="30">
        <v>0.88950499999999999</v>
      </c>
      <c r="I8775" s="31">
        <v>9.5388704782065278E-3</v>
      </c>
      <c r="J8775" s="4" t="s">
        <v>856</v>
      </c>
      <c r="K8775" s="4" t="s">
        <v>881</v>
      </c>
      <c r="L8775" s="4">
        <v>1</v>
      </c>
      <c r="M8775" s="4" t="s">
        <v>1447</v>
      </c>
      <c r="N8775" s="4"/>
    </row>
    <row r="8776" spans="1:14" hidden="1" x14ac:dyDescent="0.3">
      <c r="A8776" s="4" t="s">
        <v>603</v>
      </c>
      <c r="B8776" s="4">
        <v>69</v>
      </c>
      <c r="C8776" s="4">
        <v>69</v>
      </c>
      <c r="D8776" s="4">
        <v>437</v>
      </c>
      <c r="E8776" s="4" t="s">
        <v>861</v>
      </c>
      <c r="F8776" s="12" t="s">
        <v>909</v>
      </c>
      <c r="G8776" s="4" t="s">
        <v>1759</v>
      </c>
      <c r="H8776" s="30">
        <v>0.88760499999999998</v>
      </c>
      <c r="I8776" s="31">
        <v>9.8287842584930262E-4</v>
      </c>
      <c r="J8776" s="4" t="s">
        <v>856</v>
      </c>
      <c r="K8776" s="4" t="s">
        <v>881</v>
      </c>
      <c r="L8776" s="4">
        <v>1</v>
      </c>
      <c r="M8776" s="4" t="s">
        <v>1447</v>
      </c>
      <c r="N8776" s="4"/>
    </row>
    <row r="8777" spans="1:14" hidden="1" x14ac:dyDescent="0.3">
      <c r="A8777" s="4" t="s">
        <v>603</v>
      </c>
      <c r="B8777" s="4">
        <v>69</v>
      </c>
      <c r="C8777" s="4">
        <v>69</v>
      </c>
      <c r="D8777" s="4">
        <v>437</v>
      </c>
      <c r="E8777" s="4" t="s">
        <v>861</v>
      </c>
      <c r="F8777" s="12" t="s">
        <v>910</v>
      </c>
      <c r="G8777" s="4" t="s">
        <v>1759</v>
      </c>
      <c r="H8777" s="30">
        <v>0.91134000000000004</v>
      </c>
      <c r="I8777" s="31">
        <v>1.6970562748477628E-3</v>
      </c>
      <c r="J8777" s="4" t="s">
        <v>856</v>
      </c>
      <c r="K8777" s="4" t="s">
        <v>881</v>
      </c>
      <c r="L8777" s="4">
        <v>1</v>
      </c>
      <c r="M8777" s="4" t="s">
        <v>1447</v>
      </c>
      <c r="N8777" s="4"/>
    </row>
    <row r="8778" spans="1:14" hidden="1" x14ac:dyDescent="0.3">
      <c r="A8778" s="4" t="s">
        <v>603</v>
      </c>
      <c r="B8778" s="4">
        <v>69</v>
      </c>
      <c r="C8778" s="4">
        <v>69</v>
      </c>
      <c r="D8778" s="4">
        <v>437</v>
      </c>
      <c r="E8778" s="4" t="s">
        <v>861</v>
      </c>
      <c r="F8778" s="12" t="s">
        <v>911</v>
      </c>
      <c r="G8778" s="4" t="s">
        <v>1759</v>
      </c>
      <c r="H8778" s="30">
        <v>0.89115999999999995</v>
      </c>
      <c r="I8778" s="31">
        <v>9.1923881554248907E-4</v>
      </c>
      <c r="J8778" s="4" t="s">
        <v>856</v>
      </c>
      <c r="K8778" s="4" t="s">
        <v>881</v>
      </c>
      <c r="L8778" s="4">
        <v>1</v>
      </c>
      <c r="M8778" s="4" t="s">
        <v>1447</v>
      </c>
      <c r="N8778" s="4"/>
    </row>
    <row r="8779" spans="1:14" hidden="1" x14ac:dyDescent="0.3">
      <c r="A8779" s="4" t="s">
        <v>603</v>
      </c>
      <c r="B8779" s="4">
        <v>69</v>
      </c>
      <c r="C8779" s="4">
        <v>69</v>
      </c>
      <c r="D8779" s="4">
        <v>437</v>
      </c>
      <c r="E8779" s="4" t="s">
        <v>861</v>
      </c>
      <c r="F8779" s="12" t="s">
        <v>916</v>
      </c>
      <c r="G8779" s="4" t="s">
        <v>1759</v>
      </c>
      <c r="H8779" s="82">
        <v>0.89679500000000001</v>
      </c>
      <c r="I8779" s="82">
        <v>2.5526554800834379E-3</v>
      </c>
      <c r="J8779" s="4" t="s">
        <v>856</v>
      </c>
      <c r="K8779" s="4" t="s">
        <v>881</v>
      </c>
      <c r="L8779" s="4">
        <v>1</v>
      </c>
      <c r="M8779" s="4" t="s">
        <v>1447</v>
      </c>
      <c r="N8779" s="4"/>
    </row>
    <row r="8780" spans="1:14" hidden="1" x14ac:dyDescent="0.3">
      <c r="A8780" s="4" t="s">
        <v>603</v>
      </c>
      <c r="B8780" s="4">
        <v>69</v>
      </c>
      <c r="C8780" s="4">
        <v>69</v>
      </c>
      <c r="D8780" s="4">
        <v>437</v>
      </c>
      <c r="E8780" s="4" t="s">
        <v>861</v>
      </c>
      <c r="F8780" s="12" t="s">
        <v>921</v>
      </c>
      <c r="G8780" s="4" t="s">
        <v>1759</v>
      </c>
      <c r="H8780" s="82">
        <v>0.88356499999999993</v>
      </c>
      <c r="I8780" s="82">
        <v>4.6881179592668278E-3</v>
      </c>
      <c r="J8780" s="4" t="s">
        <v>856</v>
      </c>
      <c r="K8780" s="4" t="s">
        <v>881</v>
      </c>
      <c r="L8780" s="4">
        <v>1</v>
      </c>
      <c r="M8780" s="4" t="s">
        <v>1447</v>
      </c>
      <c r="N8780" s="4"/>
    </row>
    <row r="8781" spans="1:14" hidden="1" x14ac:dyDescent="0.3">
      <c r="A8781" s="4" t="s">
        <v>603</v>
      </c>
      <c r="B8781" s="4">
        <v>69</v>
      </c>
      <c r="C8781" s="4">
        <v>69</v>
      </c>
      <c r="D8781" s="4">
        <v>437</v>
      </c>
      <c r="E8781" s="4" t="s">
        <v>861</v>
      </c>
      <c r="F8781" s="12" t="s">
        <v>1144</v>
      </c>
      <c r="G8781" s="4" t="s">
        <v>1759</v>
      </c>
      <c r="H8781" s="82">
        <v>0.85997999999999997</v>
      </c>
      <c r="I8781" s="82">
        <v>3.139554108468271E-3</v>
      </c>
      <c r="J8781" s="4" t="s">
        <v>856</v>
      </c>
      <c r="K8781" s="4" t="s">
        <v>881</v>
      </c>
      <c r="L8781" s="4">
        <v>1</v>
      </c>
      <c r="M8781" s="4" t="s">
        <v>1447</v>
      </c>
      <c r="N8781" s="4"/>
    </row>
    <row r="8782" spans="1:14" hidden="1" x14ac:dyDescent="0.3">
      <c r="A8782" s="4" t="s">
        <v>603</v>
      </c>
      <c r="B8782" s="4">
        <v>69</v>
      </c>
      <c r="C8782" s="4">
        <v>69</v>
      </c>
      <c r="D8782" s="4">
        <v>437</v>
      </c>
      <c r="E8782" s="4" t="s">
        <v>861</v>
      </c>
      <c r="F8782" s="12" t="s">
        <v>1148</v>
      </c>
      <c r="G8782" s="4" t="s">
        <v>1759</v>
      </c>
      <c r="H8782" s="82">
        <v>0.88244499999999992</v>
      </c>
      <c r="I8782" s="82">
        <v>4.5466966030295337E-3</v>
      </c>
      <c r="J8782" s="4" t="s">
        <v>856</v>
      </c>
      <c r="K8782" s="4" t="s">
        <v>881</v>
      </c>
      <c r="L8782" s="4">
        <v>1</v>
      </c>
      <c r="M8782" s="4" t="s">
        <v>1447</v>
      </c>
      <c r="N8782" s="4"/>
    </row>
    <row r="8783" spans="1:14" hidden="1" x14ac:dyDescent="0.3">
      <c r="A8783" s="4" t="s">
        <v>603</v>
      </c>
      <c r="B8783" s="4">
        <v>69</v>
      </c>
      <c r="C8783" s="4">
        <v>69</v>
      </c>
      <c r="D8783" s="4">
        <v>437</v>
      </c>
      <c r="E8783" s="4" t="s">
        <v>861</v>
      </c>
      <c r="F8783" s="12" t="s">
        <v>1152</v>
      </c>
      <c r="G8783" s="4" t="s">
        <v>1759</v>
      </c>
      <c r="H8783" s="82">
        <v>0.87670999999999999</v>
      </c>
      <c r="I8783" s="83">
        <v>7.1134942187366379E-3</v>
      </c>
      <c r="J8783" s="4" t="s">
        <v>856</v>
      </c>
      <c r="K8783" s="4" t="s">
        <v>881</v>
      </c>
      <c r="L8783" s="4">
        <v>1</v>
      </c>
      <c r="M8783" s="4" t="s">
        <v>1447</v>
      </c>
      <c r="N8783" s="4"/>
    </row>
    <row r="8784" spans="1:14" hidden="1" x14ac:dyDescent="0.3">
      <c r="A8784" s="4" t="s">
        <v>603</v>
      </c>
      <c r="B8784" s="4">
        <v>69</v>
      </c>
      <c r="C8784" s="4">
        <v>69</v>
      </c>
      <c r="D8784" s="4">
        <v>437</v>
      </c>
      <c r="E8784" s="4" t="s">
        <v>861</v>
      </c>
      <c r="F8784" s="12" t="s">
        <v>1157</v>
      </c>
      <c r="G8784" s="4" t="s">
        <v>1759</v>
      </c>
      <c r="H8784" s="82">
        <v>0.84702499999999992</v>
      </c>
      <c r="I8784" s="82">
        <v>1.648265906945846E-2</v>
      </c>
      <c r="J8784" s="4" t="s">
        <v>856</v>
      </c>
      <c r="K8784" s="4" t="s">
        <v>881</v>
      </c>
      <c r="L8784" s="4">
        <v>1</v>
      </c>
      <c r="M8784" s="4" t="s">
        <v>1447</v>
      </c>
      <c r="N8784" s="4"/>
    </row>
    <row r="8785" spans="1:14" hidden="1" x14ac:dyDescent="0.3">
      <c r="A8785" s="4" t="s">
        <v>603</v>
      </c>
      <c r="B8785" s="4">
        <v>69</v>
      </c>
      <c r="C8785" s="4">
        <v>69</v>
      </c>
      <c r="D8785" s="4">
        <v>437</v>
      </c>
      <c r="E8785" s="4" t="s">
        <v>861</v>
      </c>
      <c r="F8785" s="4" t="s">
        <v>922</v>
      </c>
      <c r="G8785" s="4" t="s">
        <v>967</v>
      </c>
      <c r="H8785" s="30">
        <v>3.6194999999999998E-2</v>
      </c>
      <c r="I8785" s="38">
        <v>2.280419369326616E-2</v>
      </c>
      <c r="J8785" s="4" t="s">
        <v>856</v>
      </c>
      <c r="K8785" s="4" t="s">
        <v>881</v>
      </c>
      <c r="L8785" s="4">
        <v>1</v>
      </c>
      <c r="M8785" s="4" t="s">
        <v>1447</v>
      </c>
      <c r="N8785" s="4"/>
    </row>
    <row r="8786" spans="1:14" hidden="1" x14ac:dyDescent="0.3">
      <c r="A8786" s="4" t="s">
        <v>603</v>
      </c>
      <c r="B8786" s="4">
        <v>69</v>
      </c>
      <c r="C8786" s="4">
        <v>69</v>
      </c>
      <c r="D8786" s="4">
        <v>437</v>
      </c>
      <c r="E8786" s="4" t="s">
        <v>861</v>
      </c>
      <c r="F8786" s="4" t="s">
        <v>904</v>
      </c>
      <c r="G8786" s="4" t="s">
        <v>967</v>
      </c>
      <c r="H8786" s="30">
        <v>4.4670000000000001E-2</v>
      </c>
      <c r="I8786" s="38">
        <v>2.6488220023248077E-2</v>
      </c>
      <c r="J8786" s="4" t="s">
        <v>856</v>
      </c>
      <c r="K8786" s="4" t="s">
        <v>881</v>
      </c>
      <c r="L8786" s="4">
        <v>1</v>
      </c>
      <c r="M8786" s="4" t="s">
        <v>1447</v>
      </c>
      <c r="N8786" s="4"/>
    </row>
    <row r="8787" spans="1:14" hidden="1" x14ac:dyDescent="0.3">
      <c r="A8787" s="4" t="s">
        <v>603</v>
      </c>
      <c r="B8787" s="4">
        <v>69</v>
      </c>
      <c r="C8787" s="4">
        <v>69</v>
      </c>
      <c r="D8787" s="4">
        <v>437</v>
      </c>
      <c r="E8787" s="4" t="s">
        <v>861</v>
      </c>
      <c r="F8787" s="4" t="s">
        <v>905</v>
      </c>
      <c r="G8787" s="4" t="s">
        <v>967</v>
      </c>
      <c r="H8787" s="30">
        <v>7.1205000000000004E-2</v>
      </c>
      <c r="I8787" s="38">
        <v>3.4188612870369547E-2</v>
      </c>
      <c r="J8787" s="4" t="s">
        <v>856</v>
      </c>
      <c r="K8787" s="4" t="s">
        <v>881</v>
      </c>
      <c r="L8787" s="4">
        <v>1</v>
      </c>
      <c r="M8787" s="4" t="s">
        <v>1447</v>
      </c>
      <c r="N8787" s="4"/>
    </row>
    <row r="8788" spans="1:14" hidden="1" x14ac:dyDescent="0.3">
      <c r="A8788" s="4" t="s">
        <v>603</v>
      </c>
      <c r="B8788" s="4">
        <v>69</v>
      </c>
      <c r="C8788" s="4">
        <v>69</v>
      </c>
      <c r="D8788" s="4">
        <v>437</v>
      </c>
      <c r="E8788" s="4" t="s">
        <v>861</v>
      </c>
      <c r="F8788" s="4" t="s">
        <v>906</v>
      </c>
      <c r="G8788" s="4" t="s">
        <v>967</v>
      </c>
      <c r="H8788" s="30">
        <v>6.2330000000000003E-2</v>
      </c>
      <c r="I8788" s="38">
        <v>1.2162236636408589E-2</v>
      </c>
      <c r="J8788" s="4" t="s">
        <v>856</v>
      </c>
      <c r="K8788" s="4" t="s">
        <v>881</v>
      </c>
      <c r="L8788" s="4">
        <v>1</v>
      </c>
      <c r="M8788" s="4" t="s">
        <v>1447</v>
      </c>
      <c r="N8788" s="4"/>
    </row>
    <row r="8789" spans="1:14" hidden="1" x14ac:dyDescent="0.3">
      <c r="A8789" s="4" t="s">
        <v>603</v>
      </c>
      <c r="B8789" s="4">
        <v>69</v>
      </c>
      <c r="C8789" s="4">
        <v>69</v>
      </c>
      <c r="D8789" s="4">
        <v>437</v>
      </c>
      <c r="E8789" s="4" t="s">
        <v>861</v>
      </c>
      <c r="F8789" s="4" t="s">
        <v>903</v>
      </c>
      <c r="G8789" s="4" t="s">
        <v>967</v>
      </c>
      <c r="H8789" s="30">
        <v>3.0260000000000002E-2</v>
      </c>
      <c r="I8789" s="38">
        <v>8.8105504935843855E-3</v>
      </c>
      <c r="J8789" s="4" t="s">
        <v>856</v>
      </c>
      <c r="K8789" s="4" t="s">
        <v>881</v>
      </c>
      <c r="L8789" s="4">
        <v>1</v>
      </c>
      <c r="M8789" s="4" t="s">
        <v>1447</v>
      </c>
      <c r="N8789" s="4"/>
    </row>
    <row r="8790" spans="1:14" hidden="1" x14ac:dyDescent="0.3">
      <c r="A8790" s="4" t="s">
        <v>603</v>
      </c>
      <c r="B8790" s="4">
        <v>69</v>
      </c>
      <c r="C8790" s="4">
        <v>69</v>
      </c>
      <c r="D8790" s="4">
        <v>437</v>
      </c>
      <c r="E8790" s="4" t="s">
        <v>861</v>
      </c>
      <c r="F8790" s="4" t="s">
        <v>907</v>
      </c>
      <c r="G8790" s="4" t="s">
        <v>967</v>
      </c>
      <c r="H8790" s="30">
        <v>6.0545000000000002E-2</v>
      </c>
      <c r="I8790" s="38">
        <v>5.0353073888294048E-2</v>
      </c>
      <c r="J8790" s="4" t="s">
        <v>856</v>
      </c>
      <c r="K8790" s="4" t="s">
        <v>881</v>
      </c>
      <c r="L8790" s="4">
        <v>1</v>
      </c>
      <c r="M8790" s="4" t="s">
        <v>1447</v>
      </c>
      <c r="N8790" s="4"/>
    </row>
    <row r="8791" spans="1:14" hidden="1" x14ac:dyDescent="0.3">
      <c r="A8791" s="4" t="s">
        <v>603</v>
      </c>
      <c r="B8791" s="4">
        <v>69</v>
      </c>
      <c r="C8791" s="4">
        <v>69</v>
      </c>
      <c r="D8791" s="4">
        <v>437</v>
      </c>
      <c r="E8791" s="4" t="s">
        <v>861</v>
      </c>
      <c r="F8791" s="4" t="s">
        <v>908</v>
      </c>
      <c r="G8791" s="4" t="s">
        <v>967</v>
      </c>
      <c r="H8791" s="30">
        <v>6.1170000000000002E-2</v>
      </c>
      <c r="I8791" s="38" t="s">
        <v>1451</v>
      </c>
      <c r="J8791" s="4" t="s">
        <v>856</v>
      </c>
      <c r="K8791" s="4"/>
      <c r="L8791" s="4">
        <v>1</v>
      </c>
      <c r="M8791" s="4" t="s">
        <v>1447</v>
      </c>
      <c r="N8791" s="4"/>
    </row>
    <row r="8792" spans="1:14" hidden="1" x14ac:dyDescent="0.3">
      <c r="A8792" s="4" t="s">
        <v>603</v>
      </c>
      <c r="B8792" s="4">
        <v>69</v>
      </c>
      <c r="C8792" s="4">
        <v>69</v>
      </c>
      <c r="D8792" s="4">
        <v>437</v>
      </c>
      <c r="E8792" s="4" t="s">
        <v>861</v>
      </c>
      <c r="F8792" s="4" t="s">
        <v>909</v>
      </c>
      <c r="G8792" s="4" t="s">
        <v>967</v>
      </c>
      <c r="H8792" s="30">
        <v>6.8019999999999997E-2</v>
      </c>
      <c r="I8792" s="38">
        <v>5.2594602384655402E-2</v>
      </c>
      <c r="J8792" s="4" t="s">
        <v>856</v>
      </c>
      <c r="K8792" s="4" t="s">
        <v>881</v>
      </c>
      <c r="L8792" s="4">
        <v>1</v>
      </c>
      <c r="M8792" s="4" t="s">
        <v>1447</v>
      </c>
      <c r="N8792" s="4"/>
    </row>
    <row r="8793" spans="1:14" hidden="1" x14ac:dyDescent="0.3">
      <c r="A8793" s="4" t="s">
        <v>603</v>
      </c>
      <c r="B8793" s="4">
        <v>69</v>
      </c>
      <c r="C8793" s="4">
        <v>69</v>
      </c>
      <c r="D8793" s="4">
        <v>437</v>
      </c>
      <c r="E8793" s="4" t="s">
        <v>861</v>
      </c>
      <c r="F8793" s="4" t="s">
        <v>910</v>
      </c>
      <c r="G8793" s="4" t="s">
        <v>967</v>
      </c>
      <c r="H8793" s="30">
        <v>4.2624999999999996E-2</v>
      </c>
      <c r="I8793" s="38">
        <v>5.8053466735415562E-3</v>
      </c>
      <c r="J8793" s="4" t="s">
        <v>856</v>
      </c>
      <c r="K8793" s="4" t="s">
        <v>881</v>
      </c>
      <c r="L8793" s="4">
        <v>1</v>
      </c>
      <c r="M8793" s="4" t="s">
        <v>1447</v>
      </c>
      <c r="N8793" s="4"/>
    </row>
    <row r="8794" spans="1:14" hidden="1" x14ac:dyDescent="0.3">
      <c r="A8794" s="4" t="s">
        <v>603</v>
      </c>
      <c r="B8794" s="4">
        <v>69</v>
      </c>
      <c r="C8794" s="4">
        <v>69</v>
      </c>
      <c r="D8794" s="4">
        <v>437</v>
      </c>
      <c r="E8794" s="4" t="s">
        <v>861</v>
      </c>
      <c r="F8794" s="4" t="s">
        <v>911</v>
      </c>
      <c r="G8794" s="4" t="s">
        <v>967</v>
      </c>
      <c r="H8794" s="30">
        <v>2.5495E-2</v>
      </c>
      <c r="I8794" s="38">
        <v>9.2630988335437635E-4</v>
      </c>
      <c r="J8794" s="4" t="s">
        <v>856</v>
      </c>
      <c r="K8794" s="4" t="s">
        <v>881</v>
      </c>
      <c r="L8794" s="4">
        <v>1</v>
      </c>
      <c r="M8794" s="4" t="s">
        <v>1447</v>
      </c>
      <c r="N8794" s="4"/>
    </row>
    <row r="8795" spans="1:14" hidden="1" x14ac:dyDescent="0.3">
      <c r="A8795" s="4" t="s">
        <v>603</v>
      </c>
      <c r="B8795" s="4">
        <v>69</v>
      </c>
      <c r="C8795" s="4">
        <v>69</v>
      </c>
      <c r="D8795" s="4">
        <v>437</v>
      </c>
      <c r="E8795" s="4" t="s">
        <v>861</v>
      </c>
      <c r="F8795" s="4" t="s">
        <v>916</v>
      </c>
      <c r="G8795" s="4" t="s">
        <v>967</v>
      </c>
      <c r="H8795" s="30">
        <v>4.2564999999999999E-2</v>
      </c>
      <c r="I8795" s="39">
        <v>1.3498668452851184E-2</v>
      </c>
      <c r="J8795" s="4" t="s">
        <v>856</v>
      </c>
      <c r="K8795" s="4" t="s">
        <v>881</v>
      </c>
      <c r="L8795" s="4">
        <v>1</v>
      </c>
      <c r="M8795" s="4" t="s">
        <v>1447</v>
      </c>
      <c r="N8795" s="4"/>
    </row>
    <row r="8796" spans="1:14" hidden="1" x14ac:dyDescent="0.3">
      <c r="A8796" s="4" t="s">
        <v>603</v>
      </c>
      <c r="B8796" s="4">
        <v>69</v>
      </c>
      <c r="C8796" s="4">
        <v>69</v>
      </c>
      <c r="D8796" s="4">
        <v>437</v>
      </c>
      <c r="E8796" s="4" t="s">
        <v>861</v>
      </c>
      <c r="F8796" s="4" t="s">
        <v>921</v>
      </c>
      <c r="G8796" s="4" t="s">
        <v>967</v>
      </c>
      <c r="H8796" s="30">
        <v>3.4845000000000001E-2</v>
      </c>
      <c r="I8796" s="39">
        <v>8.5559920523572443E-4</v>
      </c>
      <c r="J8796" s="4" t="s">
        <v>856</v>
      </c>
      <c r="K8796" s="4" t="s">
        <v>881</v>
      </c>
      <c r="L8796" s="4">
        <v>1</v>
      </c>
      <c r="M8796" s="4" t="s">
        <v>1447</v>
      </c>
      <c r="N8796" s="4"/>
    </row>
    <row r="8797" spans="1:14" hidden="1" x14ac:dyDescent="0.3">
      <c r="A8797" s="4" t="s">
        <v>603</v>
      </c>
      <c r="B8797" s="4">
        <v>69</v>
      </c>
      <c r="C8797" s="4">
        <v>69</v>
      </c>
      <c r="D8797" s="4">
        <v>437</v>
      </c>
      <c r="E8797" s="4" t="s">
        <v>861</v>
      </c>
      <c r="F8797" s="4" t="s">
        <v>1144</v>
      </c>
      <c r="G8797" s="4" t="s">
        <v>967</v>
      </c>
      <c r="H8797" s="30">
        <v>2.3199999999999998E-2</v>
      </c>
      <c r="I8797" s="39">
        <v>1.2445079348883245E-3</v>
      </c>
      <c r="J8797" s="4" t="s">
        <v>856</v>
      </c>
      <c r="K8797" s="4" t="s">
        <v>881</v>
      </c>
      <c r="L8797" s="4">
        <v>1</v>
      </c>
      <c r="M8797" s="4" t="s">
        <v>1447</v>
      </c>
      <c r="N8797" s="4"/>
    </row>
    <row r="8798" spans="1:14" hidden="1" x14ac:dyDescent="0.3">
      <c r="A8798" s="4" t="s">
        <v>603</v>
      </c>
      <c r="B8798" s="4">
        <v>69</v>
      </c>
      <c r="C8798" s="4">
        <v>69</v>
      </c>
      <c r="D8798" s="4">
        <v>437</v>
      </c>
      <c r="E8798" s="4" t="s">
        <v>861</v>
      </c>
      <c r="F8798" s="4" t="s">
        <v>1148</v>
      </c>
      <c r="G8798" s="4" t="s">
        <v>967</v>
      </c>
      <c r="H8798" s="30">
        <v>2.5114999999999998E-2</v>
      </c>
      <c r="I8798" s="39">
        <v>1.3583521266593577E-2</v>
      </c>
      <c r="J8798" s="4" t="s">
        <v>856</v>
      </c>
      <c r="K8798" s="4" t="s">
        <v>881</v>
      </c>
      <c r="L8798" s="4">
        <v>1</v>
      </c>
      <c r="M8798" s="4" t="s">
        <v>1447</v>
      </c>
      <c r="N8798" s="4"/>
    </row>
    <row r="8799" spans="1:14" hidden="1" x14ac:dyDescent="0.3">
      <c r="A8799" s="4" t="s">
        <v>603</v>
      </c>
      <c r="B8799" s="4">
        <v>69</v>
      </c>
      <c r="C8799" s="4">
        <v>69</v>
      </c>
      <c r="D8799" s="4">
        <v>437</v>
      </c>
      <c r="E8799" s="4" t="s">
        <v>861</v>
      </c>
      <c r="F8799" s="4" t="s">
        <v>1152</v>
      </c>
      <c r="G8799" s="4" t="s">
        <v>967</v>
      </c>
      <c r="H8799" s="30">
        <v>1.924E-2</v>
      </c>
      <c r="I8799" s="38" t="s">
        <v>1451</v>
      </c>
      <c r="J8799" s="4" t="s">
        <v>856</v>
      </c>
      <c r="K8799" s="4"/>
      <c r="L8799" s="4">
        <v>1</v>
      </c>
      <c r="M8799" s="4" t="s">
        <v>1447</v>
      </c>
      <c r="N8799" s="4"/>
    </row>
    <row r="8800" spans="1:14" hidden="1" x14ac:dyDescent="0.3">
      <c r="A8800" s="4" t="s">
        <v>603</v>
      </c>
      <c r="B8800" s="4">
        <v>69</v>
      </c>
      <c r="C8800" s="4">
        <v>69</v>
      </c>
      <c r="D8800" s="4">
        <v>437</v>
      </c>
      <c r="E8800" s="4" t="s">
        <v>861</v>
      </c>
      <c r="F8800" s="4" t="s">
        <v>1157</v>
      </c>
      <c r="G8800" s="4" t="s">
        <v>967</v>
      </c>
      <c r="H8800" s="30">
        <v>1.7815000000000001E-2</v>
      </c>
      <c r="I8800" s="39">
        <v>1.8476700192404487E-2</v>
      </c>
      <c r="J8800" s="4" t="s">
        <v>856</v>
      </c>
      <c r="K8800" s="4" t="s">
        <v>881</v>
      </c>
      <c r="L8800" s="4">
        <v>1</v>
      </c>
      <c r="M8800" s="4" t="s">
        <v>1447</v>
      </c>
      <c r="N8800" s="4"/>
    </row>
    <row r="8801" spans="1:14" hidden="1" x14ac:dyDescent="0.3">
      <c r="A8801" s="4" t="s">
        <v>603</v>
      </c>
      <c r="B8801" s="4">
        <v>69</v>
      </c>
      <c r="C8801" s="4">
        <v>69</v>
      </c>
      <c r="D8801" s="4">
        <v>437</v>
      </c>
      <c r="E8801" s="4" t="s">
        <v>861</v>
      </c>
      <c r="F8801" s="4" t="s">
        <v>922</v>
      </c>
      <c r="G8801" s="4" t="s">
        <v>1351</v>
      </c>
      <c r="H8801" s="30">
        <v>0</v>
      </c>
      <c r="I8801" s="4"/>
      <c r="J8801" s="4" t="s">
        <v>856</v>
      </c>
      <c r="K8801" s="4"/>
      <c r="L8801" s="4">
        <v>1</v>
      </c>
      <c r="M8801" s="4" t="s">
        <v>1447</v>
      </c>
      <c r="N8801" s="4"/>
    </row>
    <row r="8802" spans="1:14" hidden="1" x14ac:dyDescent="0.3">
      <c r="A8802" s="4" t="s">
        <v>603</v>
      </c>
      <c r="B8802" s="4">
        <v>69</v>
      </c>
      <c r="C8802" s="4">
        <v>69</v>
      </c>
      <c r="D8802" s="4">
        <v>437</v>
      </c>
      <c r="E8802" s="4" t="s">
        <v>861</v>
      </c>
      <c r="F8802" s="4" t="s">
        <v>904</v>
      </c>
      <c r="G8802" s="4" t="s">
        <v>1351</v>
      </c>
      <c r="H8802" s="30">
        <v>0</v>
      </c>
      <c r="I8802" s="4"/>
      <c r="J8802" s="4" t="s">
        <v>856</v>
      </c>
      <c r="K8802" s="4"/>
      <c r="L8802" s="4">
        <v>1</v>
      </c>
      <c r="M8802" s="4" t="s">
        <v>1447</v>
      </c>
      <c r="N8802" s="4"/>
    </row>
    <row r="8803" spans="1:14" hidden="1" x14ac:dyDescent="0.3">
      <c r="A8803" s="4" t="s">
        <v>603</v>
      </c>
      <c r="B8803" s="4">
        <v>69</v>
      </c>
      <c r="C8803" s="4">
        <v>69</v>
      </c>
      <c r="D8803" s="4">
        <v>437</v>
      </c>
      <c r="E8803" s="4" t="s">
        <v>861</v>
      </c>
      <c r="F8803" s="4" t="s">
        <v>905</v>
      </c>
      <c r="G8803" s="4" t="s">
        <v>1351</v>
      </c>
      <c r="H8803" s="30">
        <v>0</v>
      </c>
      <c r="I8803" s="4"/>
      <c r="J8803" s="4" t="s">
        <v>856</v>
      </c>
      <c r="K8803" s="4"/>
      <c r="L8803" s="4">
        <v>1</v>
      </c>
      <c r="M8803" s="4" t="s">
        <v>1447</v>
      </c>
      <c r="N8803" s="4"/>
    </row>
    <row r="8804" spans="1:14" hidden="1" x14ac:dyDescent="0.3">
      <c r="A8804" s="4" t="s">
        <v>603</v>
      </c>
      <c r="B8804" s="4">
        <v>69</v>
      </c>
      <c r="C8804" s="4">
        <v>69</v>
      </c>
      <c r="D8804" s="4">
        <v>437</v>
      </c>
      <c r="E8804" s="4" t="s">
        <v>861</v>
      </c>
      <c r="F8804" s="4" t="s">
        <v>906</v>
      </c>
      <c r="G8804" s="4" t="s">
        <v>1351</v>
      </c>
      <c r="H8804" s="30">
        <v>0</v>
      </c>
      <c r="I8804" s="4"/>
      <c r="J8804" s="4" t="s">
        <v>856</v>
      </c>
      <c r="K8804" s="4"/>
      <c r="L8804" s="4">
        <v>1</v>
      </c>
      <c r="M8804" s="4" t="s">
        <v>1447</v>
      </c>
      <c r="N8804" s="4"/>
    </row>
    <row r="8805" spans="1:14" hidden="1" x14ac:dyDescent="0.3">
      <c r="A8805" s="4" t="s">
        <v>603</v>
      </c>
      <c r="B8805" s="4">
        <v>69</v>
      </c>
      <c r="C8805" s="4">
        <v>69</v>
      </c>
      <c r="D8805" s="4">
        <v>437</v>
      </c>
      <c r="E8805" s="4" t="s">
        <v>861</v>
      </c>
      <c r="F8805" s="4" t="s">
        <v>903</v>
      </c>
      <c r="G8805" s="4" t="s">
        <v>1351</v>
      </c>
      <c r="H8805" s="30">
        <v>0</v>
      </c>
      <c r="I8805" s="4"/>
      <c r="J8805" s="4" t="s">
        <v>856</v>
      </c>
      <c r="K8805" s="4"/>
      <c r="L8805" s="4">
        <v>1</v>
      </c>
      <c r="M8805" s="4" t="s">
        <v>1447</v>
      </c>
      <c r="N8805" s="4"/>
    </row>
    <row r="8806" spans="1:14" hidden="1" x14ac:dyDescent="0.3">
      <c r="A8806" s="4" t="s">
        <v>603</v>
      </c>
      <c r="B8806" s="4">
        <v>69</v>
      </c>
      <c r="C8806" s="4">
        <v>69</v>
      </c>
      <c r="D8806" s="4">
        <v>437</v>
      </c>
      <c r="E8806" s="4" t="s">
        <v>861</v>
      </c>
      <c r="F8806" s="4" t="s">
        <v>907</v>
      </c>
      <c r="G8806" s="4" t="s">
        <v>1351</v>
      </c>
      <c r="H8806" s="30">
        <v>0</v>
      </c>
      <c r="I8806" s="4"/>
      <c r="J8806" s="4" t="s">
        <v>856</v>
      </c>
      <c r="K8806" s="4"/>
      <c r="L8806" s="4">
        <v>1</v>
      </c>
      <c r="M8806" s="4" t="s">
        <v>1447</v>
      </c>
      <c r="N8806" s="4"/>
    </row>
    <row r="8807" spans="1:14" hidden="1" x14ac:dyDescent="0.3">
      <c r="A8807" s="4" t="s">
        <v>603</v>
      </c>
      <c r="B8807" s="4">
        <v>69</v>
      </c>
      <c r="C8807" s="4">
        <v>69</v>
      </c>
      <c r="D8807" s="4">
        <v>437</v>
      </c>
      <c r="E8807" s="4" t="s">
        <v>861</v>
      </c>
      <c r="F8807" s="4" t="s">
        <v>908</v>
      </c>
      <c r="G8807" s="4" t="s">
        <v>1351</v>
      </c>
      <c r="H8807" s="30">
        <v>0</v>
      </c>
      <c r="I8807" s="4"/>
      <c r="J8807" s="4" t="s">
        <v>856</v>
      </c>
      <c r="K8807" s="4"/>
      <c r="L8807" s="4">
        <v>1</v>
      </c>
      <c r="M8807" s="4" t="s">
        <v>1447</v>
      </c>
      <c r="N8807" s="4"/>
    </row>
    <row r="8808" spans="1:14" hidden="1" x14ac:dyDescent="0.3">
      <c r="A8808" s="4" t="s">
        <v>603</v>
      </c>
      <c r="B8808" s="4">
        <v>69</v>
      </c>
      <c r="C8808" s="4">
        <v>69</v>
      </c>
      <c r="D8808" s="4">
        <v>437</v>
      </c>
      <c r="E8808" s="4" t="s">
        <v>861</v>
      </c>
      <c r="F8808" s="4" t="s">
        <v>909</v>
      </c>
      <c r="G8808" s="4" t="s">
        <v>1351</v>
      </c>
      <c r="H8808" s="30">
        <v>0</v>
      </c>
      <c r="I8808" s="4"/>
      <c r="J8808" s="4" t="s">
        <v>856</v>
      </c>
      <c r="K8808" s="4"/>
      <c r="L8808" s="4">
        <v>1</v>
      </c>
      <c r="M8808" s="4" t="s">
        <v>1447</v>
      </c>
      <c r="N8808" s="4"/>
    </row>
    <row r="8809" spans="1:14" hidden="1" x14ac:dyDescent="0.3">
      <c r="A8809" s="4" t="s">
        <v>603</v>
      </c>
      <c r="B8809" s="4">
        <v>69</v>
      </c>
      <c r="C8809" s="4">
        <v>69</v>
      </c>
      <c r="D8809" s="4">
        <v>437</v>
      </c>
      <c r="E8809" s="4" t="s">
        <v>861</v>
      </c>
      <c r="F8809" s="4" t="s">
        <v>910</v>
      </c>
      <c r="G8809" s="4" t="s">
        <v>1351</v>
      </c>
      <c r="H8809" s="30">
        <v>0</v>
      </c>
      <c r="I8809" s="4"/>
      <c r="J8809" s="4" t="s">
        <v>856</v>
      </c>
      <c r="K8809" s="4"/>
      <c r="L8809" s="4">
        <v>1</v>
      </c>
      <c r="M8809" s="4" t="s">
        <v>1447</v>
      </c>
      <c r="N8809" s="4"/>
    </row>
    <row r="8810" spans="1:14" hidden="1" x14ac:dyDescent="0.3">
      <c r="A8810" s="4" t="s">
        <v>603</v>
      </c>
      <c r="B8810" s="4">
        <v>69</v>
      </c>
      <c r="C8810" s="4">
        <v>69</v>
      </c>
      <c r="D8810" s="4">
        <v>437</v>
      </c>
      <c r="E8810" s="4" t="s">
        <v>861</v>
      </c>
      <c r="F8810" s="4" t="s">
        <v>911</v>
      </c>
      <c r="G8810" s="4" t="s">
        <v>1351</v>
      </c>
      <c r="H8810" s="30">
        <v>0</v>
      </c>
      <c r="I8810" s="4"/>
      <c r="J8810" s="4" t="s">
        <v>856</v>
      </c>
      <c r="K8810" s="4"/>
      <c r="L8810" s="4">
        <v>1</v>
      </c>
      <c r="M8810" s="4" t="s">
        <v>1447</v>
      </c>
      <c r="N8810" s="4"/>
    </row>
    <row r="8811" spans="1:14" hidden="1" x14ac:dyDescent="0.3">
      <c r="A8811" s="4" t="s">
        <v>603</v>
      </c>
      <c r="B8811" s="4">
        <v>69</v>
      </c>
      <c r="C8811" s="4">
        <v>69</v>
      </c>
      <c r="D8811" s="4">
        <v>437</v>
      </c>
      <c r="E8811" s="4" t="s">
        <v>861</v>
      </c>
      <c r="F8811" s="4" t="s">
        <v>916</v>
      </c>
      <c r="G8811" s="4" t="s">
        <v>1351</v>
      </c>
      <c r="H8811" s="30">
        <v>0</v>
      </c>
      <c r="I8811" s="4"/>
      <c r="J8811" s="4" t="s">
        <v>856</v>
      </c>
      <c r="K8811" s="4"/>
      <c r="L8811" s="4">
        <v>1</v>
      </c>
      <c r="M8811" s="4" t="s">
        <v>1447</v>
      </c>
      <c r="N8811" s="4"/>
    </row>
    <row r="8812" spans="1:14" hidden="1" x14ac:dyDescent="0.3">
      <c r="A8812" s="4" t="s">
        <v>603</v>
      </c>
      <c r="B8812" s="4">
        <v>69</v>
      </c>
      <c r="C8812" s="4">
        <v>69</v>
      </c>
      <c r="D8812" s="4">
        <v>437</v>
      </c>
      <c r="E8812" s="4" t="s">
        <v>861</v>
      </c>
      <c r="F8812" s="4" t="s">
        <v>921</v>
      </c>
      <c r="G8812" s="4" t="s">
        <v>1351</v>
      </c>
      <c r="H8812" s="30">
        <v>0</v>
      </c>
      <c r="I8812" s="4"/>
      <c r="J8812" s="4" t="s">
        <v>856</v>
      </c>
      <c r="K8812" s="4"/>
      <c r="L8812" s="4">
        <v>1</v>
      </c>
      <c r="M8812" s="4" t="s">
        <v>1447</v>
      </c>
      <c r="N8812" s="4"/>
    </row>
    <row r="8813" spans="1:14" hidden="1" x14ac:dyDescent="0.3">
      <c r="A8813" s="4" t="s">
        <v>603</v>
      </c>
      <c r="B8813" s="4">
        <v>69</v>
      </c>
      <c r="C8813" s="4">
        <v>69</v>
      </c>
      <c r="D8813" s="4">
        <v>437</v>
      </c>
      <c r="E8813" s="4" t="s">
        <v>861</v>
      </c>
      <c r="F8813" s="4" t="s">
        <v>1144</v>
      </c>
      <c r="G8813" s="4" t="s">
        <v>1351</v>
      </c>
      <c r="H8813" s="30">
        <v>0</v>
      </c>
      <c r="I8813" s="4"/>
      <c r="J8813" s="4" t="s">
        <v>856</v>
      </c>
      <c r="K8813" s="4"/>
      <c r="L8813" s="4">
        <v>1</v>
      </c>
      <c r="M8813" s="4" t="s">
        <v>1447</v>
      </c>
      <c r="N8813" s="4"/>
    </row>
    <row r="8814" spans="1:14" hidden="1" x14ac:dyDescent="0.3">
      <c r="A8814" s="4" t="s">
        <v>603</v>
      </c>
      <c r="B8814" s="4">
        <v>69</v>
      </c>
      <c r="C8814" s="4">
        <v>69</v>
      </c>
      <c r="D8814" s="4">
        <v>437</v>
      </c>
      <c r="E8814" s="4" t="s">
        <v>861</v>
      </c>
      <c r="F8814" s="4" t="s">
        <v>1148</v>
      </c>
      <c r="G8814" s="4" t="s">
        <v>1351</v>
      </c>
      <c r="H8814" s="30">
        <v>0</v>
      </c>
      <c r="I8814" s="4"/>
      <c r="J8814" s="4" t="s">
        <v>856</v>
      </c>
      <c r="K8814" s="4"/>
      <c r="L8814" s="4">
        <v>1</v>
      </c>
      <c r="M8814" s="4" t="s">
        <v>1447</v>
      </c>
      <c r="N8814" s="4"/>
    </row>
    <row r="8815" spans="1:14" hidden="1" x14ac:dyDescent="0.3">
      <c r="A8815" s="4" t="s">
        <v>603</v>
      </c>
      <c r="B8815" s="4">
        <v>69</v>
      </c>
      <c r="C8815" s="4">
        <v>69</v>
      </c>
      <c r="D8815" s="4">
        <v>437</v>
      </c>
      <c r="E8815" s="4" t="s">
        <v>861</v>
      </c>
      <c r="F8815" s="4" t="s">
        <v>1152</v>
      </c>
      <c r="G8815" s="4" t="s">
        <v>1351</v>
      </c>
      <c r="H8815" s="30">
        <v>0</v>
      </c>
      <c r="I8815" s="4"/>
      <c r="J8815" s="4" t="s">
        <v>856</v>
      </c>
      <c r="K8815" s="4"/>
      <c r="L8815" s="4">
        <v>1</v>
      </c>
      <c r="M8815" s="4" t="s">
        <v>1447</v>
      </c>
      <c r="N8815" s="4"/>
    </row>
    <row r="8816" spans="1:14" hidden="1" x14ac:dyDescent="0.3">
      <c r="A8816" s="4" t="s">
        <v>603</v>
      </c>
      <c r="B8816" s="4">
        <v>69</v>
      </c>
      <c r="C8816" s="4">
        <v>69</v>
      </c>
      <c r="D8816" s="4">
        <v>437</v>
      </c>
      <c r="E8816" s="4" t="s">
        <v>861</v>
      </c>
      <c r="F8816" s="4" t="s">
        <v>1157</v>
      </c>
      <c r="G8816" s="4" t="s">
        <v>1351</v>
      </c>
      <c r="H8816" s="30">
        <v>0</v>
      </c>
      <c r="I8816" s="4"/>
      <c r="J8816" s="4" t="s">
        <v>856</v>
      </c>
      <c r="K8816" s="4"/>
      <c r="L8816" s="4">
        <v>1</v>
      </c>
      <c r="M8816" s="4" t="s">
        <v>1447</v>
      </c>
      <c r="N8816" s="4"/>
    </row>
    <row r="8817" spans="1:14" hidden="1" x14ac:dyDescent="0.3">
      <c r="A8817" s="4" t="s">
        <v>603</v>
      </c>
      <c r="B8817" s="4">
        <v>69</v>
      </c>
      <c r="C8817" s="4">
        <v>69</v>
      </c>
      <c r="D8817" s="4">
        <v>437</v>
      </c>
      <c r="E8817" s="4" t="s">
        <v>861</v>
      </c>
      <c r="F8817" s="12" t="s">
        <v>922</v>
      </c>
      <c r="G8817" s="4" t="s">
        <v>963</v>
      </c>
      <c r="H8817" s="30">
        <v>1.546</v>
      </c>
      <c r="I8817" s="4"/>
      <c r="J8817" s="4" t="s">
        <v>856</v>
      </c>
      <c r="K8817" s="4"/>
      <c r="L8817" s="4">
        <v>1</v>
      </c>
      <c r="M8817" s="4" t="s">
        <v>1447</v>
      </c>
      <c r="N8817" s="4"/>
    </row>
    <row r="8818" spans="1:14" hidden="1" x14ac:dyDescent="0.3">
      <c r="A8818" s="4" t="s">
        <v>603</v>
      </c>
      <c r="B8818" s="4">
        <v>69</v>
      </c>
      <c r="C8818" s="4">
        <v>69</v>
      </c>
      <c r="D8818" s="4">
        <v>437</v>
      </c>
      <c r="E8818" s="4" t="s">
        <v>861</v>
      </c>
      <c r="F8818" s="12" t="s">
        <v>904</v>
      </c>
      <c r="G8818" s="4" t="s">
        <v>963</v>
      </c>
      <c r="H8818" s="30">
        <v>0</v>
      </c>
      <c r="I8818" s="4"/>
      <c r="J8818" s="4" t="s">
        <v>856</v>
      </c>
      <c r="K8818" s="4"/>
      <c r="L8818" s="4">
        <v>1</v>
      </c>
      <c r="M8818" s="4" t="s">
        <v>1447</v>
      </c>
      <c r="N8818" s="4"/>
    </row>
    <row r="8819" spans="1:14" hidden="1" x14ac:dyDescent="0.3">
      <c r="A8819" s="4" t="s">
        <v>603</v>
      </c>
      <c r="B8819" s="4">
        <v>69</v>
      </c>
      <c r="C8819" s="4">
        <v>69</v>
      </c>
      <c r="D8819" s="4">
        <v>437</v>
      </c>
      <c r="E8819" s="4" t="s">
        <v>861</v>
      </c>
      <c r="F8819" s="12" t="s">
        <v>905</v>
      </c>
      <c r="G8819" s="4" t="s">
        <v>963</v>
      </c>
      <c r="H8819" s="30">
        <v>0</v>
      </c>
      <c r="I8819" s="4"/>
      <c r="J8819" s="4" t="s">
        <v>856</v>
      </c>
      <c r="K8819" s="4"/>
      <c r="L8819" s="4">
        <v>1</v>
      </c>
      <c r="M8819" s="4" t="s">
        <v>1447</v>
      </c>
      <c r="N8819" s="4"/>
    </row>
    <row r="8820" spans="1:14" hidden="1" x14ac:dyDescent="0.3">
      <c r="A8820" s="4" t="s">
        <v>603</v>
      </c>
      <c r="B8820" s="4">
        <v>69</v>
      </c>
      <c r="C8820" s="4">
        <v>69</v>
      </c>
      <c r="D8820" s="4">
        <v>437</v>
      </c>
      <c r="E8820" s="4" t="s">
        <v>861</v>
      </c>
      <c r="F8820" s="12" t="s">
        <v>906</v>
      </c>
      <c r="G8820" s="4" t="s">
        <v>963</v>
      </c>
      <c r="H8820" s="30">
        <v>0</v>
      </c>
      <c r="I8820" s="4"/>
      <c r="J8820" s="4" t="s">
        <v>856</v>
      </c>
      <c r="K8820" s="4"/>
      <c r="L8820" s="4">
        <v>1</v>
      </c>
      <c r="M8820" s="4" t="s">
        <v>1447</v>
      </c>
      <c r="N8820" s="4"/>
    </row>
    <row r="8821" spans="1:14" hidden="1" x14ac:dyDescent="0.3">
      <c r="A8821" s="4" t="s">
        <v>603</v>
      </c>
      <c r="B8821" s="4">
        <v>69</v>
      </c>
      <c r="C8821" s="4">
        <v>69</v>
      </c>
      <c r="D8821" s="4">
        <v>437</v>
      </c>
      <c r="E8821" s="4" t="s">
        <v>861</v>
      </c>
      <c r="F8821" s="12" t="s">
        <v>903</v>
      </c>
      <c r="G8821" s="4" t="s">
        <v>963</v>
      </c>
      <c r="H8821" s="30">
        <v>0.64400000000000002</v>
      </c>
      <c r="I8821" s="4"/>
      <c r="J8821" s="4" t="s">
        <v>856</v>
      </c>
      <c r="K8821" s="4"/>
      <c r="L8821" s="4">
        <v>1</v>
      </c>
      <c r="M8821" s="4" t="s">
        <v>1447</v>
      </c>
      <c r="N8821" s="4"/>
    </row>
    <row r="8822" spans="1:14" hidden="1" x14ac:dyDescent="0.3">
      <c r="A8822" s="4" t="s">
        <v>603</v>
      </c>
      <c r="B8822" s="4">
        <v>69</v>
      </c>
      <c r="C8822" s="4">
        <v>69</v>
      </c>
      <c r="D8822" s="4">
        <v>437</v>
      </c>
      <c r="E8822" s="4" t="s">
        <v>861</v>
      </c>
      <c r="F8822" s="12" t="s">
        <v>907</v>
      </c>
      <c r="G8822" s="4" t="s">
        <v>963</v>
      </c>
      <c r="H8822" s="30">
        <v>1.6909999999999998</v>
      </c>
      <c r="I8822" s="4"/>
      <c r="J8822" s="4" t="s">
        <v>856</v>
      </c>
      <c r="K8822" s="4"/>
      <c r="L8822" s="4">
        <v>1</v>
      </c>
      <c r="M8822" s="4" t="s">
        <v>1447</v>
      </c>
      <c r="N8822" s="4"/>
    </row>
    <row r="8823" spans="1:14" hidden="1" x14ac:dyDescent="0.3">
      <c r="A8823" s="4" t="s">
        <v>603</v>
      </c>
      <c r="B8823" s="4">
        <v>69</v>
      </c>
      <c r="C8823" s="4">
        <v>69</v>
      </c>
      <c r="D8823" s="4">
        <v>437</v>
      </c>
      <c r="E8823" s="4" t="s">
        <v>861</v>
      </c>
      <c r="F8823" s="12" t="s">
        <v>908</v>
      </c>
      <c r="G8823" s="4" t="s">
        <v>963</v>
      </c>
      <c r="H8823" s="30">
        <v>1.7289999999999999</v>
      </c>
      <c r="I8823" s="4"/>
      <c r="J8823" s="4" t="s">
        <v>856</v>
      </c>
      <c r="K8823" s="4"/>
      <c r="L8823" s="4">
        <v>1</v>
      </c>
      <c r="M8823" s="4" t="s">
        <v>1447</v>
      </c>
      <c r="N8823" s="4"/>
    </row>
    <row r="8824" spans="1:14" hidden="1" x14ac:dyDescent="0.3">
      <c r="A8824" s="4" t="s">
        <v>603</v>
      </c>
      <c r="B8824" s="4">
        <v>69</v>
      </c>
      <c r="C8824" s="4">
        <v>69</v>
      </c>
      <c r="D8824" s="4">
        <v>437</v>
      </c>
      <c r="E8824" s="4" t="s">
        <v>861</v>
      </c>
      <c r="F8824" s="12" t="s">
        <v>909</v>
      </c>
      <c r="G8824" s="4" t="s">
        <v>963</v>
      </c>
      <c r="H8824" s="30">
        <v>0.61499999999999999</v>
      </c>
      <c r="I8824" s="4"/>
      <c r="J8824" s="4" t="s">
        <v>856</v>
      </c>
      <c r="K8824" s="4"/>
      <c r="L8824" s="4">
        <v>1</v>
      </c>
      <c r="M8824" s="4" t="s">
        <v>1447</v>
      </c>
      <c r="N8824" s="4"/>
    </row>
    <row r="8825" spans="1:14" hidden="1" x14ac:dyDescent="0.3">
      <c r="A8825" s="4" t="s">
        <v>603</v>
      </c>
      <c r="B8825" s="4">
        <v>69</v>
      </c>
      <c r="C8825" s="4">
        <v>69</v>
      </c>
      <c r="D8825" s="4">
        <v>437</v>
      </c>
      <c r="E8825" s="4" t="s">
        <v>861</v>
      </c>
      <c r="F8825" s="12" t="s">
        <v>910</v>
      </c>
      <c r="G8825" s="4" t="s">
        <v>963</v>
      </c>
      <c r="H8825" s="30">
        <v>1.7750000000000004</v>
      </c>
      <c r="I8825" s="4"/>
      <c r="J8825" s="4" t="s">
        <v>856</v>
      </c>
      <c r="K8825" s="4"/>
      <c r="L8825" s="4">
        <v>1</v>
      </c>
      <c r="M8825" s="4" t="s">
        <v>1447</v>
      </c>
      <c r="N8825" s="4"/>
    </row>
    <row r="8826" spans="1:14" hidden="1" x14ac:dyDescent="0.3">
      <c r="A8826" s="4" t="s">
        <v>603</v>
      </c>
      <c r="B8826" s="4">
        <v>69</v>
      </c>
      <c r="C8826" s="4">
        <v>69</v>
      </c>
      <c r="D8826" s="4">
        <v>437</v>
      </c>
      <c r="E8826" s="4" t="s">
        <v>861</v>
      </c>
      <c r="F8826" s="12" t="s">
        <v>911</v>
      </c>
      <c r="G8826" s="4" t="s">
        <v>963</v>
      </c>
      <c r="H8826" s="30">
        <v>0</v>
      </c>
      <c r="I8826" s="4"/>
      <c r="J8826" s="4" t="s">
        <v>856</v>
      </c>
      <c r="K8826" s="4"/>
      <c r="L8826" s="4">
        <v>1</v>
      </c>
      <c r="M8826" s="4" t="s">
        <v>1447</v>
      </c>
      <c r="N8826" s="4"/>
    </row>
    <row r="8827" spans="1:14" hidden="1" x14ac:dyDescent="0.3">
      <c r="A8827" s="4" t="s">
        <v>603</v>
      </c>
      <c r="B8827" s="4">
        <v>69</v>
      </c>
      <c r="C8827" s="4">
        <v>69</v>
      </c>
      <c r="D8827" s="4">
        <v>437</v>
      </c>
      <c r="E8827" s="4" t="s">
        <v>861</v>
      </c>
      <c r="F8827" s="12" t="s">
        <v>916</v>
      </c>
      <c r="G8827" s="4" t="s">
        <v>963</v>
      </c>
      <c r="H8827" s="30">
        <v>1.2049999999999998</v>
      </c>
      <c r="I8827" s="4"/>
      <c r="J8827" s="4" t="s">
        <v>856</v>
      </c>
      <c r="K8827" s="4"/>
      <c r="L8827" s="4">
        <v>1</v>
      </c>
      <c r="M8827" s="4" t="s">
        <v>1447</v>
      </c>
      <c r="N8827" s="4"/>
    </row>
    <row r="8828" spans="1:14" hidden="1" x14ac:dyDescent="0.3">
      <c r="A8828" s="4" t="s">
        <v>603</v>
      </c>
      <c r="B8828" s="4">
        <v>69</v>
      </c>
      <c r="C8828" s="4">
        <v>69</v>
      </c>
      <c r="D8828" s="4">
        <v>437</v>
      </c>
      <c r="E8828" s="4" t="s">
        <v>861</v>
      </c>
      <c r="F8828" s="12" t="s">
        <v>921</v>
      </c>
      <c r="G8828" s="4" t="s">
        <v>963</v>
      </c>
      <c r="H8828" s="30">
        <v>1.2610000000000001</v>
      </c>
      <c r="I8828" s="4"/>
      <c r="J8828" s="4" t="s">
        <v>856</v>
      </c>
      <c r="K8828" s="4"/>
      <c r="L8828" s="4">
        <v>1</v>
      </c>
      <c r="M8828" s="4" t="s">
        <v>1447</v>
      </c>
      <c r="N8828" s="4"/>
    </row>
    <row r="8829" spans="1:14" hidden="1" x14ac:dyDescent="0.3">
      <c r="A8829" s="4" t="s">
        <v>603</v>
      </c>
      <c r="B8829" s="4">
        <v>69</v>
      </c>
      <c r="C8829" s="4">
        <v>69</v>
      </c>
      <c r="D8829" s="4">
        <v>437</v>
      </c>
      <c r="E8829" s="4" t="s">
        <v>861</v>
      </c>
      <c r="F8829" s="12" t="s">
        <v>1144</v>
      </c>
      <c r="G8829" s="4" t="s">
        <v>963</v>
      </c>
      <c r="H8829" s="30">
        <v>0.26</v>
      </c>
      <c r="I8829" s="4"/>
      <c r="J8829" s="4" t="s">
        <v>856</v>
      </c>
      <c r="K8829" s="4"/>
      <c r="L8829" s="4">
        <v>1</v>
      </c>
      <c r="M8829" s="4" t="s">
        <v>1447</v>
      </c>
      <c r="N8829" s="4"/>
    </row>
    <row r="8830" spans="1:14" hidden="1" x14ac:dyDescent="0.3">
      <c r="A8830" s="4" t="s">
        <v>603</v>
      </c>
      <c r="B8830" s="4">
        <v>69</v>
      </c>
      <c r="C8830" s="4">
        <v>69</v>
      </c>
      <c r="D8830" s="4">
        <v>437</v>
      </c>
      <c r="E8830" s="4" t="s">
        <v>861</v>
      </c>
      <c r="F8830" s="12" t="s">
        <v>1148</v>
      </c>
      <c r="G8830" s="4" t="s">
        <v>963</v>
      </c>
      <c r="H8830" s="30">
        <v>0.91999999999999993</v>
      </c>
      <c r="I8830" s="4"/>
      <c r="J8830" s="4" t="s">
        <v>856</v>
      </c>
      <c r="K8830" s="4"/>
      <c r="L8830" s="4">
        <v>1</v>
      </c>
      <c r="M8830" s="4" t="s">
        <v>1447</v>
      </c>
      <c r="N8830" s="4"/>
    </row>
    <row r="8831" spans="1:14" hidden="1" x14ac:dyDescent="0.3">
      <c r="A8831" s="4" t="s">
        <v>603</v>
      </c>
      <c r="B8831" s="4">
        <v>69</v>
      </c>
      <c r="C8831" s="4">
        <v>69</v>
      </c>
      <c r="D8831" s="4">
        <v>437</v>
      </c>
      <c r="E8831" s="4" t="s">
        <v>861</v>
      </c>
      <c r="F8831" s="12" t="s">
        <v>1152</v>
      </c>
      <c r="G8831" s="4" t="s">
        <v>963</v>
      </c>
      <c r="H8831" s="30">
        <v>1.111</v>
      </c>
      <c r="I8831" s="4"/>
      <c r="J8831" s="4" t="s">
        <v>856</v>
      </c>
      <c r="K8831" s="4"/>
      <c r="L8831" s="4">
        <v>1</v>
      </c>
      <c r="M8831" s="4" t="s">
        <v>1447</v>
      </c>
      <c r="N8831" s="4"/>
    </row>
    <row r="8832" spans="1:14" hidden="1" x14ac:dyDescent="0.3">
      <c r="A8832" s="4" t="s">
        <v>603</v>
      </c>
      <c r="B8832" s="4">
        <v>69</v>
      </c>
      <c r="C8832" s="4">
        <v>69</v>
      </c>
      <c r="D8832" s="4">
        <v>437</v>
      </c>
      <c r="E8832" s="4" t="s">
        <v>861</v>
      </c>
      <c r="F8832" s="12" t="s">
        <v>1157</v>
      </c>
      <c r="G8832" s="4" t="s">
        <v>963</v>
      </c>
      <c r="H8832" s="30">
        <v>1.121</v>
      </c>
      <c r="I8832" s="4"/>
      <c r="J8832" s="4" t="s">
        <v>856</v>
      </c>
      <c r="K8832" s="4"/>
      <c r="L8832" s="4">
        <v>1</v>
      </c>
      <c r="M8832" s="4" t="s">
        <v>1447</v>
      </c>
      <c r="N8832" s="4"/>
    </row>
    <row r="8833" spans="1:14" hidden="1" x14ac:dyDescent="0.3">
      <c r="A8833" s="4" t="s">
        <v>603</v>
      </c>
      <c r="B8833" s="4">
        <v>69</v>
      </c>
      <c r="C8833" s="4">
        <v>69</v>
      </c>
      <c r="D8833" s="4">
        <v>437</v>
      </c>
      <c r="E8833" s="4" t="s">
        <v>861</v>
      </c>
      <c r="F8833" s="12" t="s">
        <v>922</v>
      </c>
      <c r="G8833" s="4" t="s">
        <v>2227</v>
      </c>
      <c r="H8833" s="30">
        <v>70.714999999999989</v>
      </c>
      <c r="I8833" s="4"/>
      <c r="J8833" s="4" t="s">
        <v>856</v>
      </c>
      <c r="K8833" s="4"/>
      <c r="L8833" s="4">
        <v>1</v>
      </c>
      <c r="M8833" s="4" t="s">
        <v>1447</v>
      </c>
      <c r="N8833" s="4"/>
    </row>
    <row r="8834" spans="1:14" hidden="1" x14ac:dyDescent="0.3">
      <c r="A8834" s="4" t="s">
        <v>603</v>
      </c>
      <c r="B8834" s="4">
        <v>69</v>
      </c>
      <c r="C8834" s="4">
        <v>69</v>
      </c>
      <c r="D8834" s="4">
        <v>437</v>
      </c>
      <c r="E8834" s="4" t="s">
        <v>861</v>
      </c>
      <c r="F8834" s="12" t="s">
        <v>904</v>
      </c>
      <c r="G8834" s="4" t="s">
        <v>2227</v>
      </c>
      <c r="H8834" s="30">
        <v>71.793000000000006</v>
      </c>
      <c r="I8834" s="4"/>
      <c r="J8834" s="4" t="s">
        <v>856</v>
      </c>
      <c r="K8834" s="4"/>
      <c r="L8834" s="4">
        <v>1</v>
      </c>
      <c r="M8834" s="4" t="s">
        <v>1447</v>
      </c>
      <c r="N8834" s="4"/>
    </row>
    <row r="8835" spans="1:14" hidden="1" x14ac:dyDescent="0.3">
      <c r="A8835" s="4" t="s">
        <v>603</v>
      </c>
      <c r="B8835" s="4">
        <v>69</v>
      </c>
      <c r="C8835" s="4">
        <v>69</v>
      </c>
      <c r="D8835" s="4">
        <v>437</v>
      </c>
      <c r="E8835" s="4" t="s">
        <v>861</v>
      </c>
      <c r="F8835" s="12" t="s">
        <v>905</v>
      </c>
      <c r="G8835" s="4" t="s">
        <v>2227</v>
      </c>
      <c r="H8835" s="30">
        <v>70.051000000000016</v>
      </c>
      <c r="I8835" s="4"/>
      <c r="J8835" s="4" t="s">
        <v>856</v>
      </c>
      <c r="K8835" s="4"/>
      <c r="L8835" s="4">
        <v>1</v>
      </c>
      <c r="M8835" s="4" t="s">
        <v>1447</v>
      </c>
      <c r="N8835" s="4"/>
    </row>
    <row r="8836" spans="1:14" hidden="1" x14ac:dyDescent="0.3">
      <c r="A8836" s="4" t="s">
        <v>603</v>
      </c>
      <c r="B8836" s="4">
        <v>69</v>
      </c>
      <c r="C8836" s="4">
        <v>69</v>
      </c>
      <c r="D8836" s="4">
        <v>437</v>
      </c>
      <c r="E8836" s="4" t="s">
        <v>861</v>
      </c>
      <c r="F8836" s="12" t="s">
        <v>906</v>
      </c>
      <c r="G8836" s="4" t="s">
        <v>2227</v>
      </c>
      <c r="H8836" s="30">
        <v>71.391000000000005</v>
      </c>
      <c r="I8836" s="4"/>
      <c r="J8836" s="4" t="s">
        <v>856</v>
      </c>
      <c r="K8836" s="4"/>
      <c r="L8836" s="4">
        <v>1</v>
      </c>
      <c r="M8836" s="4" t="s">
        <v>1447</v>
      </c>
      <c r="N8836" s="4"/>
    </row>
    <row r="8837" spans="1:14" hidden="1" x14ac:dyDescent="0.3">
      <c r="A8837" s="4" t="s">
        <v>603</v>
      </c>
      <c r="B8837" s="4">
        <v>69</v>
      </c>
      <c r="C8837" s="4">
        <v>69</v>
      </c>
      <c r="D8837" s="4">
        <v>437</v>
      </c>
      <c r="E8837" s="4" t="s">
        <v>861</v>
      </c>
      <c r="F8837" s="12" t="s">
        <v>903</v>
      </c>
      <c r="G8837" s="4" t="s">
        <v>2227</v>
      </c>
      <c r="H8837" s="30">
        <v>68.991000000000014</v>
      </c>
      <c r="I8837" s="4"/>
      <c r="J8837" s="4" t="s">
        <v>856</v>
      </c>
      <c r="K8837" s="4"/>
      <c r="L8837" s="4">
        <v>1</v>
      </c>
      <c r="M8837" s="4" t="s">
        <v>1447</v>
      </c>
      <c r="N8837" s="4"/>
    </row>
    <row r="8838" spans="1:14" hidden="1" x14ac:dyDescent="0.3">
      <c r="A8838" s="4" t="s">
        <v>603</v>
      </c>
      <c r="B8838" s="4">
        <v>69</v>
      </c>
      <c r="C8838" s="4">
        <v>69</v>
      </c>
      <c r="D8838" s="4">
        <v>437</v>
      </c>
      <c r="E8838" s="4" t="s">
        <v>861</v>
      </c>
      <c r="F8838" s="12" t="s">
        <v>907</v>
      </c>
      <c r="G8838" s="4" t="s">
        <v>2227</v>
      </c>
      <c r="H8838" s="30">
        <v>70.01400000000001</v>
      </c>
      <c r="I8838" s="4"/>
      <c r="J8838" s="4" t="s">
        <v>856</v>
      </c>
      <c r="K8838" s="4"/>
      <c r="L8838" s="4">
        <v>1</v>
      </c>
      <c r="M8838" s="4" t="s">
        <v>1447</v>
      </c>
      <c r="N8838" s="4"/>
    </row>
    <row r="8839" spans="1:14" hidden="1" x14ac:dyDescent="0.3">
      <c r="A8839" s="4" t="s">
        <v>603</v>
      </c>
      <c r="B8839" s="4">
        <v>69</v>
      </c>
      <c r="C8839" s="4">
        <v>69</v>
      </c>
      <c r="D8839" s="4">
        <v>437</v>
      </c>
      <c r="E8839" s="4" t="s">
        <v>861</v>
      </c>
      <c r="F8839" s="12" t="s">
        <v>908</v>
      </c>
      <c r="G8839" s="4" t="s">
        <v>2227</v>
      </c>
      <c r="H8839" s="30">
        <v>70.102000000000004</v>
      </c>
      <c r="I8839" s="4"/>
      <c r="J8839" s="4" t="s">
        <v>856</v>
      </c>
      <c r="K8839" s="4"/>
      <c r="L8839" s="4">
        <v>1</v>
      </c>
      <c r="M8839" s="4" t="s">
        <v>1447</v>
      </c>
      <c r="N8839" s="4"/>
    </row>
    <row r="8840" spans="1:14" hidden="1" x14ac:dyDescent="0.3">
      <c r="A8840" s="4" t="s">
        <v>603</v>
      </c>
      <c r="B8840" s="4">
        <v>69</v>
      </c>
      <c r="C8840" s="4">
        <v>69</v>
      </c>
      <c r="D8840" s="4">
        <v>437</v>
      </c>
      <c r="E8840" s="4" t="s">
        <v>861</v>
      </c>
      <c r="F8840" s="12" t="s">
        <v>909</v>
      </c>
      <c r="G8840" s="4" t="s">
        <v>2227</v>
      </c>
      <c r="H8840" s="30">
        <v>71.341999999999999</v>
      </c>
      <c r="I8840" s="4"/>
      <c r="J8840" s="4" t="s">
        <v>856</v>
      </c>
      <c r="K8840" s="4"/>
      <c r="L8840" s="4">
        <v>1</v>
      </c>
      <c r="M8840" s="4" t="s">
        <v>1447</v>
      </c>
      <c r="N8840" s="4"/>
    </row>
    <row r="8841" spans="1:14" hidden="1" x14ac:dyDescent="0.3">
      <c r="A8841" s="4" t="s">
        <v>603</v>
      </c>
      <c r="B8841" s="4">
        <v>69</v>
      </c>
      <c r="C8841" s="4">
        <v>69</v>
      </c>
      <c r="D8841" s="4">
        <v>437</v>
      </c>
      <c r="E8841" s="4" t="s">
        <v>861</v>
      </c>
      <c r="F8841" s="12" t="s">
        <v>910</v>
      </c>
      <c r="G8841" s="4" t="s">
        <v>2227</v>
      </c>
      <c r="H8841" s="30">
        <v>70.52800000000002</v>
      </c>
      <c r="I8841" s="4"/>
      <c r="J8841" s="4" t="s">
        <v>856</v>
      </c>
      <c r="K8841" s="4"/>
      <c r="L8841" s="4">
        <v>1</v>
      </c>
      <c r="M8841" s="4" t="s">
        <v>1447</v>
      </c>
      <c r="N8841" s="4"/>
    </row>
    <row r="8842" spans="1:14" hidden="1" x14ac:dyDescent="0.3">
      <c r="A8842" s="4" t="s">
        <v>603</v>
      </c>
      <c r="B8842" s="4">
        <v>69</v>
      </c>
      <c r="C8842" s="4">
        <v>69</v>
      </c>
      <c r="D8842" s="4">
        <v>437</v>
      </c>
      <c r="E8842" s="4" t="s">
        <v>861</v>
      </c>
      <c r="F8842" s="12" t="s">
        <v>911</v>
      </c>
      <c r="G8842" s="4" t="s">
        <v>2227</v>
      </c>
      <c r="H8842" s="30">
        <v>70.576000000000022</v>
      </c>
      <c r="I8842" s="4"/>
      <c r="J8842" s="4" t="s">
        <v>856</v>
      </c>
      <c r="K8842" s="4"/>
      <c r="L8842" s="4">
        <v>1</v>
      </c>
      <c r="M8842" s="4" t="s">
        <v>1447</v>
      </c>
      <c r="N8842" s="4"/>
    </row>
    <row r="8843" spans="1:14" hidden="1" x14ac:dyDescent="0.3">
      <c r="A8843" s="4" t="s">
        <v>603</v>
      </c>
      <c r="B8843" s="4">
        <v>69</v>
      </c>
      <c r="C8843" s="4">
        <v>69</v>
      </c>
      <c r="D8843" s="4">
        <v>437</v>
      </c>
      <c r="E8843" s="4" t="s">
        <v>861</v>
      </c>
      <c r="F8843" s="12" t="s">
        <v>916</v>
      </c>
      <c r="G8843" s="4" t="s">
        <v>2227</v>
      </c>
      <c r="H8843" s="30">
        <v>76.828000000000003</v>
      </c>
      <c r="I8843" s="4"/>
      <c r="J8843" s="4" t="s">
        <v>856</v>
      </c>
      <c r="K8843" s="4"/>
      <c r="L8843" s="4">
        <v>1</v>
      </c>
      <c r="M8843" s="4" t="s">
        <v>1447</v>
      </c>
      <c r="N8843" s="4"/>
    </row>
    <row r="8844" spans="1:14" hidden="1" x14ac:dyDescent="0.3">
      <c r="A8844" s="4" t="s">
        <v>603</v>
      </c>
      <c r="B8844" s="4">
        <v>69</v>
      </c>
      <c r="C8844" s="4">
        <v>69</v>
      </c>
      <c r="D8844" s="4">
        <v>437</v>
      </c>
      <c r="E8844" s="4" t="s">
        <v>861</v>
      </c>
      <c r="F8844" s="12" t="s">
        <v>921</v>
      </c>
      <c r="G8844" s="4" t="s">
        <v>2227</v>
      </c>
      <c r="H8844" s="30">
        <v>76.215999999999994</v>
      </c>
      <c r="I8844" s="4"/>
      <c r="J8844" s="4" t="s">
        <v>856</v>
      </c>
      <c r="K8844" s="4"/>
      <c r="L8844" s="4">
        <v>1</v>
      </c>
      <c r="M8844" s="4" t="s">
        <v>1447</v>
      </c>
      <c r="N8844" s="4"/>
    </row>
    <row r="8845" spans="1:14" hidden="1" x14ac:dyDescent="0.3">
      <c r="A8845" s="4" t="s">
        <v>603</v>
      </c>
      <c r="B8845" s="4">
        <v>69</v>
      </c>
      <c r="C8845" s="4">
        <v>69</v>
      </c>
      <c r="D8845" s="4">
        <v>437</v>
      </c>
      <c r="E8845" s="4" t="s">
        <v>861</v>
      </c>
      <c r="F8845" s="12" t="s">
        <v>1144</v>
      </c>
      <c r="G8845" s="4" t="s">
        <v>2227</v>
      </c>
      <c r="H8845" s="30">
        <v>70.341999999999999</v>
      </c>
      <c r="I8845" s="4"/>
      <c r="J8845" s="4" t="s">
        <v>856</v>
      </c>
      <c r="K8845" s="4"/>
      <c r="L8845" s="4">
        <v>1</v>
      </c>
      <c r="M8845" s="4" t="s">
        <v>1447</v>
      </c>
      <c r="N8845" s="4"/>
    </row>
    <row r="8846" spans="1:14" hidden="1" x14ac:dyDescent="0.3">
      <c r="A8846" s="4" t="s">
        <v>603</v>
      </c>
      <c r="B8846" s="4">
        <v>69</v>
      </c>
      <c r="C8846" s="4">
        <v>69</v>
      </c>
      <c r="D8846" s="4">
        <v>437</v>
      </c>
      <c r="E8846" s="4" t="s">
        <v>861</v>
      </c>
      <c r="F8846" s="12" t="s">
        <v>1148</v>
      </c>
      <c r="G8846" s="4" t="s">
        <v>2227</v>
      </c>
      <c r="H8846" s="30">
        <v>72.734999999999985</v>
      </c>
      <c r="I8846" s="4"/>
      <c r="J8846" s="4" t="s">
        <v>856</v>
      </c>
      <c r="K8846" s="4"/>
      <c r="L8846" s="4">
        <v>1</v>
      </c>
      <c r="M8846" s="4" t="s">
        <v>1447</v>
      </c>
      <c r="N8846" s="4"/>
    </row>
    <row r="8847" spans="1:14" hidden="1" x14ac:dyDescent="0.3">
      <c r="A8847" s="4" t="s">
        <v>603</v>
      </c>
      <c r="B8847" s="4">
        <v>69</v>
      </c>
      <c r="C8847" s="4">
        <v>69</v>
      </c>
      <c r="D8847" s="4">
        <v>437</v>
      </c>
      <c r="E8847" s="4" t="s">
        <v>861</v>
      </c>
      <c r="F8847" s="12" t="s">
        <v>1152</v>
      </c>
      <c r="G8847" s="4" t="s">
        <v>2227</v>
      </c>
      <c r="H8847" s="30">
        <v>78.117000000000019</v>
      </c>
      <c r="I8847" s="4"/>
      <c r="J8847" s="4" t="s">
        <v>856</v>
      </c>
      <c r="K8847" s="4"/>
      <c r="L8847" s="4">
        <v>1</v>
      </c>
      <c r="M8847" s="4" t="s">
        <v>1447</v>
      </c>
      <c r="N8847" s="4"/>
    </row>
    <row r="8848" spans="1:14" hidden="1" x14ac:dyDescent="0.3">
      <c r="A8848" s="4" t="s">
        <v>603</v>
      </c>
      <c r="B8848" s="4">
        <v>69</v>
      </c>
      <c r="C8848" s="4">
        <v>69</v>
      </c>
      <c r="D8848" s="4">
        <v>437</v>
      </c>
      <c r="E8848" s="4" t="s">
        <v>861</v>
      </c>
      <c r="F8848" s="12" t="s">
        <v>1157</v>
      </c>
      <c r="G8848" s="4" t="s">
        <v>2227</v>
      </c>
      <c r="H8848" s="30">
        <v>73.702000000000012</v>
      </c>
      <c r="I8848" s="4"/>
      <c r="J8848" s="4" t="s">
        <v>856</v>
      </c>
      <c r="K8848" s="4"/>
      <c r="L8848" s="4">
        <v>1</v>
      </c>
      <c r="M8848" s="4" t="s">
        <v>1447</v>
      </c>
      <c r="N8848" s="4"/>
    </row>
    <row r="8849" spans="1:14" hidden="1" x14ac:dyDescent="0.3">
      <c r="A8849" s="4" t="s">
        <v>603</v>
      </c>
      <c r="B8849" s="4">
        <v>69</v>
      </c>
      <c r="C8849" s="4">
        <v>69</v>
      </c>
      <c r="D8849" s="4">
        <v>437</v>
      </c>
      <c r="E8849" s="4" t="s">
        <v>861</v>
      </c>
      <c r="F8849" s="12" t="s">
        <v>922</v>
      </c>
      <c r="G8849" s="4" t="s">
        <v>2230</v>
      </c>
      <c r="H8849" s="30">
        <v>27.741</v>
      </c>
      <c r="I8849" s="4"/>
      <c r="J8849" s="4" t="s">
        <v>856</v>
      </c>
      <c r="K8849" s="4"/>
      <c r="L8849" s="4">
        <v>1</v>
      </c>
      <c r="M8849" s="4" t="s">
        <v>1447</v>
      </c>
      <c r="N8849" s="4"/>
    </row>
    <row r="8850" spans="1:14" hidden="1" x14ac:dyDescent="0.3">
      <c r="A8850" s="4" t="s">
        <v>603</v>
      </c>
      <c r="B8850" s="4">
        <v>69</v>
      </c>
      <c r="C8850" s="4">
        <v>69</v>
      </c>
      <c r="D8850" s="4">
        <v>437</v>
      </c>
      <c r="E8850" s="4" t="s">
        <v>861</v>
      </c>
      <c r="F8850" s="12" t="s">
        <v>904</v>
      </c>
      <c r="G8850" s="4" t="s">
        <v>2230</v>
      </c>
      <c r="H8850" s="30">
        <v>28.207000000000001</v>
      </c>
      <c r="I8850" s="4"/>
      <c r="J8850" s="4" t="s">
        <v>856</v>
      </c>
      <c r="K8850" s="4"/>
      <c r="L8850" s="4">
        <v>1</v>
      </c>
      <c r="M8850" s="4" t="s">
        <v>1447</v>
      </c>
      <c r="N8850" s="4"/>
    </row>
    <row r="8851" spans="1:14" hidden="1" x14ac:dyDescent="0.3">
      <c r="A8851" s="4" t="s">
        <v>603</v>
      </c>
      <c r="B8851" s="4">
        <v>69</v>
      </c>
      <c r="C8851" s="4">
        <v>69</v>
      </c>
      <c r="D8851" s="4">
        <v>437</v>
      </c>
      <c r="E8851" s="4" t="s">
        <v>861</v>
      </c>
      <c r="F8851" s="12" t="s">
        <v>905</v>
      </c>
      <c r="G8851" s="4" t="s">
        <v>2230</v>
      </c>
      <c r="H8851" s="30">
        <v>29.949000000000002</v>
      </c>
      <c r="I8851" s="4"/>
      <c r="J8851" s="4" t="s">
        <v>856</v>
      </c>
      <c r="K8851" s="4"/>
      <c r="L8851" s="4">
        <v>1</v>
      </c>
      <c r="M8851" s="4" t="s">
        <v>1447</v>
      </c>
      <c r="N8851" s="4"/>
    </row>
    <row r="8852" spans="1:14" hidden="1" x14ac:dyDescent="0.3">
      <c r="A8852" s="4" t="s">
        <v>603</v>
      </c>
      <c r="B8852" s="4">
        <v>69</v>
      </c>
      <c r="C8852" s="4">
        <v>69</v>
      </c>
      <c r="D8852" s="4">
        <v>437</v>
      </c>
      <c r="E8852" s="4" t="s">
        <v>861</v>
      </c>
      <c r="F8852" s="12" t="s">
        <v>906</v>
      </c>
      <c r="G8852" s="4" t="s">
        <v>2230</v>
      </c>
      <c r="H8852" s="30">
        <v>28.614000000000004</v>
      </c>
      <c r="I8852" s="4"/>
      <c r="J8852" s="4" t="s">
        <v>856</v>
      </c>
      <c r="K8852" s="4"/>
      <c r="L8852" s="4">
        <v>1</v>
      </c>
      <c r="M8852" s="4" t="s">
        <v>1447</v>
      </c>
      <c r="N8852" s="4"/>
    </row>
    <row r="8853" spans="1:14" hidden="1" x14ac:dyDescent="0.3">
      <c r="A8853" s="4" t="s">
        <v>603</v>
      </c>
      <c r="B8853" s="4">
        <v>69</v>
      </c>
      <c r="C8853" s="4">
        <v>69</v>
      </c>
      <c r="D8853" s="4">
        <v>437</v>
      </c>
      <c r="E8853" s="4" t="s">
        <v>861</v>
      </c>
      <c r="F8853" s="12" t="s">
        <v>903</v>
      </c>
      <c r="G8853" s="4" t="s">
        <v>2230</v>
      </c>
      <c r="H8853" s="30">
        <v>30.369</v>
      </c>
      <c r="I8853" s="4"/>
      <c r="J8853" s="4" t="s">
        <v>856</v>
      </c>
      <c r="K8853" s="4"/>
      <c r="L8853" s="4">
        <v>1</v>
      </c>
      <c r="M8853" s="4" t="s">
        <v>1447</v>
      </c>
      <c r="N8853" s="4"/>
    </row>
    <row r="8854" spans="1:14" hidden="1" x14ac:dyDescent="0.3">
      <c r="A8854" s="4" t="s">
        <v>603</v>
      </c>
      <c r="B8854" s="4">
        <v>69</v>
      </c>
      <c r="C8854" s="4">
        <v>69</v>
      </c>
      <c r="D8854" s="4">
        <v>437</v>
      </c>
      <c r="E8854" s="4" t="s">
        <v>861</v>
      </c>
      <c r="F8854" s="12" t="s">
        <v>907</v>
      </c>
      <c r="G8854" s="4" t="s">
        <v>2230</v>
      </c>
      <c r="H8854" s="30">
        <v>28.300999999999998</v>
      </c>
      <c r="I8854" s="4"/>
      <c r="J8854" s="4" t="s">
        <v>856</v>
      </c>
      <c r="K8854" s="4"/>
      <c r="L8854" s="4">
        <v>1</v>
      </c>
      <c r="M8854" s="4" t="s">
        <v>1447</v>
      </c>
      <c r="N8854" s="4"/>
    </row>
    <row r="8855" spans="1:14" hidden="1" x14ac:dyDescent="0.3">
      <c r="A8855" s="4" t="s">
        <v>603</v>
      </c>
      <c r="B8855" s="4">
        <v>69</v>
      </c>
      <c r="C8855" s="4">
        <v>69</v>
      </c>
      <c r="D8855" s="4">
        <v>437</v>
      </c>
      <c r="E8855" s="4" t="s">
        <v>861</v>
      </c>
      <c r="F8855" s="12" t="s">
        <v>908</v>
      </c>
      <c r="G8855" s="4" t="s">
        <v>2230</v>
      </c>
      <c r="H8855" s="30">
        <v>28.17</v>
      </c>
      <c r="I8855" s="4"/>
      <c r="J8855" s="4" t="s">
        <v>856</v>
      </c>
      <c r="K8855" s="4"/>
      <c r="L8855" s="4">
        <v>1</v>
      </c>
      <c r="M8855" s="4" t="s">
        <v>1447</v>
      </c>
      <c r="N8855" s="4"/>
    </row>
    <row r="8856" spans="1:14" hidden="1" x14ac:dyDescent="0.3">
      <c r="A8856" s="4" t="s">
        <v>603</v>
      </c>
      <c r="B8856" s="4">
        <v>69</v>
      </c>
      <c r="C8856" s="4">
        <v>69</v>
      </c>
      <c r="D8856" s="4">
        <v>437</v>
      </c>
      <c r="E8856" s="4" t="s">
        <v>861</v>
      </c>
      <c r="F8856" s="12" t="s">
        <v>909</v>
      </c>
      <c r="G8856" s="4" t="s">
        <v>2230</v>
      </c>
      <c r="H8856" s="30">
        <v>28.044000000000004</v>
      </c>
      <c r="I8856" s="4"/>
      <c r="J8856" s="4" t="s">
        <v>856</v>
      </c>
      <c r="K8856" s="4"/>
      <c r="L8856" s="4">
        <v>1</v>
      </c>
      <c r="M8856" s="4" t="s">
        <v>1447</v>
      </c>
      <c r="N8856" s="4"/>
    </row>
    <row r="8857" spans="1:14" hidden="1" x14ac:dyDescent="0.3">
      <c r="A8857" s="4" t="s">
        <v>603</v>
      </c>
      <c r="B8857" s="4">
        <v>69</v>
      </c>
      <c r="C8857" s="4">
        <v>69</v>
      </c>
      <c r="D8857" s="4">
        <v>437</v>
      </c>
      <c r="E8857" s="4" t="s">
        <v>861</v>
      </c>
      <c r="F8857" s="12" t="s">
        <v>910</v>
      </c>
      <c r="G8857" s="4" t="s">
        <v>2230</v>
      </c>
      <c r="H8857" s="30">
        <v>27.699000000000005</v>
      </c>
      <c r="I8857" s="4"/>
      <c r="J8857" s="4" t="s">
        <v>856</v>
      </c>
      <c r="K8857" s="4"/>
      <c r="L8857" s="4">
        <v>1</v>
      </c>
      <c r="M8857" s="4" t="s">
        <v>1447</v>
      </c>
      <c r="N8857" s="4"/>
    </row>
    <row r="8858" spans="1:14" hidden="1" x14ac:dyDescent="0.3">
      <c r="A8858" s="4" t="s">
        <v>603</v>
      </c>
      <c r="B8858" s="4">
        <v>69</v>
      </c>
      <c r="C8858" s="4">
        <v>69</v>
      </c>
      <c r="D8858" s="4">
        <v>437</v>
      </c>
      <c r="E8858" s="4" t="s">
        <v>861</v>
      </c>
      <c r="F8858" s="12" t="s">
        <v>911</v>
      </c>
      <c r="G8858" s="4" t="s">
        <v>2230</v>
      </c>
      <c r="H8858" s="30">
        <v>29.426000000000002</v>
      </c>
      <c r="I8858" s="4"/>
      <c r="J8858" s="4" t="s">
        <v>856</v>
      </c>
      <c r="K8858" s="4"/>
      <c r="L8858" s="4">
        <v>1</v>
      </c>
      <c r="M8858" s="4" t="s">
        <v>1447</v>
      </c>
      <c r="N8858" s="4"/>
    </row>
    <row r="8859" spans="1:14" hidden="1" x14ac:dyDescent="0.3">
      <c r="A8859" s="4" t="s">
        <v>603</v>
      </c>
      <c r="B8859" s="4">
        <v>69</v>
      </c>
      <c r="C8859" s="4">
        <v>69</v>
      </c>
      <c r="D8859" s="4">
        <v>437</v>
      </c>
      <c r="E8859" s="4" t="s">
        <v>861</v>
      </c>
      <c r="F8859" s="12" t="s">
        <v>916</v>
      </c>
      <c r="G8859" s="4" t="s">
        <v>2230</v>
      </c>
      <c r="H8859" s="30">
        <v>21.967999999999996</v>
      </c>
      <c r="I8859" s="4"/>
      <c r="J8859" s="4" t="s">
        <v>856</v>
      </c>
      <c r="K8859" s="4"/>
      <c r="L8859" s="4">
        <v>1</v>
      </c>
      <c r="M8859" s="4" t="s">
        <v>1447</v>
      </c>
      <c r="N8859" s="4"/>
    </row>
    <row r="8860" spans="1:14" hidden="1" x14ac:dyDescent="0.3">
      <c r="A8860" s="4" t="s">
        <v>603</v>
      </c>
      <c r="B8860" s="4">
        <v>69</v>
      </c>
      <c r="C8860" s="4">
        <v>69</v>
      </c>
      <c r="D8860" s="4">
        <v>437</v>
      </c>
      <c r="E8860" s="4" t="s">
        <v>861</v>
      </c>
      <c r="F8860" s="12" t="s">
        <v>921</v>
      </c>
      <c r="G8860" s="4" t="s">
        <v>2230</v>
      </c>
      <c r="H8860" s="30">
        <v>22.524000000000001</v>
      </c>
      <c r="I8860" s="4"/>
      <c r="J8860" s="4" t="s">
        <v>856</v>
      </c>
      <c r="K8860" s="4"/>
      <c r="L8860" s="4">
        <v>1</v>
      </c>
      <c r="M8860" s="4" t="s">
        <v>1447</v>
      </c>
      <c r="N8860" s="4"/>
    </row>
    <row r="8861" spans="1:14" hidden="1" x14ac:dyDescent="0.3">
      <c r="A8861" s="4" t="s">
        <v>603</v>
      </c>
      <c r="B8861" s="4">
        <v>69</v>
      </c>
      <c r="C8861" s="4">
        <v>69</v>
      </c>
      <c r="D8861" s="4">
        <v>437</v>
      </c>
      <c r="E8861" s="4" t="s">
        <v>861</v>
      </c>
      <c r="F8861" s="12" t="s">
        <v>1144</v>
      </c>
      <c r="G8861" s="4" t="s">
        <v>2230</v>
      </c>
      <c r="H8861" s="30">
        <v>29.396999999999998</v>
      </c>
      <c r="I8861" s="4"/>
      <c r="J8861" s="4" t="s">
        <v>856</v>
      </c>
      <c r="K8861" s="4"/>
      <c r="L8861" s="4">
        <v>1</v>
      </c>
      <c r="M8861" s="4" t="s">
        <v>1447</v>
      </c>
      <c r="N8861" s="4"/>
    </row>
    <row r="8862" spans="1:14" hidden="1" x14ac:dyDescent="0.3">
      <c r="A8862" s="4" t="s">
        <v>603</v>
      </c>
      <c r="B8862" s="4">
        <v>69</v>
      </c>
      <c r="C8862" s="4">
        <v>69</v>
      </c>
      <c r="D8862" s="4">
        <v>437</v>
      </c>
      <c r="E8862" s="4" t="s">
        <v>861</v>
      </c>
      <c r="F8862" s="12" t="s">
        <v>1148</v>
      </c>
      <c r="G8862" s="4" t="s">
        <v>2230</v>
      </c>
      <c r="H8862" s="30">
        <v>26.35</v>
      </c>
      <c r="I8862" s="4"/>
      <c r="J8862" s="4" t="s">
        <v>856</v>
      </c>
      <c r="K8862" s="4"/>
      <c r="L8862" s="4">
        <v>1</v>
      </c>
      <c r="M8862" s="4" t="s">
        <v>1447</v>
      </c>
      <c r="N8862" s="4"/>
    </row>
    <row r="8863" spans="1:14" hidden="1" x14ac:dyDescent="0.3">
      <c r="A8863" s="4" t="s">
        <v>603</v>
      </c>
      <c r="B8863" s="4">
        <v>69</v>
      </c>
      <c r="C8863" s="4">
        <v>69</v>
      </c>
      <c r="D8863" s="4">
        <v>437</v>
      </c>
      <c r="E8863" s="4" t="s">
        <v>861</v>
      </c>
      <c r="F8863" s="12" t="s">
        <v>1152</v>
      </c>
      <c r="G8863" s="4" t="s">
        <v>2230</v>
      </c>
      <c r="H8863" s="30">
        <v>20.772000000000002</v>
      </c>
      <c r="I8863" s="4"/>
      <c r="J8863" s="4" t="s">
        <v>856</v>
      </c>
      <c r="K8863" s="4"/>
      <c r="L8863" s="4">
        <v>1</v>
      </c>
      <c r="M8863" s="4" t="s">
        <v>1447</v>
      </c>
      <c r="N8863" s="4"/>
    </row>
    <row r="8864" spans="1:14" hidden="1" x14ac:dyDescent="0.3">
      <c r="A8864" s="4" t="s">
        <v>603</v>
      </c>
      <c r="B8864" s="4">
        <v>69</v>
      </c>
      <c r="C8864" s="4">
        <v>69</v>
      </c>
      <c r="D8864" s="4">
        <v>437</v>
      </c>
      <c r="E8864" s="4" t="s">
        <v>861</v>
      </c>
      <c r="F8864" s="12" t="s">
        <v>1157</v>
      </c>
      <c r="G8864" s="4" t="s">
        <v>2230</v>
      </c>
      <c r="H8864" s="30">
        <v>25.178000000000001</v>
      </c>
      <c r="I8864" s="4"/>
      <c r="J8864" s="4" t="s">
        <v>856</v>
      </c>
      <c r="K8864" s="4"/>
      <c r="L8864" s="4">
        <v>1</v>
      </c>
      <c r="M8864" s="4" t="s">
        <v>1447</v>
      </c>
      <c r="N8864" s="4"/>
    </row>
    <row r="8865" spans="1:14" hidden="1" x14ac:dyDescent="0.3">
      <c r="A8865" s="4" t="s">
        <v>603</v>
      </c>
      <c r="B8865" s="4">
        <v>69</v>
      </c>
      <c r="C8865" s="4">
        <v>69</v>
      </c>
      <c r="D8865" s="4">
        <v>437</v>
      </c>
      <c r="E8865" s="4" t="s">
        <v>861</v>
      </c>
      <c r="F8865" s="4" t="s">
        <v>922</v>
      </c>
      <c r="G8865" s="4" t="s">
        <v>943</v>
      </c>
      <c r="H8865" s="30">
        <v>98.455999999999989</v>
      </c>
      <c r="I8865" s="4"/>
      <c r="J8865" s="4" t="s">
        <v>856</v>
      </c>
      <c r="K8865" s="4"/>
      <c r="L8865" s="4">
        <v>1</v>
      </c>
      <c r="M8865" s="4" t="s">
        <v>1447</v>
      </c>
      <c r="N8865" s="4"/>
    </row>
    <row r="8866" spans="1:14" hidden="1" x14ac:dyDescent="0.3">
      <c r="A8866" s="4" t="s">
        <v>603</v>
      </c>
      <c r="B8866" s="4">
        <v>69</v>
      </c>
      <c r="C8866" s="4">
        <v>69</v>
      </c>
      <c r="D8866" s="4">
        <v>437</v>
      </c>
      <c r="E8866" s="4" t="s">
        <v>861</v>
      </c>
      <c r="F8866" s="4" t="s">
        <v>904</v>
      </c>
      <c r="G8866" s="4" t="s">
        <v>943</v>
      </c>
      <c r="H8866" s="30">
        <v>100</v>
      </c>
      <c r="I8866" s="4"/>
      <c r="J8866" s="4" t="s">
        <v>856</v>
      </c>
      <c r="K8866" s="4"/>
      <c r="L8866" s="4">
        <v>1</v>
      </c>
      <c r="M8866" s="4" t="s">
        <v>1447</v>
      </c>
      <c r="N8866" s="4"/>
    </row>
    <row r="8867" spans="1:14" hidden="1" x14ac:dyDescent="0.3">
      <c r="A8867" s="4" t="s">
        <v>603</v>
      </c>
      <c r="B8867" s="4">
        <v>69</v>
      </c>
      <c r="C8867" s="4">
        <v>69</v>
      </c>
      <c r="D8867" s="4">
        <v>437</v>
      </c>
      <c r="E8867" s="4" t="s">
        <v>861</v>
      </c>
      <c r="F8867" s="4" t="s">
        <v>905</v>
      </c>
      <c r="G8867" s="4" t="s">
        <v>943</v>
      </c>
      <c r="H8867" s="30">
        <v>100.00000000000001</v>
      </c>
      <c r="I8867" s="4"/>
      <c r="J8867" s="4" t="s">
        <v>856</v>
      </c>
      <c r="K8867" s="4"/>
      <c r="L8867" s="4">
        <v>1</v>
      </c>
      <c r="M8867" s="4" t="s">
        <v>1447</v>
      </c>
      <c r="N8867" s="4"/>
    </row>
    <row r="8868" spans="1:14" hidden="1" x14ac:dyDescent="0.3">
      <c r="A8868" s="4" t="s">
        <v>603</v>
      </c>
      <c r="B8868" s="4">
        <v>69</v>
      </c>
      <c r="C8868" s="4">
        <v>69</v>
      </c>
      <c r="D8868" s="4">
        <v>437</v>
      </c>
      <c r="E8868" s="4" t="s">
        <v>861</v>
      </c>
      <c r="F8868" s="4" t="s">
        <v>906</v>
      </c>
      <c r="G8868" s="4" t="s">
        <v>943</v>
      </c>
      <c r="H8868" s="30">
        <v>100.00500000000001</v>
      </c>
      <c r="I8868" s="4"/>
      <c r="J8868" s="4" t="s">
        <v>856</v>
      </c>
      <c r="K8868" s="4"/>
      <c r="L8868" s="4">
        <v>1</v>
      </c>
      <c r="M8868" s="4" t="s">
        <v>1447</v>
      </c>
      <c r="N8868" s="4"/>
    </row>
    <row r="8869" spans="1:14" hidden="1" x14ac:dyDescent="0.3">
      <c r="A8869" s="4" t="s">
        <v>603</v>
      </c>
      <c r="B8869" s="4">
        <v>69</v>
      </c>
      <c r="C8869" s="4">
        <v>69</v>
      </c>
      <c r="D8869" s="4">
        <v>437</v>
      </c>
      <c r="E8869" s="4" t="s">
        <v>861</v>
      </c>
      <c r="F8869" s="4" t="s">
        <v>903</v>
      </c>
      <c r="G8869" s="4" t="s">
        <v>943</v>
      </c>
      <c r="H8869" s="30">
        <v>99.360000000000014</v>
      </c>
      <c r="I8869" s="4"/>
      <c r="J8869" s="4" t="s">
        <v>856</v>
      </c>
      <c r="K8869" s="4"/>
      <c r="L8869" s="4">
        <v>1</v>
      </c>
      <c r="M8869" s="4" t="s">
        <v>1447</v>
      </c>
      <c r="N8869" s="4"/>
    </row>
    <row r="8870" spans="1:14" hidden="1" x14ac:dyDescent="0.3">
      <c r="A8870" s="4" t="s">
        <v>603</v>
      </c>
      <c r="B8870" s="4">
        <v>69</v>
      </c>
      <c r="C8870" s="4">
        <v>69</v>
      </c>
      <c r="D8870" s="4">
        <v>437</v>
      </c>
      <c r="E8870" s="4" t="s">
        <v>861</v>
      </c>
      <c r="F8870" s="4" t="s">
        <v>907</v>
      </c>
      <c r="G8870" s="4" t="s">
        <v>943</v>
      </c>
      <c r="H8870" s="30">
        <v>98.315000000000012</v>
      </c>
      <c r="I8870" s="4"/>
      <c r="J8870" s="4" t="s">
        <v>856</v>
      </c>
      <c r="K8870" s="4"/>
      <c r="L8870" s="4">
        <v>1</v>
      </c>
      <c r="M8870" s="4" t="s">
        <v>1447</v>
      </c>
      <c r="N8870" s="4"/>
    </row>
    <row r="8871" spans="1:14" hidden="1" x14ac:dyDescent="0.3">
      <c r="A8871" s="4" t="s">
        <v>603</v>
      </c>
      <c r="B8871" s="4">
        <v>69</v>
      </c>
      <c r="C8871" s="4">
        <v>69</v>
      </c>
      <c r="D8871" s="4">
        <v>437</v>
      </c>
      <c r="E8871" s="4" t="s">
        <v>861</v>
      </c>
      <c r="F8871" s="4" t="s">
        <v>908</v>
      </c>
      <c r="G8871" s="4" t="s">
        <v>943</v>
      </c>
      <c r="H8871" s="30">
        <v>98.272000000000006</v>
      </c>
      <c r="I8871" s="4"/>
      <c r="J8871" s="4" t="s">
        <v>856</v>
      </c>
      <c r="K8871" s="4"/>
      <c r="L8871" s="4">
        <v>1</v>
      </c>
      <c r="M8871" s="4" t="s">
        <v>1447</v>
      </c>
      <c r="N8871" s="4"/>
    </row>
    <row r="8872" spans="1:14" hidden="1" x14ac:dyDescent="0.3">
      <c r="A8872" s="4" t="s">
        <v>603</v>
      </c>
      <c r="B8872" s="4">
        <v>69</v>
      </c>
      <c r="C8872" s="4">
        <v>69</v>
      </c>
      <c r="D8872" s="4">
        <v>437</v>
      </c>
      <c r="E8872" s="4" t="s">
        <v>861</v>
      </c>
      <c r="F8872" s="4" t="s">
        <v>909</v>
      </c>
      <c r="G8872" s="4" t="s">
        <v>943</v>
      </c>
      <c r="H8872" s="30">
        <v>99.385999999999996</v>
      </c>
      <c r="I8872" s="4"/>
      <c r="J8872" s="4" t="s">
        <v>856</v>
      </c>
      <c r="K8872" s="4"/>
      <c r="L8872" s="4">
        <v>1</v>
      </c>
      <c r="M8872" s="4" t="s">
        <v>1447</v>
      </c>
      <c r="N8872" s="4"/>
    </row>
    <row r="8873" spans="1:14" hidden="1" x14ac:dyDescent="0.3">
      <c r="A8873" s="4" t="s">
        <v>603</v>
      </c>
      <c r="B8873" s="4">
        <v>69</v>
      </c>
      <c r="C8873" s="4">
        <v>69</v>
      </c>
      <c r="D8873" s="4">
        <v>437</v>
      </c>
      <c r="E8873" s="4" t="s">
        <v>861</v>
      </c>
      <c r="F8873" s="4" t="s">
        <v>910</v>
      </c>
      <c r="G8873" s="4" t="s">
        <v>943</v>
      </c>
      <c r="H8873" s="30">
        <v>98.227000000000032</v>
      </c>
      <c r="I8873" s="4"/>
      <c r="J8873" s="4" t="s">
        <v>856</v>
      </c>
      <c r="K8873" s="4"/>
      <c r="L8873" s="4">
        <v>1</v>
      </c>
      <c r="M8873" s="4" t="s">
        <v>1447</v>
      </c>
      <c r="N8873" s="4"/>
    </row>
    <row r="8874" spans="1:14" hidden="1" x14ac:dyDescent="0.3">
      <c r="A8874" s="4" t="s">
        <v>603</v>
      </c>
      <c r="B8874" s="4">
        <v>69</v>
      </c>
      <c r="C8874" s="4">
        <v>69</v>
      </c>
      <c r="D8874" s="4">
        <v>437</v>
      </c>
      <c r="E8874" s="4" t="s">
        <v>861</v>
      </c>
      <c r="F8874" s="4" t="s">
        <v>911</v>
      </c>
      <c r="G8874" s="4" t="s">
        <v>943</v>
      </c>
      <c r="H8874" s="30">
        <v>100.00200000000002</v>
      </c>
      <c r="I8874" s="4"/>
      <c r="J8874" s="4" t="s">
        <v>856</v>
      </c>
      <c r="K8874" s="4"/>
      <c r="L8874" s="4">
        <v>1</v>
      </c>
      <c r="M8874" s="4" t="s">
        <v>1447</v>
      </c>
      <c r="N8874" s="4"/>
    </row>
    <row r="8875" spans="1:14" hidden="1" x14ac:dyDescent="0.3">
      <c r="A8875" s="4" t="s">
        <v>603</v>
      </c>
      <c r="B8875" s="4">
        <v>69</v>
      </c>
      <c r="C8875" s="4">
        <v>69</v>
      </c>
      <c r="D8875" s="4">
        <v>437</v>
      </c>
      <c r="E8875" s="4" t="s">
        <v>861</v>
      </c>
      <c r="F8875" s="4" t="s">
        <v>916</v>
      </c>
      <c r="G8875" s="4" t="s">
        <v>943</v>
      </c>
      <c r="H8875" s="30">
        <v>98.795999999999992</v>
      </c>
      <c r="I8875" s="4"/>
      <c r="J8875" s="4" t="s">
        <v>856</v>
      </c>
      <c r="K8875" s="4"/>
      <c r="L8875" s="4">
        <v>1</v>
      </c>
      <c r="M8875" s="4" t="s">
        <v>1447</v>
      </c>
      <c r="N8875" s="4"/>
    </row>
    <row r="8876" spans="1:14" hidden="1" x14ac:dyDescent="0.3">
      <c r="A8876" s="4" t="s">
        <v>603</v>
      </c>
      <c r="B8876" s="4">
        <v>69</v>
      </c>
      <c r="C8876" s="4">
        <v>69</v>
      </c>
      <c r="D8876" s="4">
        <v>437</v>
      </c>
      <c r="E8876" s="4" t="s">
        <v>861</v>
      </c>
      <c r="F8876" s="4" t="s">
        <v>921</v>
      </c>
      <c r="G8876" s="4" t="s">
        <v>943</v>
      </c>
      <c r="H8876" s="30">
        <v>98.74</v>
      </c>
      <c r="I8876" s="4"/>
      <c r="J8876" s="4" t="s">
        <v>856</v>
      </c>
      <c r="K8876" s="4"/>
      <c r="L8876" s="4">
        <v>1</v>
      </c>
      <c r="M8876" s="4" t="s">
        <v>1447</v>
      </c>
      <c r="N8876" s="4"/>
    </row>
    <row r="8877" spans="1:14" hidden="1" x14ac:dyDescent="0.3">
      <c r="A8877" s="4" t="s">
        <v>603</v>
      </c>
      <c r="B8877" s="4">
        <v>69</v>
      </c>
      <c r="C8877" s="4">
        <v>69</v>
      </c>
      <c r="D8877" s="4">
        <v>437</v>
      </c>
      <c r="E8877" s="4" t="s">
        <v>861</v>
      </c>
      <c r="F8877" s="4" t="s">
        <v>1144</v>
      </c>
      <c r="G8877" s="4" t="s">
        <v>943</v>
      </c>
      <c r="H8877" s="30">
        <v>99.739000000000004</v>
      </c>
      <c r="I8877" s="4"/>
      <c r="J8877" s="4" t="s">
        <v>856</v>
      </c>
      <c r="K8877" s="4"/>
      <c r="L8877" s="4">
        <v>1</v>
      </c>
      <c r="M8877" s="4" t="s">
        <v>1447</v>
      </c>
      <c r="N8877" s="4"/>
    </row>
    <row r="8878" spans="1:14" hidden="1" x14ac:dyDescent="0.3">
      <c r="A8878" s="4" t="s">
        <v>603</v>
      </c>
      <c r="B8878" s="4">
        <v>69</v>
      </c>
      <c r="C8878" s="4">
        <v>69</v>
      </c>
      <c r="D8878" s="4">
        <v>437</v>
      </c>
      <c r="E8878" s="4" t="s">
        <v>861</v>
      </c>
      <c r="F8878" s="4" t="s">
        <v>1148</v>
      </c>
      <c r="G8878" s="4" t="s">
        <v>943</v>
      </c>
      <c r="H8878" s="30">
        <v>99.08499999999998</v>
      </c>
      <c r="I8878" s="4"/>
      <c r="J8878" s="4" t="s">
        <v>856</v>
      </c>
      <c r="K8878" s="4"/>
      <c r="L8878" s="4">
        <v>1</v>
      </c>
      <c r="M8878" s="4" t="s">
        <v>1447</v>
      </c>
      <c r="N8878" s="4"/>
    </row>
    <row r="8879" spans="1:14" hidden="1" x14ac:dyDescent="0.3">
      <c r="A8879" s="4" t="s">
        <v>603</v>
      </c>
      <c r="B8879" s="4">
        <v>69</v>
      </c>
      <c r="C8879" s="4">
        <v>69</v>
      </c>
      <c r="D8879" s="4">
        <v>437</v>
      </c>
      <c r="E8879" s="4" t="s">
        <v>861</v>
      </c>
      <c r="F8879" s="4" t="s">
        <v>1152</v>
      </c>
      <c r="G8879" s="4" t="s">
        <v>943</v>
      </c>
      <c r="H8879" s="30">
        <v>98.889000000000024</v>
      </c>
      <c r="I8879" s="4"/>
      <c r="J8879" s="4" t="s">
        <v>856</v>
      </c>
      <c r="K8879" s="4"/>
      <c r="L8879" s="4">
        <v>1</v>
      </c>
      <c r="M8879" s="4" t="s">
        <v>1447</v>
      </c>
      <c r="N8879" s="4"/>
    </row>
    <row r="8880" spans="1:14" hidden="1" x14ac:dyDescent="0.3">
      <c r="A8880" s="4" t="s">
        <v>603</v>
      </c>
      <c r="B8880" s="4">
        <v>69</v>
      </c>
      <c r="C8880" s="4">
        <v>69</v>
      </c>
      <c r="D8880" s="4">
        <v>437</v>
      </c>
      <c r="E8880" s="4" t="s">
        <v>861</v>
      </c>
      <c r="F8880" s="4" t="s">
        <v>1157</v>
      </c>
      <c r="G8880" s="4" t="s">
        <v>943</v>
      </c>
      <c r="H8880" s="30">
        <v>98.88000000000001</v>
      </c>
      <c r="I8880" s="4"/>
      <c r="J8880" s="4" t="s">
        <v>856</v>
      </c>
      <c r="K8880" s="4"/>
      <c r="L8880" s="4">
        <v>1</v>
      </c>
      <c r="M8880" s="4" t="s">
        <v>1447</v>
      </c>
      <c r="N8880" s="4"/>
    </row>
    <row r="8881" spans="1:14" hidden="1" x14ac:dyDescent="0.3">
      <c r="A8881" s="42" t="s">
        <v>602</v>
      </c>
      <c r="B8881" s="42">
        <v>79</v>
      </c>
      <c r="C8881" s="42">
        <v>79</v>
      </c>
      <c r="D8881" s="5">
        <v>437</v>
      </c>
      <c r="E8881" s="4" t="s">
        <v>861</v>
      </c>
      <c r="F8881" s="4" t="s">
        <v>904</v>
      </c>
      <c r="G8881" s="4" t="s">
        <v>857</v>
      </c>
      <c r="H8881" s="30">
        <v>17.178000000000001</v>
      </c>
      <c r="I8881" s="4"/>
      <c r="J8881" s="4" t="s">
        <v>1505</v>
      </c>
      <c r="K8881" s="4"/>
      <c r="L8881" s="4">
        <v>1</v>
      </c>
      <c r="M8881" s="4" t="s">
        <v>1506</v>
      </c>
      <c r="N8881" s="4" t="s">
        <v>1507</v>
      </c>
    </row>
    <row r="8882" spans="1:14" hidden="1" x14ac:dyDescent="0.3">
      <c r="A8882" s="42" t="s">
        <v>602</v>
      </c>
      <c r="B8882" s="42">
        <v>79</v>
      </c>
      <c r="C8882" s="42">
        <v>79</v>
      </c>
      <c r="D8882" s="5">
        <v>437</v>
      </c>
      <c r="E8882" s="4" t="s">
        <v>861</v>
      </c>
      <c r="F8882" s="4" t="s">
        <v>905</v>
      </c>
      <c r="G8882" s="4" t="s">
        <v>857</v>
      </c>
      <c r="H8882" s="30">
        <v>29.595999999999997</v>
      </c>
      <c r="I8882" s="4"/>
      <c r="J8882" s="4" t="s">
        <v>1505</v>
      </c>
      <c r="K8882" s="4"/>
      <c r="L8882" s="4">
        <v>1</v>
      </c>
      <c r="M8882" s="4" t="s">
        <v>1506</v>
      </c>
      <c r="N8882" s="4" t="s">
        <v>1507</v>
      </c>
    </row>
    <row r="8883" spans="1:14" hidden="1" x14ac:dyDescent="0.3">
      <c r="A8883" s="42" t="s">
        <v>602</v>
      </c>
      <c r="B8883" s="42">
        <v>79</v>
      </c>
      <c r="C8883" s="42">
        <v>79</v>
      </c>
      <c r="D8883" s="5">
        <v>437</v>
      </c>
      <c r="E8883" s="4" t="s">
        <v>861</v>
      </c>
      <c r="F8883" s="4" t="s">
        <v>906</v>
      </c>
      <c r="G8883" s="4" t="s">
        <v>857</v>
      </c>
      <c r="H8883" s="30">
        <v>19.565999999999999</v>
      </c>
      <c r="I8883" s="4"/>
      <c r="J8883" s="4" t="s">
        <v>1505</v>
      </c>
      <c r="K8883" s="4"/>
      <c r="L8883" s="4">
        <v>1</v>
      </c>
      <c r="M8883" s="4" t="s">
        <v>1506</v>
      </c>
      <c r="N8883" s="4" t="s">
        <v>1507</v>
      </c>
    </row>
    <row r="8884" spans="1:14" hidden="1" x14ac:dyDescent="0.3">
      <c r="A8884" s="42" t="s">
        <v>602</v>
      </c>
      <c r="B8884" s="42">
        <v>79</v>
      </c>
      <c r="C8884" s="42">
        <v>79</v>
      </c>
      <c r="D8884" s="5">
        <v>437</v>
      </c>
      <c r="E8884" s="4" t="s">
        <v>861</v>
      </c>
      <c r="F8884" s="4" t="s">
        <v>903</v>
      </c>
      <c r="G8884" s="4" t="s">
        <v>857</v>
      </c>
      <c r="H8884" s="30">
        <v>17.585999999999999</v>
      </c>
      <c r="I8884" s="4"/>
      <c r="J8884" s="4" t="s">
        <v>1505</v>
      </c>
      <c r="K8884" s="4"/>
      <c r="L8884" s="4">
        <v>1</v>
      </c>
      <c r="M8884" s="4" t="s">
        <v>1506</v>
      </c>
      <c r="N8884" s="4" t="s">
        <v>1507</v>
      </c>
    </row>
    <row r="8885" spans="1:14" hidden="1" x14ac:dyDescent="0.3">
      <c r="A8885" s="42" t="s">
        <v>602</v>
      </c>
      <c r="B8885" s="42">
        <v>79</v>
      </c>
      <c r="C8885" s="42">
        <v>79</v>
      </c>
      <c r="D8885" s="5">
        <v>437</v>
      </c>
      <c r="E8885" s="4" t="s">
        <v>861</v>
      </c>
      <c r="F8885" s="43" t="s">
        <v>922</v>
      </c>
      <c r="G8885" s="4" t="s">
        <v>853</v>
      </c>
      <c r="H8885" s="30">
        <v>1.56</v>
      </c>
      <c r="I8885" s="44"/>
      <c r="J8885" s="4" t="s">
        <v>856</v>
      </c>
      <c r="K8885" s="4"/>
      <c r="L8885" s="25">
        <v>1</v>
      </c>
      <c r="M8885" s="4" t="s">
        <v>1503</v>
      </c>
      <c r="N8885" s="4" t="s">
        <v>1504</v>
      </c>
    </row>
    <row r="8886" spans="1:14" hidden="1" x14ac:dyDescent="0.3">
      <c r="A8886" s="42" t="s">
        <v>602</v>
      </c>
      <c r="B8886" s="42">
        <v>79</v>
      </c>
      <c r="C8886" s="42">
        <v>79</v>
      </c>
      <c r="D8886" s="5">
        <v>437</v>
      </c>
      <c r="E8886" s="4" t="s">
        <v>861</v>
      </c>
      <c r="F8886" s="43" t="s">
        <v>904</v>
      </c>
      <c r="G8886" s="4" t="s">
        <v>853</v>
      </c>
      <c r="H8886" s="30">
        <v>2.42</v>
      </c>
      <c r="I8886" s="44"/>
      <c r="J8886" s="4" t="s">
        <v>856</v>
      </c>
      <c r="K8886" s="4"/>
      <c r="L8886" s="25">
        <v>1</v>
      </c>
      <c r="M8886" s="4" t="s">
        <v>1503</v>
      </c>
      <c r="N8886" s="4" t="s">
        <v>1504</v>
      </c>
    </row>
    <row r="8887" spans="1:14" hidden="1" x14ac:dyDescent="0.3">
      <c r="A8887" s="42" t="s">
        <v>602</v>
      </c>
      <c r="B8887" s="42">
        <v>79</v>
      </c>
      <c r="C8887" s="42">
        <v>79</v>
      </c>
      <c r="D8887" s="5">
        <v>437</v>
      </c>
      <c r="E8887" s="4" t="s">
        <v>861</v>
      </c>
      <c r="F8887" s="43" t="s">
        <v>905</v>
      </c>
      <c r="G8887" s="4" t="s">
        <v>853</v>
      </c>
      <c r="H8887" s="30">
        <v>0.37</v>
      </c>
      <c r="I8887" s="44"/>
      <c r="J8887" s="4" t="s">
        <v>856</v>
      </c>
      <c r="K8887" s="4"/>
      <c r="L8887" s="25">
        <v>1</v>
      </c>
      <c r="M8887" s="4" t="s">
        <v>1503</v>
      </c>
      <c r="N8887" s="4" t="s">
        <v>1504</v>
      </c>
    </row>
    <row r="8888" spans="1:14" hidden="1" x14ac:dyDescent="0.3">
      <c r="A8888" s="42" t="s">
        <v>602</v>
      </c>
      <c r="B8888" s="42">
        <v>79</v>
      </c>
      <c r="C8888" s="42">
        <v>79</v>
      </c>
      <c r="D8888" s="5">
        <v>437</v>
      </c>
      <c r="E8888" s="4" t="s">
        <v>861</v>
      </c>
      <c r="F8888" s="43" t="s">
        <v>906</v>
      </c>
      <c r="G8888" s="4" t="s">
        <v>853</v>
      </c>
      <c r="H8888" s="30">
        <v>5.39</v>
      </c>
      <c r="I8888" s="44"/>
      <c r="J8888" s="4" t="s">
        <v>856</v>
      </c>
      <c r="K8888" s="4"/>
      <c r="L8888" s="25">
        <v>1</v>
      </c>
      <c r="M8888" s="4" t="s">
        <v>1503</v>
      </c>
      <c r="N8888" s="4" t="s">
        <v>1504</v>
      </c>
    </row>
    <row r="8889" spans="1:14" hidden="1" x14ac:dyDescent="0.3">
      <c r="A8889" s="42" t="s">
        <v>602</v>
      </c>
      <c r="B8889" s="42">
        <v>79</v>
      </c>
      <c r="C8889" s="42">
        <v>79</v>
      </c>
      <c r="D8889" s="5">
        <v>437</v>
      </c>
      <c r="E8889" s="4" t="s">
        <v>861</v>
      </c>
      <c r="F8889" s="43" t="s">
        <v>903</v>
      </c>
      <c r="G8889" s="4" t="s">
        <v>853</v>
      </c>
      <c r="H8889" s="30">
        <v>3.08</v>
      </c>
      <c r="I8889" s="44"/>
      <c r="J8889" s="4" t="s">
        <v>856</v>
      </c>
      <c r="K8889" s="4"/>
      <c r="L8889" s="25">
        <v>1</v>
      </c>
      <c r="M8889" s="4" t="s">
        <v>1503</v>
      </c>
      <c r="N8889" s="4" t="s">
        <v>1504</v>
      </c>
    </row>
    <row r="8890" spans="1:14" hidden="1" x14ac:dyDescent="0.3">
      <c r="A8890" s="5" t="s">
        <v>603</v>
      </c>
      <c r="B8890" s="5">
        <v>69</v>
      </c>
      <c r="C8890" s="5">
        <v>69</v>
      </c>
      <c r="D8890" s="5">
        <v>438</v>
      </c>
      <c r="E8890" s="4" t="s">
        <v>876</v>
      </c>
      <c r="F8890" s="4" t="s">
        <v>876</v>
      </c>
      <c r="G8890" s="4" t="s">
        <v>972</v>
      </c>
      <c r="H8890" s="4" t="s">
        <v>1437</v>
      </c>
      <c r="I8890" s="4"/>
      <c r="J8890" s="4" t="s">
        <v>973</v>
      </c>
      <c r="K8890" s="4"/>
      <c r="L8890" s="4">
        <v>1</v>
      </c>
      <c r="M8890" s="4" t="s">
        <v>1100</v>
      </c>
      <c r="N8890" s="4"/>
    </row>
    <row r="8891" spans="1:14" hidden="1" x14ac:dyDescent="0.3">
      <c r="A8891" s="5" t="s">
        <v>603</v>
      </c>
      <c r="B8891" s="5">
        <v>69</v>
      </c>
      <c r="C8891" s="5">
        <v>69</v>
      </c>
      <c r="D8891" s="5">
        <v>438</v>
      </c>
      <c r="E8891" s="4" t="s">
        <v>876</v>
      </c>
      <c r="F8891" s="4" t="s">
        <v>876</v>
      </c>
      <c r="G8891" s="4" t="s">
        <v>1441</v>
      </c>
      <c r="H8891" s="4">
        <v>7</v>
      </c>
      <c r="I8891" s="4"/>
      <c r="J8891" s="4" t="s">
        <v>973</v>
      </c>
      <c r="K8891" s="4"/>
      <c r="L8891" s="4">
        <v>1</v>
      </c>
      <c r="M8891" s="4" t="s">
        <v>1100</v>
      </c>
      <c r="N8891" s="4"/>
    </row>
    <row r="8892" spans="1:14" hidden="1" x14ac:dyDescent="0.3">
      <c r="A8892" s="5" t="s">
        <v>603</v>
      </c>
      <c r="B8892" s="5">
        <v>69</v>
      </c>
      <c r="C8892" s="5">
        <v>69</v>
      </c>
      <c r="D8892" s="5">
        <v>438</v>
      </c>
      <c r="E8892" s="4" t="s">
        <v>876</v>
      </c>
      <c r="F8892" s="4" t="s">
        <v>876</v>
      </c>
      <c r="G8892" s="4" t="s">
        <v>969</v>
      </c>
      <c r="H8892" s="4" t="s">
        <v>1445</v>
      </c>
      <c r="I8892" s="4"/>
      <c r="J8892" s="4" t="s">
        <v>974</v>
      </c>
      <c r="K8892" s="4"/>
      <c r="L8892" s="4">
        <v>1</v>
      </c>
      <c r="M8892" s="4" t="s">
        <v>1100</v>
      </c>
      <c r="N8892" s="4"/>
    </row>
    <row r="8893" spans="1:14" hidden="1" x14ac:dyDescent="0.3">
      <c r="A8893" s="4" t="s">
        <v>603</v>
      </c>
      <c r="B8893" s="4">
        <v>69</v>
      </c>
      <c r="C8893" s="4">
        <v>69</v>
      </c>
      <c r="D8893" s="4">
        <v>438</v>
      </c>
      <c r="E8893" s="4" t="s">
        <v>861</v>
      </c>
      <c r="F8893" s="4" t="s">
        <v>922</v>
      </c>
      <c r="G8893" s="4" t="s">
        <v>958</v>
      </c>
      <c r="H8893" s="30">
        <v>0.76978591004352737</v>
      </c>
      <c r="I8893" s="4"/>
      <c r="J8893" s="4" t="s">
        <v>1449</v>
      </c>
      <c r="K8893" s="4"/>
      <c r="L8893" s="4">
        <v>1</v>
      </c>
      <c r="M8893" s="4" t="s">
        <v>1447</v>
      </c>
      <c r="N8893" s="4"/>
    </row>
    <row r="8894" spans="1:14" hidden="1" x14ac:dyDescent="0.3">
      <c r="A8894" s="4" t="s">
        <v>603</v>
      </c>
      <c r="B8894" s="4">
        <v>69</v>
      </c>
      <c r="C8894" s="4">
        <v>69</v>
      </c>
      <c r="D8894" s="4">
        <v>438</v>
      </c>
      <c r="E8894" s="4" t="s">
        <v>861</v>
      </c>
      <c r="F8894" s="4" t="s">
        <v>904</v>
      </c>
      <c r="G8894" s="4" t="s">
        <v>958</v>
      </c>
      <c r="H8894" s="30">
        <v>0.70932717973446968</v>
      </c>
      <c r="I8894" s="4"/>
      <c r="J8894" s="4" t="s">
        <v>1449</v>
      </c>
      <c r="K8894" s="4"/>
      <c r="L8894" s="4">
        <v>1</v>
      </c>
      <c r="M8894" s="4" t="s">
        <v>1447</v>
      </c>
      <c r="N8894" s="4"/>
    </row>
    <row r="8895" spans="1:14" hidden="1" x14ac:dyDescent="0.3">
      <c r="A8895" s="4" t="s">
        <v>603</v>
      </c>
      <c r="B8895" s="4">
        <v>69</v>
      </c>
      <c r="C8895" s="4">
        <v>69</v>
      </c>
      <c r="D8895" s="4">
        <v>438</v>
      </c>
      <c r="E8895" s="4" t="s">
        <v>861</v>
      </c>
      <c r="F8895" s="4" t="s">
        <v>905</v>
      </c>
      <c r="G8895" s="4" t="s">
        <v>958</v>
      </c>
      <c r="H8895" s="30">
        <v>0.73372982320353841</v>
      </c>
      <c r="I8895" s="4"/>
      <c r="J8895" s="4" t="s">
        <v>1449</v>
      </c>
      <c r="K8895" s="4"/>
      <c r="L8895" s="4">
        <v>1</v>
      </c>
      <c r="M8895" s="4" t="s">
        <v>1447</v>
      </c>
      <c r="N8895" s="4"/>
    </row>
    <row r="8896" spans="1:14" hidden="1" x14ac:dyDescent="0.3">
      <c r="A8896" s="4" t="s">
        <v>603</v>
      </c>
      <c r="B8896" s="4">
        <v>69</v>
      </c>
      <c r="C8896" s="4">
        <v>69</v>
      </c>
      <c r="D8896" s="4">
        <v>438</v>
      </c>
      <c r="E8896" s="4" t="s">
        <v>861</v>
      </c>
      <c r="F8896" s="4" t="s">
        <v>906</v>
      </c>
      <c r="G8896" s="4" t="s">
        <v>958</v>
      </c>
      <c r="H8896" s="30">
        <v>0.69783689494696743</v>
      </c>
      <c r="I8896" s="4"/>
      <c r="J8896" s="4" t="s">
        <v>1449</v>
      </c>
      <c r="K8896" s="4"/>
      <c r="L8896" s="4">
        <v>1</v>
      </c>
      <c r="M8896" s="4" t="s">
        <v>1447</v>
      </c>
      <c r="N8896" s="4"/>
    </row>
    <row r="8897" spans="1:14" hidden="1" x14ac:dyDescent="0.3">
      <c r="A8897" s="4" t="s">
        <v>603</v>
      </c>
      <c r="B8897" s="4">
        <v>69</v>
      </c>
      <c r="C8897" s="4">
        <v>69</v>
      </c>
      <c r="D8897" s="4">
        <v>438</v>
      </c>
      <c r="E8897" s="4" t="s">
        <v>861</v>
      </c>
      <c r="F8897" s="4" t="s">
        <v>903</v>
      </c>
      <c r="G8897" s="4" t="s">
        <v>958</v>
      </c>
      <c r="H8897" s="30">
        <v>0.74409052283614552</v>
      </c>
      <c r="I8897" s="4"/>
      <c r="J8897" s="4" t="s">
        <v>1449</v>
      </c>
      <c r="K8897" s="4"/>
      <c r="L8897" s="4">
        <v>1</v>
      </c>
      <c r="M8897" s="4" t="s">
        <v>1447</v>
      </c>
      <c r="N8897" s="4"/>
    </row>
    <row r="8898" spans="1:14" hidden="1" x14ac:dyDescent="0.3">
      <c r="A8898" s="4" t="s">
        <v>603</v>
      </c>
      <c r="B8898" s="4">
        <v>69</v>
      </c>
      <c r="C8898" s="4">
        <v>69</v>
      </c>
      <c r="D8898" s="4">
        <v>438</v>
      </c>
      <c r="E8898" s="4" t="s">
        <v>861</v>
      </c>
      <c r="F8898" s="4" t="s">
        <v>907</v>
      </c>
      <c r="G8898" s="4" t="s">
        <v>958</v>
      </c>
      <c r="H8898" s="30">
        <v>0.7262038908581484</v>
      </c>
      <c r="I8898" s="4"/>
      <c r="J8898" s="4" t="s">
        <v>1449</v>
      </c>
      <c r="K8898" s="4"/>
      <c r="L8898" s="4">
        <v>1</v>
      </c>
      <c r="M8898" s="4" t="s">
        <v>1447</v>
      </c>
      <c r="N8898" s="4"/>
    </row>
    <row r="8899" spans="1:14" hidden="1" x14ac:dyDescent="0.3">
      <c r="A8899" s="4" t="s">
        <v>603</v>
      </c>
      <c r="B8899" s="4">
        <v>69</v>
      </c>
      <c r="C8899" s="4">
        <v>69</v>
      </c>
      <c r="D8899" s="4">
        <v>438</v>
      </c>
      <c r="E8899" s="4" t="s">
        <v>861</v>
      </c>
      <c r="F8899" s="4" t="s">
        <v>908</v>
      </c>
      <c r="G8899" s="4" t="s">
        <v>958</v>
      </c>
      <c r="H8899" s="30">
        <v>0.76312532305830316</v>
      </c>
      <c r="I8899" s="4"/>
      <c r="J8899" s="4" t="s">
        <v>1449</v>
      </c>
      <c r="K8899" s="4"/>
      <c r="L8899" s="4">
        <v>1</v>
      </c>
      <c r="M8899" s="4" t="s">
        <v>1447</v>
      </c>
      <c r="N8899" s="4"/>
    </row>
    <row r="8900" spans="1:14" hidden="1" x14ac:dyDescent="0.3">
      <c r="A8900" s="4" t="s">
        <v>603</v>
      </c>
      <c r="B8900" s="4">
        <v>69</v>
      </c>
      <c r="C8900" s="4">
        <v>69</v>
      </c>
      <c r="D8900" s="4">
        <v>438</v>
      </c>
      <c r="E8900" s="4" t="s">
        <v>861</v>
      </c>
      <c r="F8900" s="4" t="s">
        <v>909</v>
      </c>
      <c r="G8900" s="4" t="s">
        <v>958</v>
      </c>
      <c r="H8900" s="30">
        <v>0.76868606881015233</v>
      </c>
      <c r="I8900" s="4"/>
      <c r="J8900" s="4" t="s">
        <v>1449</v>
      </c>
      <c r="K8900" s="4"/>
      <c r="L8900" s="4">
        <v>1</v>
      </c>
      <c r="M8900" s="4" t="s">
        <v>1447</v>
      </c>
      <c r="N8900" s="4"/>
    </row>
    <row r="8901" spans="1:14" hidden="1" x14ac:dyDescent="0.3">
      <c r="A8901" s="4" t="s">
        <v>603</v>
      </c>
      <c r="B8901" s="4">
        <v>69</v>
      </c>
      <c r="C8901" s="4">
        <v>69</v>
      </c>
      <c r="D8901" s="4">
        <v>438</v>
      </c>
      <c r="E8901" s="4" t="s">
        <v>861</v>
      </c>
      <c r="F8901" s="4" t="s">
        <v>910</v>
      </c>
      <c r="G8901" s="4" t="s">
        <v>958</v>
      </c>
      <c r="H8901" s="30">
        <v>0.70172013994810556</v>
      </c>
      <c r="I8901" s="4"/>
      <c r="J8901" s="4" t="s">
        <v>1449</v>
      </c>
      <c r="K8901" s="4"/>
      <c r="L8901" s="4">
        <v>1</v>
      </c>
      <c r="M8901" s="4" t="s">
        <v>1447</v>
      </c>
      <c r="N8901" s="4"/>
    </row>
    <row r="8902" spans="1:14" hidden="1" x14ac:dyDescent="0.3">
      <c r="A8902" s="4" t="s">
        <v>603</v>
      </c>
      <c r="B8902" s="4">
        <v>69</v>
      </c>
      <c r="C8902" s="4">
        <v>69</v>
      </c>
      <c r="D8902" s="4">
        <v>438</v>
      </c>
      <c r="E8902" s="4" t="s">
        <v>861</v>
      </c>
      <c r="F8902" s="4" t="s">
        <v>911</v>
      </c>
      <c r="G8902" s="4" t="s">
        <v>958</v>
      </c>
      <c r="H8902" s="30">
        <v>0.75716208445472144</v>
      </c>
      <c r="I8902" s="4"/>
      <c r="J8902" s="4" t="s">
        <v>1449</v>
      </c>
      <c r="K8902" s="4"/>
      <c r="L8902" s="4">
        <v>1</v>
      </c>
      <c r="M8902" s="4" t="s">
        <v>1447</v>
      </c>
      <c r="N8902" s="4"/>
    </row>
    <row r="8903" spans="1:14" hidden="1" x14ac:dyDescent="0.3">
      <c r="A8903" s="4" t="s">
        <v>603</v>
      </c>
      <c r="B8903" s="4">
        <v>69</v>
      </c>
      <c r="C8903" s="4">
        <v>69</v>
      </c>
      <c r="D8903" s="4">
        <v>438</v>
      </c>
      <c r="E8903" s="4" t="s">
        <v>861</v>
      </c>
      <c r="F8903" s="4" t="s">
        <v>912</v>
      </c>
      <c r="G8903" s="4" t="s">
        <v>958</v>
      </c>
      <c r="H8903" s="30">
        <v>0.75549358897007646</v>
      </c>
      <c r="I8903" s="4"/>
      <c r="J8903" s="4" t="s">
        <v>1449</v>
      </c>
      <c r="K8903" s="4"/>
      <c r="L8903" s="4">
        <v>1</v>
      </c>
      <c r="M8903" s="4" t="s">
        <v>1447</v>
      </c>
      <c r="N8903" s="4"/>
    </row>
    <row r="8904" spans="1:14" hidden="1" x14ac:dyDescent="0.3">
      <c r="A8904" s="4" t="s">
        <v>603</v>
      </c>
      <c r="B8904" s="4">
        <v>69</v>
      </c>
      <c r="C8904" s="4">
        <v>69</v>
      </c>
      <c r="D8904" s="4">
        <v>438</v>
      </c>
      <c r="E8904" s="4" t="s">
        <v>861</v>
      </c>
      <c r="F8904" s="4" t="s">
        <v>913</v>
      </c>
      <c r="G8904" s="4" t="s">
        <v>958</v>
      </c>
      <c r="H8904" s="30">
        <v>0.80902390113148515</v>
      </c>
      <c r="I8904" s="4"/>
      <c r="J8904" s="4" t="s">
        <v>1449</v>
      </c>
      <c r="K8904" s="4"/>
      <c r="L8904" s="4">
        <v>1</v>
      </c>
      <c r="M8904" s="4" t="s">
        <v>1447</v>
      </c>
      <c r="N8904" s="4"/>
    </row>
    <row r="8905" spans="1:14" hidden="1" x14ac:dyDescent="0.3">
      <c r="A8905" s="4" t="s">
        <v>603</v>
      </c>
      <c r="B8905" s="4">
        <v>69</v>
      </c>
      <c r="C8905" s="4">
        <v>69</v>
      </c>
      <c r="D8905" s="4">
        <v>438</v>
      </c>
      <c r="E8905" s="4" t="s">
        <v>861</v>
      </c>
      <c r="F8905" s="4" t="s">
        <v>914</v>
      </c>
      <c r="G8905" s="4" t="s">
        <v>958</v>
      </c>
      <c r="H8905" s="30">
        <v>0.80045955183383855</v>
      </c>
      <c r="I8905" s="4"/>
      <c r="J8905" s="4" t="s">
        <v>1449</v>
      </c>
      <c r="K8905" s="4"/>
      <c r="L8905" s="4">
        <v>1</v>
      </c>
      <c r="M8905" s="4" t="s">
        <v>1447</v>
      </c>
      <c r="N8905" s="4"/>
    </row>
    <row r="8906" spans="1:14" hidden="1" x14ac:dyDescent="0.3">
      <c r="A8906" s="4" t="s">
        <v>603</v>
      </c>
      <c r="B8906" s="4">
        <v>69</v>
      </c>
      <c r="C8906" s="4">
        <v>69</v>
      </c>
      <c r="D8906" s="4">
        <v>438</v>
      </c>
      <c r="E8906" s="4" t="s">
        <v>861</v>
      </c>
      <c r="F8906" s="4" t="s">
        <v>915</v>
      </c>
      <c r="G8906" s="4" t="s">
        <v>958</v>
      </c>
      <c r="H8906" s="30">
        <v>0.73941345411512382</v>
      </c>
      <c r="I8906" s="4"/>
      <c r="J8906" s="4" t="s">
        <v>1449</v>
      </c>
      <c r="K8906" s="4"/>
      <c r="L8906" s="4">
        <v>1</v>
      </c>
      <c r="M8906" s="4" t="s">
        <v>1447</v>
      </c>
      <c r="N8906" s="4"/>
    </row>
    <row r="8907" spans="1:14" hidden="1" x14ac:dyDescent="0.3">
      <c r="A8907" s="4" t="s">
        <v>603</v>
      </c>
      <c r="B8907" s="4">
        <v>69</v>
      </c>
      <c r="C8907" s="4">
        <v>69</v>
      </c>
      <c r="D8907" s="4">
        <v>438</v>
      </c>
      <c r="E8907" s="4" t="s">
        <v>861</v>
      </c>
      <c r="F8907" s="4" t="s">
        <v>916</v>
      </c>
      <c r="G8907" s="4" t="s">
        <v>958</v>
      </c>
      <c r="H8907" s="30">
        <v>0.81436931710870675</v>
      </c>
      <c r="I8907" s="4"/>
      <c r="J8907" s="4" t="s">
        <v>1449</v>
      </c>
      <c r="K8907" s="4"/>
      <c r="L8907" s="4">
        <v>1</v>
      </c>
      <c r="M8907" s="4" t="s">
        <v>1447</v>
      </c>
      <c r="N8907" s="4"/>
    </row>
    <row r="8908" spans="1:14" hidden="1" x14ac:dyDescent="0.3">
      <c r="A8908" s="4" t="s">
        <v>603</v>
      </c>
      <c r="B8908" s="4">
        <v>69</v>
      </c>
      <c r="C8908" s="4">
        <v>69</v>
      </c>
      <c r="D8908" s="4">
        <v>438</v>
      </c>
      <c r="E8908" s="4" t="s">
        <v>861</v>
      </c>
      <c r="F8908" s="4" t="s">
        <v>917</v>
      </c>
      <c r="G8908" s="4" t="s">
        <v>958</v>
      </c>
      <c r="H8908" s="30">
        <v>0.77381079197044011</v>
      </c>
      <c r="I8908" s="4"/>
      <c r="J8908" s="4" t="s">
        <v>1449</v>
      </c>
      <c r="K8908" s="4"/>
      <c r="L8908" s="4">
        <v>1</v>
      </c>
      <c r="M8908" s="4" t="s">
        <v>1447</v>
      </c>
      <c r="N8908" s="4"/>
    </row>
    <row r="8909" spans="1:14" hidden="1" x14ac:dyDescent="0.3">
      <c r="A8909" s="4" t="s">
        <v>603</v>
      </c>
      <c r="B8909" s="4">
        <v>69</v>
      </c>
      <c r="C8909" s="4">
        <v>69</v>
      </c>
      <c r="D8909" s="4">
        <v>438</v>
      </c>
      <c r="E8909" s="4" t="s">
        <v>861</v>
      </c>
      <c r="F8909" s="4" t="s">
        <v>918</v>
      </c>
      <c r="G8909" s="4" t="s">
        <v>958</v>
      </c>
      <c r="H8909" s="30">
        <v>0.81923672449757989</v>
      </c>
      <c r="I8909" s="4"/>
      <c r="J8909" s="4" t="s">
        <v>1449</v>
      </c>
      <c r="K8909" s="4"/>
      <c r="L8909" s="4">
        <v>1</v>
      </c>
      <c r="M8909" s="4" t="s">
        <v>1447</v>
      </c>
      <c r="N8909" s="4"/>
    </row>
    <row r="8910" spans="1:14" hidden="1" x14ac:dyDescent="0.3">
      <c r="A8910" s="4" t="s">
        <v>603</v>
      </c>
      <c r="B8910" s="4">
        <v>69</v>
      </c>
      <c r="C8910" s="4">
        <v>69</v>
      </c>
      <c r="D8910" s="4">
        <v>438</v>
      </c>
      <c r="E8910" s="4" t="s">
        <v>861</v>
      </c>
      <c r="F8910" s="4" t="s">
        <v>919</v>
      </c>
      <c r="G8910" s="4" t="s">
        <v>958</v>
      </c>
      <c r="H8910" s="30">
        <v>0.78206112577815756</v>
      </c>
      <c r="I8910" s="4"/>
      <c r="J8910" s="4" t="s">
        <v>1449</v>
      </c>
      <c r="K8910" s="4"/>
      <c r="L8910" s="4">
        <v>1</v>
      </c>
      <c r="M8910" s="4" t="s">
        <v>1447</v>
      </c>
      <c r="N8910" s="4"/>
    </row>
    <row r="8911" spans="1:14" hidden="1" x14ac:dyDescent="0.3">
      <c r="A8911" s="4" t="s">
        <v>603</v>
      </c>
      <c r="B8911" s="4">
        <v>69</v>
      </c>
      <c r="C8911" s="4">
        <v>69</v>
      </c>
      <c r="D8911" s="4">
        <v>438</v>
      </c>
      <c r="E8911" s="4" t="s">
        <v>861</v>
      </c>
      <c r="F8911" s="4" t="s">
        <v>920</v>
      </c>
      <c r="G8911" s="4" t="s">
        <v>958</v>
      </c>
      <c r="H8911" s="30">
        <v>0.79770768907603951</v>
      </c>
      <c r="I8911" s="4"/>
      <c r="J8911" s="4" t="s">
        <v>1449</v>
      </c>
      <c r="K8911" s="4"/>
      <c r="L8911" s="4">
        <v>1</v>
      </c>
      <c r="M8911" s="4" t="s">
        <v>1447</v>
      </c>
      <c r="N8911" s="4"/>
    </row>
    <row r="8912" spans="1:14" hidden="1" x14ac:dyDescent="0.3">
      <c r="A8912" s="4" t="s">
        <v>603</v>
      </c>
      <c r="B8912" s="4">
        <v>69</v>
      </c>
      <c r="C8912" s="4">
        <v>69</v>
      </c>
      <c r="D8912" s="4">
        <v>438</v>
      </c>
      <c r="E8912" s="4" t="s">
        <v>861</v>
      </c>
      <c r="F8912" s="4" t="s">
        <v>921</v>
      </c>
      <c r="G8912" s="4" t="s">
        <v>958</v>
      </c>
      <c r="H8912" s="30">
        <v>0.74544174320047463</v>
      </c>
      <c r="I8912" s="4"/>
      <c r="J8912" s="4" t="s">
        <v>1449</v>
      </c>
      <c r="K8912" s="4"/>
      <c r="L8912" s="4">
        <v>1</v>
      </c>
      <c r="M8912" s="4" t="s">
        <v>1447</v>
      </c>
      <c r="N8912" s="4"/>
    </row>
    <row r="8913" spans="1:14" hidden="1" x14ac:dyDescent="0.3">
      <c r="A8913" s="4" t="s">
        <v>603</v>
      </c>
      <c r="B8913" s="4">
        <v>69</v>
      </c>
      <c r="C8913" s="4">
        <v>69</v>
      </c>
      <c r="D8913" s="4">
        <v>438</v>
      </c>
      <c r="E8913" s="4" t="s">
        <v>861</v>
      </c>
      <c r="F8913" s="4" t="s">
        <v>1134</v>
      </c>
      <c r="G8913" s="4" t="s">
        <v>958</v>
      </c>
      <c r="H8913" s="30">
        <v>0.74081237878635842</v>
      </c>
      <c r="I8913" s="4"/>
      <c r="J8913" s="4" t="s">
        <v>1449</v>
      </c>
      <c r="K8913" s="4"/>
      <c r="L8913" s="4">
        <v>1</v>
      </c>
      <c r="M8913" s="4" t="s">
        <v>1447</v>
      </c>
      <c r="N8913" s="4"/>
    </row>
    <row r="8914" spans="1:14" hidden="1" x14ac:dyDescent="0.3">
      <c r="A8914" s="4" t="s">
        <v>603</v>
      </c>
      <c r="B8914" s="4">
        <v>69</v>
      </c>
      <c r="C8914" s="4">
        <v>69</v>
      </c>
      <c r="D8914" s="4">
        <v>438</v>
      </c>
      <c r="E8914" s="4" t="s">
        <v>861</v>
      </c>
      <c r="F8914" s="4" t="s">
        <v>1141</v>
      </c>
      <c r="G8914" s="4" t="s">
        <v>958</v>
      </c>
      <c r="H8914" s="30">
        <v>0.80019432438820504</v>
      </c>
      <c r="I8914" s="4"/>
      <c r="J8914" s="4" t="s">
        <v>1449</v>
      </c>
      <c r="K8914" s="4"/>
      <c r="L8914" s="4">
        <v>1</v>
      </c>
      <c r="M8914" s="4" t="s">
        <v>1447</v>
      </c>
      <c r="N8914" s="4"/>
    </row>
    <row r="8915" spans="1:14" hidden="1" x14ac:dyDescent="0.3">
      <c r="A8915" s="4" t="s">
        <v>603</v>
      </c>
      <c r="B8915" s="4">
        <v>69</v>
      </c>
      <c r="C8915" s="4">
        <v>69</v>
      </c>
      <c r="D8915" s="4">
        <v>438</v>
      </c>
      <c r="E8915" s="4" t="s">
        <v>861</v>
      </c>
      <c r="F8915" s="4" t="s">
        <v>1142</v>
      </c>
      <c r="G8915" s="4" t="s">
        <v>958</v>
      </c>
      <c r="H8915" s="30">
        <v>0.78908890044207802</v>
      </c>
      <c r="I8915" s="4"/>
      <c r="J8915" s="4" t="s">
        <v>1449</v>
      </c>
      <c r="K8915" s="4"/>
      <c r="L8915" s="4">
        <v>1</v>
      </c>
      <c r="M8915" s="4" t="s">
        <v>1447</v>
      </c>
      <c r="N8915" s="4"/>
    </row>
    <row r="8916" spans="1:14" hidden="1" x14ac:dyDescent="0.3">
      <c r="A8916" s="4" t="s">
        <v>603</v>
      </c>
      <c r="B8916" s="4">
        <v>69</v>
      </c>
      <c r="C8916" s="4">
        <v>69</v>
      </c>
      <c r="D8916" s="4">
        <v>438</v>
      </c>
      <c r="E8916" s="4" t="s">
        <v>861</v>
      </c>
      <c r="F8916" s="4" t="s">
        <v>1143</v>
      </c>
      <c r="G8916" s="4" t="s">
        <v>958</v>
      </c>
      <c r="H8916" s="30">
        <v>0.84381988092040405</v>
      </c>
      <c r="I8916" s="4"/>
      <c r="J8916" s="4" t="s">
        <v>1449</v>
      </c>
      <c r="K8916" s="4"/>
      <c r="L8916" s="4">
        <v>1</v>
      </c>
      <c r="M8916" s="4" t="s">
        <v>1447</v>
      </c>
      <c r="N8916" s="4"/>
    </row>
    <row r="8917" spans="1:14" hidden="1" x14ac:dyDescent="0.3">
      <c r="A8917" s="4" t="s">
        <v>603</v>
      </c>
      <c r="B8917" s="4">
        <v>69</v>
      </c>
      <c r="C8917" s="4">
        <v>69</v>
      </c>
      <c r="D8917" s="4">
        <v>438</v>
      </c>
      <c r="E8917" s="4" t="s">
        <v>861</v>
      </c>
      <c r="F8917" s="4" t="s">
        <v>1144</v>
      </c>
      <c r="G8917" s="4" t="s">
        <v>958</v>
      </c>
      <c r="H8917" s="30">
        <v>0.78558666389897969</v>
      </c>
      <c r="I8917" s="4"/>
      <c r="J8917" s="4" t="s">
        <v>1449</v>
      </c>
      <c r="K8917" s="4"/>
      <c r="L8917" s="4">
        <v>1</v>
      </c>
      <c r="M8917" s="4" t="s">
        <v>1447</v>
      </c>
      <c r="N8917" s="4"/>
    </row>
    <row r="8918" spans="1:14" hidden="1" x14ac:dyDescent="0.3">
      <c r="A8918" s="4" t="s">
        <v>603</v>
      </c>
      <c r="B8918" s="4">
        <v>69</v>
      </c>
      <c r="C8918" s="4">
        <v>69</v>
      </c>
      <c r="D8918" s="4">
        <v>438</v>
      </c>
      <c r="E8918" s="4" t="s">
        <v>861</v>
      </c>
      <c r="F8918" s="4" t="s">
        <v>1135</v>
      </c>
      <c r="G8918" s="4" t="s">
        <v>958</v>
      </c>
      <c r="H8918" s="30">
        <v>0.76265337062793115</v>
      </c>
      <c r="I8918" s="4"/>
      <c r="J8918" s="4" t="s">
        <v>1449</v>
      </c>
      <c r="K8918" s="4"/>
      <c r="L8918" s="4">
        <v>1</v>
      </c>
      <c r="M8918" s="4" t="s">
        <v>1447</v>
      </c>
      <c r="N8918" s="4"/>
    </row>
    <row r="8919" spans="1:14" hidden="1" x14ac:dyDescent="0.3">
      <c r="A8919" s="4" t="s">
        <v>603</v>
      </c>
      <c r="B8919" s="4">
        <v>69</v>
      </c>
      <c r="C8919" s="4">
        <v>69</v>
      </c>
      <c r="D8919" s="4">
        <v>438</v>
      </c>
      <c r="E8919" s="4" t="s">
        <v>861</v>
      </c>
      <c r="F8919" s="4" t="s">
        <v>1145</v>
      </c>
      <c r="G8919" s="4" t="s">
        <v>958</v>
      </c>
      <c r="H8919" s="30">
        <v>0.84660046735745897</v>
      </c>
      <c r="I8919" s="4"/>
      <c r="J8919" s="4" t="s">
        <v>1449</v>
      </c>
      <c r="K8919" s="4"/>
      <c r="L8919" s="4">
        <v>1</v>
      </c>
      <c r="M8919" s="4" t="s">
        <v>1447</v>
      </c>
      <c r="N8919" s="4"/>
    </row>
    <row r="8920" spans="1:14" hidden="1" x14ac:dyDescent="0.3">
      <c r="A8920" s="4" t="s">
        <v>603</v>
      </c>
      <c r="B8920" s="4">
        <v>69</v>
      </c>
      <c r="C8920" s="4">
        <v>69</v>
      </c>
      <c r="D8920" s="4">
        <v>438</v>
      </c>
      <c r="E8920" s="4" t="s">
        <v>861</v>
      </c>
      <c r="F8920" s="4" t="s">
        <v>1146</v>
      </c>
      <c r="G8920" s="4" t="s">
        <v>958</v>
      </c>
      <c r="H8920" s="30">
        <v>0.81547773291942238</v>
      </c>
      <c r="I8920" s="4"/>
      <c r="J8920" s="4" t="s">
        <v>1449</v>
      </c>
      <c r="K8920" s="4"/>
      <c r="L8920" s="4">
        <v>1</v>
      </c>
      <c r="M8920" s="4" t="s">
        <v>1447</v>
      </c>
      <c r="N8920" s="4"/>
    </row>
    <row r="8921" spans="1:14" hidden="1" x14ac:dyDescent="0.3">
      <c r="A8921" s="4" t="s">
        <v>603</v>
      </c>
      <c r="B8921" s="4">
        <v>69</v>
      </c>
      <c r="C8921" s="4">
        <v>69</v>
      </c>
      <c r="D8921" s="4">
        <v>438</v>
      </c>
      <c r="E8921" s="4" t="s">
        <v>861</v>
      </c>
      <c r="F8921" s="4" t="s">
        <v>1147</v>
      </c>
      <c r="G8921" s="4" t="s">
        <v>958</v>
      </c>
      <c r="H8921" s="30">
        <v>0.83781815031559603</v>
      </c>
      <c r="I8921" s="4"/>
      <c r="J8921" s="4" t="s">
        <v>1449</v>
      </c>
      <c r="K8921" s="4"/>
      <c r="L8921" s="4">
        <v>1</v>
      </c>
      <c r="M8921" s="4" t="s">
        <v>1447</v>
      </c>
      <c r="N8921" s="4"/>
    </row>
    <row r="8922" spans="1:14" hidden="1" x14ac:dyDescent="0.3">
      <c r="A8922" s="4" t="s">
        <v>603</v>
      </c>
      <c r="B8922" s="4">
        <v>69</v>
      </c>
      <c r="C8922" s="4">
        <v>69</v>
      </c>
      <c r="D8922" s="4">
        <v>438</v>
      </c>
      <c r="E8922" s="4" t="s">
        <v>861</v>
      </c>
      <c r="F8922" s="4" t="s">
        <v>1148</v>
      </c>
      <c r="G8922" s="4" t="s">
        <v>958</v>
      </c>
      <c r="H8922" s="30">
        <v>0.83627449875385518</v>
      </c>
      <c r="I8922" s="4"/>
      <c r="J8922" s="4" t="s">
        <v>1449</v>
      </c>
      <c r="K8922" s="4"/>
      <c r="L8922" s="4">
        <v>1</v>
      </c>
      <c r="M8922" s="4" t="s">
        <v>1447</v>
      </c>
      <c r="N8922" s="4"/>
    </row>
    <row r="8923" spans="1:14" hidden="1" x14ac:dyDescent="0.3">
      <c r="A8923" s="4" t="s">
        <v>603</v>
      </c>
      <c r="B8923" s="4">
        <v>69</v>
      </c>
      <c r="C8923" s="4">
        <v>69</v>
      </c>
      <c r="D8923" s="4">
        <v>438</v>
      </c>
      <c r="E8923" s="4" t="s">
        <v>861</v>
      </c>
      <c r="F8923" s="4" t="s">
        <v>1136</v>
      </c>
      <c r="G8923" s="4" t="s">
        <v>958</v>
      </c>
      <c r="H8923" s="30">
        <v>0.83755874607647829</v>
      </c>
      <c r="I8923" s="4"/>
      <c r="J8923" s="4" t="s">
        <v>1449</v>
      </c>
      <c r="K8923" s="4"/>
      <c r="L8923" s="4">
        <v>1</v>
      </c>
      <c r="M8923" s="4" t="s">
        <v>1447</v>
      </c>
      <c r="N8923" s="4"/>
    </row>
    <row r="8924" spans="1:14" hidden="1" x14ac:dyDescent="0.3">
      <c r="A8924" s="4" t="s">
        <v>603</v>
      </c>
      <c r="B8924" s="4">
        <v>69</v>
      </c>
      <c r="C8924" s="4">
        <v>69</v>
      </c>
      <c r="D8924" s="4">
        <v>438</v>
      </c>
      <c r="E8924" s="4" t="s">
        <v>861</v>
      </c>
      <c r="F8924" s="4" t="s">
        <v>1149</v>
      </c>
      <c r="G8924" s="4" t="s">
        <v>958</v>
      </c>
      <c r="H8924" s="30">
        <v>0.79851584063699232</v>
      </c>
      <c r="I8924" s="4"/>
      <c r="J8924" s="4" t="s">
        <v>1449</v>
      </c>
      <c r="K8924" s="4"/>
      <c r="L8924" s="4">
        <v>1</v>
      </c>
      <c r="M8924" s="4" t="s">
        <v>1447</v>
      </c>
      <c r="N8924" s="4"/>
    </row>
    <row r="8925" spans="1:14" hidden="1" x14ac:dyDescent="0.3">
      <c r="A8925" s="4" t="s">
        <v>603</v>
      </c>
      <c r="B8925" s="4">
        <v>69</v>
      </c>
      <c r="C8925" s="4">
        <v>69</v>
      </c>
      <c r="D8925" s="4">
        <v>438</v>
      </c>
      <c r="E8925" s="4" t="s">
        <v>861</v>
      </c>
      <c r="F8925" s="4" t="s">
        <v>1150</v>
      </c>
      <c r="G8925" s="4" t="s">
        <v>958</v>
      </c>
      <c r="H8925" s="30">
        <v>0.85047768250929023</v>
      </c>
      <c r="I8925" s="4"/>
      <c r="J8925" s="4" t="s">
        <v>1449</v>
      </c>
      <c r="K8925" s="4"/>
      <c r="L8925" s="4">
        <v>1</v>
      </c>
      <c r="M8925" s="4" t="s">
        <v>1447</v>
      </c>
      <c r="N8925" s="4"/>
    </row>
    <row r="8926" spans="1:14" hidden="1" x14ac:dyDescent="0.3">
      <c r="A8926" s="4" t="s">
        <v>603</v>
      </c>
      <c r="B8926" s="4">
        <v>69</v>
      </c>
      <c r="C8926" s="4">
        <v>69</v>
      </c>
      <c r="D8926" s="4">
        <v>438</v>
      </c>
      <c r="E8926" s="4" t="s">
        <v>861</v>
      </c>
      <c r="F8926" s="4" t="s">
        <v>1151</v>
      </c>
      <c r="G8926" s="4" t="s">
        <v>958</v>
      </c>
      <c r="H8926" s="30">
        <v>0.84507421924148718</v>
      </c>
      <c r="I8926" s="4"/>
      <c r="J8926" s="4" t="s">
        <v>1449</v>
      </c>
      <c r="K8926" s="4"/>
      <c r="L8926" s="4">
        <v>1</v>
      </c>
      <c r="M8926" s="4" t="s">
        <v>1447</v>
      </c>
      <c r="N8926" s="4"/>
    </row>
    <row r="8927" spans="1:14" hidden="1" x14ac:dyDescent="0.3">
      <c r="A8927" s="4" t="s">
        <v>603</v>
      </c>
      <c r="B8927" s="4">
        <v>69</v>
      </c>
      <c r="C8927" s="4">
        <v>69</v>
      </c>
      <c r="D8927" s="4">
        <v>438</v>
      </c>
      <c r="E8927" s="4" t="s">
        <v>861</v>
      </c>
      <c r="F8927" s="4" t="s">
        <v>1152</v>
      </c>
      <c r="G8927" s="4" t="s">
        <v>958</v>
      </c>
      <c r="H8927" s="30">
        <v>0.83798020464565948</v>
      </c>
      <c r="I8927" s="4"/>
      <c r="J8927" s="4" t="s">
        <v>1449</v>
      </c>
      <c r="K8927" s="4"/>
      <c r="L8927" s="4">
        <v>1</v>
      </c>
      <c r="M8927" s="4" t="s">
        <v>1447</v>
      </c>
      <c r="N8927" s="4"/>
    </row>
    <row r="8928" spans="1:14" hidden="1" x14ac:dyDescent="0.3">
      <c r="A8928" s="4" t="s">
        <v>603</v>
      </c>
      <c r="B8928" s="4">
        <v>69</v>
      </c>
      <c r="C8928" s="4">
        <v>69</v>
      </c>
      <c r="D8928" s="4">
        <v>438</v>
      </c>
      <c r="E8928" s="4" t="s">
        <v>861</v>
      </c>
      <c r="F8928" s="4" t="s">
        <v>1137</v>
      </c>
      <c r="G8928" s="4" t="s">
        <v>958</v>
      </c>
      <c r="H8928" s="30">
        <v>0.80389597131642743</v>
      </c>
      <c r="I8928" s="4"/>
      <c r="J8928" s="4" t="s">
        <v>1449</v>
      </c>
      <c r="K8928" s="4"/>
      <c r="L8928" s="4">
        <v>1</v>
      </c>
      <c r="M8928" s="4" t="s">
        <v>1447</v>
      </c>
      <c r="N8928" s="4"/>
    </row>
    <row r="8929" spans="1:14" hidden="1" x14ac:dyDescent="0.3">
      <c r="A8929" s="4" t="s">
        <v>603</v>
      </c>
      <c r="B8929" s="4">
        <v>69</v>
      </c>
      <c r="C8929" s="4">
        <v>69</v>
      </c>
      <c r="D8929" s="4">
        <v>438</v>
      </c>
      <c r="E8929" s="4" t="s">
        <v>861</v>
      </c>
      <c r="F8929" s="4" t="s">
        <v>1153</v>
      </c>
      <c r="G8929" s="4" t="s">
        <v>958</v>
      </c>
      <c r="H8929" s="30">
        <v>0.85513534118202739</v>
      </c>
      <c r="I8929" s="4"/>
      <c r="J8929" s="4" t="s">
        <v>1449</v>
      </c>
      <c r="K8929" s="4"/>
      <c r="L8929" s="4">
        <v>1</v>
      </c>
      <c r="M8929" s="4" t="s">
        <v>1447</v>
      </c>
      <c r="N8929" s="4"/>
    </row>
    <row r="8930" spans="1:14" hidden="1" x14ac:dyDescent="0.3">
      <c r="A8930" s="4" t="s">
        <v>603</v>
      </c>
      <c r="B8930" s="4">
        <v>69</v>
      </c>
      <c r="C8930" s="4">
        <v>69</v>
      </c>
      <c r="D8930" s="4">
        <v>438</v>
      </c>
      <c r="E8930" s="4" t="s">
        <v>861</v>
      </c>
      <c r="F8930" s="4" t="s">
        <v>1155</v>
      </c>
      <c r="G8930" s="4" t="s">
        <v>958</v>
      </c>
      <c r="H8930" s="30">
        <v>0.84323120724248812</v>
      </c>
      <c r="I8930" s="4"/>
      <c r="J8930" s="4" t="s">
        <v>1449</v>
      </c>
      <c r="K8930" s="4"/>
      <c r="L8930" s="4">
        <v>1</v>
      </c>
      <c r="M8930" s="4" t="s">
        <v>1447</v>
      </c>
      <c r="N8930" s="4"/>
    </row>
    <row r="8931" spans="1:14" hidden="1" x14ac:dyDescent="0.3">
      <c r="A8931" s="4" t="s">
        <v>603</v>
      </c>
      <c r="B8931" s="4">
        <v>69</v>
      </c>
      <c r="C8931" s="4">
        <v>69</v>
      </c>
      <c r="D8931" s="4">
        <v>438</v>
      </c>
      <c r="E8931" s="4" t="s">
        <v>861</v>
      </c>
      <c r="F8931" s="4" t="s">
        <v>1156</v>
      </c>
      <c r="G8931" s="4" t="s">
        <v>958</v>
      </c>
      <c r="H8931" s="30">
        <v>0.76474021994887464</v>
      </c>
      <c r="I8931" s="4"/>
      <c r="J8931" s="4" t="s">
        <v>1449</v>
      </c>
      <c r="K8931" s="4"/>
      <c r="L8931" s="4">
        <v>1</v>
      </c>
      <c r="M8931" s="4" t="s">
        <v>1447</v>
      </c>
      <c r="N8931" s="4"/>
    </row>
    <row r="8932" spans="1:14" hidden="1" x14ac:dyDescent="0.3">
      <c r="A8932" s="4" t="s">
        <v>603</v>
      </c>
      <c r="B8932" s="4">
        <v>69</v>
      </c>
      <c r="C8932" s="4">
        <v>69</v>
      </c>
      <c r="D8932" s="4">
        <v>438</v>
      </c>
      <c r="E8932" s="4" t="s">
        <v>861</v>
      </c>
      <c r="F8932" s="4" t="s">
        <v>1157</v>
      </c>
      <c r="G8932" s="4" t="s">
        <v>958</v>
      </c>
      <c r="H8932" s="30">
        <v>0.82273756906648932</v>
      </c>
      <c r="I8932" s="4"/>
      <c r="J8932" s="4" t="s">
        <v>1449</v>
      </c>
      <c r="K8932" s="4"/>
      <c r="L8932" s="4">
        <v>1</v>
      </c>
      <c r="M8932" s="4" t="s">
        <v>1447</v>
      </c>
      <c r="N8932" s="4"/>
    </row>
    <row r="8933" spans="1:14" hidden="1" x14ac:dyDescent="0.3">
      <c r="A8933" s="4" t="s">
        <v>603</v>
      </c>
      <c r="B8933" s="4">
        <v>69</v>
      </c>
      <c r="C8933" s="4">
        <v>69</v>
      </c>
      <c r="D8933" s="4">
        <v>438</v>
      </c>
      <c r="E8933" s="4" t="s">
        <v>861</v>
      </c>
      <c r="F8933" s="4" t="s">
        <v>1158</v>
      </c>
      <c r="G8933" s="4" t="s">
        <v>958</v>
      </c>
      <c r="H8933" s="30">
        <v>0.78986972426166702</v>
      </c>
      <c r="I8933" s="4"/>
      <c r="J8933" s="4" t="s">
        <v>1449</v>
      </c>
      <c r="K8933" s="4"/>
      <c r="L8933" s="4">
        <v>1</v>
      </c>
      <c r="M8933" s="4" t="s">
        <v>1447</v>
      </c>
      <c r="N8933" s="4"/>
    </row>
    <row r="8934" spans="1:14" hidden="1" x14ac:dyDescent="0.3">
      <c r="A8934" s="4" t="s">
        <v>603</v>
      </c>
      <c r="B8934" s="4">
        <v>69</v>
      </c>
      <c r="C8934" s="4">
        <v>69</v>
      </c>
      <c r="D8934" s="4">
        <v>438</v>
      </c>
      <c r="E8934" s="4" t="s">
        <v>861</v>
      </c>
      <c r="F8934" s="4" t="s">
        <v>1159</v>
      </c>
      <c r="G8934" s="4" t="s">
        <v>958</v>
      </c>
      <c r="H8934" s="30">
        <v>0.78558322630757682</v>
      </c>
      <c r="I8934" s="4"/>
      <c r="J8934" s="4" t="s">
        <v>1449</v>
      </c>
      <c r="K8934" s="4"/>
      <c r="L8934" s="4">
        <v>1</v>
      </c>
      <c r="M8934" s="4" t="s">
        <v>1447</v>
      </c>
      <c r="N8934" s="4"/>
    </row>
    <row r="8935" spans="1:14" hidden="1" x14ac:dyDescent="0.3">
      <c r="A8935" s="4" t="s">
        <v>603</v>
      </c>
      <c r="B8935" s="4">
        <v>69</v>
      </c>
      <c r="C8935" s="4">
        <v>69</v>
      </c>
      <c r="D8935" s="4">
        <v>438</v>
      </c>
      <c r="E8935" s="4" t="s">
        <v>861</v>
      </c>
      <c r="F8935" s="4" t="s">
        <v>1160</v>
      </c>
      <c r="G8935" s="4" t="s">
        <v>958</v>
      </c>
      <c r="H8935" s="30">
        <v>0.84716745909823543</v>
      </c>
      <c r="I8935" s="4"/>
      <c r="J8935" s="4" t="s">
        <v>1449</v>
      </c>
      <c r="K8935" s="4"/>
      <c r="L8935" s="4">
        <v>1</v>
      </c>
      <c r="M8935" s="4" t="s">
        <v>1447</v>
      </c>
      <c r="N8935" s="4"/>
    </row>
    <row r="8936" spans="1:14" hidden="1" x14ac:dyDescent="0.3">
      <c r="A8936" s="4" t="s">
        <v>603</v>
      </c>
      <c r="B8936" s="4">
        <v>69</v>
      </c>
      <c r="C8936" s="4">
        <v>69</v>
      </c>
      <c r="D8936" s="4">
        <v>438</v>
      </c>
      <c r="E8936" s="4" t="s">
        <v>861</v>
      </c>
      <c r="F8936" s="4" t="s">
        <v>1161</v>
      </c>
      <c r="G8936" s="4" t="s">
        <v>958</v>
      </c>
      <c r="H8936" s="30">
        <v>0.78036731952309402</v>
      </c>
      <c r="I8936" s="4"/>
      <c r="J8936" s="4" t="s">
        <v>1449</v>
      </c>
      <c r="K8936" s="4"/>
      <c r="L8936" s="4">
        <v>1</v>
      </c>
      <c r="M8936" s="4" t="s">
        <v>1447</v>
      </c>
      <c r="N8936" s="4"/>
    </row>
    <row r="8937" spans="1:14" hidden="1" x14ac:dyDescent="0.3">
      <c r="A8937" s="4" t="s">
        <v>603</v>
      </c>
      <c r="B8937" s="4">
        <v>69</v>
      </c>
      <c r="C8937" s="4">
        <v>69</v>
      </c>
      <c r="D8937" s="4">
        <v>438</v>
      </c>
      <c r="E8937" s="4" t="s">
        <v>861</v>
      </c>
      <c r="F8937" s="4" t="s">
        <v>1162</v>
      </c>
      <c r="G8937" s="4" t="s">
        <v>958</v>
      </c>
      <c r="H8937" s="30">
        <v>0.81404845219235922</v>
      </c>
      <c r="I8937" s="4"/>
      <c r="J8937" s="4" t="s">
        <v>1449</v>
      </c>
      <c r="K8937" s="4"/>
      <c r="L8937" s="4">
        <v>1</v>
      </c>
      <c r="M8937" s="4" t="s">
        <v>1447</v>
      </c>
      <c r="N8937" s="4"/>
    </row>
    <row r="8938" spans="1:14" hidden="1" x14ac:dyDescent="0.3">
      <c r="A8938" s="4" t="s">
        <v>603</v>
      </c>
      <c r="B8938" s="4">
        <v>69</v>
      </c>
      <c r="C8938" s="4">
        <v>69</v>
      </c>
      <c r="D8938" s="4">
        <v>438</v>
      </c>
      <c r="E8938" s="4" t="s">
        <v>861</v>
      </c>
      <c r="F8938" s="4" t="s">
        <v>1163</v>
      </c>
      <c r="G8938" s="4" t="s">
        <v>958</v>
      </c>
      <c r="H8938" s="30">
        <v>0.8761127496591905</v>
      </c>
      <c r="I8938" s="4"/>
      <c r="J8938" s="4" t="s">
        <v>1449</v>
      </c>
      <c r="K8938" s="4"/>
      <c r="L8938" s="4">
        <v>1</v>
      </c>
      <c r="M8938" s="4" t="s">
        <v>1447</v>
      </c>
      <c r="N8938" s="4"/>
    </row>
    <row r="8939" spans="1:14" hidden="1" x14ac:dyDescent="0.3">
      <c r="A8939" s="4" t="s">
        <v>603</v>
      </c>
      <c r="B8939" s="4">
        <v>69</v>
      </c>
      <c r="C8939" s="4">
        <v>69</v>
      </c>
      <c r="D8939" s="4">
        <v>438</v>
      </c>
      <c r="E8939" s="4" t="s">
        <v>861</v>
      </c>
      <c r="F8939" s="4" t="s">
        <v>1164</v>
      </c>
      <c r="G8939" s="4" t="s">
        <v>958</v>
      </c>
      <c r="H8939" s="30">
        <v>0.92157157988937655</v>
      </c>
      <c r="I8939" s="4"/>
      <c r="J8939" s="4" t="s">
        <v>1449</v>
      </c>
      <c r="K8939" s="4"/>
      <c r="L8939" s="4">
        <v>1</v>
      </c>
      <c r="M8939" s="4" t="s">
        <v>1447</v>
      </c>
      <c r="N8939" s="4"/>
    </row>
    <row r="8940" spans="1:14" hidden="1" x14ac:dyDescent="0.3">
      <c r="A8940" s="4" t="s">
        <v>603</v>
      </c>
      <c r="B8940" s="4">
        <v>69</v>
      </c>
      <c r="C8940" s="4">
        <v>69</v>
      </c>
      <c r="D8940" s="4">
        <v>438</v>
      </c>
      <c r="E8940" s="4" t="s">
        <v>861</v>
      </c>
      <c r="F8940" s="4" t="s">
        <v>1165</v>
      </c>
      <c r="G8940" s="4" t="s">
        <v>958</v>
      </c>
      <c r="H8940" s="30">
        <v>0.94607035368998171</v>
      </c>
      <c r="I8940" s="4"/>
      <c r="J8940" s="4" t="s">
        <v>1449</v>
      </c>
      <c r="K8940" s="4"/>
      <c r="L8940" s="4">
        <v>1</v>
      </c>
      <c r="M8940" s="4" t="s">
        <v>1447</v>
      </c>
      <c r="N8940" s="4"/>
    </row>
    <row r="8941" spans="1:14" hidden="1" x14ac:dyDescent="0.3">
      <c r="A8941" s="4" t="s">
        <v>603</v>
      </c>
      <c r="B8941" s="4">
        <v>69</v>
      </c>
      <c r="C8941" s="4">
        <v>69</v>
      </c>
      <c r="D8941" s="4">
        <v>438</v>
      </c>
      <c r="E8941" s="4" t="s">
        <v>861</v>
      </c>
      <c r="F8941" s="4" t="s">
        <v>1166</v>
      </c>
      <c r="G8941" s="4" t="s">
        <v>958</v>
      </c>
      <c r="H8941" s="30">
        <v>0.95584771151534398</v>
      </c>
      <c r="I8941" s="4"/>
      <c r="J8941" s="4" t="s">
        <v>1449</v>
      </c>
      <c r="K8941" s="4"/>
      <c r="L8941" s="4">
        <v>1</v>
      </c>
      <c r="M8941" s="4" t="s">
        <v>1447</v>
      </c>
      <c r="N8941" s="4"/>
    </row>
    <row r="8942" spans="1:14" hidden="1" x14ac:dyDescent="0.3">
      <c r="A8942" s="4" t="s">
        <v>603</v>
      </c>
      <c r="B8942" s="4">
        <v>69</v>
      </c>
      <c r="C8942" s="4">
        <v>69</v>
      </c>
      <c r="D8942" s="4">
        <v>438</v>
      </c>
      <c r="E8942" s="4" t="s">
        <v>861</v>
      </c>
      <c r="F8942" s="4" t="s">
        <v>1167</v>
      </c>
      <c r="G8942" s="4" t="s">
        <v>958</v>
      </c>
      <c r="H8942" s="30">
        <v>0.96270595207962661</v>
      </c>
      <c r="I8942" s="4"/>
      <c r="J8942" s="4" t="s">
        <v>1449</v>
      </c>
      <c r="K8942" s="4"/>
      <c r="L8942" s="4">
        <v>1</v>
      </c>
      <c r="M8942" s="4" t="s">
        <v>1447</v>
      </c>
      <c r="N8942" s="4"/>
    </row>
    <row r="8943" spans="1:14" hidden="1" x14ac:dyDescent="0.3">
      <c r="A8943" s="4" t="s">
        <v>603</v>
      </c>
      <c r="B8943" s="4">
        <v>69</v>
      </c>
      <c r="C8943" s="4">
        <v>69</v>
      </c>
      <c r="D8943" s="4">
        <v>438</v>
      </c>
      <c r="E8943" s="4" t="s">
        <v>861</v>
      </c>
      <c r="F8943" s="12" t="s">
        <v>922</v>
      </c>
      <c r="G8943" s="4" t="s">
        <v>931</v>
      </c>
      <c r="H8943" s="30">
        <v>3.6897000000000002</v>
      </c>
      <c r="I8943" s="4">
        <v>9.4752308678999492E-3</v>
      </c>
      <c r="J8943" s="4" t="s">
        <v>856</v>
      </c>
      <c r="K8943" s="4" t="s">
        <v>881</v>
      </c>
      <c r="L8943" s="4">
        <v>1</v>
      </c>
      <c r="M8943" s="4" t="s">
        <v>1447</v>
      </c>
      <c r="N8943" s="4"/>
    </row>
    <row r="8944" spans="1:14" hidden="1" x14ac:dyDescent="0.3">
      <c r="A8944" s="4" t="s">
        <v>603</v>
      </c>
      <c r="B8944" s="4">
        <v>69</v>
      </c>
      <c r="C8944" s="4">
        <v>69</v>
      </c>
      <c r="D8944" s="4">
        <v>438</v>
      </c>
      <c r="E8944" s="4" t="s">
        <v>861</v>
      </c>
      <c r="F8944" s="12" t="s">
        <v>904</v>
      </c>
      <c r="G8944" s="4" t="s">
        <v>931</v>
      </c>
      <c r="H8944" s="30">
        <v>3.7507000000000001</v>
      </c>
      <c r="I8944" s="4">
        <v>2.4041630560343108E-3</v>
      </c>
      <c r="J8944" s="4" t="s">
        <v>856</v>
      </c>
      <c r="K8944" s="4" t="s">
        <v>881</v>
      </c>
      <c r="L8944" s="4">
        <v>1</v>
      </c>
      <c r="M8944" s="4" t="s">
        <v>1447</v>
      </c>
      <c r="N8944" s="4"/>
    </row>
    <row r="8945" spans="1:14" hidden="1" x14ac:dyDescent="0.3">
      <c r="A8945" s="4" t="s">
        <v>603</v>
      </c>
      <c r="B8945" s="4">
        <v>69</v>
      </c>
      <c r="C8945" s="4">
        <v>69</v>
      </c>
      <c r="D8945" s="4">
        <v>438</v>
      </c>
      <c r="E8945" s="4" t="s">
        <v>861</v>
      </c>
      <c r="F8945" s="12" t="s">
        <v>905</v>
      </c>
      <c r="G8945" s="4" t="s">
        <v>931</v>
      </c>
      <c r="H8945" s="30">
        <v>3.7545000000000002</v>
      </c>
      <c r="I8945" s="4">
        <v>9.4752308678999492E-3</v>
      </c>
      <c r="J8945" s="4" t="s">
        <v>856</v>
      </c>
      <c r="K8945" s="4" t="s">
        <v>881</v>
      </c>
      <c r="L8945" s="4">
        <v>1</v>
      </c>
      <c r="M8945" s="4" t="s">
        <v>1447</v>
      </c>
      <c r="N8945" s="4"/>
    </row>
    <row r="8946" spans="1:14" hidden="1" x14ac:dyDescent="0.3">
      <c r="A8946" s="4" t="s">
        <v>603</v>
      </c>
      <c r="B8946" s="4">
        <v>69</v>
      </c>
      <c r="C8946" s="4">
        <v>69</v>
      </c>
      <c r="D8946" s="4">
        <v>438</v>
      </c>
      <c r="E8946" s="4" t="s">
        <v>861</v>
      </c>
      <c r="F8946" s="12" t="s">
        <v>906</v>
      </c>
      <c r="G8946" s="4" t="s">
        <v>931</v>
      </c>
      <c r="H8946" s="30">
        <v>3.7319</v>
      </c>
      <c r="I8946" s="4">
        <v>2.0788939366884408E-2</v>
      </c>
      <c r="J8946" s="4" t="s">
        <v>856</v>
      </c>
      <c r="K8946" s="4" t="s">
        <v>881</v>
      </c>
      <c r="L8946" s="4">
        <v>1</v>
      </c>
      <c r="M8946" s="4" t="s">
        <v>1447</v>
      </c>
      <c r="N8946" s="4"/>
    </row>
    <row r="8947" spans="1:14" hidden="1" x14ac:dyDescent="0.3">
      <c r="A8947" s="4" t="s">
        <v>603</v>
      </c>
      <c r="B8947" s="4">
        <v>69</v>
      </c>
      <c r="C8947" s="4">
        <v>69</v>
      </c>
      <c r="D8947" s="4">
        <v>438</v>
      </c>
      <c r="E8947" s="4" t="s">
        <v>861</v>
      </c>
      <c r="F8947" s="12" t="s">
        <v>903</v>
      </c>
      <c r="G8947" s="4" t="s">
        <v>931</v>
      </c>
      <c r="H8947" s="30">
        <v>3.6879499999999998</v>
      </c>
      <c r="I8947" s="4">
        <v>1.8172644276494312E-2</v>
      </c>
      <c r="J8947" s="4" t="s">
        <v>856</v>
      </c>
      <c r="K8947" s="4" t="s">
        <v>881</v>
      </c>
      <c r="L8947" s="4">
        <v>1</v>
      </c>
      <c r="M8947" s="4" t="s">
        <v>1447</v>
      </c>
      <c r="N8947" s="4"/>
    </row>
    <row r="8948" spans="1:14" hidden="1" x14ac:dyDescent="0.3">
      <c r="A8948" s="4" t="s">
        <v>603</v>
      </c>
      <c r="B8948" s="4">
        <v>69</v>
      </c>
      <c r="C8948" s="4">
        <v>69</v>
      </c>
      <c r="D8948" s="4">
        <v>438</v>
      </c>
      <c r="E8948" s="4" t="s">
        <v>861</v>
      </c>
      <c r="F8948" s="12" t="s">
        <v>907</v>
      </c>
      <c r="G8948" s="4" t="s">
        <v>931</v>
      </c>
      <c r="H8948" s="30">
        <v>3.6629999999999998</v>
      </c>
      <c r="I8948" s="4">
        <v>8.3438600180012843E-3</v>
      </c>
      <c r="J8948" s="4" t="s">
        <v>856</v>
      </c>
      <c r="K8948" s="4" t="s">
        <v>881</v>
      </c>
      <c r="L8948" s="4">
        <v>1</v>
      </c>
      <c r="M8948" s="4" t="s">
        <v>1447</v>
      </c>
      <c r="N8948" s="4"/>
    </row>
    <row r="8949" spans="1:14" hidden="1" x14ac:dyDescent="0.3">
      <c r="A8949" s="4" t="s">
        <v>603</v>
      </c>
      <c r="B8949" s="4">
        <v>69</v>
      </c>
      <c r="C8949" s="4">
        <v>69</v>
      </c>
      <c r="D8949" s="4">
        <v>438</v>
      </c>
      <c r="E8949" s="4" t="s">
        <v>861</v>
      </c>
      <c r="F8949" s="12" t="s">
        <v>908</v>
      </c>
      <c r="G8949" s="4" t="s">
        <v>931</v>
      </c>
      <c r="H8949" s="30">
        <v>3.7008000000000001</v>
      </c>
      <c r="I8949" s="4">
        <v>4.6669047558313276E-3</v>
      </c>
      <c r="J8949" s="4" t="s">
        <v>856</v>
      </c>
      <c r="K8949" s="4" t="s">
        <v>881</v>
      </c>
      <c r="L8949" s="4">
        <v>1</v>
      </c>
      <c r="M8949" s="4" t="s">
        <v>1447</v>
      </c>
      <c r="N8949" s="4"/>
    </row>
    <row r="8950" spans="1:14" hidden="1" x14ac:dyDescent="0.3">
      <c r="A8950" s="4" t="s">
        <v>603</v>
      </c>
      <c r="B8950" s="4">
        <v>69</v>
      </c>
      <c r="C8950" s="4">
        <v>69</v>
      </c>
      <c r="D8950" s="4">
        <v>438</v>
      </c>
      <c r="E8950" s="4" t="s">
        <v>861</v>
      </c>
      <c r="F8950" s="12" t="s">
        <v>909</v>
      </c>
      <c r="G8950" s="4" t="s">
        <v>931</v>
      </c>
      <c r="H8950" s="30">
        <v>3.6702500000000002</v>
      </c>
      <c r="I8950" s="4">
        <v>3.5355339059339188E-4</v>
      </c>
      <c r="J8950" s="4" t="s">
        <v>856</v>
      </c>
      <c r="K8950" s="4" t="s">
        <v>881</v>
      </c>
      <c r="L8950" s="4">
        <v>1</v>
      </c>
      <c r="M8950" s="4" t="s">
        <v>1447</v>
      </c>
      <c r="N8950" s="4"/>
    </row>
    <row r="8951" spans="1:14" hidden="1" x14ac:dyDescent="0.3">
      <c r="A8951" s="4" t="s">
        <v>603</v>
      </c>
      <c r="B8951" s="4">
        <v>69</v>
      </c>
      <c r="C8951" s="4">
        <v>69</v>
      </c>
      <c r="D8951" s="4">
        <v>438</v>
      </c>
      <c r="E8951" s="4" t="s">
        <v>861</v>
      </c>
      <c r="F8951" s="12" t="s">
        <v>910</v>
      </c>
      <c r="G8951" s="4" t="s">
        <v>931</v>
      </c>
      <c r="H8951" s="30">
        <v>3.6391</v>
      </c>
      <c r="I8951" s="4">
        <v>1.6829141392239549E-2</v>
      </c>
      <c r="J8951" s="4" t="s">
        <v>856</v>
      </c>
      <c r="K8951" s="4" t="s">
        <v>881</v>
      </c>
      <c r="L8951" s="4">
        <v>1</v>
      </c>
      <c r="M8951" s="4" t="s">
        <v>1447</v>
      </c>
      <c r="N8951" s="4"/>
    </row>
    <row r="8952" spans="1:14" hidden="1" x14ac:dyDescent="0.3">
      <c r="A8952" s="4" t="s">
        <v>603</v>
      </c>
      <c r="B8952" s="4">
        <v>69</v>
      </c>
      <c r="C8952" s="4">
        <v>69</v>
      </c>
      <c r="D8952" s="4">
        <v>438</v>
      </c>
      <c r="E8952" s="4" t="s">
        <v>861</v>
      </c>
      <c r="F8952" s="12" t="s">
        <v>911</v>
      </c>
      <c r="G8952" s="4" t="s">
        <v>931</v>
      </c>
      <c r="H8952" s="30">
        <v>3.73075</v>
      </c>
      <c r="I8952" s="4">
        <v>1.3435028842544493E-3</v>
      </c>
      <c r="J8952" s="4" t="s">
        <v>856</v>
      </c>
      <c r="K8952" s="4" t="s">
        <v>881</v>
      </c>
      <c r="L8952" s="4">
        <v>1</v>
      </c>
      <c r="M8952" s="4" t="s">
        <v>1447</v>
      </c>
      <c r="N8952" s="4"/>
    </row>
    <row r="8953" spans="1:14" hidden="1" x14ac:dyDescent="0.3">
      <c r="A8953" s="4" t="s">
        <v>603</v>
      </c>
      <c r="B8953" s="4">
        <v>69</v>
      </c>
      <c r="C8953" s="4">
        <v>69</v>
      </c>
      <c r="D8953" s="4">
        <v>438</v>
      </c>
      <c r="E8953" s="4" t="s">
        <v>861</v>
      </c>
      <c r="F8953" s="12" t="s">
        <v>916</v>
      </c>
      <c r="G8953" s="4" t="s">
        <v>931</v>
      </c>
      <c r="H8953" s="30">
        <v>3.7441</v>
      </c>
      <c r="I8953" s="4">
        <v>1.0323759005323398E-2</v>
      </c>
      <c r="J8953" s="4" t="s">
        <v>856</v>
      </c>
      <c r="K8953" s="4" t="s">
        <v>881</v>
      </c>
      <c r="L8953" s="4">
        <v>1</v>
      </c>
      <c r="M8953" s="4" t="s">
        <v>1447</v>
      </c>
      <c r="N8953" s="4"/>
    </row>
    <row r="8954" spans="1:14" hidden="1" x14ac:dyDescent="0.3">
      <c r="A8954" s="4" t="s">
        <v>603</v>
      </c>
      <c r="B8954" s="4">
        <v>69</v>
      </c>
      <c r="C8954" s="4">
        <v>69</v>
      </c>
      <c r="D8954" s="4">
        <v>438</v>
      </c>
      <c r="E8954" s="4" t="s">
        <v>861</v>
      </c>
      <c r="F8954" s="12" t="s">
        <v>921</v>
      </c>
      <c r="G8954" s="4" t="s">
        <v>931</v>
      </c>
      <c r="H8954" s="30">
        <v>3.7142499999999998</v>
      </c>
      <c r="I8954" s="4">
        <v>1.1667261889578163E-2</v>
      </c>
      <c r="J8954" s="4" t="s">
        <v>856</v>
      </c>
      <c r="K8954" s="4" t="s">
        <v>881</v>
      </c>
      <c r="L8954" s="4">
        <v>1</v>
      </c>
      <c r="M8954" s="4" t="s">
        <v>1447</v>
      </c>
      <c r="N8954" s="4"/>
    </row>
    <row r="8955" spans="1:14" hidden="1" x14ac:dyDescent="0.3">
      <c r="A8955" s="4" t="s">
        <v>603</v>
      </c>
      <c r="B8955" s="4">
        <v>69</v>
      </c>
      <c r="C8955" s="4">
        <v>69</v>
      </c>
      <c r="D8955" s="4">
        <v>438</v>
      </c>
      <c r="E8955" s="4" t="s">
        <v>861</v>
      </c>
      <c r="F8955" s="12" t="s">
        <v>1144</v>
      </c>
      <c r="G8955" s="4" t="s">
        <v>931</v>
      </c>
      <c r="H8955" s="30">
        <v>3.6608499999999999</v>
      </c>
      <c r="I8955" s="4">
        <v>9.121677477306557E-3</v>
      </c>
      <c r="J8955" s="4" t="s">
        <v>856</v>
      </c>
      <c r="K8955" s="4" t="s">
        <v>881</v>
      </c>
      <c r="L8955" s="4">
        <v>1</v>
      </c>
      <c r="M8955" s="4" t="s">
        <v>1447</v>
      </c>
      <c r="N8955" s="4"/>
    </row>
    <row r="8956" spans="1:14" hidden="1" x14ac:dyDescent="0.3">
      <c r="A8956" s="4" t="s">
        <v>603</v>
      </c>
      <c r="B8956" s="4">
        <v>69</v>
      </c>
      <c r="C8956" s="4">
        <v>69</v>
      </c>
      <c r="D8956" s="4">
        <v>438</v>
      </c>
      <c r="E8956" s="4" t="s">
        <v>861</v>
      </c>
      <c r="F8956" s="12" t="s">
        <v>1148</v>
      </c>
      <c r="G8956" s="4" t="s">
        <v>931</v>
      </c>
      <c r="H8956" s="30">
        <v>3.5922499999999999</v>
      </c>
      <c r="I8956" s="4">
        <v>1.1525840533340869E-2</v>
      </c>
      <c r="J8956" s="4" t="s">
        <v>856</v>
      </c>
      <c r="K8956" s="4" t="s">
        <v>881</v>
      </c>
      <c r="L8956" s="4">
        <v>1</v>
      </c>
      <c r="M8956" s="4" t="s">
        <v>1447</v>
      </c>
      <c r="N8956" s="4"/>
    </row>
    <row r="8957" spans="1:14" hidden="1" x14ac:dyDescent="0.3">
      <c r="A8957" s="4" t="s">
        <v>603</v>
      </c>
      <c r="B8957" s="4">
        <v>69</v>
      </c>
      <c r="C8957" s="4">
        <v>69</v>
      </c>
      <c r="D8957" s="4">
        <v>438</v>
      </c>
      <c r="E8957" s="4" t="s">
        <v>861</v>
      </c>
      <c r="F8957" s="12" t="s">
        <v>1152</v>
      </c>
      <c r="G8957" s="4" t="s">
        <v>931</v>
      </c>
      <c r="H8957" s="30">
        <v>3.5381999999999998</v>
      </c>
      <c r="I8957" s="4">
        <v>1.4000714267493356E-2</v>
      </c>
      <c r="J8957" s="4" t="s">
        <v>856</v>
      </c>
      <c r="K8957" s="4" t="s">
        <v>881</v>
      </c>
      <c r="L8957" s="4">
        <v>1</v>
      </c>
      <c r="M8957" s="4" t="s">
        <v>1447</v>
      </c>
      <c r="N8957" s="4"/>
    </row>
    <row r="8958" spans="1:14" hidden="1" x14ac:dyDescent="0.3">
      <c r="A8958" s="4" t="s">
        <v>603</v>
      </c>
      <c r="B8958" s="4">
        <v>69</v>
      </c>
      <c r="C8958" s="4">
        <v>69</v>
      </c>
      <c r="D8958" s="4">
        <v>438</v>
      </c>
      <c r="E8958" s="4" t="s">
        <v>861</v>
      </c>
      <c r="F8958" s="12" t="s">
        <v>1157</v>
      </c>
      <c r="G8958" s="4" t="s">
        <v>931</v>
      </c>
      <c r="H8958" s="30">
        <v>3.47105</v>
      </c>
      <c r="I8958" s="4">
        <v>7.0710678118489955E-5</v>
      </c>
      <c r="J8958" s="4" t="s">
        <v>856</v>
      </c>
      <c r="K8958" s="4" t="s">
        <v>881</v>
      </c>
      <c r="L8958" s="4">
        <v>1</v>
      </c>
      <c r="M8958" s="4" t="s">
        <v>1447</v>
      </c>
      <c r="N8958" s="4"/>
    </row>
    <row r="8959" spans="1:14" hidden="1" x14ac:dyDescent="0.3">
      <c r="A8959" s="4" t="s">
        <v>603</v>
      </c>
      <c r="B8959" s="4">
        <v>69</v>
      </c>
      <c r="C8959" s="4">
        <v>69</v>
      </c>
      <c r="D8959" s="4">
        <v>438</v>
      </c>
      <c r="E8959" s="4" t="s">
        <v>861</v>
      </c>
      <c r="F8959" s="12" t="s">
        <v>1162</v>
      </c>
      <c r="G8959" s="4" t="s">
        <v>931</v>
      </c>
      <c r="H8959" s="30">
        <v>3.4246999999999996</v>
      </c>
      <c r="I8959" s="4">
        <v>1.979898987322429E-3</v>
      </c>
      <c r="J8959" s="4" t="s">
        <v>856</v>
      </c>
      <c r="K8959" s="4" t="s">
        <v>881</v>
      </c>
      <c r="L8959" s="4">
        <v>1</v>
      </c>
      <c r="M8959" s="4" t="s">
        <v>1447</v>
      </c>
      <c r="N8959" s="4"/>
    </row>
    <row r="8960" spans="1:14" hidden="1" x14ac:dyDescent="0.3">
      <c r="A8960" s="4" t="s">
        <v>603</v>
      </c>
      <c r="B8960" s="4">
        <v>69</v>
      </c>
      <c r="C8960" s="4">
        <v>69</v>
      </c>
      <c r="D8960" s="4">
        <v>438</v>
      </c>
      <c r="E8960" s="4" t="s">
        <v>861</v>
      </c>
      <c r="F8960" s="12" t="s">
        <v>922</v>
      </c>
      <c r="G8960" s="4" t="s">
        <v>1760</v>
      </c>
      <c r="H8960" s="30">
        <v>6.1906785422899109</v>
      </c>
      <c r="I8960" s="4"/>
      <c r="J8960" s="4" t="s">
        <v>856</v>
      </c>
      <c r="K8960" s="4"/>
      <c r="L8960" s="4">
        <v>1</v>
      </c>
      <c r="M8960" s="4" t="s">
        <v>1904</v>
      </c>
      <c r="N8960" s="4"/>
    </row>
    <row r="8961" spans="1:14" hidden="1" x14ac:dyDescent="0.3">
      <c r="A8961" s="4" t="s">
        <v>603</v>
      </c>
      <c r="B8961" s="4">
        <v>69</v>
      </c>
      <c r="C8961" s="4">
        <v>69</v>
      </c>
      <c r="D8961" s="4">
        <v>438</v>
      </c>
      <c r="E8961" s="4" t="s">
        <v>861</v>
      </c>
      <c r="F8961" s="12" t="s">
        <v>904</v>
      </c>
      <c r="G8961" s="4" t="s">
        <v>1760</v>
      </c>
      <c r="H8961" s="30">
        <v>12.470417789757414</v>
      </c>
      <c r="I8961" s="4"/>
      <c r="J8961" s="4" t="s">
        <v>856</v>
      </c>
      <c r="K8961" s="4"/>
      <c r="L8961" s="4">
        <v>1</v>
      </c>
      <c r="M8961" s="4" t="s">
        <v>1904</v>
      </c>
      <c r="N8961" s="4"/>
    </row>
    <row r="8962" spans="1:14" hidden="1" x14ac:dyDescent="0.3">
      <c r="A8962" s="4" t="s">
        <v>603</v>
      </c>
      <c r="B8962" s="4">
        <v>69</v>
      </c>
      <c r="C8962" s="4">
        <v>69</v>
      </c>
      <c r="D8962" s="4">
        <v>438</v>
      </c>
      <c r="E8962" s="4" t="s">
        <v>861</v>
      </c>
      <c r="F8962" s="12" t="s">
        <v>905</v>
      </c>
      <c r="G8962" s="4" t="s">
        <v>1760</v>
      </c>
      <c r="H8962" s="30">
        <v>15.775139664804467</v>
      </c>
      <c r="I8962" s="4"/>
      <c r="J8962" s="4" t="s">
        <v>856</v>
      </c>
      <c r="K8962" s="4"/>
      <c r="L8962" s="4">
        <v>1</v>
      </c>
      <c r="M8962" s="4" t="s">
        <v>1904</v>
      </c>
      <c r="N8962" s="4"/>
    </row>
    <row r="8963" spans="1:14" hidden="1" x14ac:dyDescent="0.3">
      <c r="A8963" s="4" t="s">
        <v>603</v>
      </c>
      <c r="B8963" s="4">
        <v>69</v>
      </c>
      <c r="C8963" s="4">
        <v>69</v>
      </c>
      <c r="D8963" s="4">
        <v>438</v>
      </c>
      <c r="E8963" s="4" t="s">
        <v>861</v>
      </c>
      <c r="F8963" s="12" t="s">
        <v>906</v>
      </c>
      <c r="G8963" s="4" t="s">
        <v>1760</v>
      </c>
      <c r="H8963" s="30">
        <v>14.429995216073992</v>
      </c>
      <c r="I8963" s="4"/>
      <c r="J8963" s="4" t="s">
        <v>856</v>
      </c>
      <c r="K8963" s="4"/>
      <c r="L8963" s="4">
        <v>1</v>
      </c>
      <c r="M8963" s="4" t="s">
        <v>1904</v>
      </c>
      <c r="N8963" s="4"/>
    </row>
    <row r="8964" spans="1:14" hidden="1" x14ac:dyDescent="0.3">
      <c r="A8964" s="4" t="s">
        <v>603</v>
      </c>
      <c r="B8964" s="4">
        <v>69</v>
      </c>
      <c r="C8964" s="4">
        <v>69</v>
      </c>
      <c r="D8964" s="4">
        <v>438</v>
      </c>
      <c r="E8964" s="4" t="s">
        <v>861</v>
      </c>
      <c r="F8964" s="12" t="s">
        <v>903</v>
      </c>
      <c r="G8964" s="4" t="s">
        <v>1760</v>
      </c>
      <c r="H8964" s="30">
        <v>14.113130359531114</v>
      </c>
      <c r="I8964" s="4"/>
      <c r="J8964" s="4" t="s">
        <v>856</v>
      </c>
      <c r="K8964" s="4"/>
      <c r="L8964" s="4">
        <v>1</v>
      </c>
      <c r="M8964" s="4" t="s">
        <v>1904</v>
      </c>
      <c r="N8964" s="4"/>
    </row>
    <row r="8965" spans="1:14" hidden="1" x14ac:dyDescent="0.3">
      <c r="A8965" s="4" t="s">
        <v>603</v>
      </c>
      <c r="B8965" s="4">
        <v>69</v>
      </c>
      <c r="C8965" s="4">
        <v>69</v>
      </c>
      <c r="D8965" s="4">
        <v>438</v>
      </c>
      <c r="E8965" s="4" t="s">
        <v>861</v>
      </c>
      <c r="F8965" s="12" t="s">
        <v>907</v>
      </c>
      <c r="G8965" s="4" t="s">
        <v>1760</v>
      </c>
      <c r="H8965" s="30">
        <v>21.792274052478135</v>
      </c>
      <c r="I8965" s="4"/>
      <c r="J8965" s="4" t="s">
        <v>856</v>
      </c>
      <c r="K8965" s="4"/>
      <c r="L8965" s="4">
        <v>1</v>
      </c>
      <c r="M8965" s="4" t="s">
        <v>1904</v>
      </c>
      <c r="N8965" s="4"/>
    </row>
    <row r="8966" spans="1:14" hidden="1" x14ac:dyDescent="0.3">
      <c r="A8966" s="4" t="s">
        <v>603</v>
      </c>
      <c r="B8966" s="4">
        <v>69</v>
      </c>
      <c r="C8966" s="4">
        <v>69</v>
      </c>
      <c r="D8966" s="4">
        <v>438</v>
      </c>
      <c r="E8966" s="4" t="s">
        <v>861</v>
      </c>
      <c r="F8966" s="12" t="s">
        <v>908</v>
      </c>
      <c r="G8966" s="4" t="s">
        <v>1760</v>
      </c>
      <c r="H8966" s="30"/>
      <c r="I8966" s="4"/>
      <c r="J8966" s="4" t="s">
        <v>856</v>
      </c>
      <c r="K8966" s="4"/>
      <c r="L8966" s="4">
        <v>1</v>
      </c>
      <c r="M8966" s="4" t="s">
        <v>1904</v>
      </c>
      <c r="N8966" s="4"/>
    </row>
    <row r="8967" spans="1:14" hidden="1" x14ac:dyDescent="0.3">
      <c r="A8967" s="4" t="s">
        <v>603</v>
      </c>
      <c r="B8967" s="4">
        <v>69</v>
      </c>
      <c r="C8967" s="4">
        <v>69</v>
      </c>
      <c r="D8967" s="4">
        <v>438</v>
      </c>
      <c r="E8967" s="4" t="s">
        <v>861</v>
      </c>
      <c r="F8967" s="12" t="s">
        <v>909</v>
      </c>
      <c r="G8967" s="4" t="s">
        <v>1760</v>
      </c>
      <c r="H8967" s="30">
        <v>20.694047340051558</v>
      </c>
      <c r="I8967" s="4"/>
      <c r="J8967" s="4" t="s">
        <v>856</v>
      </c>
      <c r="K8967" s="4"/>
      <c r="L8967" s="4">
        <v>1</v>
      </c>
      <c r="M8967" s="4" t="s">
        <v>1904</v>
      </c>
      <c r="N8967" s="4"/>
    </row>
    <row r="8968" spans="1:14" hidden="1" x14ac:dyDescent="0.3">
      <c r="A8968" s="4" t="s">
        <v>603</v>
      </c>
      <c r="B8968" s="4">
        <v>69</v>
      </c>
      <c r="C8968" s="4">
        <v>69</v>
      </c>
      <c r="D8968" s="4">
        <v>438</v>
      </c>
      <c r="E8968" s="4" t="s">
        <v>861</v>
      </c>
      <c r="F8968" s="12" t="s">
        <v>910</v>
      </c>
      <c r="G8968" s="4" t="s">
        <v>1760</v>
      </c>
      <c r="H8968" s="30">
        <v>13.322544642857144</v>
      </c>
      <c r="I8968" s="4"/>
      <c r="J8968" s="4" t="s">
        <v>856</v>
      </c>
      <c r="K8968" s="4"/>
      <c r="L8968" s="4">
        <v>1</v>
      </c>
      <c r="M8968" s="4" t="s">
        <v>1904</v>
      </c>
      <c r="N8968" s="4"/>
    </row>
    <row r="8969" spans="1:14" hidden="1" x14ac:dyDescent="0.3">
      <c r="A8969" s="4" t="s">
        <v>603</v>
      </c>
      <c r="B8969" s="4">
        <v>69</v>
      </c>
      <c r="C8969" s="4">
        <v>69</v>
      </c>
      <c r="D8969" s="4">
        <v>438</v>
      </c>
      <c r="E8969" s="4" t="s">
        <v>861</v>
      </c>
      <c r="F8969" s="12" t="s">
        <v>911</v>
      </c>
      <c r="G8969" s="4" t="s">
        <v>1760</v>
      </c>
      <c r="H8969" s="30">
        <v>12.379964874358281</v>
      </c>
      <c r="I8969" s="4"/>
      <c r="J8969" s="4" t="s">
        <v>856</v>
      </c>
      <c r="K8969" s="4"/>
      <c r="L8969" s="4">
        <v>1</v>
      </c>
      <c r="M8969" s="4" t="s">
        <v>1904</v>
      </c>
      <c r="N8969" s="4"/>
    </row>
    <row r="8970" spans="1:14" hidden="1" x14ac:dyDescent="0.3">
      <c r="A8970" s="4" t="s">
        <v>603</v>
      </c>
      <c r="B8970" s="4">
        <v>69</v>
      </c>
      <c r="C8970" s="4">
        <v>69</v>
      </c>
      <c r="D8970" s="4">
        <v>438</v>
      </c>
      <c r="E8970" s="4" t="s">
        <v>861</v>
      </c>
      <c r="F8970" s="12" t="s">
        <v>916</v>
      </c>
      <c r="G8970" s="4" t="s">
        <v>1760</v>
      </c>
      <c r="H8970" s="30">
        <v>11.412059655438416</v>
      </c>
      <c r="I8970" s="4"/>
      <c r="J8970" s="4" t="s">
        <v>856</v>
      </c>
      <c r="K8970" s="4"/>
      <c r="L8970" s="4">
        <v>1</v>
      </c>
      <c r="M8970" s="4" t="s">
        <v>1904</v>
      </c>
      <c r="N8970" s="4"/>
    </row>
    <row r="8971" spans="1:14" hidden="1" x14ac:dyDescent="0.3">
      <c r="A8971" s="4" t="s">
        <v>603</v>
      </c>
      <c r="B8971" s="4">
        <v>69</v>
      </c>
      <c r="C8971" s="4">
        <v>69</v>
      </c>
      <c r="D8971" s="4">
        <v>438</v>
      </c>
      <c r="E8971" s="4" t="s">
        <v>861</v>
      </c>
      <c r="F8971" s="12" t="s">
        <v>921</v>
      </c>
      <c r="G8971" s="4" t="s">
        <v>1760</v>
      </c>
      <c r="H8971" s="30">
        <v>17.052212732919255</v>
      </c>
      <c r="I8971" s="4"/>
      <c r="J8971" s="4" t="s">
        <v>856</v>
      </c>
      <c r="K8971" s="4"/>
      <c r="L8971" s="4">
        <v>1</v>
      </c>
      <c r="M8971" s="4" t="s">
        <v>1904</v>
      </c>
      <c r="N8971" s="4"/>
    </row>
    <row r="8972" spans="1:14" hidden="1" x14ac:dyDescent="0.3">
      <c r="A8972" s="4" t="s">
        <v>603</v>
      </c>
      <c r="B8972" s="4">
        <v>69</v>
      </c>
      <c r="C8972" s="4">
        <v>69</v>
      </c>
      <c r="D8972" s="4">
        <v>438</v>
      </c>
      <c r="E8972" s="4" t="s">
        <v>861</v>
      </c>
      <c r="F8972" s="12" t="s">
        <v>1144</v>
      </c>
      <c r="G8972" s="4" t="s">
        <v>1760</v>
      </c>
      <c r="H8972" s="30">
        <v>51.47920380273321</v>
      </c>
      <c r="I8972" s="4"/>
      <c r="J8972" s="4" t="s">
        <v>856</v>
      </c>
      <c r="K8972" s="4"/>
      <c r="L8972" s="4">
        <v>1</v>
      </c>
      <c r="M8972" s="4" t="s">
        <v>1904</v>
      </c>
      <c r="N8972" s="4"/>
    </row>
    <row r="8973" spans="1:14" hidden="1" x14ac:dyDescent="0.3">
      <c r="A8973" s="4" t="s">
        <v>603</v>
      </c>
      <c r="B8973" s="4">
        <v>69</v>
      </c>
      <c r="C8973" s="4">
        <v>69</v>
      </c>
      <c r="D8973" s="4">
        <v>438</v>
      </c>
      <c r="E8973" s="4" t="s">
        <v>861</v>
      </c>
      <c r="F8973" s="12" t="s">
        <v>1148</v>
      </c>
      <c r="G8973" s="4" t="s">
        <v>1760</v>
      </c>
      <c r="H8973" s="30">
        <v>9.119963021371472</v>
      </c>
      <c r="I8973" s="4"/>
      <c r="J8973" s="4" t="s">
        <v>856</v>
      </c>
      <c r="K8973" s="4"/>
      <c r="L8973" s="4">
        <v>1</v>
      </c>
      <c r="M8973" s="4" t="s">
        <v>1904</v>
      </c>
      <c r="N8973" s="4"/>
    </row>
    <row r="8974" spans="1:14" hidden="1" x14ac:dyDescent="0.3">
      <c r="A8974" s="4" t="s">
        <v>603</v>
      </c>
      <c r="B8974" s="4">
        <v>69</v>
      </c>
      <c r="C8974" s="4">
        <v>69</v>
      </c>
      <c r="D8974" s="4">
        <v>438</v>
      </c>
      <c r="E8974" s="4" t="s">
        <v>861</v>
      </c>
      <c r="F8974" s="12" t="s">
        <v>1152</v>
      </c>
      <c r="G8974" s="4" t="s">
        <v>1760</v>
      </c>
      <c r="H8974" s="30">
        <v>13.401996890089205</v>
      </c>
      <c r="I8974" s="4"/>
      <c r="J8974" s="4" t="s">
        <v>856</v>
      </c>
      <c r="K8974" s="4"/>
      <c r="L8974" s="4">
        <v>1</v>
      </c>
      <c r="M8974" s="4" t="s">
        <v>1904</v>
      </c>
      <c r="N8974" s="4"/>
    </row>
    <row r="8975" spans="1:14" hidden="1" x14ac:dyDescent="0.3">
      <c r="A8975" s="4" t="s">
        <v>603</v>
      </c>
      <c r="B8975" s="4">
        <v>69</v>
      </c>
      <c r="C8975" s="4">
        <v>69</v>
      </c>
      <c r="D8975" s="4">
        <v>438</v>
      </c>
      <c r="E8975" s="4" t="s">
        <v>861</v>
      </c>
      <c r="F8975" s="12" t="s">
        <v>1157</v>
      </c>
      <c r="G8975" s="4" t="s">
        <v>1760</v>
      </c>
      <c r="H8975" s="30">
        <v>5.1084286456979466</v>
      </c>
      <c r="I8975" s="4"/>
      <c r="J8975" s="4" t="s">
        <v>856</v>
      </c>
      <c r="K8975" s="4"/>
      <c r="L8975" s="4">
        <v>1</v>
      </c>
      <c r="M8975" s="4" t="s">
        <v>1904</v>
      </c>
      <c r="N8975" s="4"/>
    </row>
    <row r="8976" spans="1:14" hidden="1" x14ac:dyDescent="0.3">
      <c r="A8976" s="4" t="s">
        <v>603</v>
      </c>
      <c r="B8976" s="4">
        <v>69</v>
      </c>
      <c r="C8976" s="4">
        <v>69</v>
      </c>
      <c r="D8976" s="4">
        <v>438</v>
      </c>
      <c r="E8976" s="4" t="s">
        <v>861</v>
      </c>
      <c r="F8976" s="12" t="s">
        <v>1162</v>
      </c>
      <c r="G8976" s="4" t="s">
        <v>1760</v>
      </c>
      <c r="H8976" s="30">
        <v>18.373501058076652</v>
      </c>
      <c r="I8976" s="4"/>
      <c r="J8976" s="4" t="s">
        <v>856</v>
      </c>
      <c r="K8976" s="4"/>
      <c r="L8976" s="4">
        <v>1</v>
      </c>
      <c r="M8976" s="4" t="s">
        <v>1904</v>
      </c>
      <c r="N8976" s="4"/>
    </row>
    <row r="8977" spans="1:14" hidden="1" x14ac:dyDescent="0.3">
      <c r="A8977" s="4" t="s">
        <v>603</v>
      </c>
      <c r="B8977" s="4">
        <v>69</v>
      </c>
      <c r="C8977" s="4">
        <v>69</v>
      </c>
      <c r="D8977" s="4">
        <v>438</v>
      </c>
      <c r="E8977" s="4" t="s">
        <v>861</v>
      </c>
      <c r="F8977" s="12" t="s">
        <v>922</v>
      </c>
      <c r="G8977" s="4" t="s">
        <v>1759</v>
      </c>
      <c r="H8977" s="30">
        <v>0.91052500000000003</v>
      </c>
      <c r="I8977" s="4">
        <v>4.3062802974261028E-3</v>
      </c>
      <c r="J8977" s="4" t="s">
        <v>856</v>
      </c>
      <c r="K8977" s="4" t="s">
        <v>881</v>
      </c>
      <c r="L8977" s="4">
        <v>1</v>
      </c>
      <c r="M8977" s="4" t="s">
        <v>1447</v>
      </c>
      <c r="N8977" s="4"/>
    </row>
    <row r="8978" spans="1:14" hidden="1" x14ac:dyDescent="0.3">
      <c r="A8978" s="4" t="s">
        <v>603</v>
      </c>
      <c r="B8978" s="4">
        <v>69</v>
      </c>
      <c r="C8978" s="4">
        <v>69</v>
      </c>
      <c r="D8978" s="4">
        <v>438</v>
      </c>
      <c r="E8978" s="4" t="s">
        <v>861</v>
      </c>
      <c r="F8978" s="12" t="s">
        <v>904</v>
      </c>
      <c r="G8978" s="4" t="s">
        <v>1759</v>
      </c>
      <c r="H8978" s="30">
        <v>0.92530500000000004</v>
      </c>
      <c r="I8978" s="4">
        <v>4.737615433950289E-4</v>
      </c>
      <c r="J8978" s="4" t="s">
        <v>856</v>
      </c>
      <c r="K8978" s="4" t="s">
        <v>881</v>
      </c>
      <c r="L8978" s="4">
        <v>1</v>
      </c>
      <c r="M8978" s="4" t="s">
        <v>1447</v>
      </c>
      <c r="N8978" s="4"/>
    </row>
    <row r="8979" spans="1:14" hidden="1" x14ac:dyDescent="0.3">
      <c r="A8979" s="4" t="s">
        <v>603</v>
      </c>
      <c r="B8979" s="4">
        <v>69</v>
      </c>
      <c r="C8979" s="4">
        <v>69</v>
      </c>
      <c r="D8979" s="4">
        <v>438</v>
      </c>
      <c r="E8979" s="4" t="s">
        <v>861</v>
      </c>
      <c r="F8979" s="12" t="s">
        <v>905</v>
      </c>
      <c r="G8979" s="4" t="s">
        <v>1759</v>
      </c>
      <c r="H8979" s="30">
        <v>0.90359999999999996</v>
      </c>
      <c r="I8979" s="4">
        <v>6.6468037431539136E-4</v>
      </c>
      <c r="J8979" s="4" t="s">
        <v>856</v>
      </c>
      <c r="K8979" s="4" t="s">
        <v>881</v>
      </c>
      <c r="L8979" s="4">
        <v>1</v>
      </c>
      <c r="M8979" s="4" t="s">
        <v>1447</v>
      </c>
      <c r="N8979" s="4"/>
    </row>
    <row r="8980" spans="1:14" hidden="1" x14ac:dyDescent="0.3">
      <c r="A8980" s="4" t="s">
        <v>603</v>
      </c>
      <c r="B8980" s="4">
        <v>69</v>
      </c>
      <c r="C8980" s="4">
        <v>69</v>
      </c>
      <c r="D8980" s="4">
        <v>438</v>
      </c>
      <c r="E8980" s="4" t="s">
        <v>861</v>
      </c>
      <c r="F8980" s="12" t="s">
        <v>906</v>
      </c>
      <c r="G8980" s="4" t="s">
        <v>1759</v>
      </c>
      <c r="H8980" s="30">
        <v>0.90490500000000007</v>
      </c>
      <c r="I8980" s="4">
        <v>4.150716805564985E-3</v>
      </c>
      <c r="J8980" s="4" t="s">
        <v>856</v>
      </c>
      <c r="K8980" s="4" t="s">
        <v>881</v>
      </c>
      <c r="L8980" s="4">
        <v>1</v>
      </c>
      <c r="M8980" s="4" t="s">
        <v>1447</v>
      </c>
      <c r="N8980" s="4"/>
    </row>
    <row r="8981" spans="1:14" hidden="1" x14ac:dyDescent="0.3">
      <c r="A8981" s="4" t="s">
        <v>603</v>
      </c>
      <c r="B8981" s="4">
        <v>69</v>
      </c>
      <c r="C8981" s="4">
        <v>69</v>
      </c>
      <c r="D8981" s="4">
        <v>438</v>
      </c>
      <c r="E8981" s="4" t="s">
        <v>861</v>
      </c>
      <c r="F8981" s="12" t="s">
        <v>903</v>
      </c>
      <c r="G8981" s="4" t="s">
        <v>1759</v>
      </c>
      <c r="H8981" s="30">
        <v>0.89695999999999998</v>
      </c>
      <c r="I8981" s="4">
        <v>4.256782822743034E-3</v>
      </c>
      <c r="J8981" s="4" t="s">
        <v>856</v>
      </c>
      <c r="K8981" s="4" t="s">
        <v>881</v>
      </c>
      <c r="L8981" s="4">
        <v>1</v>
      </c>
      <c r="M8981" s="4" t="s">
        <v>1447</v>
      </c>
      <c r="N8981" s="4"/>
    </row>
    <row r="8982" spans="1:14" hidden="1" x14ac:dyDescent="0.3">
      <c r="A8982" s="4" t="s">
        <v>603</v>
      </c>
      <c r="B8982" s="4">
        <v>69</v>
      </c>
      <c r="C8982" s="4">
        <v>69</v>
      </c>
      <c r="D8982" s="4">
        <v>438</v>
      </c>
      <c r="E8982" s="4" t="s">
        <v>861</v>
      </c>
      <c r="F8982" s="12" t="s">
        <v>907</v>
      </c>
      <c r="G8982" s="4" t="s">
        <v>1759</v>
      </c>
      <c r="H8982" s="30">
        <v>0.89697000000000005</v>
      </c>
      <c r="I8982" s="4">
        <v>2.8199418433719533E-2</v>
      </c>
      <c r="J8982" s="4" t="s">
        <v>856</v>
      </c>
      <c r="K8982" s="4" t="s">
        <v>881</v>
      </c>
      <c r="L8982" s="4">
        <v>1</v>
      </c>
      <c r="M8982" s="4" t="s">
        <v>1447</v>
      </c>
      <c r="N8982" s="4"/>
    </row>
    <row r="8983" spans="1:14" hidden="1" x14ac:dyDescent="0.3">
      <c r="A8983" s="4" t="s">
        <v>603</v>
      </c>
      <c r="B8983" s="4">
        <v>69</v>
      </c>
      <c r="C8983" s="4">
        <v>69</v>
      </c>
      <c r="D8983" s="4">
        <v>438</v>
      </c>
      <c r="E8983" s="4" t="s">
        <v>861</v>
      </c>
      <c r="F8983" s="12" t="s">
        <v>908</v>
      </c>
      <c r="G8983" s="4" t="s">
        <v>1759</v>
      </c>
      <c r="H8983" s="30">
        <v>0.88182500000000008</v>
      </c>
      <c r="I8983" s="4">
        <v>2.5809397513309284E-3</v>
      </c>
      <c r="J8983" s="4" t="s">
        <v>856</v>
      </c>
      <c r="K8983" s="4" t="s">
        <v>881</v>
      </c>
      <c r="L8983" s="4">
        <v>1</v>
      </c>
      <c r="M8983" s="4" t="s">
        <v>1447</v>
      </c>
      <c r="N8983" s="4"/>
    </row>
    <row r="8984" spans="1:14" hidden="1" x14ac:dyDescent="0.3">
      <c r="A8984" s="4" t="s">
        <v>603</v>
      </c>
      <c r="B8984" s="4">
        <v>69</v>
      </c>
      <c r="C8984" s="4">
        <v>69</v>
      </c>
      <c r="D8984" s="4">
        <v>438</v>
      </c>
      <c r="E8984" s="4" t="s">
        <v>861</v>
      </c>
      <c r="F8984" s="12" t="s">
        <v>909</v>
      </c>
      <c r="G8984" s="4" t="s">
        <v>1759</v>
      </c>
      <c r="H8984" s="30">
        <v>0.88301499999999999</v>
      </c>
      <c r="I8984" s="4">
        <v>6.2154686066298063E-3</v>
      </c>
      <c r="J8984" s="4" t="s">
        <v>856</v>
      </c>
      <c r="K8984" s="4" t="s">
        <v>881</v>
      </c>
      <c r="L8984" s="4">
        <v>1</v>
      </c>
      <c r="M8984" s="4" t="s">
        <v>1447</v>
      </c>
      <c r="N8984" s="4"/>
    </row>
    <row r="8985" spans="1:14" hidden="1" x14ac:dyDescent="0.3">
      <c r="A8985" s="4" t="s">
        <v>603</v>
      </c>
      <c r="B8985" s="4">
        <v>69</v>
      </c>
      <c r="C8985" s="4">
        <v>69</v>
      </c>
      <c r="D8985" s="4">
        <v>438</v>
      </c>
      <c r="E8985" s="4" t="s">
        <v>861</v>
      </c>
      <c r="F8985" s="12" t="s">
        <v>910</v>
      </c>
      <c r="G8985" s="4" t="s">
        <v>1759</v>
      </c>
      <c r="H8985" s="30">
        <v>0.89527500000000004</v>
      </c>
      <c r="I8985" s="4">
        <v>2.4748737341526438E-4</v>
      </c>
      <c r="J8985" s="4" t="s">
        <v>856</v>
      </c>
      <c r="K8985" s="4" t="s">
        <v>881</v>
      </c>
      <c r="L8985" s="4">
        <v>1</v>
      </c>
      <c r="M8985" s="4" t="s">
        <v>1447</v>
      </c>
      <c r="N8985" s="4"/>
    </row>
    <row r="8986" spans="1:14" hidden="1" x14ac:dyDescent="0.3">
      <c r="A8986" s="4" t="s">
        <v>603</v>
      </c>
      <c r="B8986" s="4">
        <v>69</v>
      </c>
      <c r="C8986" s="4">
        <v>69</v>
      </c>
      <c r="D8986" s="4">
        <v>438</v>
      </c>
      <c r="E8986" s="4" t="s">
        <v>861</v>
      </c>
      <c r="F8986" s="12" t="s">
        <v>911</v>
      </c>
      <c r="G8986" s="4" t="s">
        <v>1759</v>
      </c>
      <c r="H8986" s="30">
        <v>0.91636499999999999</v>
      </c>
      <c r="I8986" s="4">
        <v>9.4398755288403902E-3</v>
      </c>
      <c r="J8986" s="4" t="s">
        <v>856</v>
      </c>
      <c r="K8986" s="4" t="s">
        <v>881</v>
      </c>
      <c r="L8986" s="4">
        <v>1</v>
      </c>
      <c r="M8986" s="4" t="s">
        <v>1447</v>
      </c>
      <c r="N8986" s="4"/>
    </row>
    <row r="8987" spans="1:14" hidden="1" x14ac:dyDescent="0.3">
      <c r="A8987" s="4" t="s">
        <v>603</v>
      </c>
      <c r="B8987" s="4">
        <v>69</v>
      </c>
      <c r="C8987" s="4">
        <v>69</v>
      </c>
      <c r="D8987" s="4">
        <v>438</v>
      </c>
      <c r="E8987" s="4" t="s">
        <v>861</v>
      </c>
      <c r="F8987" s="12" t="s">
        <v>916</v>
      </c>
      <c r="G8987" s="4" t="s">
        <v>1759</v>
      </c>
      <c r="H8987" s="30">
        <v>0.88763000000000003</v>
      </c>
      <c r="I8987" s="4">
        <v>6.7938819536403058E-2</v>
      </c>
      <c r="J8987" s="4" t="s">
        <v>856</v>
      </c>
      <c r="K8987" s="4" t="s">
        <v>881</v>
      </c>
      <c r="L8987" s="4">
        <v>1</v>
      </c>
      <c r="M8987" s="4" t="s">
        <v>1447</v>
      </c>
      <c r="N8987" s="4"/>
    </row>
    <row r="8988" spans="1:14" hidden="1" x14ac:dyDescent="0.3">
      <c r="A8988" s="4" t="s">
        <v>603</v>
      </c>
      <c r="B8988" s="4">
        <v>69</v>
      </c>
      <c r="C8988" s="4">
        <v>69</v>
      </c>
      <c r="D8988" s="4">
        <v>438</v>
      </c>
      <c r="E8988" s="4" t="s">
        <v>861</v>
      </c>
      <c r="F8988" s="12" t="s">
        <v>921</v>
      </c>
      <c r="G8988" s="4" t="s">
        <v>1759</v>
      </c>
      <c r="H8988" s="30">
        <v>0.87853000000000003</v>
      </c>
      <c r="I8988" s="4">
        <v>7.0427835406179917E-3</v>
      </c>
      <c r="J8988" s="4" t="s">
        <v>856</v>
      </c>
      <c r="K8988" s="4" t="s">
        <v>881</v>
      </c>
      <c r="L8988" s="4">
        <v>1</v>
      </c>
      <c r="M8988" s="4" t="s">
        <v>1447</v>
      </c>
      <c r="N8988" s="4"/>
    </row>
    <row r="8989" spans="1:14" hidden="1" x14ac:dyDescent="0.3">
      <c r="A8989" s="4" t="s">
        <v>603</v>
      </c>
      <c r="B8989" s="4">
        <v>69</v>
      </c>
      <c r="C8989" s="4">
        <v>69</v>
      </c>
      <c r="D8989" s="4">
        <v>438</v>
      </c>
      <c r="E8989" s="4" t="s">
        <v>861</v>
      </c>
      <c r="F8989" s="12" t="s">
        <v>1144</v>
      </c>
      <c r="G8989" s="4" t="s">
        <v>1759</v>
      </c>
      <c r="H8989" s="30">
        <v>0.86639500000000003</v>
      </c>
      <c r="I8989" s="4">
        <v>6.0104076400857771E-4</v>
      </c>
      <c r="J8989" s="4" t="s">
        <v>856</v>
      </c>
      <c r="K8989" s="4" t="s">
        <v>881</v>
      </c>
      <c r="L8989" s="4">
        <v>1</v>
      </c>
      <c r="M8989" s="4" t="s">
        <v>1447</v>
      </c>
      <c r="N8989" s="4"/>
    </row>
    <row r="8990" spans="1:14" hidden="1" x14ac:dyDescent="0.3">
      <c r="A8990" s="4" t="s">
        <v>603</v>
      </c>
      <c r="B8990" s="4">
        <v>69</v>
      </c>
      <c r="C8990" s="4">
        <v>69</v>
      </c>
      <c r="D8990" s="4">
        <v>438</v>
      </c>
      <c r="E8990" s="4" t="s">
        <v>861</v>
      </c>
      <c r="F8990" s="12" t="s">
        <v>1148</v>
      </c>
      <c r="G8990" s="4" t="s">
        <v>1759</v>
      </c>
      <c r="H8990" s="30">
        <v>0.83853500000000003</v>
      </c>
      <c r="I8990" s="4">
        <v>4.2355696193074558E-3</v>
      </c>
      <c r="J8990" s="4" t="s">
        <v>856</v>
      </c>
      <c r="K8990" s="4" t="s">
        <v>881</v>
      </c>
      <c r="L8990" s="4">
        <v>1</v>
      </c>
      <c r="M8990" s="4" t="s">
        <v>1447</v>
      </c>
      <c r="N8990" s="4"/>
    </row>
    <row r="8991" spans="1:14" hidden="1" x14ac:dyDescent="0.3">
      <c r="A8991" s="4" t="s">
        <v>603</v>
      </c>
      <c r="B8991" s="4">
        <v>69</v>
      </c>
      <c r="C8991" s="4">
        <v>69</v>
      </c>
      <c r="D8991" s="4">
        <v>438</v>
      </c>
      <c r="E8991" s="4" t="s">
        <v>861</v>
      </c>
      <c r="F8991" s="12" t="s">
        <v>1152</v>
      </c>
      <c r="G8991" s="4" t="s">
        <v>1759</v>
      </c>
      <c r="H8991" s="30">
        <v>0.81879499999999994</v>
      </c>
      <c r="I8991" s="4">
        <v>7.3468394565282362E-3</v>
      </c>
      <c r="J8991" s="4" t="s">
        <v>856</v>
      </c>
      <c r="K8991" s="4" t="s">
        <v>881</v>
      </c>
      <c r="L8991" s="4">
        <v>1</v>
      </c>
      <c r="M8991" s="4" t="s">
        <v>1447</v>
      </c>
      <c r="N8991" s="4"/>
    </row>
    <row r="8992" spans="1:14" hidden="1" x14ac:dyDescent="0.3">
      <c r="A8992" s="4" t="s">
        <v>603</v>
      </c>
      <c r="B8992" s="4">
        <v>69</v>
      </c>
      <c r="C8992" s="4">
        <v>69</v>
      </c>
      <c r="D8992" s="4">
        <v>438</v>
      </c>
      <c r="E8992" s="4" t="s">
        <v>861</v>
      </c>
      <c r="F8992" s="12" t="s">
        <v>1157</v>
      </c>
      <c r="G8992" s="4" t="s">
        <v>1759</v>
      </c>
      <c r="H8992" s="30">
        <v>0.78608499999999992</v>
      </c>
      <c r="I8992" s="4">
        <v>2.7930717856868691E-3</v>
      </c>
      <c r="J8992" s="4" t="s">
        <v>856</v>
      </c>
      <c r="K8992" s="4" t="s">
        <v>881</v>
      </c>
      <c r="L8992" s="4">
        <v>1</v>
      </c>
      <c r="M8992" s="4" t="s">
        <v>1447</v>
      </c>
      <c r="N8992" s="4"/>
    </row>
    <row r="8993" spans="1:14" hidden="1" x14ac:dyDescent="0.3">
      <c r="A8993" s="4" t="s">
        <v>603</v>
      </c>
      <c r="B8993" s="4">
        <v>69</v>
      </c>
      <c r="C8993" s="4">
        <v>69</v>
      </c>
      <c r="D8993" s="4">
        <v>438</v>
      </c>
      <c r="E8993" s="4" t="s">
        <v>861</v>
      </c>
      <c r="F8993" s="12" t="s">
        <v>1162</v>
      </c>
      <c r="G8993" s="4" t="s">
        <v>1759</v>
      </c>
      <c r="H8993" s="30">
        <v>0.78142500000000004</v>
      </c>
      <c r="I8993" s="4">
        <v>3.1727881271839127E-2</v>
      </c>
      <c r="J8993" s="4" t="s">
        <v>856</v>
      </c>
      <c r="K8993" s="4" t="s">
        <v>881</v>
      </c>
      <c r="L8993" s="4">
        <v>1</v>
      </c>
      <c r="M8993" s="4" t="s">
        <v>1447</v>
      </c>
      <c r="N8993" s="4"/>
    </row>
    <row r="8994" spans="1:14" hidden="1" x14ac:dyDescent="0.3">
      <c r="A8994" s="4" t="s">
        <v>603</v>
      </c>
      <c r="B8994" s="4">
        <v>69</v>
      </c>
      <c r="C8994" s="4">
        <v>69</v>
      </c>
      <c r="D8994" s="4">
        <v>438</v>
      </c>
      <c r="E8994" s="4" t="s">
        <v>861</v>
      </c>
      <c r="F8994" s="4" t="s">
        <v>922</v>
      </c>
      <c r="G8994" s="4" t="s">
        <v>1476</v>
      </c>
      <c r="H8994" s="30">
        <v>2.7791750000000004</v>
      </c>
      <c r="I8994" s="31">
        <v>1.0407884030868344E-2</v>
      </c>
      <c r="J8994" s="4" t="s">
        <v>856</v>
      </c>
      <c r="K8994" s="4" t="s">
        <v>881</v>
      </c>
      <c r="L8994" s="4">
        <v>1</v>
      </c>
      <c r="M8994" s="4" t="s">
        <v>1447</v>
      </c>
      <c r="N8994" s="4"/>
    </row>
    <row r="8995" spans="1:14" hidden="1" x14ac:dyDescent="0.3">
      <c r="A8995" s="4" t="s">
        <v>603</v>
      </c>
      <c r="B8995" s="4">
        <v>69</v>
      </c>
      <c r="C8995" s="4">
        <v>69</v>
      </c>
      <c r="D8995" s="4">
        <v>438</v>
      </c>
      <c r="E8995" s="4" t="s">
        <v>861</v>
      </c>
      <c r="F8995" s="4" t="s">
        <v>904</v>
      </c>
      <c r="G8995" s="4" t="s">
        <v>1476</v>
      </c>
      <c r="H8995" s="30">
        <v>2.8253950000000003</v>
      </c>
      <c r="I8995" s="31">
        <v>2.4503979268682623E-3</v>
      </c>
      <c r="J8995" s="4" t="s">
        <v>856</v>
      </c>
      <c r="K8995" s="4" t="s">
        <v>881</v>
      </c>
      <c r="L8995" s="4">
        <v>1</v>
      </c>
      <c r="M8995" s="4" t="s">
        <v>1447</v>
      </c>
      <c r="N8995" s="4"/>
    </row>
    <row r="8996" spans="1:14" hidden="1" x14ac:dyDescent="0.3">
      <c r="A8996" s="4" t="s">
        <v>603</v>
      </c>
      <c r="B8996" s="4">
        <v>69</v>
      </c>
      <c r="C8996" s="4">
        <v>69</v>
      </c>
      <c r="D8996" s="4">
        <v>438</v>
      </c>
      <c r="E8996" s="4" t="s">
        <v>861</v>
      </c>
      <c r="F8996" s="4" t="s">
        <v>905</v>
      </c>
      <c r="G8996" s="4" t="s">
        <v>1476</v>
      </c>
      <c r="H8996" s="30">
        <v>2.8509000000000002</v>
      </c>
      <c r="I8996" s="31">
        <v>9.4985156735146823E-3</v>
      </c>
      <c r="J8996" s="4" t="s">
        <v>856</v>
      </c>
      <c r="K8996" s="4" t="s">
        <v>881</v>
      </c>
      <c r="L8996" s="4">
        <v>1</v>
      </c>
      <c r="M8996" s="4" t="s">
        <v>1447</v>
      </c>
      <c r="N8996" s="4"/>
    </row>
    <row r="8997" spans="1:14" hidden="1" x14ac:dyDescent="0.3">
      <c r="A8997" s="4" t="s">
        <v>603</v>
      </c>
      <c r="B8997" s="4">
        <v>69</v>
      </c>
      <c r="C8997" s="4">
        <v>69</v>
      </c>
      <c r="D8997" s="4">
        <v>438</v>
      </c>
      <c r="E8997" s="4" t="s">
        <v>861</v>
      </c>
      <c r="F8997" s="4" t="s">
        <v>906</v>
      </c>
      <c r="G8997" s="4" t="s">
        <v>1476</v>
      </c>
      <c r="H8997" s="30">
        <v>2.8269950000000001</v>
      </c>
      <c r="I8997" s="31">
        <v>2.1199255883167123E-2</v>
      </c>
      <c r="J8997" s="4" t="s">
        <v>856</v>
      </c>
      <c r="K8997" s="4" t="s">
        <v>881</v>
      </c>
      <c r="L8997" s="4">
        <v>1</v>
      </c>
      <c r="M8997" s="4" t="s">
        <v>1447</v>
      </c>
      <c r="N8997" s="4"/>
    </row>
    <row r="8998" spans="1:14" hidden="1" x14ac:dyDescent="0.3">
      <c r="A8998" s="4" t="s">
        <v>603</v>
      </c>
      <c r="B8998" s="4">
        <v>69</v>
      </c>
      <c r="C8998" s="4">
        <v>69</v>
      </c>
      <c r="D8998" s="4">
        <v>438</v>
      </c>
      <c r="E8998" s="4" t="s">
        <v>861</v>
      </c>
      <c r="F8998" s="4" t="s">
        <v>903</v>
      </c>
      <c r="G8998" s="4" t="s">
        <v>1476</v>
      </c>
      <c r="H8998" s="30">
        <v>2.7909899999999999</v>
      </c>
      <c r="I8998" s="31">
        <v>1.866454392692202E-2</v>
      </c>
      <c r="J8998" s="4" t="s">
        <v>856</v>
      </c>
      <c r="K8998" s="4" t="s">
        <v>881</v>
      </c>
      <c r="L8998" s="4">
        <v>1</v>
      </c>
      <c r="M8998" s="4" t="s">
        <v>1447</v>
      </c>
      <c r="N8998" s="4"/>
    </row>
    <row r="8999" spans="1:14" hidden="1" x14ac:dyDescent="0.3">
      <c r="A8999" s="4" t="s">
        <v>603</v>
      </c>
      <c r="B8999" s="4">
        <v>69</v>
      </c>
      <c r="C8999" s="4">
        <v>69</v>
      </c>
      <c r="D8999" s="4">
        <v>438</v>
      </c>
      <c r="E8999" s="4" t="s">
        <v>861</v>
      </c>
      <c r="F8999" s="4" t="s">
        <v>907</v>
      </c>
      <c r="G8999" s="4" t="s">
        <v>1476</v>
      </c>
      <c r="H8999" s="30">
        <v>2.7660299999999998</v>
      </c>
      <c r="I8999" s="31">
        <v>2.9407944504844286E-2</v>
      </c>
      <c r="J8999" s="4" t="s">
        <v>856</v>
      </c>
      <c r="K8999" s="4" t="s">
        <v>881</v>
      </c>
      <c r="L8999" s="4">
        <v>1</v>
      </c>
      <c r="M8999" s="4" t="s">
        <v>1447</v>
      </c>
      <c r="N8999" s="4"/>
    </row>
    <row r="9000" spans="1:14" hidden="1" x14ac:dyDescent="0.3">
      <c r="A9000" s="4" t="s">
        <v>603</v>
      </c>
      <c r="B9000" s="4">
        <v>69</v>
      </c>
      <c r="C9000" s="4">
        <v>69</v>
      </c>
      <c r="D9000" s="4">
        <v>438</v>
      </c>
      <c r="E9000" s="4" t="s">
        <v>861</v>
      </c>
      <c r="F9000" s="4" t="s">
        <v>908</v>
      </c>
      <c r="G9000" s="4" t="s">
        <v>1476</v>
      </c>
      <c r="H9000" s="30">
        <v>2.818975</v>
      </c>
      <c r="I9000" s="31">
        <v>5.3330338457580799E-3</v>
      </c>
      <c r="J9000" s="4" t="s">
        <v>856</v>
      </c>
      <c r="K9000" s="4" t="s">
        <v>881</v>
      </c>
      <c r="L9000" s="4">
        <v>1</v>
      </c>
      <c r="M9000" s="4" t="s">
        <v>1447</v>
      </c>
      <c r="N9000" s="4"/>
    </row>
    <row r="9001" spans="1:14" hidden="1" x14ac:dyDescent="0.3">
      <c r="A9001" s="4" t="s">
        <v>603</v>
      </c>
      <c r="B9001" s="4">
        <v>69</v>
      </c>
      <c r="C9001" s="4">
        <v>69</v>
      </c>
      <c r="D9001" s="4">
        <v>438</v>
      </c>
      <c r="E9001" s="4" t="s">
        <v>861</v>
      </c>
      <c r="F9001" s="4" t="s">
        <v>909</v>
      </c>
      <c r="G9001" s="4" t="s">
        <v>1476</v>
      </c>
      <c r="H9001" s="30">
        <v>2.7872350000000004</v>
      </c>
      <c r="I9001" s="31">
        <v>6.2255160428675111E-3</v>
      </c>
      <c r="J9001" s="4" t="s">
        <v>856</v>
      </c>
      <c r="K9001" s="4" t="s">
        <v>881</v>
      </c>
      <c r="L9001" s="4">
        <v>1</v>
      </c>
      <c r="M9001" s="4" t="s">
        <v>1447</v>
      </c>
      <c r="N9001" s="4"/>
    </row>
    <row r="9002" spans="1:14" hidden="1" x14ac:dyDescent="0.3">
      <c r="A9002" s="4" t="s">
        <v>603</v>
      </c>
      <c r="B9002" s="4">
        <v>69</v>
      </c>
      <c r="C9002" s="4">
        <v>69</v>
      </c>
      <c r="D9002" s="4">
        <v>438</v>
      </c>
      <c r="E9002" s="4" t="s">
        <v>861</v>
      </c>
      <c r="F9002" s="4" t="s">
        <v>910</v>
      </c>
      <c r="G9002" s="4" t="s">
        <v>1476</v>
      </c>
      <c r="H9002" s="30">
        <v>2.7438250000000002</v>
      </c>
      <c r="I9002" s="31">
        <v>1.6830961053962142E-2</v>
      </c>
      <c r="J9002" s="4" t="s">
        <v>856</v>
      </c>
      <c r="K9002" s="4" t="s">
        <v>881</v>
      </c>
      <c r="L9002" s="4">
        <v>1</v>
      </c>
      <c r="M9002" s="4" t="s">
        <v>1447</v>
      </c>
      <c r="N9002" s="4"/>
    </row>
    <row r="9003" spans="1:14" hidden="1" x14ac:dyDescent="0.3">
      <c r="A9003" s="4" t="s">
        <v>603</v>
      </c>
      <c r="B9003" s="4">
        <v>69</v>
      </c>
      <c r="C9003" s="4">
        <v>69</v>
      </c>
      <c r="D9003" s="4">
        <v>438</v>
      </c>
      <c r="E9003" s="4" t="s">
        <v>861</v>
      </c>
      <c r="F9003" s="4" t="s">
        <v>911</v>
      </c>
      <c r="G9003" s="4" t="s">
        <v>1476</v>
      </c>
      <c r="H9003" s="30">
        <v>2.8143850000000001</v>
      </c>
      <c r="I9003" s="31">
        <v>9.5350013109595146E-3</v>
      </c>
      <c r="J9003" s="4" t="s">
        <v>856</v>
      </c>
      <c r="K9003" s="4" t="s">
        <v>881</v>
      </c>
      <c r="L9003" s="4">
        <v>1</v>
      </c>
      <c r="M9003" s="4" t="s">
        <v>1447</v>
      </c>
      <c r="N9003" s="4"/>
    </row>
    <row r="9004" spans="1:14" hidden="1" x14ac:dyDescent="0.3">
      <c r="A9004" s="4" t="s">
        <v>603</v>
      </c>
      <c r="B9004" s="4">
        <v>69</v>
      </c>
      <c r="C9004" s="4">
        <v>69</v>
      </c>
      <c r="D9004" s="4">
        <v>438</v>
      </c>
      <c r="E9004" s="4" t="s">
        <v>861</v>
      </c>
      <c r="F9004" s="4" t="s">
        <v>916</v>
      </c>
      <c r="G9004" s="4" t="s">
        <v>1476</v>
      </c>
      <c r="H9004" s="30">
        <v>2.80843</v>
      </c>
      <c r="I9004" s="31">
        <v>6.8718725250108775E-2</v>
      </c>
      <c r="J9004" s="4" t="s">
        <v>856</v>
      </c>
      <c r="K9004" s="4" t="s">
        <v>881</v>
      </c>
      <c r="L9004" s="4">
        <v>1</v>
      </c>
      <c r="M9004" s="4" t="s">
        <v>1447</v>
      </c>
      <c r="N9004" s="4"/>
    </row>
    <row r="9005" spans="1:14" hidden="1" x14ac:dyDescent="0.3">
      <c r="A9005" s="4" t="s">
        <v>603</v>
      </c>
      <c r="B9005" s="4">
        <v>69</v>
      </c>
      <c r="C9005" s="4">
        <v>69</v>
      </c>
      <c r="D9005" s="4">
        <v>438</v>
      </c>
      <c r="E9005" s="4" t="s">
        <v>861</v>
      </c>
      <c r="F9005" s="4" t="s">
        <v>921</v>
      </c>
      <c r="G9005" s="4" t="s">
        <v>1476</v>
      </c>
      <c r="H9005" s="30">
        <v>2.8357199999999998</v>
      </c>
      <c r="I9005" s="31">
        <v>1.3628125329626328E-2</v>
      </c>
      <c r="J9005" s="4" t="s">
        <v>856</v>
      </c>
      <c r="K9005" s="4" t="s">
        <v>881</v>
      </c>
      <c r="L9005" s="4">
        <v>1</v>
      </c>
      <c r="M9005" s="4" t="s">
        <v>1447</v>
      </c>
      <c r="N9005" s="4"/>
    </row>
    <row r="9006" spans="1:14" hidden="1" x14ac:dyDescent="0.3">
      <c r="A9006" s="4" t="s">
        <v>603</v>
      </c>
      <c r="B9006" s="4">
        <v>69</v>
      </c>
      <c r="C9006" s="4">
        <v>69</v>
      </c>
      <c r="D9006" s="4">
        <v>438</v>
      </c>
      <c r="E9006" s="4" t="s">
        <v>861</v>
      </c>
      <c r="F9006" s="4" t="s">
        <v>1144</v>
      </c>
      <c r="G9006" s="4" t="s">
        <v>1476</v>
      </c>
      <c r="H9006" s="30">
        <v>2.7944550000000001</v>
      </c>
      <c r="I9006" s="31">
        <v>9.1414577612108291E-3</v>
      </c>
      <c r="J9006" s="4" t="s">
        <v>856</v>
      </c>
      <c r="K9006" s="4" t="s">
        <v>881</v>
      </c>
      <c r="L9006" s="4">
        <v>1</v>
      </c>
      <c r="M9006" s="4" t="s">
        <v>1447</v>
      </c>
      <c r="N9006" s="4"/>
    </row>
    <row r="9007" spans="1:14" hidden="1" x14ac:dyDescent="0.3">
      <c r="A9007" s="4" t="s">
        <v>603</v>
      </c>
      <c r="B9007" s="4">
        <v>69</v>
      </c>
      <c r="C9007" s="4">
        <v>69</v>
      </c>
      <c r="D9007" s="4">
        <v>438</v>
      </c>
      <c r="E9007" s="4" t="s">
        <v>861</v>
      </c>
      <c r="F9007" s="4" t="s">
        <v>1148</v>
      </c>
      <c r="G9007" s="4" t="s">
        <v>1476</v>
      </c>
      <c r="H9007" s="30">
        <v>2.7537149999999997</v>
      </c>
      <c r="I9007" s="31">
        <v>1.2279456421194043E-2</v>
      </c>
      <c r="J9007" s="4" t="s">
        <v>856</v>
      </c>
      <c r="K9007" s="4" t="s">
        <v>881</v>
      </c>
      <c r="L9007" s="4">
        <v>1</v>
      </c>
      <c r="M9007" s="4" t="s">
        <v>1447</v>
      </c>
      <c r="N9007" s="4"/>
    </row>
    <row r="9008" spans="1:14" hidden="1" x14ac:dyDescent="0.3">
      <c r="A9008" s="4" t="s">
        <v>603</v>
      </c>
      <c r="B9008" s="4">
        <v>69</v>
      </c>
      <c r="C9008" s="4">
        <v>69</v>
      </c>
      <c r="D9008" s="4">
        <v>438</v>
      </c>
      <c r="E9008" s="4" t="s">
        <v>861</v>
      </c>
      <c r="F9008" s="4" t="s">
        <v>1152</v>
      </c>
      <c r="G9008" s="4" t="s">
        <v>1476</v>
      </c>
      <c r="H9008" s="30">
        <v>2.7194050000000001</v>
      </c>
      <c r="I9008" s="31">
        <v>1.5811263390380675E-2</v>
      </c>
      <c r="J9008" s="4" t="s">
        <v>856</v>
      </c>
      <c r="K9008" s="4" t="s">
        <v>881</v>
      </c>
      <c r="L9008" s="4">
        <v>1</v>
      </c>
      <c r="M9008" s="4" t="s">
        <v>1447</v>
      </c>
      <c r="N9008" s="4"/>
    </row>
    <row r="9009" spans="1:14" hidden="1" x14ac:dyDescent="0.3">
      <c r="A9009" s="4" t="s">
        <v>603</v>
      </c>
      <c r="B9009" s="4">
        <v>69</v>
      </c>
      <c r="C9009" s="4">
        <v>69</v>
      </c>
      <c r="D9009" s="4">
        <v>438</v>
      </c>
      <c r="E9009" s="4" t="s">
        <v>861</v>
      </c>
      <c r="F9009" s="4" t="s">
        <v>1157</v>
      </c>
      <c r="G9009" s="4" t="s">
        <v>1476</v>
      </c>
      <c r="H9009" s="30">
        <v>2.684965</v>
      </c>
      <c r="I9009" s="31">
        <v>2.7939667141897045E-3</v>
      </c>
      <c r="J9009" s="4" t="s">
        <v>856</v>
      </c>
      <c r="K9009" s="4" t="s">
        <v>881</v>
      </c>
      <c r="L9009" s="4">
        <v>1</v>
      </c>
      <c r="M9009" s="4" t="s">
        <v>1447</v>
      </c>
      <c r="N9009" s="4"/>
    </row>
    <row r="9010" spans="1:14" hidden="1" x14ac:dyDescent="0.3">
      <c r="A9010" s="4" t="s">
        <v>603</v>
      </c>
      <c r="B9010" s="4">
        <v>69</v>
      </c>
      <c r="C9010" s="4">
        <v>69</v>
      </c>
      <c r="D9010" s="4">
        <v>438</v>
      </c>
      <c r="E9010" s="4" t="s">
        <v>861</v>
      </c>
      <c r="F9010" s="4" t="s">
        <v>1162</v>
      </c>
      <c r="G9010" s="4" t="s">
        <v>1476</v>
      </c>
      <c r="H9010" s="30">
        <v>2.6432749999999996</v>
      </c>
      <c r="I9010" s="31">
        <v>3.1789596568687691E-2</v>
      </c>
      <c r="J9010" s="4" t="s">
        <v>856</v>
      </c>
      <c r="K9010" s="4" t="s">
        <v>881</v>
      </c>
      <c r="L9010" s="4">
        <v>1</v>
      </c>
      <c r="M9010" s="4" t="s">
        <v>1447</v>
      </c>
      <c r="N9010" s="4"/>
    </row>
    <row r="9011" spans="1:14" hidden="1" x14ac:dyDescent="0.3">
      <c r="A9011" s="4" t="s">
        <v>603</v>
      </c>
      <c r="B9011" s="4">
        <v>69</v>
      </c>
      <c r="C9011" s="4">
        <v>69</v>
      </c>
      <c r="D9011" s="4">
        <v>438</v>
      </c>
      <c r="E9011" s="4" t="s">
        <v>861</v>
      </c>
      <c r="F9011" s="4" t="s">
        <v>922</v>
      </c>
      <c r="G9011" s="4" t="s">
        <v>967</v>
      </c>
      <c r="H9011" s="30">
        <v>0.14707999999999999</v>
      </c>
      <c r="I9011" s="4" t="s">
        <v>1451</v>
      </c>
      <c r="J9011" s="4" t="s">
        <v>856</v>
      </c>
      <c r="K9011" s="4"/>
      <c r="L9011" s="4">
        <v>1</v>
      </c>
      <c r="M9011" s="4" t="s">
        <v>1447</v>
      </c>
      <c r="N9011" s="4"/>
    </row>
    <row r="9012" spans="1:14" hidden="1" x14ac:dyDescent="0.3">
      <c r="A9012" s="4" t="s">
        <v>603</v>
      </c>
      <c r="B9012" s="4">
        <v>69</v>
      </c>
      <c r="C9012" s="4">
        <v>69</v>
      </c>
      <c r="D9012" s="4">
        <v>438</v>
      </c>
      <c r="E9012" s="4" t="s">
        <v>861</v>
      </c>
      <c r="F9012" s="4" t="s">
        <v>904</v>
      </c>
      <c r="G9012" s="4" t="s">
        <v>967</v>
      </c>
      <c r="H9012" s="30">
        <v>7.4199999999999988E-2</v>
      </c>
      <c r="I9012" s="4">
        <v>1.1610693347083157E-2</v>
      </c>
      <c r="J9012" s="4" t="s">
        <v>856</v>
      </c>
      <c r="K9012" s="4" t="s">
        <v>881</v>
      </c>
      <c r="L9012" s="4">
        <v>1</v>
      </c>
      <c r="M9012" s="4" t="s">
        <v>1447</v>
      </c>
      <c r="N9012" s="4"/>
    </row>
    <row r="9013" spans="1:14" hidden="1" x14ac:dyDescent="0.3">
      <c r="A9013" s="4" t="s">
        <v>603</v>
      </c>
      <c r="B9013" s="4">
        <v>69</v>
      </c>
      <c r="C9013" s="4">
        <v>69</v>
      </c>
      <c r="D9013" s="4">
        <v>438</v>
      </c>
      <c r="E9013" s="4" t="s">
        <v>861</v>
      </c>
      <c r="F9013" s="4" t="s">
        <v>905</v>
      </c>
      <c r="G9013" s="4" t="s">
        <v>967</v>
      </c>
      <c r="H9013" s="30">
        <v>5.7280000000000005E-2</v>
      </c>
      <c r="I9013" s="4">
        <v>1.6574582951012669E-2</v>
      </c>
      <c r="J9013" s="4" t="s">
        <v>856</v>
      </c>
      <c r="K9013" s="4" t="s">
        <v>881</v>
      </c>
      <c r="L9013" s="4">
        <v>1</v>
      </c>
      <c r="M9013" s="4" t="s">
        <v>1447</v>
      </c>
      <c r="N9013" s="4"/>
    </row>
    <row r="9014" spans="1:14" hidden="1" x14ac:dyDescent="0.3">
      <c r="A9014" s="4" t="s">
        <v>603</v>
      </c>
      <c r="B9014" s="4">
        <v>69</v>
      </c>
      <c r="C9014" s="4">
        <v>69</v>
      </c>
      <c r="D9014" s="4">
        <v>438</v>
      </c>
      <c r="E9014" s="4" t="s">
        <v>861</v>
      </c>
      <c r="F9014" s="4" t="s">
        <v>906</v>
      </c>
      <c r="G9014" s="4" t="s">
        <v>967</v>
      </c>
      <c r="H9014" s="30">
        <v>6.2710000000000002E-2</v>
      </c>
      <c r="I9014" s="4">
        <v>1.3336033893178259E-2</v>
      </c>
      <c r="J9014" s="4" t="s">
        <v>856</v>
      </c>
      <c r="K9014" s="4" t="s">
        <v>881</v>
      </c>
      <c r="L9014" s="4">
        <v>1</v>
      </c>
      <c r="M9014" s="4" t="s">
        <v>1447</v>
      </c>
      <c r="N9014" s="4"/>
    </row>
    <row r="9015" spans="1:14" hidden="1" x14ac:dyDescent="0.3">
      <c r="A9015" s="4" t="s">
        <v>603</v>
      </c>
      <c r="B9015" s="4">
        <v>69</v>
      </c>
      <c r="C9015" s="4">
        <v>69</v>
      </c>
      <c r="D9015" s="4">
        <v>438</v>
      </c>
      <c r="E9015" s="4" t="s">
        <v>861</v>
      </c>
      <c r="F9015" s="4" t="s">
        <v>903</v>
      </c>
      <c r="G9015" s="4" t="s">
        <v>967</v>
      </c>
      <c r="H9015" s="30">
        <v>6.3555E-2</v>
      </c>
      <c r="I9015" s="4">
        <v>1.6263455967291201E-4</v>
      </c>
      <c r="J9015" s="4" t="s">
        <v>856</v>
      </c>
      <c r="K9015" s="4" t="s">
        <v>881</v>
      </c>
      <c r="L9015" s="4">
        <v>1</v>
      </c>
      <c r="M9015" s="4" t="s">
        <v>1447</v>
      </c>
      <c r="N9015" s="4"/>
    </row>
    <row r="9016" spans="1:14" hidden="1" x14ac:dyDescent="0.3">
      <c r="A9016" s="4" t="s">
        <v>603</v>
      </c>
      <c r="B9016" s="4">
        <v>69</v>
      </c>
      <c r="C9016" s="4">
        <v>69</v>
      </c>
      <c r="D9016" s="4">
        <v>438</v>
      </c>
      <c r="E9016" s="4" t="s">
        <v>861</v>
      </c>
      <c r="F9016" s="4" t="s">
        <v>907</v>
      </c>
      <c r="G9016" s="4" t="s">
        <v>967</v>
      </c>
      <c r="H9016" s="30">
        <v>4.1160000000000002E-2</v>
      </c>
      <c r="I9016" s="4">
        <v>2.5243712088359752E-2</v>
      </c>
      <c r="J9016" s="4" t="s">
        <v>856</v>
      </c>
      <c r="K9016" s="4" t="s">
        <v>881</v>
      </c>
      <c r="L9016" s="4">
        <v>1</v>
      </c>
      <c r="M9016" s="4" t="s">
        <v>1447</v>
      </c>
      <c r="N9016" s="4"/>
    </row>
    <row r="9017" spans="1:14" hidden="1" x14ac:dyDescent="0.3">
      <c r="A9017" s="4" t="s">
        <v>603</v>
      </c>
      <c r="B9017" s="4">
        <v>69</v>
      </c>
      <c r="C9017" s="4">
        <v>69</v>
      </c>
      <c r="D9017" s="4">
        <v>438</v>
      </c>
      <c r="E9017" s="4" t="s">
        <v>861</v>
      </c>
      <c r="F9017" s="4" t="s">
        <v>908</v>
      </c>
      <c r="G9017" s="4" t="s">
        <v>967</v>
      </c>
      <c r="H9017" s="30" t="s">
        <v>1451</v>
      </c>
      <c r="I9017" s="4" t="s">
        <v>1451</v>
      </c>
      <c r="J9017" s="4" t="s">
        <v>856</v>
      </c>
      <c r="K9017" s="4"/>
      <c r="L9017" s="4">
        <v>1</v>
      </c>
      <c r="M9017" s="4" t="s">
        <v>1447</v>
      </c>
      <c r="N9017" s="4"/>
    </row>
    <row r="9018" spans="1:14" hidden="1" x14ac:dyDescent="0.3">
      <c r="A9018" s="4" t="s">
        <v>603</v>
      </c>
      <c r="B9018" s="4">
        <v>69</v>
      </c>
      <c r="C9018" s="4">
        <v>69</v>
      </c>
      <c r="D9018" s="4">
        <v>438</v>
      </c>
      <c r="E9018" s="4" t="s">
        <v>861</v>
      </c>
      <c r="F9018" s="4" t="s">
        <v>909</v>
      </c>
      <c r="G9018" s="4" t="s">
        <v>967</v>
      </c>
      <c r="H9018" s="30">
        <v>4.267E-2</v>
      </c>
      <c r="I9018" s="4">
        <v>1.9049456685165594E-2</v>
      </c>
      <c r="J9018" s="4" t="s">
        <v>856</v>
      </c>
      <c r="K9018" s="4" t="s">
        <v>881</v>
      </c>
      <c r="L9018" s="4">
        <v>1</v>
      </c>
      <c r="M9018" s="4" t="s">
        <v>1447</v>
      </c>
      <c r="N9018" s="4"/>
    </row>
    <row r="9019" spans="1:14" hidden="1" x14ac:dyDescent="0.3">
      <c r="A9019" s="4" t="s">
        <v>603</v>
      </c>
      <c r="B9019" s="4">
        <v>69</v>
      </c>
      <c r="C9019" s="4">
        <v>69</v>
      </c>
      <c r="D9019" s="4">
        <v>438</v>
      </c>
      <c r="E9019" s="4" t="s">
        <v>861</v>
      </c>
      <c r="F9019" s="4" t="s">
        <v>910</v>
      </c>
      <c r="G9019" s="4" t="s">
        <v>967</v>
      </c>
      <c r="H9019" s="30">
        <v>6.7199999999999996E-2</v>
      </c>
      <c r="I9019" s="4">
        <v>4.8931789258109107E-2</v>
      </c>
      <c r="J9019" s="4" t="s">
        <v>856</v>
      </c>
      <c r="K9019" s="4" t="s">
        <v>881</v>
      </c>
      <c r="L9019" s="4">
        <v>1</v>
      </c>
      <c r="M9019" s="4" t="s">
        <v>1447</v>
      </c>
      <c r="N9019" s="4"/>
    </row>
    <row r="9020" spans="1:14" hidden="1" x14ac:dyDescent="0.3">
      <c r="A9020" s="4" t="s">
        <v>603</v>
      </c>
      <c r="B9020" s="4">
        <v>69</v>
      </c>
      <c r="C9020" s="4">
        <v>69</v>
      </c>
      <c r="D9020" s="4">
        <v>438</v>
      </c>
      <c r="E9020" s="4" t="s">
        <v>861</v>
      </c>
      <c r="F9020" s="4" t="s">
        <v>911</v>
      </c>
      <c r="G9020" s="4" t="s">
        <v>967</v>
      </c>
      <c r="H9020" s="30">
        <v>7.4020000000000002E-2</v>
      </c>
      <c r="I9020" s="4" t="s">
        <v>1451</v>
      </c>
      <c r="J9020" s="4" t="s">
        <v>856</v>
      </c>
      <c r="K9020" s="4"/>
      <c r="L9020" s="4">
        <v>1</v>
      </c>
      <c r="M9020" s="4" t="s">
        <v>1447</v>
      </c>
      <c r="N9020" s="4"/>
    </row>
    <row r="9021" spans="1:14" hidden="1" x14ac:dyDescent="0.3">
      <c r="A9021" s="4" t="s">
        <v>603</v>
      </c>
      <c r="B9021" s="4">
        <v>69</v>
      </c>
      <c r="C9021" s="4">
        <v>69</v>
      </c>
      <c r="D9021" s="4">
        <v>438</v>
      </c>
      <c r="E9021" s="4" t="s">
        <v>861</v>
      </c>
      <c r="F9021" s="4" t="s">
        <v>916</v>
      </c>
      <c r="G9021" s="4" t="s">
        <v>967</v>
      </c>
      <c r="H9021" s="30">
        <v>7.7780000000000002E-2</v>
      </c>
      <c r="I9021" s="4" t="s">
        <v>1451</v>
      </c>
      <c r="J9021" s="4" t="s">
        <v>856</v>
      </c>
      <c r="K9021" s="4"/>
      <c r="L9021" s="4">
        <v>1</v>
      </c>
      <c r="M9021" s="4" t="s">
        <v>1447</v>
      </c>
      <c r="N9021" s="4"/>
    </row>
    <row r="9022" spans="1:14" hidden="1" x14ac:dyDescent="0.3">
      <c r="A9022" s="4" t="s">
        <v>603</v>
      </c>
      <c r="B9022" s="4">
        <v>69</v>
      </c>
      <c r="C9022" s="4">
        <v>69</v>
      </c>
      <c r="D9022" s="4">
        <v>438</v>
      </c>
      <c r="E9022" s="4" t="s">
        <v>861</v>
      </c>
      <c r="F9022" s="4" t="s">
        <v>921</v>
      </c>
      <c r="G9022" s="4" t="s">
        <v>967</v>
      </c>
      <c r="H9022" s="30">
        <v>5.1519999999999996E-2</v>
      </c>
      <c r="I9022" s="4">
        <v>7.4811897449536769E-3</v>
      </c>
      <c r="J9022" s="4" t="s">
        <v>856</v>
      </c>
      <c r="K9022" s="4" t="s">
        <v>881</v>
      </c>
      <c r="L9022" s="4">
        <v>1</v>
      </c>
      <c r="M9022" s="4" t="s">
        <v>1447</v>
      </c>
      <c r="N9022" s="4"/>
    </row>
    <row r="9023" spans="1:14" hidden="1" x14ac:dyDescent="0.3">
      <c r="A9023" s="4" t="s">
        <v>603</v>
      </c>
      <c r="B9023" s="4">
        <v>69</v>
      </c>
      <c r="C9023" s="4">
        <v>69</v>
      </c>
      <c r="D9023" s="4">
        <v>438</v>
      </c>
      <c r="E9023" s="4" t="s">
        <v>861</v>
      </c>
      <c r="F9023" s="4" t="s">
        <v>1144</v>
      </c>
      <c r="G9023" s="4" t="s">
        <v>967</v>
      </c>
      <c r="H9023" s="30">
        <v>1.6830000000000001E-2</v>
      </c>
      <c r="I9023" s="4" t="s">
        <v>1451</v>
      </c>
      <c r="J9023" s="4" t="s">
        <v>856</v>
      </c>
      <c r="K9023" s="4"/>
      <c r="L9023" s="4">
        <v>1</v>
      </c>
      <c r="M9023" s="4" t="s">
        <v>1447</v>
      </c>
      <c r="N9023" s="4"/>
    </row>
    <row r="9024" spans="1:14" hidden="1" x14ac:dyDescent="0.3">
      <c r="A9024" s="4" t="s">
        <v>603</v>
      </c>
      <c r="B9024" s="4">
        <v>69</v>
      </c>
      <c r="C9024" s="4">
        <v>69</v>
      </c>
      <c r="D9024" s="4">
        <v>438</v>
      </c>
      <c r="E9024" s="4" t="s">
        <v>861</v>
      </c>
      <c r="F9024" s="4" t="s">
        <v>1148</v>
      </c>
      <c r="G9024" s="4" t="s">
        <v>967</v>
      </c>
      <c r="H9024" s="30">
        <v>9.1944999999999999E-2</v>
      </c>
      <c r="I9024" s="4">
        <v>7.558264384103007E-2</v>
      </c>
      <c r="J9024" s="4" t="s">
        <v>856</v>
      </c>
      <c r="K9024" s="4" t="s">
        <v>881</v>
      </c>
      <c r="L9024" s="4">
        <v>1</v>
      </c>
      <c r="M9024" s="4" t="s">
        <v>1447</v>
      </c>
      <c r="N9024" s="4"/>
    </row>
    <row r="9025" spans="1:14" hidden="1" x14ac:dyDescent="0.3">
      <c r="A9025" s="4" t="s">
        <v>603</v>
      </c>
      <c r="B9025" s="4">
        <v>69</v>
      </c>
      <c r="C9025" s="4">
        <v>69</v>
      </c>
      <c r="D9025" s="4">
        <v>438</v>
      </c>
      <c r="E9025" s="4" t="s">
        <v>861</v>
      </c>
      <c r="F9025" s="4" t="s">
        <v>1152</v>
      </c>
      <c r="G9025" s="4" t="s">
        <v>967</v>
      </c>
      <c r="H9025" s="30">
        <v>6.1094999999999997E-2</v>
      </c>
      <c r="I9025" s="4">
        <v>2.3398163389462871E-2</v>
      </c>
      <c r="J9025" s="4" t="s">
        <v>856</v>
      </c>
      <c r="K9025" s="4" t="s">
        <v>881</v>
      </c>
      <c r="L9025" s="4">
        <v>1</v>
      </c>
      <c r="M9025" s="4" t="s">
        <v>1447</v>
      </c>
      <c r="N9025" s="4"/>
    </row>
    <row r="9026" spans="1:14" hidden="1" x14ac:dyDescent="0.3">
      <c r="A9026" s="4" t="s">
        <v>603</v>
      </c>
      <c r="B9026" s="4">
        <v>69</v>
      </c>
      <c r="C9026" s="4">
        <v>69</v>
      </c>
      <c r="D9026" s="4">
        <v>438</v>
      </c>
      <c r="E9026" s="4" t="s">
        <v>861</v>
      </c>
      <c r="F9026" s="4" t="s">
        <v>1157</v>
      </c>
      <c r="G9026" s="4" t="s">
        <v>967</v>
      </c>
      <c r="H9026" s="30">
        <v>0.15387999999999999</v>
      </c>
      <c r="I9026" s="4">
        <v>0.19707065991669082</v>
      </c>
      <c r="J9026" s="4" t="s">
        <v>856</v>
      </c>
      <c r="K9026" s="4" t="s">
        <v>881</v>
      </c>
      <c r="L9026" s="4">
        <v>1</v>
      </c>
      <c r="M9026" s="4" t="s">
        <v>1447</v>
      </c>
      <c r="N9026" s="4"/>
    </row>
    <row r="9027" spans="1:14" hidden="1" x14ac:dyDescent="0.3">
      <c r="A9027" s="4" t="s">
        <v>603</v>
      </c>
      <c r="B9027" s="4">
        <v>69</v>
      </c>
      <c r="C9027" s="4">
        <v>69</v>
      </c>
      <c r="D9027" s="4">
        <v>438</v>
      </c>
      <c r="E9027" s="4" t="s">
        <v>861</v>
      </c>
      <c r="F9027" s="4" t="s">
        <v>1162</v>
      </c>
      <c r="G9027" s="4" t="s">
        <v>967</v>
      </c>
      <c r="H9027" s="30">
        <v>4.2529999999999998E-2</v>
      </c>
      <c r="I9027" s="4" t="s">
        <v>1451</v>
      </c>
      <c r="J9027" s="4" t="s">
        <v>856</v>
      </c>
      <c r="K9027" s="4"/>
      <c r="L9027" s="4">
        <v>1</v>
      </c>
      <c r="M9027" s="4" t="s">
        <v>1447</v>
      </c>
      <c r="N9027" s="4"/>
    </row>
    <row r="9028" spans="1:14" hidden="1" x14ac:dyDescent="0.3">
      <c r="A9028" s="4" t="s">
        <v>603</v>
      </c>
      <c r="B9028" s="4">
        <v>69</v>
      </c>
      <c r="C9028" s="4">
        <v>69</v>
      </c>
      <c r="D9028" s="4">
        <v>438</v>
      </c>
      <c r="E9028" s="4" t="s">
        <v>861</v>
      </c>
      <c r="F9028" s="4" t="s">
        <v>922</v>
      </c>
      <c r="G9028" s="4" t="s">
        <v>1351</v>
      </c>
      <c r="H9028" s="30">
        <v>0</v>
      </c>
      <c r="I9028" s="4"/>
      <c r="J9028" s="4" t="s">
        <v>856</v>
      </c>
      <c r="K9028" s="4"/>
      <c r="L9028" s="4">
        <v>1</v>
      </c>
      <c r="M9028" s="4" t="s">
        <v>1447</v>
      </c>
      <c r="N9028" s="4"/>
    </row>
    <row r="9029" spans="1:14" hidden="1" x14ac:dyDescent="0.3">
      <c r="A9029" s="4" t="s">
        <v>603</v>
      </c>
      <c r="B9029" s="4">
        <v>69</v>
      </c>
      <c r="C9029" s="4">
        <v>69</v>
      </c>
      <c r="D9029" s="4">
        <v>438</v>
      </c>
      <c r="E9029" s="4" t="s">
        <v>861</v>
      </c>
      <c r="F9029" s="4" t="s">
        <v>904</v>
      </c>
      <c r="G9029" s="4" t="s">
        <v>1351</v>
      </c>
      <c r="H9029" s="30">
        <v>0</v>
      </c>
      <c r="I9029" s="4"/>
      <c r="J9029" s="4" t="s">
        <v>856</v>
      </c>
      <c r="K9029" s="4"/>
      <c r="L9029" s="4">
        <v>1</v>
      </c>
      <c r="M9029" s="4" t="s">
        <v>1447</v>
      </c>
      <c r="N9029" s="4"/>
    </row>
    <row r="9030" spans="1:14" hidden="1" x14ac:dyDescent="0.3">
      <c r="A9030" s="4" t="s">
        <v>603</v>
      </c>
      <c r="B9030" s="4">
        <v>69</v>
      </c>
      <c r="C9030" s="4">
        <v>69</v>
      </c>
      <c r="D9030" s="4">
        <v>438</v>
      </c>
      <c r="E9030" s="4" t="s">
        <v>861</v>
      </c>
      <c r="F9030" s="4" t="s">
        <v>905</v>
      </c>
      <c r="G9030" s="4" t="s">
        <v>1351</v>
      </c>
      <c r="H9030" s="30">
        <v>0</v>
      </c>
      <c r="I9030" s="4"/>
      <c r="J9030" s="4" t="s">
        <v>856</v>
      </c>
      <c r="K9030" s="4"/>
      <c r="L9030" s="4">
        <v>1</v>
      </c>
      <c r="M9030" s="4" t="s">
        <v>1447</v>
      </c>
      <c r="N9030" s="4"/>
    </row>
    <row r="9031" spans="1:14" hidden="1" x14ac:dyDescent="0.3">
      <c r="A9031" s="4" t="s">
        <v>603</v>
      </c>
      <c r="B9031" s="4">
        <v>69</v>
      </c>
      <c r="C9031" s="4">
        <v>69</v>
      </c>
      <c r="D9031" s="4">
        <v>438</v>
      </c>
      <c r="E9031" s="4" t="s">
        <v>861</v>
      </c>
      <c r="F9031" s="4" t="s">
        <v>906</v>
      </c>
      <c r="G9031" s="4" t="s">
        <v>1351</v>
      </c>
      <c r="H9031" s="30">
        <v>0</v>
      </c>
      <c r="I9031" s="4"/>
      <c r="J9031" s="4" t="s">
        <v>856</v>
      </c>
      <c r="K9031" s="4"/>
      <c r="L9031" s="4">
        <v>1</v>
      </c>
      <c r="M9031" s="4" t="s">
        <v>1447</v>
      </c>
      <c r="N9031" s="4"/>
    </row>
    <row r="9032" spans="1:14" hidden="1" x14ac:dyDescent="0.3">
      <c r="A9032" s="4" t="s">
        <v>603</v>
      </c>
      <c r="B9032" s="4">
        <v>69</v>
      </c>
      <c r="C9032" s="4">
        <v>69</v>
      </c>
      <c r="D9032" s="4">
        <v>438</v>
      </c>
      <c r="E9032" s="4" t="s">
        <v>861</v>
      </c>
      <c r="F9032" s="4" t="s">
        <v>903</v>
      </c>
      <c r="G9032" s="4" t="s">
        <v>1351</v>
      </c>
      <c r="H9032" s="30">
        <v>0</v>
      </c>
      <c r="I9032" s="4"/>
      <c r="J9032" s="4" t="s">
        <v>856</v>
      </c>
      <c r="K9032" s="4"/>
      <c r="L9032" s="4">
        <v>1</v>
      </c>
      <c r="M9032" s="4" t="s">
        <v>1447</v>
      </c>
      <c r="N9032" s="4"/>
    </row>
    <row r="9033" spans="1:14" hidden="1" x14ac:dyDescent="0.3">
      <c r="A9033" s="4" t="s">
        <v>603</v>
      </c>
      <c r="B9033" s="4">
        <v>69</v>
      </c>
      <c r="C9033" s="4">
        <v>69</v>
      </c>
      <c r="D9033" s="4">
        <v>438</v>
      </c>
      <c r="E9033" s="4" t="s">
        <v>861</v>
      </c>
      <c r="F9033" s="4" t="s">
        <v>907</v>
      </c>
      <c r="G9033" s="4" t="s">
        <v>1351</v>
      </c>
      <c r="H9033" s="30">
        <v>0</v>
      </c>
      <c r="I9033" s="4"/>
      <c r="J9033" s="4" t="s">
        <v>856</v>
      </c>
      <c r="K9033" s="4"/>
      <c r="L9033" s="4">
        <v>1</v>
      </c>
      <c r="M9033" s="4" t="s">
        <v>1447</v>
      </c>
      <c r="N9033" s="4"/>
    </row>
    <row r="9034" spans="1:14" hidden="1" x14ac:dyDescent="0.3">
      <c r="A9034" s="4" t="s">
        <v>603</v>
      </c>
      <c r="B9034" s="4">
        <v>69</v>
      </c>
      <c r="C9034" s="4">
        <v>69</v>
      </c>
      <c r="D9034" s="4">
        <v>438</v>
      </c>
      <c r="E9034" s="4" t="s">
        <v>861</v>
      </c>
      <c r="F9034" s="4" t="s">
        <v>908</v>
      </c>
      <c r="G9034" s="4" t="s">
        <v>1351</v>
      </c>
      <c r="H9034" s="30">
        <v>0</v>
      </c>
      <c r="I9034" s="4"/>
      <c r="J9034" s="4" t="s">
        <v>856</v>
      </c>
      <c r="K9034" s="4"/>
      <c r="L9034" s="4">
        <v>1</v>
      </c>
      <c r="M9034" s="4" t="s">
        <v>1447</v>
      </c>
      <c r="N9034" s="4"/>
    </row>
    <row r="9035" spans="1:14" hidden="1" x14ac:dyDescent="0.3">
      <c r="A9035" s="4" t="s">
        <v>603</v>
      </c>
      <c r="B9035" s="4">
        <v>69</v>
      </c>
      <c r="C9035" s="4">
        <v>69</v>
      </c>
      <c r="D9035" s="4">
        <v>438</v>
      </c>
      <c r="E9035" s="4" t="s">
        <v>861</v>
      </c>
      <c r="F9035" s="4" t="s">
        <v>909</v>
      </c>
      <c r="G9035" s="4" t="s">
        <v>1351</v>
      </c>
      <c r="H9035" s="30">
        <v>0</v>
      </c>
      <c r="I9035" s="4"/>
      <c r="J9035" s="4" t="s">
        <v>856</v>
      </c>
      <c r="K9035" s="4"/>
      <c r="L9035" s="4">
        <v>1</v>
      </c>
      <c r="M9035" s="4" t="s">
        <v>1447</v>
      </c>
      <c r="N9035" s="4"/>
    </row>
    <row r="9036" spans="1:14" hidden="1" x14ac:dyDescent="0.3">
      <c r="A9036" s="4" t="s">
        <v>603</v>
      </c>
      <c r="B9036" s="4">
        <v>69</v>
      </c>
      <c r="C9036" s="4">
        <v>69</v>
      </c>
      <c r="D9036" s="4">
        <v>438</v>
      </c>
      <c r="E9036" s="4" t="s">
        <v>861</v>
      </c>
      <c r="F9036" s="4" t="s">
        <v>910</v>
      </c>
      <c r="G9036" s="4" t="s">
        <v>1351</v>
      </c>
      <c r="H9036" s="30">
        <v>0</v>
      </c>
      <c r="I9036" s="4"/>
      <c r="J9036" s="4" t="s">
        <v>856</v>
      </c>
      <c r="K9036" s="4"/>
      <c r="L9036" s="4">
        <v>1</v>
      </c>
      <c r="M9036" s="4" t="s">
        <v>1447</v>
      </c>
      <c r="N9036" s="4"/>
    </row>
    <row r="9037" spans="1:14" hidden="1" x14ac:dyDescent="0.3">
      <c r="A9037" s="4" t="s">
        <v>603</v>
      </c>
      <c r="B9037" s="4">
        <v>69</v>
      </c>
      <c r="C9037" s="4">
        <v>69</v>
      </c>
      <c r="D9037" s="4">
        <v>438</v>
      </c>
      <c r="E9037" s="4" t="s">
        <v>861</v>
      </c>
      <c r="F9037" s="4" t="s">
        <v>911</v>
      </c>
      <c r="G9037" s="4" t="s">
        <v>1351</v>
      </c>
      <c r="H9037" s="30">
        <v>0</v>
      </c>
      <c r="I9037" s="4"/>
      <c r="J9037" s="4" t="s">
        <v>856</v>
      </c>
      <c r="K9037" s="4"/>
      <c r="L9037" s="4">
        <v>1</v>
      </c>
      <c r="M9037" s="4" t="s">
        <v>1447</v>
      </c>
      <c r="N9037" s="4"/>
    </row>
    <row r="9038" spans="1:14" hidden="1" x14ac:dyDescent="0.3">
      <c r="A9038" s="4" t="s">
        <v>603</v>
      </c>
      <c r="B9038" s="4">
        <v>69</v>
      </c>
      <c r="C9038" s="4">
        <v>69</v>
      </c>
      <c r="D9038" s="4">
        <v>438</v>
      </c>
      <c r="E9038" s="4" t="s">
        <v>861</v>
      </c>
      <c r="F9038" s="4" t="s">
        <v>916</v>
      </c>
      <c r="G9038" s="4" t="s">
        <v>1351</v>
      </c>
      <c r="H9038" s="30">
        <v>0</v>
      </c>
      <c r="I9038" s="4"/>
      <c r="J9038" s="4" t="s">
        <v>856</v>
      </c>
      <c r="K9038" s="4"/>
      <c r="L9038" s="4">
        <v>1</v>
      </c>
      <c r="M9038" s="4" t="s">
        <v>1447</v>
      </c>
      <c r="N9038" s="4"/>
    </row>
    <row r="9039" spans="1:14" hidden="1" x14ac:dyDescent="0.3">
      <c r="A9039" s="4" t="s">
        <v>603</v>
      </c>
      <c r="B9039" s="4">
        <v>69</v>
      </c>
      <c r="C9039" s="4">
        <v>69</v>
      </c>
      <c r="D9039" s="4">
        <v>438</v>
      </c>
      <c r="E9039" s="4" t="s">
        <v>861</v>
      </c>
      <c r="F9039" s="4" t="s">
        <v>921</v>
      </c>
      <c r="G9039" s="4" t="s">
        <v>1351</v>
      </c>
      <c r="H9039" s="30">
        <v>0</v>
      </c>
      <c r="I9039" s="4"/>
      <c r="J9039" s="4" t="s">
        <v>856</v>
      </c>
      <c r="K9039" s="4"/>
      <c r="L9039" s="4">
        <v>1</v>
      </c>
      <c r="M9039" s="4" t="s">
        <v>1447</v>
      </c>
      <c r="N9039" s="4"/>
    </row>
    <row r="9040" spans="1:14" hidden="1" x14ac:dyDescent="0.3">
      <c r="A9040" s="4" t="s">
        <v>603</v>
      </c>
      <c r="B9040" s="4">
        <v>69</v>
      </c>
      <c r="C9040" s="4">
        <v>69</v>
      </c>
      <c r="D9040" s="4">
        <v>438</v>
      </c>
      <c r="E9040" s="4" t="s">
        <v>861</v>
      </c>
      <c r="F9040" s="4" t="s">
        <v>1144</v>
      </c>
      <c r="G9040" s="4" t="s">
        <v>1351</v>
      </c>
      <c r="H9040" s="30">
        <v>0</v>
      </c>
      <c r="I9040" s="4"/>
      <c r="J9040" s="4" t="s">
        <v>856</v>
      </c>
      <c r="K9040" s="4"/>
      <c r="L9040" s="4">
        <v>1</v>
      </c>
      <c r="M9040" s="4" t="s">
        <v>1447</v>
      </c>
      <c r="N9040" s="4"/>
    </row>
    <row r="9041" spans="1:14" hidden="1" x14ac:dyDescent="0.3">
      <c r="A9041" s="4" t="s">
        <v>603</v>
      </c>
      <c r="B9041" s="4">
        <v>69</v>
      </c>
      <c r="C9041" s="4">
        <v>69</v>
      </c>
      <c r="D9041" s="4">
        <v>438</v>
      </c>
      <c r="E9041" s="4" t="s">
        <v>861</v>
      </c>
      <c r="F9041" s="4" t="s">
        <v>1148</v>
      </c>
      <c r="G9041" s="4" t="s">
        <v>1351</v>
      </c>
      <c r="H9041" s="30">
        <v>0</v>
      </c>
      <c r="I9041" s="4"/>
      <c r="J9041" s="4" t="s">
        <v>856</v>
      </c>
      <c r="K9041" s="4"/>
      <c r="L9041" s="4">
        <v>1</v>
      </c>
      <c r="M9041" s="4" t="s">
        <v>1447</v>
      </c>
      <c r="N9041" s="4"/>
    </row>
    <row r="9042" spans="1:14" hidden="1" x14ac:dyDescent="0.3">
      <c r="A9042" s="4" t="s">
        <v>603</v>
      </c>
      <c r="B9042" s="4">
        <v>69</v>
      </c>
      <c r="C9042" s="4">
        <v>69</v>
      </c>
      <c r="D9042" s="4">
        <v>438</v>
      </c>
      <c r="E9042" s="4" t="s">
        <v>861</v>
      </c>
      <c r="F9042" s="4" t="s">
        <v>1152</v>
      </c>
      <c r="G9042" s="4" t="s">
        <v>1351</v>
      </c>
      <c r="H9042" s="30">
        <v>0</v>
      </c>
      <c r="I9042" s="4"/>
      <c r="J9042" s="4" t="s">
        <v>856</v>
      </c>
      <c r="K9042" s="4"/>
      <c r="L9042" s="4">
        <v>1</v>
      </c>
      <c r="M9042" s="4" t="s">
        <v>1447</v>
      </c>
      <c r="N9042" s="4"/>
    </row>
    <row r="9043" spans="1:14" hidden="1" x14ac:dyDescent="0.3">
      <c r="A9043" s="4" t="s">
        <v>603</v>
      </c>
      <c r="B9043" s="4">
        <v>69</v>
      </c>
      <c r="C9043" s="4">
        <v>69</v>
      </c>
      <c r="D9043" s="4">
        <v>438</v>
      </c>
      <c r="E9043" s="4" t="s">
        <v>861</v>
      </c>
      <c r="F9043" s="4" t="s">
        <v>1157</v>
      </c>
      <c r="G9043" s="4" t="s">
        <v>1351</v>
      </c>
      <c r="H9043" s="30">
        <v>0</v>
      </c>
      <c r="I9043" s="4"/>
      <c r="J9043" s="4" t="s">
        <v>856</v>
      </c>
      <c r="K9043" s="4"/>
      <c r="L9043" s="4">
        <v>1</v>
      </c>
      <c r="M9043" s="4" t="s">
        <v>1447</v>
      </c>
      <c r="N9043" s="4"/>
    </row>
    <row r="9044" spans="1:14" hidden="1" x14ac:dyDescent="0.3">
      <c r="A9044" s="4" t="s">
        <v>603</v>
      </c>
      <c r="B9044" s="4">
        <v>69</v>
      </c>
      <c r="C9044" s="4">
        <v>69</v>
      </c>
      <c r="D9044" s="4">
        <v>438</v>
      </c>
      <c r="E9044" s="4" t="s">
        <v>861</v>
      </c>
      <c r="F9044" s="4" t="s">
        <v>1162</v>
      </c>
      <c r="G9044" s="4" t="s">
        <v>1351</v>
      </c>
      <c r="H9044" s="30">
        <v>0</v>
      </c>
      <c r="I9044" s="4"/>
      <c r="J9044" s="4" t="s">
        <v>856</v>
      </c>
      <c r="K9044" s="4"/>
      <c r="L9044" s="4">
        <v>1</v>
      </c>
      <c r="M9044" s="4" t="s">
        <v>1447</v>
      </c>
      <c r="N9044" s="4"/>
    </row>
    <row r="9045" spans="1:14" hidden="1" x14ac:dyDescent="0.3">
      <c r="A9045" s="4" t="s">
        <v>603</v>
      </c>
      <c r="B9045" s="4">
        <v>69</v>
      </c>
      <c r="C9045" s="4">
        <v>69</v>
      </c>
      <c r="D9045" s="4">
        <v>438</v>
      </c>
      <c r="E9045" s="4" t="s">
        <v>861</v>
      </c>
      <c r="F9045" s="12" t="s">
        <v>922</v>
      </c>
      <c r="G9045" s="4" t="s">
        <v>963</v>
      </c>
      <c r="H9045" s="30">
        <v>1.7560000000000002</v>
      </c>
      <c r="I9045" s="4"/>
      <c r="J9045" s="4" t="s">
        <v>856</v>
      </c>
      <c r="K9045" s="4"/>
      <c r="L9045" s="4">
        <v>1</v>
      </c>
      <c r="M9045" s="4" t="s">
        <v>1447</v>
      </c>
      <c r="N9045" s="4"/>
    </row>
    <row r="9046" spans="1:14" hidden="1" x14ac:dyDescent="0.3">
      <c r="A9046" s="4" t="s">
        <v>603</v>
      </c>
      <c r="B9046" s="4">
        <v>69</v>
      </c>
      <c r="C9046" s="4">
        <v>69</v>
      </c>
      <c r="D9046" s="4">
        <v>438</v>
      </c>
      <c r="E9046" s="4" t="s">
        <v>861</v>
      </c>
      <c r="F9046" s="12" t="s">
        <v>904</v>
      </c>
      <c r="G9046" s="4" t="s">
        <v>963</v>
      </c>
      <c r="H9046" s="30">
        <v>2.0019999999999998</v>
      </c>
      <c r="I9046" s="4"/>
      <c r="J9046" s="4" t="s">
        <v>856</v>
      </c>
      <c r="K9046" s="4"/>
      <c r="L9046" s="4">
        <v>1</v>
      </c>
      <c r="M9046" s="4" t="s">
        <v>1447</v>
      </c>
      <c r="N9046" s="4"/>
    </row>
    <row r="9047" spans="1:14" hidden="1" x14ac:dyDescent="0.3">
      <c r="A9047" s="4" t="s">
        <v>603</v>
      </c>
      <c r="B9047" s="4">
        <v>69</v>
      </c>
      <c r="C9047" s="4">
        <v>69</v>
      </c>
      <c r="D9047" s="4">
        <v>438</v>
      </c>
      <c r="E9047" s="4" t="s">
        <v>861</v>
      </c>
      <c r="F9047" s="12" t="s">
        <v>905</v>
      </c>
      <c r="G9047" s="4" t="s">
        <v>963</v>
      </c>
      <c r="H9047" s="30">
        <v>2.742</v>
      </c>
      <c r="I9047" s="4"/>
      <c r="J9047" s="4" t="s">
        <v>856</v>
      </c>
      <c r="K9047" s="4"/>
      <c r="L9047" s="4">
        <v>1</v>
      </c>
      <c r="M9047" s="4" t="s">
        <v>1447</v>
      </c>
      <c r="N9047" s="4"/>
    </row>
    <row r="9048" spans="1:14" hidden="1" x14ac:dyDescent="0.3">
      <c r="A9048" s="4" t="s">
        <v>603</v>
      </c>
      <c r="B9048" s="4">
        <v>69</v>
      </c>
      <c r="C9048" s="4">
        <v>69</v>
      </c>
      <c r="D9048" s="4">
        <v>438</v>
      </c>
      <c r="E9048" s="4" t="s">
        <v>861</v>
      </c>
      <c r="F9048" s="12" t="s">
        <v>906</v>
      </c>
      <c r="G9048" s="4" t="s">
        <v>963</v>
      </c>
      <c r="H9048" s="30">
        <v>0.89</v>
      </c>
      <c r="I9048" s="4"/>
      <c r="J9048" s="4" t="s">
        <v>856</v>
      </c>
      <c r="K9048" s="4"/>
      <c r="L9048" s="4">
        <v>1</v>
      </c>
      <c r="M9048" s="4" t="s">
        <v>1447</v>
      </c>
      <c r="N9048" s="4"/>
    </row>
    <row r="9049" spans="1:14" hidden="1" x14ac:dyDescent="0.3">
      <c r="A9049" s="4" t="s">
        <v>603</v>
      </c>
      <c r="B9049" s="4">
        <v>69</v>
      </c>
      <c r="C9049" s="4">
        <v>69</v>
      </c>
      <c r="D9049" s="4">
        <v>438</v>
      </c>
      <c r="E9049" s="4" t="s">
        <v>861</v>
      </c>
      <c r="F9049" s="12" t="s">
        <v>903</v>
      </c>
      <c r="G9049" s="4" t="s">
        <v>963</v>
      </c>
      <c r="H9049" s="30">
        <v>2.61</v>
      </c>
      <c r="I9049" s="4"/>
      <c r="J9049" s="4" t="s">
        <v>856</v>
      </c>
      <c r="K9049" s="4"/>
      <c r="L9049" s="4">
        <v>1</v>
      </c>
      <c r="M9049" s="4" t="s">
        <v>1447</v>
      </c>
      <c r="N9049" s="4"/>
    </row>
    <row r="9050" spans="1:14" hidden="1" x14ac:dyDescent="0.3">
      <c r="A9050" s="4" t="s">
        <v>603</v>
      </c>
      <c r="B9050" s="4">
        <v>69</v>
      </c>
      <c r="C9050" s="4">
        <v>69</v>
      </c>
      <c r="D9050" s="4">
        <v>438</v>
      </c>
      <c r="E9050" s="4" t="s">
        <v>861</v>
      </c>
      <c r="F9050" s="12" t="s">
        <v>907</v>
      </c>
      <c r="G9050" s="4" t="s">
        <v>963</v>
      </c>
      <c r="H9050" s="30">
        <v>0.111</v>
      </c>
      <c r="I9050" s="4"/>
      <c r="J9050" s="4" t="s">
        <v>856</v>
      </c>
      <c r="K9050" s="4"/>
      <c r="L9050" s="4">
        <v>1</v>
      </c>
      <c r="M9050" s="4" t="s">
        <v>1447</v>
      </c>
      <c r="N9050" s="4"/>
    </row>
    <row r="9051" spans="1:14" hidden="1" x14ac:dyDescent="0.3">
      <c r="A9051" s="4" t="s">
        <v>603</v>
      </c>
      <c r="B9051" s="4">
        <v>69</v>
      </c>
      <c r="C9051" s="4">
        <v>69</v>
      </c>
      <c r="D9051" s="4">
        <v>438</v>
      </c>
      <c r="E9051" s="4" t="s">
        <v>861</v>
      </c>
      <c r="F9051" s="12" t="s">
        <v>908</v>
      </c>
      <c r="G9051" s="4" t="s">
        <v>963</v>
      </c>
      <c r="H9051" s="30">
        <v>0.93500000000000005</v>
      </c>
      <c r="I9051" s="4"/>
      <c r="J9051" s="4" t="s">
        <v>856</v>
      </c>
      <c r="K9051" s="4"/>
      <c r="L9051" s="4">
        <v>1</v>
      </c>
      <c r="M9051" s="4" t="s">
        <v>1447</v>
      </c>
      <c r="N9051" s="4"/>
    </row>
    <row r="9052" spans="1:14" hidden="1" x14ac:dyDescent="0.3">
      <c r="A9052" s="4" t="s">
        <v>603</v>
      </c>
      <c r="B9052" s="4">
        <v>69</v>
      </c>
      <c r="C9052" s="4">
        <v>69</v>
      </c>
      <c r="D9052" s="4">
        <v>438</v>
      </c>
      <c r="E9052" s="4" t="s">
        <v>861</v>
      </c>
      <c r="F9052" s="12" t="s">
        <v>909</v>
      </c>
      <c r="G9052" s="4" t="s">
        <v>963</v>
      </c>
      <c r="H9052" s="30">
        <v>1.8929999999999998</v>
      </c>
      <c r="I9052" s="4"/>
      <c r="J9052" s="4" t="s">
        <v>856</v>
      </c>
      <c r="K9052" s="4"/>
      <c r="L9052" s="4">
        <v>1</v>
      </c>
      <c r="M9052" s="4" t="s">
        <v>1447</v>
      </c>
      <c r="N9052" s="4"/>
    </row>
    <row r="9053" spans="1:14" hidden="1" x14ac:dyDescent="0.3">
      <c r="A9053" s="4" t="s">
        <v>603</v>
      </c>
      <c r="B9053" s="4">
        <v>69</v>
      </c>
      <c r="C9053" s="4">
        <v>69</v>
      </c>
      <c r="D9053" s="4">
        <v>438</v>
      </c>
      <c r="E9053" s="4" t="s">
        <v>861</v>
      </c>
      <c r="F9053" s="12" t="s">
        <v>910</v>
      </c>
      <c r="G9053" s="4" t="s">
        <v>963</v>
      </c>
      <c r="H9053" s="30">
        <v>2.859</v>
      </c>
      <c r="I9053" s="4"/>
      <c r="J9053" s="4" t="s">
        <v>856</v>
      </c>
      <c r="K9053" s="4"/>
      <c r="L9053" s="4">
        <v>1</v>
      </c>
      <c r="M9053" s="4" t="s">
        <v>1447</v>
      </c>
      <c r="N9053" s="4"/>
    </row>
    <row r="9054" spans="1:14" hidden="1" x14ac:dyDescent="0.3">
      <c r="A9054" s="4" t="s">
        <v>603</v>
      </c>
      <c r="B9054" s="4">
        <v>69</v>
      </c>
      <c r="C9054" s="4">
        <v>69</v>
      </c>
      <c r="D9054" s="4">
        <v>438</v>
      </c>
      <c r="E9054" s="4" t="s">
        <v>861</v>
      </c>
      <c r="F9054" s="12" t="s">
        <v>911</v>
      </c>
      <c r="G9054" s="4" t="s">
        <v>963</v>
      </c>
      <c r="H9054" s="30">
        <v>1.883</v>
      </c>
      <c r="I9054" s="4"/>
      <c r="J9054" s="4" t="s">
        <v>856</v>
      </c>
      <c r="K9054" s="4"/>
      <c r="L9054" s="4">
        <v>1</v>
      </c>
      <c r="M9054" s="4" t="s">
        <v>1447</v>
      </c>
      <c r="N9054" s="4"/>
    </row>
    <row r="9055" spans="1:14" hidden="1" x14ac:dyDescent="0.3">
      <c r="A9055" s="4" t="s">
        <v>603</v>
      </c>
      <c r="B9055" s="4">
        <v>69</v>
      </c>
      <c r="C9055" s="4">
        <v>69</v>
      </c>
      <c r="D9055" s="4">
        <v>438</v>
      </c>
      <c r="E9055" s="4" t="s">
        <v>861</v>
      </c>
      <c r="F9055" s="12" t="s">
        <v>916</v>
      </c>
      <c r="G9055" s="4" t="s">
        <v>963</v>
      </c>
      <c r="H9055" s="30">
        <v>1.1059999999999999</v>
      </c>
      <c r="I9055" s="4"/>
      <c r="J9055" s="4" t="s">
        <v>856</v>
      </c>
      <c r="K9055" s="4"/>
      <c r="L9055" s="4">
        <v>1</v>
      </c>
      <c r="M9055" s="4" t="s">
        <v>1447</v>
      </c>
      <c r="N9055" s="4"/>
    </row>
    <row r="9056" spans="1:14" hidden="1" x14ac:dyDescent="0.3">
      <c r="A9056" s="4" t="s">
        <v>603</v>
      </c>
      <c r="B9056" s="4">
        <v>69</v>
      </c>
      <c r="C9056" s="4">
        <v>69</v>
      </c>
      <c r="D9056" s="4">
        <v>438</v>
      </c>
      <c r="E9056" s="4" t="s">
        <v>861</v>
      </c>
      <c r="F9056" s="12" t="s">
        <v>921</v>
      </c>
      <c r="G9056" s="4" t="s">
        <v>963</v>
      </c>
      <c r="H9056" s="30">
        <v>1.014</v>
      </c>
      <c r="I9056" s="4"/>
      <c r="J9056" s="4" t="s">
        <v>856</v>
      </c>
      <c r="K9056" s="4"/>
      <c r="L9056" s="4">
        <v>1</v>
      </c>
      <c r="M9056" s="4" t="s">
        <v>1447</v>
      </c>
      <c r="N9056" s="4"/>
    </row>
    <row r="9057" spans="1:14" hidden="1" x14ac:dyDescent="0.3">
      <c r="A9057" s="4" t="s">
        <v>603</v>
      </c>
      <c r="B9057" s="4">
        <v>69</v>
      </c>
      <c r="C9057" s="4">
        <v>69</v>
      </c>
      <c r="D9057" s="4">
        <v>438</v>
      </c>
      <c r="E9057" s="4" t="s">
        <v>861</v>
      </c>
      <c r="F9057" s="12" t="s">
        <v>1144</v>
      </c>
      <c r="G9057" s="4" t="s">
        <v>963</v>
      </c>
      <c r="H9057" s="30">
        <v>0.66100000000000003</v>
      </c>
      <c r="I9057" s="4"/>
      <c r="J9057" s="4" t="s">
        <v>856</v>
      </c>
      <c r="K9057" s="4"/>
      <c r="L9057" s="4">
        <v>1</v>
      </c>
      <c r="M9057" s="4" t="s">
        <v>1447</v>
      </c>
      <c r="N9057" s="4"/>
    </row>
    <row r="9058" spans="1:14" hidden="1" x14ac:dyDescent="0.3">
      <c r="A9058" s="4" t="s">
        <v>603</v>
      </c>
      <c r="B9058" s="4">
        <v>69</v>
      </c>
      <c r="C9058" s="4">
        <v>69</v>
      </c>
      <c r="D9058" s="4">
        <v>438</v>
      </c>
      <c r="E9058" s="4" t="s">
        <v>861</v>
      </c>
      <c r="F9058" s="12" t="s">
        <v>1148</v>
      </c>
      <c r="G9058" s="4" t="s">
        <v>963</v>
      </c>
      <c r="H9058" s="30">
        <v>2.5329999999999999</v>
      </c>
      <c r="I9058" s="4"/>
      <c r="J9058" s="4" t="s">
        <v>856</v>
      </c>
      <c r="K9058" s="4"/>
      <c r="L9058" s="4">
        <v>1</v>
      </c>
      <c r="M9058" s="4" t="s">
        <v>1447</v>
      </c>
      <c r="N9058" s="4"/>
    </row>
    <row r="9059" spans="1:14" hidden="1" x14ac:dyDescent="0.3">
      <c r="A9059" s="4" t="s">
        <v>603</v>
      </c>
      <c r="B9059" s="4">
        <v>69</v>
      </c>
      <c r="C9059" s="4">
        <v>69</v>
      </c>
      <c r="D9059" s="4">
        <v>438</v>
      </c>
      <c r="E9059" s="4" t="s">
        <v>861</v>
      </c>
      <c r="F9059" s="12" t="s">
        <v>1152</v>
      </c>
      <c r="G9059" s="4" t="s">
        <v>963</v>
      </c>
      <c r="H9059" s="30">
        <v>1.9880000000000004</v>
      </c>
      <c r="I9059" s="4"/>
      <c r="J9059" s="4" t="s">
        <v>856</v>
      </c>
      <c r="K9059" s="4"/>
      <c r="L9059" s="4">
        <v>1</v>
      </c>
      <c r="M9059" s="4" t="s">
        <v>1447</v>
      </c>
      <c r="N9059" s="4"/>
    </row>
    <row r="9060" spans="1:14" hidden="1" x14ac:dyDescent="0.3">
      <c r="A9060" s="4" t="s">
        <v>603</v>
      </c>
      <c r="B9060" s="4">
        <v>69</v>
      </c>
      <c r="C9060" s="4">
        <v>69</v>
      </c>
      <c r="D9060" s="4">
        <v>438</v>
      </c>
      <c r="E9060" s="4" t="s">
        <v>861</v>
      </c>
      <c r="F9060" s="12" t="s">
        <v>1157</v>
      </c>
      <c r="G9060" s="4" t="s">
        <v>963</v>
      </c>
      <c r="H9060" s="30">
        <v>2.5179999999999998</v>
      </c>
      <c r="I9060" s="4"/>
      <c r="J9060" s="4" t="s">
        <v>856</v>
      </c>
      <c r="K9060" s="4"/>
      <c r="L9060" s="4">
        <v>1</v>
      </c>
      <c r="M9060" s="4" t="s">
        <v>1447</v>
      </c>
      <c r="N9060" s="4"/>
    </row>
    <row r="9061" spans="1:14" hidden="1" x14ac:dyDescent="0.3">
      <c r="A9061" s="4" t="s">
        <v>603</v>
      </c>
      <c r="B9061" s="4">
        <v>69</v>
      </c>
      <c r="C9061" s="4">
        <v>69</v>
      </c>
      <c r="D9061" s="4">
        <v>438</v>
      </c>
      <c r="E9061" s="4" t="s">
        <v>861</v>
      </c>
      <c r="F9061" s="12" t="s">
        <v>1162</v>
      </c>
      <c r="G9061" s="4" t="s">
        <v>963</v>
      </c>
      <c r="H9061" s="30">
        <v>2.0249999999999999</v>
      </c>
      <c r="I9061" s="4"/>
      <c r="J9061" s="4" t="s">
        <v>856</v>
      </c>
      <c r="K9061" s="4"/>
      <c r="L9061" s="4">
        <v>1</v>
      </c>
      <c r="M9061" s="4" t="s">
        <v>1447</v>
      </c>
      <c r="N9061" s="4"/>
    </row>
    <row r="9062" spans="1:14" hidden="1" x14ac:dyDescent="0.3">
      <c r="A9062" s="4" t="s">
        <v>603</v>
      </c>
      <c r="B9062" s="4">
        <v>69</v>
      </c>
      <c r="C9062" s="4">
        <v>69</v>
      </c>
      <c r="D9062" s="4">
        <v>438</v>
      </c>
      <c r="E9062" s="4" t="s">
        <v>861</v>
      </c>
      <c r="F9062" s="12" t="s">
        <v>922</v>
      </c>
      <c r="G9062" s="4" t="s">
        <v>2227</v>
      </c>
      <c r="H9062" s="30">
        <v>74.963000000000008</v>
      </c>
      <c r="I9062" s="4"/>
      <c r="J9062" s="4" t="s">
        <v>856</v>
      </c>
      <c r="K9062" s="4"/>
      <c r="L9062" s="4">
        <v>1</v>
      </c>
      <c r="M9062" s="4" t="s">
        <v>1447</v>
      </c>
      <c r="N9062" s="4"/>
    </row>
    <row r="9063" spans="1:14" hidden="1" x14ac:dyDescent="0.3">
      <c r="A9063" s="4" t="s">
        <v>603</v>
      </c>
      <c r="B9063" s="4">
        <v>69</v>
      </c>
      <c r="C9063" s="4">
        <v>69</v>
      </c>
      <c r="D9063" s="4">
        <v>438</v>
      </c>
      <c r="E9063" s="4" t="s">
        <v>861</v>
      </c>
      <c r="F9063" s="12" t="s">
        <v>904</v>
      </c>
      <c r="G9063" s="4" t="s">
        <v>2227</v>
      </c>
      <c r="H9063" s="30">
        <v>67.844999999999999</v>
      </c>
      <c r="I9063" s="4"/>
      <c r="J9063" s="4" t="s">
        <v>856</v>
      </c>
      <c r="K9063" s="4"/>
      <c r="L9063" s="4">
        <v>1</v>
      </c>
      <c r="M9063" s="4" t="s">
        <v>1447</v>
      </c>
      <c r="N9063" s="4"/>
    </row>
    <row r="9064" spans="1:14" hidden="1" x14ac:dyDescent="0.3">
      <c r="A9064" s="4" t="s">
        <v>603</v>
      </c>
      <c r="B9064" s="4">
        <v>69</v>
      </c>
      <c r="C9064" s="4">
        <v>69</v>
      </c>
      <c r="D9064" s="4">
        <v>438</v>
      </c>
      <c r="E9064" s="4" t="s">
        <v>861</v>
      </c>
      <c r="F9064" s="12" t="s">
        <v>905</v>
      </c>
      <c r="G9064" s="4" t="s">
        <v>2227</v>
      </c>
      <c r="H9064" s="30">
        <v>72.701999999999998</v>
      </c>
      <c r="I9064" s="4"/>
      <c r="J9064" s="4" t="s">
        <v>856</v>
      </c>
      <c r="K9064" s="4"/>
      <c r="L9064" s="4">
        <v>1</v>
      </c>
      <c r="M9064" s="4" t="s">
        <v>1447</v>
      </c>
      <c r="N9064" s="4"/>
    </row>
    <row r="9065" spans="1:14" hidden="1" x14ac:dyDescent="0.3">
      <c r="A9065" s="4" t="s">
        <v>603</v>
      </c>
      <c r="B9065" s="4">
        <v>69</v>
      </c>
      <c r="C9065" s="4">
        <v>69</v>
      </c>
      <c r="D9065" s="4">
        <v>438</v>
      </c>
      <c r="E9065" s="4" t="s">
        <v>861</v>
      </c>
      <c r="F9065" s="12" t="s">
        <v>906</v>
      </c>
      <c r="G9065" s="4" t="s">
        <v>2227</v>
      </c>
      <c r="H9065" s="30">
        <v>74.440000000000012</v>
      </c>
      <c r="I9065" s="4"/>
      <c r="J9065" s="4" t="s">
        <v>856</v>
      </c>
      <c r="K9065" s="4"/>
      <c r="L9065" s="4">
        <v>1</v>
      </c>
      <c r="M9065" s="4" t="s">
        <v>1447</v>
      </c>
      <c r="N9065" s="4"/>
    </row>
    <row r="9066" spans="1:14" hidden="1" x14ac:dyDescent="0.3">
      <c r="A9066" s="4" t="s">
        <v>603</v>
      </c>
      <c r="B9066" s="4">
        <v>69</v>
      </c>
      <c r="C9066" s="4">
        <v>69</v>
      </c>
      <c r="D9066" s="4">
        <v>438</v>
      </c>
      <c r="E9066" s="4" t="s">
        <v>861</v>
      </c>
      <c r="F9066" s="12" t="s">
        <v>903</v>
      </c>
      <c r="G9066" s="4" t="s">
        <v>2227</v>
      </c>
      <c r="H9066" s="30">
        <v>69.574000000000012</v>
      </c>
      <c r="I9066" s="4"/>
      <c r="J9066" s="4" t="s">
        <v>856</v>
      </c>
      <c r="K9066" s="4"/>
      <c r="L9066" s="4">
        <v>1</v>
      </c>
      <c r="M9066" s="4" t="s">
        <v>1447</v>
      </c>
      <c r="N9066" s="4"/>
    </row>
    <row r="9067" spans="1:14" hidden="1" x14ac:dyDescent="0.3">
      <c r="A9067" s="4" t="s">
        <v>603</v>
      </c>
      <c r="B9067" s="4">
        <v>69</v>
      </c>
      <c r="C9067" s="4">
        <v>69</v>
      </c>
      <c r="D9067" s="4">
        <v>438</v>
      </c>
      <c r="E9067" s="4" t="s">
        <v>861</v>
      </c>
      <c r="F9067" s="12" t="s">
        <v>907</v>
      </c>
      <c r="G9067" s="4" t="s">
        <v>2227</v>
      </c>
      <c r="H9067" s="30">
        <v>72.822000000000017</v>
      </c>
      <c r="I9067" s="4"/>
      <c r="J9067" s="4" t="s">
        <v>856</v>
      </c>
      <c r="K9067" s="4"/>
      <c r="L9067" s="4">
        <v>1</v>
      </c>
      <c r="M9067" s="4" t="s">
        <v>1447</v>
      </c>
      <c r="N9067" s="4"/>
    </row>
    <row r="9068" spans="1:14" hidden="1" x14ac:dyDescent="0.3">
      <c r="A9068" s="4" t="s">
        <v>603</v>
      </c>
      <c r="B9068" s="4">
        <v>69</v>
      </c>
      <c r="C9068" s="4">
        <v>69</v>
      </c>
      <c r="D9068" s="4">
        <v>438</v>
      </c>
      <c r="E9068" s="4" t="s">
        <v>861</v>
      </c>
      <c r="F9068" s="12" t="s">
        <v>908</v>
      </c>
      <c r="G9068" s="4" t="s">
        <v>2227</v>
      </c>
      <c r="H9068" s="30">
        <v>74.408999999999992</v>
      </c>
      <c r="I9068" s="4"/>
      <c r="J9068" s="4" t="s">
        <v>856</v>
      </c>
      <c r="K9068" s="4"/>
      <c r="L9068" s="4">
        <v>1</v>
      </c>
      <c r="M9068" s="4" t="s">
        <v>1447</v>
      </c>
      <c r="N9068" s="4"/>
    </row>
    <row r="9069" spans="1:14" hidden="1" x14ac:dyDescent="0.3">
      <c r="A9069" s="4" t="s">
        <v>603</v>
      </c>
      <c r="B9069" s="4">
        <v>69</v>
      </c>
      <c r="C9069" s="4">
        <v>69</v>
      </c>
      <c r="D9069" s="4">
        <v>438</v>
      </c>
      <c r="E9069" s="4" t="s">
        <v>861</v>
      </c>
      <c r="F9069" s="12" t="s">
        <v>909</v>
      </c>
      <c r="G9069" s="4" t="s">
        <v>2227</v>
      </c>
      <c r="H9069" s="30">
        <v>69.74799999999999</v>
      </c>
      <c r="I9069" s="4"/>
      <c r="J9069" s="4" t="s">
        <v>856</v>
      </c>
      <c r="K9069" s="4"/>
      <c r="L9069" s="4">
        <v>1</v>
      </c>
      <c r="M9069" s="4" t="s">
        <v>1447</v>
      </c>
      <c r="N9069" s="4"/>
    </row>
    <row r="9070" spans="1:14" hidden="1" x14ac:dyDescent="0.3">
      <c r="A9070" s="4" t="s">
        <v>603</v>
      </c>
      <c r="B9070" s="4">
        <v>69</v>
      </c>
      <c r="C9070" s="4">
        <v>69</v>
      </c>
      <c r="D9070" s="4">
        <v>438</v>
      </c>
      <c r="E9070" s="4" t="s">
        <v>861</v>
      </c>
      <c r="F9070" s="12" t="s">
        <v>910</v>
      </c>
      <c r="G9070" s="4" t="s">
        <v>2227</v>
      </c>
      <c r="H9070" s="30">
        <v>70.325000000000003</v>
      </c>
      <c r="I9070" s="4"/>
      <c r="J9070" s="4" t="s">
        <v>856</v>
      </c>
      <c r="K9070" s="4"/>
      <c r="L9070" s="4">
        <v>1</v>
      </c>
      <c r="M9070" s="4" t="s">
        <v>1447</v>
      </c>
      <c r="N9070" s="4"/>
    </row>
    <row r="9071" spans="1:14" hidden="1" x14ac:dyDescent="0.3">
      <c r="A9071" s="4" t="s">
        <v>603</v>
      </c>
      <c r="B9071" s="4">
        <v>69</v>
      </c>
      <c r="C9071" s="4">
        <v>69</v>
      </c>
      <c r="D9071" s="4">
        <v>438</v>
      </c>
      <c r="E9071" s="4" t="s">
        <v>861</v>
      </c>
      <c r="F9071" s="12" t="s">
        <v>911</v>
      </c>
      <c r="G9071" s="4" t="s">
        <v>2227</v>
      </c>
      <c r="H9071" s="30">
        <v>74.57999999999997</v>
      </c>
      <c r="I9071" s="4"/>
      <c r="J9071" s="4" t="s">
        <v>856</v>
      </c>
      <c r="K9071" s="4"/>
      <c r="L9071" s="4">
        <v>1</v>
      </c>
      <c r="M9071" s="4" t="s">
        <v>1447</v>
      </c>
      <c r="N9071" s="4"/>
    </row>
    <row r="9072" spans="1:14" hidden="1" x14ac:dyDescent="0.3">
      <c r="A9072" s="4" t="s">
        <v>603</v>
      </c>
      <c r="B9072" s="4">
        <v>69</v>
      </c>
      <c r="C9072" s="4">
        <v>69</v>
      </c>
      <c r="D9072" s="4">
        <v>438</v>
      </c>
      <c r="E9072" s="4" t="s">
        <v>861</v>
      </c>
      <c r="F9072" s="12" t="s">
        <v>916</v>
      </c>
      <c r="G9072" s="4" t="s">
        <v>2227</v>
      </c>
      <c r="H9072" s="30">
        <v>69.745000000000005</v>
      </c>
      <c r="I9072" s="4"/>
      <c r="J9072" s="4" t="s">
        <v>856</v>
      </c>
      <c r="K9072" s="4"/>
      <c r="L9072" s="4">
        <v>1</v>
      </c>
      <c r="M9072" s="4" t="s">
        <v>1447</v>
      </c>
      <c r="N9072" s="4"/>
    </row>
    <row r="9073" spans="1:14" hidden="1" x14ac:dyDescent="0.3">
      <c r="A9073" s="4" t="s">
        <v>603</v>
      </c>
      <c r="B9073" s="4">
        <v>69</v>
      </c>
      <c r="C9073" s="4">
        <v>69</v>
      </c>
      <c r="D9073" s="4">
        <v>438</v>
      </c>
      <c r="E9073" s="4" t="s">
        <v>861</v>
      </c>
      <c r="F9073" s="12" t="s">
        <v>921</v>
      </c>
      <c r="G9073" s="4" t="s">
        <v>2227</v>
      </c>
      <c r="H9073" s="30">
        <v>73</v>
      </c>
      <c r="I9073" s="4"/>
      <c r="J9073" s="4" t="s">
        <v>856</v>
      </c>
      <c r="K9073" s="4"/>
      <c r="L9073" s="4">
        <v>1</v>
      </c>
      <c r="M9073" s="4" t="s">
        <v>1447</v>
      </c>
      <c r="N9073" s="4"/>
    </row>
    <row r="9074" spans="1:14" hidden="1" x14ac:dyDescent="0.3">
      <c r="A9074" s="4" t="s">
        <v>603</v>
      </c>
      <c r="B9074" s="4">
        <v>69</v>
      </c>
      <c r="C9074" s="4">
        <v>69</v>
      </c>
      <c r="D9074" s="4">
        <v>438</v>
      </c>
      <c r="E9074" s="4" t="s">
        <v>861</v>
      </c>
      <c r="F9074" s="12" t="s">
        <v>1144</v>
      </c>
      <c r="G9074" s="4" t="s">
        <v>2227</v>
      </c>
      <c r="H9074" s="30">
        <v>69.061000000000007</v>
      </c>
      <c r="I9074" s="4"/>
      <c r="J9074" s="4" t="s">
        <v>856</v>
      </c>
      <c r="K9074" s="4"/>
      <c r="L9074" s="4">
        <v>1</v>
      </c>
      <c r="M9074" s="4" t="s">
        <v>1447</v>
      </c>
      <c r="N9074" s="4"/>
    </row>
    <row r="9075" spans="1:14" hidden="1" x14ac:dyDescent="0.3">
      <c r="A9075" s="4" t="s">
        <v>603</v>
      </c>
      <c r="B9075" s="4">
        <v>69</v>
      </c>
      <c r="C9075" s="4">
        <v>69</v>
      </c>
      <c r="D9075" s="4">
        <v>438</v>
      </c>
      <c r="E9075" s="4" t="s">
        <v>861</v>
      </c>
      <c r="F9075" s="12" t="s">
        <v>1148</v>
      </c>
      <c r="G9075" s="4" t="s">
        <v>2227</v>
      </c>
      <c r="H9075" s="30">
        <v>67.657000000000011</v>
      </c>
      <c r="I9075" s="4"/>
      <c r="J9075" s="4" t="s">
        <v>856</v>
      </c>
      <c r="K9075" s="4"/>
      <c r="L9075" s="4">
        <v>1</v>
      </c>
      <c r="M9075" s="4" t="s">
        <v>1447</v>
      </c>
      <c r="N9075" s="4"/>
    </row>
    <row r="9076" spans="1:14" hidden="1" x14ac:dyDescent="0.3">
      <c r="A9076" s="4" t="s">
        <v>603</v>
      </c>
      <c r="B9076" s="4">
        <v>69</v>
      </c>
      <c r="C9076" s="4">
        <v>69</v>
      </c>
      <c r="D9076" s="4">
        <v>438</v>
      </c>
      <c r="E9076" s="4" t="s">
        <v>861</v>
      </c>
      <c r="F9076" s="12" t="s">
        <v>1152</v>
      </c>
      <c r="G9076" s="4" t="s">
        <v>2227</v>
      </c>
      <c r="H9076" s="30">
        <v>68.152000000000029</v>
      </c>
      <c r="I9076" s="4"/>
      <c r="J9076" s="4" t="s">
        <v>856</v>
      </c>
      <c r="K9076" s="4"/>
      <c r="L9076" s="4">
        <v>1</v>
      </c>
      <c r="M9076" s="4" t="s">
        <v>1447</v>
      </c>
      <c r="N9076" s="4"/>
    </row>
    <row r="9077" spans="1:14" hidden="1" x14ac:dyDescent="0.3">
      <c r="A9077" s="4" t="s">
        <v>603</v>
      </c>
      <c r="B9077" s="4">
        <v>69</v>
      </c>
      <c r="C9077" s="4">
        <v>69</v>
      </c>
      <c r="D9077" s="4">
        <v>438</v>
      </c>
      <c r="E9077" s="4" t="s">
        <v>861</v>
      </c>
      <c r="F9077" s="12" t="s">
        <v>1157</v>
      </c>
      <c r="G9077" s="4" t="s">
        <v>2227</v>
      </c>
      <c r="H9077" s="30">
        <v>67.717999999999989</v>
      </c>
      <c r="I9077" s="4"/>
      <c r="J9077" s="4" t="s">
        <v>856</v>
      </c>
      <c r="K9077" s="4"/>
      <c r="L9077" s="4">
        <v>1</v>
      </c>
      <c r="M9077" s="4" t="s">
        <v>1447</v>
      </c>
      <c r="N9077" s="4"/>
    </row>
    <row r="9078" spans="1:14" hidden="1" x14ac:dyDescent="0.3">
      <c r="A9078" s="4" t="s">
        <v>603</v>
      </c>
      <c r="B9078" s="4">
        <v>69</v>
      </c>
      <c r="C9078" s="4">
        <v>69</v>
      </c>
      <c r="D9078" s="4">
        <v>438</v>
      </c>
      <c r="E9078" s="4" t="s">
        <v>861</v>
      </c>
      <c r="F9078" s="12" t="s">
        <v>1162</v>
      </c>
      <c r="G9078" s="4" t="s">
        <v>2227</v>
      </c>
      <c r="H9078" s="30">
        <v>68.949999999999989</v>
      </c>
      <c r="I9078" s="4"/>
      <c r="J9078" s="4" t="s">
        <v>856</v>
      </c>
      <c r="K9078" s="4"/>
      <c r="L9078" s="4">
        <v>1</v>
      </c>
      <c r="M9078" s="4" t="s">
        <v>1447</v>
      </c>
      <c r="N9078" s="4"/>
    </row>
    <row r="9079" spans="1:14" hidden="1" x14ac:dyDescent="0.3">
      <c r="A9079" s="4" t="s">
        <v>603</v>
      </c>
      <c r="B9079" s="4">
        <v>69</v>
      </c>
      <c r="C9079" s="4">
        <v>69</v>
      </c>
      <c r="D9079" s="4">
        <v>438</v>
      </c>
      <c r="E9079" s="4" t="s">
        <v>861</v>
      </c>
      <c r="F9079" s="12" t="s">
        <v>922</v>
      </c>
      <c r="G9079" s="4" t="s">
        <v>2230</v>
      </c>
      <c r="H9079" s="30">
        <v>23.282</v>
      </c>
      <c r="I9079" s="4"/>
      <c r="J9079" s="4" t="s">
        <v>856</v>
      </c>
      <c r="K9079" s="4"/>
      <c r="L9079" s="4">
        <v>1</v>
      </c>
      <c r="M9079" s="4" t="s">
        <v>1447</v>
      </c>
      <c r="N9079" s="4"/>
    </row>
    <row r="9080" spans="1:14" hidden="1" x14ac:dyDescent="0.3">
      <c r="A9080" s="4" t="s">
        <v>603</v>
      </c>
      <c r="B9080" s="4">
        <v>69</v>
      </c>
      <c r="C9080" s="4">
        <v>69</v>
      </c>
      <c r="D9080" s="4">
        <v>438</v>
      </c>
      <c r="E9080" s="4" t="s">
        <v>861</v>
      </c>
      <c r="F9080" s="12" t="s">
        <v>904</v>
      </c>
      <c r="G9080" s="4" t="s">
        <v>2230</v>
      </c>
      <c r="H9080" s="30">
        <v>30.153999999999996</v>
      </c>
      <c r="I9080" s="4"/>
      <c r="J9080" s="4" t="s">
        <v>856</v>
      </c>
      <c r="K9080" s="4"/>
      <c r="L9080" s="4">
        <v>1</v>
      </c>
      <c r="M9080" s="4" t="s">
        <v>1447</v>
      </c>
      <c r="N9080" s="4"/>
    </row>
    <row r="9081" spans="1:14" hidden="1" x14ac:dyDescent="0.3">
      <c r="A9081" s="4" t="s">
        <v>603</v>
      </c>
      <c r="B9081" s="4">
        <v>69</v>
      </c>
      <c r="C9081" s="4">
        <v>69</v>
      </c>
      <c r="D9081" s="4">
        <v>438</v>
      </c>
      <c r="E9081" s="4" t="s">
        <v>861</v>
      </c>
      <c r="F9081" s="12" t="s">
        <v>905</v>
      </c>
      <c r="G9081" s="4" t="s">
        <v>2230</v>
      </c>
      <c r="H9081" s="30">
        <v>24.558</v>
      </c>
      <c r="I9081" s="4"/>
      <c r="J9081" s="4" t="s">
        <v>856</v>
      </c>
      <c r="K9081" s="4"/>
      <c r="L9081" s="4">
        <v>1</v>
      </c>
      <c r="M9081" s="4" t="s">
        <v>1447</v>
      </c>
      <c r="N9081" s="4"/>
    </row>
    <row r="9082" spans="1:14" hidden="1" x14ac:dyDescent="0.3">
      <c r="A9082" s="4" t="s">
        <v>603</v>
      </c>
      <c r="B9082" s="4">
        <v>69</v>
      </c>
      <c r="C9082" s="4">
        <v>69</v>
      </c>
      <c r="D9082" s="4">
        <v>438</v>
      </c>
      <c r="E9082" s="4" t="s">
        <v>861</v>
      </c>
      <c r="F9082" s="12" t="s">
        <v>906</v>
      </c>
      <c r="G9082" s="4" t="s">
        <v>2230</v>
      </c>
      <c r="H9082" s="30">
        <v>24.672000000000004</v>
      </c>
      <c r="I9082" s="4"/>
      <c r="J9082" s="4" t="s">
        <v>856</v>
      </c>
      <c r="K9082" s="4"/>
      <c r="L9082" s="4">
        <v>1</v>
      </c>
      <c r="M9082" s="4" t="s">
        <v>1447</v>
      </c>
      <c r="N9082" s="4"/>
    </row>
    <row r="9083" spans="1:14" hidden="1" x14ac:dyDescent="0.3">
      <c r="A9083" s="4" t="s">
        <v>603</v>
      </c>
      <c r="B9083" s="4">
        <v>69</v>
      </c>
      <c r="C9083" s="4">
        <v>69</v>
      </c>
      <c r="D9083" s="4">
        <v>438</v>
      </c>
      <c r="E9083" s="4" t="s">
        <v>861</v>
      </c>
      <c r="F9083" s="12" t="s">
        <v>903</v>
      </c>
      <c r="G9083" s="4" t="s">
        <v>2230</v>
      </c>
      <c r="H9083" s="30">
        <v>27.817000000000004</v>
      </c>
      <c r="I9083" s="4"/>
      <c r="J9083" s="4" t="s">
        <v>856</v>
      </c>
      <c r="K9083" s="4"/>
      <c r="L9083" s="4">
        <v>1</v>
      </c>
      <c r="M9083" s="4" t="s">
        <v>1447</v>
      </c>
      <c r="N9083" s="4"/>
    </row>
    <row r="9084" spans="1:14" hidden="1" x14ac:dyDescent="0.3">
      <c r="A9084" s="4" t="s">
        <v>603</v>
      </c>
      <c r="B9084" s="4">
        <v>69</v>
      </c>
      <c r="C9084" s="4">
        <v>69</v>
      </c>
      <c r="D9084" s="4">
        <v>438</v>
      </c>
      <c r="E9084" s="4" t="s">
        <v>861</v>
      </c>
      <c r="F9084" s="12" t="s">
        <v>907</v>
      </c>
      <c r="G9084" s="4" t="s">
        <v>2230</v>
      </c>
      <c r="H9084" s="30">
        <v>27.067999999999998</v>
      </c>
      <c r="I9084" s="4"/>
      <c r="J9084" s="4" t="s">
        <v>856</v>
      </c>
      <c r="K9084" s="4"/>
      <c r="L9084" s="4">
        <v>1</v>
      </c>
      <c r="M9084" s="4" t="s">
        <v>1447</v>
      </c>
      <c r="N9084" s="4"/>
    </row>
    <row r="9085" spans="1:14" hidden="1" x14ac:dyDescent="0.3">
      <c r="A9085" s="4" t="s">
        <v>603</v>
      </c>
      <c r="B9085" s="4">
        <v>69</v>
      </c>
      <c r="C9085" s="4">
        <v>69</v>
      </c>
      <c r="D9085" s="4">
        <v>438</v>
      </c>
      <c r="E9085" s="4" t="s">
        <v>861</v>
      </c>
      <c r="F9085" s="12" t="s">
        <v>908</v>
      </c>
      <c r="G9085" s="4" t="s">
        <v>2230</v>
      </c>
      <c r="H9085" s="30">
        <v>24.66</v>
      </c>
      <c r="I9085" s="4"/>
      <c r="J9085" s="4" t="s">
        <v>856</v>
      </c>
      <c r="K9085" s="4"/>
      <c r="L9085" s="4">
        <v>1</v>
      </c>
      <c r="M9085" s="4" t="s">
        <v>1447</v>
      </c>
      <c r="N9085" s="4"/>
    </row>
    <row r="9086" spans="1:14" hidden="1" x14ac:dyDescent="0.3">
      <c r="A9086" s="4" t="s">
        <v>603</v>
      </c>
      <c r="B9086" s="4">
        <v>69</v>
      </c>
      <c r="C9086" s="4">
        <v>69</v>
      </c>
      <c r="D9086" s="4">
        <v>438</v>
      </c>
      <c r="E9086" s="4" t="s">
        <v>861</v>
      </c>
      <c r="F9086" s="12" t="s">
        <v>909</v>
      </c>
      <c r="G9086" s="4" t="s">
        <v>2230</v>
      </c>
      <c r="H9086" s="30">
        <v>28.358999999999995</v>
      </c>
      <c r="I9086" s="4"/>
      <c r="J9086" s="4" t="s">
        <v>856</v>
      </c>
      <c r="K9086" s="4"/>
      <c r="L9086" s="4">
        <v>1</v>
      </c>
      <c r="M9086" s="4" t="s">
        <v>1447</v>
      </c>
      <c r="N9086" s="4"/>
    </row>
    <row r="9087" spans="1:14" hidden="1" x14ac:dyDescent="0.3">
      <c r="A9087" s="4" t="s">
        <v>603</v>
      </c>
      <c r="B9087" s="4">
        <v>69</v>
      </c>
      <c r="C9087" s="4">
        <v>69</v>
      </c>
      <c r="D9087" s="4">
        <v>438</v>
      </c>
      <c r="E9087" s="4" t="s">
        <v>861</v>
      </c>
      <c r="F9087" s="12" t="s">
        <v>910</v>
      </c>
      <c r="G9087" s="4" t="s">
        <v>2230</v>
      </c>
      <c r="H9087" s="30">
        <v>26.821000000000002</v>
      </c>
      <c r="I9087" s="4"/>
      <c r="J9087" s="4" t="s">
        <v>856</v>
      </c>
      <c r="K9087" s="4"/>
      <c r="L9087" s="4">
        <v>1</v>
      </c>
      <c r="M9087" s="4" t="s">
        <v>1447</v>
      </c>
      <c r="N9087" s="4"/>
    </row>
    <row r="9088" spans="1:14" hidden="1" x14ac:dyDescent="0.3">
      <c r="A9088" s="4" t="s">
        <v>603</v>
      </c>
      <c r="B9088" s="4">
        <v>69</v>
      </c>
      <c r="C9088" s="4">
        <v>69</v>
      </c>
      <c r="D9088" s="4">
        <v>438</v>
      </c>
      <c r="E9088" s="4" t="s">
        <v>861</v>
      </c>
      <c r="F9088" s="12" t="s">
        <v>911</v>
      </c>
      <c r="G9088" s="4" t="s">
        <v>2230</v>
      </c>
      <c r="H9088" s="30">
        <v>23.538</v>
      </c>
      <c r="I9088" s="4"/>
      <c r="J9088" s="4" t="s">
        <v>856</v>
      </c>
      <c r="K9088" s="4"/>
      <c r="L9088" s="4">
        <v>1</v>
      </c>
      <c r="M9088" s="4" t="s">
        <v>1447</v>
      </c>
      <c r="N9088" s="4"/>
    </row>
    <row r="9089" spans="1:14" hidden="1" x14ac:dyDescent="0.3">
      <c r="A9089" s="4" t="s">
        <v>603</v>
      </c>
      <c r="B9089" s="4">
        <v>69</v>
      </c>
      <c r="C9089" s="4">
        <v>69</v>
      </c>
      <c r="D9089" s="4">
        <v>438</v>
      </c>
      <c r="E9089" s="4" t="s">
        <v>861</v>
      </c>
      <c r="F9089" s="12" t="s">
        <v>916</v>
      </c>
      <c r="G9089" s="4" t="s">
        <v>2230</v>
      </c>
      <c r="H9089" s="30">
        <v>29.151</v>
      </c>
      <c r="I9089" s="4"/>
      <c r="J9089" s="4" t="s">
        <v>856</v>
      </c>
      <c r="K9089" s="4"/>
      <c r="L9089" s="4">
        <v>1</v>
      </c>
      <c r="M9089" s="4" t="s">
        <v>1447</v>
      </c>
      <c r="N9089" s="4"/>
    </row>
    <row r="9090" spans="1:14" hidden="1" x14ac:dyDescent="0.3">
      <c r="A9090" s="4" t="s">
        <v>603</v>
      </c>
      <c r="B9090" s="4">
        <v>69</v>
      </c>
      <c r="C9090" s="4">
        <v>69</v>
      </c>
      <c r="D9090" s="4">
        <v>438</v>
      </c>
      <c r="E9090" s="4" t="s">
        <v>861</v>
      </c>
      <c r="F9090" s="12" t="s">
        <v>921</v>
      </c>
      <c r="G9090" s="4" t="s">
        <v>2230</v>
      </c>
      <c r="H9090" s="30">
        <v>25.99</v>
      </c>
      <c r="I9090" s="4"/>
      <c r="J9090" s="4" t="s">
        <v>856</v>
      </c>
      <c r="K9090" s="4"/>
      <c r="L9090" s="4">
        <v>1</v>
      </c>
      <c r="M9090" s="4" t="s">
        <v>1447</v>
      </c>
      <c r="N9090" s="4"/>
    </row>
    <row r="9091" spans="1:14" hidden="1" x14ac:dyDescent="0.3">
      <c r="A9091" s="4" t="s">
        <v>603</v>
      </c>
      <c r="B9091" s="4">
        <v>69</v>
      </c>
      <c r="C9091" s="4">
        <v>69</v>
      </c>
      <c r="D9091" s="4">
        <v>438</v>
      </c>
      <c r="E9091" s="4" t="s">
        <v>861</v>
      </c>
      <c r="F9091" s="12" t="s">
        <v>1144</v>
      </c>
      <c r="G9091" s="4" t="s">
        <v>2230</v>
      </c>
      <c r="H9091" s="30">
        <v>30.283000000000001</v>
      </c>
      <c r="I9091" s="4"/>
      <c r="J9091" s="4" t="s">
        <v>856</v>
      </c>
      <c r="K9091" s="4"/>
      <c r="L9091" s="4">
        <v>1</v>
      </c>
      <c r="M9091" s="4" t="s">
        <v>1447</v>
      </c>
      <c r="N9091" s="4"/>
    </row>
    <row r="9092" spans="1:14" hidden="1" x14ac:dyDescent="0.3">
      <c r="A9092" s="4" t="s">
        <v>603</v>
      </c>
      <c r="B9092" s="4">
        <v>69</v>
      </c>
      <c r="C9092" s="4">
        <v>69</v>
      </c>
      <c r="D9092" s="4">
        <v>438</v>
      </c>
      <c r="E9092" s="4" t="s">
        <v>861</v>
      </c>
      <c r="F9092" s="12" t="s">
        <v>1148</v>
      </c>
      <c r="G9092" s="4" t="s">
        <v>2230</v>
      </c>
      <c r="H9092" s="30">
        <v>29.811</v>
      </c>
      <c r="I9092" s="4"/>
      <c r="J9092" s="4" t="s">
        <v>856</v>
      </c>
      <c r="K9092" s="4"/>
      <c r="L9092" s="4">
        <v>1</v>
      </c>
      <c r="M9092" s="4" t="s">
        <v>1447</v>
      </c>
      <c r="N9092" s="4"/>
    </row>
    <row r="9093" spans="1:14" hidden="1" x14ac:dyDescent="0.3">
      <c r="A9093" s="4" t="s">
        <v>603</v>
      </c>
      <c r="B9093" s="4">
        <v>69</v>
      </c>
      <c r="C9093" s="4">
        <v>69</v>
      </c>
      <c r="D9093" s="4">
        <v>438</v>
      </c>
      <c r="E9093" s="4" t="s">
        <v>861</v>
      </c>
      <c r="F9093" s="12" t="s">
        <v>1152</v>
      </c>
      <c r="G9093" s="4" t="s">
        <v>2230</v>
      </c>
      <c r="H9093" s="30">
        <v>29.859000000000002</v>
      </c>
      <c r="I9093" s="4"/>
      <c r="J9093" s="4" t="s">
        <v>856</v>
      </c>
      <c r="K9093" s="4"/>
      <c r="L9093" s="4">
        <v>1</v>
      </c>
      <c r="M9093" s="4" t="s">
        <v>1447</v>
      </c>
      <c r="N9093" s="4"/>
    </row>
    <row r="9094" spans="1:14" hidden="1" x14ac:dyDescent="0.3">
      <c r="A9094" s="4" t="s">
        <v>603</v>
      </c>
      <c r="B9094" s="4">
        <v>69</v>
      </c>
      <c r="C9094" s="4">
        <v>69</v>
      </c>
      <c r="D9094" s="4">
        <v>438</v>
      </c>
      <c r="E9094" s="4" t="s">
        <v>861</v>
      </c>
      <c r="F9094" s="12" t="s">
        <v>1157</v>
      </c>
      <c r="G9094" s="4" t="s">
        <v>2230</v>
      </c>
      <c r="H9094" s="30">
        <v>29.765999999999998</v>
      </c>
      <c r="I9094" s="4"/>
      <c r="J9094" s="4" t="s">
        <v>856</v>
      </c>
      <c r="K9094" s="4"/>
      <c r="L9094" s="4">
        <v>1</v>
      </c>
      <c r="M9094" s="4" t="s">
        <v>1447</v>
      </c>
      <c r="N9094" s="4"/>
    </row>
    <row r="9095" spans="1:14" hidden="1" x14ac:dyDescent="0.3">
      <c r="A9095" s="4" t="s">
        <v>603</v>
      </c>
      <c r="B9095" s="4">
        <v>69</v>
      </c>
      <c r="C9095" s="4">
        <v>69</v>
      </c>
      <c r="D9095" s="4">
        <v>438</v>
      </c>
      <c r="E9095" s="4" t="s">
        <v>861</v>
      </c>
      <c r="F9095" s="12" t="s">
        <v>1162</v>
      </c>
      <c r="G9095" s="4" t="s">
        <v>2230</v>
      </c>
      <c r="H9095" s="30">
        <v>29.026000000000003</v>
      </c>
      <c r="I9095" s="4"/>
      <c r="J9095" s="4" t="s">
        <v>856</v>
      </c>
      <c r="K9095" s="4"/>
      <c r="L9095" s="4">
        <v>1</v>
      </c>
      <c r="M9095" s="4" t="s">
        <v>1447</v>
      </c>
      <c r="N9095" s="4"/>
    </row>
    <row r="9096" spans="1:14" hidden="1" x14ac:dyDescent="0.3">
      <c r="A9096" s="4" t="s">
        <v>603</v>
      </c>
      <c r="B9096" s="4">
        <v>69</v>
      </c>
      <c r="C9096" s="4">
        <v>69</v>
      </c>
      <c r="D9096" s="4">
        <v>438</v>
      </c>
      <c r="E9096" s="4" t="s">
        <v>861</v>
      </c>
      <c r="F9096" s="4" t="s">
        <v>922</v>
      </c>
      <c r="G9096" s="4" t="s">
        <v>943</v>
      </c>
      <c r="H9096" s="30">
        <v>98.245000000000005</v>
      </c>
      <c r="I9096" s="4"/>
      <c r="J9096" s="4" t="s">
        <v>856</v>
      </c>
      <c r="K9096" s="4"/>
      <c r="L9096" s="4">
        <v>1</v>
      </c>
      <c r="M9096" s="4" t="s">
        <v>1447</v>
      </c>
      <c r="N9096" s="4"/>
    </row>
    <row r="9097" spans="1:14" hidden="1" x14ac:dyDescent="0.3">
      <c r="A9097" s="4" t="s">
        <v>603</v>
      </c>
      <c r="B9097" s="4">
        <v>69</v>
      </c>
      <c r="C9097" s="4">
        <v>69</v>
      </c>
      <c r="D9097" s="4">
        <v>438</v>
      </c>
      <c r="E9097" s="4" t="s">
        <v>861</v>
      </c>
      <c r="F9097" s="4" t="s">
        <v>904</v>
      </c>
      <c r="G9097" s="4" t="s">
        <v>943</v>
      </c>
      <c r="H9097" s="30">
        <v>97.998999999999995</v>
      </c>
      <c r="I9097" s="4"/>
      <c r="J9097" s="4" t="s">
        <v>856</v>
      </c>
      <c r="K9097" s="4"/>
      <c r="L9097" s="4">
        <v>1</v>
      </c>
      <c r="M9097" s="4" t="s">
        <v>1447</v>
      </c>
      <c r="N9097" s="4"/>
    </row>
    <row r="9098" spans="1:14" hidden="1" x14ac:dyDescent="0.3">
      <c r="A9098" s="4" t="s">
        <v>603</v>
      </c>
      <c r="B9098" s="4">
        <v>69</v>
      </c>
      <c r="C9098" s="4">
        <v>69</v>
      </c>
      <c r="D9098" s="4">
        <v>438</v>
      </c>
      <c r="E9098" s="4" t="s">
        <v>861</v>
      </c>
      <c r="F9098" s="4" t="s">
        <v>905</v>
      </c>
      <c r="G9098" s="4" t="s">
        <v>943</v>
      </c>
      <c r="H9098" s="30">
        <v>97.259999999999991</v>
      </c>
      <c r="I9098" s="4"/>
      <c r="J9098" s="4" t="s">
        <v>856</v>
      </c>
      <c r="K9098" s="4"/>
      <c r="L9098" s="4">
        <v>1</v>
      </c>
      <c r="M9098" s="4" t="s">
        <v>1447</v>
      </c>
      <c r="N9098" s="4"/>
    </row>
    <row r="9099" spans="1:14" hidden="1" x14ac:dyDescent="0.3">
      <c r="A9099" s="4" t="s">
        <v>603</v>
      </c>
      <c r="B9099" s="4">
        <v>69</v>
      </c>
      <c r="C9099" s="4">
        <v>69</v>
      </c>
      <c r="D9099" s="4">
        <v>438</v>
      </c>
      <c r="E9099" s="4" t="s">
        <v>861</v>
      </c>
      <c r="F9099" s="4" t="s">
        <v>906</v>
      </c>
      <c r="G9099" s="4" t="s">
        <v>943</v>
      </c>
      <c r="H9099" s="30">
        <v>99.112000000000023</v>
      </c>
      <c r="I9099" s="4"/>
      <c r="J9099" s="4" t="s">
        <v>856</v>
      </c>
      <c r="K9099" s="4"/>
      <c r="L9099" s="4">
        <v>1</v>
      </c>
      <c r="M9099" s="4" t="s">
        <v>1447</v>
      </c>
      <c r="N9099" s="4"/>
    </row>
    <row r="9100" spans="1:14" hidden="1" x14ac:dyDescent="0.3">
      <c r="A9100" s="4" t="s">
        <v>603</v>
      </c>
      <c r="B9100" s="4">
        <v>69</v>
      </c>
      <c r="C9100" s="4">
        <v>69</v>
      </c>
      <c r="D9100" s="4">
        <v>438</v>
      </c>
      <c r="E9100" s="4" t="s">
        <v>861</v>
      </c>
      <c r="F9100" s="4" t="s">
        <v>903</v>
      </c>
      <c r="G9100" s="4" t="s">
        <v>943</v>
      </c>
      <c r="H9100" s="30">
        <v>97.39100000000002</v>
      </c>
      <c r="I9100" s="4"/>
      <c r="J9100" s="4" t="s">
        <v>856</v>
      </c>
      <c r="K9100" s="4"/>
      <c r="L9100" s="4">
        <v>1</v>
      </c>
      <c r="M9100" s="4" t="s">
        <v>1447</v>
      </c>
      <c r="N9100" s="4"/>
    </row>
    <row r="9101" spans="1:14" hidden="1" x14ac:dyDescent="0.3">
      <c r="A9101" s="4" t="s">
        <v>603</v>
      </c>
      <c r="B9101" s="4">
        <v>69</v>
      </c>
      <c r="C9101" s="4">
        <v>69</v>
      </c>
      <c r="D9101" s="4">
        <v>438</v>
      </c>
      <c r="E9101" s="4" t="s">
        <v>861</v>
      </c>
      <c r="F9101" s="4" t="s">
        <v>907</v>
      </c>
      <c r="G9101" s="4" t="s">
        <v>943</v>
      </c>
      <c r="H9101" s="30">
        <v>99.890000000000015</v>
      </c>
      <c r="I9101" s="4"/>
      <c r="J9101" s="4" t="s">
        <v>856</v>
      </c>
      <c r="K9101" s="4"/>
      <c r="L9101" s="4">
        <v>1</v>
      </c>
      <c r="M9101" s="4" t="s">
        <v>1447</v>
      </c>
      <c r="N9101" s="4"/>
    </row>
    <row r="9102" spans="1:14" hidden="1" x14ac:dyDescent="0.3">
      <c r="A9102" s="4" t="s">
        <v>603</v>
      </c>
      <c r="B9102" s="4">
        <v>69</v>
      </c>
      <c r="C9102" s="4">
        <v>69</v>
      </c>
      <c r="D9102" s="4">
        <v>438</v>
      </c>
      <c r="E9102" s="4" t="s">
        <v>861</v>
      </c>
      <c r="F9102" s="4" t="s">
        <v>908</v>
      </c>
      <c r="G9102" s="4" t="s">
        <v>943</v>
      </c>
      <c r="H9102" s="30">
        <v>99.068999999999988</v>
      </c>
      <c r="I9102" s="4"/>
      <c r="J9102" s="4" t="s">
        <v>856</v>
      </c>
      <c r="K9102" s="4"/>
      <c r="L9102" s="4">
        <v>1</v>
      </c>
      <c r="M9102" s="4" t="s">
        <v>1447</v>
      </c>
      <c r="N9102" s="4"/>
    </row>
    <row r="9103" spans="1:14" hidden="1" x14ac:dyDescent="0.3">
      <c r="A9103" s="4" t="s">
        <v>603</v>
      </c>
      <c r="B9103" s="4">
        <v>69</v>
      </c>
      <c r="C9103" s="4">
        <v>69</v>
      </c>
      <c r="D9103" s="4">
        <v>438</v>
      </c>
      <c r="E9103" s="4" t="s">
        <v>861</v>
      </c>
      <c r="F9103" s="4" t="s">
        <v>909</v>
      </c>
      <c r="G9103" s="4" t="s">
        <v>943</v>
      </c>
      <c r="H9103" s="30">
        <v>98.106999999999985</v>
      </c>
      <c r="I9103" s="4"/>
      <c r="J9103" s="4" t="s">
        <v>856</v>
      </c>
      <c r="K9103" s="4"/>
      <c r="L9103" s="4">
        <v>1</v>
      </c>
      <c r="M9103" s="4" t="s">
        <v>1447</v>
      </c>
      <c r="N9103" s="4"/>
    </row>
    <row r="9104" spans="1:14" hidden="1" x14ac:dyDescent="0.3">
      <c r="A9104" s="4" t="s">
        <v>603</v>
      </c>
      <c r="B9104" s="4">
        <v>69</v>
      </c>
      <c r="C9104" s="4">
        <v>69</v>
      </c>
      <c r="D9104" s="4">
        <v>438</v>
      </c>
      <c r="E9104" s="4" t="s">
        <v>861</v>
      </c>
      <c r="F9104" s="4" t="s">
        <v>910</v>
      </c>
      <c r="G9104" s="4" t="s">
        <v>943</v>
      </c>
      <c r="H9104" s="30">
        <v>97.146000000000001</v>
      </c>
      <c r="I9104" s="4"/>
      <c r="J9104" s="4" t="s">
        <v>856</v>
      </c>
      <c r="K9104" s="4"/>
      <c r="L9104" s="4">
        <v>1</v>
      </c>
      <c r="M9104" s="4" t="s">
        <v>1447</v>
      </c>
      <c r="N9104" s="4"/>
    </row>
    <row r="9105" spans="1:14" hidden="1" x14ac:dyDescent="0.3">
      <c r="A9105" s="4" t="s">
        <v>603</v>
      </c>
      <c r="B9105" s="4">
        <v>69</v>
      </c>
      <c r="C9105" s="4">
        <v>69</v>
      </c>
      <c r="D9105" s="4">
        <v>438</v>
      </c>
      <c r="E9105" s="4" t="s">
        <v>861</v>
      </c>
      <c r="F9105" s="4" t="s">
        <v>911</v>
      </c>
      <c r="G9105" s="4" t="s">
        <v>943</v>
      </c>
      <c r="H9105" s="30">
        <v>98.117999999999967</v>
      </c>
      <c r="I9105" s="4"/>
      <c r="J9105" s="4" t="s">
        <v>856</v>
      </c>
      <c r="K9105" s="4"/>
      <c r="L9105" s="4">
        <v>1</v>
      </c>
      <c r="M9105" s="4" t="s">
        <v>1447</v>
      </c>
      <c r="N9105" s="4"/>
    </row>
    <row r="9106" spans="1:14" hidden="1" x14ac:dyDescent="0.3">
      <c r="A9106" s="4" t="s">
        <v>603</v>
      </c>
      <c r="B9106" s="4">
        <v>69</v>
      </c>
      <c r="C9106" s="4">
        <v>69</v>
      </c>
      <c r="D9106" s="4">
        <v>438</v>
      </c>
      <c r="E9106" s="4" t="s">
        <v>861</v>
      </c>
      <c r="F9106" s="4" t="s">
        <v>916</v>
      </c>
      <c r="G9106" s="4" t="s">
        <v>943</v>
      </c>
      <c r="H9106" s="30">
        <v>98.896000000000001</v>
      </c>
      <c r="I9106" s="4"/>
      <c r="J9106" s="4" t="s">
        <v>856</v>
      </c>
      <c r="K9106" s="4"/>
      <c r="L9106" s="4">
        <v>1</v>
      </c>
      <c r="M9106" s="4" t="s">
        <v>1447</v>
      </c>
      <c r="N9106" s="4"/>
    </row>
    <row r="9107" spans="1:14" hidden="1" x14ac:dyDescent="0.3">
      <c r="A9107" s="4" t="s">
        <v>603</v>
      </c>
      <c r="B9107" s="4">
        <v>69</v>
      </c>
      <c r="C9107" s="4">
        <v>69</v>
      </c>
      <c r="D9107" s="4">
        <v>438</v>
      </c>
      <c r="E9107" s="4" t="s">
        <v>861</v>
      </c>
      <c r="F9107" s="4" t="s">
        <v>921</v>
      </c>
      <c r="G9107" s="4" t="s">
        <v>943</v>
      </c>
      <c r="H9107" s="30">
        <v>98.99</v>
      </c>
      <c r="I9107" s="4"/>
      <c r="J9107" s="4" t="s">
        <v>856</v>
      </c>
      <c r="K9107" s="4"/>
      <c r="L9107" s="4">
        <v>1</v>
      </c>
      <c r="M9107" s="4" t="s">
        <v>1447</v>
      </c>
      <c r="N9107" s="4"/>
    </row>
    <row r="9108" spans="1:14" hidden="1" x14ac:dyDescent="0.3">
      <c r="A9108" s="4" t="s">
        <v>603</v>
      </c>
      <c r="B9108" s="4">
        <v>69</v>
      </c>
      <c r="C9108" s="4">
        <v>69</v>
      </c>
      <c r="D9108" s="4">
        <v>438</v>
      </c>
      <c r="E9108" s="4" t="s">
        <v>861</v>
      </c>
      <c r="F9108" s="4" t="s">
        <v>1144</v>
      </c>
      <c r="G9108" s="4" t="s">
        <v>943</v>
      </c>
      <c r="H9108" s="30">
        <v>99.344000000000008</v>
      </c>
      <c r="I9108" s="4"/>
      <c r="J9108" s="4" t="s">
        <v>856</v>
      </c>
      <c r="K9108" s="4"/>
      <c r="L9108" s="4">
        <v>1</v>
      </c>
      <c r="M9108" s="4" t="s">
        <v>1447</v>
      </c>
      <c r="N9108" s="4"/>
    </row>
    <row r="9109" spans="1:14" hidden="1" x14ac:dyDescent="0.3">
      <c r="A9109" s="4" t="s">
        <v>603</v>
      </c>
      <c r="B9109" s="4">
        <v>69</v>
      </c>
      <c r="C9109" s="4">
        <v>69</v>
      </c>
      <c r="D9109" s="4">
        <v>438</v>
      </c>
      <c r="E9109" s="4" t="s">
        <v>861</v>
      </c>
      <c r="F9109" s="4" t="s">
        <v>1148</v>
      </c>
      <c r="G9109" s="4" t="s">
        <v>943</v>
      </c>
      <c r="H9109" s="30">
        <v>97.468000000000018</v>
      </c>
      <c r="I9109" s="4"/>
      <c r="J9109" s="4" t="s">
        <v>856</v>
      </c>
      <c r="K9109" s="4"/>
      <c r="L9109" s="4">
        <v>1</v>
      </c>
      <c r="M9109" s="4" t="s">
        <v>1447</v>
      </c>
      <c r="N9109" s="4"/>
    </row>
    <row r="9110" spans="1:14" hidden="1" x14ac:dyDescent="0.3">
      <c r="A9110" s="4" t="s">
        <v>603</v>
      </c>
      <c r="B9110" s="4">
        <v>69</v>
      </c>
      <c r="C9110" s="4">
        <v>69</v>
      </c>
      <c r="D9110" s="4">
        <v>438</v>
      </c>
      <c r="E9110" s="4" t="s">
        <v>861</v>
      </c>
      <c r="F9110" s="4" t="s">
        <v>1152</v>
      </c>
      <c r="G9110" s="4" t="s">
        <v>943</v>
      </c>
      <c r="H9110" s="30">
        <v>98.011000000000024</v>
      </c>
      <c r="I9110" s="4"/>
      <c r="J9110" s="4" t="s">
        <v>856</v>
      </c>
      <c r="K9110" s="4"/>
      <c r="L9110" s="4">
        <v>1</v>
      </c>
      <c r="M9110" s="4" t="s">
        <v>1447</v>
      </c>
      <c r="N9110" s="4"/>
    </row>
    <row r="9111" spans="1:14" hidden="1" x14ac:dyDescent="0.3">
      <c r="A9111" s="4" t="s">
        <v>603</v>
      </c>
      <c r="B9111" s="4">
        <v>69</v>
      </c>
      <c r="C9111" s="4">
        <v>69</v>
      </c>
      <c r="D9111" s="4">
        <v>438</v>
      </c>
      <c r="E9111" s="4" t="s">
        <v>861</v>
      </c>
      <c r="F9111" s="4" t="s">
        <v>1157</v>
      </c>
      <c r="G9111" s="4" t="s">
        <v>943</v>
      </c>
      <c r="H9111" s="30">
        <v>97.48399999999998</v>
      </c>
      <c r="I9111" s="4"/>
      <c r="J9111" s="4" t="s">
        <v>856</v>
      </c>
      <c r="K9111" s="4"/>
      <c r="L9111" s="4">
        <v>1</v>
      </c>
      <c r="M9111" s="4" t="s">
        <v>1447</v>
      </c>
      <c r="N9111" s="4"/>
    </row>
    <row r="9112" spans="1:14" hidden="1" x14ac:dyDescent="0.3">
      <c r="A9112" s="4" t="s">
        <v>603</v>
      </c>
      <c r="B9112" s="4">
        <v>69</v>
      </c>
      <c r="C9112" s="4">
        <v>69</v>
      </c>
      <c r="D9112" s="4">
        <v>438</v>
      </c>
      <c r="E9112" s="4" t="s">
        <v>861</v>
      </c>
      <c r="F9112" s="4" t="s">
        <v>1162</v>
      </c>
      <c r="G9112" s="4" t="s">
        <v>943</v>
      </c>
      <c r="H9112" s="30">
        <v>97.975999999999999</v>
      </c>
      <c r="I9112" s="4"/>
      <c r="J9112" s="4" t="s">
        <v>856</v>
      </c>
      <c r="K9112" s="4"/>
      <c r="L9112" s="4">
        <v>1</v>
      </c>
      <c r="M9112" s="4" t="s">
        <v>1447</v>
      </c>
      <c r="N9112" s="4"/>
    </row>
    <row r="9113" spans="1:14" hidden="1" x14ac:dyDescent="0.3">
      <c r="A9113" s="4" t="s">
        <v>603</v>
      </c>
      <c r="B9113" s="4">
        <v>69</v>
      </c>
      <c r="C9113" s="4">
        <v>69</v>
      </c>
      <c r="D9113" s="4">
        <v>438</v>
      </c>
      <c r="E9113" s="4" t="s">
        <v>861</v>
      </c>
      <c r="F9113" s="4" t="s">
        <v>922</v>
      </c>
      <c r="G9113" s="4" t="s">
        <v>1448</v>
      </c>
      <c r="H9113" s="30">
        <v>253.04985493330148</v>
      </c>
      <c r="I9113" s="31">
        <v>15.129583773247187</v>
      </c>
      <c r="J9113" s="4" t="s">
        <v>1440</v>
      </c>
      <c r="K9113" s="4"/>
      <c r="L9113" s="4">
        <v>1</v>
      </c>
      <c r="M9113" s="4" t="s">
        <v>1447</v>
      </c>
      <c r="N9113" s="4"/>
    </row>
    <row r="9114" spans="1:14" hidden="1" x14ac:dyDescent="0.3">
      <c r="A9114" s="4" t="s">
        <v>603</v>
      </c>
      <c r="B9114" s="4">
        <v>69</v>
      </c>
      <c r="C9114" s="4">
        <v>69</v>
      </c>
      <c r="D9114" s="4">
        <v>438</v>
      </c>
      <c r="E9114" s="4" t="s">
        <v>861</v>
      </c>
      <c r="F9114" s="4" t="s">
        <v>905</v>
      </c>
      <c r="G9114" s="4" t="s">
        <v>1448</v>
      </c>
      <c r="H9114" s="30">
        <v>257.82464955477701</v>
      </c>
      <c r="I9114" s="31">
        <v>12.562190709051952</v>
      </c>
      <c r="J9114" s="4" t="s">
        <v>1440</v>
      </c>
      <c r="K9114" s="4"/>
      <c r="L9114" s="4">
        <v>1</v>
      </c>
      <c r="M9114" s="4" t="s">
        <v>1447</v>
      </c>
      <c r="N9114" s="4"/>
    </row>
    <row r="9115" spans="1:14" hidden="1" x14ac:dyDescent="0.3">
      <c r="A9115" s="4" t="s">
        <v>603</v>
      </c>
      <c r="B9115" s="4">
        <v>69</v>
      </c>
      <c r="C9115" s="4">
        <v>69</v>
      </c>
      <c r="D9115" s="4">
        <v>438</v>
      </c>
      <c r="E9115" s="4" t="s">
        <v>861</v>
      </c>
      <c r="F9115" s="4" t="s">
        <v>903</v>
      </c>
      <c r="G9115" s="4" t="s">
        <v>1448</v>
      </c>
      <c r="H9115" s="30">
        <v>236.26381804073716</v>
      </c>
      <c r="I9115" s="31">
        <v>11.033032578874385</v>
      </c>
      <c r="J9115" s="4" t="s">
        <v>1440</v>
      </c>
      <c r="K9115" s="4"/>
      <c r="L9115" s="4">
        <v>1</v>
      </c>
      <c r="M9115" s="4" t="s">
        <v>1447</v>
      </c>
      <c r="N9115" s="4"/>
    </row>
    <row r="9116" spans="1:14" hidden="1" x14ac:dyDescent="0.3">
      <c r="A9116" s="4" t="s">
        <v>603</v>
      </c>
      <c r="B9116" s="4">
        <v>69</v>
      </c>
      <c r="C9116" s="4">
        <v>69</v>
      </c>
      <c r="D9116" s="4">
        <v>438</v>
      </c>
      <c r="E9116" s="4" t="s">
        <v>861</v>
      </c>
      <c r="F9116" s="4" t="s">
        <v>907</v>
      </c>
      <c r="G9116" s="4" t="s">
        <v>1448</v>
      </c>
      <c r="H9116" s="30">
        <v>224.72023256827956</v>
      </c>
      <c r="I9116" s="31">
        <v>12.646571329985372</v>
      </c>
      <c r="J9116" s="4" t="s">
        <v>1440</v>
      </c>
      <c r="K9116" s="4"/>
      <c r="L9116" s="4">
        <v>1</v>
      </c>
      <c r="M9116" s="4" t="s">
        <v>1447</v>
      </c>
      <c r="N9116" s="4"/>
    </row>
    <row r="9117" spans="1:14" hidden="1" x14ac:dyDescent="0.3">
      <c r="A9117" s="4" t="s">
        <v>603</v>
      </c>
      <c r="B9117" s="4">
        <v>69</v>
      </c>
      <c r="C9117" s="4">
        <v>69</v>
      </c>
      <c r="D9117" s="4">
        <v>438</v>
      </c>
      <c r="E9117" s="4" t="s">
        <v>861</v>
      </c>
      <c r="F9117" s="4" t="s">
        <v>909</v>
      </c>
      <c r="G9117" s="4" t="s">
        <v>1448</v>
      </c>
      <c r="H9117" s="30">
        <v>237.57408724876493</v>
      </c>
      <c r="I9117" s="31">
        <v>11.61422924102502</v>
      </c>
      <c r="J9117" s="4" t="s">
        <v>1440</v>
      </c>
      <c r="K9117" s="4"/>
      <c r="L9117" s="4">
        <v>1</v>
      </c>
      <c r="M9117" s="4" t="s">
        <v>1447</v>
      </c>
      <c r="N9117" s="4"/>
    </row>
    <row r="9118" spans="1:14" hidden="1" x14ac:dyDescent="0.3">
      <c r="A9118" s="4" t="s">
        <v>603</v>
      </c>
      <c r="B9118" s="4">
        <v>69</v>
      </c>
      <c r="C9118" s="4">
        <v>69</v>
      </c>
      <c r="D9118" s="4">
        <v>438</v>
      </c>
      <c r="E9118" s="4" t="s">
        <v>861</v>
      </c>
      <c r="F9118" s="4" t="s">
        <v>911</v>
      </c>
      <c r="G9118" s="4" t="s">
        <v>1448</v>
      </c>
      <c r="H9118" s="30">
        <v>229.39703482342384</v>
      </c>
      <c r="I9118" s="31">
        <v>10.52734204829931</v>
      </c>
      <c r="J9118" s="4" t="s">
        <v>1440</v>
      </c>
      <c r="K9118" s="4"/>
      <c r="L9118" s="4">
        <v>1</v>
      </c>
      <c r="M9118" s="4" t="s">
        <v>1447</v>
      </c>
      <c r="N9118" s="4"/>
    </row>
    <row r="9119" spans="1:14" hidden="1" x14ac:dyDescent="0.3">
      <c r="A9119" s="4" t="s">
        <v>603</v>
      </c>
      <c r="B9119" s="4">
        <v>69</v>
      </c>
      <c r="C9119" s="4">
        <v>69</v>
      </c>
      <c r="D9119" s="4">
        <v>438</v>
      </c>
      <c r="E9119" s="4" t="s">
        <v>861</v>
      </c>
      <c r="F9119" s="4" t="s">
        <v>912</v>
      </c>
      <c r="G9119" s="4" t="s">
        <v>1448</v>
      </c>
      <c r="H9119" s="30">
        <v>214.60106384897168</v>
      </c>
      <c r="I9119" s="31">
        <v>11.445096470788837</v>
      </c>
      <c r="J9119" s="4" t="s">
        <v>1440</v>
      </c>
      <c r="K9119" s="4"/>
      <c r="L9119" s="4">
        <v>1</v>
      </c>
      <c r="M9119" s="4" t="s">
        <v>1447</v>
      </c>
      <c r="N9119" s="4"/>
    </row>
    <row r="9120" spans="1:14" hidden="1" x14ac:dyDescent="0.3">
      <c r="A9120" s="4" t="s">
        <v>603</v>
      </c>
      <c r="B9120" s="4">
        <v>69</v>
      </c>
      <c r="C9120" s="4">
        <v>69</v>
      </c>
      <c r="D9120" s="4">
        <v>438</v>
      </c>
      <c r="E9120" s="4" t="s">
        <v>861</v>
      </c>
      <c r="F9120" s="4" t="s">
        <v>914</v>
      </c>
      <c r="G9120" s="4" t="s">
        <v>1448</v>
      </c>
      <c r="H9120" s="30">
        <v>207.55800363728846</v>
      </c>
      <c r="I9120" s="31">
        <v>10.296509259901031</v>
      </c>
      <c r="J9120" s="4" t="s">
        <v>1440</v>
      </c>
      <c r="K9120" s="4"/>
      <c r="L9120" s="4">
        <v>1</v>
      </c>
      <c r="M9120" s="4" t="s">
        <v>1447</v>
      </c>
      <c r="N9120" s="4"/>
    </row>
    <row r="9121" spans="1:14" hidden="1" x14ac:dyDescent="0.3">
      <c r="A9121" s="4" t="s">
        <v>603</v>
      </c>
      <c r="B9121" s="4">
        <v>69</v>
      </c>
      <c r="C9121" s="4">
        <v>69</v>
      </c>
      <c r="D9121" s="4">
        <v>438</v>
      </c>
      <c r="E9121" s="4" t="s">
        <v>861</v>
      </c>
      <c r="F9121" s="4" t="s">
        <v>916</v>
      </c>
      <c r="G9121" s="4" t="s">
        <v>1448</v>
      </c>
      <c r="H9121" s="30">
        <v>207.16284149985225</v>
      </c>
      <c r="I9121" s="31">
        <v>9.0308353375395694</v>
      </c>
      <c r="J9121" s="4" t="s">
        <v>1440</v>
      </c>
      <c r="K9121" s="4"/>
      <c r="L9121" s="4">
        <v>1</v>
      </c>
      <c r="M9121" s="4" t="s">
        <v>1447</v>
      </c>
      <c r="N9121" s="4"/>
    </row>
    <row r="9122" spans="1:14" hidden="1" x14ac:dyDescent="0.3">
      <c r="A9122" s="4" t="s">
        <v>603</v>
      </c>
      <c r="B9122" s="4">
        <v>69</v>
      </c>
      <c r="C9122" s="4">
        <v>69</v>
      </c>
      <c r="D9122" s="4">
        <v>438</v>
      </c>
      <c r="E9122" s="4" t="s">
        <v>861</v>
      </c>
      <c r="F9122" s="4" t="s">
        <v>918</v>
      </c>
      <c r="G9122" s="4" t="s">
        <v>1448</v>
      </c>
      <c r="H9122" s="30">
        <v>190.98898070978265</v>
      </c>
      <c r="I9122" s="31">
        <v>10.224993884810562</v>
      </c>
      <c r="J9122" s="4" t="s">
        <v>1440</v>
      </c>
      <c r="K9122" s="4"/>
      <c r="L9122" s="4">
        <v>1</v>
      </c>
      <c r="M9122" s="4" t="s">
        <v>1447</v>
      </c>
      <c r="N9122" s="4"/>
    </row>
    <row r="9123" spans="1:14" hidden="1" x14ac:dyDescent="0.3">
      <c r="A9123" s="4" t="s">
        <v>603</v>
      </c>
      <c r="B9123" s="4">
        <v>69</v>
      </c>
      <c r="C9123" s="4">
        <v>69</v>
      </c>
      <c r="D9123" s="4">
        <v>438</v>
      </c>
      <c r="E9123" s="4" t="s">
        <v>861</v>
      </c>
      <c r="F9123" s="4" t="s">
        <v>919</v>
      </c>
      <c r="G9123" s="4" t="s">
        <v>1448</v>
      </c>
      <c r="H9123" s="30">
        <v>207.01955347790729</v>
      </c>
      <c r="I9123" s="31">
        <v>11.679843457767374</v>
      </c>
      <c r="J9123" s="4" t="s">
        <v>1440</v>
      </c>
      <c r="K9123" s="4"/>
      <c r="L9123" s="4">
        <v>1</v>
      </c>
      <c r="M9123" s="4" t="s">
        <v>1447</v>
      </c>
      <c r="N9123" s="4"/>
    </row>
    <row r="9124" spans="1:14" hidden="1" x14ac:dyDescent="0.3">
      <c r="A9124" s="4" t="s">
        <v>603</v>
      </c>
      <c r="B9124" s="4">
        <v>69</v>
      </c>
      <c r="C9124" s="4">
        <v>69</v>
      </c>
      <c r="D9124" s="4">
        <v>438</v>
      </c>
      <c r="E9124" s="4" t="s">
        <v>861</v>
      </c>
      <c r="F9124" s="4" t="s">
        <v>921</v>
      </c>
      <c r="G9124" s="4" t="s">
        <v>1448</v>
      </c>
      <c r="H9124" s="30">
        <v>196.24746226701657</v>
      </c>
      <c r="I9124" s="31">
        <v>8.1541469785862262</v>
      </c>
      <c r="J9124" s="4" t="s">
        <v>1440</v>
      </c>
      <c r="K9124" s="4"/>
      <c r="L9124" s="4">
        <v>1</v>
      </c>
      <c r="M9124" s="4" t="s">
        <v>1447</v>
      </c>
      <c r="N9124" s="4"/>
    </row>
    <row r="9125" spans="1:14" hidden="1" x14ac:dyDescent="0.3">
      <c r="A9125" s="4" t="s">
        <v>603</v>
      </c>
      <c r="B9125" s="4">
        <v>69</v>
      </c>
      <c r="C9125" s="4">
        <v>69</v>
      </c>
      <c r="D9125" s="4">
        <v>438</v>
      </c>
      <c r="E9125" s="4" t="s">
        <v>861</v>
      </c>
      <c r="F9125" s="4" t="s">
        <v>1141</v>
      </c>
      <c r="G9125" s="4" t="s">
        <v>1448</v>
      </c>
      <c r="H9125" s="30">
        <v>180.59736634728182</v>
      </c>
      <c r="I9125" s="31">
        <v>8.4738873082138451</v>
      </c>
      <c r="J9125" s="4" t="s">
        <v>1440</v>
      </c>
      <c r="K9125" s="4"/>
      <c r="L9125" s="4">
        <v>1</v>
      </c>
      <c r="M9125" s="4" t="s">
        <v>1447</v>
      </c>
      <c r="N9125" s="4"/>
    </row>
    <row r="9126" spans="1:14" hidden="1" x14ac:dyDescent="0.3">
      <c r="A9126" s="4" t="s">
        <v>603</v>
      </c>
      <c r="B9126" s="4">
        <v>69</v>
      </c>
      <c r="C9126" s="4">
        <v>69</v>
      </c>
      <c r="D9126" s="4">
        <v>438</v>
      </c>
      <c r="E9126" s="4" t="s">
        <v>861</v>
      </c>
      <c r="F9126" s="4" t="s">
        <v>1142</v>
      </c>
      <c r="G9126" s="4" t="s">
        <v>1448</v>
      </c>
      <c r="H9126" s="30">
        <v>174.73894282492256</v>
      </c>
      <c r="I9126" s="31">
        <v>8.2101447872385034</v>
      </c>
      <c r="J9126" s="4" t="s">
        <v>1440</v>
      </c>
      <c r="K9126" s="4"/>
      <c r="L9126" s="4">
        <v>1</v>
      </c>
      <c r="M9126" s="4" t="s">
        <v>1447</v>
      </c>
      <c r="N9126" s="4"/>
    </row>
    <row r="9127" spans="1:14" hidden="1" x14ac:dyDescent="0.3">
      <c r="A9127" s="4" t="s">
        <v>603</v>
      </c>
      <c r="B9127" s="4">
        <v>69</v>
      </c>
      <c r="C9127" s="4">
        <v>69</v>
      </c>
      <c r="D9127" s="4">
        <v>438</v>
      </c>
      <c r="E9127" s="4" t="s">
        <v>861</v>
      </c>
      <c r="F9127" s="4" t="s">
        <v>1144</v>
      </c>
      <c r="G9127" s="4" t="s">
        <v>1448</v>
      </c>
      <c r="H9127" s="30">
        <v>174.26298922896956</v>
      </c>
      <c r="I9127" s="31">
        <v>8.9116071181710943</v>
      </c>
      <c r="J9127" s="4" t="s">
        <v>1440</v>
      </c>
      <c r="K9127" s="4"/>
      <c r="L9127" s="4">
        <v>1</v>
      </c>
      <c r="M9127" s="4" t="s">
        <v>1447</v>
      </c>
      <c r="N9127" s="4"/>
    </row>
    <row r="9128" spans="1:14" hidden="1" x14ac:dyDescent="0.3">
      <c r="A9128" s="4" t="s">
        <v>603</v>
      </c>
      <c r="B9128" s="4">
        <v>69</v>
      </c>
      <c r="C9128" s="4">
        <v>69</v>
      </c>
      <c r="D9128" s="4">
        <v>438</v>
      </c>
      <c r="E9128" s="4" t="s">
        <v>861</v>
      </c>
      <c r="F9128" s="4" t="s">
        <v>1145</v>
      </c>
      <c r="G9128" s="4" t="s">
        <v>1448</v>
      </c>
      <c r="H9128" s="30">
        <v>144.33261808333069</v>
      </c>
      <c r="I9128" s="31">
        <v>7.0501590389522519</v>
      </c>
      <c r="J9128" s="4" t="s">
        <v>1440</v>
      </c>
      <c r="K9128" s="4"/>
      <c r="L9128" s="4">
        <v>1</v>
      </c>
      <c r="M9128" s="4" t="s">
        <v>1447</v>
      </c>
      <c r="N9128" s="4"/>
    </row>
    <row r="9129" spans="1:14" hidden="1" x14ac:dyDescent="0.3">
      <c r="A9129" s="4" t="s">
        <v>603</v>
      </c>
      <c r="B9129" s="4">
        <v>69</v>
      </c>
      <c r="C9129" s="4">
        <v>69</v>
      </c>
      <c r="D9129" s="4">
        <v>438</v>
      </c>
      <c r="E9129" s="4" t="s">
        <v>861</v>
      </c>
      <c r="F9129" s="4" t="s">
        <v>1146</v>
      </c>
      <c r="G9129" s="4" t="s">
        <v>1448</v>
      </c>
      <c r="H9129" s="30">
        <v>149.22529036622655</v>
      </c>
      <c r="I9129" s="31">
        <v>7.815376026462574</v>
      </c>
      <c r="J9129" s="4" t="s">
        <v>1440</v>
      </c>
      <c r="K9129" s="4"/>
      <c r="L9129" s="4">
        <v>1</v>
      </c>
      <c r="M9129" s="4" t="s">
        <v>1447</v>
      </c>
      <c r="N9129" s="4"/>
    </row>
    <row r="9130" spans="1:14" hidden="1" x14ac:dyDescent="0.3">
      <c r="A9130" s="4" t="s">
        <v>603</v>
      </c>
      <c r="B9130" s="4">
        <v>69</v>
      </c>
      <c r="C9130" s="4">
        <v>69</v>
      </c>
      <c r="D9130" s="4">
        <v>438</v>
      </c>
      <c r="E9130" s="4" t="s">
        <v>861</v>
      </c>
      <c r="F9130" s="4" t="s">
        <v>1148</v>
      </c>
      <c r="G9130" s="4" t="s">
        <v>1448</v>
      </c>
      <c r="H9130" s="30">
        <v>130.28930955603332</v>
      </c>
      <c r="I9130" s="31">
        <v>6.3678713458607685</v>
      </c>
      <c r="J9130" s="4" t="s">
        <v>1440</v>
      </c>
      <c r="K9130" s="4"/>
      <c r="L9130" s="4">
        <v>1</v>
      </c>
      <c r="M9130" s="4" t="s">
        <v>1447</v>
      </c>
      <c r="N9130" s="4"/>
    </row>
    <row r="9131" spans="1:14" hidden="1" x14ac:dyDescent="0.3">
      <c r="A9131" s="4" t="s">
        <v>603</v>
      </c>
      <c r="B9131" s="4">
        <v>69</v>
      </c>
      <c r="C9131" s="4">
        <v>69</v>
      </c>
      <c r="D9131" s="4">
        <v>438</v>
      </c>
      <c r="E9131" s="4" t="s">
        <v>861</v>
      </c>
      <c r="F9131" s="4" t="s">
        <v>1149</v>
      </c>
      <c r="G9131" s="4" t="s">
        <v>1448</v>
      </c>
      <c r="H9131" s="30">
        <v>126.73122136974814</v>
      </c>
      <c r="I9131" s="31">
        <v>7.0724026718601793</v>
      </c>
      <c r="J9131" s="4" t="s">
        <v>1440</v>
      </c>
      <c r="K9131" s="4"/>
      <c r="L9131" s="4">
        <v>1</v>
      </c>
      <c r="M9131" s="4" t="s">
        <v>1447</v>
      </c>
      <c r="N9131" s="4"/>
    </row>
    <row r="9132" spans="1:14" hidden="1" x14ac:dyDescent="0.3">
      <c r="A9132" s="4" t="s">
        <v>603</v>
      </c>
      <c r="B9132" s="4">
        <v>69</v>
      </c>
      <c r="C9132" s="4">
        <v>69</v>
      </c>
      <c r="D9132" s="4">
        <v>438</v>
      </c>
      <c r="E9132" s="4" t="s">
        <v>861</v>
      </c>
      <c r="F9132" s="4" t="s">
        <v>1150</v>
      </c>
      <c r="G9132" s="4" t="s">
        <v>1448</v>
      </c>
      <c r="H9132" s="30">
        <v>115.25544300268024</v>
      </c>
      <c r="I9132" s="31">
        <v>5.7135677220851626</v>
      </c>
      <c r="J9132" s="4" t="s">
        <v>1440</v>
      </c>
      <c r="K9132" s="4"/>
      <c r="L9132" s="4">
        <v>1</v>
      </c>
      <c r="M9132" s="4" t="s">
        <v>1447</v>
      </c>
      <c r="N9132" s="4"/>
    </row>
    <row r="9133" spans="1:14" hidden="1" x14ac:dyDescent="0.3">
      <c r="A9133" s="4" t="s">
        <v>603</v>
      </c>
      <c r="B9133" s="4">
        <v>69</v>
      </c>
      <c r="C9133" s="4">
        <v>69</v>
      </c>
      <c r="D9133" s="4">
        <v>438</v>
      </c>
      <c r="E9133" s="4" t="s">
        <v>861</v>
      </c>
      <c r="F9133" s="4" t="s">
        <v>1152</v>
      </c>
      <c r="G9133" s="4" t="s">
        <v>1448</v>
      </c>
      <c r="H9133" s="30">
        <v>117.1594167574676</v>
      </c>
      <c r="I9133" s="31">
        <v>5.6024983988506962</v>
      </c>
      <c r="J9133" s="4" t="s">
        <v>1440</v>
      </c>
      <c r="K9133" s="4"/>
      <c r="L9133" s="4">
        <v>1</v>
      </c>
      <c r="M9133" s="4" t="s">
        <v>1447</v>
      </c>
      <c r="N9133" s="4"/>
    </row>
    <row r="9134" spans="1:14" hidden="1" x14ac:dyDescent="0.3">
      <c r="A9134" s="4" t="s">
        <v>603</v>
      </c>
      <c r="B9134" s="4">
        <v>69</v>
      </c>
      <c r="C9134" s="4">
        <v>69</v>
      </c>
      <c r="D9134" s="4">
        <v>438</v>
      </c>
      <c r="E9134" s="4" t="s">
        <v>861</v>
      </c>
      <c r="F9134" s="4" t="s">
        <v>1153</v>
      </c>
      <c r="G9134" s="4" t="s">
        <v>1448</v>
      </c>
      <c r="H9134" s="30">
        <v>95.340798520394415</v>
      </c>
      <c r="I9134" s="31">
        <v>5.6042761387987694</v>
      </c>
      <c r="J9134" s="4" t="s">
        <v>1440</v>
      </c>
      <c r="K9134" s="4"/>
      <c r="L9134" s="4">
        <v>1</v>
      </c>
      <c r="M9134" s="4" t="s">
        <v>1447</v>
      </c>
      <c r="N9134" s="4"/>
    </row>
    <row r="9135" spans="1:14" hidden="1" x14ac:dyDescent="0.3">
      <c r="A9135" s="4" t="s">
        <v>603</v>
      </c>
      <c r="B9135" s="4">
        <v>69</v>
      </c>
      <c r="C9135" s="4">
        <v>69</v>
      </c>
      <c r="D9135" s="4">
        <v>438</v>
      </c>
      <c r="E9135" s="4" t="s">
        <v>861</v>
      </c>
      <c r="F9135" s="4" t="s">
        <v>1155</v>
      </c>
      <c r="G9135" s="4" t="s">
        <v>1448</v>
      </c>
      <c r="H9135" s="30">
        <v>96.755774053461096</v>
      </c>
      <c r="I9135" s="31">
        <v>6.0536380969633861</v>
      </c>
      <c r="J9135" s="4" t="s">
        <v>1440</v>
      </c>
      <c r="K9135" s="4"/>
      <c r="L9135" s="4">
        <v>1</v>
      </c>
      <c r="M9135" s="4" t="s">
        <v>1447</v>
      </c>
      <c r="N9135" s="4"/>
    </row>
    <row r="9136" spans="1:14" hidden="1" x14ac:dyDescent="0.3">
      <c r="A9136" s="4" t="s">
        <v>603</v>
      </c>
      <c r="B9136" s="4">
        <v>69</v>
      </c>
      <c r="C9136" s="4">
        <v>69</v>
      </c>
      <c r="D9136" s="4">
        <v>438</v>
      </c>
      <c r="E9136" s="4" t="s">
        <v>861</v>
      </c>
      <c r="F9136" s="4" t="s">
        <v>1157</v>
      </c>
      <c r="G9136" s="4" t="s">
        <v>1448</v>
      </c>
      <c r="H9136" s="30">
        <v>95.976575212292275</v>
      </c>
      <c r="I9136" s="31">
        <v>4.9252360053498219</v>
      </c>
      <c r="J9136" s="4" t="s">
        <v>1440</v>
      </c>
      <c r="K9136" s="4"/>
      <c r="L9136" s="4">
        <v>1</v>
      </c>
      <c r="M9136" s="4" t="s">
        <v>1447</v>
      </c>
      <c r="N9136" s="4"/>
    </row>
    <row r="9137" spans="1:14" hidden="1" x14ac:dyDescent="0.3">
      <c r="A9137" s="4" t="s">
        <v>603</v>
      </c>
      <c r="B9137" s="4">
        <v>69</v>
      </c>
      <c r="C9137" s="4">
        <v>69</v>
      </c>
      <c r="D9137" s="4">
        <v>438</v>
      </c>
      <c r="E9137" s="4" t="s">
        <v>861</v>
      </c>
      <c r="F9137" s="4" t="s">
        <v>1159</v>
      </c>
      <c r="G9137" s="4" t="s">
        <v>1448</v>
      </c>
      <c r="H9137" s="30">
        <v>85.849476703802893</v>
      </c>
      <c r="I9137" s="31">
        <v>5.554945246744623</v>
      </c>
      <c r="J9137" s="4" t="s">
        <v>1440</v>
      </c>
      <c r="K9137" s="4"/>
      <c r="L9137" s="4">
        <v>1</v>
      </c>
      <c r="M9137" s="4" t="s">
        <v>1447</v>
      </c>
      <c r="N9137" s="4"/>
    </row>
    <row r="9138" spans="1:14" hidden="1" x14ac:dyDescent="0.3">
      <c r="A9138" s="4" t="s">
        <v>603</v>
      </c>
      <c r="B9138" s="4">
        <v>69</v>
      </c>
      <c r="C9138" s="4">
        <v>69</v>
      </c>
      <c r="D9138" s="4">
        <v>438</v>
      </c>
      <c r="E9138" s="4" t="s">
        <v>861</v>
      </c>
      <c r="F9138" s="4" t="s">
        <v>1160</v>
      </c>
      <c r="G9138" s="4" t="s">
        <v>1448</v>
      </c>
      <c r="H9138" s="30">
        <v>88.9046493652435</v>
      </c>
      <c r="I9138" s="31">
        <v>4.2228364877954663</v>
      </c>
      <c r="J9138" s="4" t="s">
        <v>1440</v>
      </c>
      <c r="K9138" s="4"/>
      <c r="L9138" s="4">
        <v>1</v>
      </c>
      <c r="M9138" s="4" t="s">
        <v>1447</v>
      </c>
      <c r="N9138" s="4"/>
    </row>
    <row r="9139" spans="1:14" hidden="1" x14ac:dyDescent="0.3">
      <c r="A9139" s="4" t="s">
        <v>603</v>
      </c>
      <c r="B9139" s="4">
        <v>69</v>
      </c>
      <c r="C9139" s="4">
        <v>69</v>
      </c>
      <c r="D9139" s="4">
        <v>438</v>
      </c>
      <c r="E9139" s="4" t="s">
        <v>861</v>
      </c>
      <c r="F9139" s="4" t="s">
        <v>1162</v>
      </c>
      <c r="G9139" s="4" t="s">
        <v>1448</v>
      </c>
      <c r="H9139" s="30">
        <v>75.936046012848777</v>
      </c>
      <c r="I9139" s="31">
        <v>4.0599471994235721</v>
      </c>
      <c r="J9139" s="4" t="s">
        <v>1440</v>
      </c>
      <c r="K9139" s="4"/>
      <c r="L9139" s="4">
        <v>1</v>
      </c>
      <c r="M9139" s="4" t="s">
        <v>1447</v>
      </c>
      <c r="N9139" s="4"/>
    </row>
    <row r="9140" spans="1:14" hidden="1" x14ac:dyDescent="0.3">
      <c r="A9140" s="4" t="s">
        <v>603</v>
      </c>
      <c r="B9140" s="4">
        <v>69</v>
      </c>
      <c r="C9140" s="4">
        <v>69</v>
      </c>
      <c r="D9140" s="4">
        <v>438</v>
      </c>
      <c r="E9140" s="4" t="s">
        <v>861</v>
      </c>
      <c r="F9140" s="4" t="s">
        <v>1164</v>
      </c>
      <c r="G9140" s="4" t="s">
        <v>1448</v>
      </c>
      <c r="H9140" s="30">
        <v>78.526732554370213</v>
      </c>
      <c r="I9140" s="31">
        <v>4.7722931823669441</v>
      </c>
      <c r="J9140" s="4" t="s">
        <v>1440</v>
      </c>
      <c r="K9140" s="4"/>
      <c r="L9140" s="4">
        <v>1</v>
      </c>
      <c r="M9140" s="4" t="s">
        <v>1447</v>
      </c>
      <c r="N9140" s="4"/>
    </row>
    <row r="9141" spans="1:14" hidden="1" x14ac:dyDescent="0.3">
      <c r="A9141" s="4" t="s">
        <v>603</v>
      </c>
      <c r="B9141" s="4">
        <v>69</v>
      </c>
      <c r="C9141" s="4">
        <v>69</v>
      </c>
      <c r="D9141" s="4">
        <v>438</v>
      </c>
      <c r="E9141" s="4" t="s">
        <v>861</v>
      </c>
      <c r="F9141" s="4" t="s">
        <v>1165</v>
      </c>
      <c r="G9141" s="4" t="s">
        <v>1448</v>
      </c>
      <c r="H9141" s="30">
        <v>82.312862591293552</v>
      </c>
      <c r="I9141" s="31">
        <v>4.2267185982448181</v>
      </c>
      <c r="J9141" s="4" t="s">
        <v>1440</v>
      </c>
      <c r="K9141" s="4"/>
      <c r="L9141" s="4">
        <v>1</v>
      </c>
      <c r="M9141" s="4" t="s">
        <v>1447</v>
      </c>
      <c r="N9141" s="4"/>
    </row>
    <row r="9142" spans="1:14" hidden="1" x14ac:dyDescent="0.3">
      <c r="A9142" s="4" t="s">
        <v>603</v>
      </c>
      <c r="B9142" s="4">
        <v>69</v>
      </c>
      <c r="C9142" s="4">
        <v>69</v>
      </c>
      <c r="D9142" s="4">
        <v>438</v>
      </c>
      <c r="E9142" s="4" t="s">
        <v>861</v>
      </c>
      <c r="F9142" s="4" t="s">
        <v>1166</v>
      </c>
      <c r="G9142" s="4" t="s">
        <v>1448</v>
      </c>
      <c r="H9142" s="30">
        <v>72.115652386771373</v>
      </c>
      <c r="I9142" s="31">
        <v>4.0002604295882911</v>
      </c>
      <c r="J9142" s="4" t="s">
        <v>1440</v>
      </c>
      <c r="K9142" s="4"/>
      <c r="L9142" s="4">
        <v>1</v>
      </c>
      <c r="M9142" s="4" t="s">
        <v>1447</v>
      </c>
      <c r="N9142" s="4"/>
    </row>
    <row r="9143" spans="1:14" hidden="1" x14ac:dyDescent="0.3">
      <c r="A9143" s="4" t="s">
        <v>603</v>
      </c>
      <c r="B9143" s="4">
        <v>69</v>
      </c>
      <c r="C9143" s="4">
        <v>69</v>
      </c>
      <c r="D9143" s="4">
        <v>438</v>
      </c>
      <c r="E9143" s="4" t="s">
        <v>861</v>
      </c>
      <c r="F9143" s="4" t="s">
        <v>1167</v>
      </c>
      <c r="G9143" s="4" t="s">
        <v>1448</v>
      </c>
      <c r="H9143" s="30">
        <v>74.391699258230716</v>
      </c>
      <c r="I9143" s="31">
        <v>4.1790071331232026</v>
      </c>
      <c r="J9143" s="4" t="s">
        <v>1440</v>
      </c>
      <c r="K9143" s="4"/>
      <c r="L9143" s="4">
        <v>1</v>
      </c>
      <c r="M9143" s="4" t="s">
        <v>1447</v>
      </c>
      <c r="N9143" s="4"/>
    </row>
    <row r="9144" spans="1:14" hidden="1" x14ac:dyDescent="0.3">
      <c r="A9144" s="4" t="s">
        <v>603</v>
      </c>
      <c r="B9144" s="4">
        <v>69</v>
      </c>
      <c r="C9144" s="4">
        <v>69</v>
      </c>
      <c r="D9144" s="4">
        <v>438</v>
      </c>
      <c r="E9144" s="4" t="s">
        <v>861</v>
      </c>
      <c r="F9144" s="4" t="s">
        <v>922</v>
      </c>
      <c r="G9144" s="4" t="s">
        <v>964</v>
      </c>
      <c r="H9144" s="30">
        <v>223.04985493330148</v>
      </c>
      <c r="I9144" s="31">
        <v>15.424146820868394</v>
      </c>
      <c r="J9144" s="4" t="s">
        <v>1440</v>
      </c>
      <c r="K9144" s="4"/>
      <c r="L9144" s="4">
        <v>1</v>
      </c>
      <c r="M9144" s="4" t="s">
        <v>1447</v>
      </c>
      <c r="N9144" s="4"/>
    </row>
    <row r="9145" spans="1:14" hidden="1" x14ac:dyDescent="0.3">
      <c r="A9145" s="4" t="s">
        <v>603</v>
      </c>
      <c r="B9145" s="4">
        <v>69</v>
      </c>
      <c r="C9145" s="4">
        <v>69</v>
      </c>
      <c r="D9145" s="4">
        <v>438</v>
      </c>
      <c r="E9145" s="4" t="s">
        <v>861</v>
      </c>
      <c r="F9145" s="4" t="s">
        <v>905</v>
      </c>
      <c r="G9145" s="4" t="s">
        <v>964</v>
      </c>
      <c r="H9145" s="30">
        <v>257.82464955477701</v>
      </c>
      <c r="I9145" s="31">
        <v>12.562190709051952</v>
      </c>
      <c r="J9145" s="4" t="s">
        <v>1440</v>
      </c>
      <c r="K9145" s="4"/>
      <c r="L9145" s="4">
        <v>1</v>
      </c>
      <c r="M9145" s="4" t="s">
        <v>1447</v>
      </c>
      <c r="N9145" s="4"/>
    </row>
    <row r="9146" spans="1:14" hidden="1" x14ac:dyDescent="0.3">
      <c r="A9146" s="4" t="s">
        <v>603</v>
      </c>
      <c r="B9146" s="4">
        <v>69</v>
      </c>
      <c r="C9146" s="4">
        <v>69</v>
      </c>
      <c r="D9146" s="4">
        <v>438</v>
      </c>
      <c r="E9146" s="4" t="s">
        <v>861</v>
      </c>
      <c r="F9146" s="4" t="s">
        <v>907</v>
      </c>
      <c r="G9146" s="4" t="s">
        <v>964</v>
      </c>
      <c r="H9146" s="30">
        <v>194.72023256827956</v>
      </c>
      <c r="I9146" s="31">
        <v>12.997529242298629</v>
      </c>
      <c r="J9146" s="4" t="s">
        <v>1440</v>
      </c>
      <c r="K9146" s="4"/>
      <c r="L9146" s="4">
        <v>1</v>
      </c>
      <c r="M9146" s="4" t="s">
        <v>1447</v>
      </c>
      <c r="N9146" s="4"/>
    </row>
    <row r="9147" spans="1:14" hidden="1" x14ac:dyDescent="0.3">
      <c r="A9147" s="4" t="s">
        <v>603</v>
      </c>
      <c r="B9147" s="4">
        <v>69</v>
      </c>
      <c r="C9147" s="4">
        <v>69</v>
      </c>
      <c r="D9147" s="4">
        <v>438</v>
      </c>
      <c r="E9147" s="4" t="s">
        <v>861</v>
      </c>
      <c r="F9147" s="4" t="s">
        <v>912</v>
      </c>
      <c r="G9147" s="4" t="s">
        <v>964</v>
      </c>
      <c r="H9147" s="30">
        <v>184.60106384897168</v>
      </c>
      <c r="I9147" s="31">
        <v>11.831746837456549</v>
      </c>
      <c r="J9147" s="4" t="s">
        <v>1440</v>
      </c>
      <c r="K9147" s="4"/>
      <c r="L9147" s="4">
        <v>1</v>
      </c>
      <c r="M9147" s="4" t="s">
        <v>1447</v>
      </c>
      <c r="N9147" s="4"/>
    </row>
    <row r="9148" spans="1:14" hidden="1" x14ac:dyDescent="0.3">
      <c r="A9148" s="4" t="s">
        <v>603</v>
      </c>
      <c r="B9148" s="4">
        <v>69</v>
      </c>
      <c r="C9148" s="4">
        <v>69</v>
      </c>
      <c r="D9148" s="4">
        <v>438</v>
      </c>
      <c r="E9148" s="4" t="s">
        <v>861</v>
      </c>
      <c r="F9148" s="4" t="s">
        <v>916</v>
      </c>
      <c r="G9148" s="4" t="s">
        <v>964</v>
      </c>
      <c r="H9148" s="30">
        <v>177.16284149985225</v>
      </c>
      <c r="I9148" s="31">
        <v>9.5160909460635903</v>
      </c>
      <c r="J9148" s="4" t="s">
        <v>1440</v>
      </c>
      <c r="K9148" s="4"/>
      <c r="L9148" s="4">
        <v>1</v>
      </c>
      <c r="M9148" s="4" t="s">
        <v>1447</v>
      </c>
      <c r="N9148" s="4"/>
    </row>
    <row r="9149" spans="1:14" hidden="1" x14ac:dyDescent="0.3">
      <c r="A9149" s="4" t="s">
        <v>603</v>
      </c>
      <c r="B9149" s="4">
        <v>69</v>
      </c>
      <c r="C9149" s="4">
        <v>69</v>
      </c>
      <c r="D9149" s="4">
        <v>438</v>
      </c>
      <c r="E9149" s="4" t="s">
        <v>861</v>
      </c>
      <c r="F9149" s="4" t="s">
        <v>918</v>
      </c>
      <c r="G9149" s="4" t="s">
        <v>964</v>
      </c>
      <c r="H9149" s="30">
        <v>160.98898070978265</v>
      </c>
      <c r="I9149" s="31">
        <v>10.656007692584188</v>
      </c>
      <c r="J9149" s="4" t="s">
        <v>1440</v>
      </c>
      <c r="K9149" s="4"/>
      <c r="L9149" s="4">
        <v>1</v>
      </c>
      <c r="M9149" s="4" t="s">
        <v>1447</v>
      </c>
      <c r="N9149" s="4"/>
    </row>
    <row r="9150" spans="1:14" hidden="1" x14ac:dyDescent="0.3">
      <c r="A9150" s="4" t="s">
        <v>603</v>
      </c>
      <c r="B9150" s="4">
        <v>69</v>
      </c>
      <c r="C9150" s="4">
        <v>69</v>
      </c>
      <c r="D9150" s="4">
        <v>438</v>
      </c>
      <c r="E9150" s="4" t="s">
        <v>861</v>
      </c>
      <c r="F9150" s="4" t="s">
        <v>919</v>
      </c>
      <c r="G9150" s="4" t="s">
        <v>964</v>
      </c>
      <c r="H9150" s="30">
        <v>177.01955347790729</v>
      </c>
      <c r="I9150" s="31">
        <v>12.058969408616614</v>
      </c>
      <c r="J9150" s="4" t="s">
        <v>1440</v>
      </c>
      <c r="K9150" s="4"/>
      <c r="L9150" s="4">
        <v>1</v>
      </c>
      <c r="M9150" s="4" t="s">
        <v>1447</v>
      </c>
      <c r="N9150" s="4"/>
    </row>
    <row r="9151" spans="1:14" hidden="1" x14ac:dyDescent="0.3">
      <c r="A9151" s="4" t="s">
        <v>603</v>
      </c>
      <c r="B9151" s="4">
        <v>69</v>
      </c>
      <c r="C9151" s="4">
        <v>69</v>
      </c>
      <c r="D9151" s="4">
        <v>438</v>
      </c>
      <c r="E9151" s="4" t="s">
        <v>861</v>
      </c>
      <c r="F9151" s="4" t="s">
        <v>921</v>
      </c>
      <c r="G9151" s="4" t="s">
        <v>964</v>
      </c>
      <c r="H9151" s="30">
        <v>166.24746226701657</v>
      </c>
      <c r="I9151" s="31">
        <v>8.6885046439756763</v>
      </c>
      <c r="J9151" s="4" t="s">
        <v>1440</v>
      </c>
      <c r="K9151" s="4"/>
      <c r="L9151" s="4">
        <v>1</v>
      </c>
      <c r="M9151" s="4" t="s">
        <v>1447</v>
      </c>
      <c r="N9151" s="4"/>
    </row>
    <row r="9152" spans="1:14" hidden="1" x14ac:dyDescent="0.3">
      <c r="A9152" s="4" t="s">
        <v>603</v>
      </c>
      <c r="B9152" s="4">
        <v>69</v>
      </c>
      <c r="C9152" s="4">
        <v>69</v>
      </c>
      <c r="D9152" s="4">
        <v>438</v>
      </c>
      <c r="E9152" s="4" t="s">
        <v>861</v>
      </c>
      <c r="F9152" s="4" t="s">
        <v>1141</v>
      </c>
      <c r="G9152" s="4" t="s">
        <v>964</v>
      </c>
      <c r="H9152" s="30">
        <v>150.59736634728182</v>
      </c>
      <c r="I9152" s="31">
        <v>8.9892583738764387</v>
      </c>
      <c r="J9152" s="4" t="s">
        <v>1440</v>
      </c>
      <c r="K9152" s="4"/>
      <c r="L9152" s="4">
        <v>1</v>
      </c>
      <c r="M9152" s="4" t="s">
        <v>1447</v>
      </c>
      <c r="N9152" s="4"/>
    </row>
    <row r="9153" spans="1:14" hidden="1" x14ac:dyDescent="0.3">
      <c r="A9153" s="4" t="s">
        <v>603</v>
      </c>
      <c r="B9153" s="4">
        <v>69</v>
      </c>
      <c r="C9153" s="4">
        <v>69</v>
      </c>
      <c r="D9153" s="4">
        <v>438</v>
      </c>
      <c r="E9153" s="4" t="s">
        <v>861</v>
      </c>
      <c r="F9153" s="4" t="s">
        <v>1142</v>
      </c>
      <c r="G9153" s="4" t="s">
        <v>964</v>
      </c>
      <c r="H9153" s="30">
        <v>144.73894282492256</v>
      </c>
      <c r="I9153" s="31">
        <v>8.7410798776478167</v>
      </c>
      <c r="J9153" s="4" t="s">
        <v>1440</v>
      </c>
      <c r="K9153" s="4"/>
      <c r="L9153" s="4">
        <v>1</v>
      </c>
      <c r="M9153" s="4" t="s">
        <v>1447</v>
      </c>
      <c r="N9153" s="4"/>
    </row>
    <row r="9154" spans="1:14" hidden="1" x14ac:dyDescent="0.3">
      <c r="A9154" s="4" t="s">
        <v>603</v>
      </c>
      <c r="B9154" s="4">
        <v>69</v>
      </c>
      <c r="C9154" s="4">
        <v>69</v>
      </c>
      <c r="D9154" s="4">
        <v>438</v>
      </c>
      <c r="E9154" s="4" t="s">
        <v>861</v>
      </c>
      <c r="F9154" s="4" t="s">
        <v>1144</v>
      </c>
      <c r="G9154" s="4" t="s">
        <v>964</v>
      </c>
      <c r="H9154" s="30">
        <v>144.26298922896956</v>
      </c>
      <c r="I9154" s="31">
        <v>9.403017676716221</v>
      </c>
      <c r="J9154" s="4" t="s">
        <v>1440</v>
      </c>
      <c r="K9154" s="4"/>
      <c r="L9154" s="4">
        <v>1</v>
      </c>
      <c r="M9154" s="4" t="s">
        <v>1447</v>
      </c>
      <c r="N9154" s="4"/>
    </row>
    <row r="9155" spans="1:14" hidden="1" x14ac:dyDescent="0.3">
      <c r="A9155" s="4" t="s">
        <v>603</v>
      </c>
      <c r="B9155" s="4">
        <v>69</v>
      </c>
      <c r="C9155" s="4">
        <v>69</v>
      </c>
      <c r="D9155" s="4">
        <v>438</v>
      </c>
      <c r="E9155" s="4" t="s">
        <v>861</v>
      </c>
      <c r="F9155" s="4" t="s">
        <v>1145</v>
      </c>
      <c r="G9155" s="4" t="s">
        <v>964</v>
      </c>
      <c r="H9155" s="30">
        <v>114.33261808333069</v>
      </c>
      <c r="I9155" s="31">
        <v>7.6619020141555021</v>
      </c>
      <c r="J9155" s="4" t="s">
        <v>1440</v>
      </c>
      <c r="K9155" s="4"/>
      <c r="L9155" s="4">
        <v>1</v>
      </c>
      <c r="M9155" s="4" t="s">
        <v>1447</v>
      </c>
      <c r="N9155" s="4"/>
    </row>
    <row r="9156" spans="1:14" hidden="1" x14ac:dyDescent="0.3">
      <c r="A9156" s="4" t="s">
        <v>603</v>
      </c>
      <c r="B9156" s="4">
        <v>69</v>
      </c>
      <c r="C9156" s="4">
        <v>69</v>
      </c>
      <c r="D9156" s="4">
        <v>438</v>
      </c>
      <c r="E9156" s="4" t="s">
        <v>861</v>
      </c>
      <c r="F9156" s="4" t="s">
        <v>1146</v>
      </c>
      <c r="G9156" s="4" t="s">
        <v>964</v>
      </c>
      <c r="H9156" s="30">
        <v>119.22529036622655</v>
      </c>
      <c r="I9156" s="31">
        <v>8.3713859327476907</v>
      </c>
      <c r="J9156" s="4" t="s">
        <v>1440</v>
      </c>
      <c r="K9156" s="4"/>
      <c r="L9156" s="4">
        <v>1</v>
      </c>
      <c r="M9156" s="4" t="s">
        <v>1447</v>
      </c>
      <c r="N9156" s="4"/>
    </row>
    <row r="9157" spans="1:14" hidden="1" x14ac:dyDescent="0.3">
      <c r="A9157" s="4" t="s">
        <v>603</v>
      </c>
      <c r="B9157" s="4">
        <v>69</v>
      </c>
      <c r="C9157" s="4">
        <v>69</v>
      </c>
      <c r="D9157" s="4">
        <v>438</v>
      </c>
      <c r="E9157" s="4" t="s">
        <v>861</v>
      </c>
      <c r="F9157" s="4" t="s">
        <v>1148</v>
      </c>
      <c r="G9157" s="4" t="s">
        <v>964</v>
      </c>
      <c r="H9157" s="30">
        <v>100.28930955603332</v>
      </c>
      <c r="I9157" s="31">
        <v>7.0391608503737597</v>
      </c>
      <c r="J9157" s="4" t="s">
        <v>1440</v>
      </c>
      <c r="K9157" s="4"/>
      <c r="L9157" s="4">
        <v>1</v>
      </c>
      <c r="M9157" s="4" t="s">
        <v>1447</v>
      </c>
      <c r="N9157" s="4"/>
    </row>
    <row r="9158" spans="1:14" hidden="1" x14ac:dyDescent="0.3">
      <c r="A9158" s="4" t="s">
        <v>603</v>
      </c>
      <c r="B9158" s="4">
        <v>69</v>
      </c>
      <c r="C9158" s="4">
        <v>69</v>
      </c>
      <c r="D9158" s="4">
        <v>438</v>
      </c>
      <c r="E9158" s="4" t="s">
        <v>861</v>
      </c>
      <c r="F9158" s="4" t="s">
        <v>1149</v>
      </c>
      <c r="G9158" s="4" t="s">
        <v>964</v>
      </c>
      <c r="H9158" s="30">
        <v>96.731221369748141</v>
      </c>
      <c r="I9158" s="31">
        <v>7.6823746037885323</v>
      </c>
      <c r="J9158" s="4" t="s">
        <v>1440</v>
      </c>
      <c r="K9158" s="4"/>
      <c r="L9158" s="4">
        <v>1</v>
      </c>
      <c r="M9158" s="4" t="s">
        <v>1447</v>
      </c>
      <c r="N9158" s="4"/>
    </row>
    <row r="9159" spans="1:14" hidden="1" x14ac:dyDescent="0.3">
      <c r="A9159" s="4" t="s">
        <v>603</v>
      </c>
      <c r="B9159" s="4">
        <v>69</v>
      </c>
      <c r="C9159" s="4">
        <v>69</v>
      </c>
      <c r="D9159" s="4">
        <v>438</v>
      </c>
      <c r="E9159" s="4" t="s">
        <v>861</v>
      </c>
      <c r="F9159" s="4" t="s">
        <v>1150</v>
      </c>
      <c r="G9159" s="4" t="s">
        <v>964</v>
      </c>
      <c r="H9159" s="30">
        <v>85.255443002680238</v>
      </c>
      <c r="I9159" s="31">
        <v>6.4532825844568</v>
      </c>
      <c r="J9159" s="4" t="s">
        <v>1440</v>
      </c>
      <c r="K9159" s="4"/>
      <c r="L9159" s="4">
        <v>1</v>
      </c>
      <c r="M9159" s="4" t="s">
        <v>1447</v>
      </c>
      <c r="N9159" s="4"/>
    </row>
    <row r="9160" spans="1:14" hidden="1" x14ac:dyDescent="0.3">
      <c r="A9160" s="4" t="s">
        <v>603</v>
      </c>
      <c r="B9160" s="4">
        <v>69</v>
      </c>
      <c r="C9160" s="4">
        <v>69</v>
      </c>
      <c r="D9160" s="4">
        <v>438</v>
      </c>
      <c r="E9160" s="4" t="s">
        <v>861</v>
      </c>
      <c r="F9160" s="4" t="s">
        <v>1152</v>
      </c>
      <c r="G9160" s="4" t="s">
        <v>964</v>
      </c>
      <c r="H9160" s="30">
        <v>87.159416757467596</v>
      </c>
      <c r="I9160" s="31">
        <v>6.3551544677627323</v>
      </c>
      <c r="J9160" s="4" t="s">
        <v>1440</v>
      </c>
      <c r="K9160" s="4"/>
      <c r="L9160" s="4">
        <v>1</v>
      </c>
      <c r="M9160" s="4" t="s">
        <v>1447</v>
      </c>
      <c r="N9160" s="4"/>
    </row>
    <row r="9161" spans="1:14" hidden="1" x14ac:dyDescent="0.3">
      <c r="A9161" s="4" t="s">
        <v>603</v>
      </c>
      <c r="B9161" s="4">
        <v>69</v>
      </c>
      <c r="C9161" s="4">
        <v>69</v>
      </c>
      <c r="D9161" s="4">
        <v>438</v>
      </c>
      <c r="E9161" s="4" t="s">
        <v>861</v>
      </c>
      <c r="F9161" s="4" t="s">
        <v>1153</v>
      </c>
      <c r="G9161" s="4" t="s">
        <v>964</v>
      </c>
      <c r="H9161" s="30">
        <v>65.340798520394415</v>
      </c>
      <c r="I9161" s="31">
        <v>6.3567217211318319</v>
      </c>
      <c r="J9161" s="4" t="s">
        <v>1440</v>
      </c>
      <c r="K9161" s="4"/>
      <c r="L9161" s="4">
        <v>1</v>
      </c>
      <c r="M9161" s="4" t="s">
        <v>1447</v>
      </c>
      <c r="N9161" s="4"/>
    </row>
    <row r="9162" spans="1:14" hidden="1" x14ac:dyDescent="0.3">
      <c r="A9162" s="4" t="s">
        <v>603</v>
      </c>
      <c r="B9162" s="4">
        <v>69</v>
      </c>
      <c r="C9162" s="4">
        <v>69</v>
      </c>
      <c r="D9162" s="4">
        <v>438</v>
      </c>
      <c r="E9162" s="4" t="s">
        <v>861</v>
      </c>
      <c r="F9162" s="4" t="s">
        <v>1155</v>
      </c>
      <c r="G9162" s="4" t="s">
        <v>964</v>
      </c>
      <c r="H9162" s="30">
        <v>66.755774053461096</v>
      </c>
      <c r="I9162" s="31">
        <v>6.7562218886746521</v>
      </c>
      <c r="J9162" s="4" t="s">
        <v>1440</v>
      </c>
      <c r="K9162" s="4"/>
      <c r="L9162" s="4">
        <v>1</v>
      </c>
      <c r="M9162" s="4" t="s">
        <v>1447</v>
      </c>
      <c r="N9162" s="4"/>
    </row>
    <row r="9163" spans="1:14" hidden="1" x14ac:dyDescent="0.3">
      <c r="A9163" s="4" t="s">
        <v>603</v>
      </c>
      <c r="B9163" s="4">
        <v>69</v>
      </c>
      <c r="C9163" s="4">
        <v>69</v>
      </c>
      <c r="D9163" s="4">
        <v>438</v>
      </c>
      <c r="E9163" s="4" t="s">
        <v>861</v>
      </c>
      <c r="F9163" s="4" t="s">
        <v>1157</v>
      </c>
      <c r="G9163" s="4" t="s">
        <v>964</v>
      </c>
      <c r="H9163" s="30">
        <v>65.976575212292275</v>
      </c>
      <c r="I9163" s="31">
        <v>5.7669705832780416</v>
      </c>
      <c r="J9163" s="4" t="s">
        <v>1440</v>
      </c>
      <c r="K9163" s="4"/>
      <c r="L9163" s="4">
        <v>1</v>
      </c>
      <c r="M9163" s="4" t="s">
        <v>1447</v>
      </c>
      <c r="N9163" s="4"/>
    </row>
    <row r="9164" spans="1:14" hidden="1" x14ac:dyDescent="0.3">
      <c r="A9164" s="4" t="s">
        <v>603</v>
      </c>
      <c r="B9164" s="4">
        <v>69</v>
      </c>
      <c r="C9164" s="4">
        <v>69</v>
      </c>
      <c r="D9164" s="4">
        <v>438</v>
      </c>
      <c r="E9164" s="4" t="s">
        <v>861</v>
      </c>
      <c r="F9164" s="4" t="s">
        <v>1159</v>
      </c>
      <c r="G9164" s="4" t="s">
        <v>964</v>
      </c>
      <c r="H9164" s="30">
        <v>55.849476703802893</v>
      </c>
      <c r="I9164" s="31">
        <v>6.3132730571654099</v>
      </c>
      <c r="J9164" s="4" t="s">
        <v>1440</v>
      </c>
      <c r="K9164" s="4"/>
      <c r="L9164" s="4">
        <v>1</v>
      </c>
      <c r="M9164" s="4" t="s">
        <v>1447</v>
      </c>
      <c r="N9164" s="4"/>
    </row>
    <row r="9165" spans="1:14" hidden="1" x14ac:dyDescent="0.3">
      <c r="A9165" s="4" t="s">
        <v>603</v>
      </c>
      <c r="B9165" s="4">
        <v>69</v>
      </c>
      <c r="C9165" s="4">
        <v>69</v>
      </c>
      <c r="D9165" s="4">
        <v>438</v>
      </c>
      <c r="E9165" s="4" t="s">
        <v>861</v>
      </c>
      <c r="F9165" s="4" t="s">
        <v>1160</v>
      </c>
      <c r="G9165" s="4" t="s">
        <v>964</v>
      </c>
      <c r="H9165" s="30">
        <v>58.9046493652435</v>
      </c>
      <c r="I9165" s="31">
        <v>5.179994980948992</v>
      </c>
      <c r="J9165" s="4" t="s">
        <v>1440</v>
      </c>
      <c r="K9165" s="4"/>
      <c r="L9165" s="4">
        <v>1</v>
      </c>
      <c r="M9165" s="4" t="s">
        <v>1447</v>
      </c>
      <c r="N9165" s="4"/>
    </row>
    <row r="9166" spans="1:14" hidden="1" x14ac:dyDescent="0.3">
      <c r="A9166" s="4" t="s">
        <v>603</v>
      </c>
      <c r="B9166" s="4">
        <v>69</v>
      </c>
      <c r="C9166" s="4">
        <v>69</v>
      </c>
      <c r="D9166" s="4">
        <v>438</v>
      </c>
      <c r="E9166" s="4" t="s">
        <v>861</v>
      </c>
      <c r="F9166" s="4" t="s">
        <v>1162</v>
      </c>
      <c r="G9166" s="4" t="s">
        <v>964</v>
      </c>
      <c r="H9166" s="30">
        <v>45.936046012848777</v>
      </c>
      <c r="I9166" s="31">
        <v>5.0480859008249164</v>
      </c>
      <c r="J9166" s="4" t="s">
        <v>1440</v>
      </c>
      <c r="K9166" s="4"/>
      <c r="L9166" s="4">
        <v>1</v>
      </c>
      <c r="M9166" s="4" t="s">
        <v>1447</v>
      </c>
      <c r="N9166" s="4"/>
    </row>
    <row r="9167" spans="1:14" hidden="1" x14ac:dyDescent="0.3">
      <c r="A9167" s="4" t="s">
        <v>603</v>
      </c>
      <c r="B9167" s="4">
        <v>69</v>
      </c>
      <c r="C9167" s="4">
        <v>69</v>
      </c>
      <c r="D9167" s="4">
        <v>438</v>
      </c>
      <c r="E9167" s="4" t="s">
        <v>861</v>
      </c>
      <c r="F9167" s="4" t="s">
        <v>1164</v>
      </c>
      <c r="G9167" s="4" t="s">
        <v>964</v>
      </c>
      <c r="H9167" s="30">
        <v>48.526732554370213</v>
      </c>
      <c r="I9167" s="31">
        <v>5.6369124721309998</v>
      </c>
      <c r="J9167" s="4" t="s">
        <v>1440</v>
      </c>
      <c r="K9167" s="4"/>
      <c r="L9167" s="4">
        <v>1</v>
      </c>
      <c r="M9167" s="4" t="s">
        <v>1447</v>
      </c>
      <c r="N9167" s="4"/>
    </row>
    <row r="9168" spans="1:14" hidden="1" x14ac:dyDescent="0.3">
      <c r="A9168" s="4" t="s">
        <v>603</v>
      </c>
      <c r="B9168" s="4">
        <v>69</v>
      </c>
      <c r="C9168" s="4">
        <v>69</v>
      </c>
      <c r="D9168" s="4">
        <v>438</v>
      </c>
      <c r="E9168" s="4" t="s">
        <v>861</v>
      </c>
      <c r="F9168" s="4" t="s">
        <v>1165</v>
      </c>
      <c r="G9168" s="4" t="s">
        <v>964</v>
      </c>
      <c r="H9168" s="30">
        <v>52.312862591293552</v>
      </c>
      <c r="I9168" s="31">
        <v>5.1831602433986781</v>
      </c>
      <c r="J9168" s="4" t="s">
        <v>1440</v>
      </c>
      <c r="K9168" s="4"/>
      <c r="L9168" s="4">
        <v>1</v>
      </c>
      <c r="M9168" s="4" t="s">
        <v>1447</v>
      </c>
      <c r="N9168" s="4"/>
    </row>
    <row r="9169" spans="1:14" hidden="1" x14ac:dyDescent="0.3">
      <c r="A9169" s="4" t="s">
        <v>603</v>
      </c>
      <c r="B9169" s="4">
        <v>69</v>
      </c>
      <c r="C9169" s="4">
        <v>69</v>
      </c>
      <c r="D9169" s="4">
        <v>438</v>
      </c>
      <c r="E9169" s="4" t="s">
        <v>861</v>
      </c>
      <c r="F9169" s="4" t="s">
        <v>1166</v>
      </c>
      <c r="G9169" s="4" t="s">
        <v>964</v>
      </c>
      <c r="H9169" s="30">
        <v>42.115652386771373</v>
      </c>
      <c r="I9169" s="31">
        <v>5.0002083461121796</v>
      </c>
      <c r="J9169" s="4" t="s">
        <v>1440</v>
      </c>
      <c r="K9169" s="4"/>
      <c r="L9169" s="4">
        <v>1</v>
      </c>
      <c r="M9169" s="4" t="s">
        <v>1447</v>
      </c>
      <c r="N9169" s="4"/>
    </row>
    <row r="9170" spans="1:14" hidden="1" x14ac:dyDescent="0.3">
      <c r="A9170" s="4" t="s">
        <v>603</v>
      </c>
      <c r="B9170" s="4">
        <v>69</v>
      </c>
      <c r="C9170" s="4">
        <v>69</v>
      </c>
      <c r="D9170" s="4">
        <v>438</v>
      </c>
      <c r="E9170" s="4" t="s">
        <v>861</v>
      </c>
      <c r="F9170" s="4" t="s">
        <v>1167</v>
      </c>
      <c r="G9170" s="4" t="s">
        <v>964</v>
      </c>
      <c r="H9170" s="30">
        <v>44.391699258230716</v>
      </c>
      <c r="I9170" s="31">
        <v>5.1443270326345516</v>
      </c>
      <c r="J9170" s="4" t="s">
        <v>1440</v>
      </c>
      <c r="K9170" s="4"/>
      <c r="L9170" s="4">
        <v>1</v>
      </c>
      <c r="M9170" s="4" t="s">
        <v>1447</v>
      </c>
      <c r="N9170" s="4"/>
    </row>
    <row r="9171" spans="1:14" hidden="1" x14ac:dyDescent="0.3">
      <c r="A9171" s="42" t="s">
        <v>602</v>
      </c>
      <c r="B9171" s="42">
        <v>79</v>
      </c>
      <c r="C9171" s="42">
        <v>79</v>
      </c>
      <c r="D9171" s="5">
        <v>438</v>
      </c>
      <c r="E9171" s="4" t="s">
        <v>861</v>
      </c>
      <c r="F9171" s="4" t="s">
        <v>922</v>
      </c>
      <c r="G9171" s="4" t="s">
        <v>857</v>
      </c>
      <c r="H9171" s="30">
        <v>21.551999999999996</v>
      </c>
      <c r="I9171" s="4"/>
      <c r="J9171" s="4" t="s">
        <v>1505</v>
      </c>
      <c r="K9171" s="4"/>
      <c r="L9171" s="4">
        <v>1</v>
      </c>
      <c r="M9171" s="4" t="s">
        <v>1506</v>
      </c>
      <c r="N9171" s="4" t="s">
        <v>1507</v>
      </c>
    </row>
    <row r="9172" spans="1:14" hidden="1" x14ac:dyDescent="0.3">
      <c r="A9172" s="42" t="s">
        <v>602</v>
      </c>
      <c r="B9172" s="42">
        <v>79</v>
      </c>
      <c r="C9172" s="42">
        <v>79</v>
      </c>
      <c r="D9172" s="5">
        <v>438</v>
      </c>
      <c r="E9172" s="4" t="s">
        <v>861</v>
      </c>
      <c r="F9172" s="4" t="s">
        <v>904</v>
      </c>
      <c r="G9172" s="4" t="s">
        <v>857</v>
      </c>
      <c r="H9172" s="30">
        <v>22.681999999999999</v>
      </c>
      <c r="I9172" s="4"/>
      <c r="J9172" s="4" t="s">
        <v>1505</v>
      </c>
      <c r="K9172" s="4"/>
      <c r="L9172" s="4">
        <v>1</v>
      </c>
      <c r="M9172" s="4" t="s">
        <v>1506</v>
      </c>
      <c r="N9172" s="4" t="s">
        <v>1507</v>
      </c>
    </row>
    <row r="9173" spans="1:14" hidden="1" x14ac:dyDescent="0.3">
      <c r="A9173" s="42" t="s">
        <v>602</v>
      </c>
      <c r="B9173" s="42">
        <v>79</v>
      </c>
      <c r="C9173" s="42">
        <v>79</v>
      </c>
      <c r="D9173" s="5">
        <v>438</v>
      </c>
      <c r="E9173" s="4" t="s">
        <v>861</v>
      </c>
      <c r="F9173" s="4" t="s">
        <v>905</v>
      </c>
      <c r="G9173" s="4" t="s">
        <v>857</v>
      </c>
      <c r="H9173" s="30">
        <v>19.198</v>
      </c>
      <c r="I9173" s="4"/>
      <c r="J9173" s="4" t="s">
        <v>1505</v>
      </c>
      <c r="K9173" s="4"/>
      <c r="L9173" s="4">
        <v>1</v>
      </c>
      <c r="M9173" s="4" t="s">
        <v>1506</v>
      </c>
      <c r="N9173" s="4" t="s">
        <v>1507</v>
      </c>
    </row>
    <row r="9174" spans="1:14" hidden="1" x14ac:dyDescent="0.3">
      <c r="A9174" s="42" t="s">
        <v>602</v>
      </c>
      <c r="B9174" s="42">
        <v>79</v>
      </c>
      <c r="C9174" s="42">
        <v>79</v>
      </c>
      <c r="D9174" s="5">
        <v>438</v>
      </c>
      <c r="E9174" s="4" t="s">
        <v>861</v>
      </c>
      <c r="F9174" s="4" t="s">
        <v>906</v>
      </c>
      <c r="G9174" s="4" t="s">
        <v>857</v>
      </c>
      <c r="H9174" s="30">
        <v>17.376000000000001</v>
      </c>
      <c r="I9174" s="4"/>
      <c r="J9174" s="4" t="s">
        <v>1505</v>
      </c>
      <c r="K9174" s="4"/>
      <c r="L9174" s="4">
        <v>1</v>
      </c>
      <c r="M9174" s="4" t="s">
        <v>1506</v>
      </c>
      <c r="N9174" s="4" t="s">
        <v>1507</v>
      </c>
    </row>
    <row r="9175" spans="1:14" hidden="1" x14ac:dyDescent="0.3">
      <c r="A9175" s="42" t="s">
        <v>602</v>
      </c>
      <c r="B9175" s="42">
        <v>79</v>
      </c>
      <c r="C9175" s="42">
        <v>79</v>
      </c>
      <c r="D9175" s="5">
        <v>438</v>
      </c>
      <c r="E9175" s="4" t="s">
        <v>861</v>
      </c>
      <c r="F9175" s="4" t="s">
        <v>903</v>
      </c>
      <c r="G9175" s="4" t="s">
        <v>857</v>
      </c>
      <c r="H9175" s="30">
        <v>14.693999999999997</v>
      </c>
      <c r="I9175" s="4"/>
      <c r="J9175" s="4" t="s">
        <v>1505</v>
      </c>
      <c r="K9175" s="4"/>
      <c r="L9175" s="4">
        <v>1</v>
      </c>
      <c r="M9175" s="4" t="s">
        <v>1506</v>
      </c>
      <c r="N9175" s="4" t="s">
        <v>1507</v>
      </c>
    </row>
    <row r="9176" spans="1:14" hidden="1" x14ac:dyDescent="0.3">
      <c r="A9176" s="42" t="s">
        <v>602</v>
      </c>
      <c r="B9176" s="42">
        <v>79</v>
      </c>
      <c r="C9176" s="42">
        <v>79</v>
      </c>
      <c r="D9176" s="5">
        <v>438</v>
      </c>
      <c r="E9176" s="4" t="s">
        <v>861</v>
      </c>
      <c r="F9176" s="43" t="s">
        <v>904</v>
      </c>
      <c r="G9176" s="4" t="s">
        <v>853</v>
      </c>
      <c r="H9176" s="30">
        <v>0.99</v>
      </c>
      <c r="I9176" s="44"/>
      <c r="J9176" s="4" t="s">
        <v>856</v>
      </c>
      <c r="K9176" s="4"/>
      <c r="L9176" s="25">
        <v>1</v>
      </c>
      <c r="M9176" s="4" t="s">
        <v>1503</v>
      </c>
      <c r="N9176" s="4" t="s">
        <v>1504</v>
      </c>
    </row>
    <row r="9177" spans="1:14" hidden="1" x14ac:dyDescent="0.3">
      <c r="A9177" s="42" t="s">
        <v>602</v>
      </c>
      <c r="B9177" s="42">
        <v>79</v>
      </c>
      <c r="C9177" s="42">
        <v>79</v>
      </c>
      <c r="D9177" s="5">
        <v>438</v>
      </c>
      <c r="E9177" s="4" t="s">
        <v>861</v>
      </c>
      <c r="F9177" s="43" t="s">
        <v>905</v>
      </c>
      <c r="G9177" s="4" t="s">
        <v>853</v>
      </c>
      <c r="H9177" s="30">
        <v>0</v>
      </c>
      <c r="I9177" s="44"/>
      <c r="J9177" s="4" t="s">
        <v>856</v>
      </c>
      <c r="K9177" s="4"/>
      <c r="L9177" s="25">
        <v>1</v>
      </c>
      <c r="M9177" s="4" t="s">
        <v>1503</v>
      </c>
      <c r="N9177" s="4" t="s">
        <v>1504</v>
      </c>
    </row>
    <row r="9178" spans="1:14" hidden="1" x14ac:dyDescent="0.3">
      <c r="A9178" s="42" t="s">
        <v>602</v>
      </c>
      <c r="B9178" s="42">
        <v>79</v>
      </c>
      <c r="C9178" s="42">
        <v>79</v>
      </c>
      <c r="D9178" s="5">
        <v>438</v>
      </c>
      <c r="E9178" s="4" t="s">
        <v>861</v>
      </c>
      <c r="F9178" s="43" t="s">
        <v>906</v>
      </c>
      <c r="G9178" s="4" t="s">
        <v>853</v>
      </c>
      <c r="H9178" s="30">
        <v>1.43</v>
      </c>
      <c r="I9178" s="44"/>
      <c r="J9178" s="4" t="s">
        <v>856</v>
      </c>
      <c r="K9178" s="4"/>
      <c r="L9178" s="25">
        <v>1</v>
      </c>
      <c r="M9178" s="4" t="s">
        <v>1503</v>
      </c>
      <c r="N9178" s="4" t="s">
        <v>1504</v>
      </c>
    </row>
    <row r="9179" spans="1:14" hidden="1" x14ac:dyDescent="0.3">
      <c r="A9179" s="42" t="s">
        <v>602</v>
      </c>
      <c r="B9179" s="42">
        <v>79</v>
      </c>
      <c r="C9179" s="42">
        <v>79</v>
      </c>
      <c r="D9179" s="5">
        <v>438</v>
      </c>
      <c r="E9179" s="4" t="s">
        <v>861</v>
      </c>
      <c r="F9179" s="43" t="s">
        <v>903</v>
      </c>
      <c r="G9179" s="4" t="s">
        <v>853</v>
      </c>
      <c r="H9179" s="30">
        <v>4.84</v>
      </c>
      <c r="I9179" s="44"/>
      <c r="J9179" s="4" t="s">
        <v>856</v>
      </c>
      <c r="K9179" s="4"/>
      <c r="L9179" s="25">
        <v>1</v>
      </c>
      <c r="M9179" s="4" t="s">
        <v>1503</v>
      </c>
      <c r="N9179" s="4" t="s">
        <v>1504</v>
      </c>
    </row>
    <row r="9180" spans="1:14" hidden="1" x14ac:dyDescent="0.3">
      <c r="A9180" s="5" t="s">
        <v>603</v>
      </c>
      <c r="B9180" s="5">
        <v>69</v>
      </c>
      <c r="C9180" s="5">
        <v>69</v>
      </c>
      <c r="D9180" s="5">
        <v>439</v>
      </c>
      <c r="E9180" s="4" t="s">
        <v>876</v>
      </c>
      <c r="F9180" s="4" t="s">
        <v>876</v>
      </c>
      <c r="G9180" s="4" t="s">
        <v>972</v>
      </c>
      <c r="H9180" s="4">
        <v>40</v>
      </c>
      <c r="I9180" s="4"/>
      <c r="J9180" s="4" t="s">
        <v>973</v>
      </c>
      <c r="K9180" s="4"/>
      <c r="L9180" s="4">
        <v>1</v>
      </c>
      <c r="M9180" s="4" t="s">
        <v>1100</v>
      </c>
      <c r="N9180" s="4"/>
    </row>
    <row r="9181" spans="1:14" hidden="1" x14ac:dyDescent="0.3">
      <c r="A9181" s="5" t="s">
        <v>603</v>
      </c>
      <c r="B9181" s="5">
        <v>69</v>
      </c>
      <c r="C9181" s="5">
        <v>69</v>
      </c>
      <c r="D9181" s="5">
        <v>439</v>
      </c>
      <c r="E9181" s="4" t="s">
        <v>876</v>
      </c>
      <c r="F9181" s="4" t="s">
        <v>876</v>
      </c>
      <c r="G9181" s="4" t="s">
        <v>1441</v>
      </c>
      <c r="H9181" s="4">
        <v>10</v>
      </c>
      <c r="I9181" s="4"/>
      <c r="J9181" s="4" t="s">
        <v>973</v>
      </c>
      <c r="K9181" s="4"/>
      <c r="L9181" s="4">
        <v>1</v>
      </c>
      <c r="M9181" s="4" t="s">
        <v>1100</v>
      </c>
      <c r="N9181" s="4"/>
    </row>
    <row r="9182" spans="1:14" hidden="1" x14ac:dyDescent="0.3">
      <c r="A9182" s="5" t="s">
        <v>603</v>
      </c>
      <c r="B9182" s="5">
        <v>69</v>
      </c>
      <c r="C9182" s="5">
        <v>69</v>
      </c>
      <c r="D9182" s="5">
        <v>439</v>
      </c>
      <c r="E9182" s="4" t="s">
        <v>876</v>
      </c>
      <c r="F9182" s="4" t="s">
        <v>876</v>
      </c>
      <c r="G9182" s="4" t="s">
        <v>969</v>
      </c>
      <c r="H9182" s="4">
        <v>28700</v>
      </c>
      <c r="I9182" s="4">
        <v>330</v>
      </c>
      <c r="J9182" s="4" t="s">
        <v>974</v>
      </c>
      <c r="K9182" s="4"/>
      <c r="L9182" s="4">
        <v>1</v>
      </c>
      <c r="M9182" s="4" t="s">
        <v>1100</v>
      </c>
      <c r="N9182" s="4"/>
    </row>
    <row r="9183" spans="1:14" hidden="1" x14ac:dyDescent="0.3">
      <c r="A9183" s="4" t="s">
        <v>603</v>
      </c>
      <c r="B9183" s="4">
        <v>69</v>
      </c>
      <c r="C9183" s="4">
        <v>69</v>
      </c>
      <c r="D9183" s="4">
        <v>439</v>
      </c>
      <c r="E9183" s="4" t="s">
        <v>861</v>
      </c>
      <c r="F9183" s="4" t="s">
        <v>922</v>
      </c>
      <c r="G9183" s="4" t="s">
        <v>958</v>
      </c>
      <c r="H9183" s="30">
        <v>0.64846611890534156</v>
      </c>
      <c r="I9183" s="4"/>
      <c r="J9183" s="4" t="s">
        <v>1449</v>
      </c>
      <c r="K9183" s="4"/>
      <c r="L9183" s="4">
        <v>1</v>
      </c>
      <c r="M9183" s="4" t="s">
        <v>1447</v>
      </c>
      <c r="N9183" s="4"/>
    </row>
    <row r="9184" spans="1:14" hidden="1" x14ac:dyDescent="0.3">
      <c r="A9184" s="4" t="s">
        <v>603</v>
      </c>
      <c r="B9184" s="4">
        <v>69</v>
      </c>
      <c r="C9184" s="4">
        <v>69</v>
      </c>
      <c r="D9184" s="4">
        <v>439</v>
      </c>
      <c r="E9184" s="4" t="s">
        <v>861</v>
      </c>
      <c r="F9184" s="4" t="s">
        <v>904</v>
      </c>
      <c r="G9184" s="4" t="s">
        <v>958</v>
      </c>
      <c r="H9184" s="30">
        <v>0.66070635066273298</v>
      </c>
      <c r="I9184" s="4"/>
      <c r="J9184" s="4" t="s">
        <v>1449</v>
      </c>
      <c r="K9184" s="4"/>
      <c r="L9184" s="4">
        <v>1</v>
      </c>
      <c r="M9184" s="4" t="s">
        <v>1447</v>
      </c>
      <c r="N9184" s="4"/>
    </row>
    <row r="9185" spans="1:14" hidden="1" x14ac:dyDescent="0.3">
      <c r="A9185" s="4" t="s">
        <v>603</v>
      </c>
      <c r="B9185" s="4">
        <v>69</v>
      </c>
      <c r="C9185" s="4">
        <v>69</v>
      </c>
      <c r="D9185" s="4">
        <v>439</v>
      </c>
      <c r="E9185" s="4" t="s">
        <v>861</v>
      </c>
      <c r="F9185" s="4" t="s">
        <v>905</v>
      </c>
      <c r="G9185" s="4" t="s">
        <v>958</v>
      </c>
      <c r="H9185" s="30">
        <v>0.63679884349113491</v>
      </c>
      <c r="I9185" s="4"/>
      <c r="J9185" s="4" t="s">
        <v>1449</v>
      </c>
      <c r="K9185" s="4"/>
      <c r="L9185" s="4">
        <v>1</v>
      </c>
      <c r="M9185" s="4" t="s">
        <v>1447</v>
      </c>
      <c r="N9185" s="4"/>
    </row>
    <row r="9186" spans="1:14" hidden="1" x14ac:dyDescent="0.3">
      <c r="A9186" s="4" t="s">
        <v>603</v>
      </c>
      <c r="B9186" s="4">
        <v>69</v>
      </c>
      <c r="C9186" s="4">
        <v>69</v>
      </c>
      <c r="D9186" s="4">
        <v>439</v>
      </c>
      <c r="E9186" s="4" t="s">
        <v>861</v>
      </c>
      <c r="F9186" s="4" t="s">
        <v>906</v>
      </c>
      <c r="G9186" s="4" t="s">
        <v>958</v>
      </c>
      <c r="H9186" s="30">
        <v>0.61977074523411813</v>
      </c>
      <c r="I9186" s="4"/>
      <c r="J9186" s="4" t="s">
        <v>1449</v>
      </c>
      <c r="K9186" s="4"/>
      <c r="L9186" s="4">
        <v>1</v>
      </c>
      <c r="M9186" s="4" t="s">
        <v>1447</v>
      </c>
      <c r="N9186" s="4"/>
    </row>
    <row r="9187" spans="1:14" hidden="1" x14ac:dyDescent="0.3">
      <c r="A9187" s="4" t="s">
        <v>603</v>
      </c>
      <c r="B9187" s="4">
        <v>69</v>
      </c>
      <c r="C9187" s="4">
        <v>69</v>
      </c>
      <c r="D9187" s="4">
        <v>439</v>
      </c>
      <c r="E9187" s="4" t="s">
        <v>861</v>
      </c>
      <c r="F9187" s="4" t="s">
        <v>903</v>
      </c>
      <c r="G9187" s="4" t="s">
        <v>958</v>
      </c>
      <c r="H9187" s="30">
        <v>0.61997449778834846</v>
      </c>
      <c r="I9187" s="4"/>
      <c r="J9187" s="4" t="s">
        <v>1449</v>
      </c>
      <c r="K9187" s="4"/>
      <c r="L9187" s="4">
        <v>1</v>
      </c>
      <c r="M9187" s="4" t="s">
        <v>1447</v>
      </c>
      <c r="N9187" s="4"/>
    </row>
    <row r="9188" spans="1:14" hidden="1" x14ac:dyDescent="0.3">
      <c r="A9188" s="4" t="s">
        <v>603</v>
      </c>
      <c r="B9188" s="4">
        <v>69</v>
      </c>
      <c r="C9188" s="4">
        <v>69</v>
      </c>
      <c r="D9188" s="4">
        <v>439</v>
      </c>
      <c r="E9188" s="4" t="s">
        <v>861</v>
      </c>
      <c r="F9188" s="4" t="s">
        <v>907</v>
      </c>
      <c r="G9188" s="4" t="s">
        <v>958</v>
      </c>
      <c r="H9188" s="30">
        <v>0.68020452449411373</v>
      </c>
      <c r="I9188" s="4"/>
      <c r="J9188" s="4" t="s">
        <v>1449</v>
      </c>
      <c r="K9188" s="4"/>
      <c r="L9188" s="4">
        <v>1</v>
      </c>
      <c r="M9188" s="4" t="s">
        <v>1447</v>
      </c>
      <c r="N9188" s="4"/>
    </row>
    <row r="9189" spans="1:14" hidden="1" x14ac:dyDescent="0.3">
      <c r="A9189" s="4" t="s">
        <v>603</v>
      </c>
      <c r="B9189" s="4">
        <v>69</v>
      </c>
      <c r="C9189" s="4">
        <v>69</v>
      </c>
      <c r="D9189" s="4">
        <v>439</v>
      </c>
      <c r="E9189" s="4" t="s">
        <v>861</v>
      </c>
      <c r="F9189" s="4" t="s">
        <v>908</v>
      </c>
      <c r="G9189" s="4" t="s">
        <v>958</v>
      </c>
      <c r="H9189" s="30">
        <v>0.70230586773476833</v>
      </c>
      <c r="I9189" s="4"/>
      <c r="J9189" s="4" t="s">
        <v>1449</v>
      </c>
      <c r="K9189" s="4"/>
      <c r="L9189" s="4">
        <v>1</v>
      </c>
      <c r="M9189" s="4" t="s">
        <v>1447</v>
      </c>
      <c r="N9189" s="4"/>
    </row>
    <row r="9190" spans="1:14" hidden="1" x14ac:dyDescent="0.3">
      <c r="A9190" s="4" t="s">
        <v>603</v>
      </c>
      <c r="B9190" s="4">
        <v>69</v>
      </c>
      <c r="C9190" s="4">
        <v>69</v>
      </c>
      <c r="D9190" s="4">
        <v>439</v>
      </c>
      <c r="E9190" s="4" t="s">
        <v>861</v>
      </c>
      <c r="F9190" s="4" t="s">
        <v>909</v>
      </c>
      <c r="G9190" s="4" t="s">
        <v>958</v>
      </c>
      <c r="H9190" s="30">
        <v>0.67530281284635352</v>
      </c>
      <c r="I9190" s="4"/>
      <c r="J9190" s="4" t="s">
        <v>1449</v>
      </c>
      <c r="K9190" s="4"/>
      <c r="L9190" s="4">
        <v>1</v>
      </c>
      <c r="M9190" s="4" t="s">
        <v>1447</v>
      </c>
      <c r="N9190" s="4"/>
    </row>
    <row r="9191" spans="1:14" hidden="1" x14ac:dyDescent="0.3">
      <c r="A9191" s="4" t="s">
        <v>603</v>
      </c>
      <c r="B9191" s="4">
        <v>69</v>
      </c>
      <c r="C9191" s="4">
        <v>69</v>
      </c>
      <c r="D9191" s="4">
        <v>439</v>
      </c>
      <c r="E9191" s="4" t="s">
        <v>861</v>
      </c>
      <c r="F9191" s="4" t="s">
        <v>910</v>
      </c>
      <c r="G9191" s="4" t="s">
        <v>958</v>
      </c>
      <c r="H9191" s="30">
        <v>0.69301190034834137</v>
      </c>
      <c r="I9191" s="4"/>
      <c r="J9191" s="4" t="s">
        <v>1449</v>
      </c>
      <c r="K9191" s="4"/>
      <c r="L9191" s="4">
        <v>1</v>
      </c>
      <c r="M9191" s="4" t="s">
        <v>1447</v>
      </c>
      <c r="N9191" s="4"/>
    </row>
    <row r="9192" spans="1:14" hidden="1" x14ac:dyDescent="0.3">
      <c r="A9192" s="4" t="s">
        <v>603</v>
      </c>
      <c r="B9192" s="4">
        <v>69</v>
      </c>
      <c r="C9192" s="4">
        <v>69</v>
      </c>
      <c r="D9192" s="4">
        <v>439</v>
      </c>
      <c r="E9192" s="4" t="s">
        <v>861</v>
      </c>
      <c r="F9192" s="4" t="s">
        <v>911</v>
      </c>
      <c r="G9192" s="4" t="s">
        <v>958</v>
      </c>
      <c r="H9192" s="30">
        <v>0.71592773077829874</v>
      </c>
      <c r="I9192" s="4"/>
      <c r="J9192" s="4" t="s">
        <v>1449</v>
      </c>
      <c r="K9192" s="4"/>
      <c r="L9192" s="4">
        <v>1</v>
      </c>
      <c r="M9192" s="4" t="s">
        <v>1447</v>
      </c>
      <c r="N9192" s="4"/>
    </row>
    <row r="9193" spans="1:14" hidden="1" x14ac:dyDescent="0.3">
      <c r="A9193" s="4" t="s">
        <v>603</v>
      </c>
      <c r="B9193" s="4">
        <v>69</v>
      </c>
      <c r="C9193" s="4">
        <v>69</v>
      </c>
      <c r="D9193" s="4">
        <v>439</v>
      </c>
      <c r="E9193" s="4" t="s">
        <v>861</v>
      </c>
      <c r="F9193" s="4" t="s">
        <v>912</v>
      </c>
      <c r="G9193" s="4" t="s">
        <v>958</v>
      </c>
      <c r="H9193" s="30">
        <v>0.73904573524802464</v>
      </c>
      <c r="I9193" s="4"/>
      <c r="J9193" s="4" t="s">
        <v>1449</v>
      </c>
      <c r="K9193" s="4"/>
      <c r="L9193" s="4">
        <v>1</v>
      </c>
      <c r="M9193" s="4" t="s">
        <v>1447</v>
      </c>
      <c r="N9193" s="4"/>
    </row>
    <row r="9194" spans="1:14" hidden="1" x14ac:dyDescent="0.3">
      <c r="A9194" s="4" t="s">
        <v>603</v>
      </c>
      <c r="B9194" s="4">
        <v>69</v>
      </c>
      <c r="C9194" s="4">
        <v>69</v>
      </c>
      <c r="D9194" s="4">
        <v>439</v>
      </c>
      <c r="E9194" s="4" t="s">
        <v>861</v>
      </c>
      <c r="F9194" s="4" t="s">
        <v>913</v>
      </c>
      <c r="G9194" s="4" t="s">
        <v>958</v>
      </c>
      <c r="H9194" s="30">
        <v>0.75839834080345347</v>
      </c>
      <c r="I9194" s="4"/>
      <c r="J9194" s="4" t="s">
        <v>1449</v>
      </c>
      <c r="K9194" s="4"/>
      <c r="L9194" s="4">
        <v>1</v>
      </c>
      <c r="M9194" s="4" t="s">
        <v>1447</v>
      </c>
      <c r="N9194" s="4"/>
    </row>
    <row r="9195" spans="1:14" hidden="1" x14ac:dyDescent="0.3">
      <c r="A9195" s="4" t="s">
        <v>603</v>
      </c>
      <c r="B9195" s="4">
        <v>69</v>
      </c>
      <c r="C9195" s="4">
        <v>69</v>
      </c>
      <c r="D9195" s="4">
        <v>439</v>
      </c>
      <c r="E9195" s="4" t="s">
        <v>861</v>
      </c>
      <c r="F9195" s="4" t="s">
        <v>914</v>
      </c>
      <c r="G9195" s="4" t="s">
        <v>958</v>
      </c>
      <c r="H9195" s="30">
        <v>0.79156424889361987</v>
      </c>
      <c r="I9195" s="4"/>
      <c r="J9195" s="4" t="s">
        <v>1449</v>
      </c>
      <c r="K9195" s="4"/>
      <c r="L9195" s="4">
        <v>1</v>
      </c>
      <c r="M9195" s="4" t="s">
        <v>1447</v>
      </c>
      <c r="N9195" s="4"/>
    </row>
    <row r="9196" spans="1:14" hidden="1" x14ac:dyDescent="0.3">
      <c r="A9196" s="4" t="s">
        <v>603</v>
      </c>
      <c r="B9196" s="4">
        <v>69</v>
      </c>
      <c r="C9196" s="4">
        <v>69</v>
      </c>
      <c r="D9196" s="4">
        <v>439</v>
      </c>
      <c r="E9196" s="4" t="s">
        <v>861</v>
      </c>
      <c r="F9196" s="4" t="s">
        <v>915</v>
      </c>
      <c r="G9196" s="4" t="s">
        <v>958</v>
      </c>
      <c r="H9196" s="30">
        <v>0.77187961054012855</v>
      </c>
      <c r="I9196" s="4"/>
      <c r="J9196" s="4" t="s">
        <v>1449</v>
      </c>
      <c r="K9196" s="4"/>
      <c r="L9196" s="4">
        <v>1</v>
      </c>
      <c r="M9196" s="4" t="s">
        <v>1447</v>
      </c>
      <c r="N9196" s="4"/>
    </row>
    <row r="9197" spans="1:14" hidden="1" x14ac:dyDescent="0.3">
      <c r="A9197" s="4" t="s">
        <v>603</v>
      </c>
      <c r="B9197" s="4">
        <v>69</v>
      </c>
      <c r="C9197" s="4">
        <v>69</v>
      </c>
      <c r="D9197" s="4">
        <v>439</v>
      </c>
      <c r="E9197" s="4" t="s">
        <v>861</v>
      </c>
      <c r="F9197" s="4" t="s">
        <v>916</v>
      </c>
      <c r="G9197" s="4" t="s">
        <v>958</v>
      </c>
      <c r="H9197" s="30">
        <v>0.76384860961723355</v>
      </c>
      <c r="I9197" s="4"/>
      <c r="J9197" s="4" t="s">
        <v>1449</v>
      </c>
      <c r="K9197" s="4"/>
      <c r="L9197" s="4">
        <v>1</v>
      </c>
      <c r="M9197" s="4" t="s">
        <v>1447</v>
      </c>
      <c r="N9197" s="4"/>
    </row>
    <row r="9198" spans="1:14" hidden="1" x14ac:dyDescent="0.3">
      <c r="A9198" s="4" t="s">
        <v>603</v>
      </c>
      <c r="B9198" s="4">
        <v>69</v>
      </c>
      <c r="C9198" s="4">
        <v>69</v>
      </c>
      <c r="D9198" s="4">
        <v>439</v>
      </c>
      <c r="E9198" s="4" t="s">
        <v>861</v>
      </c>
      <c r="F9198" s="4" t="s">
        <v>917</v>
      </c>
      <c r="G9198" s="4" t="s">
        <v>958</v>
      </c>
      <c r="H9198" s="30">
        <v>0.72795234792355001</v>
      </c>
      <c r="I9198" s="4"/>
      <c r="J9198" s="4" t="s">
        <v>1449</v>
      </c>
      <c r="K9198" s="4"/>
      <c r="L9198" s="4">
        <v>1</v>
      </c>
      <c r="M9198" s="4" t="s">
        <v>1447</v>
      </c>
      <c r="N9198" s="4"/>
    </row>
    <row r="9199" spans="1:14" hidden="1" x14ac:dyDescent="0.3">
      <c r="A9199" s="4" t="s">
        <v>603</v>
      </c>
      <c r="B9199" s="4">
        <v>69</v>
      </c>
      <c r="C9199" s="4">
        <v>69</v>
      </c>
      <c r="D9199" s="4">
        <v>439</v>
      </c>
      <c r="E9199" s="4" t="s">
        <v>861</v>
      </c>
      <c r="F9199" s="4" t="s">
        <v>918</v>
      </c>
      <c r="G9199" s="4" t="s">
        <v>958</v>
      </c>
      <c r="H9199" s="30">
        <v>0.77225171425036276</v>
      </c>
      <c r="I9199" s="4"/>
      <c r="J9199" s="4" t="s">
        <v>1449</v>
      </c>
      <c r="K9199" s="4"/>
      <c r="L9199" s="4">
        <v>1</v>
      </c>
      <c r="M9199" s="4" t="s">
        <v>1447</v>
      </c>
      <c r="N9199" s="4"/>
    </row>
    <row r="9200" spans="1:14" hidden="1" x14ac:dyDescent="0.3">
      <c r="A9200" s="4" t="s">
        <v>603</v>
      </c>
      <c r="B9200" s="4">
        <v>69</v>
      </c>
      <c r="C9200" s="4">
        <v>69</v>
      </c>
      <c r="D9200" s="4">
        <v>439</v>
      </c>
      <c r="E9200" s="4" t="s">
        <v>861</v>
      </c>
      <c r="F9200" s="4" t="s">
        <v>919</v>
      </c>
      <c r="G9200" s="4" t="s">
        <v>958</v>
      </c>
      <c r="H9200" s="30">
        <v>0.76100488414665579</v>
      </c>
      <c r="I9200" s="4"/>
      <c r="J9200" s="4" t="s">
        <v>1449</v>
      </c>
      <c r="K9200" s="4"/>
      <c r="L9200" s="4">
        <v>1</v>
      </c>
      <c r="M9200" s="4" t="s">
        <v>1447</v>
      </c>
      <c r="N9200" s="4"/>
    </row>
    <row r="9201" spans="1:14" hidden="1" x14ac:dyDescent="0.3">
      <c r="A9201" s="4" t="s">
        <v>603</v>
      </c>
      <c r="B9201" s="4">
        <v>69</v>
      </c>
      <c r="C9201" s="4">
        <v>69</v>
      </c>
      <c r="D9201" s="4">
        <v>439</v>
      </c>
      <c r="E9201" s="4" t="s">
        <v>861</v>
      </c>
      <c r="F9201" s="4" t="s">
        <v>920</v>
      </c>
      <c r="G9201" s="4" t="s">
        <v>958</v>
      </c>
      <c r="H9201" s="30">
        <v>0.79131461957139149</v>
      </c>
      <c r="I9201" s="4"/>
      <c r="J9201" s="4" t="s">
        <v>1449</v>
      </c>
      <c r="K9201" s="4"/>
      <c r="L9201" s="4">
        <v>1</v>
      </c>
      <c r="M9201" s="4" t="s">
        <v>1447</v>
      </c>
      <c r="N9201" s="4"/>
    </row>
    <row r="9202" spans="1:14" hidden="1" x14ac:dyDescent="0.3">
      <c r="A9202" s="4" t="s">
        <v>603</v>
      </c>
      <c r="B9202" s="4">
        <v>69</v>
      </c>
      <c r="C9202" s="4">
        <v>69</v>
      </c>
      <c r="D9202" s="4">
        <v>439</v>
      </c>
      <c r="E9202" s="4" t="s">
        <v>861</v>
      </c>
      <c r="F9202" s="4" t="s">
        <v>921</v>
      </c>
      <c r="G9202" s="4" t="s">
        <v>958</v>
      </c>
      <c r="H9202" s="30">
        <v>0.8049315863648957</v>
      </c>
      <c r="I9202" s="4"/>
      <c r="J9202" s="4" t="s">
        <v>1449</v>
      </c>
      <c r="K9202" s="4"/>
      <c r="L9202" s="4">
        <v>1</v>
      </c>
      <c r="M9202" s="4" t="s">
        <v>1447</v>
      </c>
      <c r="N9202" s="4"/>
    </row>
    <row r="9203" spans="1:14" hidden="1" x14ac:dyDescent="0.3">
      <c r="A9203" s="4" t="s">
        <v>603</v>
      </c>
      <c r="B9203" s="4">
        <v>69</v>
      </c>
      <c r="C9203" s="4">
        <v>69</v>
      </c>
      <c r="D9203" s="4">
        <v>439</v>
      </c>
      <c r="E9203" s="4" t="s">
        <v>861</v>
      </c>
      <c r="F9203" s="4" t="s">
        <v>1134</v>
      </c>
      <c r="G9203" s="4" t="s">
        <v>958</v>
      </c>
      <c r="H9203" s="30">
        <v>0.80679177674303959</v>
      </c>
      <c r="I9203" s="4"/>
      <c r="J9203" s="4" t="s">
        <v>1449</v>
      </c>
      <c r="K9203" s="4"/>
      <c r="L9203" s="4">
        <v>1</v>
      </c>
      <c r="M9203" s="4" t="s">
        <v>1447</v>
      </c>
      <c r="N9203" s="4"/>
    </row>
    <row r="9204" spans="1:14" hidden="1" x14ac:dyDescent="0.3">
      <c r="A9204" s="4" t="s">
        <v>603</v>
      </c>
      <c r="B9204" s="4">
        <v>69</v>
      </c>
      <c r="C9204" s="4">
        <v>69</v>
      </c>
      <c r="D9204" s="4">
        <v>439</v>
      </c>
      <c r="E9204" s="4" t="s">
        <v>861</v>
      </c>
      <c r="F9204" s="4" t="s">
        <v>1141</v>
      </c>
      <c r="G9204" s="4" t="s">
        <v>958</v>
      </c>
      <c r="H9204" s="30">
        <v>0.76390453907526445</v>
      </c>
      <c r="I9204" s="4"/>
      <c r="J9204" s="4" t="s">
        <v>1449</v>
      </c>
      <c r="K9204" s="4"/>
      <c r="L9204" s="4">
        <v>1</v>
      </c>
      <c r="M9204" s="4" t="s">
        <v>1447</v>
      </c>
      <c r="N9204" s="4"/>
    </row>
    <row r="9205" spans="1:14" hidden="1" x14ac:dyDescent="0.3">
      <c r="A9205" s="4" t="s">
        <v>603</v>
      </c>
      <c r="B9205" s="4">
        <v>69</v>
      </c>
      <c r="C9205" s="4">
        <v>69</v>
      </c>
      <c r="D9205" s="4">
        <v>439</v>
      </c>
      <c r="E9205" s="4" t="s">
        <v>861</v>
      </c>
      <c r="F9205" s="4" t="s">
        <v>1142</v>
      </c>
      <c r="G9205" s="4" t="s">
        <v>958</v>
      </c>
      <c r="H9205" s="30">
        <v>0.77303192970737034</v>
      </c>
      <c r="I9205" s="4"/>
      <c r="J9205" s="4" t="s">
        <v>1449</v>
      </c>
      <c r="K9205" s="4"/>
      <c r="L9205" s="4">
        <v>1</v>
      </c>
      <c r="M9205" s="4" t="s">
        <v>1447</v>
      </c>
      <c r="N9205" s="4"/>
    </row>
    <row r="9206" spans="1:14" hidden="1" x14ac:dyDescent="0.3">
      <c r="A9206" s="4" t="s">
        <v>603</v>
      </c>
      <c r="B9206" s="4">
        <v>69</v>
      </c>
      <c r="C9206" s="4">
        <v>69</v>
      </c>
      <c r="D9206" s="4">
        <v>439</v>
      </c>
      <c r="E9206" s="4" t="s">
        <v>861</v>
      </c>
      <c r="F9206" s="4" t="s">
        <v>1143</v>
      </c>
      <c r="G9206" s="4" t="s">
        <v>958</v>
      </c>
      <c r="H9206" s="30">
        <v>0.78597691851614215</v>
      </c>
      <c r="I9206" s="4"/>
      <c r="J9206" s="4" t="s">
        <v>1449</v>
      </c>
      <c r="K9206" s="4"/>
      <c r="L9206" s="4">
        <v>1</v>
      </c>
      <c r="M9206" s="4" t="s">
        <v>1447</v>
      </c>
      <c r="N9206" s="4"/>
    </row>
    <row r="9207" spans="1:14" hidden="1" x14ac:dyDescent="0.3">
      <c r="A9207" s="4" t="s">
        <v>603</v>
      </c>
      <c r="B9207" s="4">
        <v>69</v>
      </c>
      <c r="C9207" s="4">
        <v>69</v>
      </c>
      <c r="D9207" s="4">
        <v>439</v>
      </c>
      <c r="E9207" s="4" t="s">
        <v>861</v>
      </c>
      <c r="F9207" s="4" t="s">
        <v>1144</v>
      </c>
      <c r="G9207" s="4" t="s">
        <v>958</v>
      </c>
      <c r="H9207" s="30">
        <v>0.77511160896962605</v>
      </c>
      <c r="I9207" s="4"/>
      <c r="J9207" s="4" t="s">
        <v>1449</v>
      </c>
      <c r="K9207" s="4"/>
      <c r="L9207" s="4">
        <v>1</v>
      </c>
      <c r="M9207" s="4" t="s">
        <v>1447</v>
      </c>
      <c r="N9207" s="4"/>
    </row>
    <row r="9208" spans="1:14" hidden="1" x14ac:dyDescent="0.3">
      <c r="A9208" s="4" t="s">
        <v>603</v>
      </c>
      <c r="B9208" s="4">
        <v>69</v>
      </c>
      <c r="C9208" s="4">
        <v>69</v>
      </c>
      <c r="D9208" s="4">
        <v>439</v>
      </c>
      <c r="E9208" s="4" t="s">
        <v>861</v>
      </c>
      <c r="F9208" s="4" t="s">
        <v>1135</v>
      </c>
      <c r="G9208" s="4" t="s">
        <v>958</v>
      </c>
      <c r="H9208" s="30">
        <v>0.81563533666494392</v>
      </c>
      <c r="I9208" s="4"/>
      <c r="J9208" s="4" t="s">
        <v>1449</v>
      </c>
      <c r="K9208" s="4"/>
      <c r="L9208" s="4">
        <v>1</v>
      </c>
      <c r="M9208" s="4" t="s">
        <v>1447</v>
      </c>
      <c r="N9208" s="4"/>
    </row>
    <row r="9209" spans="1:14" hidden="1" x14ac:dyDescent="0.3">
      <c r="A9209" s="4" t="s">
        <v>603</v>
      </c>
      <c r="B9209" s="4">
        <v>69</v>
      </c>
      <c r="C9209" s="4">
        <v>69</v>
      </c>
      <c r="D9209" s="4">
        <v>439</v>
      </c>
      <c r="E9209" s="4" t="s">
        <v>861</v>
      </c>
      <c r="F9209" s="4" t="s">
        <v>1145</v>
      </c>
      <c r="G9209" s="4" t="s">
        <v>958</v>
      </c>
      <c r="H9209" s="30">
        <v>0.82586345544107498</v>
      </c>
      <c r="I9209" s="4"/>
      <c r="J9209" s="4" t="s">
        <v>1449</v>
      </c>
      <c r="K9209" s="4"/>
      <c r="L9209" s="4">
        <v>1</v>
      </c>
      <c r="M9209" s="4" t="s">
        <v>1447</v>
      </c>
      <c r="N9209" s="4"/>
    </row>
    <row r="9210" spans="1:14" hidden="1" x14ac:dyDescent="0.3">
      <c r="A9210" s="4" t="s">
        <v>603</v>
      </c>
      <c r="B9210" s="4">
        <v>69</v>
      </c>
      <c r="C9210" s="4">
        <v>69</v>
      </c>
      <c r="D9210" s="4">
        <v>439</v>
      </c>
      <c r="E9210" s="4" t="s">
        <v>861</v>
      </c>
      <c r="F9210" s="4" t="s">
        <v>1146</v>
      </c>
      <c r="G9210" s="4" t="s">
        <v>958</v>
      </c>
      <c r="H9210" s="30">
        <v>0.83816865061656842</v>
      </c>
      <c r="I9210" s="4"/>
      <c r="J9210" s="4" t="s">
        <v>1449</v>
      </c>
      <c r="K9210" s="4"/>
      <c r="L9210" s="4">
        <v>1</v>
      </c>
      <c r="M9210" s="4" t="s">
        <v>1447</v>
      </c>
      <c r="N9210" s="4"/>
    </row>
    <row r="9211" spans="1:14" hidden="1" x14ac:dyDescent="0.3">
      <c r="A9211" s="4" t="s">
        <v>603</v>
      </c>
      <c r="B9211" s="4">
        <v>69</v>
      </c>
      <c r="C9211" s="4">
        <v>69</v>
      </c>
      <c r="D9211" s="4">
        <v>439</v>
      </c>
      <c r="E9211" s="4" t="s">
        <v>861</v>
      </c>
      <c r="F9211" s="4" t="s">
        <v>1147</v>
      </c>
      <c r="G9211" s="4" t="s">
        <v>958</v>
      </c>
      <c r="H9211" s="30">
        <v>0.80618395650314012</v>
      </c>
      <c r="I9211" s="4"/>
      <c r="J9211" s="4" t="s">
        <v>1449</v>
      </c>
      <c r="K9211" s="4"/>
      <c r="L9211" s="4">
        <v>1</v>
      </c>
      <c r="M9211" s="4" t="s">
        <v>1447</v>
      </c>
      <c r="N9211" s="4"/>
    </row>
    <row r="9212" spans="1:14" hidden="1" x14ac:dyDescent="0.3">
      <c r="A9212" s="4" t="s">
        <v>603</v>
      </c>
      <c r="B9212" s="4">
        <v>69</v>
      </c>
      <c r="C9212" s="4">
        <v>69</v>
      </c>
      <c r="D9212" s="4">
        <v>439</v>
      </c>
      <c r="E9212" s="4" t="s">
        <v>861</v>
      </c>
      <c r="F9212" s="4" t="s">
        <v>1148</v>
      </c>
      <c r="G9212" s="4" t="s">
        <v>958</v>
      </c>
      <c r="H9212" s="30">
        <v>0.80606961453291071</v>
      </c>
      <c r="I9212" s="4"/>
      <c r="J9212" s="4" t="s">
        <v>1449</v>
      </c>
      <c r="K9212" s="4"/>
      <c r="L9212" s="4">
        <v>1</v>
      </c>
      <c r="M9212" s="4" t="s">
        <v>1447</v>
      </c>
      <c r="N9212" s="4"/>
    </row>
    <row r="9213" spans="1:14" hidden="1" x14ac:dyDescent="0.3">
      <c r="A9213" s="4" t="s">
        <v>603</v>
      </c>
      <c r="B9213" s="4">
        <v>69</v>
      </c>
      <c r="C9213" s="4">
        <v>69</v>
      </c>
      <c r="D9213" s="4">
        <v>439</v>
      </c>
      <c r="E9213" s="4" t="s">
        <v>861</v>
      </c>
      <c r="F9213" s="4" t="s">
        <v>1136</v>
      </c>
      <c r="G9213" s="4" t="s">
        <v>958</v>
      </c>
      <c r="H9213" s="30">
        <v>0.84181268869192782</v>
      </c>
      <c r="I9213" s="4"/>
      <c r="J9213" s="4" t="s">
        <v>1449</v>
      </c>
      <c r="K9213" s="4"/>
      <c r="L9213" s="4">
        <v>1</v>
      </c>
      <c r="M9213" s="4" t="s">
        <v>1447</v>
      </c>
      <c r="N9213" s="4"/>
    </row>
    <row r="9214" spans="1:14" hidden="1" x14ac:dyDescent="0.3">
      <c r="A9214" s="4" t="s">
        <v>603</v>
      </c>
      <c r="B9214" s="4">
        <v>69</v>
      </c>
      <c r="C9214" s="4">
        <v>69</v>
      </c>
      <c r="D9214" s="4">
        <v>439</v>
      </c>
      <c r="E9214" s="4" t="s">
        <v>861</v>
      </c>
      <c r="F9214" s="4" t="s">
        <v>1149</v>
      </c>
      <c r="G9214" s="4" t="s">
        <v>958</v>
      </c>
      <c r="H9214" s="30">
        <v>0.85715024620766689</v>
      </c>
      <c r="I9214" s="4"/>
      <c r="J9214" s="4" t="s">
        <v>1449</v>
      </c>
      <c r="K9214" s="4"/>
      <c r="L9214" s="4">
        <v>1</v>
      </c>
      <c r="M9214" s="4" t="s">
        <v>1447</v>
      </c>
      <c r="N9214" s="4"/>
    </row>
    <row r="9215" spans="1:14" hidden="1" x14ac:dyDescent="0.3">
      <c r="A9215" s="4" t="s">
        <v>603</v>
      </c>
      <c r="B9215" s="4">
        <v>69</v>
      </c>
      <c r="C9215" s="4">
        <v>69</v>
      </c>
      <c r="D9215" s="4">
        <v>439</v>
      </c>
      <c r="E9215" s="4" t="s">
        <v>861</v>
      </c>
      <c r="F9215" s="4" t="s">
        <v>1150</v>
      </c>
      <c r="G9215" s="4" t="s">
        <v>958</v>
      </c>
      <c r="H9215" s="30">
        <v>0.82761105716887617</v>
      </c>
      <c r="I9215" s="4"/>
      <c r="J9215" s="4" t="s">
        <v>1449</v>
      </c>
      <c r="K9215" s="4"/>
      <c r="L9215" s="4">
        <v>1</v>
      </c>
      <c r="M9215" s="4" t="s">
        <v>1447</v>
      </c>
      <c r="N9215" s="4"/>
    </row>
    <row r="9216" spans="1:14" hidden="1" x14ac:dyDescent="0.3">
      <c r="A9216" s="4" t="s">
        <v>603</v>
      </c>
      <c r="B9216" s="4">
        <v>69</v>
      </c>
      <c r="C9216" s="4">
        <v>69</v>
      </c>
      <c r="D9216" s="4">
        <v>439</v>
      </c>
      <c r="E9216" s="4" t="s">
        <v>861</v>
      </c>
      <c r="F9216" s="4" t="s">
        <v>1151</v>
      </c>
      <c r="G9216" s="4" t="s">
        <v>958</v>
      </c>
      <c r="H9216" s="30">
        <v>0.83505508807867956</v>
      </c>
      <c r="I9216" s="4"/>
      <c r="J9216" s="4" t="s">
        <v>1449</v>
      </c>
      <c r="K9216" s="4"/>
      <c r="L9216" s="4">
        <v>1</v>
      </c>
      <c r="M9216" s="4" t="s">
        <v>1447</v>
      </c>
      <c r="N9216" s="4"/>
    </row>
    <row r="9217" spans="1:14" hidden="1" x14ac:dyDescent="0.3">
      <c r="A9217" s="4" t="s">
        <v>603</v>
      </c>
      <c r="B9217" s="4">
        <v>69</v>
      </c>
      <c r="C9217" s="4">
        <v>69</v>
      </c>
      <c r="D9217" s="4">
        <v>439</v>
      </c>
      <c r="E9217" s="4" t="s">
        <v>861</v>
      </c>
      <c r="F9217" s="4" t="s">
        <v>1152</v>
      </c>
      <c r="G9217" s="4" t="s">
        <v>958</v>
      </c>
      <c r="H9217" s="30">
        <v>0.84504669980507707</v>
      </c>
      <c r="I9217" s="4"/>
      <c r="J9217" s="4" t="s">
        <v>1449</v>
      </c>
      <c r="K9217" s="4"/>
      <c r="L9217" s="4">
        <v>1</v>
      </c>
      <c r="M9217" s="4" t="s">
        <v>1447</v>
      </c>
      <c r="N9217" s="4"/>
    </row>
    <row r="9218" spans="1:14" hidden="1" x14ac:dyDescent="0.3">
      <c r="A9218" s="4" t="s">
        <v>603</v>
      </c>
      <c r="B9218" s="4">
        <v>69</v>
      </c>
      <c r="C9218" s="4">
        <v>69</v>
      </c>
      <c r="D9218" s="4">
        <v>439</v>
      </c>
      <c r="E9218" s="4" t="s">
        <v>861</v>
      </c>
      <c r="F9218" s="4" t="s">
        <v>1137</v>
      </c>
      <c r="G9218" s="4" t="s">
        <v>958</v>
      </c>
      <c r="H9218" s="30">
        <v>0.84679751017452864</v>
      </c>
      <c r="I9218" s="4"/>
      <c r="J9218" s="4" t="s">
        <v>1449</v>
      </c>
      <c r="K9218" s="4"/>
      <c r="L9218" s="4">
        <v>1</v>
      </c>
      <c r="M9218" s="4" t="s">
        <v>1447</v>
      </c>
      <c r="N9218" s="4"/>
    </row>
    <row r="9219" spans="1:14" hidden="1" x14ac:dyDescent="0.3">
      <c r="A9219" s="4" t="s">
        <v>603</v>
      </c>
      <c r="B9219" s="4">
        <v>69</v>
      </c>
      <c r="C9219" s="4">
        <v>69</v>
      </c>
      <c r="D9219" s="4">
        <v>439</v>
      </c>
      <c r="E9219" s="4" t="s">
        <v>861</v>
      </c>
      <c r="F9219" s="4" t="s">
        <v>1153</v>
      </c>
      <c r="G9219" s="4" t="s">
        <v>958</v>
      </c>
      <c r="H9219" s="30">
        <v>0.83389921948401591</v>
      </c>
      <c r="I9219" s="4"/>
      <c r="J9219" s="4" t="s">
        <v>1449</v>
      </c>
      <c r="K9219" s="4"/>
      <c r="L9219" s="4">
        <v>1</v>
      </c>
      <c r="M9219" s="4" t="s">
        <v>1447</v>
      </c>
      <c r="N9219" s="4"/>
    </row>
    <row r="9220" spans="1:14" hidden="1" x14ac:dyDescent="0.3">
      <c r="A9220" s="4" t="s">
        <v>603</v>
      </c>
      <c r="B9220" s="4">
        <v>69</v>
      </c>
      <c r="C9220" s="4">
        <v>69</v>
      </c>
      <c r="D9220" s="4">
        <v>439</v>
      </c>
      <c r="E9220" s="4" t="s">
        <v>861</v>
      </c>
      <c r="F9220" s="4" t="s">
        <v>1155</v>
      </c>
      <c r="G9220" s="4" t="s">
        <v>958</v>
      </c>
      <c r="H9220" s="30">
        <v>0.85017730116665502</v>
      </c>
      <c r="I9220" s="4"/>
      <c r="J9220" s="4" t="s">
        <v>1449</v>
      </c>
      <c r="K9220" s="4"/>
      <c r="L9220" s="4">
        <v>1</v>
      </c>
      <c r="M9220" s="4" t="s">
        <v>1447</v>
      </c>
      <c r="N9220" s="4"/>
    </row>
    <row r="9221" spans="1:14" hidden="1" x14ac:dyDescent="0.3">
      <c r="A9221" s="4" t="s">
        <v>603</v>
      </c>
      <c r="B9221" s="4">
        <v>69</v>
      </c>
      <c r="C9221" s="4">
        <v>69</v>
      </c>
      <c r="D9221" s="4">
        <v>439</v>
      </c>
      <c r="E9221" s="4" t="s">
        <v>861</v>
      </c>
      <c r="F9221" s="4" t="s">
        <v>1156</v>
      </c>
      <c r="G9221" s="4" t="s">
        <v>958</v>
      </c>
      <c r="H9221" s="30">
        <v>0.88107849217072665</v>
      </c>
      <c r="I9221" s="4"/>
      <c r="J9221" s="4" t="s">
        <v>1449</v>
      </c>
      <c r="K9221" s="4"/>
      <c r="L9221" s="4">
        <v>1</v>
      </c>
      <c r="M9221" s="4" t="s">
        <v>1447</v>
      </c>
      <c r="N9221" s="4"/>
    </row>
    <row r="9222" spans="1:14" hidden="1" x14ac:dyDescent="0.3">
      <c r="A9222" s="4" t="s">
        <v>603</v>
      </c>
      <c r="B9222" s="4">
        <v>69</v>
      </c>
      <c r="C9222" s="4">
        <v>69</v>
      </c>
      <c r="D9222" s="4">
        <v>439</v>
      </c>
      <c r="E9222" s="4" t="s">
        <v>861</v>
      </c>
      <c r="F9222" s="4" t="s">
        <v>1157</v>
      </c>
      <c r="G9222" s="4" t="s">
        <v>958</v>
      </c>
      <c r="H9222" s="30">
        <v>0.88209386320697725</v>
      </c>
      <c r="I9222" s="4"/>
      <c r="J9222" s="4" t="s">
        <v>1449</v>
      </c>
      <c r="K9222" s="4"/>
      <c r="L9222" s="4">
        <v>1</v>
      </c>
      <c r="M9222" s="4" t="s">
        <v>1447</v>
      </c>
      <c r="N9222" s="4"/>
    </row>
    <row r="9223" spans="1:14" hidden="1" x14ac:dyDescent="0.3">
      <c r="A9223" s="4" t="s">
        <v>603</v>
      </c>
      <c r="B9223" s="4">
        <v>69</v>
      </c>
      <c r="C9223" s="4">
        <v>69</v>
      </c>
      <c r="D9223" s="4">
        <v>439</v>
      </c>
      <c r="E9223" s="4" t="s">
        <v>861</v>
      </c>
      <c r="F9223" s="4" t="s">
        <v>1158</v>
      </c>
      <c r="G9223" s="4" t="s">
        <v>958</v>
      </c>
      <c r="H9223" s="30">
        <v>0.85711016656841299</v>
      </c>
      <c r="I9223" s="4"/>
      <c r="J9223" s="4" t="s">
        <v>1449</v>
      </c>
      <c r="K9223" s="4"/>
      <c r="L9223" s="4">
        <v>1</v>
      </c>
      <c r="M9223" s="4" t="s">
        <v>1447</v>
      </c>
      <c r="N9223" s="4"/>
    </row>
    <row r="9224" spans="1:14" hidden="1" x14ac:dyDescent="0.3">
      <c r="A9224" s="4" t="s">
        <v>603</v>
      </c>
      <c r="B9224" s="4">
        <v>69</v>
      </c>
      <c r="C9224" s="4">
        <v>69</v>
      </c>
      <c r="D9224" s="4">
        <v>439</v>
      </c>
      <c r="E9224" s="4" t="s">
        <v>861</v>
      </c>
      <c r="F9224" s="4" t="s">
        <v>1159</v>
      </c>
      <c r="G9224" s="4" t="s">
        <v>958</v>
      </c>
      <c r="H9224" s="30">
        <v>0.89560048927386104</v>
      </c>
      <c r="I9224" s="4"/>
      <c r="J9224" s="4" t="s">
        <v>1449</v>
      </c>
      <c r="K9224" s="4"/>
      <c r="L9224" s="4">
        <v>1</v>
      </c>
      <c r="M9224" s="4" t="s">
        <v>1447</v>
      </c>
      <c r="N9224" s="4"/>
    </row>
    <row r="9225" spans="1:14" hidden="1" x14ac:dyDescent="0.3">
      <c r="A9225" s="4" t="s">
        <v>603</v>
      </c>
      <c r="B9225" s="4">
        <v>69</v>
      </c>
      <c r="C9225" s="4">
        <v>69</v>
      </c>
      <c r="D9225" s="4">
        <v>439</v>
      </c>
      <c r="E9225" s="4" t="s">
        <v>861</v>
      </c>
      <c r="F9225" s="4" t="s">
        <v>1160</v>
      </c>
      <c r="G9225" s="4" t="s">
        <v>958</v>
      </c>
      <c r="H9225" s="30">
        <v>0.88797189634552853</v>
      </c>
      <c r="I9225" s="4"/>
      <c r="J9225" s="4" t="s">
        <v>1449</v>
      </c>
      <c r="K9225" s="4"/>
      <c r="L9225" s="4">
        <v>1</v>
      </c>
      <c r="M9225" s="4" t="s">
        <v>1447</v>
      </c>
      <c r="N9225" s="4"/>
    </row>
    <row r="9226" spans="1:14" hidden="1" x14ac:dyDescent="0.3">
      <c r="A9226" s="4" t="s">
        <v>603</v>
      </c>
      <c r="B9226" s="4">
        <v>69</v>
      </c>
      <c r="C9226" s="4">
        <v>69</v>
      </c>
      <c r="D9226" s="4">
        <v>439</v>
      </c>
      <c r="E9226" s="4" t="s">
        <v>861</v>
      </c>
      <c r="F9226" s="4" t="s">
        <v>1161</v>
      </c>
      <c r="G9226" s="4" t="s">
        <v>958</v>
      </c>
      <c r="H9226" s="30">
        <v>0.88274917981077083</v>
      </c>
      <c r="I9226" s="4"/>
      <c r="J9226" s="4" t="s">
        <v>1449</v>
      </c>
      <c r="K9226" s="4"/>
      <c r="L9226" s="4">
        <v>1</v>
      </c>
      <c r="M9226" s="4" t="s">
        <v>1447</v>
      </c>
      <c r="N9226" s="4"/>
    </row>
    <row r="9227" spans="1:14" hidden="1" x14ac:dyDescent="0.3">
      <c r="A9227" s="4" t="s">
        <v>603</v>
      </c>
      <c r="B9227" s="4">
        <v>69</v>
      </c>
      <c r="C9227" s="4">
        <v>69</v>
      </c>
      <c r="D9227" s="4">
        <v>439</v>
      </c>
      <c r="E9227" s="4" t="s">
        <v>861</v>
      </c>
      <c r="F9227" s="4" t="s">
        <v>1162</v>
      </c>
      <c r="G9227" s="4" t="s">
        <v>958</v>
      </c>
      <c r="H9227" s="30">
        <v>0.88027573603408371</v>
      </c>
      <c r="I9227" s="4"/>
      <c r="J9227" s="4" t="s">
        <v>1449</v>
      </c>
      <c r="K9227" s="4"/>
      <c r="L9227" s="4">
        <v>1</v>
      </c>
      <c r="M9227" s="4" t="s">
        <v>1447</v>
      </c>
      <c r="N9227" s="4"/>
    </row>
    <row r="9228" spans="1:14" hidden="1" x14ac:dyDescent="0.3">
      <c r="A9228" s="4" t="s">
        <v>603</v>
      </c>
      <c r="B9228" s="4">
        <v>69</v>
      </c>
      <c r="C9228" s="4">
        <v>69</v>
      </c>
      <c r="D9228" s="4">
        <v>439</v>
      </c>
      <c r="E9228" s="4" t="s">
        <v>861</v>
      </c>
      <c r="F9228" s="12" t="s">
        <v>922</v>
      </c>
      <c r="G9228" s="4" t="s">
        <v>931</v>
      </c>
      <c r="H9228" s="32">
        <v>3.6152500000000001</v>
      </c>
      <c r="I9228" s="36">
        <v>1.4071424945612159E-2</v>
      </c>
      <c r="J9228" s="4" t="s">
        <v>856</v>
      </c>
      <c r="K9228" s="4" t="s">
        <v>881</v>
      </c>
      <c r="L9228" s="4">
        <v>1</v>
      </c>
      <c r="M9228" s="4" t="s">
        <v>1447</v>
      </c>
      <c r="N9228" s="4"/>
    </row>
    <row r="9229" spans="1:14" hidden="1" x14ac:dyDescent="0.3">
      <c r="A9229" s="4" t="s">
        <v>603</v>
      </c>
      <c r="B9229" s="4">
        <v>69</v>
      </c>
      <c r="C9229" s="4">
        <v>69</v>
      </c>
      <c r="D9229" s="4">
        <v>439</v>
      </c>
      <c r="E9229" s="4" t="s">
        <v>861</v>
      </c>
      <c r="F9229" s="12" t="s">
        <v>904</v>
      </c>
      <c r="G9229" s="4" t="s">
        <v>931</v>
      </c>
      <c r="H9229" s="32">
        <v>3.6295500000000001</v>
      </c>
      <c r="I9229" s="36">
        <v>1.7677669529663311E-3</v>
      </c>
      <c r="J9229" s="4" t="s">
        <v>856</v>
      </c>
      <c r="K9229" s="4" t="s">
        <v>881</v>
      </c>
      <c r="L9229" s="4">
        <v>1</v>
      </c>
      <c r="M9229" s="4" t="s">
        <v>1447</v>
      </c>
      <c r="N9229" s="4"/>
    </row>
    <row r="9230" spans="1:14" hidden="1" x14ac:dyDescent="0.3">
      <c r="A9230" s="4" t="s">
        <v>603</v>
      </c>
      <c r="B9230" s="4">
        <v>69</v>
      </c>
      <c r="C9230" s="4">
        <v>69</v>
      </c>
      <c r="D9230" s="4">
        <v>439</v>
      </c>
      <c r="E9230" s="4" t="s">
        <v>861</v>
      </c>
      <c r="F9230" s="12" t="s">
        <v>905</v>
      </c>
      <c r="G9230" s="4" t="s">
        <v>931</v>
      </c>
      <c r="H9230" s="32">
        <v>3.6450500000000003</v>
      </c>
      <c r="I9230" s="36">
        <v>4.7376154339498176E-3</v>
      </c>
      <c r="J9230" s="4" t="s">
        <v>856</v>
      </c>
      <c r="K9230" s="4" t="s">
        <v>881</v>
      </c>
      <c r="L9230" s="4">
        <v>1</v>
      </c>
      <c r="M9230" s="4" t="s">
        <v>1447</v>
      </c>
      <c r="N9230" s="4"/>
    </row>
    <row r="9231" spans="1:14" hidden="1" x14ac:dyDescent="0.3">
      <c r="A9231" s="4" t="s">
        <v>603</v>
      </c>
      <c r="B9231" s="4">
        <v>69</v>
      </c>
      <c r="C9231" s="4">
        <v>69</v>
      </c>
      <c r="D9231" s="4">
        <v>439</v>
      </c>
      <c r="E9231" s="4" t="s">
        <v>861</v>
      </c>
      <c r="F9231" s="12" t="s">
        <v>906</v>
      </c>
      <c r="G9231" s="4" t="s">
        <v>931</v>
      </c>
      <c r="H9231" s="32">
        <v>3.6040999999999999</v>
      </c>
      <c r="I9231" s="36">
        <v>4.6669047558313276E-3</v>
      </c>
      <c r="J9231" s="4" t="s">
        <v>856</v>
      </c>
      <c r="K9231" s="4" t="s">
        <v>881</v>
      </c>
      <c r="L9231" s="4">
        <v>1</v>
      </c>
      <c r="M9231" s="4" t="s">
        <v>1447</v>
      </c>
      <c r="N9231" s="4"/>
    </row>
    <row r="9232" spans="1:14" hidden="1" x14ac:dyDescent="0.3">
      <c r="A9232" s="4" t="s">
        <v>603</v>
      </c>
      <c r="B9232" s="4">
        <v>69</v>
      </c>
      <c r="C9232" s="4">
        <v>69</v>
      </c>
      <c r="D9232" s="4">
        <v>439</v>
      </c>
      <c r="E9232" s="4" t="s">
        <v>861</v>
      </c>
      <c r="F9232" s="12" t="s">
        <v>903</v>
      </c>
      <c r="G9232" s="4" t="s">
        <v>931</v>
      </c>
      <c r="H9232" s="32">
        <v>3.6494499999999999</v>
      </c>
      <c r="I9232" s="36">
        <v>1.6617009357883763E-2</v>
      </c>
      <c r="J9232" s="4" t="s">
        <v>856</v>
      </c>
      <c r="K9232" s="4" t="s">
        <v>881</v>
      </c>
      <c r="L9232" s="4">
        <v>1</v>
      </c>
      <c r="M9232" s="4" t="s">
        <v>1447</v>
      </c>
      <c r="N9232" s="4"/>
    </row>
    <row r="9233" spans="1:14" hidden="1" x14ac:dyDescent="0.3">
      <c r="A9233" s="4" t="s">
        <v>603</v>
      </c>
      <c r="B9233" s="4">
        <v>69</v>
      </c>
      <c r="C9233" s="4">
        <v>69</v>
      </c>
      <c r="D9233" s="4">
        <v>439</v>
      </c>
      <c r="E9233" s="4" t="s">
        <v>861</v>
      </c>
      <c r="F9233" s="12" t="s">
        <v>907</v>
      </c>
      <c r="G9233" s="4" t="s">
        <v>931</v>
      </c>
      <c r="H9233" s="32">
        <v>3.63015</v>
      </c>
      <c r="I9233" s="36">
        <v>8.1317279836451862E-3</v>
      </c>
      <c r="J9233" s="4" t="s">
        <v>856</v>
      </c>
      <c r="K9233" s="4" t="s">
        <v>881</v>
      </c>
      <c r="L9233" s="4">
        <v>1</v>
      </c>
      <c r="M9233" s="4" t="s">
        <v>1447</v>
      </c>
      <c r="N9233" s="4"/>
    </row>
    <row r="9234" spans="1:14" hidden="1" x14ac:dyDescent="0.3">
      <c r="A9234" s="4" t="s">
        <v>603</v>
      </c>
      <c r="B9234" s="4">
        <v>69</v>
      </c>
      <c r="C9234" s="4">
        <v>69</v>
      </c>
      <c r="D9234" s="4">
        <v>439</v>
      </c>
      <c r="E9234" s="4" t="s">
        <v>861</v>
      </c>
      <c r="F9234" s="12" t="s">
        <v>908</v>
      </c>
      <c r="G9234" s="4" t="s">
        <v>931</v>
      </c>
      <c r="H9234" s="32">
        <v>3.66405</v>
      </c>
      <c r="I9234" s="36">
        <v>1.2091525958290045E-2</v>
      </c>
      <c r="J9234" s="4" t="s">
        <v>856</v>
      </c>
      <c r="K9234" s="4" t="s">
        <v>881</v>
      </c>
      <c r="L9234" s="4">
        <v>1</v>
      </c>
      <c r="M9234" s="4" t="s">
        <v>1447</v>
      </c>
      <c r="N9234" s="4"/>
    </row>
    <row r="9235" spans="1:14" hidden="1" x14ac:dyDescent="0.3">
      <c r="A9235" s="4" t="s">
        <v>603</v>
      </c>
      <c r="B9235" s="4">
        <v>69</v>
      </c>
      <c r="C9235" s="4">
        <v>69</v>
      </c>
      <c r="D9235" s="4">
        <v>439</v>
      </c>
      <c r="E9235" s="4" t="s">
        <v>861</v>
      </c>
      <c r="F9235" s="12" t="s">
        <v>909</v>
      </c>
      <c r="G9235" s="4" t="s">
        <v>931</v>
      </c>
      <c r="H9235" s="32">
        <v>3.6349</v>
      </c>
      <c r="I9235" s="36">
        <v>2.5455844122712905E-3</v>
      </c>
      <c r="J9235" s="4" t="s">
        <v>856</v>
      </c>
      <c r="K9235" s="4" t="s">
        <v>881</v>
      </c>
      <c r="L9235" s="4">
        <v>1</v>
      </c>
      <c r="M9235" s="4" t="s">
        <v>1447</v>
      </c>
      <c r="N9235" s="4"/>
    </row>
    <row r="9236" spans="1:14" hidden="1" x14ac:dyDescent="0.3">
      <c r="A9236" s="4" t="s">
        <v>603</v>
      </c>
      <c r="B9236" s="4">
        <v>69</v>
      </c>
      <c r="C9236" s="4">
        <v>69</v>
      </c>
      <c r="D9236" s="4">
        <v>439</v>
      </c>
      <c r="E9236" s="4" t="s">
        <v>861</v>
      </c>
      <c r="F9236" s="12" t="s">
        <v>910</v>
      </c>
      <c r="G9236" s="4" t="s">
        <v>931</v>
      </c>
      <c r="H9236" s="32">
        <v>3.6006</v>
      </c>
      <c r="I9236" s="36">
        <v>6.3639610306791689E-3</v>
      </c>
      <c r="J9236" s="4" t="s">
        <v>856</v>
      </c>
      <c r="K9236" s="4" t="s">
        <v>881</v>
      </c>
      <c r="L9236" s="4">
        <v>1</v>
      </c>
      <c r="M9236" s="4" t="s">
        <v>1447</v>
      </c>
      <c r="N9236" s="4"/>
    </row>
    <row r="9237" spans="1:14" hidden="1" x14ac:dyDescent="0.3">
      <c r="A9237" s="4" t="s">
        <v>603</v>
      </c>
      <c r="B9237" s="4">
        <v>69</v>
      </c>
      <c r="C9237" s="4">
        <v>69</v>
      </c>
      <c r="D9237" s="4">
        <v>439</v>
      </c>
      <c r="E9237" s="4" t="s">
        <v>861</v>
      </c>
      <c r="F9237" s="12" t="s">
        <v>911</v>
      </c>
      <c r="G9237" s="4" t="s">
        <v>931</v>
      </c>
      <c r="H9237" s="32">
        <v>3.6434500000000001</v>
      </c>
      <c r="I9237" s="36">
        <v>3.7476659402887603E-3</v>
      </c>
      <c r="J9237" s="4" t="s">
        <v>856</v>
      </c>
      <c r="K9237" s="4" t="s">
        <v>881</v>
      </c>
      <c r="L9237" s="4">
        <v>1</v>
      </c>
      <c r="M9237" s="4" t="s">
        <v>1447</v>
      </c>
      <c r="N9237" s="4"/>
    </row>
    <row r="9238" spans="1:14" hidden="1" x14ac:dyDescent="0.3">
      <c r="A9238" s="4" t="s">
        <v>603</v>
      </c>
      <c r="B9238" s="4">
        <v>69</v>
      </c>
      <c r="C9238" s="4">
        <v>69</v>
      </c>
      <c r="D9238" s="4">
        <v>439</v>
      </c>
      <c r="E9238" s="4" t="s">
        <v>861</v>
      </c>
      <c r="F9238" s="12" t="s">
        <v>916</v>
      </c>
      <c r="G9238" s="4" t="s">
        <v>931</v>
      </c>
      <c r="H9238" s="32">
        <v>3.5017</v>
      </c>
      <c r="I9238" s="36">
        <v>2.2344574285494953E-2</v>
      </c>
      <c r="J9238" s="4" t="s">
        <v>856</v>
      </c>
      <c r="K9238" s="4" t="s">
        <v>881</v>
      </c>
      <c r="L9238" s="4">
        <v>1</v>
      </c>
      <c r="M9238" s="4" t="s">
        <v>1447</v>
      </c>
      <c r="N9238" s="4"/>
    </row>
    <row r="9239" spans="1:14" hidden="1" x14ac:dyDescent="0.3">
      <c r="A9239" s="4" t="s">
        <v>603</v>
      </c>
      <c r="B9239" s="4">
        <v>69</v>
      </c>
      <c r="C9239" s="4">
        <v>69</v>
      </c>
      <c r="D9239" s="4">
        <v>439</v>
      </c>
      <c r="E9239" s="4" t="s">
        <v>861</v>
      </c>
      <c r="F9239" s="12" t="s">
        <v>921</v>
      </c>
      <c r="G9239" s="4" t="s">
        <v>931</v>
      </c>
      <c r="H9239" s="32">
        <v>3.4459499999999998</v>
      </c>
      <c r="I9239" s="36">
        <v>2.9627774131716376E-2</v>
      </c>
      <c r="J9239" s="4" t="s">
        <v>856</v>
      </c>
      <c r="K9239" s="4" t="s">
        <v>881</v>
      </c>
      <c r="L9239" s="4">
        <v>1</v>
      </c>
      <c r="M9239" s="4" t="s">
        <v>1447</v>
      </c>
      <c r="N9239" s="4"/>
    </row>
    <row r="9240" spans="1:14" hidden="1" x14ac:dyDescent="0.3">
      <c r="A9240" s="4" t="s">
        <v>603</v>
      </c>
      <c r="B9240" s="4">
        <v>69</v>
      </c>
      <c r="C9240" s="4">
        <v>69</v>
      </c>
      <c r="D9240" s="4">
        <v>439</v>
      </c>
      <c r="E9240" s="4" t="s">
        <v>861</v>
      </c>
      <c r="F9240" s="12" t="s">
        <v>1144</v>
      </c>
      <c r="G9240" s="4" t="s">
        <v>931</v>
      </c>
      <c r="H9240" s="32">
        <v>3.3483499999999999</v>
      </c>
      <c r="I9240" s="36">
        <v>1.9021172413918073E-2</v>
      </c>
      <c r="J9240" s="4" t="s">
        <v>856</v>
      </c>
      <c r="K9240" s="4" t="s">
        <v>881</v>
      </c>
      <c r="L9240" s="4">
        <v>1</v>
      </c>
      <c r="M9240" s="4" t="s">
        <v>1447</v>
      </c>
      <c r="N9240" s="4"/>
    </row>
    <row r="9241" spans="1:14" hidden="1" x14ac:dyDescent="0.3">
      <c r="A9241" s="4" t="s">
        <v>603</v>
      </c>
      <c r="B9241" s="4">
        <v>69</v>
      </c>
      <c r="C9241" s="4">
        <v>69</v>
      </c>
      <c r="D9241" s="4">
        <v>439</v>
      </c>
      <c r="E9241" s="4" t="s">
        <v>861</v>
      </c>
      <c r="F9241" s="12" t="s">
        <v>1148</v>
      </c>
      <c r="G9241" s="4" t="s">
        <v>931</v>
      </c>
      <c r="H9241" s="32">
        <v>3.2404000000000002</v>
      </c>
      <c r="I9241" s="36">
        <v>8.2024386617639902E-3</v>
      </c>
      <c r="J9241" s="4" t="s">
        <v>856</v>
      </c>
      <c r="K9241" s="4" t="s">
        <v>881</v>
      </c>
      <c r="L9241" s="4">
        <v>1</v>
      </c>
      <c r="M9241" s="4" t="s">
        <v>1447</v>
      </c>
      <c r="N9241" s="4"/>
    </row>
    <row r="9242" spans="1:14" hidden="1" x14ac:dyDescent="0.3">
      <c r="A9242" s="4" t="s">
        <v>603</v>
      </c>
      <c r="B9242" s="4">
        <v>69</v>
      </c>
      <c r="C9242" s="4">
        <v>69</v>
      </c>
      <c r="D9242" s="4">
        <v>439</v>
      </c>
      <c r="E9242" s="4" t="s">
        <v>861</v>
      </c>
      <c r="F9242" s="12" t="s">
        <v>1152</v>
      </c>
      <c r="G9242" s="4" t="s">
        <v>931</v>
      </c>
      <c r="H9242" s="30">
        <v>3.1079999999999997</v>
      </c>
      <c r="I9242" s="31">
        <v>0.10168195513463692</v>
      </c>
      <c r="J9242" s="4" t="s">
        <v>856</v>
      </c>
      <c r="K9242" s="4" t="s">
        <v>881</v>
      </c>
      <c r="L9242" s="4">
        <v>1</v>
      </c>
      <c r="M9242" s="4" t="s">
        <v>1447</v>
      </c>
      <c r="N9242" s="4"/>
    </row>
    <row r="9243" spans="1:14" hidden="1" x14ac:dyDescent="0.3">
      <c r="A9243" s="4" t="s">
        <v>603</v>
      </c>
      <c r="B9243" s="4">
        <v>69</v>
      </c>
      <c r="C9243" s="4">
        <v>69</v>
      </c>
      <c r="D9243" s="4">
        <v>439</v>
      </c>
      <c r="E9243" s="4" t="s">
        <v>861</v>
      </c>
      <c r="F9243" s="12" t="s">
        <v>1157</v>
      </c>
      <c r="G9243" s="4" t="s">
        <v>931</v>
      </c>
      <c r="H9243" s="30">
        <v>3.0098000000000003</v>
      </c>
      <c r="I9243" s="31">
        <v>1.0323759005323714E-2</v>
      </c>
      <c r="J9243" s="4" t="s">
        <v>856</v>
      </c>
      <c r="K9243" s="4" t="s">
        <v>881</v>
      </c>
      <c r="L9243" s="4">
        <v>1</v>
      </c>
      <c r="M9243" s="4" t="s">
        <v>1447</v>
      </c>
      <c r="N9243" s="4"/>
    </row>
    <row r="9244" spans="1:14" hidden="1" x14ac:dyDescent="0.3">
      <c r="A9244" s="4" t="s">
        <v>603</v>
      </c>
      <c r="B9244" s="4">
        <v>69</v>
      </c>
      <c r="C9244" s="4">
        <v>69</v>
      </c>
      <c r="D9244" s="4">
        <v>439</v>
      </c>
      <c r="E9244" s="4" t="s">
        <v>861</v>
      </c>
      <c r="F9244" s="12" t="s">
        <v>1162</v>
      </c>
      <c r="G9244" s="4" t="s">
        <v>931</v>
      </c>
      <c r="H9244" s="30">
        <v>2.8372000000000002</v>
      </c>
      <c r="I9244" s="31">
        <v>1.0889444430272888E-2</v>
      </c>
      <c r="J9244" s="4" t="s">
        <v>856</v>
      </c>
      <c r="K9244" s="4" t="s">
        <v>881</v>
      </c>
      <c r="L9244" s="4">
        <v>1</v>
      </c>
      <c r="M9244" s="4" t="s">
        <v>1447</v>
      </c>
      <c r="N9244" s="4"/>
    </row>
    <row r="9245" spans="1:14" hidden="1" x14ac:dyDescent="0.3">
      <c r="A9245" s="4" t="s">
        <v>603</v>
      </c>
      <c r="B9245" s="4">
        <v>69</v>
      </c>
      <c r="C9245" s="4">
        <v>69</v>
      </c>
      <c r="D9245" s="4">
        <v>439</v>
      </c>
      <c r="E9245" s="4" t="s">
        <v>861</v>
      </c>
      <c r="F9245" s="12" t="s">
        <v>922</v>
      </c>
      <c r="G9245" s="4" t="s">
        <v>1760</v>
      </c>
      <c r="H9245" s="30">
        <v>5.6849051875365468</v>
      </c>
      <c r="I9245" s="31"/>
      <c r="J9245" s="4" t="s">
        <v>856</v>
      </c>
      <c r="K9245" s="4"/>
      <c r="L9245" s="4">
        <v>1</v>
      </c>
      <c r="M9245" s="4" t="s">
        <v>1904</v>
      </c>
      <c r="N9245" s="4"/>
    </row>
    <row r="9246" spans="1:14" hidden="1" x14ac:dyDescent="0.3">
      <c r="A9246" s="4" t="s">
        <v>603</v>
      </c>
      <c r="B9246" s="4">
        <v>69</v>
      </c>
      <c r="C9246" s="4">
        <v>69</v>
      </c>
      <c r="D9246" s="4">
        <v>439</v>
      </c>
      <c r="E9246" s="4" t="s">
        <v>861</v>
      </c>
      <c r="F9246" s="12" t="s">
        <v>904</v>
      </c>
      <c r="G9246" s="4" t="s">
        <v>1760</v>
      </c>
      <c r="H9246" s="30">
        <v>6.8872601187819704</v>
      </c>
      <c r="I9246" s="31"/>
      <c r="J9246" s="4" t="s">
        <v>856</v>
      </c>
      <c r="K9246" s="4"/>
      <c r="L9246" s="4">
        <v>1</v>
      </c>
      <c r="M9246" s="4" t="s">
        <v>1904</v>
      </c>
      <c r="N9246" s="4"/>
    </row>
    <row r="9247" spans="1:14" hidden="1" x14ac:dyDescent="0.3">
      <c r="A9247" s="4" t="s">
        <v>603</v>
      </c>
      <c r="B9247" s="4">
        <v>69</v>
      </c>
      <c r="C9247" s="4">
        <v>69</v>
      </c>
      <c r="D9247" s="4">
        <v>439</v>
      </c>
      <c r="E9247" s="4" t="s">
        <v>861</v>
      </c>
      <c r="F9247" s="12" t="s">
        <v>905</v>
      </c>
      <c r="G9247" s="4" t="s">
        <v>1760</v>
      </c>
      <c r="H9247" s="30">
        <v>5.3852063751532491</v>
      </c>
      <c r="I9247" s="31"/>
      <c r="J9247" s="4" t="s">
        <v>856</v>
      </c>
      <c r="K9247" s="4"/>
      <c r="L9247" s="4">
        <v>1</v>
      </c>
      <c r="M9247" s="4" t="s">
        <v>1904</v>
      </c>
      <c r="N9247" s="4"/>
    </row>
    <row r="9248" spans="1:14" hidden="1" x14ac:dyDescent="0.3">
      <c r="A9248" s="4" t="s">
        <v>603</v>
      </c>
      <c r="B9248" s="4">
        <v>69</v>
      </c>
      <c r="C9248" s="4">
        <v>69</v>
      </c>
      <c r="D9248" s="4">
        <v>439</v>
      </c>
      <c r="E9248" s="4" t="s">
        <v>861</v>
      </c>
      <c r="F9248" s="12" t="s">
        <v>906</v>
      </c>
      <c r="G9248" s="4" t="s">
        <v>1760</v>
      </c>
      <c r="H9248" s="30">
        <v>7.9173023510542571</v>
      </c>
      <c r="I9248" s="31"/>
      <c r="J9248" s="4" t="s">
        <v>856</v>
      </c>
      <c r="K9248" s="4"/>
      <c r="L9248" s="4">
        <v>1</v>
      </c>
      <c r="M9248" s="4" t="s">
        <v>1904</v>
      </c>
      <c r="N9248" s="4"/>
    </row>
    <row r="9249" spans="1:14" hidden="1" x14ac:dyDescent="0.3">
      <c r="A9249" s="4" t="s">
        <v>603</v>
      </c>
      <c r="B9249" s="4">
        <v>69</v>
      </c>
      <c r="C9249" s="4">
        <v>69</v>
      </c>
      <c r="D9249" s="4">
        <v>439</v>
      </c>
      <c r="E9249" s="4" t="s">
        <v>861</v>
      </c>
      <c r="F9249" s="12" t="s">
        <v>903</v>
      </c>
      <c r="G9249" s="4" t="s">
        <v>1760</v>
      </c>
      <c r="H9249" s="30">
        <v>8.7880667618707609</v>
      </c>
      <c r="I9249" s="31"/>
      <c r="J9249" s="4" t="s">
        <v>856</v>
      </c>
      <c r="K9249" s="4"/>
      <c r="L9249" s="4">
        <v>1</v>
      </c>
      <c r="M9249" s="4" t="s">
        <v>1904</v>
      </c>
      <c r="N9249" s="4"/>
    </row>
    <row r="9250" spans="1:14" hidden="1" x14ac:dyDescent="0.3">
      <c r="A9250" s="4" t="s">
        <v>603</v>
      </c>
      <c r="B9250" s="4">
        <v>69</v>
      </c>
      <c r="C9250" s="4">
        <v>69</v>
      </c>
      <c r="D9250" s="4">
        <v>439</v>
      </c>
      <c r="E9250" s="4" t="s">
        <v>861</v>
      </c>
      <c r="F9250" s="12" t="s">
        <v>907</v>
      </c>
      <c r="G9250" s="4" t="s">
        <v>1760</v>
      </c>
      <c r="H9250" s="30">
        <v>5.6626474134635183</v>
      </c>
      <c r="I9250" s="31"/>
      <c r="J9250" s="4" t="s">
        <v>856</v>
      </c>
      <c r="K9250" s="4"/>
      <c r="L9250" s="4">
        <v>1</v>
      </c>
      <c r="M9250" s="4" t="s">
        <v>1904</v>
      </c>
      <c r="N9250" s="4"/>
    </row>
    <row r="9251" spans="1:14" hidden="1" x14ac:dyDescent="0.3">
      <c r="A9251" s="4" t="s">
        <v>603</v>
      </c>
      <c r="B9251" s="4">
        <v>69</v>
      </c>
      <c r="C9251" s="4">
        <v>69</v>
      </c>
      <c r="D9251" s="4">
        <v>439</v>
      </c>
      <c r="E9251" s="4" t="s">
        <v>861</v>
      </c>
      <c r="F9251" s="12" t="s">
        <v>908</v>
      </c>
      <c r="G9251" s="4" t="s">
        <v>1760</v>
      </c>
      <c r="H9251" s="30">
        <v>6.2614441373614147</v>
      </c>
      <c r="I9251" s="31"/>
      <c r="J9251" s="4" t="s">
        <v>856</v>
      </c>
      <c r="K9251" s="4"/>
      <c r="L9251" s="4">
        <v>1</v>
      </c>
      <c r="M9251" s="4" t="s">
        <v>1904</v>
      </c>
      <c r="N9251" s="4"/>
    </row>
    <row r="9252" spans="1:14" hidden="1" x14ac:dyDescent="0.3">
      <c r="A9252" s="4" t="s">
        <v>603</v>
      </c>
      <c r="B9252" s="4">
        <v>69</v>
      </c>
      <c r="C9252" s="4">
        <v>69</v>
      </c>
      <c r="D9252" s="4">
        <v>439</v>
      </c>
      <c r="E9252" s="4" t="s">
        <v>861</v>
      </c>
      <c r="F9252" s="12" t="s">
        <v>909</v>
      </c>
      <c r="G9252" s="4" t="s">
        <v>1760</v>
      </c>
      <c r="H9252" s="30">
        <v>5.3548114279673342</v>
      </c>
      <c r="I9252" s="31"/>
      <c r="J9252" s="4" t="s">
        <v>856</v>
      </c>
      <c r="K9252" s="4"/>
      <c r="L9252" s="4">
        <v>1</v>
      </c>
      <c r="M9252" s="4" t="s">
        <v>1904</v>
      </c>
      <c r="N9252" s="4"/>
    </row>
    <row r="9253" spans="1:14" hidden="1" x14ac:dyDescent="0.3">
      <c r="A9253" s="4" t="s">
        <v>603</v>
      </c>
      <c r="B9253" s="4">
        <v>69</v>
      </c>
      <c r="C9253" s="4">
        <v>69</v>
      </c>
      <c r="D9253" s="4">
        <v>439</v>
      </c>
      <c r="E9253" s="4" t="s">
        <v>861</v>
      </c>
      <c r="F9253" s="12" t="s">
        <v>910</v>
      </c>
      <c r="G9253" s="4" t="s">
        <v>1760</v>
      </c>
      <c r="H9253" s="30">
        <v>5.4882405052439065</v>
      </c>
      <c r="I9253" s="31"/>
      <c r="J9253" s="4" t="s">
        <v>856</v>
      </c>
      <c r="K9253" s="4"/>
      <c r="L9253" s="4">
        <v>1</v>
      </c>
      <c r="M9253" s="4" t="s">
        <v>1904</v>
      </c>
      <c r="N9253" s="4"/>
    </row>
    <row r="9254" spans="1:14" hidden="1" x14ac:dyDescent="0.3">
      <c r="A9254" s="4" t="s">
        <v>603</v>
      </c>
      <c r="B9254" s="4">
        <v>69</v>
      </c>
      <c r="C9254" s="4">
        <v>69</v>
      </c>
      <c r="D9254" s="4">
        <v>439</v>
      </c>
      <c r="E9254" s="4" t="s">
        <v>861</v>
      </c>
      <c r="F9254" s="12" t="s">
        <v>911</v>
      </c>
      <c r="G9254" s="4" t="s">
        <v>1760</v>
      </c>
      <c r="H9254" s="30">
        <v>5.7280535481578019</v>
      </c>
      <c r="I9254" s="31"/>
      <c r="J9254" s="4" t="s">
        <v>856</v>
      </c>
      <c r="K9254" s="4"/>
      <c r="L9254" s="4">
        <v>1</v>
      </c>
      <c r="M9254" s="4" t="s">
        <v>1904</v>
      </c>
      <c r="N9254" s="4"/>
    </row>
    <row r="9255" spans="1:14" hidden="1" x14ac:dyDescent="0.3">
      <c r="A9255" s="4" t="s">
        <v>603</v>
      </c>
      <c r="B9255" s="4">
        <v>69</v>
      </c>
      <c r="C9255" s="4">
        <v>69</v>
      </c>
      <c r="D9255" s="4">
        <v>439</v>
      </c>
      <c r="E9255" s="4" t="s">
        <v>861</v>
      </c>
      <c r="F9255" s="12" t="s">
        <v>916</v>
      </c>
      <c r="G9255" s="4" t="s">
        <v>1760</v>
      </c>
      <c r="H9255" s="30">
        <v>5.27536814306628</v>
      </c>
      <c r="I9255" s="31"/>
      <c r="J9255" s="4" t="s">
        <v>856</v>
      </c>
      <c r="K9255" s="4"/>
      <c r="L9255" s="4">
        <v>1</v>
      </c>
      <c r="M9255" s="4" t="s">
        <v>1904</v>
      </c>
      <c r="N9255" s="4"/>
    </row>
    <row r="9256" spans="1:14" hidden="1" x14ac:dyDescent="0.3">
      <c r="A9256" s="4" t="s">
        <v>603</v>
      </c>
      <c r="B9256" s="4">
        <v>69</v>
      </c>
      <c r="C9256" s="4">
        <v>69</v>
      </c>
      <c r="D9256" s="4">
        <v>439</v>
      </c>
      <c r="E9256" s="4" t="s">
        <v>861</v>
      </c>
      <c r="F9256" s="12" t="s">
        <v>921</v>
      </c>
      <c r="G9256" s="4" t="s">
        <v>1760</v>
      </c>
      <c r="H9256" s="30">
        <v>5.7072373849047882</v>
      </c>
      <c r="I9256" s="31"/>
      <c r="J9256" s="4" t="s">
        <v>856</v>
      </c>
      <c r="K9256" s="4"/>
      <c r="L9256" s="4">
        <v>1</v>
      </c>
      <c r="M9256" s="4" t="s">
        <v>1904</v>
      </c>
      <c r="N9256" s="4"/>
    </row>
    <row r="9257" spans="1:14" hidden="1" x14ac:dyDescent="0.3">
      <c r="A9257" s="4" t="s">
        <v>603</v>
      </c>
      <c r="B9257" s="4">
        <v>69</v>
      </c>
      <c r="C9257" s="4">
        <v>69</v>
      </c>
      <c r="D9257" s="4">
        <v>439</v>
      </c>
      <c r="E9257" s="4" t="s">
        <v>861</v>
      </c>
      <c r="F9257" s="12" t="s">
        <v>1144</v>
      </c>
      <c r="G9257" s="4" t="s">
        <v>1760</v>
      </c>
      <c r="H9257" s="30">
        <v>6.0879330593071055</v>
      </c>
      <c r="I9257" s="31"/>
      <c r="J9257" s="4" t="s">
        <v>856</v>
      </c>
      <c r="K9257" s="4"/>
      <c r="L9257" s="4">
        <v>1</v>
      </c>
      <c r="M9257" s="4" t="s">
        <v>1904</v>
      </c>
      <c r="N9257" s="4"/>
    </row>
    <row r="9258" spans="1:14" hidden="1" x14ac:dyDescent="0.3">
      <c r="A9258" s="4" t="s">
        <v>603</v>
      </c>
      <c r="B9258" s="4">
        <v>69</v>
      </c>
      <c r="C9258" s="4">
        <v>69</v>
      </c>
      <c r="D9258" s="4">
        <v>439</v>
      </c>
      <c r="E9258" s="4" t="s">
        <v>861</v>
      </c>
      <c r="F9258" s="12" t="s">
        <v>1148</v>
      </c>
      <c r="G9258" s="4" t="s">
        <v>1760</v>
      </c>
      <c r="H9258" s="30">
        <v>5.027103804284458</v>
      </c>
      <c r="I9258" s="31"/>
      <c r="J9258" s="4" t="s">
        <v>856</v>
      </c>
      <c r="K9258" s="4"/>
      <c r="L9258" s="4">
        <v>1</v>
      </c>
      <c r="M9258" s="4" t="s">
        <v>1904</v>
      </c>
      <c r="N9258" s="4"/>
    </row>
    <row r="9259" spans="1:14" hidden="1" x14ac:dyDescent="0.3">
      <c r="A9259" s="4" t="s">
        <v>603</v>
      </c>
      <c r="B9259" s="4">
        <v>69</v>
      </c>
      <c r="C9259" s="4">
        <v>69</v>
      </c>
      <c r="D9259" s="4">
        <v>439</v>
      </c>
      <c r="E9259" s="4" t="s">
        <v>861</v>
      </c>
      <c r="F9259" s="12" t="s">
        <v>1152</v>
      </c>
      <c r="G9259" s="4" t="s">
        <v>1760</v>
      </c>
      <c r="H9259" s="30">
        <v>5.5439926837632889</v>
      </c>
      <c r="I9259" s="31"/>
      <c r="J9259" s="4" t="s">
        <v>856</v>
      </c>
      <c r="K9259" s="4"/>
      <c r="L9259" s="4">
        <v>1</v>
      </c>
      <c r="M9259" s="4" t="s">
        <v>1904</v>
      </c>
      <c r="N9259" s="4"/>
    </row>
    <row r="9260" spans="1:14" hidden="1" x14ac:dyDescent="0.3">
      <c r="A9260" s="4" t="s">
        <v>603</v>
      </c>
      <c r="B9260" s="4">
        <v>69</v>
      </c>
      <c r="C9260" s="4">
        <v>69</v>
      </c>
      <c r="D9260" s="4">
        <v>439</v>
      </c>
      <c r="E9260" s="4" t="s">
        <v>861</v>
      </c>
      <c r="F9260" s="12" t="s">
        <v>1157</v>
      </c>
      <c r="G9260" s="4" t="s">
        <v>1760</v>
      </c>
      <c r="H9260" s="30">
        <v>4.8138028169014078</v>
      </c>
      <c r="I9260" s="31"/>
      <c r="J9260" s="4" t="s">
        <v>856</v>
      </c>
      <c r="K9260" s="4"/>
      <c r="L9260" s="4">
        <v>1</v>
      </c>
      <c r="M9260" s="4" t="s">
        <v>1904</v>
      </c>
      <c r="N9260" s="4"/>
    </row>
    <row r="9261" spans="1:14" hidden="1" x14ac:dyDescent="0.3">
      <c r="A9261" s="4" t="s">
        <v>603</v>
      </c>
      <c r="B9261" s="4">
        <v>69</v>
      </c>
      <c r="C9261" s="4">
        <v>69</v>
      </c>
      <c r="D9261" s="4">
        <v>439</v>
      </c>
      <c r="E9261" s="4" t="s">
        <v>861</v>
      </c>
      <c r="F9261" s="12" t="s">
        <v>1162</v>
      </c>
      <c r="G9261" s="4" t="s">
        <v>1760</v>
      </c>
      <c r="H9261" s="30">
        <v>5.4560051124335986</v>
      </c>
      <c r="I9261" s="31"/>
      <c r="J9261" s="4" t="s">
        <v>856</v>
      </c>
      <c r="K9261" s="4"/>
      <c r="L9261" s="4">
        <v>1</v>
      </c>
      <c r="M9261" s="4" t="s">
        <v>1904</v>
      </c>
      <c r="N9261" s="4"/>
    </row>
    <row r="9262" spans="1:14" hidden="1" x14ac:dyDescent="0.3">
      <c r="A9262" s="4" t="s">
        <v>603</v>
      </c>
      <c r="B9262" s="4">
        <v>69</v>
      </c>
      <c r="C9262" s="4">
        <v>69</v>
      </c>
      <c r="D9262" s="4">
        <v>439</v>
      </c>
      <c r="E9262" s="4" t="s">
        <v>861</v>
      </c>
      <c r="F9262" s="12" t="s">
        <v>922</v>
      </c>
      <c r="G9262" s="4" t="s">
        <v>1759</v>
      </c>
      <c r="H9262" s="30">
        <v>1.02081</v>
      </c>
      <c r="I9262" s="36">
        <v>3.194708437400829E-2</v>
      </c>
      <c r="J9262" s="4" t="s">
        <v>856</v>
      </c>
      <c r="K9262" s="4" t="s">
        <v>881</v>
      </c>
      <c r="L9262" s="4">
        <v>1</v>
      </c>
      <c r="M9262" s="4" t="s">
        <v>1447</v>
      </c>
      <c r="N9262" s="4"/>
    </row>
    <row r="9263" spans="1:14" hidden="1" x14ac:dyDescent="0.3">
      <c r="A9263" s="4" t="s">
        <v>603</v>
      </c>
      <c r="B9263" s="4">
        <v>69</v>
      </c>
      <c r="C9263" s="4">
        <v>69</v>
      </c>
      <c r="D9263" s="4">
        <v>439</v>
      </c>
      <c r="E9263" s="4" t="s">
        <v>861</v>
      </c>
      <c r="F9263" s="12" t="s">
        <v>904</v>
      </c>
      <c r="G9263" s="4" t="s">
        <v>1759</v>
      </c>
      <c r="H9263" s="30">
        <v>1.0030950000000001</v>
      </c>
      <c r="I9263" s="36">
        <v>1.0896515498084644E-2</v>
      </c>
      <c r="J9263" s="4" t="s">
        <v>856</v>
      </c>
      <c r="K9263" s="4" t="s">
        <v>881</v>
      </c>
      <c r="L9263" s="4">
        <v>1</v>
      </c>
      <c r="M9263" s="4" t="s">
        <v>1447</v>
      </c>
      <c r="N9263" s="4"/>
    </row>
    <row r="9264" spans="1:14" hidden="1" x14ac:dyDescent="0.3">
      <c r="A9264" s="4" t="s">
        <v>603</v>
      </c>
      <c r="B9264" s="4">
        <v>69</v>
      </c>
      <c r="C9264" s="4">
        <v>69</v>
      </c>
      <c r="D9264" s="4">
        <v>439</v>
      </c>
      <c r="E9264" s="4" t="s">
        <v>861</v>
      </c>
      <c r="F9264" s="12" t="s">
        <v>905</v>
      </c>
      <c r="G9264" s="4" t="s">
        <v>1759</v>
      </c>
      <c r="H9264" s="30">
        <v>0.98831999999999998</v>
      </c>
      <c r="I9264" s="36">
        <v>4.8224682476922884E-3</v>
      </c>
      <c r="J9264" s="4" t="s">
        <v>856</v>
      </c>
      <c r="K9264" s="4" t="s">
        <v>881</v>
      </c>
      <c r="L9264" s="4">
        <v>1</v>
      </c>
      <c r="M9264" s="4" t="s">
        <v>1447</v>
      </c>
      <c r="N9264" s="4"/>
    </row>
    <row r="9265" spans="1:14" hidden="1" x14ac:dyDescent="0.3">
      <c r="A9265" s="4" t="s">
        <v>603</v>
      </c>
      <c r="B9265" s="4">
        <v>69</v>
      </c>
      <c r="C9265" s="4">
        <v>69</v>
      </c>
      <c r="D9265" s="4">
        <v>439</v>
      </c>
      <c r="E9265" s="4" t="s">
        <v>861</v>
      </c>
      <c r="F9265" s="12" t="s">
        <v>906</v>
      </c>
      <c r="G9265" s="4" t="s">
        <v>1759</v>
      </c>
      <c r="H9265" s="30">
        <v>1.0119499999999999</v>
      </c>
      <c r="I9265" s="36">
        <v>7.0003571337468344E-3</v>
      </c>
      <c r="J9265" s="4" t="s">
        <v>856</v>
      </c>
      <c r="K9265" s="4" t="s">
        <v>881</v>
      </c>
      <c r="L9265" s="4">
        <v>1</v>
      </c>
      <c r="M9265" s="4" t="s">
        <v>1447</v>
      </c>
      <c r="N9265" s="4"/>
    </row>
    <row r="9266" spans="1:14" hidden="1" x14ac:dyDescent="0.3">
      <c r="A9266" s="4" t="s">
        <v>603</v>
      </c>
      <c r="B9266" s="4">
        <v>69</v>
      </c>
      <c r="C9266" s="4">
        <v>69</v>
      </c>
      <c r="D9266" s="4">
        <v>439</v>
      </c>
      <c r="E9266" s="4" t="s">
        <v>861</v>
      </c>
      <c r="F9266" s="12" t="s">
        <v>903</v>
      </c>
      <c r="G9266" s="4" t="s">
        <v>1759</v>
      </c>
      <c r="H9266" s="30">
        <v>0.98461500000000002</v>
      </c>
      <c r="I9266" s="36">
        <v>2.467802666341046E-3</v>
      </c>
      <c r="J9266" s="4" t="s">
        <v>856</v>
      </c>
      <c r="K9266" s="4" t="s">
        <v>881</v>
      </c>
      <c r="L9266" s="4">
        <v>1</v>
      </c>
      <c r="M9266" s="4" t="s">
        <v>1447</v>
      </c>
      <c r="N9266" s="4"/>
    </row>
    <row r="9267" spans="1:14" hidden="1" x14ac:dyDescent="0.3">
      <c r="A9267" s="4" t="s">
        <v>603</v>
      </c>
      <c r="B9267" s="4">
        <v>69</v>
      </c>
      <c r="C9267" s="4">
        <v>69</v>
      </c>
      <c r="D9267" s="4">
        <v>439</v>
      </c>
      <c r="E9267" s="4" t="s">
        <v>861</v>
      </c>
      <c r="F9267" s="12" t="s">
        <v>907</v>
      </c>
      <c r="G9267" s="4" t="s">
        <v>1759</v>
      </c>
      <c r="H9267" s="30">
        <v>0.96273500000000001</v>
      </c>
      <c r="I9267" s="36">
        <v>2.0859650045003211E-3</v>
      </c>
      <c r="J9267" s="4" t="s">
        <v>856</v>
      </c>
      <c r="K9267" s="4" t="s">
        <v>881</v>
      </c>
      <c r="L9267" s="4">
        <v>1</v>
      </c>
      <c r="M9267" s="4" t="s">
        <v>1447</v>
      </c>
      <c r="N9267" s="4"/>
    </row>
    <row r="9268" spans="1:14" hidden="1" x14ac:dyDescent="0.3">
      <c r="A9268" s="4" t="s">
        <v>603</v>
      </c>
      <c r="B9268" s="4">
        <v>69</v>
      </c>
      <c r="C9268" s="4">
        <v>69</v>
      </c>
      <c r="D9268" s="4">
        <v>439</v>
      </c>
      <c r="E9268" s="4" t="s">
        <v>861</v>
      </c>
      <c r="F9268" s="12" t="s">
        <v>908</v>
      </c>
      <c r="G9268" s="4" t="s">
        <v>1759</v>
      </c>
      <c r="H9268" s="30">
        <v>0.98551999999999995</v>
      </c>
      <c r="I9268" s="36">
        <v>2.8680251044926396E-2</v>
      </c>
      <c r="J9268" s="4" t="s">
        <v>856</v>
      </c>
      <c r="K9268" s="4" t="s">
        <v>881</v>
      </c>
      <c r="L9268" s="4">
        <v>1</v>
      </c>
      <c r="M9268" s="4" t="s">
        <v>1447</v>
      </c>
      <c r="N9268" s="4"/>
    </row>
    <row r="9269" spans="1:14" hidden="1" x14ac:dyDescent="0.3">
      <c r="A9269" s="4" t="s">
        <v>603</v>
      </c>
      <c r="B9269" s="4">
        <v>69</v>
      </c>
      <c r="C9269" s="4">
        <v>69</v>
      </c>
      <c r="D9269" s="4">
        <v>439</v>
      </c>
      <c r="E9269" s="4" t="s">
        <v>861</v>
      </c>
      <c r="F9269" s="12" t="s">
        <v>909</v>
      </c>
      <c r="G9269" s="4" t="s">
        <v>1759</v>
      </c>
      <c r="H9269" s="30">
        <v>1.01305</v>
      </c>
      <c r="I9269" s="36">
        <v>2.043538597629125E-2</v>
      </c>
      <c r="J9269" s="4" t="s">
        <v>856</v>
      </c>
      <c r="K9269" s="4" t="s">
        <v>881</v>
      </c>
      <c r="L9269" s="4">
        <v>1</v>
      </c>
      <c r="M9269" s="4" t="s">
        <v>1447</v>
      </c>
      <c r="N9269" s="4"/>
    </row>
    <row r="9270" spans="1:14" hidden="1" x14ac:dyDescent="0.3">
      <c r="A9270" s="4" t="s">
        <v>603</v>
      </c>
      <c r="B9270" s="4">
        <v>69</v>
      </c>
      <c r="C9270" s="4">
        <v>69</v>
      </c>
      <c r="D9270" s="4">
        <v>439</v>
      </c>
      <c r="E9270" s="4" t="s">
        <v>861</v>
      </c>
      <c r="F9270" s="12" t="s">
        <v>910</v>
      </c>
      <c r="G9270" s="4" t="s">
        <v>1759</v>
      </c>
      <c r="H9270" s="30">
        <v>0.96025000000000005</v>
      </c>
      <c r="I9270" s="36">
        <v>1.1879393923934104E-3</v>
      </c>
      <c r="J9270" s="4" t="s">
        <v>856</v>
      </c>
      <c r="K9270" s="4" t="s">
        <v>881</v>
      </c>
      <c r="L9270" s="4">
        <v>1</v>
      </c>
      <c r="M9270" s="4" t="s">
        <v>1447</v>
      </c>
      <c r="N9270" s="4"/>
    </row>
    <row r="9271" spans="1:14" hidden="1" x14ac:dyDescent="0.3">
      <c r="A9271" s="4" t="s">
        <v>603</v>
      </c>
      <c r="B9271" s="4">
        <v>69</v>
      </c>
      <c r="C9271" s="4">
        <v>69</v>
      </c>
      <c r="D9271" s="4">
        <v>439</v>
      </c>
      <c r="E9271" s="4" t="s">
        <v>861</v>
      </c>
      <c r="F9271" s="12" t="s">
        <v>911</v>
      </c>
      <c r="G9271" s="4" t="s">
        <v>1759</v>
      </c>
      <c r="H9271" s="30">
        <v>0.96701000000000004</v>
      </c>
      <c r="I9271" s="36">
        <v>6.0669761825806008E-3</v>
      </c>
      <c r="J9271" s="4" t="s">
        <v>856</v>
      </c>
      <c r="K9271" s="4" t="s">
        <v>881</v>
      </c>
      <c r="L9271" s="4">
        <v>1</v>
      </c>
      <c r="M9271" s="4" t="s">
        <v>1447</v>
      </c>
      <c r="N9271" s="4"/>
    </row>
    <row r="9272" spans="1:14" hidden="1" x14ac:dyDescent="0.3">
      <c r="A9272" s="4" t="s">
        <v>603</v>
      </c>
      <c r="B9272" s="4">
        <v>69</v>
      </c>
      <c r="C9272" s="4">
        <v>69</v>
      </c>
      <c r="D9272" s="4">
        <v>439</v>
      </c>
      <c r="E9272" s="4" t="s">
        <v>861</v>
      </c>
      <c r="F9272" s="12" t="s">
        <v>916</v>
      </c>
      <c r="G9272" s="4" t="s">
        <v>1759</v>
      </c>
      <c r="H9272" s="30">
        <v>0.91888999999999998</v>
      </c>
      <c r="I9272" s="36">
        <v>1.6970562748476843E-3</v>
      </c>
      <c r="J9272" s="4" t="s">
        <v>856</v>
      </c>
      <c r="K9272" s="4" t="s">
        <v>881</v>
      </c>
      <c r="L9272" s="4">
        <v>1</v>
      </c>
      <c r="M9272" s="4" t="s">
        <v>1447</v>
      </c>
      <c r="N9272" s="4"/>
    </row>
    <row r="9273" spans="1:14" hidden="1" x14ac:dyDescent="0.3">
      <c r="A9273" s="4" t="s">
        <v>603</v>
      </c>
      <c r="B9273" s="4">
        <v>69</v>
      </c>
      <c r="C9273" s="4">
        <v>69</v>
      </c>
      <c r="D9273" s="4">
        <v>439</v>
      </c>
      <c r="E9273" s="4" t="s">
        <v>861</v>
      </c>
      <c r="F9273" s="12" t="s">
        <v>921</v>
      </c>
      <c r="G9273" s="4" t="s">
        <v>1759</v>
      </c>
      <c r="H9273" s="30">
        <v>0.86467499999999997</v>
      </c>
      <c r="I9273" s="36">
        <v>4.8861078579990232E-3</v>
      </c>
      <c r="J9273" s="4" t="s">
        <v>856</v>
      </c>
      <c r="K9273" s="4" t="s">
        <v>881</v>
      </c>
      <c r="L9273" s="4">
        <v>1</v>
      </c>
      <c r="M9273" s="4" t="s">
        <v>1447</v>
      </c>
      <c r="N9273" s="4"/>
    </row>
    <row r="9274" spans="1:14" hidden="1" x14ac:dyDescent="0.3">
      <c r="A9274" s="4" t="s">
        <v>603</v>
      </c>
      <c r="B9274" s="4">
        <v>69</v>
      </c>
      <c r="C9274" s="4">
        <v>69</v>
      </c>
      <c r="D9274" s="4">
        <v>439</v>
      </c>
      <c r="E9274" s="4" t="s">
        <v>861</v>
      </c>
      <c r="F9274" s="12" t="s">
        <v>1144</v>
      </c>
      <c r="G9274" s="4" t="s">
        <v>1759</v>
      </c>
      <c r="H9274" s="30">
        <v>0.82942000000000005</v>
      </c>
      <c r="I9274" s="36">
        <v>1.0691454531540535E-2</v>
      </c>
      <c r="J9274" s="4" t="s">
        <v>856</v>
      </c>
      <c r="K9274" s="4" t="s">
        <v>881</v>
      </c>
      <c r="L9274" s="4">
        <v>1</v>
      </c>
      <c r="M9274" s="4" t="s">
        <v>1447</v>
      </c>
      <c r="N9274" s="4"/>
    </row>
    <row r="9275" spans="1:14" hidden="1" x14ac:dyDescent="0.3">
      <c r="A9275" s="4" t="s">
        <v>603</v>
      </c>
      <c r="B9275" s="4">
        <v>69</v>
      </c>
      <c r="C9275" s="4">
        <v>69</v>
      </c>
      <c r="D9275" s="4">
        <v>439</v>
      </c>
      <c r="E9275" s="4" t="s">
        <v>861</v>
      </c>
      <c r="F9275" s="12" t="s">
        <v>1148</v>
      </c>
      <c r="G9275" s="4" t="s">
        <v>1759</v>
      </c>
      <c r="H9275" s="30">
        <v>0.79043666666666679</v>
      </c>
      <c r="I9275" s="36">
        <v>2.5528747194747629E-2</v>
      </c>
      <c r="J9275" s="4" t="s">
        <v>856</v>
      </c>
      <c r="K9275" s="4" t="s">
        <v>881</v>
      </c>
      <c r="L9275" s="4">
        <v>1</v>
      </c>
      <c r="M9275" s="4" t="s">
        <v>1447</v>
      </c>
      <c r="N9275" s="4"/>
    </row>
    <row r="9276" spans="1:14" hidden="1" x14ac:dyDescent="0.3">
      <c r="A9276" s="4" t="s">
        <v>603</v>
      </c>
      <c r="B9276" s="4">
        <v>69</v>
      </c>
      <c r="C9276" s="4">
        <v>69</v>
      </c>
      <c r="D9276" s="4">
        <v>439</v>
      </c>
      <c r="E9276" s="4" t="s">
        <v>861</v>
      </c>
      <c r="F9276" s="12" t="s">
        <v>1152</v>
      </c>
      <c r="G9276" s="4" t="s">
        <v>1759</v>
      </c>
      <c r="H9276" s="30">
        <v>0.72745499999999996</v>
      </c>
      <c r="I9276" s="31">
        <v>9.9348502756709985E-3</v>
      </c>
      <c r="J9276" s="4" t="s">
        <v>856</v>
      </c>
      <c r="K9276" s="4" t="s">
        <v>881</v>
      </c>
      <c r="L9276" s="4">
        <v>1</v>
      </c>
      <c r="M9276" s="4" t="s">
        <v>1447</v>
      </c>
      <c r="N9276" s="4"/>
    </row>
    <row r="9277" spans="1:14" hidden="1" x14ac:dyDescent="0.3">
      <c r="A9277" s="4" t="s">
        <v>603</v>
      </c>
      <c r="B9277" s="4">
        <v>69</v>
      </c>
      <c r="C9277" s="4">
        <v>69</v>
      </c>
      <c r="D9277" s="4">
        <v>439</v>
      </c>
      <c r="E9277" s="4" t="s">
        <v>861</v>
      </c>
      <c r="F9277" s="12" t="s">
        <v>1157</v>
      </c>
      <c r="G9277" s="4" t="s">
        <v>1759</v>
      </c>
      <c r="H9277" s="30">
        <v>0.68355999999999995</v>
      </c>
      <c r="I9277" s="31">
        <v>1.7790806614653508E-2</v>
      </c>
      <c r="J9277" s="4" t="s">
        <v>856</v>
      </c>
      <c r="K9277" s="4" t="s">
        <v>881</v>
      </c>
      <c r="L9277" s="4">
        <v>1</v>
      </c>
      <c r="M9277" s="4" t="s">
        <v>1447</v>
      </c>
      <c r="N9277" s="4"/>
    </row>
    <row r="9278" spans="1:14" hidden="1" x14ac:dyDescent="0.3">
      <c r="A9278" s="4" t="s">
        <v>603</v>
      </c>
      <c r="B9278" s="4">
        <v>69</v>
      </c>
      <c r="C9278" s="4">
        <v>69</v>
      </c>
      <c r="D9278" s="4">
        <v>439</v>
      </c>
      <c r="E9278" s="4" t="s">
        <v>861</v>
      </c>
      <c r="F9278" s="12" t="s">
        <v>1162</v>
      </c>
      <c r="G9278" s="4" t="s">
        <v>1759</v>
      </c>
      <c r="H9278" s="30">
        <v>0.68301000000000001</v>
      </c>
      <c r="I9278" s="31">
        <v>1.1030865786510182E-3</v>
      </c>
      <c r="J9278" s="4" t="s">
        <v>856</v>
      </c>
      <c r="K9278" s="4" t="s">
        <v>881</v>
      </c>
      <c r="L9278" s="4">
        <v>1</v>
      </c>
      <c r="M9278" s="4" t="s">
        <v>1447</v>
      </c>
      <c r="N9278" s="4"/>
    </row>
    <row r="9279" spans="1:14" hidden="1" x14ac:dyDescent="0.3">
      <c r="A9279" s="4" t="s">
        <v>603</v>
      </c>
      <c r="B9279" s="4">
        <v>69</v>
      </c>
      <c r="C9279" s="4">
        <v>69</v>
      </c>
      <c r="D9279" s="4">
        <v>439</v>
      </c>
      <c r="E9279" s="4" t="s">
        <v>861</v>
      </c>
      <c r="F9279" s="4" t="s">
        <v>922</v>
      </c>
      <c r="G9279" s="4" t="s">
        <v>1476</v>
      </c>
      <c r="H9279" s="30">
        <v>2.5944400000000001</v>
      </c>
      <c r="I9279" s="31">
        <v>3.490875534876603E-2</v>
      </c>
      <c r="J9279" s="4" t="s">
        <v>856</v>
      </c>
      <c r="K9279" s="4" t="s">
        <v>881</v>
      </c>
      <c r="L9279" s="4">
        <v>1</v>
      </c>
      <c r="M9279" s="4" t="s">
        <v>1447</v>
      </c>
      <c r="N9279" s="4"/>
    </row>
    <row r="9280" spans="1:14" hidden="1" x14ac:dyDescent="0.3">
      <c r="A9280" s="4" t="s">
        <v>603</v>
      </c>
      <c r="B9280" s="4">
        <v>69</v>
      </c>
      <c r="C9280" s="4">
        <v>69</v>
      </c>
      <c r="D9280" s="4">
        <v>439</v>
      </c>
      <c r="E9280" s="4" t="s">
        <v>861</v>
      </c>
      <c r="F9280" s="4" t="s">
        <v>904</v>
      </c>
      <c r="G9280" s="4" t="s">
        <v>1476</v>
      </c>
      <c r="H9280" s="30">
        <v>2.626455</v>
      </c>
      <c r="I9280" s="31">
        <v>1.103897866652521E-2</v>
      </c>
      <c r="J9280" s="4" t="s">
        <v>856</v>
      </c>
      <c r="K9280" s="4" t="s">
        <v>881</v>
      </c>
      <c r="L9280" s="4">
        <v>1</v>
      </c>
      <c r="M9280" s="4" t="s">
        <v>1447</v>
      </c>
      <c r="N9280" s="4"/>
    </row>
    <row r="9281" spans="1:14" hidden="1" x14ac:dyDescent="0.3">
      <c r="A9281" s="4" t="s">
        <v>603</v>
      </c>
      <c r="B9281" s="4">
        <v>69</v>
      </c>
      <c r="C9281" s="4">
        <v>69</v>
      </c>
      <c r="D9281" s="4">
        <v>439</v>
      </c>
      <c r="E9281" s="4" t="s">
        <v>861</v>
      </c>
      <c r="F9281" s="4" t="s">
        <v>905</v>
      </c>
      <c r="G9281" s="4" t="s">
        <v>1476</v>
      </c>
      <c r="H9281" s="30">
        <v>2.6567300000000005</v>
      </c>
      <c r="I9281" s="31">
        <v>6.7602662669453972E-3</v>
      </c>
      <c r="J9281" s="4" t="s">
        <v>856</v>
      </c>
      <c r="K9281" s="4" t="s">
        <v>881</v>
      </c>
      <c r="L9281" s="4">
        <v>1</v>
      </c>
      <c r="M9281" s="4" t="s">
        <v>1447</v>
      </c>
      <c r="N9281" s="4"/>
    </row>
    <row r="9282" spans="1:14" hidden="1" x14ac:dyDescent="0.3">
      <c r="A9282" s="4" t="s">
        <v>603</v>
      </c>
      <c r="B9282" s="4">
        <v>69</v>
      </c>
      <c r="C9282" s="4">
        <v>69</v>
      </c>
      <c r="D9282" s="4">
        <v>439</v>
      </c>
      <c r="E9282" s="4" t="s">
        <v>861</v>
      </c>
      <c r="F9282" s="4" t="s">
        <v>906</v>
      </c>
      <c r="G9282" s="4" t="s">
        <v>1476</v>
      </c>
      <c r="H9282" s="30">
        <v>2.5921500000000002</v>
      </c>
      <c r="I9282" s="31">
        <v>8.4133821974281698E-3</v>
      </c>
      <c r="J9282" s="4" t="s">
        <v>856</v>
      </c>
      <c r="K9282" s="4" t="s">
        <v>881</v>
      </c>
      <c r="L9282" s="4">
        <v>1</v>
      </c>
      <c r="M9282" s="4" t="s">
        <v>1447</v>
      </c>
      <c r="N9282" s="4"/>
    </row>
    <row r="9283" spans="1:14" hidden="1" x14ac:dyDescent="0.3">
      <c r="A9283" s="4" t="s">
        <v>603</v>
      </c>
      <c r="B9283" s="4">
        <v>69</v>
      </c>
      <c r="C9283" s="4">
        <v>69</v>
      </c>
      <c r="D9283" s="4">
        <v>439</v>
      </c>
      <c r="E9283" s="4" t="s">
        <v>861</v>
      </c>
      <c r="F9283" s="4" t="s">
        <v>903</v>
      </c>
      <c r="G9283" s="4" t="s">
        <v>1476</v>
      </c>
      <c r="H9283" s="30">
        <v>2.6648350000000001</v>
      </c>
      <c r="I9283" s="31">
        <v>1.6799257424064806E-2</v>
      </c>
      <c r="J9283" s="4" t="s">
        <v>856</v>
      </c>
      <c r="K9283" s="4" t="s">
        <v>881</v>
      </c>
      <c r="L9283" s="4">
        <v>1</v>
      </c>
      <c r="M9283" s="4" t="s">
        <v>1447</v>
      </c>
      <c r="N9283" s="4"/>
    </row>
    <row r="9284" spans="1:14" hidden="1" x14ac:dyDescent="0.3">
      <c r="A9284" s="4" t="s">
        <v>603</v>
      </c>
      <c r="B9284" s="4">
        <v>69</v>
      </c>
      <c r="C9284" s="4">
        <v>69</v>
      </c>
      <c r="D9284" s="4">
        <v>439</v>
      </c>
      <c r="E9284" s="4" t="s">
        <v>861</v>
      </c>
      <c r="F9284" s="4" t="s">
        <v>907</v>
      </c>
      <c r="G9284" s="4" t="s">
        <v>1476</v>
      </c>
      <c r="H9284" s="30">
        <v>2.6674150000000001</v>
      </c>
      <c r="I9284" s="31">
        <v>8.3950134008230291E-3</v>
      </c>
      <c r="J9284" s="4" t="s">
        <v>856</v>
      </c>
      <c r="K9284" s="4" t="s">
        <v>881</v>
      </c>
      <c r="L9284" s="4">
        <v>1</v>
      </c>
      <c r="M9284" s="4" t="s">
        <v>1447</v>
      </c>
      <c r="N9284" s="4"/>
    </row>
    <row r="9285" spans="1:14" hidden="1" x14ac:dyDescent="0.3">
      <c r="A9285" s="4" t="s">
        <v>603</v>
      </c>
      <c r="B9285" s="4">
        <v>69</v>
      </c>
      <c r="C9285" s="4">
        <v>69</v>
      </c>
      <c r="D9285" s="4">
        <v>439</v>
      </c>
      <c r="E9285" s="4" t="s">
        <v>861</v>
      </c>
      <c r="F9285" s="4" t="s">
        <v>908</v>
      </c>
      <c r="G9285" s="4" t="s">
        <v>1476</v>
      </c>
      <c r="H9285" s="30">
        <v>2.6785300000000003</v>
      </c>
      <c r="I9285" s="31">
        <v>3.1124938554156274E-2</v>
      </c>
      <c r="J9285" s="4" t="s">
        <v>856</v>
      </c>
      <c r="K9285" s="4" t="s">
        <v>881</v>
      </c>
      <c r="L9285" s="4">
        <v>1</v>
      </c>
      <c r="M9285" s="4" t="s">
        <v>1447</v>
      </c>
      <c r="N9285" s="4"/>
    </row>
    <row r="9286" spans="1:14" hidden="1" x14ac:dyDescent="0.3">
      <c r="A9286" s="4" t="s">
        <v>603</v>
      </c>
      <c r="B9286" s="4">
        <v>69</v>
      </c>
      <c r="C9286" s="4">
        <v>69</v>
      </c>
      <c r="D9286" s="4">
        <v>439</v>
      </c>
      <c r="E9286" s="4" t="s">
        <v>861</v>
      </c>
      <c r="F9286" s="4" t="s">
        <v>909</v>
      </c>
      <c r="G9286" s="4" t="s">
        <v>1476</v>
      </c>
      <c r="H9286" s="30">
        <v>2.6218500000000002</v>
      </c>
      <c r="I9286" s="31">
        <v>2.0593324160999352E-2</v>
      </c>
      <c r="J9286" s="4" t="s">
        <v>856</v>
      </c>
      <c r="K9286" s="4" t="s">
        <v>881</v>
      </c>
      <c r="L9286" s="4">
        <v>1</v>
      </c>
      <c r="M9286" s="4" t="s">
        <v>1447</v>
      </c>
      <c r="N9286" s="4"/>
    </row>
    <row r="9287" spans="1:14" hidden="1" x14ac:dyDescent="0.3">
      <c r="A9287" s="4" t="s">
        <v>603</v>
      </c>
      <c r="B9287" s="4">
        <v>69</v>
      </c>
      <c r="C9287" s="4">
        <v>69</v>
      </c>
      <c r="D9287" s="4">
        <v>439</v>
      </c>
      <c r="E9287" s="4" t="s">
        <v>861</v>
      </c>
      <c r="F9287" s="4" t="s">
        <v>910</v>
      </c>
      <c r="G9287" s="4" t="s">
        <v>1476</v>
      </c>
      <c r="H9287" s="30">
        <v>2.6403499999999998</v>
      </c>
      <c r="I9287" s="31">
        <v>6.4738860045573162E-3</v>
      </c>
      <c r="J9287" s="4" t="s">
        <v>856</v>
      </c>
      <c r="K9287" s="4" t="s">
        <v>881</v>
      </c>
      <c r="L9287" s="4">
        <v>1</v>
      </c>
      <c r="M9287" s="4" t="s">
        <v>1447</v>
      </c>
      <c r="N9287" s="4"/>
    </row>
    <row r="9288" spans="1:14" hidden="1" x14ac:dyDescent="0.3">
      <c r="A9288" s="4" t="s">
        <v>603</v>
      </c>
      <c r="B9288" s="4">
        <v>69</v>
      </c>
      <c r="C9288" s="4">
        <v>69</v>
      </c>
      <c r="D9288" s="4">
        <v>439</v>
      </c>
      <c r="E9288" s="4" t="s">
        <v>861</v>
      </c>
      <c r="F9288" s="4" t="s">
        <v>911</v>
      </c>
      <c r="G9288" s="4" t="s">
        <v>1476</v>
      </c>
      <c r="H9288" s="30">
        <v>2.6764399999999999</v>
      </c>
      <c r="I9288" s="31">
        <v>7.1311429658926853E-3</v>
      </c>
      <c r="J9288" s="4" t="s">
        <v>856</v>
      </c>
      <c r="K9288" s="4" t="s">
        <v>881</v>
      </c>
      <c r="L9288" s="4">
        <v>1</v>
      </c>
      <c r="M9288" s="4" t="s">
        <v>1447</v>
      </c>
      <c r="N9288" s="4"/>
    </row>
    <row r="9289" spans="1:14" hidden="1" x14ac:dyDescent="0.3">
      <c r="A9289" s="4" t="s">
        <v>603</v>
      </c>
      <c r="B9289" s="4">
        <v>69</v>
      </c>
      <c r="C9289" s="4">
        <v>69</v>
      </c>
      <c r="D9289" s="4">
        <v>439</v>
      </c>
      <c r="E9289" s="4" t="s">
        <v>861</v>
      </c>
      <c r="F9289" s="4" t="s">
        <v>916</v>
      </c>
      <c r="G9289" s="4" t="s">
        <v>1476</v>
      </c>
      <c r="H9289" s="30">
        <v>2.5828100000000003</v>
      </c>
      <c r="I9289" s="31">
        <v>2.2408926792686933E-2</v>
      </c>
      <c r="J9289" s="4" t="s">
        <v>856</v>
      </c>
      <c r="K9289" s="4" t="s">
        <v>881</v>
      </c>
      <c r="L9289" s="4">
        <v>1</v>
      </c>
      <c r="M9289" s="4" t="s">
        <v>1447</v>
      </c>
      <c r="N9289" s="4"/>
    </row>
    <row r="9290" spans="1:14" hidden="1" x14ac:dyDescent="0.3">
      <c r="A9290" s="4" t="s">
        <v>603</v>
      </c>
      <c r="B9290" s="4">
        <v>69</v>
      </c>
      <c r="C9290" s="4">
        <v>69</v>
      </c>
      <c r="D9290" s="4">
        <v>439</v>
      </c>
      <c r="E9290" s="4" t="s">
        <v>861</v>
      </c>
      <c r="F9290" s="4" t="s">
        <v>921</v>
      </c>
      <c r="G9290" s="4" t="s">
        <v>1476</v>
      </c>
      <c r="H9290" s="30">
        <v>2.5812749999999998</v>
      </c>
      <c r="I9290" s="31">
        <v>3.0027971126934332E-2</v>
      </c>
      <c r="J9290" s="4" t="s">
        <v>856</v>
      </c>
      <c r="K9290" s="4" t="s">
        <v>881</v>
      </c>
      <c r="L9290" s="4">
        <v>1</v>
      </c>
      <c r="M9290" s="4" t="s">
        <v>1447</v>
      </c>
      <c r="N9290" s="4"/>
    </row>
    <row r="9291" spans="1:14" hidden="1" x14ac:dyDescent="0.3">
      <c r="A9291" s="4" t="s">
        <v>603</v>
      </c>
      <c r="B9291" s="4">
        <v>69</v>
      </c>
      <c r="C9291" s="4">
        <v>69</v>
      </c>
      <c r="D9291" s="4">
        <v>439</v>
      </c>
      <c r="E9291" s="4" t="s">
        <v>861</v>
      </c>
      <c r="F9291" s="4" t="s">
        <v>1144</v>
      </c>
      <c r="G9291" s="4" t="s">
        <v>1476</v>
      </c>
      <c r="H9291" s="30">
        <v>2.5189300000000001</v>
      </c>
      <c r="I9291" s="31">
        <v>2.1819995417048016E-2</v>
      </c>
      <c r="J9291" s="4" t="s">
        <v>856</v>
      </c>
      <c r="K9291" s="4" t="s">
        <v>881</v>
      </c>
      <c r="L9291" s="4">
        <v>1</v>
      </c>
      <c r="M9291" s="4" t="s">
        <v>1447</v>
      </c>
      <c r="N9291" s="4"/>
    </row>
    <row r="9292" spans="1:14" hidden="1" x14ac:dyDescent="0.3">
      <c r="A9292" s="4" t="s">
        <v>603</v>
      </c>
      <c r="B9292" s="4">
        <v>69</v>
      </c>
      <c r="C9292" s="4">
        <v>69</v>
      </c>
      <c r="D9292" s="4">
        <v>439</v>
      </c>
      <c r="E9292" s="4" t="s">
        <v>861</v>
      </c>
      <c r="F9292" s="4" t="s">
        <v>1148</v>
      </c>
      <c r="G9292" s="4" t="s">
        <v>1476</v>
      </c>
      <c r="H9292" s="30">
        <v>2.4499633333333333</v>
      </c>
      <c r="I9292" s="31">
        <v>2.6814118171838795E-2</v>
      </c>
      <c r="J9292" s="4" t="s">
        <v>856</v>
      </c>
      <c r="K9292" s="4" t="s">
        <v>881</v>
      </c>
      <c r="L9292" s="4">
        <v>1</v>
      </c>
      <c r="M9292" s="4" t="s">
        <v>1447</v>
      </c>
      <c r="N9292" s="4"/>
    </row>
    <row r="9293" spans="1:14" hidden="1" x14ac:dyDescent="0.3">
      <c r="A9293" s="4" t="s">
        <v>603</v>
      </c>
      <c r="B9293" s="4">
        <v>69</v>
      </c>
      <c r="C9293" s="4">
        <v>69</v>
      </c>
      <c r="D9293" s="4">
        <v>439</v>
      </c>
      <c r="E9293" s="4" t="s">
        <v>861</v>
      </c>
      <c r="F9293" s="4" t="s">
        <v>1152</v>
      </c>
      <c r="G9293" s="4" t="s">
        <v>1476</v>
      </c>
      <c r="H9293" s="30">
        <v>2.3805449999999997</v>
      </c>
      <c r="I9293" s="31">
        <v>0.10216614532222655</v>
      </c>
      <c r="J9293" s="4" t="s">
        <v>856</v>
      </c>
      <c r="K9293" s="4" t="s">
        <v>881</v>
      </c>
      <c r="L9293" s="4">
        <v>1</v>
      </c>
      <c r="M9293" s="4" t="s">
        <v>1447</v>
      </c>
      <c r="N9293" s="4"/>
    </row>
    <row r="9294" spans="1:14" hidden="1" x14ac:dyDescent="0.3">
      <c r="A9294" s="4" t="s">
        <v>603</v>
      </c>
      <c r="B9294" s="4">
        <v>69</v>
      </c>
      <c r="C9294" s="4">
        <v>69</v>
      </c>
      <c r="D9294" s="4">
        <v>439</v>
      </c>
      <c r="E9294" s="4" t="s">
        <v>861</v>
      </c>
      <c r="F9294" s="4" t="s">
        <v>1157</v>
      </c>
      <c r="G9294" s="4" t="s">
        <v>1476</v>
      </c>
      <c r="H9294" s="30">
        <v>2.3262400000000003</v>
      </c>
      <c r="I9294" s="31">
        <v>2.0569219722682761E-2</v>
      </c>
      <c r="J9294" s="4" t="s">
        <v>856</v>
      </c>
      <c r="K9294" s="4" t="s">
        <v>881</v>
      </c>
      <c r="L9294" s="4">
        <v>1</v>
      </c>
      <c r="M9294" s="4" t="s">
        <v>1447</v>
      </c>
      <c r="N9294" s="4"/>
    </row>
    <row r="9295" spans="1:14" hidden="1" x14ac:dyDescent="0.3">
      <c r="A9295" s="4" t="s">
        <v>603</v>
      </c>
      <c r="B9295" s="4">
        <v>69</v>
      </c>
      <c r="C9295" s="4">
        <v>69</v>
      </c>
      <c r="D9295" s="4">
        <v>439</v>
      </c>
      <c r="E9295" s="4" t="s">
        <v>861</v>
      </c>
      <c r="F9295" s="4" t="s">
        <v>1162</v>
      </c>
      <c r="G9295" s="4" t="s">
        <v>1476</v>
      </c>
      <c r="H9295" s="30">
        <v>2.1541900000000003</v>
      </c>
      <c r="I9295" s="31">
        <v>1.0945172451816428E-2</v>
      </c>
      <c r="J9295" s="4" t="s">
        <v>856</v>
      </c>
      <c r="K9295" s="4" t="s">
        <v>881</v>
      </c>
      <c r="L9295" s="4">
        <v>1</v>
      </c>
      <c r="M9295" s="4" t="s">
        <v>1447</v>
      </c>
      <c r="N9295" s="4"/>
    </row>
    <row r="9296" spans="1:14" hidden="1" x14ac:dyDescent="0.3">
      <c r="A9296" s="4" t="s">
        <v>603</v>
      </c>
      <c r="B9296" s="4">
        <v>69</v>
      </c>
      <c r="C9296" s="4">
        <v>69</v>
      </c>
      <c r="D9296" s="4">
        <v>439</v>
      </c>
      <c r="E9296" s="4" t="s">
        <v>861</v>
      </c>
      <c r="F9296" s="4" t="s">
        <v>922</v>
      </c>
      <c r="G9296" s="4" t="s">
        <v>967</v>
      </c>
      <c r="H9296" s="30">
        <v>0.179565</v>
      </c>
      <c r="I9296" s="36">
        <v>2.3157747083859568E-2</v>
      </c>
      <c r="J9296" s="4" t="s">
        <v>856</v>
      </c>
      <c r="K9296" s="4" t="s">
        <v>881</v>
      </c>
      <c r="L9296" s="4">
        <v>1</v>
      </c>
      <c r="M9296" s="4" t="s">
        <v>1447</v>
      </c>
      <c r="N9296" s="4"/>
    </row>
    <row r="9297" spans="1:14" hidden="1" x14ac:dyDescent="0.3">
      <c r="A9297" s="4" t="s">
        <v>603</v>
      </c>
      <c r="B9297" s="4">
        <v>69</v>
      </c>
      <c r="C9297" s="4">
        <v>69</v>
      </c>
      <c r="D9297" s="4">
        <v>439</v>
      </c>
      <c r="E9297" s="4" t="s">
        <v>861</v>
      </c>
      <c r="F9297" s="4" t="s">
        <v>904</v>
      </c>
      <c r="G9297" s="4" t="s">
        <v>967</v>
      </c>
      <c r="H9297" s="30">
        <v>0.145645</v>
      </c>
      <c r="I9297" s="36">
        <v>5.8032253531980035E-2</v>
      </c>
      <c r="J9297" s="4" t="s">
        <v>856</v>
      </c>
      <c r="K9297" s="4" t="s">
        <v>881</v>
      </c>
      <c r="L9297" s="4">
        <v>1</v>
      </c>
      <c r="M9297" s="4" t="s">
        <v>1447</v>
      </c>
      <c r="N9297" s="4"/>
    </row>
    <row r="9298" spans="1:14" hidden="1" x14ac:dyDescent="0.3">
      <c r="A9298" s="4" t="s">
        <v>603</v>
      </c>
      <c r="B9298" s="4">
        <v>69</v>
      </c>
      <c r="C9298" s="4">
        <v>69</v>
      </c>
      <c r="D9298" s="4">
        <v>439</v>
      </c>
      <c r="E9298" s="4" t="s">
        <v>861</v>
      </c>
      <c r="F9298" s="4" t="s">
        <v>905</v>
      </c>
      <c r="G9298" s="4" t="s">
        <v>967</v>
      </c>
      <c r="H9298" s="30">
        <v>0.18352499999999999</v>
      </c>
      <c r="I9298" s="36">
        <v>4.2263772311519919E-2</v>
      </c>
      <c r="J9298" s="4" t="s">
        <v>856</v>
      </c>
      <c r="K9298" s="4" t="s">
        <v>881</v>
      </c>
      <c r="L9298" s="4">
        <v>1</v>
      </c>
      <c r="M9298" s="4" t="s">
        <v>1447</v>
      </c>
      <c r="N9298" s="4"/>
    </row>
    <row r="9299" spans="1:14" hidden="1" x14ac:dyDescent="0.3">
      <c r="A9299" s="4" t="s">
        <v>603</v>
      </c>
      <c r="B9299" s="4">
        <v>69</v>
      </c>
      <c r="C9299" s="4">
        <v>69</v>
      </c>
      <c r="D9299" s="4">
        <v>439</v>
      </c>
      <c r="E9299" s="4" t="s">
        <v>861</v>
      </c>
      <c r="F9299" s="4" t="s">
        <v>906</v>
      </c>
      <c r="G9299" s="4" t="s">
        <v>967</v>
      </c>
      <c r="H9299" s="30">
        <v>0.12781500000000001</v>
      </c>
      <c r="I9299" s="36">
        <v>1.7797877682465199E-2</v>
      </c>
      <c r="J9299" s="4" t="s">
        <v>856</v>
      </c>
      <c r="K9299" s="4" t="s">
        <v>881</v>
      </c>
      <c r="L9299" s="4">
        <v>1</v>
      </c>
      <c r="M9299" s="4" t="s">
        <v>1447</v>
      </c>
      <c r="N9299" s="4"/>
    </row>
    <row r="9300" spans="1:14" hidden="1" x14ac:dyDescent="0.3">
      <c r="A9300" s="4" t="s">
        <v>603</v>
      </c>
      <c r="B9300" s="4">
        <v>69</v>
      </c>
      <c r="C9300" s="4">
        <v>69</v>
      </c>
      <c r="D9300" s="4">
        <v>439</v>
      </c>
      <c r="E9300" s="4" t="s">
        <v>861</v>
      </c>
      <c r="F9300" s="4" t="s">
        <v>903</v>
      </c>
      <c r="G9300" s="4" t="s">
        <v>967</v>
      </c>
      <c r="H9300" s="30">
        <v>0.11204</v>
      </c>
      <c r="I9300" s="36">
        <v>2.1029355672487936E-2</v>
      </c>
      <c r="J9300" s="4" t="s">
        <v>856</v>
      </c>
      <c r="K9300" s="4" t="s">
        <v>881</v>
      </c>
      <c r="L9300" s="4">
        <v>1</v>
      </c>
      <c r="M9300" s="4" t="s">
        <v>1447</v>
      </c>
      <c r="N9300" s="4"/>
    </row>
    <row r="9301" spans="1:14" hidden="1" x14ac:dyDescent="0.3">
      <c r="A9301" s="4" t="s">
        <v>603</v>
      </c>
      <c r="B9301" s="4">
        <v>69</v>
      </c>
      <c r="C9301" s="4">
        <v>69</v>
      </c>
      <c r="D9301" s="4">
        <v>439</v>
      </c>
      <c r="E9301" s="4" t="s">
        <v>861</v>
      </c>
      <c r="F9301" s="4" t="s">
        <v>907</v>
      </c>
      <c r="G9301" s="4" t="s">
        <v>967</v>
      </c>
      <c r="H9301" s="30">
        <v>0.170015</v>
      </c>
      <c r="I9301" s="36">
        <v>3.3587572106360841E-3</v>
      </c>
      <c r="J9301" s="4" t="s">
        <v>856</v>
      </c>
      <c r="K9301" s="4" t="s">
        <v>881</v>
      </c>
      <c r="L9301" s="4">
        <v>1</v>
      </c>
      <c r="M9301" s="4" t="s">
        <v>1447</v>
      </c>
      <c r="N9301" s="4"/>
    </row>
    <row r="9302" spans="1:14" hidden="1" x14ac:dyDescent="0.3">
      <c r="A9302" s="4" t="s">
        <v>603</v>
      </c>
      <c r="B9302" s="4">
        <v>69</v>
      </c>
      <c r="C9302" s="4">
        <v>69</v>
      </c>
      <c r="D9302" s="4">
        <v>439</v>
      </c>
      <c r="E9302" s="4" t="s">
        <v>861</v>
      </c>
      <c r="F9302" s="4" t="s">
        <v>908</v>
      </c>
      <c r="G9302" s="4" t="s">
        <v>967</v>
      </c>
      <c r="H9302" s="30">
        <v>0.15739500000000001</v>
      </c>
      <c r="I9302" s="36">
        <v>0.11926770078273494</v>
      </c>
      <c r="J9302" s="4" t="s">
        <v>856</v>
      </c>
      <c r="K9302" s="4" t="s">
        <v>881</v>
      </c>
      <c r="L9302" s="4">
        <v>1</v>
      </c>
      <c r="M9302" s="4" t="s">
        <v>1447</v>
      </c>
      <c r="N9302" s="4"/>
    </row>
    <row r="9303" spans="1:14" hidden="1" x14ac:dyDescent="0.3">
      <c r="A9303" s="4" t="s">
        <v>603</v>
      </c>
      <c r="B9303" s="4">
        <v>69</v>
      </c>
      <c r="C9303" s="4">
        <v>69</v>
      </c>
      <c r="D9303" s="4">
        <v>439</v>
      </c>
      <c r="E9303" s="4" t="s">
        <v>861</v>
      </c>
      <c r="F9303" s="4" t="s">
        <v>909</v>
      </c>
      <c r="G9303" s="4" t="s">
        <v>967</v>
      </c>
      <c r="H9303" s="30">
        <v>0.18918499999999999</v>
      </c>
      <c r="I9303" s="36">
        <v>2.5533625868646388E-2</v>
      </c>
      <c r="J9303" s="4" t="s">
        <v>856</v>
      </c>
      <c r="K9303" s="4" t="s">
        <v>881</v>
      </c>
      <c r="L9303" s="4">
        <v>1</v>
      </c>
      <c r="M9303" s="4" t="s">
        <v>1447</v>
      </c>
      <c r="N9303" s="4"/>
    </row>
    <row r="9304" spans="1:14" hidden="1" x14ac:dyDescent="0.3">
      <c r="A9304" s="4" t="s">
        <v>603</v>
      </c>
      <c r="B9304" s="4">
        <v>69</v>
      </c>
      <c r="C9304" s="4">
        <v>69</v>
      </c>
      <c r="D9304" s="4">
        <v>439</v>
      </c>
      <c r="E9304" s="4" t="s">
        <v>861</v>
      </c>
      <c r="F9304" s="4" t="s">
        <v>910</v>
      </c>
      <c r="G9304" s="4" t="s">
        <v>967</v>
      </c>
      <c r="H9304" s="30">
        <v>0.17496499999999998</v>
      </c>
      <c r="I9304" s="36">
        <v>2.0583878400340528E-2</v>
      </c>
      <c r="J9304" s="4" t="s">
        <v>856</v>
      </c>
      <c r="K9304" s="4" t="s">
        <v>881</v>
      </c>
      <c r="L9304" s="4">
        <v>1</v>
      </c>
      <c r="M9304" s="4" t="s">
        <v>1447</v>
      </c>
      <c r="N9304" s="4"/>
    </row>
    <row r="9305" spans="1:14" hidden="1" x14ac:dyDescent="0.3">
      <c r="A9305" s="4" t="s">
        <v>603</v>
      </c>
      <c r="B9305" s="4">
        <v>69</v>
      </c>
      <c r="C9305" s="4">
        <v>69</v>
      </c>
      <c r="D9305" s="4">
        <v>439</v>
      </c>
      <c r="E9305" s="4" t="s">
        <v>861</v>
      </c>
      <c r="F9305" s="4" t="s">
        <v>911</v>
      </c>
      <c r="G9305" s="4" t="s">
        <v>967</v>
      </c>
      <c r="H9305" s="30">
        <v>0.16882</v>
      </c>
      <c r="I9305" s="36">
        <v>1.3010764773832533E-3</v>
      </c>
      <c r="J9305" s="4" t="s">
        <v>856</v>
      </c>
      <c r="K9305" s="4" t="s">
        <v>881</v>
      </c>
      <c r="L9305" s="4">
        <v>1</v>
      </c>
      <c r="M9305" s="4" t="s">
        <v>1447</v>
      </c>
      <c r="N9305" s="4"/>
    </row>
    <row r="9306" spans="1:14" hidden="1" x14ac:dyDescent="0.3">
      <c r="A9306" s="4" t="s">
        <v>603</v>
      </c>
      <c r="B9306" s="4">
        <v>69</v>
      </c>
      <c r="C9306" s="4">
        <v>69</v>
      </c>
      <c r="D9306" s="4">
        <v>439</v>
      </c>
      <c r="E9306" s="4" t="s">
        <v>861</v>
      </c>
      <c r="F9306" s="4" t="s">
        <v>916</v>
      </c>
      <c r="G9306" s="4" t="s">
        <v>967</v>
      </c>
      <c r="H9306" s="30">
        <v>0.17418500000000001</v>
      </c>
      <c r="I9306" s="36">
        <v>1.2169307704220485E-2</v>
      </c>
      <c r="J9306" s="4" t="s">
        <v>856</v>
      </c>
      <c r="K9306" s="4" t="s">
        <v>881</v>
      </c>
      <c r="L9306" s="4">
        <v>1</v>
      </c>
      <c r="M9306" s="4" t="s">
        <v>1447</v>
      </c>
      <c r="N9306" s="4"/>
    </row>
    <row r="9307" spans="1:14" hidden="1" x14ac:dyDescent="0.3">
      <c r="A9307" s="4" t="s">
        <v>603</v>
      </c>
      <c r="B9307" s="4">
        <v>69</v>
      </c>
      <c r="C9307" s="4">
        <v>69</v>
      </c>
      <c r="D9307" s="4">
        <v>439</v>
      </c>
      <c r="E9307" s="4" t="s">
        <v>861</v>
      </c>
      <c r="F9307" s="4" t="s">
        <v>921</v>
      </c>
      <c r="G9307" s="4" t="s">
        <v>967</v>
      </c>
      <c r="H9307" s="30">
        <v>0.151505</v>
      </c>
      <c r="I9307" s="36">
        <v>2.0173756467252293E-2</v>
      </c>
      <c r="J9307" s="4" t="s">
        <v>856</v>
      </c>
      <c r="K9307" s="4" t="s">
        <v>881</v>
      </c>
      <c r="L9307" s="4">
        <v>1</v>
      </c>
      <c r="M9307" s="4" t="s">
        <v>1447</v>
      </c>
      <c r="N9307" s="4"/>
    </row>
    <row r="9308" spans="1:14" hidden="1" x14ac:dyDescent="0.3">
      <c r="A9308" s="4" t="s">
        <v>603</v>
      </c>
      <c r="B9308" s="4">
        <v>69</v>
      </c>
      <c r="C9308" s="4">
        <v>69</v>
      </c>
      <c r="D9308" s="4">
        <v>439</v>
      </c>
      <c r="E9308" s="4" t="s">
        <v>861</v>
      </c>
      <c r="F9308" s="4" t="s">
        <v>1144</v>
      </c>
      <c r="G9308" s="4" t="s">
        <v>967</v>
      </c>
      <c r="H9308" s="30">
        <v>0.13624</v>
      </c>
      <c r="I9308" s="36">
        <v>1.6772572849745048E-2</v>
      </c>
      <c r="J9308" s="4" t="s">
        <v>856</v>
      </c>
      <c r="K9308" s="4" t="s">
        <v>881</v>
      </c>
      <c r="L9308" s="4">
        <v>1</v>
      </c>
      <c r="M9308" s="4" t="s">
        <v>1447</v>
      </c>
      <c r="N9308" s="4"/>
    </row>
    <row r="9309" spans="1:14" hidden="1" x14ac:dyDescent="0.3">
      <c r="A9309" s="4" t="s">
        <v>603</v>
      </c>
      <c r="B9309" s="4">
        <v>69</v>
      </c>
      <c r="C9309" s="4">
        <v>69</v>
      </c>
      <c r="D9309" s="4">
        <v>439</v>
      </c>
      <c r="E9309" s="4" t="s">
        <v>861</v>
      </c>
      <c r="F9309" s="4" t="s">
        <v>1148</v>
      </c>
      <c r="G9309" s="4" t="s">
        <v>967</v>
      </c>
      <c r="H9309" s="30">
        <v>0.15723500000000001</v>
      </c>
      <c r="I9309" s="36">
        <v>8.7186266120301177E-3</v>
      </c>
      <c r="J9309" s="4" t="s">
        <v>856</v>
      </c>
      <c r="K9309" s="4" t="s">
        <v>881</v>
      </c>
      <c r="L9309" s="4">
        <v>1</v>
      </c>
      <c r="M9309" s="4" t="s">
        <v>1447</v>
      </c>
      <c r="N9309" s="4"/>
    </row>
    <row r="9310" spans="1:14" hidden="1" x14ac:dyDescent="0.3">
      <c r="A9310" s="4" t="s">
        <v>603</v>
      </c>
      <c r="B9310" s="4">
        <v>69</v>
      </c>
      <c r="C9310" s="4">
        <v>69</v>
      </c>
      <c r="D9310" s="4">
        <v>439</v>
      </c>
      <c r="E9310" s="4" t="s">
        <v>861</v>
      </c>
      <c r="F9310" s="4" t="s">
        <v>1152</v>
      </c>
      <c r="G9310" s="4" t="s">
        <v>967</v>
      </c>
      <c r="H9310" s="30">
        <v>0.131215</v>
      </c>
      <c r="I9310" s="31">
        <v>9.970205614730479E-4</v>
      </c>
      <c r="J9310" s="4" t="s">
        <v>856</v>
      </c>
      <c r="K9310" s="4" t="s">
        <v>881</v>
      </c>
      <c r="L9310" s="4">
        <v>1</v>
      </c>
      <c r="M9310" s="4" t="s">
        <v>1447</v>
      </c>
      <c r="N9310" s="4"/>
    </row>
    <row r="9311" spans="1:14" hidden="1" x14ac:dyDescent="0.3">
      <c r="A9311" s="4" t="s">
        <v>603</v>
      </c>
      <c r="B9311" s="4">
        <v>69</v>
      </c>
      <c r="C9311" s="4">
        <v>69</v>
      </c>
      <c r="D9311" s="4">
        <v>439</v>
      </c>
      <c r="E9311" s="4" t="s">
        <v>861</v>
      </c>
      <c r="F9311" s="4" t="s">
        <v>1157</v>
      </c>
      <c r="G9311" s="4" t="s">
        <v>967</v>
      </c>
      <c r="H9311" s="30">
        <v>0.14200000000000002</v>
      </c>
      <c r="I9311" s="31">
        <v>4.2992092296142105E-3</v>
      </c>
      <c r="J9311" s="4" t="s">
        <v>856</v>
      </c>
      <c r="K9311" s="4" t="s">
        <v>881</v>
      </c>
      <c r="L9311" s="4">
        <v>1</v>
      </c>
      <c r="M9311" s="4" t="s">
        <v>1447</v>
      </c>
      <c r="N9311" s="4"/>
    </row>
    <row r="9312" spans="1:14" hidden="1" x14ac:dyDescent="0.3">
      <c r="A9312" s="4" t="s">
        <v>603</v>
      </c>
      <c r="B9312" s="4">
        <v>69</v>
      </c>
      <c r="C9312" s="4">
        <v>69</v>
      </c>
      <c r="D9312" s="4">
        <v>439</v>
      </c>
      <c r="E9312" s="4" t="s">
        <v>861</v>
      </c>
      <c r="F9312" s="4" t="s">
        <v>1162</v>
      </c>
      <c r="G9312" s="4" t="s">
        <v>967</v>
      </c>
      <c r="H9312" s="30">
        <v>0.12518499999999999</v>
      </c>
      <c r="I9312" s="31">
        <v>1.4771460658987013E-2</v>
      </c>
      <c r="J9312" s="4" t="s">
        <v>856</v>
      </c>
      <c r="K9312" s="4" t="s">
        <v>881</v>
      </c>
      <c r="L9312" s="4">
        <v>1</v>
      </c>
      <c r="M9312" s="4" t="s">
        <v>1447</v>
      </c>
      <c r="N9312" s="4"/>
    </row>
    <row r="9313" spans="1:14" hidden="1" x14ac:dyDescent="0.3">
      <c r="A9313" s="4" t="s">
        <v>603</v>
      </c>
      <c r="B9313" s="4">
        <v>69</v>
      </c>
      <c r="C9313" s="4">
        <v>69</v>
      </c>
      <c r="D9313" s="4">
        <v>439</v>
      </c>
      <c r="E9313" s="4" t="s">
        <v>861</v>
      </c>
      <c r="F9313" s="4" t="s">
        <v>922</v>
      </c>
      <c r="G9313" s="4" t="s">
        <v>1351</v>
      </c>
      <c r="H9313" s="33">
        <v>0</v>
      </c>
      <c r="I9313" s="4"/>
      <c r="J9313" s="4" t="s">
        <v>856</v>
      </c>
      <c r="K9313" s="4"/>
      <c r="L9313" s="4">
        <v>1</v>
      </c>
      <c r="M9313" s="4" t="s">
        <v>1447</v>
      </c>
      <c r="N9313" s="4"/>
    </row>
    <row r="9314" spans="1:14" hidden="1" x14ac:dyDescent="0.3">
      <c r="A9314" s="4" t="s">
        <v>603</v>
      </c>
      <c r="B9314" s="4">
        <v>69</v>
      </c>
      <c r="C9314" s="4">
        <v>69</v>
      </c>
      <c r="D9314" s="4">
        <v>439</v>
      </c>
      <c r="E9314" s="4" t="s">
        <v>861</v>
      </c>
      <c r="F9314" s="4" t="s">
        <v>904</v>
      </c>
      <c r="G9314" s="4" t="s">
        <v>1351</v>
      </c>
      <c r="H9314" s="33">
        <v>0</v>
      </c>
      <c r="I9314" s="4"/>
      <c r="J9314" s="4" t="s">
        <v>856</v>
      </c>
      <c r="K9314" s="4"/>
      <c r="L9314" s="4">
        <v>1</v>
      </c>
      <c r="M9314" s="4" t="s">
        <v>1447</v>
      </c>
      <c r="N9314" s="4"/>
    </row>
    <row r="9315" spans="1:14" hidden="1" x14ac:dyDescent="0.3">
      <c r="A9315" s="4" t="s">
        <v>603</v>
      </c>
      <c r="B9315" s="4">
        <v>69</v>
      </c>
      <c r="C9315" s="4">
        <v>69</v>
      </c>
      <c r="D9315" s="4">
        <v>439</v>
      </c>
      <c r="E9315" s="4" t="s">
        <v>861</v>
      </c>
      <c r="F9315" s="4" t="s">
        <v>905</v>
      </c>
      <c r="G9315" s="4" t="s">
        <v>1351</v>
      </c>
      <c r="H9315" s="33">
        <v>0</v>
      </c>
      <c r="I9315" s="4"/>
      <c r="J9315" s="4" t="s">
        <v>856</v>
      </c>
      <c r="K9315" s="4"/>
      <c r="L9315" s="4">
        <v>1</v>
      </c>
      <c r="M9315" s="4" t="s">
        <v>1447</v>
      </c>
      <c r="N9315" s="4"/>
    </row>
    <row r="9316" spans="1:14" hidden="1" x14ac:dyDescent="0.3">
      <c r="A9316" s="4" t="s">
        <v>603</v>
      </c>
      <c r="B9316" s="4">
        <v>69</v>
      </c>
      <c r="C9316" s="4">
        <v>69</v>
      </c>
      <c r="D9316" s="4">
        <v>439</v>
      </c>
      <c r="E9316" s="4" t="s">
        <v>861</v>
      </c>
      <c r="F9316" s="4" t="s">
        <v>906</v>
      </c>
      <c r="G9316" s="4" t="s">
        <v>1351</v>
      </c>
      <c r="H9316" s="33">
        <v>0</v>
      </c>
      <c r="I9316" s="4"/>
      <c r="J9316" s="4" t="s">
        <v>856</v>
      </c>
      <c r="K9316" s="4"/>
      <c r="L9316" s="4">
        <v>1</v>
      </c>
      <c r="M9316" s="4" t="s">
        <v>1447</v>
      </c>
      <c r="N9316" s="4"/>
    </row>
    <row r="9317" spans="1:14" hidden="1" x14ac:dyDescent="0.3">
      <c r="A9317" s="4" t="s">
        <v>603</v>
      </c>
      <c r="B9317" s="4">
        <v>69</v>
      </c>
      <c r="C9317" s="4">
        <v>69</v>
      </c>
      <c r="D9317" s="4">
        <v>439</v>
      </c>
      <c r="E9317" s="4" t="s">
        <v>861</v>
      </c>
      <c r="F9317" s="4" t="s">
        <v>903</v>
      </c>
      <c r="G9317" s="4" t="s">
        <v>1351</v>
      </c>
      <c r="H9317" s="33">
        <v>0</v>
      </c>
      <c r="I9317" s="4"/>
      <c r="J9317" s="4" t="s">
        <v>856</v>
      </c>
      <c r="K9317" s="4"/>
      <c r="L9317" s="4">
        <v>1</v>
      </c>
      <c r="M9317" s="4" t="s">
        <v>1447</v>
      </c>
      <c r="N9317" s="4"/>
    </row>
    <row r="9318" spans="1:14" hidden="1" x14ac:dyDescent="0.3">
      <c r="A9318" s="4" t="s">
        <v>603</v>
      </c>
      <c r="B9318" s="4">
        <v>69</v>
      </c>
      <c r="C9318" s="4">
        <v>69</v>
      </c>
      <c r="D9318" s="4">
        <v>439</v>
      </c>
      <c r="E9318" s="4" t="s">
        <v>861</v>
      </c>
      <c r="F9318" s="4" t="s">
        <v>907</v>
      </c>
      <c r="G9318" s="4" t="s">
        <v>1351</v>
      </c>
      <c r="H9318" s="33">
        <v>0</v>
      </c>
      <c r="I9318" s="4"/>
      <c r="J9318" s="4" t="s">
        <v>856</v>
      </c>
      <c r="K9318" s="4"/>
      <c r="L9318" s="4">
        <v>1</v>
      </c>
      <c r="M9318" s="4" t="s">
        <v>1447</v>
      </c>
      <c r="N9318" s="4"/>
    </row>
    <row r="9319" spans="1:14" hidden="1" x14ac:dyDescent="0.3">
      <c r="A9319" s="4" t="s">
        <v>603</v>
      </c>
      <c r="B9319" s="4">
        <v>69</v>
      </c>
      <c r="C9319" s="4">
        <v>69</v>
      </c>
      <c r="D9319" s="4">
        <v>439</v>
      </c>
      <c r="E9319" s="4" t="s">
        <v>861</v>
      </c>
      <c r="F9319" s="4" t="s">
        <v>908</v>
      </c>
      <c r="G9319" s="4" t="s">
        <v>1351</v>
      </c>
      <c r="H9319" s="33">
        <v>0</v>
      </c>
      <c r="I9319" s="4"/>
      <c r="J9319" s="4" t="s">
        <v>856</v>
      </c>
      <c r="K9319" s="4"/>
      <c r="L9319" s="4">
        <v>1</v>
      </c>
      <c r="M9319" s="4" t="s">
        <v>1447</v>
      </c>
      <c r="N9319" s="4"/>
    </row>
    <row r="9320" spans="1:14" hidden="1" x14ac:dyDescent="0.3">
      <c r="A9320" s="4" t="s">
        <v>603</v>
      </c>
      <c r="B9320" s="4">
        <v>69</v>
      </c>
      <c r="C9320" s="4">
        <v>69</v>
      </c>
      <c r="D9320" s="4">
        <v>439</v>
      </c>
      <c r="E9320" s="4" t="s">
        <v>861</v>
      </c>
      <c r="F9320" s="4" t="s">
        <v>909</v>
      </c>
      <c r="G9320" s="4" t="s">
        <v>1351</v>
      </c>
      <c r="H9320" s="33">
        <v>0</v>
      </c>
      <c r="I9320" s="4"/>
      <c r="J9320" s="4" t="s">
        <v>856</v>
      </c>
      <c r="K9320" s="4"/>
      <c r="L9320" s="4">
        <v>1</v>
      </c>
      <c r="M9320" s="4" t="s">
        <v>1447</v>
      </c>
      <c r="N9320" s="4"/>
    </row>
    <row r="9321" spans="1:14" hidden="1" x14ac:dyDescent="0.3">
      <c r="A9321" s="4" t="s">
        <v>603</v>
      </c>
      <c r="B9321" s="4">
        <v>69</v>
      </c>
      <c r="C9321" s="4">
        <v>69</v>
      </c>
      <c r="D9321" s="4">
        <v>439</v>
      </c>
      <c r="E9321" s="4" t="s">
        <v>861</v>
      </c>
      <c r="F9321" s="4" t="s">
        <v>910</v>
      </c>
      <c r="G9321" s="4" t="s">
        <v>1351</v>
      </c>
      <c r="H9321" s="33">
        <v>0</v>
      </c>
      <c r="I9321" s="4"/>
      <c r="J9321" s="4" t="s">
        <v>856</v>
      </c>
      <c r="K9321" s="4"/>
      <c r="L9321" s="4">
        <v>1</v>
      </c>
      <c r="M9321" s="4" t="s">
        <v>1447</v>
      </c>
      <c r="N9321" s="4"/>
    </row>
    <row r="9322" spans="1:14" hidden="1" x14ac:dyDescent="0.3">
      <c r="A9322" s="4" t="s">
        <v>603</v>
      </c>
      <c r="B9322" s="4">
        <v>69</v>
      </c>
      <c r="C9322" s="4">
        <v>69</v>
      </c>
      <c r="D9322" s="4">
        <v>439</v>
      </c>
      <c r="E9322" s="4" t="s">
        <v>861</v>
      </c>
      <c r="F9322" s="4" t="s">
        <v>911</v>
      </c>
      <c r="G9322" s="4" t="s">
        <v>1351</v>
      </c>
      <c r="H9322" s="33">
        <v>0</v>
      </c>
      <c r="I9322" s="4"/>
      <c r="J9322" s="4" t="s">
        <v>856</v>
      </c>
      <c r="K9322" s="4"/>
      <c r="L9322" s="4">
        <v>1</v>
      </c>
      <c r="M9322" s="4" t="s">
        <v>1447</v>
      </c>
      <c r="N9322" s="4"/>
    </row>
    <row r="9323" spans="1:14" hidden="1" x14ac:dyDescent="0.3">
      <c r="A9323" s="4" t="s">
        <v>603</v>
      </c>
      <c r="B9323" s="4">
        <v>69</v>
      </c>
      <c r="C9323" s="4">
        <v>69</v>
      </c>
      <c r="D9323" s="4">
        <v>439</v>
      </c>
      <c r="E9323" s="4" t="s">
        <v>861</v>
      </c>
      <c r="F9323" s="4" t="s">
        <v>916</v>
      </c>
      <c r="G9323" s="4" t="s">
        <v>1351</v>
      </c>
      <c r="H9323" s="33">
        <v>0</v>
      </c>
      <c r="I9323" s="4"/>
      <c r="J9323" s="4" t="s">
        <v>856</v>
      </c>
      <c r="K9323" s="4"/>
      <c r="L9323" s="4">
        <v>1</v>
      </c>
      <c r="M9323" s="4" t="s">
        <v>1447</v>
      </c>
      <c r="N9323" s="4"/>
    </row>
    <row r="9324" spans="1:14" hidden="1" x14ac:dyDescent="0.3">
      <c r="A9324" s="4" t="s">
        <v>603</v>
      </c>
      <c r="B9324" s="4">
        <v>69</v>
      </c>
      <c r="C9324" s="4">
        <v>69</v>
      </c>
      <c r="D9324" s="4">
        <v>439</v>
      </c>
      <c r="E9324" s="4" t="s">
        <v>861</v>
      </c>
      <c r="F9324" s="4" t="s">
        <v>921</v>
      </c>
      <c r="G9324" s="4" t="s">
        <v>1351</v>
      </c>
      <c r="H9324" s="33">
        <v>0</v>
      </c>
      <c r="I9324" s="4"/>
      <c r="J9324" s="4" t="s">
        <v>856</v>
      </c>
      <c r="K9324" s="4"/>
      <c r="L9324" s="4">
        <v>1</v>
      </c>
      <c r="M9324" s="4" t="s">
        <v>1447</v>
      </c>
      <c r="N9324" s="4"/>
    </row>
    <row r="9325" spans="1:14" hidden="1" x14ac:dyDescent="0.3">
      <c r="A9325" s="4" t="s">
        <v>603</v>
      </c>
      <c r="B9325" s="4">
        <v>69</v>
      </c>
      <c r="C9325" s="4">
        <v>69</v>
      </c>
      <c r="D9325" s="4">
        <v>439</v>
      </c>
      <c r="E9325" s="4" t="s">
        <v>861</v>
      </c>
      <c r="F9325" s="4" t="s">
        <v>1144</v>
      </c>
      <c r="G9325" s="4" t="s">
        <v>1351</v>
      </c>
      <c r="H9325" s="33">
        <v>0</v>
      </c>
      <c r="I9325" s="4"/>
      <c r="J9325" s="4" t="s">
        <v>856</v>
      </c>
      <c r="K9325" s="4"/>
      <c r="L9325" s="4">
        <v>1</v>
      </c>
      <c r="M9325" s="4" t="s">
        <v>1447</v>
      </c>
      <c r="N9325" s="4"/>
    </row>
    <row r="9326" spans="1:14" hidden="1" x14ac:dyDescent="0.3">
      <c r="A9326" s="4" t="s">
        <v>603</v>
      </c>
      <c r="B9326" s="4">
        <v>69</v>
      </c>
      <c r="C9326" s="4">
        <v>69</v>
      </c>
      <c r="D9326" s="4">
        <v>439</v>
      </c>
      <c r="E9326" s="4" t="s">
        <v>861</v>
      </c>
      <c r="F9326" s="4" t="s">
        <v>1148</v>
      </c>
      <c r="G9326" s="4" t="s">
        <v>1351</v>
      </c>
      <c r="H9326" s="33">
        <v>0</v>
      </c>
      <c r="I9326" s="4"/>
      <c r="J9326" s="4" t="s">
        <v>856</v>
      </c>
      <c r="K9326" s="4"/>
      <c r="L9326" s="4">
        <v>1</v>
      </c>
      <c r="M9326" s="4" t="s">
        <v>1447</v>
      </c>
      <c r="N9326" s="4"/>
    </row>
    <row r="9327" spans="1:14" hidden="1" x14ac:dyDescent="0.3">
      <c r="A9327" s="4" t="s">
        <v>603</v>
      </c>
      <c r="B9327" s="4">
        <v>69</v>
      </c>
      <c r="C9327" s="4">
        <v>69</v>
      </c>
      <c r="D9327" s="4">
        <v>439</v>
      </c>
      <c r="E9327" s="4" t="s">
        <v>861</v>
      </c>
      <c r="F9327" s="4" t="s">
        <v>1152</v>
      </c>
      <c r="G9327" s="4" t="s">
        <v>1351</v>
      </c>
      <c r="H9327" s="30">
        <v>0</v>
      </c>
      <c r="I9327" s="4"/>
      <c r="J9327" s="4" t="s">
        <v>856</v>
      </c>
      <c r="K9327" s="4"/>
      <c r="L9327" s="4">
        <v>1</v>
      </c>
      <c r="M9327" s="4" t="s">
        <v>1447</v>
      </c>
      <c r="N9327" s="4"/>
    </row>
    <row r="9328" spans="1:14" hidden="1" x14ac:dyDescent="0.3">
      <c r="A9328" s="4" t="s">
        <v>603</v>
      </c>
      <c r="B9328" s="4">
        <v>69</v>
      </c>
      <c r="C9328" s="4">
        <v>69</v>
      </c>
      <c r="D9328" s="4">
        <v>439</v>
      </c>
      <c r="E9328" s="4" t="s">
        <v>861</v>
      </c>
      <c r="F9328" s="4" t="s">
        <v>1157</v>
      </c>
      <c r="G9328" s="4" t="s">
        <v>1351</v>
      </c>
      <c r="H9328" s="30">
        <v>0</v>
      </c>
      <c r="I9328" s="4"/>
      <c r="J9328" s="4" t="s">
        <v>856</v>
      </c>
      <c r="K9328" s="4"/>
      <c r="L9328" s="4">
        <v>1</v>
      </c>
      <c r="M9328" s="4" t="s">
        <v>1447</v>
      </c>
      <c r="N9328" s="4"/>
    </row>
    <row r="9329" spans="1:14" hidden="1" x14ac:dyDescent="0.3">
      <c r="A9329" s="4" t="s">
        <v>603</v>
      </c>
      <c r="B9329" s="4">
        <v>69</v>
      </c>
      <c r="C9329" s="4">
        <v>69</v>
      </c>
      <c r="D9329" s="4">
        <v>439</v>
      </c>
      <c r="E9329" s="4" t="s">
        <v>861</v>
      </c>
      <c r="F9329" s="4" t="s">
        <v>1162</v>
      </c>
      <c r="G9329" s="4" t="s">
        <v>1351</v>
      </c>
      <c r="H9329" s="30">
        <v>0</v>
      </c>
      <c r="I9329" s="4"/>
      <c r="J9329" s="4" t="s">
        <v>856</v>
      </c>
      <c r="K9329" s="4"/>
      <c r="L9329" s="4">
        <v>1</v>
      </c>
      <c r="M9329" s="4" t="s">
        <v>1447</v>
      </c>
      <c r="N9329" s="4"/>
    </row>
    <row r="9330" spans="1:14" hidden="1" x14ac:dyDescent="0.3">
      <c r="A9330" s="4" t="s">
        <v>603</v>
      </c>
      <c r="B9330" s="4">
        <v>69</v>
      </c>
      <c r="C9330" s="4">
        <v>69</v>
      </c>
      <c r="D9330" s="4">
        <v>439</v>
      </c>
      <c r="E9330" s="4" t="s">
        <v>861</v>
      </c>
      <c r="F9330" s="12" t="s">
        <v>922</v>
      </c>
      <c r="G9330" s="4" t="s">
        <v>963</v>
      </c>
      <c r="H9330" s="33">
        <v>1.7</v>
      </c>
      <c r="I9330" s="4"/>
      <c r="J9330" s="4" t="s">
        <v>856</v>
      </c>
      <c r="K9330" s="4"/>
      <c r="L9330" s="4">
        <v>1</v>
      </c>
      <c r="M9330" s="4" t="s">
        <v>1447</v>
      </c>
      <c r="N9330" s="4"/>
    </row>
    <row r="9331" spans="1:14" hidden="1" x14ac:dyDescent="0.3">
      <c r="A9331" s="4" t="s">
        <v>603</v>
      </c>
      <c r="B9331" s="4">
        <v>69</v>
      </c>
      <c r="C9331" s="4">
        <v>69</v>
      </c>
      <c r="D9331" s="4">
        <v>439</v>
      </c>
      <c r="E9331" s="4" t="s">
        <v>861</v>
      </c>
      <c r="F9331" s="12" t="s">
        <v>904</v>
      </c>
      <c r="G9331" s="4" t="s">
        <v>963</v>
      </c>
      <c r="H9331" s="33">
        <v>3.28</v>
      </c>
      <c r="I9331" s="4"/>
      <c r="J9331" s="4" t="s">
        <v>856</v>
      </c>
      <c r="K9331" s="4"/>
      <c r="L9331" s="4">
        <v>1</v>
      </c>
      <c r="M9331" s="4" t="s">
        <v>1447</v>
      </c>
      <c r="N9331" s="4"/>
    </row>
    <row r="9332" spans="1:14" hidden="1" x14ac:dyDescent="0.3">
      <c r="A9332" s="4" t="s">
        <v>603</v>
      </c>
      <c r="B9332" s="4">
        <v>69</v>
      </c>
      <c r="C9332" s="4">
        <v>69</v>
      </c>
      <c r="D9332" s="4">
        <v>439</v>
      </c>
      <c r="E9332" s="4" t="s">
        <v>861</v>
      </c>
      <c r="F9332" s="12" t="s">
        <v>905</v>
      </c>
      <c r="G9332" s="4" t="s">
        <v>963</v>
      </c>
      <c r="H9332" s="33">
        <v>2.19</v>
      </c>
      <c r="I9332" s="4"/>
      <c r="J9332" s="4" t="s">
        <v>856</v>
      </c>
      <c r="K9332" s="4"/>
      <c r="L9332" s="4">
        <v>1</v>
      </c>
      <c r="M9332" s="4" t="s">
        <v>1447</v>
      </c>
      <c r="N9332" s="4"/>
    </row>
    <row r="9333" spans="1:14" hidden="1" x14ac:dyDescent="0.3">
      <c r="A9333" s="4" t="s">
        <v>603</v>
      </c>
      <c r="B9333" s="4">
        <v>69</v>
      </c>
      <c r="C9333" s="4">
        <v>69</v>
      </c>
      <c r="D9333" s="4">
        <v>439</v>
      </c>
      <c r="E9333" s="4" t="s">
        <v>861</v>
      </c>
      <c r="F9333" s="12" t="s">
        <v>906</v>
      </c>
      <c r="G9333" s="4" t="s">
        <v>963</v>
      </c>
      <c r="H9333" s="33">
        <v>0.61</v>
      </c>
      <c r="I9333" s="4"/>
      <c r="J9333" s="4" t="s">
        <v>856</v>
      </c>
      <c r="K9333" s="4"/>
      <c r="L9333" s="4">
        <v>1</v>
      </c>
      <c r="M9333" s="4" t="s">
        <v>1447</v>
      </c>
      <c r="N9333" s="4"/>
    </row>
    <row r="9334" spans="1:14" hidden="1" x14ac:dyDescent="0.3">
      <c r="A9334" s="4" t="s">
        <v>603</v>
      </c>
      <c r="B9334" s="4">
        <v>69</v>
      </c>
      <c r="C9334" s="4">
        <v>69</v>
      </c>
      <c r="D9334" s="4">
        <v>439</v>
      </c>
      <c r="E9334" s="4" t="s">
        <v>861</v>
      </c>
      <c r="F9334" s="12" t="s">
        <v>903</v>
      </c>
      <c r="G9334" s="4" t="s">
        <v>963</v>
      </c>
      <c r="H9334" s="33">
        <v>4.3600000000000003</v>
      </c>
      <c r="I9334" s="4"/>
      <c r="J9334" s="4" t="s">
        <v>856</v>
      </c>
      <c r="K9334" s="4"/>
      <c r="L9334" s="4">
        <v>1</v>
      </c>
      <c r="M9334" s="4" t="s">
        <v>1447</v>
      </c>
      <c r="N9334" s="4"/>
    </row>
    <row r="9335" spans="1:14" hidden="1" x14ac:dyDescent="0.3">
      <c r="A9335" s="4" t="s">
        <v>603</v>
      </c>
      <c r="B9335" s="4">
        <v>69</v>
      </c>
      <c r="C9335" s="4">
        <v>69</v>
      </c>
      <c r="D9335" s="4">
        <v>439</v>
      </c>
      <c r="E9335" s="4" t="s">
        <v>861</v>
      </c>
      <c r="F9335" s="12" t="s">
        <v>907</v>
      </c>
      <c r="G9335" s="4" t="s">
        <v>963</v>
      </c>
      <c r="H9335" s="33">
        <v>1.61</v>
      </c>
      <c r="I9335" s="4"/>
      <c r="J9335" s="4" t="s">
        <v>856</v>
      </c>
      <c r="K9335" s="4"/>
      <c r="L9335" s="4">
        <v>1</v>
      </c>
      <c r="M9335" s="4" t="s">
        <v>1447</v>
      </c>
      <c r="N9335" s="4"/>
    </row>
    <row r="9336" spans="1:14" hidden="1" x14ac:dyDescent="0.3">
      <c r="A9336" s="4" t="s">
        <v>603</v>
      </c>
      <c r="B9336" s="4">
        <v>69</v>
      </c>
      <c r="C9336" s="4">
        <v>69</v>
      </c>
      <c r="D9336" s="4">
        <v>439</v>
      </c>
      <c r="E9336" s="4" t="s">
        <v>861</v>
      </c>
      <c r="F9336" s="12" t="s">
        <v>908</v>
      </c>
      <c r="G9336" s="4" t="s">
        <v>963</v>
      </c>
      <c r="H9336" s="33">
        <v>2.25</v>
      </c>
      <c r="I9336" s="4"/>
      <c r="J9336" s="4" t="s">
        <v>856</v>
      </c>
      <c r="K9336" s="4"/>
      <c r="L9336" s="4">
        <v>1</v>
      </c>
      <c r="M9336" s="4" t="s">
        <v>1447</v>
      </c>
      <c r="N9336" s="4"/>
    </row>
    <row r="9337" spans="1:14" hidden="1" x14ac:dyDescent="0.3">
      <c r="A9337" s="4" t="s">
        <v>603</v>
      </c>
      <c r="B9337" s="4">
        <v>69</v>
      </c>
      <c r="C9337" s="4">
        <v>69</v>
      </c>
      <c r="D9337" s="4">
        <v>439</v>
      </c>
      <c r="E9337" s="4" t="s">
        <v>861</v>
      </c>
      <c r="F9337" s="12" t="s">
        <v>909</v>
      </c>
      <c r="G9337" s="4" t="s">
        <v>963</v>
      </c>
      <c r="H9337" s="33">
        <v>1.39</v>
      </c>
      <c r="I9337" s="4"/>
      <c r="J9337" s="4" t="s">
        <v>856</v>
      </c>
      <c r="K9337" s="4"/>
      <c r="L9337" s="4">
        <v>1</v>
      </c>
      <c r="M9337" s="4" t="s">
        <v>1447</v>
      </c>
      <c r="N9337" s="4"/>
    </row>
    <row r="9338" spans="1:14" hidden="1" x14ac:dyDescent="0.3">
      <c r="A9338" s="4" t="s">
        <v>603</v>
      </c>
      <c r="B9338" s="4">
        <v>69</v>
      </c>
      <c r="C9338" s="4">
        <v>69</v>
      </c>
      <c r="D9338" s="4">
        <v>439</v>
      </c>
      <c r="E9338" s="4" t="s">
        <v>861</v>
      </c>
      <c r="F9338" s="12" t="s">
        <v>910</v>
      </c>
      <c r="G9338" s="4" t="s">
        <v>963</v>
      </c>
      <c r="H9338" s="33">
        <v>1.68</v>
      </c>
      <c r="I9338" s="4"/>
      <c r="J9338" s="4" t="s">
        <v>856</v>
      </c>
      <c r="K9338" s="4"/>
      <c r="L9338" s="4">
        <v>1</v>
      </c>
      <c r="M9338" s="4" t="s">
        <v>1447</v>
      </c>
      <c r="N9338" s="4"/>
    </row>
    <row r="9339" spans="1:14" hidden="1" x14ac:dyDescent="0.3">
      <c r="A9339" s="4" t="s">
        <v>603</v>
      </c>
      <c r="B9339" s="4">
        <v>69</v>
      </c>
      <c r="C9339" s="4">
        <v>69</v>
      </c>
      <c r="D9339" s="4">
        <v>439</v>
      </c>
      <c r="E9339" s="4" t="s">
        <v>861</v>
      </c>
      <c r="F9339" s="12" t="s">
        <v>911</v>
      </c>
      <c r="G9339" s="4" t="s">
        <v>963</v>
      </c>
      <c r="H9339" s="33">
        <v>3.53</v>
      </c>
      <c r="I9339" s="4"/>
      <c r="J9339" s="4" t="s">
        <v>856</v>
      </c>
      <c r="K9339" s="4"/>
      <c r="L9339" s="4">
        <v>1</v>
      </c>
      <c r="M9339" s="4" t="s">
        <v>1447</v>
      </c>
      <c r="N9339" s="4"/>
    </row>
    <row r="9340" spans="1:14" hidden="1" x14ac:dyDescent="0.3">
      <c r="A9340" s="4" t="s">
        <v>603</v>
      </c>
      <c r="B9340" s="4">
        <v>69</v>
      </c>
      <c r="C9340" s="4">
        <v>69</v>
      </c>
      <c r="D9340" s="4">
        <v>439</v>
      </c>
      <c r="E9340" s="4" t="s">
        <v>861</v>
      </c>
      <c r="F9340" s="12" t="s">
        <v>916</v>
      </c>
      <c r="G9340" s="4" t="s">
        <v>963</v>
      </c>
      <c r="H9340" s="33">
        <v>2.09</v>
      </c>
      <c r="I9340" s="4"/>
      <c r="J9340" s="4" t="s">
        <v>856</v>
      </c>
      <c r="K9340" s="4"/>
      <c r="L9340" s="4">
        <v>1</v>
      </c>
      <c r="M9340" s="4" t="s">
        <v>1447</v>
      </c>
      <c r="N9340" s="4"/>
    </row>
    <row r="9341" spans="1:14" hidden="1" x14ac:dyDescent="0.3">
      <c r="A9341" s="4" t="s">
        <v>603</v>
      </c>
      <c r="B9341" s="4">
        <v>69</v>
      </c>
      <c r="C9341" s="4">
        <v>69</v>
      </c>
      <c r="D9341" s="4">
        <v>439</v>
      </c>
      <c r="E9341" s="4" t="s">
        <v>861</v>
      </c>
      <c r="F9341" s="12" t="s">
        <v>921</v>
      </c>
      <c r="G9341" s="4" t="s">
        <v>963</v>
      </c>
      <c r="H9341" s="33">
        <v>3.27</v>
      </c>
      <c r="I9341" s="4"/>
      <c r="J9341" s="4" t="s">
        <v>856</v>
      </c>
      <c r="K9341" s="4"/>
      <c r="L9341" s="4">
        <v>1</v>
      </c>
      <c r="M9341" s="4" t="s">
        <v>1447</v>
      </c>
      <c r="N9341" s="4"/>
    </row>
    <row r="9342" spans="1:14" hidden="1" x14ac:dyDescent="0.3">
      <c r="A9342" s="4" t="s">
        <v>603</v>
      </c>
      <c r="B9342" s="4">
        <v>69</v>
      </c>
      <c r="C9342" s="4">
        <v>69</v>
      </c>
      <c r="D9342" s="4">
        <v>439</v>
      </c>
      <c r="E9342" s="4" t="s">
        <v>861</v>
      </c>
      <c r="F9342" s="12" t="s">
        <v>1144</v>
      </c>
      <c r="G9342" s="4" t="s">
        <v>963</v>
      </c>
      <c r="H9342" s="33">
        <v>5.56</v>
      </c>
      <c r="I9342" s="4"/>
      <c r="J9342" s="4" t="s">
        <v>856</v>
      </c>
      <c r="K9342" s="4"/>
      <c r="L9342" s="4">
        <v>1</v>
      </c>
      <c r="M9342" s="4" t="s">
        <v>1447</v>
      </c>
      <c r="N9342" s="4"/>
    </row>
    <row r="9343" spans="1:14" hidden="1" x14ac:dyDescent="0.3">
      <c r="A9343" s="4" t="s">
        <v>603</v>
      </c>
      <c r="B9343" s="4">
        <v>69</v>
      </c>
      <c r="C9343" s="4">
        <v>69</v>
      </c>
      <c r="D9343" s="4">
        <v>439</v>
      </c>
      <c r="E9343" s="4" t="s">
        <v>861</v>
      </c>
      <c r="F9343" s="12" t="s">
        <v>1148</v>
      </c>
      <c r="G9343" s="4" t="s">
        <v>963</v>
      </c>
      <c r="H9343" s="33">
        <v>3.53</v>
      </c>
      <c r="I9343" s="4"/>
      <c r="J9343" s="4" t="s">
        <v>856</v>
      </c>
      <c r="K9343" s="4"/>
      <c r="L9343" s="4">
        <v>1</v>
      </c>
      <c r="M9343" s="4" t="s">
        <v>1447</v>
      </c>
      <c r="N9343" s="4"/>
    </row>
    <row r="9344" spans="1:14" hidden="1" x14ac:dyDescent="0.3">
      <c r="A9344" s="4" t="s">
        <v>603</v>
      </c>
      <c r="B9344" s="4">
        <v>69</v>
      </c>
      <c r="C9344" s="4">
        <v>69</v>
      </c>
      <c r="D9344" s="4">
        <v>439</v>
      </c>
      <c r="E9344" s="4" t="s">
        <v>861</v>
      </c>
      <c r="F9344" s="12" t="s">
        <v>1152</v>
      </c>
      <c r="G9344" s="4" t="s">
        <v>963</v>
      </c>
      <c r="H9344" s="30">
        <v>2.75</v>
      </c>
      <c r="I9344" s="4"/>
      <c r="J9344" s="4" t="s">
        <v>856</v>
      </c>
      <c r="K9344" s="4"/>
      <c r="L9344" s="4">
        <v>1</v>
      </c>
      <c r="M9344" s="4" t="s">
        <v>1447</v>
      </c>
      <c r="N9344" s="4"/>
    </row>
    <row r="9345" spans="1:14" hidden="1" x14ac:dyDescent="0.3">
      <c r="A9345" s="4" t="s">
        <v>603</v>
      </c>
      <c r="B9345" s="4">
        <v>69</v>
      </c>
      <c r="C9345" s="4">
        <v>69</v>
      </c>
      <c r="D9345" s="4">
        <v>439</v>
      </c>
      <c r="E9345" s="4" t="s">
        <v>861</v>
      </c>
      <c r="F9345" s="12" t="s">
        <v>1157</v>
      </c>
      <c r="G9345" s="4" t="s">
        <v>963</v>
      </c>
      <c r="H9345" s="30">
        <v>2.9</v>
      </c>
      <c r="I9345" s="4"/>
      <c r="J9345" s="4" t="s">
        <v>856</v>
      </c>
      <c r="K9345" s="4"/>
      <c r="L9345" s="4">
        <v>1</v>
      </c>
      <c r="M9345" s="4" t="s">
        <v>1447</v>
      </c>
      <c r="N9345" s="4"/>
    </row>
    <row r="9346" spans="1:14" hidden="1" x14ac:dyDescent="0.3">
      <c r="A9346" s="4" t="s">
        <v>603</v>
      </c>
      <c r="B9346" s="4">
        <v>69</v>
      </c>
      <c r="C9346" s="4">
        <v>69</v>
      </c>
      <c r="D9346" s="4">
        <v>439</v>
      </c>
      <c r="E9346" s="4" t="s">
        <v>861</v>
      </c>
      <c r="F9346" s="12" t="s">
        <v>1162</v>
      </c>
      <c r="G9346" s="4" t="s">
        <v>963</v>
      </c>
      <c r="H9346" s="30">
        <v>1.28</v>
      </c>
      <c r="I9346" s="4"/>
      <c r="J9346" s="4" t="s">
        <v>856</v>
      </c>
      <c r="K9346" s="4"/>
      <c r="L9346" s="4">
        <v>1</v>
      </c>
      <c r="M9346" s="4" t="s">
        <v>1447</v>
      </c>
      <c r="N9346" s="4"/>
    </row>
    <row r="9347" spans="1:14" hidden="1" x14ac:dyDescent="0.3">
      <c r="A9347" s="4" t="s">
        <v>603</v>
      </c>
      <c r="B9347" s="4">
        <v>69</v>
      </c>
      <c r="C9347" s="4">
        <v>69</v>
      </c>
      <c r="D9347" s="4">
        <v>439</v>
      </c>
      <c r="E9347" s="4" t="s">
        <v>861</v>
      </c>
      <c r="F9347" s="12" t="s">
        <v>922</v>
      </c>
      <c r="G9347" s="4" t="s">
        <v>2227</v>
      </c>
      <c r="H9347" s="33">
        <v>68.3</v>
      </c>
      <c r="I9347" s="4"/>
      <c r="J9347" s="4" t="s">
        <v>856</v>
      </c>
      <c r="K9347" s="4"/>
      <c r="L9347" s="4">
        <v>1</v>
      </c>
      <c r="M9347" s="4" t="s">
        <v>1447</v>
      </c>
      <c r="N9347" s="4"/>
    </row>
    <row r="9348" spans="1:14" hidden="1" x14ac:dyDescent="0.3">
      <c r="A9348" s="4" t="s">
        <v>603</v>
      </c>
      <c r="B9348" s="4">
        <v>69</v>
      </c>
      <c r="C9348" s="4">
        <v>69</v>
      </c>
      <c r="D9348" s="4">
        <v>439</v>
      </c>
      <c r="E9348" s="4" t="s">
        <v>861</v>
      </c>
      <c r="F9348" s="12" t="s">
        <v>904</v>
      </c>
      <c r="G9348" s="4" t="s">
        <v>2227</v>
      </c>
      <c r="H9348" s="33">
        <v>66.540000000000006</v>
      </c>
      <c r="I9348" s="4"/>
      <c r="J9348" s="4" t="s">
        <v>856</v>
      </c>
      <c r="K9348" s="4"/>
      <c r="L9348" s="4">
        <v>1</v>
      </c>
      <c r="M9348" s="4" t="s">
        <v>1447</v>
      </c>
      <c r="N9348" s="4"/>
    </row>
    <row r="9349" spans="1:14" hidden="1" x14ac:dyDescent="0.3">
      <c r="A9349" s="4" t="s">
        <v>603</v>
      </c>
      <c r="B9349" s="4">
        <v>69</v>
      </c>
      <c r="C9349" s="4">
        <v>69</v>
      </c>
      <c r="D9349" s="4">
        <v>439</v>
      </c>
      <c r="E9349" s="4" t="s">
        <v>861</v>
      </c>
      <c r="F9349" s="12" t="s">
        <v>905</v>
      </c>
      <c r="G9349" s="4" t="s">
        <v>2227</v>
      </c>
      <c r="H9349" s="33">
        <v>66.53</v>
      </c>
      <c r="I9349" s="4"/>
      <c r="J9349" s="4" t="s">
        <v>856</v>
      </c>
      <c r="K9349" s="4"/>
      <c r="L9349" s="4">
        <v>1</v>
      </c>
      <c r="M9349" s="4" t="s">
        <v>1447</v>
      </c>
      <c r="N9349" s="4"/>
    </row>
    <row r="9350" spans="1:14" hidden="1" x14ac:dyDescent="0.3">
      <c r="A9350" s="4" t="s">
        <v>603</v>
      </c>
      <c r="B9350" s="4">
        <v>69</v>
      </c>
      <c r="C9350" s="4">
        <v>69</v>
      </c>
      <c r="D9350" s="4">
        <v>439</v>
      </c>
      <c r="E9350" s="4" t="s">
        <v>861</v>
      </c>
      <c r="F9350" s="12" t="s">
        <v>906</v>
      </c>
      <c r="G9350" s="4" t="s">
        <v>2227</v>
      </c>
      <c r="H9350" s="33">
        <v>68.150000000000006</v>
      </c>
      <c r="I9350" s="4"/>
      <c r="J9350" s="4" t="s">
        <v>856</v>
      </c>
      <c r="K9350" s="4"/>
      <c r="L9350" s="4">
        <v>1</v>
      </c>
      <c r="M9350" s="4" t="s">
        <v>1447</v>
      </c>
      <c r="N9350" s="4"/>
    </row>
    <row r="9351" spans="1:14" hidden="1" x14ac:dyDescent="0.3">
      <c r="A9351" s="4" t="s">
        <v>603</v>
      </c>
      <c r="B9351" s="4">
        <v>69</v>
      </c>
      <c r="C9351" s="4">
        <v>69</v>
      </c>
      <c r="D9351" s="4">
        <v>439</v>
      </c>
      <c r="E9351" s="4" t="s">
        <v>861</v>
      </c>
      <c r="F9351" s="12" t="s">
        <v>903</v>
      </c>
      <c r="G9351" s="4" t="s">
        <v>2227</v>
      </c>
      <c r="H9351" s="33">
        <v>66.77</v>
      </c>
      <c r="I9351" s="4"/>
      <c r="J9351" s="4" t="s">
        <v>856</v>
      </c>
      <c r="K9351" s="4"/>
      <c r="L9351" s="4">
        <v>1</v>
      </c>
      <c r="M9351" s="4" t="s">
        <v>1447</v>
      </c>
      <c r="N9351" s="4"/>
    </row>
    <row r="9352" spans="1:14" hidden="1" x14ac:dyDescent="0.3">
      <c r="A9352" s="4" t="s">
        <v>603</v>
      </c>
      <c r="B9352" s="4">
        <v>69</v>
      </c>
      <c r="C9352" s="4">
        <v>69</v>
      </c>
      <c r="D9352" s="4">
        <v>439</v>
      </c>
      <c r="E9352" s="4" t="s">
        <v>861</v>
      </c>
      <c r="F9352" s="12" t="s">
        <v>907</v>
      </c>
      <c r="G9352" s="4" t="s">
        <v>2227</v>
      </c>
      <c r="H9352" s="33">
        <v>68.38</v>
      </c>
      <c r="I9352" s="4"/>
      <c r="J9352" s="4" t="s">
        <v>856</v>
      </c>
      <c r="K9352" s="4"/>
      <c r="L9352" s="4">
        <v>1</v>
      </c>
      <c r="M9352" s="4" t="s">
        <v>1447</v>
      </c>
      <c r="N9352" s="4"/>
    </row>
    <row r="9353" spans="1:14" hidden="1" x14ac:dyDescent="0.3">
      <c r="A9353" s="4" t="s">
        <v>603</v>
      </c>
      <c r="B9353" s="4">
        <v>69</v>
      </c>
      <c r="C9353" s="4">
        <v>69</v>
      </c>
      <c r="D9353" s="4">
        <v>439</v>
      </c>
      <c r="E9353" s="4" t="s">
        <v>861</v>
      </c>
      <c r="F9353" s="12" t="s">
        <v>908</v>
      </c>
      <c r="G9353" s="4" t="s">
        <v>2227</v>
      </c>
      <c r="H9353" s="33">
        <v>67.209999999999994</v>
      </c>
      <c r="I9353" s="4"/>
      <c r="J9353" s="4" t="s">
        <v>856</v>
      </c>
      <c r="K9353" s="4"/>
      <c r="L9353" s="4">
        <v>1</v>
      </c>
      <c r="M9353" s="4" t="s">
        <v>1447</v>
      </c>
      <c r="N9353" s="4"/>
    </row>
    <row r="9354" spans="1:14" hidden="1" x14ac:dyDescent="0.3">
      <c r="A9354" s="4" t="s">
        <v>603</v>
      </c>
      <c r="B9354" s="4">
        <v>69</v>
      </c>
      <c r="C9354" s="4">
        <v>69</v>
      </c>
      <c r="D9354" s="4">
        <v>439</v>
      </c>
      <c r="E9354" s="4" t="s">
        <v>861</v>
      </c>
      <c r="F9354" s="12" t="s">
        <v>909</v>
      </c>
      <c r="G9354" s="4" t="s">
        <v>2227</v>
      </c>
      <c r="H9354" s="33">
        <v>71.7</v>
      </c>
      <c r="I9354" s="4"/>
      <c r="J9354" s="4" t="s">
        <v>856</v>
      </c>
      <c r="K9354" s="4"/>
      <c r="L9354" s="4">
        <v>1</v>
      </c>
      <c r="M9354" s="4" t="s">
        <v>1447</v>
      </c>
      <c r="N9354" s="4"/>
    </row>
    <row r="9355" spans="1:14" hidden="1" x14ac:dyDescent="0.3">
      <c r="A9355" s="4" t="s">
        <v>603</v>
      </c>
      <c r="B9355" s="4">
        <v>69</v>
      </c>
      <c r="C9355" s="4">
        <v>69</v>
      </c>
      <c r="D9355" s="4">
        <v>439</v>
      </c>
      <c r="E9355" s="4" t="s">
        <v>861</v>
      </c>
      <c r="F9355" s="12" t="s">
        <v>910</v>
      </c>
      <c r="G9355" s="4" t="s">
        <v>2227</v>
      </c>
      <c r="H9355" s="33">
        <v>66.959999999999994</v>
      </c>
      <c r="I9355" s="4"/>
      <c r="J9355" s="4" t="s">
        <v>856</v>
      </c>
      <c r="K9355" s="4"/>
      <c r="L9355" s="4">
        <v>1</v>
      </c>
      <c r="M9355" s="4" t="s">
        <v>1447</v>
      </c>
      <c r="N9355" s="4"/>
    </row>
    <row r="9356" spans="1:14" hidden="1" x14ac:dyDescent="0.3">
      <c r="A9356" s="4" t="s">
        <v>603</v>
      </c>
      <c r="B9356" s="4">
        <v>69</v>
      </c>
      <c r="C9356" s="4">
        <v>69</v>
      </c>
      <c r="D9356" s="4">
        <v>439</v>
      </c>
      <c r="E9356" s="4" t="s">
        <v>861</v>
      </c>
      <c r="F9356" s="12" t="s">
        <v>911</v>
      </c>
      <c r="G9356" s="4" t="s">
        <v>2227</v>
      </c>
      <c r="H9356" s="33">
        <v>66.040000000000006</v>
      </c>
      <c r="I9356" s="4"/>
      <c r="J9356" s="4" t="s">
        <v>856</v>
      </c>
      <c r="K9356" s="4"/>
      <c r="L9356" s="4">
        <v>1</v>
      </c>
      <c r="M9356" s="4" t="s">
        <v>1447</v>
      </c>
      <c r="N9356" s="4"/>
    </row>
    <row r="9357" spans="1:14" hidden="1" x14ac:dyDescent="0.3">
      <c r="A9357" s="4" t="s">
        <v>603</v>
      </c>
      <c r="B9357" s="4">
        <v>69</v>
      </c>
      <c r="C9357" s="4">
        <v>69</v>
      </c>
      <c r="D9357" s="4">
        <v>439</v>
      </c>
      <c r="E9357" s="4" t="s">
        <v>861</v>
      </c>
      <c r="F9357" s="12" t="s">
        <v>916</v>
      </c>
      <c r="G9357" s="4" t="s">
        <v>2227</v>
      </c>
      <c r="H9357" s="33">
        <v>67.36</v>
      </c>
      <c r="I9357" s="4"/>
      <c r="J9357" s="4" t="s">
        <v>856</v>
      </c>
      <c r="K9357" s="4"/>
      <c r="L9357" s="4">
        <v>1</v>
      </c>
      <c r="M9357" s="4" t="s">
        <v>1447</v>
      </c>
      <c r="N9357" s="4"/>
    </row>
    <row r="9358" spans="1:14" hidden="1" x14ac:dyDescent="0.3">
      <c r="A9358" s="4" t="s">
        <v>603</v>
      </c>
      <c r="B9358" s="4">
        <v>69</v>
      </c>
      <c r="C9358" s="4">
        <v>69</v>
      </c>
      <c r="D9358" s="4">
        <v>439</v>
      </c>
      <c r="E9358" s="4" t="s">
        <v>861</v>
      </c>
      <c r="F9358" s="12" t="s">
        <v>921</v>
      </c>
      <c r="G9358" s="4" t="s">
        <v>2227</v>
      </c>
      <c r="H9358" s="33">
        <v>66.11</v>
      </c>
      <c r="I9358" s="4"/>
      <c r="J9358" s="4" t="s">
        <v>856</v>
      </c>
      <c r="K9358" s="4"/>
      <c r="L9358" s="4">
        <v>1</v>
      </c>
      <c r="M9358" s="4" t="s">
        <v>1447</v>
      </c>
      <c r="N9358" s="4"/>
    </row>
    <row r="9359" spans="1:14" hidden="1" x14ac:dyDescent="0.3">
      <c r="A9359" s="4" t="s">
        <v>603</v>
      </c>
      <c r="B9359" s="4">
        <v>69</v>
      </c>
      <c r="C9359" s="4">
        <v>69</v>
      </c>
      <c r="D9359" s="4">
        <v>439</v>
      </c>
      <c r="E9359" s="4" t="s">
        <v>861</v>
      </c>
      <c r="F9359" s="12" t="s">
        <v>1144</v>
      </c>
      <c r="G9359" s="4" t="s">
        <v>2227</v>
      </c>
      <c r="H9359" s="33">
        <v>64.959999999999994</v>
      </c>
      <c r="I9359" s="4"/>
      <c r="J9359" s="4" t="s">
        <v>856</v>
      </c>
      <c r="K9359" s="4"/>
      <c r="L9359" s="4">
        <v>1</v>
      </c>
      <c r="M9359" s="4" t="s">
        <v>1447</v>
      </c>
      <c r="N9359" s="4"/>
    </row>
    <row r="9360" spans="1:14" hidden="1" x14ac:dyDescent="0.3">
      <c r="A9360" s="4" t="s">
        <v>603</v>
      </c>
      <c r="B9360" s="4">
        <v>69</v>
      </c>
      <c r="C9360" s="4">
        <v>69</v>
      </c>
      <c r="D9360" s="4">
        <v>439</v>
      </c>
      <c r="E9360" s="4" t="s">
        <v>861</v>
      </c>
      <c r="F9360" s="12" t="s">
        <v>1148</v>
      </c>
      <c r="G9360" s="4" t="s">
        <v>2227</v>
      </c>
      <c r="H9360" s="33">
        <v>65.17</v>
      </c>
      <c r="I9360" s="4"/>
      <c r="J9360" s="4" t="s">
        <v>856</v>
      </c>
      <c r="K9360" s="4"/>
      <c r="L9360" s="4">
        <v>1</v>
      </c>
      <c r="M9360" s="4" t="s">
        <v>1447</v>
      </c>
      <c r="N9360" s="4"/>
    </row>
    <row r="9361" spans="1:14" hidden="1" x14ac:dyDescent="0.3">
      <c r="A9361" s="4" t="s">
        <v>603</v>
      </c>
      <c r="B9361" s="4">
        <v>69</v>
      </c>
      <c r="C9361" s="4">
        <v>69</v>
      </c>
      <c r="D9361" s="4">
        <v>439</v>
      </c>
      <c r="E9361" s="4" t="s">
        <v>861</v>
      </c>
      <c r="F9361" s="12" t="s">
        <v>1152</v>
      </c>
      <c r="G9361" s="4" t="s">
        <v>2227</v>
      </c>
      <c r="H9361" s="30">
        <v>68.78</v>
      </c>
      <c r="I9361" s="4"/>
      <c r="J9361" s="4" t="s">
        <v>856</v>
      </c>
      <c r="K9361" s="4"/>
      <c r="L9361" s="4">
        <v>1</v>
      </c>
      <c r="M9361" s="4" t="s">
        <v>1447</v>
      </c>
      <c r="N9361" s="4"/>
    </row>
    <row r="9362" spans="1:14" hidden="1" x14ac:dyDescent="0.3">
      <c r="A9362" s="4" t="s">
        <v>603</v>
      </c>
      <c r="B9362" s="4">
        <v>69</v>
      </c>
      <c r="C9362" s="4">
        <v>69</v>
      </c>
      <c r="D9362" s="4">
        <v>439</v>
      </c>
      <c r="E9362" s="4" t="s">
        <v>861</v>
      </c>
      <c r="F9362" s="12" t="s">
        <v>1157</v>
      </c>
      <c r="G9362" s="4" t="s">
        <v>2227</v>
      </c>
      <c r="H9362" s="30">
        <v>65.83</v>
      </c>
      <c r="I9362" s="4"/>
      <c r="J9362" s="4" t="s">
        <v>856</v>
      </c>
      <c r="K9362" s="4"/>
      <c r="L9362" s="4">
        <v>1</v>
      </c>
      <c r="M9362" s="4" t="s">
        <v>1447</v>
      </c>
      <c r="N9362" s="4"/>
    </row>
    <row r="9363" spans="1:14" hidden="1" x14ac:dyDescent="0.3">
      <c r="A9363" s="4" t="s">
        <v>603</v>
      </c>
      <c r="B9363" s="4">
        <v>69</v>
      </c>
      <c r="C9363" s="4">
        <v>69</v>
      </c>
      <c r="D9363" s="4">
        <v>439</v>
      </c>
      <c r="E9363" s="4" t="s">
        <v>861</v>
      </c>
      <c r="F9363" s="12" t="s">
        <v>1162</v>
      </c>
      <c r="G9363" s="4" t="s">
        <v>2227</v>
      </c>
      <c r="H9363" s="30">
        <v>67.489999999999995</v>
      </c>
      <c r="I9363" s="4"/>
      <c r="J9363" s="4" t="s">
        <v>856</v>
      </c>
      <c r="K9363" s="4"/>
      <c r="L9363" s="4">
        <v>1</v>
      </c>
      <c r="M9363" s="4" t="s">
        <v>1447</v>
      </c>
      <c r="N9363" s="4"/>
    </row>
    <row r="9364" spans="1:14" hidden="1" x14ac:dyDescent="0.3">
      <c r="A9364" s="4" t="s">
        <v>603</v>
      </c>
      <c r="B9364" s="4">
        <v>69</v>
      </c>
      <c r="C9364" s="4">
        <v>69</v>
      </c>
      <c r="D9364" s="4">
        <v>439</v>
      </c>
      <c r="E9364" s="4" t="s">
        <v>861</v>
      </c>
      <c r="F9364" s="12" t="s">
        <v>922</v>
      </c>
      <c r="G9364" s="4" t="s">
        <v>2230</v>
      </c>
      <c r="H9364" s="33">
        <v>30</v>
      </c>
      <c r="I9364" s="4"/>
      <c r="J9364" s="4" t="s">
        <v>856</v>
      </c>
      <c r="K9364" s="4"/>
      <c r="L9364" s="4">
        <v>1</v>
      </c>
      <c r="M9364" s="4" t="s">
        <v>1447</v>
      </c>
      <c r="N9364" s="4"/>
    </row>
    <row r="9365" spans="1:14" hidden="1" x14ac:dyDescent="0.3">
      <c r="A9365" s="4" t="s">
        <v>603</v>
      </c>
      <c r="B9365" s="4">
        <v>69</v>
      </c>
      <c r="C9365" s="4">
        <v>69</v>
      </c>
      <c r="D9365" s="4">
        <v>439</v>
      </c>
      <c r="E9365" s="4" t="s">
        <v>861</v>
      </c>
      <c r="F9365" s="12" t="s">
        <v>904</v>
      </c>
      <c r="G9365" s="4" t="s">
        <v>2230</v>
      </c>
      <c r="H9365" s="33">
        <v>30.18</v>
      </c>
      <c r="I9365" s="4"/>
      <c r="J9365" s="4" t="s">
        <v>856</v>
      </c>
      <c r="K9365" s="4"/>
      <c r="L9365" s="4">
        <v>1</v>
      </c>
      <c r="M9365" s="4" t="s">
        <v>1447</v>
      </c>
      <c r="N9365" s="4"/>
    </row>
    <row r="9366" spans="1:14" hidden="1" x14ac:dyDescent="0.3">
      <c r="A9366" s="4" t="s">
        <v>603</v>
      </c>
      <c r="B9366" s="4">
        <v>69</v>
      </c>
      <c r="C9366" s="4">
        <v>69</v>
      </c>
      <c r="D9366" s="4">
        <v>439</v>
      </c>
      <c r="E9366" s="4" t="s">
        <v>861</v>
      </c>
      <c r="F9366" s="12" t="s">
        <v>905</v>
      </c>
      <c r="G9366" s="4" t="s">
        <v>2230</v>
      </c>
      <c r="H9366" s="33">
        <v>31.28</v>
      </c>
      <c r="I9366" s="4"/>
      <c r="J9366" s="4" t="s">
        <v>856</v>
      </c>
      <c r="K9366" s="4"/>
      <c r="L9366" s="4">
        <v>1</v>
      </c>
      <c r="M9366" s="4" t="s">
        <v>1447</v>
      </c>
      <c r="N9366" s="4"/>
    </row>
    <row r="9367" spans="1:14" hidden="1" x14ac:dyDescent="0.3">
      <c r="A9367" s="4" t="s">
        <v>603</v>
      </c>
      <c r="B9367" s="4">
        <v>69</v>
      </c>
      <c r="C9367" s="4">
        <v>69</v>
      </c>
      <c r="D9367" s="4">
        <v>439</v>
      </c>
      <c r="E9367" s="4" t="s">
        <v>861</v>
      </c>
      <c r="F9367" s="12" t="s">
        <v>906</v>
      </c>
      <c r="G9367" s="4" t="s">
        <v>2230</v>
      </c>
      <c r="H9367" s="33">
        <v>31.23</v>
      </c>
      <c r="I9367" s="4"/>
      <c r="J9367" s="4" t="s">
        <v>856</v>
      </c>
      <c r="K9367" s="4"/>
      <c r="L9367" s="4">
        <v>1</v>
      </c>
      <c r="M9367" s="4" t="s">
        <v>1447</v>
      </c>
      <c r="N9367" s="4"/>
    </row>
    <row r="9368" spans="1:14" hidden="1" x14ac:dyDescent="0.3">
      <c r="A9368" s="4" t="s">
        <v>603</v>
      </c>
      <c r="B9368" s="4">
        <v>69</v>
      </c>
      <c r="C9368" s="4">
        <v>69</v>
      </c>
      <c r="D9368" s="4">
        <v>439</v>
      </c>
      <c r="E9368" s="4" t="s">
        <v>861</v>
      </c>
      <c r="F9368" s="12" t="s">
        <v>903</v>
      </c>
      <c r="G9368" s="4" t="s">
        <v>2230</v>
      </c>
      <c r="H9368" s="33">
        <v>28.87</v>
      </c>
      <c r="I9368" s="4"/>
      <c r="J9368" s="4" t="s">
        <v>856</v>
      </c>
      <c r="K9368" s="4"/>
      <c r="L9368" s="4">
        <v>1</v>
      </c>
      <c r="M9368" s="4" t="s">
        <v>1447</v>
      </c>
      <c r="N9368" s="4"/>
    </row>
    <row r="9369" spans="1:14" hidden="1" x14ac:dyDescent="0.3">
      <c r="A9369" s="4" t="s">
        <v>603</v>
      </c>
      <c r="B9369" s="4">
        <v>69</v>
      </c>
      <c r="C9369" s="4">
        <v>69</v>
      </c>
      <c r="D9369" s="4">
        <v>439</v>
      </c>
      <c r="E9369" s="4" t="s">
        <v>861</v>
      </c>
      <c r="F9369" s="12" t="s">
        <v>907</v>
      </c>
      <c r="G9369" s="4" t="s">
        <v>2230</v>
      </c>
      <c r="H9369" s="33">
        <v>30.01</v>
      </c>
      <c r="I9369" s="4"/>
      <c r="J9369" s="4" t="s">
        <v>856</v>
      </c>
      <c r="K9369" s="4"/>
      <c r="L9369" s="4">
        <v>1</v>
      </c>
      <c r="M9369" s="4" t="s">
        <v>1447</v>
      </c>
      <c r="N9369" s="4"/>
    </row>
    <row r="9370" spans="1:14" hidden="1" x14ac:dyDescent="0.3">
      <c r="A9370" s="4" t="s">
        <v>603</v>
      </c>
      <c r="B9370" s="4">
        <v>69</v>
      </c>
      <c r="C9370" s="4">
        <v>69</v>
      </c>
      <c r="D9370" s="4">
        <v>439</v>
      </c>
      <c r="E9370" s="4" t="s">
        <v>861</v>
      </c>
      <c r="F9370" s="12" t="s">
        <v>908</v>
      </c>
      <c r="G9370" s="4" t="s">
        <v>2230</v>
      </c>
      <c r="H9370" s="33">
        <v>30.54</v>
      </c>
      <c r="I9370" s="4"/>
      <c r="J9370" s="4" t="s">
        <v>856</v>
      </c>
      <c r="K9370" s="4"/>
      <c r="L9370" s="4">
        <v>1</v>
      </c>
      <c r="M9370" s="4" t="s">
        <v>1447</v>
      </c>
      <c r="N9370" s="4"/>
    </row>
    <row r="9371" spans="1:14" hidden="1" x14ac:dyDescent="0.3">
      <c r="A9371" s="4" t="s">
        <v>603</v>
      </c>
      <c r="B9371" s="4">
        <v>69</v>
      </c>
      <c r="C9371" s="4">
        <v>69</v>
      </c>
      <c r="D9371" s="4">
        <v>439</v>
      </c>
      <c r="E9371" s="4" t="s">
        <v>861</v>
      </c>
      <c r="F9371" s="12" t="s">
        <v>909</v>
      </c>
      <c r="G9371" s="4" t="s">
        <v>2230</v>
      </c>
      <c r="H9371" s="33">
        <v>26.91</v>
      </c>
      <c r="I9371" s="4"/>
      <c r="J9371" s="4" t="s">
        <v>856</v>
      </c>
      <c r="K9371" s="4"/>
      <c r="L9371" s="4">
        <v>1</v>
      </c>
      <c r="M9371" s="4" t="s">
        <v>1447</v>
      </c>
      <c r="N9371" s="4"/>
    </row>
    <row r="9372" spans="1:14" hidden="1" x14ac:dyDescent="0.3">
      <c r="A9372" s="4" t="s">
        <v>603</v>
      </c>
      <c r="B9372" s="4">
        <v>69</v>
      </c>
      <c r="C9372" s="4">
        <v>69</v>
      </c>
      <c r="D9372" s="4">
        <v>439</v>
      </c>
      <c r="E9372" s="4" t="s">
        <v>861</v>
      </c>
      <c r="F9372" s="12" t="s">
        <v>910</v>
      </c>
      <c r="G9372" s="4" t="s">
        <v>2230</v>
      </c>
      <c r="H9372" s="33">
        <v>31.36</v>
      </c>
      <c r="I9372" s="4"/>
      <c r="J9372" s="4" t="s">
        <v>856</v>
      </c>
      <c r="K9372" s="4"/>
      <c r="L9372" s="4">
        <v>1</v>
      </c>
      <c r="M9372" s="4" t="s">
        <v>1447</v>
      </c>
      <c r="N9372" s="4"/>
    </row>
    <row r="9373" spans="1:14" hidden="1" x14ac:dyDescent="0.3">
      <c r="A9373" s="4" t="s">
        <v>603</v>
      </c>
      <c r="B9373" s="4">
        <v>69</v>
      </c>
      <c r="C9373" s="4">
        <v>69</v>
      </c>
      <c r="D9373" s="4">
        <v>439</v>
      </c>
      <c r="E9373" s="4" t="s">
        <v>861</v>
      </c>
      <c r="F9373" s="12" t="s">
        <v>911</v>
      </c>
      <c r="G9373" s="4" t="s">
        <v>2230</v>
      </c>
      <c r="H9373" s="33">
        <v>30.42</v>
      </c>
      <c r="I9373" s="4"/>
      <c r="J9373" s="4" t="s">
        <v>856</v>
      </c>
      <c r="K9373" s="4"/>
      <c r="L9373" s="4">
        <v>1</v>
      </c>
      <c r="M9373" s="4" t="s">
        <v>1447</v>
      </c>
      <c r="N9373" s="4"/>
    </row>
    <row r="9374" spans="1:14" hidden="1" x14ac:dyDescent="0.3">
      <c r="A9374" s="4" t="s">
        <v>603</v>
      </c>
      <c r="B9374" s="4">
        <v>69</v>
      </c>
      <c r="C9374" s="4">
        <v>69</v>
      </c>
      <c r="D9374" s="4">
        <v>439</v>
      </c>
      <c r="E9374" s="4" t="s">
        <v>861</v>
      </c>
      <c r="F9374" s="12" t="s">
        <v>916</v>
      </c>
      <c r="G9374" s="4" t="s">
        <v>2230</v>
      </c>
      <c r="H9374" s="33">
        <v>30.54</v>
      </c>
      <c r="I9374" s="4"/>
      <c r="J9374" s="4" t="s">
        <v>856</v>
      </c>
      <c r="K9374" s="4"/>
      <c r="L9374" s="4">
        <v>1</v>
      </c>
      <c r="M9374" s="4" t="s">
        <v>1447</v>
      </c>
      <c r="N9374" s="4"/>
    </row>
    <row r="9375" spans="1:14" hidden="1" x14ac:dyDescent="0.3">
      <c r="A9375" s="4" t="s">
        <v>603</v>
      </c>
      <c r="B9375" s="4">
        <v>69</v>
      </c>
      <c r="C9375" s="4">
        <v>69</v>
      </c>
      <c r="D9375" s="4">
        <v>439</v>
      </c>
      <c r="E9375" s="4" t="s">
        <v>861</v>
      </c>
      <c r="F9375" s="12" t="s">
        <v>921</v>
      </c>
      <c r="G9375" s="4" t="s">
        <v>2230</v>
      </c>
      <c r="H9375" s="33">
        <v>30.62</v>
      </c>
      <c r="I9375" s="4"/>
      <c r="J9375" s="4" t="s">
        <v>856</v>
      </c>
      <c r="K9375" s="4"/>
      <c r="L9375" s="4">
        <v>1</v>
      </c>
      <c r="M9375" s="4" t="s">
        <v>1447</v>
      </c>
      <c r="N9375" s="4"/>
    </row>
    <row r="9376" spans="1:14" hidden="1" x14ac:dyDescent="0.3">
      <c r="A9376" s="4" t="s">
        <v>603</v>
      </c>
      <c r="B9376" s="4">
        <v>69</v>
      </c>
      <c r="C9376" s="4">
        <v>69</v>
      </c>
      <c r="D9376" s="4">
        <v>439</v>
      </c>
      <c r="E9376" s="4" t="s">
        <v>861</v>
      </c>
      <c r="F9376" s="12" t="s">
        <v>1144</v>
      </c>
      <c r="G9376" s="4" t="s">
        <v>2230</v>
      </c>
      <c r="H9376" s="33">
        <v>29.48</v>
      </c>
      <c r="I9376" s="4"/>
      <c r="J9376" s="4" t="s">
        <v>856</v>
      </c>
      <c r="K9376" s="4"/>
      <c r="L9376" s="4">
        <v>1</v>
      </c>
      <c r="M9376" s="4" t="s">
        <v>1447</v>
      </c>
      <c r="N9376" s="4"/>
    </row>
    <row r="9377" spans="1:14" hidden="1" x14ac:dyDescent="0.3">
      <c r="A9377" s="4" t="s">
        <v>603</v>
      </c>
      <c r="B9377" s="4">
        <v>69</v>
      </c>
      <c r="C9377" s="4">
        <v>69</v>
      </c>
      <c r="D9377" s="4">
        <v>439</v>
      </c>
      <c r="E9377" s="4" t="s">
        <v>861</v>
      </c>
      <c r="F9377" s="12" t="s">
        <v>1148</v>
      </c>
      <c r="G9377" s="4" t="s">
        <v>2230</v>
      </c>
      <c r="H9377" s="33">
        <v>31.3</v>
      </c>
      <c r="I9377" s="4"/>
      <c r="J9377" s="4" t="s">
        <v>856</v>
      </c>
      <c r="K9377" s="4"/>
      <c r="L9377" s="4">
        <v>1</v>
      </c>
      <c r="M9377" s="4" t="s">
        <v>1447</v>
      </c>
      <c r="N9377" s="4"/>
    </row>
    <row r="9378" spans="1:14" hidden="1" x14ac:dyDescent="0.3">
      <c r="A9378" s="4" t="s">
        <v>603</v>
      </c>
      <c r="B9378" s="4">
        <v>69</v>
      </c>
      <c r="C9378" s="4">
        <v>69</v>
      </c>
      <c r="D9378" s="4">
        <v>439</v>
      </c>
      <c r="E9378" s="4" t="s">
        <v>861</v>
      </c>
      <c r="F9378" s="12" t="s">
        <v>1152</v>
      </c>
      <c r="G9378" s="4" t="s">
        <v>2230</v>
      </c>
      <c r="H9378" s="30">
        <v>28.48</v>
      </c>
      <c r="I9378" s="4"/>
      <c r="J9378" s="4" t="s">
        <v>856</v>
      </c>
      <c r="K9378" s="4"/>
      <c r="L9378" s="4">
        <v>1</v>
      </c>
      <c r="M9378" s="4" t="s">
        <v>1447</v>
      </c>
      <c r="N9378" s="4"/>
    </row>
    <row r="9379" spans="1:14" hidden="1" x14ac:dyDescent="0.3">
      <c r="A9379" s="4" t="s">
        <v>603</v>
      </c>
      <c r="B9379" s="4">
        <v>69</v>
      </c>
      <c r="C9379" s="4">
        <v>69</v>
      </c>
      <c r="D9379" s="4">
        <v>439</v>
      </c>
      <c r="E9379" s="4" t="s">
        <v>861</v>
      </c>
      <c r="F9379" s="12" t="s">
        <v>1157</v>
      </c>
      <c r="G9379" s="4" t="s">
        <v>2230</v>
      </c>
      <c r="H9379" s="30">
        <v>31.27</v>
      </c>
      <c r="I9379" s="4"/>
      <c r="J9379" s="4" t="s">
        <v>856</v>
      </c>
      <c r="K9379" s="4"/>
      <c r="L9379" s="4">
        <v>1</v>
      </c>
      <c r="M9379" s="4" t="s">
        <v>1447</v>
      </c>
      <c r="N9379" s="4"/>
    </row>
    <row r="9380" spans="1:14" hidden="1" x14ac:dyDescent="0.3">
      <c r="A9380" s="4" t="s">
        <v>603</v>
      </c>
      <c r="B9380" s="4">
        <v>69</v>
      </c>
      <c r="C9380" s="4">
        <v>69</v>
      </c>
      <c r="D9380" s="4">
        <v>439</v>
      </c>
      <c r="E9380" s="4" t="s">
        <v>861</v>
      </c>
      <c r="F9380" s="12" t="s">
        <v>1162</v>
      </c>
      <c r="G9380" s="4" t="s">
        <v>2230</v>
      </c>
      <c r="H9380" s="30">
        <v>31.22</v>
      </c>
      <c r="I9380" s="4"/>
      <c r="J9380" s="4" t="s">
        <v>856</v>
      </c>
      <c r="K9380" s="4"/>
      <c r="L9380" s="4">
        <v>1</v>
      </c>
      <c r="M9380" s="4" t="s">
        <v>1447</v>
      </c>
      <c r="N9380" s="4"/>
    </row>
    <row r="9381" spans="1:14" hidden="1" x14ac:dyDescent="0.3">
      <c r="A9381" s="4" t="s">
        <v>603</v>
      </c>
      <c r="B9381" s="4">
        <v>69</v>
      </c>
      <c r="C9381" s="4">
        <v>69</v>
      </c>
      <c r="D9381" s="4">
        <v>439</v>
      </c>
      <c r="E9381" s="4" t="s">
        <v>861</v>
      </c>
      <c r="F9381" s="4" t="s">
        <v>922</v>
      </c>
      <c r="G9381" s="4" t="s">
        <v>943</v>
      </c>
      <c r="H9381" s="30">
        <v>98.3</v>
      </c>
      <c r="I9381" s="4"/>
      <c r="J9381" s="4" t="s">
        <v>856</v>
      </c>
      <c r="K9381" s="4"/>
      <c r="L9381" s="4">
        <v>1</v>
      </c>
      <c r="M9381" s="4" t="s">
        <v>1447</v>
      </c>
      <c r="N9381" s="4"/>
    </row>
    <row r="9382" spans="1:14" hidden="1" x14ac:dyDescent="0.3">
      <c r="A9382" s="4" t="s">
        <v>603</v>
      </c>
      <c r="B9382" s="4">
        <v>69</v>
      </c>
      <c r="C9382" s="4">
        <v>69</v>
      </c>
      <c r="D9382" s="4">
        <v>439</v>
      </c>
      <c r="E9382" s="4" t="s">
        <v>861</v>
      </c>
      <c r="F9382" s="4" t="s">
        <v>904</v>
      </c>
      <c r="G9382" s="4" t="s">
        <v>943</v>
      </c>
      <c r="H9382" s="30">
        <v>96.72</v>
      </c>
      <c r="I9382" s="4"/>
      <c r="J9382" s="4" t="s">
        <v>856</v>
      </c>
      <c r="K9382" s="4"/>
      <c r="L9382" s="4">
        <v>1</v>
      </c>
      <c r="M9382" s="4" t="s">
        <v>1447</v>
      </c>
      <c r="N9382" s="4"/>
    </row>
    <row r="9383" spans="1:14" hidden="1" x14ac:dyDescent="0.3">
      <c r="A9383" s="4" t="s">
        <v>603</v>
      </c>
      <c r="B9383" s="4">
        <v>69</v>
      </c>
      <c r="C9383" s="4">
        <v>69</v>
      </c>
      <c r="D9383" s="4">
        <v>439</v>
      </c>
      <c r="E9383" s="4" t="s">
        <v>861</v>
      </c>
      <c r="F9383" s="4" t="s">
        <v>905</v>
      </c>
      <c r="G9383" s="4" t="s">
        <v>943</v>
      </c>
      <c r="H9383" s="30">
        <v>97.81</v>
      </c>
      <c r="I9383" s="4"/>
      <c r="J9383" s="4" t="s">
        <v>856</v>
      </c>
      <c r="K9383" s="4"/>
      <c r="L9383" s="4">
        <v>1</v>
      </c>
      <c r="M9383" s="4" t="s">
        <v>1447</v>
      </c>
      <c r="N9383" s="4"/>
    </row>
    <row r="9384" spans="1:14" hidden="1" x14ac:dyDescent="0.3">
      <c r="A9384" s="4" t="s">
        <v>603</v>
      </c>
      <c r="B9384" s="4">
        <v>69</v>
      </c>
      <c r="C9384" s="4">
        <v>69</v>
      </c>
      <c r="D9384" s="4">
        <v>439</v>
      </c>
      <c r="E9384" s="4" t="s">
        <v>861</v>
      </c>
      <c r="F9384" s="4" t="s">
        <v>906</v>
      </c>
      <c r="G9384" s="4" t="s">
        <v>943</v>
      </c>
      <c r="H9384" s="30">
        <v>99.38000000000001</v>
      </c>
      <c r="I9384" s="4"/>
      <c r="J9384" s="4" t="s">
        <v>856</v>
      </c>
      <c r="K9384" s="4"/>
      <c r="L9384" s="4">
        <v>1</v>
      </c>
      <c r="M9384" s="4" t="s">
        <v>1447</v>
      </c>
      <c r="N9384" s="4"/>
    </row>
    <row r="9385" spans="1:14" hidden="1" x14ac:dyDescent="0.3">
      <c r="A9385" s="4" t="s">
        <v>603</v>
      </c>
      <c r="B9385" s="4">
        <v>69</v>
      </c>
      <c r="C9385" s="4">
        <v>69</v>
      </c>
      <c r="D9385" s="4">
        <v>439</v>
      </c>
      <c r="E9385" s="4" t="s">
        <v>861</v>
      </c>
      <c r="F9385" s="4" t="s">
        <v>903</v>
      </c>
      <c r="G9385" s="4" t="s">
        <v>943</v>
      </c>
      <c r="H9385" s="30">
        <v>95.64</v>
      </c>
      <c r="I9385" s="4"/>
      <c r="J9385" s="4" t="s">
        <v>856</v>
      </c>
      <c r="K9385" s="4"/>
      <c r="L9385" s="4">
        <v>1</v>
      </c>
      <c r="M9385" s="4" t="s">
        <v>1447</v>
      </c>
      <c r="N9385" s="4"/>
    </row>
    <row r="9386" spans="1:14" hidden="1" x14ac:dyDescent="0.3">
      <c r="A9386" s="4" t="s">
        <v>603</v>
      </c>
      <c r="B9386" s="4">
        <v>69</v>
      </c>
      <c r="C9386" s="4">
        <v>69</v>
      </c>
      <c r="D9386" s="4">
        <v>439</v>
      </c>
      <c r="E9386" s="4" t="s">
        <v>861</v>
      </c>
      <c r="F9386" s="4" t="s">
        <v>907</v>
      </c>
      <c r="G9386" s="4" t="s">
        <v>943</v>
      </c>
      <c r="H9386" s="30">
        <v>98.39</v>
      </c>
      <c r="I9386" s="4"/>
      <c r="J9386" s="4" t="s">
        <v>856</v>
      </c>
      <c r="K9386" s="4"/>
      <c r="L9386" s="4">
        <v>1</v>
      </c>
      <c r="M9386" s="4" t="s">
        <v>1447</v>
      </c>
      <c r="N9386" s="4"/>
    </row>
    <row r="9387" spans="1:14" hidden="1" x14ac:dyDescent="0.3">
      <c r="A9387" s="4" t="s">
        <v>603</v>
      </c>
      <c r="B9387" s="4">
        <v>69</v>
      </c>
      <c r="C9387" s="4">
        <v>69</v>
      </c>
      <c r="D9387" s="4">
        <v>439</v>
      </c>
      <c r="E9387" s="4" t="s">
        <v>861</v>
      </c>
      <c r="F9387" s="4" t="s">
        <v>908</v>
      </c>
      <c r="G9387" s="4" t="s">
        <v>943</v>
      </c>
      <c r="H9387" s="30">
        <v>97.75</v>
      </c>
      <c r="I9387" s="4"/>
      <c r="J9387" s="4" t="s">
        <v>856</v>
      </c>
      <c r="K9387" s="4"/>
      <c r="L9387" s="4">
        <v>1</v>
      </c>
      <c r="M9387" s="4" t="s">
        <v>1447</v>
      </c>
      <c r="N9387" s="4"/>
    </row>
    <row r="9388" spans="1:14" hidden="1" x14ac:dyDescent="0.3">
      <c r="A9388" s="4" t="s">
        <v>603</v>
      </c>
      <c r="B9388" s="4">
        <v>69</v>
      </c>
      <c r="C9388" s="4">
        <v>69</v>
      </c>
      <c r="D9388" s="4">
        <v>439</v>
      </c>
      <c r="E9388" s="4" t="s">
        <v>861</v>
      </c>
      <c r="F9388" s="4" t="s">
        <v>909</v>
      </c>
      <c r="G9388" s="4" t="s">
        <v>943</v>
      </c>
      <c r="H9388" s="30">
        <v>98.61</v>
      </c>
      <c r="I9388" s="4"/>
      <c r="J9388" s="4" t="s">
        <v>856</v>
      </c>
      <c r="K9388" s="4"/>
      <c r="L9388" s="4">
        <v>1</v>
      </c>
      <c r="M9388" s="4" t="s">
        <v>1447</v>
      </c>
      <c r="N9388" s="4"/>
    </row>
    <row r="9389" spans="1:14" hidden="1" x14ac:dyDescent="0.3">
      <c r="A9389" s="4" t="s">
        <v>603</v>
      </c>
      <c r="B9389" s="4">
        <v>69</v>
      </c>
      <c r="C9389" s="4">
        <v>69</v>
      </c>
      <c r="D9389" s="4">
        <v>439</v>
      </c>
      <c r="E9389" s="4" t="s">
        <v>861</v>
      </c>
      <c r="F9389" s="4" t="s">
        <v>910</v>
      </c>
      <c r="G9389" s="4" t="s">
        <v>943</v>
      </c>
      <c r="H9389" s="30">
        <v>98.32</v>
      </c>
      <c r="I9389" s="4"/>
      <c r="J9389" s="4" t="s">
        <v>856</v>
      </c>
      <c r="K9389" s="4"/>
      <c r="L9389" s="4">
        <v>1</v>
      </c>
      <c r="M9389" s="4" t="s">
        <v>1447</v>
      </c>
      <c r="N9389" s="4"/>
    </row>
    <row r="9390" spans="1:14" hidden="1" x14ac:dyDescent="0.3">
      <c r="A9390" s="4" t="s">
        <v>603</v>
      </c>
      <c r="B9390" s="4">
        <v>69</v>
      </c>
      <c r="C9390" s="4">
        <v>69</v>
      </c>
      <c r="D9390" s="4">
        <v>439</v>
      </c>
      <c r="E9390" s="4" t="s">
        <v>861</v>
      </c>
      <c r="F9390" s="4" t="s">
        <v>911</v>
      </c>
      <c r="G9390" s="4" t="s">
        <v>943</v>
      </c>
      <c r="H9390" s="30">
        <v>96.460000000000008</v>
      </c>
      <c r="I9390" s="4"/>
      <c r="J9390" s="4" t="s">
        <v>856</v>
      </c>
      <c r="K9390" s="4"/>
      <c r="L9390" s="4">
        <v>1</v>
      </c>
      <c r="M9390" s="4" t="s">
        <v>1447</v>
      </c>
      <c r="N9390" s="4"/>
    </row>
    <row r="9391" spans="1:14" hidden="1" x14ac:dyDescent="0.3">
      <c r="A9391" s="4" t="s">
        <v>603</v>
      </c>
      <c r="B9391" s="4">
        <v>69</v>
      </c>
      <c r="C9391" s="4">
        <v>69</v>
      </c>
      <c r="D9391" s="4">
        <v>439</v>
      </c>
      <c r="E9391" s="4" t="s">
        <v>861</v>
      </c>
      <c r="F9391" s="4" t="s">
        <v>916</v>
      </c>
      <c r="G9391" s="4" t="s">
        <v>943</v>
      </c>
      <c r="H9391" s="30">
        <v>97.9</v>
      </c>
      <c r="I9391" s="4"/>
      <c r="J9391" s="4" t="s">
        <v>856</v>
      </c>
      <c r="K9391" s="4"/>
      <c r="L9391" s="4">
        <v>1</v>
      </c>
      <c r="M9391" s="4" t="s">
        <v>1447</v>
      </c>
      <c r="N9391" s="4"/>
    </row>
    <row r="9392" spans="1:14" hidden="1" x14ac:dyDescent="0.3">
      <c r="A9392" s="4" t="s">
        <v>603</v>
      </c>
      <c r="B9392" s="4">
        <v>69</v>
      </c>
      <c r="C9392" s="4">
        <v>69</v>
      </c>
      <c r="D9392" s="4">
        <v>439</v>
      </c>
      <c r="E9392" s="4" t="s">
        <v>861</v>
      </c>
      <c r="F9392" s="4" t="s">
        <v>921</v>
      </c>
      <c r="G9392" s="4" t="s">
        <v>943</v>
      </c>
      <c r="H9392" s="30">
        <v>96.73</v>
      </c>
      <c r="I9392" s="4"/>
      <c r="J9392" s="4" t="s">
        <v>856</v>
      </c>
      <c r="K9392" s="4"/>
      <c r="L9392" s="4">
        <v>1</v>
      </c>
      <c r="M9392" s="4" t="s">
        <v>1447</v>
      </c>
      <c r="N9392" s="4"/>
    </row>
    <row r="9393" spans="1:14" hidden="1" x14ac:dyDescent="0.3">
      <c r="A9393" s="4" t="s">
        <v>603</v>
      </c>
      <c r="B9393" s="4">
        <v>69</v>
      </c>
      <c r="C9393" s="4">
        <v>69</v>
      </c>
      <c r="D9393" s="4">
        <v>439</v>
      </c>
      <c r="E9393" s="4" t="s">
        <v>861</v>
      </c>
      <c r="F9393" s="4" t="s">
        <v>1144</v>
      </c>
      <c r="G9393" s="4" t="s">
        <v>943</v>
      </c>
      <c r="H9393" s="30">
        <v>94.44</v>
      </c>
      <c r="I9393" s="4"/>
      <c r="J9393" s="4" t="s">
        <v>856</v>
      </c>
      <c r="K9393" s="4"/>
      <c r="L9393" s="4">
        <v>1</v>
      </c>
      <c r="M9393" s="4" t="s">
        <v>1447</v>
      </c>
      <c r="N9393" s="4"/>
    </row>
    <row r="9394" spans="1:14" hidden="1" x14ac:dyDescent="0.3">
      <c r="A9394" s="4" t="s">
        <v>603</v>
      </c>
      <c r="B9394" s="4">
        <v>69</v>
      </c>
      <c r="C9394" s="4">
        <v>69</v>
      </c>
      <c r="D9394" s="4">
        <v>439</v>
      </c>
      <c r="E9394" s="4" t="s">
        <v>861</v>
      </c>
      <c r="F9394" s="4" t="s">
        <v>1148</v>
      </c>
      <c r="G9394" s="4" t="s">
        <v>943</v>
      </c>
      <c r="H9394" s="30">
        <v>96.47</v>
      </c>
      <c r="I9394" s="4"/>
      <c r="J9394" s="4" t="s">
        <v>856</v>
      </c>
      <c r="K9394" s="4"/>
      <c r="L9394" s="4">
        <v>1</v>
      </c>
      <c r="M9394" s="4" t="s">
        <v>1447</v>
      </c>
      <c r="N9394" s="4"/>
    </row>
    <row r="9395" spans="1:14" hidden="1" x14ac:dyDescent="0.3">
      <c r="A9395" s="4" t="s">
        <v>603</v>
      </c>
      <c r="B9395" s="4">
        <v>69</v>
      </c>
      <c r="C9395" s="4">
        <v>69</v>
      </c>
      <c r="D9395" s="4">
        <v>439</v>
      </c>
      <c r="E9395" s="4" t="s">
        <v>861</v>
      </c>
      <c r="F9395" s="4" t="s">
        <v>1152</v>
      </c>
      <c r="G9395" s="4" t="s">
        <v>943</v>
      </c>
      <c r="H9395" s="30">
        <v>97.26</v>
      </c>
      <c r="I9395" s="4"/>
      <c r="J9395" s="4" t="s">
        <v>856</v>
      </c>
      <c r="K9395" s="4"/>
      <c r="L9395" s="4">
        <v>1</v>
      </c>
      <c r="M9395" s="4" t="s">
        <v>1447</v>
      </c>
      <c r="N9395" s="4"/>
    </row>
    <row r="9396" spans="1:14" hidden="1" x14ac:dyDescent="0.3">
      <c r="A9396" s="4" t="s">
        <v>603</v>
      </c>
      <c r="B9396" s="4">
        <v>69</v>
      </c>
      <c r="C9396" s="4">
        <v>69</v>
      </c>
      <c r="D9396" s="4">
        <v>439</v>
      </c>
      <c r="E9396" s="4" t="s">
        <v>861</v>
      </c>
      <c r="F9396" s="4" t="s">
        <v>1157</v>
      </c>
      <c r="G9396" s="4" t="s">
        <v>943</v>
      </c>
      <c r="H9396" s="30">
        <v>97.1</v>
      </c>
      <c r="I9396" s="4"/>
      <c r="J9396" s="4" t="s">
        <v>856</v>
      </c>
      <c r="K9396" s="4"/>
      <c r="L9396" s="4">
        <v>1</v>
      </c>
      <c r="M9396" s="4" t="s">
        <v>1447</v>
      </c>
      <c r="N9396" s="4"/>
    </row>
    <row r="9397" spans="1:14" hidden="1" x14ac:dyDescent="0.3">
      <c r="A9397" s="4" t="s">
        <v>603</v>
      </c>
      <c r="B9397" s="4">
        <v>69</v>
      </c>
      <c r="C9397" s="4">
        <v>69</v>
      </c>
      <c r="D9397" s="4">
        <v>439</v>
      </c>
      <c r="E9397" s="4" t="s">
        <v>861</v>
      </c>
      <c r="F9397" s="4" t="s">
        <v>1162</v>
      </c>
      <c r="G9397" s="4" t="s">
        <v>943</v>
      </c>
      <c r="H9397" s="30">
        <v>98.71</v>
      </c>
      <c r="I9397" s="4"/>
      <c r="J9397" s="4" t="s">
        <v>856</v>
      </c>
      <c r="K9397" s="4"/>
      <c r="L9397" s="4">
        <v>1</v>
      </c>
      <c r="M9397" s="4" t="s">
        <v>1447</v>
      </c>
      <c r="N9397" s="4"/>
    </row>
    <row r="9398" spans="1:14" hidden="1" x14ac:dyDescent="0.3">
      <c r="A9398" s="4" t="s">
        <v>603</v>
      </c>
      <c r="B9398" s="4">
        <v>69</v>
      </c>
      <c r="C9398" s="4">
        <v>69</v>
      </c>
      <c r="D9398" s="4">
        <v>439</v>
      </c>
      <c r="E9398" s="4" t="s">
        <v>861</v>
      </c>
      <c r="F9398" s="4" t="s">
        <v>922</v>
      </c>
      <c r="G9398" s="4" t="s">
        <v>1448</v>
      </c>
      <c r="H9398" s="30">
        <v>242.803735374627</v>
      </c>
      <c r="I9398" s="4">
        <v>11.81001810310728</v>
      </c>
      <c r="J9398" s="4" t="s">
        <v>1440</v>
      </c>
      <c r="K9398" s="4"/>
      <c r="L9398" s="4">
        <v>1</v>
      </c>
      <c r="M9398" s="4" t="s">
        <v>1447</v>
      </c>
      <c r="N9398" s="4"/>
    </row>
    <row r="9399" spans="1:14" hidden="1" x14ac:dyDescent="0.3">
      <c r="A9399" s="4" t="s">
        <v>603</v>
      </c>
      <c r="B9399" s="4">
        <v>69</v>
      </c>
      <c r="C9399" s="4">
        <v>69</v>
      </c>
      <c r="D9399" s="4">
        <v>439</v>
      </c>
      <c r="E9399" s="4" t="s">
        <v>861</v>
      </c>
      <c r="F9399" s="4" t="s">
        <v>905</v>
      </c>
      <c r="G9399" s="4" t="s">
        <v>1448</v>
      </c>
      <c r="H9399" s="30">
        <v>260.72066133122053</v>
      </c>
      <c r="I9399" s="4">
        <v>12.202714810730447</v>
      </c>
      <c r="J9399" s="4" t="s">
        <v>1440</v>
      </c>
      <c r="K9399" s="4"/>
      <c r="L9399" s="4">
        <v>1</v>
      </c>
      <c r="M9399" s="4" t="s">
        <v>1447</v>
      </c>
      <c r="N9399" s="4"/>
    </row>
    <row r="9400" spans="1:14" hidden="1" x14ac:dyDescent="0.3">
      <c r="A9400" s="4" t="s">
        <v>603</v>
      </c>
      <c r="B9400" s="4">
        <v>69</v>
      </c>
      <c r="C9400" s="4">
        <v>69</v>
      </c>
      <c r="D9400" s="4">
        <v>439</v>
      </c>
      <c r="E9400" s="4" t="s">
        <v>861</v>
      </c>
      <c r="F9400" s="4" t="s">
        <v>903</v>
      </c>
      <c r="G9400" s="4" t="s">
        <v>1448</v>
      </c>
      <c r="H9400" s="30">
        <v>252.91828076276568</v>
      </c>
      <c r="I9400" s="4">
        <v>12.705385562607932</v>
      </c>
      <c r="J9400" s="4" t="s">
        <v>1440</v>
      </c>
      <c r="K9400" s="4"/>
      <c r="L9400" s="4">
        <v>1</v>
      </c>
      <c r="M9400" s="4" t="s">
        <v>1447</v>
      </c>
      <c r="N9400" s="4"/>
    </row>
    <row r="9401" spans="1:14" hidden="1" x14ac:dyDescent="0.3">
      <c r="A9401" s="4" t="s">
        <v>603</v>
      </c>
      <c r="B9401" s="4">
        <v>69</v>
      </c>
      <c r="C9401" s="4">
        <v>69</v>
      </c>
      <c r="D9401" s="4">
        <v>439</v>
      </c>
      <c r="E9401" s="4" t="s">
        <v>861</v>
      </c>
      <c r="F9401" s="4" t="s">
        <v>908</v>
      </c>
      <c r="G9401" s="4" t="s">
        <v>1448</v>
      </c>
      <c r="H9401" s="30">
        <v>246.13141703546202</v>
      </c>
      <c r="I9401" s="4">
        <v>12.891275480720486</v>
      </c>
      <c r="J9401" s="4" t="s">
        <v>1440</v>
      </c>
      <c r="K9401" s="4"/>
      <c r="L9401" s="4">
        <v>1</v>
      </c>
      <c r="M9401" s="4" t="s">
        <v>1447</v>
      </c>
      <c r="N9401" s="4"/>
    </row>
    <row r="9402" spans="1:14" hidden="1" x14ac:dyDescent="0.3">
      <c r="A9402" s="4" t="s">
        <v>603</v>
      </c>
      <c r="B9402" s="4">
        <v>69</v>
      </c>
      <c r="C9402" s="4">
        <v>69</v>
      </c>
      <c r="D9402" s="4">
        <v>439</v>
      </c>
      <c r="E9402" s="4" t="s">
        <v>861</v>
      </c>
      <c r="F9402" s="4" t="s">
        <v>910</v>
      </c>
      <c r="G9402" s="4" t="s">
        <v>1448</v>
      </c>
      <c r="H9402" s="30">
        <v>235.21156719281714</v>
      </c>
      <c r="I9402" s="4">
        <v>11.897354285134453</v>
      </c>
      <c r="J9402" s="4" t="s">
        <v>1440</v>
      </c>
      <c r="K9402" s="4"/>
      <c r="L9402" s="4">
        <v>1</v>
      </c>
      <c r="M9402" s="4" t="s">
        <v>1447</v>
      </c>
      <c r="N9402" s="4"/>
    </row>
    <row r="9403" spans="1:14" hidden="1" x14ac:dyDescent="0.3">
      <c r="A9403" s="4" t="s">
        <v>603</v>
      </c>
      <c r="B9403" s="4">
        <v>69</v>
      </c>
      <c r="C9403" s="4">
        <v>69</v>
      </c>
      <c r="D9403" s="4">
        <v>439</v>
      </c>
      <c r="E9403" s="4" t="s">
        <v>861</v>
      </c>
      <c r="F9403" s="4" t="s">
        <v>912</v>
      </c>
      <c r="G9403" s="4" t="s">
        <v>1448</v>
      </c>
      <c r="H9403" s="30">
        <v>246.89024608267604</v>
      </c>
      <c r="I9403" s="4">
        <v>12.338695469962769</v>
      </c>
      <c r="J9403" s="4" t="s">
        <v>1440</v>
      </c>
      <c r="K9403" s="4"/>
      <c r="L9403" s="4">
        <v>1</v>
      </c>
      <c r="M9403" s="4" t="s">
        <v>1447</v>
      </c>
      <c r="N9403" s="4"/>
    </row>
    <row r="9404" spans="1:14" hidden="1" x14ac:dyDescent="0.3">
      <c r="A9404" s="4" t="s">
        <v>603</v>
      </c>
      <c r="B9404" s="4">
        <v>69</v>
      </c>
      <c r="C9404" s="4">
        <v>69</v>
      </c>
      <c r="D9404" s="4">
        <v>439</v>
      </c>
      <c r="E9404" s="4" t="s">
        <v>861</v>
      </c>
      <c r="F9404" s="4" t="s">
        <v>913</v>
      </c>
      <c r="G9404" s="4" t="s">
        <v>1448</v>
      </c>
      <c r="H9404" s="30">
        <v>222.6437570499329</v>
      </c>
      <c r="I9404" s="4">
        <v>8.4933283022050219</v>
      </c>
      <c r="J9404" s="4" t="s">
        <v>1440</v>
      </c>
      <c r="K9404" s="4"/>
      <c r="L9404" s="4">
        <v>1</v>
      </c>
      <c r="M9404" s="4" t="s">
        <v>1447</v>
      </c>
      <c r="N9404" s="4"/>
    </row>
    <row r="9405" spans="1:14" hidden="1" x14ac:dyDescent="0.3">
      <c r="A9405" s="4" t="s">
        <v>603</v>
      </c>
      <c r="B9405" s="4">
        <v>69</v>
      </c>
      <c r="C9405" s="4">
        <v>69</v>
      </c>
      <c r="D9405" s="4">
        <v>439</v>
      </c>
      <c r="E9405" s="4" t="s">
        <v>861</v>
      </c>
      <c r="F9405" s="4" t="s">
        <v>914</v>
      </c>
      <c r="G9405" s="4" t="s">
        <v>1448</v>
      </c>
      <c r="H9405" s="30">
        <v>200.88974623514736</v>
      </c>
      <c r="I9405" s="4">
        <v>11.378871230567439</v>
      </c>
      <c r="J9405" s="4" t="s">
        <v>1440</v>
      </c>
      <c r="K9405" s="4"/>
      <c r="L9405" s="4">
        <v>1</v>
      </c>
      <c r="M9405" s="4" t="s">
        <v>1447</v>
      </c>
      <c r="N9405" s="4"/>
    </row>
    <row r="9406" spans="1:14" hidden="1" x14ac:dyDescent="0.3">
      <c r="A9406" s="4" t="s">
        <v>603</v>
      </c>
      <c r="B9406" s="4">
        <v>69</v>
      </c>
      <c r="C9406" s="4">
        <v>69</v>
      </c>
      <c r="D9406" s="4">
        <v>439</v>
      </c>
      <c r="E9406" s="4" t="s">
        <v>861</v>
      </c>
      <c r="F9406" s="4" t="s">
        <v>917</v>
      </c>
      <c r="G9406" s="4" t="s">
        <v>1448</v>
      </c>
      <c r="H9406" s="30">
        <v>166.13035162538827</v>
      </c>
      <c r="I9406" s="4">
        <v>9.1555858632251255</v>
      </c>
      <c r="J9406" s="4" t="s">
        <v>1440</v>
      </c>
      <c r="K9406" s="4"/>
      <c r="L9406" s="4">
        <v>1</v>
      </c>
      <c r="M9406" s="4" t="s">
        <v>1447</v>
      </c>
      <c r="N9406" s="4"/>
    </row>
    <row r="9407" spans="1:14" hidden="1" x14ac:dyDescent="0.3">
      <c r="A9407" s="4" t="s">
        <v>603</v>
      </c>
      <c r="B9407" s="4">
        <v>69</v>
      </c>
      <c r="C9407" s="4">
        <v>69</v>
      </c>
      <c r="D9407" s="4">
        <v>439</v>
      </c>
      <c r="E9407" s="4" t="s">
        <v>861</v>
      </c>
      <c r="F9407" s="4" t="s">
        <v>919</v>
      </c>
      <c r="G9407" s="4" t="s">
        <v>1448</v>
      </c>
      <c r="H9407" s="30">
        <v>151.85853228856524</v>
      </c>
      <c r="I9407" s="4">
        <v>8.5843248060616517</v>
      </c>
      <c r="J9407" s="4" t="s">
        <v>1440</v>
      </c>
      <c r="K9407" s="4"/>
      <c r="L9407" s="4">
        <v>1</v>
      </c>
      <c r="M9407" s="4" t="s">
        <v>1447</v>
      </c>
      <c r="N9407" s="4"/>
    </row>
    <row r="9408" spans="1:14" hidden="1" x14ac:dyDescent="0.3">
      <c r="A9408" s="4" t="s">
        <v>603</v>
      </c>
      <c r="B9408" s="4">
        <v>69</v>
      </c>
      <c r="C9408" s="4">
        <v>69</v>
      </c>
      <c r="D9408" s="4">
        <v>439</v>
      </c>
      <c r="E9408" s="4" t="s">
        <v>861</v>
      </c>
      <c r="F9408" s="4" t="s">
        <v>1134</v>
      </c>
      <c r="G9408" s="4" t="s">
        <v>1448</v>
      </c>
      <c r="H9408" s="30">
        <v>133.40210035199988</v>
      </c>
      <c r="I9408" s="4">
        <v>7.1349994046336143</v>
      </c>
      <c r="J9408" s="4" t="s">
        <v>1440</v>
      </c>
      <c r="K9408" s="4"/>
      <c r="L9408" s="4">
        <v>1</v>
      </c>
      <c r="M9408" s="4" t="s">
        <v>1447</v>
      </c>
      <c r="N9408" s="4"/>
    </row>
    <row r="9409" spans="1:14" hidden="1" x14ac:dyDescent="0.3">
      <c r="A9409" s="4" t="s">
        <v>603</v>
      </c>
      <c r="B9409" s="4">
        <v>69</v>
      </c>
      <c r="C9409" s="4">
        <v>69</v>
      </c>
      <c r="D9409" s="4">
        <v>439</v>
      </c>
      <c r="E9409" s="4" t="s">
        <v>861</v>
      </c>
      <c r="F9409" s="4" t="s">
        <v>1142</v>
      </c>
      <c r="G9409" s="4" t="s">
        <v>1448</v>
      </c>
      <c r="H9409" s="30">
        <v>125.60539907607361</v>
      </c>
      <c r="I9409" s="4">
        <v>7.0634260797394601</v>
      </c>
      <c r="J9409" s="4" t="s">
        <v>1440</v>
      </c>
      <c r="K9409" s="4"/>
      <c r="L9409" s="4">
        <v>1</v>
      </c>
      <c r="M9409" s="4" t="s">
        <v>1447</v>
      </c>
      <c r="N9409" s="4"/>
    </row>
    <row r="9410" spans="1:14" hidden="1" x14ac:dyDescent="0.3">
      <c r="A9410" s="4" t="s">
        <v>603</v>
      </c>
      <c r="B9410" s="4">
        <v>69</v>
      </c>
      <c r="C9410" s="4">
        <v>69</v>
      </c>
      <c r="D9410" s="4">
        <v>439</v>
      </c>
      <c r="E9410" s="4" t="s">
        <v>861</v>
      </c>
      <c r="F9410" s="4" t="s">
        <v>1135</v>
      </c>
      <c r="G9410" s="4" t="s">
        <v>1448</v>
      </c>
      <c r="H9410" s="30">
        <v>106.62031770138658</v>
      </c>
      <c r="I9410" s="4">
        <v>6.6496530135235323</v>
      </c>
      <c r="J9410" s="4" t="s">
        <v>1440</v>
      </c>
      <c r="K9410" s="4"/>
      <c r="L9410" s="4">
        <v>1</v>
      </c>
      <c r="M9410" s="4" t="s">
        <v>1447</v>
      </c>
      <c r="N9410" s="4"/>
    </row>
    <row r="9411" spans="1:14" hidden="1" x14ac:dyDescent="0.3">
      <c r="A9411" s="4" t="s">
        <v>603</v>
      </c>
      <c r="B9411" s="4">
        <v>69</v>
      </c>
      <c r="C9411" s="4">
        <v>69</v>
      </c>
      <c r="D9411" s="4">
        <v>439</v>
      </c>
      <c r="E9411" s="4" t="s">
        <v>861</v>
      </c>
      <c r="F9411" s="4" t="s">
        <v>1146</v>
      </c>
      <c r="G9411" s="4" t="s">
        <v>1448</v>
      </c>
      <c r="H9411" s="30">
        <v>90.250059372002724</v>
      </c>
      <c r="I9411" s="4">
        <v>5.1351247831913165</v>
      </c>
      <c r="J9411" s="4" t="s">
        <v>1440</v>
      </c>
      <c r="K9411" s="4"/>
      <c r="L9411" s="4">
        <v>1</v>
      </c>
      <c r="M9411" s="4" t="s">
        <v>1447</v>
      </c>
      <c r="N9411" s="4"/>
    </row>
    <row r="9412" spans="1:14" hidden="1" x14ac:dyDescent="0.3">
      <c r="A9412" s="4" t="s">
        <v>603</v>
      </c>
      <c r="B9412" s="4">
        <v>69</v>
      </c>
      <c r="C9412" s="4">
        <v>69</v>
      </c>
      <c r="D9412" s="4">
        <v>439</v>
      </c>
      <c r="E9412" s="4" t="s">
        <v>861</v>
      </c>
      <c r="F9412" s="4" t="s">
        <v>1136</v>
      </c>
      <c r="G9412" s="4" t="s">
        <v>1448</v>
      </c>
      <c r="H9412" s="30">
        <v>66.993762019128226</v>
      </c>
      <c r="I9412" s="4">
        <v>3.5032611463592742</v>
      </c>
      <c r="J9412" s="4" t="s">
        <v>1440</v>
      </c>
      <c r="K9412" s="4"/>
      <c r="L9412" s="4">
        <v>1</v>
      </c>
      <c r="M9412" s="4" t="s">
        <v>1447</v>
      </c>
      <c r="N9412" s="4"/>
    </row>
    <row r="9413" spans="1:14" hidden="1" x14ac:dyDescent="0.3">
      <c r="A9413" s="4" t="s">
        <v>603</v>
      </c>
      <c r="B9413" s="4">
        <v>69</v>
      </c>
      <c r="C9413" s="4">
        <v>69</v>
      </c>
      <c r="D9413" s="4">
        <v>439</v>
      </c>
      <c r="E9413" s="4" t="s">
        <v>861</v>
      </c>
      <c r="F9413" s="4" t="s">
        <v>1150</v>
      </c>
      <c r="G9413" s="4" t="s">
        <v>1448</v>
      </c>
      <c r="H9413" s="30">
        <v>65.320639672982239</v>
      </c>
      <c r="I9413" s="4">
        <v>3.5889573920195419</v>
      </c>
      <c r="J9413" s="4" t="s">
        <v>1440</v>
      </c>
      <c r="K9413" s="4"/>
      <c r="L9413" s="4">
        <v>1</v>
      </c>
      <c r="M9413" s="4" t="s">
        <v>1447</v>
      </c>
      <c r="N9413" s="4"/>
    </row>
    <row r="9414" spans="1:14" hidden="1" x14ac:dyDescent="0.3">
      <c r="A9414" s="4" t="s">
        <v>603</v>
      </c>
      <c r="B9414" s="4">
        <v>69</v>
      </c>
      <c r="C9414" s="4">
        <v>69</v>
      </c>
      <c r="D9414" s="4">
        <v>439</v>
      </c>
      <c r="E9414" s="4" t="s">
        <v>861</v>
      </c>
      <c r="F9414" s="4" t="s">
        <v>1152</v>
      </c>
      <c r="G9414" s="4" t="s">
        <v>1448</v>
      </c>
      <c r="H9414" s="30">
        <v>57.128627893502646</v>
      </c>
      <c r="I9414" s="4">
        <v>3.5730562461567614</v>
      </c>
      <c r="J9414" s="4" t="s">
        <v>1440</v>
      </c>
      <c r="K9414" s="4"/>
      <c r="L9414" s="4">
        <v>1</v>
      </c>
      <c r="M9414" s="4" t="s">
        <v>1447</v>
      </c>
      <c r="N9414" s="4"/>
    </row>
    <row r="9415" spans="1:14" hidden="1" x14ac:dyDescent="0.3">
      <c r="A9415" s="4" t="s">
        <v>603</v>
      </c>
      <c r="B9415" s="4">
        <v>69</v>
      </c>
      <c r="C9415" s="4">
        <v>69</v>
      </c>
      <c r="D9415" s="4">
        <v>439</v>
      </c>
      <c r="E9415" s="4" t="s">
        <v>861</v>
      </c>
      <c r="F9415" s="4" t="s">
        <v>1153</v>
      </c>
      <c r="G9415" s="4" t="s">
        <v>1448</v>
      </c>
      <c r="H9415" s="30">
        <v>46.980485644068558</v>
      </c>
      <c r="I9415" s="4">
        <v>2.7617431004218131</v>
      </c>
      <c r="J9415" s="4" t="s">
        <v>1440</v>
      </c>
      <c r="K9415" s="4"/>
      <c r="L9415" s="4">
        <v>1</v>
      </c>
      <c r="M9415" s="4" t="s">
        <v>1447</v>
      </c>
      <c r="N9415" s="4"/>
    </row>
    <row r="9416" spans="1:14" hidden="1" x14ac:dyDescent="0.3">
      <c r="A9416" s="4" t="s">
        <v>603</v>
      </c>
      <c r="B9416" s="4">
        <v>69</v>
      </c>
      <c r="C9416" s="4">
        <v>69</v>
      </c>
      <c r="D9416" s="4">
        <v>439</v>
      </c>
      <c r="E9416" s="4" t="s">
        <v>861</v>
      </c>
      <c r="F9416" s="4" t="s">
        <v>1156</v>
      </c>
      <c r="G9416" s="4" t="s">
        <v>1448</v>
      </c>
      <c r="H9416" s="30">
        <v>38.281000146455447</v>
      </c>
      <c r="I9416" s="4">
        <v>2.3178544949156126</v>
      </c>
      <c r="J9416" s="4" t="s">
        <v>1440</v>
      </c>
      <c r="K9416" s="4"/>
      <c r="L9416" s="4">
        <v>1</v>
      </c>
      <c r="M9416" s="4" t="s">
        <v>1447</v>
      </c>
      <c r="N9416" s="4"/>
    </row>
    <row r="9417" spans="1:14" hidden="1" x14ac:dyDescent="0.3">
      <c r="A9417" s="4" t="s">
        <v>603</v>
      </c>
      <c r="B9417" s="4">
        <v>69</v>
      </c>
      <c r="C9417" s="4">
        <v>69</v>
      </c>
      <c r="D9417" s="4">
        <v>439</v>
      </c>
      <c r="E9417" s="4" t="s">
        <v>861</v>
      </c>
      <c r="F9417" s="4" t="s">
        <v>1157</v>
      </c>
      <c r="G9417" s="4" t="s">
        <v>1448</v>
      </c>
      <c r="H9417" s="30">
        <v>38.439645310745021</v>
      </c>
      <c r="I9417" s="4">
        <v>2.1369078646366813</v>
      </c>
      <c r="J9417" s="4" t="s">
        <v>1440</v>
      </c>
      <c r="K9417" s="4"/>
      <c r="L9417" s="4">
        <v>1</v>
      </c>
      <c r="M9417" s="4" t="s">
        <v>1447</v>
      </c>
      <c r="N9417" s="4"/>
    </row>
    <row r="9418" spans="1:14" hidden="1" x14ac:dyDescent="0.3">
      <c r="A9418" s="4" t="s">
        <v>603</v>
      </c>
      <c r="B9418" s="4">
        <v>69</v>
      </c>
      <c r="C9418" s="4">
        <v>69</v>
      </c>
      <c r="D9418" s="4">
        <v>439</v>
      </c>
      <c r="E9418" s="4" t="s">
        <v>861</v>
      </c>
      <c r="F9418" s="4" t="s">
        <v>1158</v>
      </c>
      <c r="G9418" s="4" t="s">
        <v>1448</v>
      </c>
      <c r="H9418" s="30">
        <v>32.978403273206524</v>
      </c>
      <c r="I9418" s="4">
        <v>2.1050387083019451</v>
      </c>
      <c r="J9418" s="4" t="s">
        <v>1440</v>
      </c>
      <c r="K9418" s="4"/>
      <c r="L9418" s="4">
        <v>1</v>
      </c>
      <c r="M9418" s="4" t="s">
        <v>1447</v>
      </c>
      <c r="N9418" s="4"/>
    </row>
    <row r="9419" spans="1:14" hidden="1" x14ac:dyDescent="0.3">
      <c r="A9419" s="4" t="s">
        <v>603</v>
      </c>
      <c r="B9419" s="4">
        <v>69</v>
      </c>
      <c r="C9419" s="4">
        <v>69</v>
      </c>
      <c r="D9419" s="4">
        <v>439</v>
      </c>
      <c r="E9419" s="4" t="s">
        <v>861</v>
      </c>
      <c r="F9419" s="4" t="s">
        <v>1159</v>
      </c>
      <c r="G9419" s="4" t="s">
        <v>1448</v>
      </c>
      <c r="H9419" s="30">
        <v>29.762977647805489</v>
      </c>
      <c r="I9419" s="4">
        <v>1.701846863575176</v>
      </c>
      <c r="J9419" s="4" t="s">
        <v>1440</v>
      </c>
      <c r="K9419" s="4"/>
      <c r="L9419" s="4">
        <v>1</v>
      </c>
      <c r="M9419" s="4" t="s">
        <v>1447</v>
      </c>
      <c r="N9419" s="4"/>
    </row>
    <row r="9420" spans="1:14" hidden="1" x14ac:dyDescent="0.3">
      <c r="A9420" s="4" t="s">
        <v>603</v>
      </c>
      <c r="B9420" s="4">
        <v>69</v>
      </c>
      <c r="C9420" s="4">
        <v>69</v>
      </c>
      <c r="D9420" s="4">
        <v>439</v>
      </c>
      <c r="E9420" s="4" t="s">
        <v>861</v>
      </c>
      <c r="F9420" s="4" t="s">
        <v>1160</v>
      </c>
      <c r="G9420" s="4" t="s">
        <v>1448</v>
      </c>
      <c r="H9420" s="30">
        <v>28.583851726704747</v>
      </c>
      <c r="I9420" s="4">
        <v>1.6892902138241026</v>
      </c>
      <c r="J9420" s="4" t="s">
        <v>1440</v>
      </c>
      <c r="K9420" s="4"/>
      <c r="L9420" s="4">
        <v>1</v>
      </c>
      <c r="M9420" s="4" t="s">
        <v>1447</v>
      </c>
      <c r="N9420" s="4"/>
    </row>
    <row r="9421" spans="1:14" hidden="1" x14ac:dyDescent="0.3">
      <c r="A9421" s="4" t="s">
        <v>603</v>
      </c>
      <c r="B9421" s="4">
        <v>69</v>
      </c>
      <c r="C9421" s="4">
        <v>69</v>
      </c>
      <c r="D9421" s="4">
        <v>439</v>
      </c>
      <c r="E9421" s="4" t="s">
        <v>861</v>
      </c>
      <c r="F9421" s="4" t="s">
        <v>1161</v>
      </c>
      <c r="G9421" s="4" t="s">
        <v>1448</v>
      </c>
      <c r="H9421" s="30">
        <v>28.170161561027875</v>
      </c>
      <c r="I9421" s="4">
        <v>1.8494390959246731</v>
      </c>
      <c r="J9421" s="4" t="s">
        <v>1440</v>
      </c>
      <c r="K9421" s="4"/>
      <c r="L9421" s="4">
        <v>1</v>
      </c>
      <c r="M9421" s="4" t="s">
        <v>1447</v>
      </c>
      <c r="N9421" s="4"/>
    </row>
    <row r="9422" spans="1:14" hidden="1" x14ac:dyDescent="0.3">
      <c r="A9422" s="4" t="s">
        <v>603</v>
      </c>
      <c r="B9422" s="4">
        <v>69</v>
      </c>
      <c r="C9422" s="4">
        <v>69</v>
      </c>
      <c r="D9422" s="4">
        <v>439</v>
      </c>
      <c r="E9422" s="4" t="s">
        <v>861</v>
      </c>
      <c r="F9422" s="4" t="s">
        <v>1162</v>
      </c>
      <c r="G9422" s="4" t="s">
        <v>1448</v>
      </c>
      <c r="H9422" s="30">
        <v>30.112150062173949</v>
      </c>
      <c r="I9422" s="4">
        <v>1.6435272550920399</v>
      </c>
      <c r="J9422" s="4" t="s">
        <v>1440</v>
      </c>
      <c r="K9422" s="4"/>
      <c r="L9422" s="4">
        <v>1</v>
      </c>
      <c r="M9422" s="4" t="s">
        <v>1447</v>
      </c>
      <c r="N9422" s="4"/>
    </row>
    <row r="9423" spans="1:14" hidden="1" x14ac:dyDescent="0.3">
      <c r="A9423" s="4" t="s">
        <v>603</v>
      </c>
      <c r="B9423" s="4">
        <v>69</v>
      </c>
      <c r="C9423" s="4">
        <v>69</v>
      </c>
      <c r="D9423" s="4">
        <v>439</v>
      </c>
      <c r="E9423" s="4" t="s">
        <v>861</v>
      </c>
      <c r="F9423" s="4" t="s">
        <v>922</v>
      </c>
      <c r="G9423" s="4" t="s">
        <v>964</v>
      </c>
      <c r="H9423" s="30">
        <v>213.64645012519898</v>
      </c>
      <c r="I9423" s="31">
        <v>12.302362316932031</v>
      </c>
      <c r="J9423" s="4" t="s">
        <v>1440</v>
      </c>
      <c r="K9423" s="4"/>
      <c r="L9423" s="4">
        <v>1</v>
      </c>
      <c r="M9423" s="4" t="s">
        <v>1447</v>
      </c>
      <c r="N9423" s="4"/>
    </row>
    <row r="9424" spans="1:14" hidden="1" x14ac:dyDescent="0.3">
      <c r="A9424" s="4" t="s">
        <v>603</v>
      </c>
      <c r="B9424" s="4">
        <v>69</v>
      </c>
      <c r="C9424" s="4">
        <v>69</v>
      </c>
      <c r="D9424" s="4">
        <v>439</v>
      </c>
      <c r="E9424" s="4" t="s">
        <v>861</v>
      </c>
      <c r="F9424" s="4" t="s">
        <v>905</v>
      </c>
      <c r="G9424" s="4" t="s">
        <v>964</v>
      </c>
      <c r="H9424" s="30">
        <v>231.56337608179251</v>
      </c>
      <c r="I9424" s="31">
        <v>12.679820177485475</v>
      </c>
      <c r="J9424" s="4" t="s">
        <v>1440</v>
      </c>
      <c r="K9424" s="4"/>
      <c r="L9424" s="4">
        <v>1</v>
      </c>
      <c r="M9424" s="4" t="s">
        <v>1447</v>
      </c>
      <c r="N9424" s="4"/>
    </row>
    <row r="9425" spans="1:14" hidden="1" x14ac:dyDescent="0.3">
      <c r="A9425" s="4" t="s">
        <v>603</v>
      </c>
      <c r="B9425" s="4">
        <v>69</v>
      </c>
      <c r="C9425" s="4">
        <v>69</v>
      </c>
      <c r="D9425" s="4">
        <v>439</v>
      </c>
      <c r="E9425" s="4" t="s">
        <v>861</v>
      </c>
      <c r="F9425" s="4" t="s">
        <v>903</v>
      </c>
      <c r="G9425" s="4" t="s">
        <v>964</v>
      </c>
      <c r="H9425" s="30">
        <v>223.76099551333766</v>
      </c>
      <c r="I9425" s="31">
        <v>13.164285520903656</v>
      </c>
      <c r="J9425" s="4" t="s">
        <v>1440</v>
      </c>
      <c r="K9425" s="4"/>
      <c r="L9425" s="4">
        <v>1</v>
      </c>
      <c r="M9425" s="4" t="s">
        <v>1447</v>
      </c>
      <c r="N9425" s="4"/>
    </row>
    <row r="9426" spans="1:14" hidden="1" x14ac:dyDescent="0.3">
      <c r="A9426" s="4" t="s">
        <v>603</v>
      </c>
      <c r="B9426" s="4">
        <v>69</v>
      </c>
      <c r="C9426" s="4">
        <v>69</v>
      </c>
      <c r="D9426" s="4">
        <v>439</v>
      </c>
      <c r="E9426" s="4" t="s">
        <v>861</v>
      </c>
      <c r="F9426" s="4" t="s">
        <v>908</v>
      </c>
      <c r="G9426" s="4" t="s">
        <v>964</v>
      </c>
      <c r="H9426" s="30">
        <v>216.97413178603401</v>
      </c>
      <c r="I9426" s="31">
        <v>13.343784114754435</v>
      </c>
      <c r="J9426" s="4" t="s">
        <v>1440</v>
      </c>
      <c r="K9426" s="4"/>
      <c r="L9426" s="4">
        <v>1</v>
      </c>
      <c r="M9426" s="4" t="s">
        <v>1447</v>
      </c>
      <c r="N9426" s="4"/>
    </row>
    <row r="9427" spans="1:14" hidden="1" x14ac:dyDescent="0.3">
      <c r="A9427" s="4" t="s">
        <v>603</v>
      </c>
      <c r="B9427" s="4">
        <v>69</v>
      </c>
      <c r="C9427" s="4">
        <v>69</v>
      </c>
      <c r="D9427" s="4">
        <v>439</v>
      </c>
      <c r="E9427" s="4" t="s">
        <v>861</v>
      </c>
      <c r="F9427" s="4" t="s">
        <v>910</v>
      </c>
      <c r="G9427" s="4" t="s">
        <v>964</v>
      </c>
      <c r="H9427" s="30">
        <v>206.05428194338913</v>
      </c>
      <c r="I9427" s="31">
        <v>12.38622743079404</v>
      </c>
      <c r="J9427" s="4" t="s">
        <v>1440</v>
      </c>
      <c r="K9427" s="4"/>
      <c r="L9427" s="4">
        <v>1</v>
      </c>
      <c r="M9427" s="4" t="s">
        <v>1447</v>
      </c>
      <c r="N9427" s="4"/>
    </row>
    <row r="9428" spans="1:14" hidden="1" x14ac:dyDescent="0.3">
      <c r="A9428" s="4" t="s">
        <v>603</v>
      </c>
      <c r="B9428" s="4">
        <v>69</v>
      </c>
      <c r="C9428" s="4">
        <v>69</v>
      </c>
      <c r="D9428" s="4">
        <v>439</v>
      </c>
      <c r="E9428" s="4" t="s">
        <v>861</v>
      </c>
      <c r="F9428" s="4" t="s">
        <v>912</v>
      </c>
      <c r="G9428" s="4" t="s">
        <v>964</v>
      </c>
      <c r="H9428" s="30">
        <v>217.73296083324803</v>
      </c>
      <c r="I9428" s="31">
        <v>12.810737561976179</v>
      </c>
      <c r="J9428" s="4" t="s">
        <v>1440</v>
      </c>
      <c r="K9428" s="4"/>
      <c r="L9428" s="4">
        <v>1</v>
      </c>
      <c r="M9428" s="4" t="s">
        <v>1447</v>
      </c>
      <c r="N9428" s="4"/>
    </row>
    <row r="9429" spans="1:14" hidden="1" x14ac:dyDescent="0.3">
      <c r="A9429" s="4" t="s">
        <v>603</v>
      </c>
      <c r="B9429" s="4">
        <v>69</v>
      </c>
      <c r="C9429" s="4">
        <v>69</v>
      </c>
      <c r="D9429" s="4">
        <v>439</v>
      </c>
      <c r="E9429" s="4" t="s">
        <v>861</v>
      </c>
      <c r="F9429" s="4" t="s">
        <v>913</v>
      </c>
      <c r="G9429" s="4" t="s">
        <v>964</v>
      </c>
      <c r="H9429" s="30">
        <v>193.48647180050489</v>
      </c>
      <c r="I9429" s="31">
        <v>9.1655996328873339</v>
      </c>
      <c r="J9429" s="4" t="s">
        <v>1440</v>
      </c>
      <c r="K9429" s="4"/>
      <c r="L9429" s="4">
        <v>1</v>
      </c>
      <c r="M9429" s="4" t="s">
        <v>1447</v>
      </c>
      <c r="N9429" s="4"/>
    </row>
    <row r="9430" spans="1:14" hidden="1" x14ac:dyDescent="0.3">
      <c r="A9430" s="4" t="s">
        <v>603</v>
      </c>
      <c r="B9430" s="4">
        <v>69</v>
      </c>
      <c r="C9430" s="4">
        <v>69</v>
      </c>
      <c r="D9430" s="4">
        <v>439</v>
      </c>
      <c r="E9430" s="4" t="s">
        <v>861</v>
      </c>
      <c r="F9430" s="4" t="s">
        <v>914</v>
      </c>
      <c r="G9430" s="4" t="s">
        <v>964</v>
      </c>
      <c r="H9430" s="30">
        <v>171.73246098571934</v>
      </c>
      <c r="I9430" s="31">
        <v>11.88908328943754</v>
      </c>
      <c r="J9430" s="4" t="s">
        <v>1440</v>
      </c>
      <c r="K9430" s="4"/>
      <c r="L9430" s="4">
        <v>1</v>
      </c>
      <c r="M9430" s="4" t="s">
        <v>1447</v>
      </c>
      <c r="N9430" s="4"/>
    </row>
    <row r="9431" spans="1:14" hidden="1" x14ac:dyDescent="0.3">
      <c r="A9431" s="4" t="s">
        <v>603</v>
      </c>
      <c r="B9431" s="4">
        <v>69</v>
      </c>
      <c r="C9431" s="4">
        <v>69</v>
      </c>
      <c r="D9431" s="4">
        <v>439</v>
      </c>
      <c r="E9431" s="4" t="s">
        <v>861</v>
      </c>
      <c r="F9431" s="4" t="s">
        <v>917</v>
      </c>
      <c r="G9431" s="4" t="s">
        <v>964</v>
      </c>
      <c r="H9431" s="30">
        <v>136.97306637596026</v>
      </c>
      <c r="I9431" s="31">
        <v>9.7824507910970535</v>
      </c>
      <c r="J9431" s="4" t="s">
        <v>1440</v>
      </c>
      <c r="K9431" s="4"/>
      <c r="L9431" s="4">
        <v>1</v>
      </c>
      <c r="M9431" s="4" t="s">
        <v>1447</v>
      </c>
      <c r="N9431" s="4"/>
    </row>
    <row r="9432" spans="1:14" hidden="1" x14ac:dyDescent="0.3">
      <c r="A9432" s="4" t="s">
        <v>603</v>
      </c>
      <c r="B9432" s="4">
        <v>69</v>
      </c>
      <c r="C9432" s="4">
        <v>69</v>
      </c>
      <c r="D9432" s="4">
        <v>439</v>
      </c>
      <c r="E9432" s="4" t="s">
        <v>861</v>
      </c>
      <c r="F9432" s="4" t="s">
        <v>919</v>
      </c>
      <c r="G9432" s="4" t="s">
        <v>964</v>
      </c>
      <c r="H9432" s="30">
        <v>122.70124703913723</v>
      </c>
      <c r="I9432" s="31">
        <v>9.2499850463291562</v>
      </c>
      <c r="J9432" s="4" t="s">
        <v>1440</v>
      </c>
      <c r="K9432" s="4"/>
      <c r="L9432" s="4">
        <v>1</v>
      </c>
      <c r="M9432" s="4" t="s">
        <v>1447</v>
      </c>
      <c r="N9432" s="4"/>
    </row>
    <row r="9433" spans="1:14" hidden="1" x14ac:dyDescent="0.3">
      <c r="A9433" s="4" t="s">
        <v>603</v>
      </c>
      <c r="B9433" s="4">
        <v>69</v>
      </c>
      <c r="C9433" s="4">
        <v>69</v>
      </c>
      <c r="D9433" s="4">
        <v>439</v>
      </c>
      <c r="E9433" s="4" t="s">
        <v>861</v>
      </c>
      <c r="F9433" s="4" t="s">
        <v>1134</v>
      </c>
      <c r="G9433" s="4" t="s">
        <v>964</v>
      </c>
      <c r="H9433" s="30">
        <v>104.24481510257186</v>
      </c>
      <c r="I9433" s="31">
        <v>7.9233709673010786</v>
      </c>
      <c r="J9433" s="4" t="s">
        <v>1440</v>
      </c>
      <c r="K9433" s="4"/>
      <c r="L9433" s="4">
        <v>1</v>
      </c>
      <c r="M9433" s="4" t="s">
        <v>1447</v>
      </c>
      <c r="N9433" s="4"/>
    </row>
    <row r="9434" spans="1:14" hidden="1" x14ac:dyDescent="0.3">
      <c r="A9434" s="4" t="s">
        <v>603</v>
      </c>
      <c r="B9434" s="4">
        <v>69</v>
      </c>
      <c r="C9434" s="4">
        <v>69</v>
      </c>
      <c r="D9434" s="4">
        <v>439</v>
      </c>
      <c r="E9434" s="4" t="s">
        <v>861</v>
      </c>
      <c r="F9434" s="4" t="s">
        <v>1142</v>
      </c>
      <c r="G9434" s="4" t="s">
        <v>964</v>
      </c>
      <c r="H9434" s="30">
        <v>96.448113826645596</v>
      </c>
      <c r="I9434" s="31">
        <v>7.8589807841278727</v>
      </c>
      <c r="J9434" s="4" t="s">
        <v>1440</v>
      </c>
      <c r="K9434" s="4"/>
      <c r="L9434" s="4">
        <v>1</v>
      </c>
      <c r="M9434" s="4" t="s">
        <v>1447</v>
      </c>
      <c r="N9434" s="4"/>
    </row>
    <row r="9435" spans="1:14" hidden="1" x14ac:dyDescent="0.3">
      <c r="A9435" s="4" t="s">
        <v>603</v>
      </c>
      <c r="B9435" s="4">
        <v>69</v>
      </c>
      <c r="C9435" s="4">
        <v>69</v>
      </c>
      <c r="D9435" s="4">
        <v>439</v>
      </c>
      <c r="E9435" s="4" t="s">
        <v>861</v>
      </c>
      <c r="F9435" s="4" t="s">
        <v>1135</v>
      </c>
      <c r="G9435" s="4" t="s">
        <v>964</v>
      </c>
      <c r="H9435" s="30">
        <v>77.463032451958568</v>
      </c>
      <c r="I9435" s="31">
        <v>7.4892907662615285</v>
      </c>
      <c r="J9435" s="4" t="s">
        <v>1440</v>
      </c>
      <c r="K9435" s="4"/>
      <c r="L9435" s="4">
        <v>1</v>
      </c>
      <c r="M9435" s="4" t="s">
        <v>1447</v>
      </c>
      <c r="N9435" s="4"/>
    </row>
    <row r="9436" spans="1:14" hidden="1" x14ac:dyDescent="0.3">
      <c r="A9436" s="4" t="s">
        <v>603</v>
      </c>
      <c r="B9436" s="4">
        <v>69</v>
      </c>
      <c r="C9436" s="4">
        <v>69</v>
      </c>
      <c r="D9436" s="4">
        <v>439</v>
      </c>
      <c r="E9436" s="4" t="s">
        <v>861</v>
      </c>
      <c r="F9436" s="4" t="s">
        <v>1146</v>
      </c>
      <c r="G9436" s="4" t="s">
        <v>964</v>
      </c>
      <c r="H9436" s="30">
        <v>61.09277412257471</v>
      </c>
      <c r="I9436" s="31">
        <v>6.1839386737170399</v>
      </c>
      <c r="J9436" s="4" t="s">
        <v>1440</v>
      </c>
      <c r="K9436" s="4"/>
      <c r="L9436" s="4">
        <v>1</v>
      </c>
      <c r="M9436" s="4" t="s">
        <v>1447</v>
      </c>
      <c r="N9436" s="4"/>
    </row>
    <row r="9437" spans="1:14" hidden="1" x14ac:dyDescent="0.3">
      <c r="A9437" s="4" t="s">
        <v>603</v>
      </c>
      <c r="B9437" s="4">
        <v>69</v>
      </c>
      <c r="C9437" s="4">
        <v>69</v>
      </c>
      <c r="D9437" s="4">
        <v>439</v>
      </c>
      <c r="E9437" s="4" t="s">
        <v>861</v>
      </c>
      <c r="F9437" s="4" t="s">
        <v>1136</v>
      </c>
      <c r="G9437" s="4" t="s">
        <v>964</v>
      </c>
      <c r="H9437" s="30">
        <v>37.836476769700212</v>
      </c>
      <c r="I9437" s="31">
        <v>4.9136981633936463</v>
      </c>
      <c r="J9437" s="4" t="s">
        <v>1440</v>
      </c>
      <c r="K9437" s="4"/>
      <c r="L9437" s="4">
        <v>1</v>
      </c>
      <c r="M9437" s="4" t="s">
        <v>1447</v>
      </c>
      <c r="N9437" s="4"/>
    </row>
    <row r="9438" spans="1:14" hidden="1" x14ac:dyDescent="0.3">
      <c r="A9438" s="4" t="s">
        <v>603</v>
      </c>
      <c r="B9438" s="4">
        <v>69</v>
      </c>
      <c r="C9438" s="4">
        <v>69</v>
      </c>
      <c r="D9438" s="4">
        <v>439</v>
      </c>
      <c r="E9438" s="4" t="s">
        <v>861</v>
      </c>
      <c r="F9438" s="4" t="s">
        <v>1150</v>
      </c>
      <c r="G9438" s="4" t="s">
        <v>964</v>
      </c>
      <c r="H9438" s="30">
        <v>36.163354423554225</v>
      </c>
      <c r="I9438" s="31">
        <v>4.9751589063143804</v>
      </c>
      <c r="J9438" s="4" t="s">
        <v>1440</v>
      </c>
      <c r="K9438" s="4"/>
      <c r="L9438" s="4">
        <v>1</v>
      </c>
      <c r="M9438" s="4" t="s">
        <v>1447</v>
      </c>
      <c r="N9438" s="4"/>
    </row>
    <row r="9439" spans="1:14" hidden="1" x14ac:dyDescent="0.3">
      <c r="A9439" s="4" t="s">
        <v>603</v>
      </c>
      <c r="B9439" s="4">
        <v>69</v>
      </c>
      <c r="C9439" s="4">
        <v>69</v>
      </c>
      <c r="D9439" s="4">
        <v>439</v>
      </c>
      <c r="E9439" s="4" t="s">
        <v>861</v>
      </c>
      <c r="F9439" s="4" t="s">
        <v>1152</v>
      </c>
      <c r="G9439" s="4" t="s">
        <v>964</v>
      </c>
      <c r="H9439" s="30">
        <v>27.971342644074632</v>
      </c>
      <c r="I9439" s="31">
        <v>4.9637004260478328</v>
      </c>
      <c r="J9439" s="4" t="s">
        <v>1440</v>
      </c>
      <c r="K9439" s="4"/>
      <c r="L9439" s="4">
        <v>1</v>
      </c>
      <c r="M9439" s="4" t="s">
        <v>1447</v>
      </c>
      <c r="N9439" s="4"/>
    </row>
    <row r="9440" spans="1:14" hidden="1" x14ac:dyDescent="0.3">
      <c r="A9440" s="4" t="s">
        <v>603</v>
      </c>
      <c r="B9440" s="4">
        <v>69</v>
      </c>
      <c r="C9440" s="4">
        <v>69</v>
      </c>
      <c r="D9440" s="4">
        <v>439</v>
      </c>
      <c r="E9440" s="4" t="s">
        <v>861</v>
      </c>
      <c r="F9440" s="4" t="s">
        <v>1153</v>
      </c>
      <c r="G9440" s="4" t="s">
        <v>964</v>
      </c>
      <c r="H9440" s="30">
        <v>17.823200394640544</v>
      </c>
      <c r="I9440" s="31">
        <v>4.4157463620632793</v>
      </c>
      <c r="J9440" s="4" t="s">
        <v>1440</v>
      </c>
      <c r="K9440" s="4"/>
      <c r="L9440" s="4">
        <v>1</v>
      </c>
      <c r="M9440" s="4" t="s">
        <v>1447</v>
      </c>
      <c r="N9440" s="4"/>
    </row>
    <row r="9441" spans="1:14" hidden="1" x14ac:dyDescent="0.3">
      <c r="A9441" s="4" t="s">
        <v>603</v>
      </c>
      <c r="B9441" s="4">
        <v>69</v>
      </c>
      <c r="C9441" s="4">
        <v>69</v>
      </c>
      <c r="D9441" s="4">
        <v>439</v>
      </c>
      <c r="E9441" s="4" t="s">
        <v>861</v>
      </c>
      <c r="F9441" s="4" t="s">
        <v>1156</v>
      </c>
      <c r="G9441" s="4" t="s">
        <v>964</v>
      </c>
      <c r="H9441" s="30">
        <v>9.1237148970274333</v>
      </c>
      <c r="I9441" s="31">
        <v>4.1525944228816885</v>
      </c>
      <c r="J9441" s="4" t="s">
        <v>1440</v>
      </c>
      <c r="K9441" s="4"/>
      <c r="L9441" s="4">
        <v>1</v>
      </c>
      <c r="M9441" s="4" t="s">
        <v>1447</v>
      </c>
      <c r="N9441" s="4"/>
    </row>
    <row r="9442" spans="1:14" hidden="1" x14ac:dyDescent="0.3">
      <c r="A9442" s="4" t="s">
        <v>603</v>
      </c>
      <c r="B9442" s="4">
        <v>69</v>
      </c>
      <c r="C9442" s="4">
        <v>69</v>
      </c>
      <c r="D9442" s="4">
        <v>439</v>
      </c>
      <c r="E9442" s="4" t="s">
        <v>861</v>
      </c>
      <c r="F9442" s="4" t="s">
        <v>1157</v>
      </c>
      <c r="G9442" s="4" t="s">
        <v>964</v>
      </c>
      <c r="H9442" s="30">
        <v>9.2823600613170072</v>
      </c>
      <c r="I9442" s="31">
        <v>4.054376179302273</v>
      </c>
      <c r="J9442" s="4" t="s">
        <v>1440</v>
      </c>
      <c r="K9442" s="4"/>
      <c r="L9442" s="4">
        <v>1</v>
      </c>
      <c r="M9442" s="4" t="s">
        <v>1447</v>
      </c>
      <c r="N9442" s="4"/>
    </row>
    <row r="9443" spans="1:14" hidden="1" x14ac:dyDescent="0.3">
      <c r="A9443" s="4" t="s">
        <v>603</v>
      </c>
      <c r="B9443" s="4">
        <v>69</v>
      </c>
      <c r="C9443" s="4">
        <v>69</v>
      </c>
      <c r="D9443" s="4">
        <v>439</v>
      </c>
      <c r="E9443" s="4" t="s">
        <v>861</v>
      </c>
      <c r="F9443" s="4" t="s">
        <v>1158</v>
      </c>
      <c r="G9443" s="4" t="s">
        <v>964</v>
      </c>
      <c r="H9443" s="30">
        <v>3.8211180237785101</v>
      </c>
      <c r="I9443" s="31">
        <v>4.0376699895852202</v>
      </c>
      <c r="J9443" s="4" t="s">
        <v>1440</v>
      </c>
      <c r="K9443" s="4"/>
      <c r="L9443" s="4">
        <v>1</v>
      </c>
      <c r="M9443" s="4" t="s">
        <v>1447</v>
      </c>
      <c r="N9443" s="4"/>
    </row>
    <row r="9444" spans="1:14" hidden="1" x14ac:dyDescent="0.3">
      <c r="A9444" s="4" t="s">
        <v>603</v>
      </c>
      <c r="B9444" s="4">
        <v>69</v>
      </c>
      <c r="C9444" s="4">
        <v>69</v>
      </c>
      <c r="D9444" s="4">
        <v>439</v>
      </c>
      <c r="E9444" s="4" t="s">
        <v>861</v>
      </c>
      <c r="F9444" s="4" t="s">
        <v>1159</v>
      </c>
      <c r="G9444" s="4" t="s">
        <v>964</v>
      </c>
      <c r="H9444" s="30">
        <v>0.60569239837747446</v>
      </c>
      <c r="I9444" s="30">
        <v>3.8428991306575111</v>
      </c>
      <c r="J9444" s="4" t="s">
        <v>1440</v>
      </c>
      <c r="K9444" s="4"/>
      <c r="L9444" s="4">
        <v>1</v>
      </c>
      <c r="M9444" s="4" t="s">
        <v>1447</v>
      </c>
      <c r="N9444" s="4"/>
    </row>
    <row r="9445" spans="1:14" hidden="1" x14ac:dyDescent="0.3">
      <c r="A9445" s="42" t="s">
        <v>602</v>
      </c>
      <c r="B9445" s="42">
        <v>79</v>
      </c>
      <c r="C9445" s="42">
        <v>79</v>
      </c>
      <c r="D9445" s="5">
        <v>439</v>
      </c>
      <c r="E9445" s="4" t="s">
        <v>861</v>
      </c>
      <c r="F9445" s="4" t="s">
        <v>922</v>
      </c>
      <c r="G9445" s="4" t="s">
        <v>857</v>
      </c>
      <c r="H9445" s="30">
        <v>18.010000000000002</v>
      </c>
      <c r="I9445" s="4"/>
      <c r="J9445" s="4" t="s">
        <v>1505</v>
      </c>
      <c r="K9445" s="4"/>
      <c r="L9445" s="4">
        <v>1</v>
      </c>
      <c r="M9445" s="4" t="s">
        <v>1506</v>
      </c>
      <c r="N9445" s="4" t="s">
        <v>1507</v>
      </c>
    </row>
    <row r="9446" spans="1:14" hidden="1" x14ac:dyDescent="0.3">
      <c r="A9446" s="42" t="s">
        <v>602</v>
      </c>
      <c r="B9446" s="42">
        <v>79</v>
      </c>
      <c r="C9446" s="42">
        <v>79</v>
      </c>
      <c r="D9446" s="5">
        <v>439</v>
      </c>
      <c r="E9446" s="4" t="s">
        <v>861</v>
      </c>
      <c r="F9446" s="4" t="s">
        <v>904</v>
      </c>
      <c r="G9446" s="4" t="s">
        <v>857</v>
      </c>
      <c r="H9446" s="30">
        <v>16.758999999999997</v>
      </c>
      <c r="I9446" s="4"/>
      <c r="J9446" s="4" t="s">
        <v>1505</v>
      </c>
      <c r="K9446" s="4"/>
      <c r="L9446" s="4">
        <v>1</v>
      </c>
      <c r="M9446" s="4" t="s">
        <v>1506</v>
      </c>
      <c r="N9446" s="4" t="s">
        <v>1507</v>
      </c>
    </row>
    <row r="9447" spans="1:14" hidden="1" x14ac:dyDescent="0.3">
      <c r="A9447" s="42" t="s">
        <v>602</v>
      </c>
      <c r="B9447" s="42">
        <v>79</v>
      </c>
      <c r="C9447" s="42">
        <v>79</v>
      </c>
      <c r="D9447" s="5">
        <v>439</v>
      </c>
      <c r="E9447" s="4" t="s">
        <v>861</v>
      </c>
      <c r="F9447" s="4" t="s">
        <v>905</v>
      </c>
      <c r="G9447" s="4" t="s">
        <v>857</v>
      </c>
      <c r="H9447" s="30">
        <v>22.018999999999998</v>
      </c>
      <c r="I9447" s="4"/>
      <c r="J9447" s="4" t="s">
        <v>1505</v>
      </c>
      <c r="K9447" s="4"/>
      <c r="L9447" s="4">
        <v>1</v>
      </c>
      <c r="M9447" s="4" t="s">
        <v>1506</v>
      </c>
      <c r="N9447" s="4" t="s">
        <v>1507</v>
      </c>
    </row>
    <row r="9448" spans="1:14" hidden="1" x14ac:dyDescent="0.3">
      <c r="A9448" s="42" t="s">
        <v>602</v>
      </c>
      <c r="B9448" s="42">
        <v>79</v>
      </c>
      <c r="C9448" s="42">
        <v>79</v>
      </c>
      <c r="D9448" s="5">
        <v>439</v>
      </c>
      <c r="E9448" s="4" t="s">
        <v>861</v>
      </c>
      <c r="F9448" s="4" t="s">
        <v>906</v>
      </c>
      <c r="G9448" s="4" t="s">
        <v>857</v>
      </c>
      <c r="H9448" s="30">
        <v>21.106000000000005</v>
      </c>
      <c r="I9448" s="4"/>
      <c r="J9448" s="4" t="s">
        <v>1505</v>
      </c>
      <c r="K9448" s="4"/>
      <c r="L9448" s="4">
        <v>1</v>
      </c>
      <c r="M9448" s="4" t="s">
        <v>1506</v>
      </c>
      <c r="N9448" s="4" t="s">
        <v>1507</v>
      </c>
    </row>
    <row r="9449" spans="1:14" hidden="1" x14ac:dyDescent="0.3">
      <c r="A9449" s="42" t="s">
        <v>602</v>
      </c>
      <c r="B9449" s="42">
        <v>79</v>
      </c>
      <c r="C9449" s="42">
        <v>79</v>
      </c>
      <c r="D9449" s="5">
        <v>439</v>
      </c>
      <c r="E9449" s="4" t="s">
        <v>861</v>
      </c>
      <c r="F9449" s="4" t="s">
        <v>903</v>
      </c>
      <c r="G9449" s="4" t="s">
        <v>857</v>
      </c>
      <c r="H9449" s="30">
        <v>20.156999999999996</v>
      </c>
      <c r="I9449" s="4"/>
      <c r="J9449" s="4" t="s">
        <v>1505</v>
      </c>
      <c r="K9449" s="4"/>
      <c r="L9449" s="4">
        <v>1</v>
      </c>
      <c r="M9449" s="4" t="s">
        <v>1506</v>
      </c>
      <c r="N9449" s="4" t="s">
        <v>1507</v>
      </c>
    </row>
    <row r="9450" spans="1:14" hidden="1" x14ac:dyDescent="0.3">
      <c r="A9450" s="42" t="s">
        <v>602</v>
      </c>
      <c r="B9450" s="42">
        <v>79</v>
      </c>
      <c r="C9450" s="42">
        <v>79</v>
      </c>
      <c r="D9450" s="5">
        <v>439</v>
      </c>
      <c r="E9450" s="4" t="s">
        <v>861</v>
      </c>
      <c r="F9450" s="43" t="s">
        <v>922</v>
      </c>
      <c r="G9450" s="4" t="s">
        <v>853</v>
      </c>
      <c r="H9450" s="30">
        <v>1.63</v>
      </c>
      <c r="I9450" s="44"/>
      <c r="J9450" s="4" t="s">
        <v>856</v>
      </c>
      <c r="K9450" s="4"/>
      <c r="L9450" s="25">
        <v>1</v>
      </c>
      <c r="M9450" s="4" t="s">
        <v>1503</v>
      </c>
      <c r="N9450" s="4" t="s">
        <v>1504</v>
      </c>
    </row>
    <row r="9451" spans="1:14" hidden="1" x14ac:dyDescent="0.3">
      <c r="A9451" s="42" t="s">
        <v>602</v>
      </c>
      <c r="B9451" s="42">
        <v>79</v>
      </c>
      <c r="C9451" s="42">
        <v>79</v>
      </c>
      <c r="D9451" s="5">
        <v>439</v>
      </c>
      <c r="E9451" s="4" t="s">
        <v>861</v>
      </c>
      <c r="F9451" s="43" t="s">
        <v>904</v>
      </c>
      <c r="G9451" s="4" t="s">
        <v>853</v>
      </c>
      <c r="H9451" s="30">
        <v>7.8</v>
      </c>
      <c r="I9451" s="44"/>
      <c r="J9451" s="4" t="s">
        <v>856</v>
      </c>
      <c r="K9451" s="4"/>
      <c r="L9451" s="25">
        <v>1</v>
      </c>
      <c r="M9451" s="4" t="s">
        <v>1503</v>
      </c>
      <c r="N9451" s="4" t="s">
        <v>1504</v>
      </c>
    </row>
    <row r="9452" spans="1:14" hidden="1" x14ac:dyDescent="0.3">
      <c r="A9452" s="42" t="s">
        <v>602</v>
      </c>
      <c r="B9452" s="42">
        <v>79</v>
      </c>
      <c r="C9452" s="42">
        <v>79</v>
      </c>
      <c r="D9452" s="5">
        <v>439</v>
      </c>
      <c r="E9452" s="4" t="s">
        <v>861</v>
      </c>
      <c r="F9452" s="43" t="s">
        <v>905</v>
      </c>
      <c r="G9452" s="4" t="s">
        <v>853</v>
      </c>
      <c r="H9452" s="30">
        <v>7.61</v>
      </c>
      <c r="I9452" s="44"/>
      <c r="J9452" s="4" t="s">
        <v>856</v>
      </c>
      <c r="K9452" s="4"/>
      <c r="L9452" s="25">
        <v>1</v>
      </c>
      <c r="M9452" s="4" t="s">
        <v>1503</v>
      </c>
      <c r="N9452" s="4" t="s">
        <v>1504</v>
      </c>
    </row>
    <row r="9453" spans="1:14" hidden="1" x14ac:dyDescent="0.3">
      <c r="A9453" s="42" t="s">
        <v>602</v>
      </c>
      <c r="B9453" s="42">
        <v>79</v>
      </c>
      <c r="C9453" s="42">
        <v>79</v>
      </c>
      <c r="D9453" s="5">
        <v>439</v>
      </c>
      <c r="E9453" s="4" t="s">
        <v>861</v>
      </c>
      <c r="F9453" s="43" t="s">
        <v>906</v>
      </c>
      <c r="G9453" s="4" t="s">
        <v>853</v>
      </c>
      <c r="H9453" s="30">
        <v>1.41</v>
      </c>
      <c r="I9453" s="44"/>
      <c r="J9453" s="4" t="s">
        <v>856</v>
      </c>
      <c r="K9453" s="4"/>
      <c r="L9453" s="25">
        <v>1</v>
      </c>
      <c r="M9453" s="4" t="s">
        <v>1503</v>
      </c>
      <c r="N9453" s="4" t="s">
        <v>1504</v>
      </c>
    </row>
    <row r="9454" spans="1:14" hidden="1" x14ac:dyDescent="0.3">
      <c r="A9454" s="42" t="s">
        <v>602</v>
      </c>
      <c r="B9454" s="42">
        <v>79</v>
      </c>
      <c r="C9454" s="42">
        <v>79</v>
      </c>
      <c r="D9454" s="5">
        <v>439</v>
      </c>
      <c r="E9454" s="4" t="s">
        <v>861</v>
      </c>
      <c r="F9454" s="43" t="s">
        <v>903</v>
      </c>
      <c r="G9454" s="4" t="s">
        <v>853</v>
      </c>
      <c r="H9454" s="30">
        <v>0</v>
      </c>
      <c r="I9454" s="44"/>
      <c r="J9454" s="4" t="s">
        <v>856</v>
      </c>
      <c r="K9454" s="4"/>
      <c r="L9454" s="25">
        <v>1</v>
      </c>
      <c r="M9454" s="4" t="s">
        <v>1503</v>
      </c>
      <c r="N9454" s="4" t="s">
        <v>1504</v>
      </c>
    </row>
    <row r="9455" spans="1:14" hidden="1" x14ac:dyDescent="0.3">
      <c r="A9455" s="5" t="s">
        <v>603</v>
      </c>
      <c r="B9455" s="5">
        <v>69</v>
      </c>
      <c r="C9455" s="5">
        <v>69</v>
      </c>
      <c r="D9455" s="5">
        <v>440</v>
      </c>
      <c r="E9455" s="4" t="s">
        <v>876</v>
      </c>
      <c r="F9455" s="4" t="s">
        <v>876</v>
      </c>
      <c r="G9455" s="4" t="s">
        <v>972</v>
      </c>
      <c r="H9455" s="4" t="s">
        <v>1437</v>
      </c>
      <c r="I9455" s="4"/>
      <c r="J9455" s="4" t="s">
        <v>973</v>
      </c>
      <c r="K9455" s="4"/>
      <c r="L9455" s="4">
        <v>1</v>
      </c>
      <c r="M9455" s="4" t="s">
        <v>1100</v>
      </c>
      <c r="N9455" s="4"/>
    </row>
    <row r="9456" spans="1:14" hidden="1" x14ac:dyDescent="0.3">
      <c r="A9456" s="5" t="s">
        <v>603</v>
      </c>
      <c r="B9456" s="5">
        <v>69</v>
      </c>
      <c r="C9456" s="5">
        <v>69</v>
      </c>
      <c r="D9456" s="5">
        <v>440</v>
      </c>
      <c r="E9456" s="4" t="s">
        <v>876</v>
      </c>
      <c r="F9456" s="4" t="s">
        <v>876</v>
      </c>
      <c r="G9456" s="4" t="s">
        <v>1441</v>
      </c>
      <c r="H9456" s="4">
        <v>10</v>
      </c>
      <c r="I9456" s="4"/>
      <c r="J9456" s="4" t="s">
        <v>973</v>
      </c>
      <c r="K9456" s="4"/>
      <c r="L9456" s="4">
        <v>1</v>
      </c>
      <c r="M9456" s="4" t="s">
        <v>1100</v>
      </c>
      <c r="N9456" s="4"/>
    </row>
    <row r="9457" spans="1:14" hidden="1" x14ac:dyDescent="0.3">
      <c r="A9457" s="5" t="s">
        <v>603</v>
      </c>
      <c r="B9457" s="5">
        <v>69</v>
      </c>
      <c r="C9457" s="5">
        <v>69</v>
      </c>
      <c r="D9457" s="5">
        <v>440</v>
      </c>
      <c r="E9457" s="4" t="s">
        <v>876</v>
      </c>
      <c r="F9457" s="4" t="s">
        <v>876</v>
      </c>
      <c r="G9457" s="4" t="s">
        <v>969</v>
      </c>
      <c r="H9457" s="4" t="s">
        <v>1446</v>
      </c>
      <c r="I9457" s="4"/>
      <c r="J9457" s="4" t="s">
        <v>974</v>
      </c>
      <c r="K9457" s="4"/>
      <c r="L9457" s="4">
        <v>1</v>
      </c>
      <c r="M9457" s="4" t="s">
        <v>1100</v>
      </c>
      <c r="N9457" s="4"/>
    </row>
    <row r="9458" spans="1:14" hidden="1" x14ac:dyDescent="0.3">
      <c r="A9458" s="4" t="s">
        <v>607</v>
      </c>
      <c r="B9458" s="4">
        <v>69</v>
      </c>
      <c r="C9458" s="4">
        <v>69</v>
      </c>
      <c r="D9458" s="4">
        <v>440</v>
      </c>
      <c r="E9458" s="4" t="s">
        <v>861</v>
      </c>
      <c r="F9458" s="4" t="s">
        <v>922</v>
      </c>
      <c r="G9458" s="4" t="s">
        <v>964</v>
      </c>
      <c r="H9458" s="30">
        <v>258.72836061751798</v>
      </c>
      <c r="I9458" s="4">
        <v>16.927336361925029</v>
      </c>
      <c r="J9458" s="4" t="s">
        <v>1470</v>
      </c>
      <c r="K9458" s="4"/>
      <c r="L9458" s="4">
        <v>1</v>
      </c>
      <c r="M9458" s="4" t="s">
        <v>1447</v>
      </c>
      <c r="N9458" s="4"/>
    </row>
    <row r="9459" spans="1:14" hidden="1" x14ac:dyDescent="0.3">
      <c r="A9459" s="4" t="s">
        <v>607</v>
      </c>
      <c r="B9459" s="4">
        <v>69</v>
      </c>
      <c r="C9459" s="4">
        <v>69</v>
      </c>
      <c r="D9459" s="4">
        <v>440</v>
      </c>
      <c r="E9459" s="4" t="s">
        <v>861</v>
      </c>
      <c r="F9459" s="4" t="s">
        <v>904</v>
      </c>
      <c r="G9459" s="4" t="s">
        <v>964</v>
      </c>
      <c r="H9459" s="30">
        <v>258.72836061751798</v>
      </c>
      <c r="I9459" s="4">
        <v>16.927336361925029</v>
      </c>
      <c r="J9459" s="4" t="s">
        <v>1470</v>
      </c>
      <c r="K9459" s="4"/>
      <c r="L9459" s="4">
        <v>1</v>
      </c>
      <c r="M9459" s="4" t="s">
        <v>1447</v>
      </c>
      <c r="N9459" s="4"/>
    </row>
    <row r="9460" spans="1:14" hidden="1" x14ac:dyDescent="0.3">
      <c r="A9460" s="4" t="s">
        <v>607</v>
      </c>
      <c r="B9460" s="4">
        <v>69</v>
      </c>
      <c r="C9460" s="4">
        <v>69</v>
      </c>
      <c r="D9460" s="4">
        <v>440</v>
      </c>
      <c r="E9460" s="4" t="s">
        <v>861</v>
      </c>
      <c r="F9460" s="4" t="s">
        <v>906</v>
      </c>
      <c r="G9460" s="4" t="s">
        <v>964</v>
      </c>
      <c r="H9460" s="30">
        <v>242.840490225097</v>
      </c>
      <c r="I9460" s="4">
        <v>15.887870392420979</v>
      </c>
      <c r="J9460" s="4" t="s">
        <v>1470</v>
      </c>
      <c r="K9460" s="4"/>
      <c r="L9460" s="4">
        <v>1</v>
      </c>
      <c r="M9460" s="4" t="s">
        <v>1447</v>
      </c>
      <c r="N9460" s="4"/>
    </row>
    <row r="9461" spans="1:14" hidden="1" x14ac:dyDescent="0.3">
      <c r="A9461" s="4" t="s">
        <v>607</v>
      </c>
      <c r="B9461" s="4">
        <v>69</v>
      </c>
      <c r="C9461" s="4">
        <v>69</v>
      </c>
      <c r="D9461" s="4">
        <v>440</v>
      </c>
      <c r="E9461" s="4" t="s">
        <v>861</v>
      </c>
      <c r="F9461" s="4" t="s">
        <v>907</v>
      </c>
      <c r="G9461" s="4" t="s">
        <v>964</v>
      </c>
      <c r="H9461" s="30">
        <v>237.76437804989001</v>
      </c>
      <c r="I9461" s="4">
        <v>10.260595987184985</v>
      </c>
      <c r="J9461" s="4" t="s">
        <v>1470</v>
      </c>
      <c r="K9461" s="4"/>
      <c r="L9461" s="4">
        <v>1</v>
      </c>
      <c r="M9461" s="4" t="s">
        <v>1471</v>
      </c>
      <c r="N9461" s="4" t="s">
        <v>1472</v>
      </c>
    </row>
    <row r="9462" spans="1:14" hidden="1" x14ac:dyDescent="0.3">
      <c r="A9462" s="4" t="s">
        <v>607</v>
      </c>
      <c r="B9462" s="4">
        <v>69</v>
      </c>
      <c r="C9462" s="4">
        <v>69</v>
      </c>
      <c r="D9462" s="4">
        <v>440</v>
      </c>
      <c r="E9462" s="4" t="s">
        <v>861</v>
      </c>
      <c r="F9462" s="4" t="s">
        <v>908</v>
      </c>
      <c r="G9462" s="4" t="s">
        <v>964</v>
      </c>
      <c r="H9462" s="30">
        <v>213.931742891434</v>
      </c>
      <c r="I9462" s="4">
        <v>9.2321112214000038</v>
      </c>
      <c r="J9462" s="4" t="s">
        <v>1470</v>
      </c>
      <c r="K9462" s="4"/>
      <c r="L9462" s="4">
        <v>1</v>
      </c>
      <c r="M9462" s="4" t="s">
        <v>1471</v>
      </c>
      <c r="N9462" s="4" t="s">
        <v>1472</v>
      </c>
    </row>
    <row r="9463" spans="1:14" hidden="1" x14ac:dyDescent="0.3">
      <c r="A9463" s="4" t="s">
        <v>607</v>
      </c>
      <c r="B9463" s="4">
        <v>69</v>
      </c>
      <c r="C9463" s="4">
        <v>69</v>
      </c>
      <c r="D9463" s="4">
        <v>440</v>
      </c>
      <c r="E9463" s="4" t="s">
        <v>861</v>
      </c>
      <c r="F9463" s="4" t="s">
        <v>910</v>
      </c>
      <c r="G9463" s="4" t="s">
        <v>964</v>
      </c>
      <c r="H9463" s="30">
        <v>237.76437804989001</v>
      </c>
      <c r="I9463" s="4">
        <v>15.555765098685981</v>
      </c>
      <c r="J9463" s="4" t="s">
        <v>1470</v>
      </c>
      <c r="K9463" s="4"/>
      <c r="L9463" s="4">
        <v>1</v>
      </c>
      <c r="M9463" s="4" t="s">
        <v>1471</v>
      </c>
      <c r="N9463" s="4" t="s">
        <v>1472</v>
      </c>
    </row>
    <row r="9464" spans="1:14" hidden="1" x14ac:dyDescent="0.3">
      <c r="A9464" s="4" t="s">
        <v>607</v>
      </c>
      <c r="B9464" s="4">
        <v>69</v>
      </c>
      <c r="C9464" s="4">
        <v>69</v>
      </c>
      <c r="D9464" s="4">
        <v>440</v>
      </c>
      <c r="E9464" s="4" t="s">
        <v>861</v>
      </c>
      <c r="F9464" s="4" t="s">
        <v>912</v>
      </c>
      <c r="G9464" s="4" t="s">
        <v>964</v>
      </c>
      <c r="H9464" s="30">
        <v>196.59749581494799</v>
      </c>
      <c r="I9464" s="4">
        <v>8.4840609564580234</v>
      </c>
      <c r="J9464" s="4" t="s">
        <v>1470</v>
      </c>
      <c r="K9464" s="4"/>
      <c r="L9464" s="4">
        <v>1</v>
      </c>
      <c r="M9464" s="4" t="s">
        <v>1471</v>
      </c>
      <c r="N9464" s="4" t="s">
        <v>1472</v>
      </c>
    </row>
    <row r="9465" spans="1:14" hidden="1" x14ac:dyDescent="0.3">
      <c r="A9465" s="4" t="s">
        <v>607</v>
      </c>
      <c r="B9465" s="4">
        <v>69</v>
      </c>
      <c r="C9465" s="4">
        <v>69</v>
      </c>
      <c r="D9465" s="4">
        <v>440</v>
      </c>
      <c r="E9465" s="4" t="s">
        <v>861</v>
      </c>
      <c r="F9465" s="4" t="s">
        <v>913</v>
      </c>
      <c r="G9465" s="4" t="s">
        <v>964</v>
      </c>
      <c r="H9465" s="30">
        <v>213.931742891434</v>
      </c>
      <c r="I9465" s="4">
        <v>9.2321112214000038</v>
      </c>
      <c r="J9465" s="4" t="s">
        <v>1470</v>
      </c>
      <c r="K9465" s="4"/>
      <c r="L9465" s="4">
        <v>1</v>
      </c>
      <c r="M9465" s="4" t="s">
        <v>1471</v>
      </c>
      <c r="N9465" s="4" t="s">
        <v>1472</v>
      </c>
    </row>
    <row r="9466" spans="1:14" hidden="1" x14ac:dyDescent="0.3">
      <c r="A9466" s="4" t="s">
        <v>607</v>
      </c>
      <c r="B9466" s="4">
        <v>69</v>
      </c>
      <c r="C9466" s="4">
        <v>69</v>
      </c>
      <c r="D9466" s="4">
        <v>440</v>
      </c>
      <c r="E9466" s="4" t="s">
        <v>861</v>
      </c>
      <c r="F9466" s="4" t="s">
        <v>914</v>
      </c>
      <c r="G9466" s="4" t="s">
        <v>964</v>
      </c>
      <c r="H9466" s="30">
        <v>192.488004266828</v>
      </c>
      <c r="I9466" s="4">
        <v>8.3067180221040076</v>
      </c>
      <c r="J9466" s="4" t="s">
        <v>1470</v>
      </c>
      <c r="K9466" s="4"/>
      <c r="L9466" s="4">
        <v>1</v>
      </c>
      <c r="M9466" s="4" t="s">
        <v>1471</v>
      </c>
      <c r="N9466" s="4" t="s">
        <v>1472</v>
      </c>
    </row>
    <row r="9467" spans="1:14" hidden="1" x14ac:dyDescent="0.3">
      <c r="A9467" s="4" t="s">
        <v>607</v>
      </c>
      <c r="B9467" s="4">
        <v>69</v>
      </c>
      <c r="C9467" s="4">
        <v>69</v>
      </c>
      <c r="D9467" s="4">
        <v>440</v>
      </c>
      <c r="E9467" s="4" t="s">
        <v>861</v>
      </c>
      <c r="F9467" s="4" t="s">
        <v>916</v>
      </c>
      <c r="G9467" s="4" t="s">
        <v>964</v>
      </c>
      <c r="H9467" s="30">
        <v>180.667790755684</v>
      </c>
      <c r="I9467" s="4">
        <v>11.820213511144004</v>
      </c>
      <c r="J9467" s="4" t="s">
        <v>1470</v>
      </c>
      <c r="K9467" s="4"/>
      <c r="L9467" s="4">
        <v>1</v>
      </c>
      <c r="M9467" s="4" t="s">
        <v>1471</v>
      </c>
      <c r="N9467" s="4" t="s">
        <v>1472</v>
      </c>
    </row>
    <row r="9468" spans="1:14" hidden="1" x14ac:dyDescent="0.3">
      <c r="A9468" s="4" t="s">
        <v>607</v>
      </c>
      <c r="B9468" s="4">
        <v>69</v>
      </c>
      <c r="C9468" s="4">
        <v>69</v>
      </c>
      <c r="D9468" s="4">
        <v>440</v>
      </c>
      <c r="E9468" s="4" t="s">
        <v>861</v>
      </c>
      <c r="F9468" s="4" t="s">
        <v>917</v>
      </c>
      <c r="G9468" s="4" t="s">
        <v>964</v>
      </c>
      <c r="H9468" s="30">
        <v>155.833401498233</v>
      </c>
      <c r="I9468" s="4">
        <v>10.195420391053005</v>
      </c>
      <c r="J9468" s="4" t="s">
        <v>1470</v>
      </c>
      <c r="K9468" s="4"/>
      <c r="L9468" s="4">
        <v>1</v>
      </c>
      <c r="M9468" s="4" t="s">
        <v>1471</v>
      </c>
      <c r="N9468" s="4" t="s">
        <v>1472</v>
      </c>
    </row>
    <row r="9469" spans="1:14" hidden="1" x14ac:dyDescent="0.3">
      <c r="A9469" s="4" t="s">
        <v>607</v>
      </c>
      <c r="B9469" s="4">
        <v>69</v>
      </c>
      <c r="C9469" s="4">
        <v>69</v>
      </c>
      <c r="D9469" s="4">
        <v>440</v>
      </c>
      <c r="E9469" s="4" t="s">
        <v>861</v>
      </c>
      <c r="F9469" s="4" t="s">
        <v>919</v>
      </c>
      <c r="G9469" s="4" t="s">
        <v>964</v>
      </c>
      <c r="H9469" s="30">
        <v>131.60308046906701</v>
      </c>
      <c r="I9469" s="4">
        <v>8.6101485127049955</v>
      </c>
      <c r="J9469" s="4" t="s">
        <v>1470</v>
      </c>
      <c r="K9469" s="4"/>
      <c r="L9469" s="4">
        <v>1</v>
      </c>
      <c r="M9469" s="4" t="s">
        <v>1471</v>
      </c>
      <c r="N9469" s="4" t="s">
        <v>1472</v>
      </c>
    </row>
    <row r="9470" spans="1:14" hidden="1" x14ac:dyDescent="0.3">
      <c r="A9470" s="4" t="s">
        <v>607</v>
      </c>
      <c r="B9470" s="4">
        <v>69</v>
      </c>
      <c r="C9470" s="4">
        <v>69</v>
      </c>
      <c r="D9470" s="4">
        <v>440</v>
      </c>
      <c r="E9470" s="4" t="s">
        <v>861</v>
      </c>
      <c r="F9470" s="4" t="s">
        <v>921</v>
      </c>
      <c r="G9470" s="4" t="s">
        <v>964</v>
      </c>
      <c r="H9470" s="30">
        <v>106.542512897126</v>
      </c>
      <c r="I9470" s="4">
        <v>6.9705576472169923</v>
      </c>
      <c r="J9470" s="4" t="s">
        <v>1470</v>
      </c>
      <c r="K9470" s="4"/>
      <c r="L9470" s="4">
        <v>1</v>
      </c>
      <c r="M9470" s="4" t="s">
        <v>1471</v>
      </c>
      <c r="N9470" s="4" t="s">
        <v>1472</v>
      </c>
    </row>
    <row r="9471" spans="1:14" hidden="1" x14ac:dyDescent="0.3">
      <c r="A9471" s="4" t="s">
        <v>607</v>
      </c>
      <c r="B9471" s="4">
        <v>69</v>
      </c>
      <c r="C9471" s="4">
        <v>69</v>
      </c>
      <c r="D9471" s="4">
        <v>440</v>
      </c>
      <c r="E9471" s="4" t="s">
        <v>861</v>
      </c>
      <c r="F9471" s="4" t="s">
        <v>1134</v>
      </c>
      <c r="G9471" s="4" t="s">
        <v>964</v>
      </c>
      <c r="H9471" s="30">
        <v>88.095581874807607</v>
      </c>
      <c r="I9471" s="4">
        <v>7.7674976287702862</v>
      </c>
      <c r="J9471" s="4" t="s">
        <v>1470</v>
      </c>
      <c r="K9471" s="4"/>
      <c r="L9471" s="4">
        <v>1</v>
      </c>
      <c r="M9471" s="4" t="s">
        <v>1471</v>
      </c>
      <c r="N9471" s="4" t="s">
        <v>1472</v>
      </c>
    </row>
    <row r="9472" spans="1:14" hidden="1" x14ac:dyDescent="0.3">
      <c r="A9472" s="4" t="s">
        <v>607</v>
      </c>
      <c r="B9472" s="4">
        <v>69</v>
      </c>
      <c r="C9472" s="4">
        <v>69</v>
      </c>
      <c r="D9472" s="4">
        <v>440</v>
      </c>
      <c r="E9472" s="4" t="s">
        <v>861</v>
      </c>
      <c r="F9472" s="4" t="s">
        <v>1142</v>
      </c>
      <c r="G9472" s="4" t="s">
        <v>964</v>
      </c>
      <c r="H9472" s="30">
        <v>97.909692831495406</v>
      </c>
      <c r="I9472" s="4">
        <v>8.6328200656305967</v>
      </c>
      <c r="J9472" s="4" t="s">
        <v>1470</v>
      </c>
      <c r="K9472" s="4"/>
      <c r="L9472" s="4">
        <v>1</v>
      </c>
      <c r="M9472" s="4" t="s">
        <v>1471</v>
      </c>
      <c r="N9472" s="4" t="s">
        <v>1472</v>
      </c>
    </row>
    <row r="9473" spans="1:14" hidden="1" x14ac:dyDescent="0.3">
      <c r="A9473" s="4" t="s">
        <v>607</v>
      </c>
      <c r="B9473" s="4">
        <v>69</v>
      </c>
      <c r="C9473" s="4">
        <v>69</v>
      </c>
      <c r="D9473" s="4">
        <v>440</v>
      </c>
      <c r="E9473" s="4" t="s">
        <v>861</v>
      </c>
      <c r="F9473" s="4" t="s">
        <v>1144</v>
      </c>
      <c r="G9473" s="4" t="s">
        <v>964</v>
      </c>
      <c r="H9473" s="30">
        <v>84.4511376917864</v>
      </c>
      <c r="I9473" s="4">
        <v>5.5252265752550045</v>
      </c>
      <c r="J9473" s="4" t="s">
        <v>1470</v>
      </c>
      <c r="K9473" s="4"/>
      <c r="L9473" s="4">
        <v>1</v>
      </c>
      <c r="M9473" s="4" t="s">
        <v>1471</v>
      </c>
      <c r="N9473" s="4" t="s">
        <v>1472</v>
      </c>
    </row>
    <row r="9474" spans="1:14" hidden="1" x14ac:dyDescent="0.3">
      <c r="A9474" s="4" t="s">
        <v>607</v>
      </c>
      <c r="B9474" s="4">
        <v>69</v>
      </c>
      <c r="C9474" s="4">
        <v>69</v>
      </c>
      <c r="D9474" s="4">
        <v>440</v>
      </c>
      <c r="E9474" s="4" t="s">
        <v>861</v>
      </c>
      <c r="F9474" s="4" t="s">
        <v>1135</v>
      </c>
      <c r="G9474" s="4" t="s">
        <v>964</v>
      </c>
      <c r="H9474" s="30">
        <v>86.254113611742795</v>
      </c>
      <c r="I9474" s="4">
        <v>9.6089658918350978</v>
      </c>
      <c r="J9474" s="4" t="s">
        <v>1470</v>
      </c>
      <c r="K9474" s="4"/>
      <c r="L9474" s="4">
        <v>1</v>
      </c>
      <c r="M9474" s="4" t="s">
        <v>1471</v>
      </c>
      <c r="N9474" s="4" t="s">
        <v>1472</v>
      </c>
    </row>
    <row r="9475" spans="1:14" hidden="1" x14ac:dyDescent="0.3">
      <c r="A9475" s="4" t="s">
        <v>607</v>
      </c>
      <c r="B9475" s="4">
        <v>69</v>
      </c>
      <c r="C9475" s="4">
        <v>69</v>
      </c>
      <c r="D9475" s="4">
        <v>440</v>
      </c>
      <c r="E9475" s="4" t="s">
        <v>861</v>
      </c>
      <c r="F9475" s="4" t="s">
        <v>1146</v>
      </c>
      <c r="G9475" s="4" t="s">
        <v>964</v>
      </c>
      <c r="H9475" s="30">
        <v>84.4511376917864</v>
      </c>
      <c r="I9475" s="4">
        <v>5.5252265752550045</v>
      </c>
      <c r="J9475" s="4" t="s">
        <v>1470</v>
      </c>
      <c r="K9475" s="4"/>
      <c r="L9475" s="4">
        <v>1</v>
      </c>
      <c r="M9475" s="4" t="s">
        <v>1471</v>
      </c>
      <c r="N9475" s="4" t="s">
        <v>1472</v>
      </c>
    </row>
    <row r="9476" spans="1:14" hidden="1" x14ac:dyDescent="0.3">
      <c r="A9476" s="4" t="s">
        <v>607</v>
      </c>
      <c r="B9476" s="4">
        <v>69</v>
      </c>
      <c r="C9476" s="4">
        <v>69</v>
      </c>
      <c r="D9476" s="4">
        <v>440</v>
      </c>
      <c r="E9476" s="4" t="s">
        <v>861</v>
      </c>
      <c r="F9476" s="4" t="s">
        <v>1148</v>
      </c>
      <c r="G9476" s="4" t="s">
        <v>964</v>
      </c>
      <c r="H9476" s="30">
        <v>72.842580251082794</v>
      </c>
      <c r="I9476" s="4">
        <v>6.4226213997639121</v>
      </c>
      <c r="J9476" s="4" t="s">
        <v>1470</v>
      </c>
      <c r="K9476" s="4"/>
      <c r="L9476" s="4">
        <v>1</v>
      </c>
      <c r="M9476" s="4" t="s">
        <v>1471</v>
      </c>
      <c r="N9476" s="4" t="s">
        <v>1472</v>
      </c>
    </row>
    <row r="9477" spans="1:14" hidden="1" x14ac:dyDescent="0.3">
      <c r="A9477" s="4" t="s">
        <v>607</v>
      </c>
      <c r="B9477" s="4">
        <v>69</v>
      </c>
      <c r="C9477" s="4">
        <v>69</v>
      </c>
      <c r="D9477" s="4">
        <v>440</v>
      </c>
      <c r="E9477" s="4" t="s">
        <v>861</v>
      </c>
      <c r="F9477" s="4" t="s">
        <v>1149</v>
      </c>
      <c r="G9477" s="4" t="s">
        <v>964</v>
      </c>
      <c r="H9477" s="30">
        <v>71.319946574370803</v>
      </c>
      <c r="I9477" s="4">
        <v>6.2883688842386931</v>
      </c>
      <c r="J9477" s="4" t="s">
        <v>1470</v>
      </c>
      <c r="K9477" s="4"/>
      <c r="L9477" s="4">
        <v>1</v>
      </c>
      <c r="M9477" s="4" t="s">
        <v>1471</v>
      </c>
      <c r="N9477" s="4" t="s">
        <v>1472</v>
      </c>
    </row>
    <row r="9478" spans="1:14" hidden="1" x14ac:dyDescent="0.3">
      <c r="A9478" s="4" t="s">
        <v>607</v>
      </c>
      <c r="B9478" s="4">
        <v>69</v>
      </c>
      <c r="C9478" s="4">
        <v>69</v>
      </c>
      <c r="D9478" s="4">
        <v>440</v>
      </c>
      <c r="E9478" s="4" t="s">
        <v>861</v>
      </c>
      <c r="F9478" s="4" t="s">
        <v>1152</v>
      </c>
      <c r="G9478" s="4" t="s">
        <v>964</v>
      </c>
      <c r="H9478" s="30">
        <v>58.971503692765502</v>
      </c>
      <c r="I9478" s="4">
        <v>5.1995912320496913</v>
      </c>
      <c r="J9478" s="4" t="s">
        <v>1470</v>
      </c>
      <c r="K9478" s="4"/>
      <c r="L9478" s="4">
        <v>1</v>
      </c>
      <c r="M9478" s="4" t="s">
        <v>1471</v>
      </c>
      <c r="N9478" s="4" t="s">
        <v>1472</v>
      </c>
    </row>
    <row r="9479" spans="1:14" hidden="1" x14ac:dyDescent="0.3">
      <c r="A9479" s="4" t="s">
        <v>607</v>
      </c>
      <c r="B9479" s="4">
        <v>69</v>
      </c>
      <c r="C9479" s="4">
        <v>69</v>
      </c>
      <c r="D9479" s="4">
        <v>440</v>
      </c>
      <c r="E9479" s="4" t="s">
        <v>861</v>
      </c>
      <c r="F9479" s="4" t="s">
        <v>1153</v>
      </c>
      <c r="G9479" s="4" t="s">
        <v>964</v>
      </c>
      <c r="H9479" s="30">
        <v>46.743881318607002</v>
      </c>
      <c r="I9479" s="4">
        <v>5.2074079998583969</v>
      </c>
      <c r="J9479" s="4" t="s">
        <v>1470</v>
      </c>
      <c r="K9479" s="4"/>
      <c r="L9479" s="4">
        <v>1</v>
      </c>
      <c r="M9479" s="4" t="s">
        <v>1471</v>
      </c>
      <c r="N9479" s="4" t="s">
        <v>1472</v>
      </c>
    </row>
    <row r="9480" spans="1:14" hidden="1" x14ac:dyDescent="0.3">
      <c r="A9480" s="4" t="s">
        <v>607</v>
      </c>
      <c r="B9480" s="4">
        <v>69</v>
      </c>
      <c r="C9480" s="4">
        <v>69</v>
      </c>
      <c r="D9480" s="4">
        <v>440</v>
      </c>
      <c r="E9480" s="4" t="s">
        <v>861</v>
      </c>
      <c r="F9480" s="4" t="s">
        <v>1157</v>
      </c>
      <c r="G9480" s="4" t="s">
        <v>964</v>
      </c>
      <c r="H9480" s="30">
        <v>43.873454874995602</v>
      </c>
      <c r="I9480" s="4">
        <v>3.8683773857328987</v>
      </c>
      <c r="J9480" s="4" t="s">
        <v>1470</v>
      </c>
      <c r="K9480" s="4"/>
      <c r="L9480" s="4">
        <v>1</v>
      </c>
      <c r="M9480" s="4" t="s">
        <v>1471</v>
      </c>
      <c r="N9480" s="4" t="s">
        <v>1472</v>
      </c>
    </row>
    <row r="9481" spans="1:14" hidden="1" x14ac:dyDescent="0.3">
      <c r="A9481" s="4" t="s">
        <v>607</v>
      </c>
      <c r="B9481" s="4">
        <v>69</v>
      </c>
      <c r="C9481" s="4">
        <v>69</v>
      </c>
      <c r="D9481" s="4">
        <v>440</v>
      </c>
      <c r="E9481" s="4" t="s">
        <v>861</v>
      </c>
      <c r="F9481" s="4" t="s">
        <v>1159</v>
      </c>
      <c r="G9481" s="4" t="s">
        <v>964</v>
      </c>
      <c r="H9481" s="30">
        <v>28.154076374629401</v>
      </c>
      <c r="I9481" s="4">
        <v>5.1836348085883976</v>
      </c>
      <c r="J9481" s="4" t="s">
        <v>1470</v>
      </c>
      <c r="K9481" s="4"/>
      <c r="L9481" s="4">
        <v>1</v>
      </c>
      <c r="M9481" s="4" t="s">
        <v>1471</v>
      </c>
      <c r="N9481" s="4" t="s">
        <v>1472</v>
      </c>
    </row>
    <row r="9482" spans="1:14" hidden="1" x14ac:dyDescent="0.3">
      <c r="A9482" s="4" t="s">
        <v>607</v>
      </c>
      <c r="B9482" s="4">
        <v>69</v>
      </c>
      <c r="C9482" s="4">
        <v>69</v>
      </c>
      <c r="D9482" s="4">
        <v>440</v>
      </c>
      <c r="E9482" s="4" t="s">
        <v>861</v>
      </c>
      <c r="F9482" s="4" t="s">
        <v>1162</v>
      </c>
      <c r="G9482" s="4" t="s">
        <v>964</v>
      </c>
      <c r="H9482" s="30">
        <v>24.802497403707498</v>
      </c>
      <c r="I9482" s="4">
        <v>3.9526498758199011</v>
      </c>
      <c r="J9482" s="4" t="s">
        <v>1470</v>
      </c>
      <c r="K9482" s="4"/>
      <c r="L9482" s="4">
        <v>1</v>
      </c>
      <c r="M9482" s="4" t="s">
        <v>1471</v>
      </c>
      <c r="N9482" s="4" t="s">
        <v>1472</v>
      </c>
    </row>
    <row r="9483" spans="1:14" hidden="1" x14ac:dyDescent="0.3">
      <c r="A9483" s="4" t="s">
        <v>607</v>
      </c>
      <c r="B9483" s="4">
        <v>69</v>
      </c>
      <c r="C9483" s="4">
        <v>69</v>
      </c>
      <c r="D9483" s="4">
        <v>440</v>
      </c>
      <c r="E9483" s="4" t="s">
        <v>861</v>
      </c>
      <c r="F9483" s="4" t="s">
        <v>1165</v>
      </c>
      <c r="G9483" s="4" t="s">
        <v>964</v>
      </c>
      <c r="H9483" s="30">
        <v>13.728234180517401</v>
      </c>
      <c r="I9483" s="4">
        <v>3.9608937169164982</v>
      </c>
      <c r="J9483" s="4" t="s">
        <v>1470</v>
      </c>
      <c r="K9483" s="4"/>
      <c r="L9483" s="4">
        <v>1</v>
      </c>
      <c r="M9483" s="4" t="s">
        <v>1471</v>
      </c>
      <c r="N9483" s="4" t="s">
        <v>1472</v>
      </c>
    </row>
    <row r="9484" spans="1:14" hidden="1" x14ac:dyDescent="0.3">
      <c r="A9484" s="4" t="s">
        <v>607</v>
      </c>
      <c r="B9484" s="4">
        <v>69</v>
      </c>
      <c r="C9484" s="4">
        <v>69</v>
      </c>
      <c r="D9484" s="4">
        <v>440</v>
      </c>
      <c r="E9484" s="4" t="s">
        <v>861</v>
      </c>
      <c r="F9484" s="4" t="s">
        <v>1167</v>
      </c>
      <c r="G9484" s="4" t="s">
        <v>964</v>
      </c>
      <c r="H9484" s="30">
        <v>12.885217184405001</v>
      </c>
      <c r="I9484" s="4">
        <v>3.7176650045235995</v>
      </c>
      <c r="J9484" s="4" t="s">
        <v>1470</v>
      </c>
      <c r="K9484" s="4"/>
      <c r="L9484" s="4">
        <v>1</v>
      </c>
      <c r="M9484" s="4" t="s">
        <v>1471</v>
      </c>
      <c r="N9484" s="4" t="s">
        <v>1472</v>
      </c>
    </row>
    <row r="9485" spans="1:14" hidden="1" x14ac:dyDescent="0.3">
      <c r="A9485" s="4" t="s">
        <v>607</v>
      </c>
      <c r="B9485" s="4">
        <v>69</v>
      </c>
      <c r="C9485" s="4">
        <v>69</v>
      </c>
      <c r="D9485" s="4">
        <v>440</v>
      </c>
      <c r="E9485" s="4" t="s">
        <v>861</v>
      </c>
      <c r="F9485" s="4" t="s">
        <v>922</v>
      </c>
      <c r="G9485" s="4" t="s">
        <v>958</v>
      </c>
      <c r="H9485" s="30">
        <v>0.72615384615384604</v>
      </c>
      <c r="I9485" s="4"/>
      <c r="J9485" s="4" t="s">
        <v>961</v>
      </c>
      <c r="K9485" s="4"/>
      <c r="L9485" s="4">
        <v>1</v>
      </c>
      <c r="M9485" s="4" t="s">
        <v>1471</v>
      </c>
      <c r="N9485" s="4" t="s">
        <v>1472</v>
      </c>
    </row>
    <row r="9486" spans="1:14" hidden="1" x14ac:dyDescent="0.3">
      <c r="A9486" s="4" t="s">
        <v>607</v>
      </c>
      <c r="B9486" s="4">
        <v>69</v>
      </c>
      <c r="C9486" s="4">
        <v>69</v>
      </c>
      <c r="D9486" s="4">
        <v>440</v>
      </c>
      <c r="E9486" s="4" t="s">
        <v>861</v>
      </c>
      <c r="F9486" s="4" t="s">
        <v>904</v>
      </c>
      <c r="G9486" s="4" t="s">
        <v>958</v>
      </c>
      <c r="H9486" s="30">
        <v>0.68</v>
      </c>
      <c r="I9486" s="4"/>
      <c r="J9486" s="4" t="s">
        <v>961</v>
      </c>
      <c r="K9486" s="4"/>
      <c r="L9486" s="4">
        <v>1</v>
      </c>
      <c r="M9486" s="4" t="s">
        <v>1471</v>
      </c>
      <c r="N9486" s="4" t="s">
        <v>1472</v>
      </c>
    </row>
    <row r="9487" spans="1:14" hidden="1" x14ac:dyDescent="0.3">
      <c r="A9487" s="4" t="s">
        <v>607</v>
      </c>
      <c r="B9487" s="4">
        <v>69</v>
      </c>
      <c r="C9487" s="4">
        <v>69</v>
      </c>
      <c r="D9487" s="4">
        <v>440</v>
      </c>
      <c r="E9487" s="4" t="s">
        <v>861</v>
      </c>
      <c r="F9487" s="4" t="s">
        <v>905</v>
      </c>
      <c r="G9487" s="4" t="s">
        <v>958</v>
      </c>
      <c r="H9487" s="30">
        <v>0.70461538461538398</v>
      </c>
      <c r="I9487" s="4"/>
      <c r="J9487" s="4" t="s">
        <v>961</v>
      </c>
      <c r="K9487" s="4"/>
      <c r="L9487" s="4">
        <v>1</v>
      </c>
      <c r="M9487" s="4" t="s">
        <v>1471</v>
      </c>
      <c r="N9487" s="4" t="s">
        <v>1472</v>
      </c>
    </row>
    <row r="9488" spans="1:14" hidden="1" x14ac:dyDescent="0.3">
      <c r="A9488" s="4" t="s">
        <v>607</v>
      </c>
      <c r="B9488" s="4">
        <v>69</v>
      </c>
      <c r="C9488" s="4">
        <v>69</v>
      </c>
      <c r="D9488" s="4">
        <v>440</v>
      </c>
      <c r="E9488" s="4" t="s">
        <v>861</v>
      </c>
      <c r="F9488" s="4" t="s">
        <v>906</v>
      </c>
      <c r="G9488" s="4" t="s">
        <v>958</v>
      </c>
      <c r="H9488" s="30">
        <v>0.77230769230769203</v>
      </c>
      <c r="I9488" s="4"/>
      <c r="J9488" s="4" t="s">
        <v>961</v>
      </c>
      <c r="K9488" s="4"/>
      <c r="L9488" s="4">
        <v>1</v>
      </c>
      <c r="M9488" s="4" t="s">
        <v>1471</v>
      </c>
      <c r="N9488" s="4" t="s">
        <v>1472</v>
      </c>
    </row>
    <row r="9489" spans="1:14" hidden="1" x14ac:dyDescent="0.3">
      <c r="A9489" s="4" t="s">
        <v>607</v>
      </c>
      <c r="B9489" s="4">
        <v>69</v>
      </c>
      <c r="C9489" s="4">
        <v>69</v>
      </c>
      <c r="D9489" s="4">
        <v>440</v>
      </c>
      <c r="E9489" s="4" t="s">
        <v>861</v>
      </c>
      <c r="F9489" s="4" t="s">
        <v>903</v>
      </c>
      <c r="G9489" s="4" t="s">
        <v>958</v>
      </c>
      <c r="H9489" s="30">
        <v>0.73230769230769199</v>
      </c>
      <c r="I9489" s="4"/>
      <c r="J9489" s="4" t="s">
        <v>961</v>
      </c>
      <c r="K9489" s="4"/>
      <c r="L9489" s="4">
        <v>1</v>
      </c>
      <c r="M9489" s="4" t="s">
        <v>1471</v>
      </c>
      <c r="N9489" s="4" t="s">
        <v>1472</v>
      </c>
    </row>
    <row r="9490" spans="1:14" hidden="1" x14ac:dyDescent="0.3">
      <c r="A9490" s="4" t="s">
        <v>607</v>
      </c>
      <c r="B9490" s="4">
        <v>69</v>
      </c>
      <c r="C9490" s="4">
        <v>69</v>
      </c>
      <c r="D9490" s="4">
        <v>440</v>
      </c>
      <c r="E9490" s="4" t="s">
        <v>861</v>
      </c>
      <c r="F9490" s="4" t="s">
        <v>907</v>
      </c>
      <c r="G9490" s="4" t="s">
        <v>958</v>
      </c>
      <c r="H9490" s="30">
        <v>0.78769230769230703</v>
      </c>
      <c r="I9490" s="4"/>
      <c r="J9490" s="4" t="s">
        <v>961</v>
      </c>
      <c r="K9490" s="4"/>
      <c r="L9490" s="4">
        <v>1</v>
      </c>
      <c r="M9490" s="4" t="s">
        <v>1471</v>
      </c>
      <c r="N9490" s="4" t="s">
        <v>1472</v>
      </c>
    </row>
    <row r="9491" spans="1:14" hidden="1" x14ac:dyDescent="0.3">
      <c r="A9491" s="4" t="s">
        <v>607</v>
      </c>
      <c r="B9491" s="4">
        <v>69</v>
      </c>
      <c r="C9491" s="4">
        <v>69</v>
      </c>
      <c r="D9491" s="4">
        <v>440</v>
      </c>
      <c r="E9491" s="4" t="s">
        <v>861</v>
      </c>
      <c r="F9491" s="4" t="s">
        <v>908</v>
      </c>
      <c r="G9491" s="4" t="s">
        <v>958</v>
      </c>
      <c r="H9491" s="30">
        <v>0.77846153846153798</v>
      </c>
      <c r="I9491" s="4"/>
      <c r="J9491" s="4" t="s">
        <v>961</v>
      </c>
      <c r="K9491" s="4"/>
      <c r="L9491" s="4">
        <v>1</v>
      </c>
      <c r="M9491" s="4" t="s">
        <v>1471</v>
      </c>
      <c r="N9491" s="4" t="s">
        <v>1472</v>
      </c>
    </row>
    <row r="9492" spans="1:14" hidden="1" x14ac:dyDescent="0.3">
      <c r="A9492" s="4" t="s">
        <v>607</v>
      </c>
      <c r="B9492" s="4">
        <v>69</v>
      </c>
      <c r="C9492" s="4">
        <v>69</v>
      </c>
      <c r="D9492" s="4">
        <v>440</v>
      </c>
      <c r="E9492" s="4" t="s">
        <v>861</v>
      </c>
      <c r="F9492" s="4" t="s">
        <v>909</v>
      </c>
      <c r="G9492" s="4" t="s">
        <v>958</v>
      </c>
      <c r="H9492" s="30">
        <v>0.78769230769230703</v>
      </c>
      <c r="I9492" s="4"/>
      <c r="J9492" s="4" t="s">
        <v>961</v>
      </c>
      <c r="K9492" s="4"/>
      <c r="L9492" s="4">
        <v>1</v>
      </c>
      <c r="M9492" s="4" t="s">
        <v>1471</v>
      </c>
      <c r="N9492" s="4" t="s">
        <v>1472</v>
      </c>
    </row>
    <row r="9493" spans="1:14" hidden="1" x14ac:dyDescent="0.3">
      <c r="A9493" s="4" t="s">
        <v>607</v>
      </c>
      <c r="B9493" s="4">
        <v>69</v>
      </c>
      <c r="C9493" s="4">
        <v>69</v>
      </c>
      <c r="D9493" s="4">
        <v>440</v>
      </c>
      <c r="E9493" s="4" t="s">
        <v>861</v>
      </c>
      <c r="F9493" s="4" t="s">
        <v>910</v>
      </c>
      <c r="G9493" s="4" t="s">
        <v>958</v>
      </c>
      <c r="H9493" s="30">
        <v>0.79076923076923</v>
      </c>
      <c r="I9493" s="4"/>
      <c r="J9493" s="4" t="s">
        <v>961</v>
      </c>
      <c r="K9493" s="4"/>
      <c r="L9493" s="4">
        <v>1</v>
      </c>
      <c r="M9493" s="4" t="s">
        <v>1471</v>
      </c>
      <c r="N9493" s="4" t="s">
        <v>1472</v>
      </c>
    </row>
    <row r="9494" spans="1:14" hidden="1" x14ac:dyDescent="0.3">
      <c r="A9494" s="4" t="s">
        <v>607</v>
      </c>
      <c r="B9494" s="4">
        <v>69</v>
      </c>
      <c r="C9494" s="4">
        <v>69</v>
      </c>
      <c r="D9494" s="4">
        <v>440</v>
      </c>
      <c r="E9494" s="4" t="s">
        <v>861</v>
      </c>
      <c r="F9494" s="4" t="s">
        <v>911</v>
      </c>
      <c r="G9494" s="4" t="s">
        <v>958</v>
      </c>
      <c r="H9494" s="30">
        <v>0.75692307692307603</v>
      </c>
      <c r="I9494" s="4"/>
      <c r="J9494" s="4" t="s">
        <v>961</v>
      </c>
      <c r="K9494" s="4"/>
      <c r="L9494" s="4">
        <v>1</v>
      </c>
      <c r="M9494" s="4" t="s">
        <v>1471</v>
      </c>
      <c r="N9494" s="4" t="s">
        <v>1472</v>
      </c>
    </row>
    <row r="9495" spans="1:14" hidden="1" x14ac:dyDescent="0.3">
      <c r="A9495" s="4" t="s">
        <v>607</v>
      </c>
      <c r="B9495" s="4">
        <v>69</v>
      </c>
      <c r="C9495" s="4">
        <v>69</v>
      </c>
      <c r="D9495" s="4">
        <v>440</v>
      </c>
      <c r="E9495" s="4" t="s">
        <v>861</v>
      </c>
      <c r="F9495" s="4" t="s">
        <v>912</v>
      </c>
      <c r="G9495" s="4" t="s">
        <v>958</v>
      </c>
      <c r="H9495" s="30">
        <v>0.806153846153846</v>
      </c>
      <c r="I9495" s="4"/>
      <c r="J9495" s="4" t="s">
        <v>961</v>
      </c>
      <c r="K9495" s="4"/>
      <c r="L9495" s="4">
        <v>1</v>
      </c>
      <c r="M9495" s="4" t="s">
        <v>1471</v>
      </c>
      <c r="N9495" s="4" t="s">
        <v>1472</v>
      </c>
    </row>
    <row r="9496" spans="1:14" hidden="1" x14ac:dyDescent="0.3">
      <c r="A9496" s="4" t="s">
        <v>607</v>
      </c>
      <c r="B9496" s="4">
        <v>69</v>
      </c>
      <c r="C9496" s="4">
        <v>69</v>
      </c>
      <c r="D9496" s="4">
        <v>440</v>
      </c>
      <c r="E9496" s="4" t="s">
        <v>861</v>
      </c>
      <c r="F9496" s="4" t="s">
        <v>913</v>
      </c>
      <c r="G9496" s="4" t="s">
        <v>958</v>
      </c>
      <c r="H9496" s="30">
        <v>0.79076923076923</v>
      </c>
      <c r="I9496" s="4"/>
      <c r="J9496" s="4" t="s">
        <v>961</v>
      </c>
      <c r="K9496" s="4"/>
      <c r="L9496" s="4">
        <v>1</v>
      </c>
      <c r="M9496" s="4" t="s">
        <v>1471</v>
      </c>
      <c r="N9496" s="4" t="s">
        <v>1472</v>
      </c>
    </row>
    <row r="9497" spans="1:14" hidden="1" x14ac:dyDescent="0.3">
      <c r="A9497" s="4" t="s">
        <v>607</v>
      </c>
      <c r="B9497" s="4">
        <v>69</v>
      </c>
      <c r="C9497" s="4">
        <v>69</v>
      </c>
      <c r="D9497" s="4">
        <v>440</v>
      </c>
      <c r="E9497" s="4" t="s">
        <v>861</v>
      </c>
      <c r="F9497" s="4" t="s">
        <v>914</v>
      </c>
      <c r="G9497" s="4" t="s">
        <v>958</v>
      </c>
      <c r="H9497" s="30">
        <v>0.81230769230769195</v>
      </c>
      <c r="I9497" s="4"/>
      <c r="J9497" s="4" t="s">
        <v>961</v>
      </c>
      <c r="K9497" s="4"/>
      <c r="L9497" s="4">
        <v>1</v>
      </c>
      <c r="M9497" s="4" t="s">
        <v>1471</v>
      </c>
      <c r="N9497" s="4" t="s">
        <v>1472</v>
      </c>
    </row>
    <row r="9498" spans="1:14" hidden="1" x14ac:dyDescent="0.3">
      <c r="A9498" s="4" t="s">
        <v>607</v>
      </c>
      <c r="B9498" s="4">
        <v>69</v>
      </c>
      <c r="C9498" s="4">
        <v>69</v>
      </c>
      <c r="D9498" s="4">
        <v>440</v>
      </c>
      <c r="E9498" s="4" t="s">
        <v>861</v>
      </c>
      <c r="F9498" s="4" t="s">
        <v>915</v>
      </c>
      <c r="G9498" s="4" t="s">
        <v>958</v>
      </c>
      <c r="H9498" s="30">
        <v>0.8</v>
      </c>
      <c r="I9498" s="4"/>
      <c r="J9498" s="4" t="s">
        <v>961</v>
      </c>
      <c r="K9498" s="4"/>
      <c r="L9498" s="4">
        <v>1</v>
      </c>
      <c r="M9498" s="4" t="s">
        <v>1471</v>
      </c>
      <c r="N9498" s="4" t="s">
        <v>1472</v>
      </c>
    </row>
    <row r="9499" spans="1:14" hidden="1" x14ac:dyDescent="0.3">
      <c r="A9499" s="4" t="s">
        <v>607</v>
      </c>
      <c r="B9499" s="4">
        <v>69</v>
      </c>
      <c r="C9499" s="4">
        <v>69</v>
      </c>
      <c r="D9499" s="4">
        <v>440</v>
      </c>
      <c r="E9499" s="4" t="s">
        <v>861</v>
      </c>
      <c r="F9499" s="4" t="s">
        <v>916</v>
      </c>
      <c r="G9499" s="4" t="s">
        <v>958</v>
      </c>
      <c r="H9499" s="30">
        <v>0.80307692307692302</v>
      </c>
      <c r="I9499" s="4"/>
      <c r="J9499" s="4" t="s">
        <v>961</v>
      </c>
      <c r="K9499" s="4"/>
      <c r="L9499" s="4">
        <v>1</v>
      </c>
      <c r="M9499" s="4" t="s">
        <v>1471</v>
      </c>
      <c r="N9499" s="4" t="s">
        <v>1472</v>
      </c>
    </row>
    <row r="9500" spans="1:14" hidden="1" x14ac:dyDescent="0.3">
      <c r="A9500" s="4" t="s">
        <v>607</v>
      </c>
      <c r="B9500" s="4">
        <v>69</v>
      </c>
      <c r="C9500" s="4">
        <v>69</v>
      </c>
      <c r="D9500" s="4">
        <v>440</v>
      </c>
      <c r="E9500" s="4" t="s">
        <v>861</v>
      </c>
      <c r="F9500" s="12" t="s">
        <v>918</v>
      </c>
      <c r="G9500" s="4" t="s">
        <v>958</v>
      </c>
      <c r="H9500" s="30">
        <v>0.75076923076922997</v>
      </c>
      <c r="I9500" s="4"/>
      <c r="J9500" s="4" t="s">
        <v>961</v>
      </c>
      <c r="K9500" s="4"/>
      <c r="L9500" s="4">
        <v>1</v>
      </c>
      <c r="M9500" s="4" t="s">
        <v>1471</v>
      </c>
      <c r="N9500" s="4" t="s">
        <v>1472</v>
      </c>
    </row>
    <row r="9501" spans="1:14" hidden="1" x14ac:dyDescent="0.3">
      <c r="A9501" s="4" t="s">
        <v>607</v>
      </c>
      <c r="B9501" s="4">
        <v>69</v>
      </c>
      <c r="C9501" s="4">
        <v>69</v>
      </c>
      <c r="D9501" s="4">
        <v>440</v>
      </c>
      <c r="E9501" s="4" t="s">
        <v>861</v>
      </c>
      <c r="F9501" s="4" t="s">
        <v>919</v>
      </c>
      <c r="G9501" s="4" t="s">
        <v>958</v>
      </c>
      <c r="H9501" s="30">
        <v>0.76</v>
      </c>
      <c r="I9501" s="4"/>
      <c r="J9501" s="4" t="s">
        <v>961</v>
      </c>
      <c r="K9501" s="4"/>
      <c r="L9501" s="4">
        <v>1</v>
      </c>
      <c r="M9501" s="4" t="s">
        <v>1471</v>
      </c>
      <c r="N9501" s="4" t="s">
        <v>1472</v>
      </c>
    </row>
    <row r="9502" spans="1:14" hidden="1" x14ac:dyDescent="0.3">
      <c r="A9502" s="4" t="s">
        <v>607</v>
      </c>
      <c r="B9502" s="4">
        <v>69</v>
      </c>
      <c r="C9502" s="4">
        <v>69</v>
      </c>
      <c r="D9502" s="4">
        <v>440</v>
      </c>
      <c r="E9502" s="4" t="s">
        <v>861</v>
      </c>
      <c r="F9502" s="12" t="s">
        <v>920</v>
      </c>
      <c r="G9502" s="4" t="s">
        <v>958</v>
      </c>
      <c r="H9502" s="30">
        <v>0.81846153846153802</v>
      </c>
      <c r="I9502" s="4"/>
      <c r="J9502" s="4" t="s">
        <v>961</v>
      </c>
      <c r="K9502" s="4"/>
      <c r="L9502" s="4">
        <v>1</v>
      </c>
      <c r="M9502" s="4" t="s">
        <v>1471</v>
      </c>
      <c r="N9502" s="4" t="s">
        <v>1472</v>
      </c>
    </row>
    <row r="9503" spans="1:14" hidden="1" x14ac:dyDescent="0.3">
      <c r="A9503" s="4" t="s">
        <v>607</v>
      </c>
      <c r="B9503" s="4">
        <v>69</v>
      </c>
      <c r="C9503" s="4">
        <v>69</v>
      </c>
      <c r="D9503" s="4">
        <v>440</v>
      </c>
      <c r="E9503" s="4" t="s">
        <v>861</v>
      </c>
      <c r="F9503" s="12" t="s">
        <v>921</v>
      </c>
      <c r="G9503" s="4" t="s">
        <v>958</v>
      </c>
      <c r="H9503" s="30">
        <v>0.77846153846153798</v>
      </c>
      <c r="I9503" s="4"/>
      <c r="J9503" s="4" t="s">
        <v>961</v>
      </c>
      <c r="K9503" s="4"/>
      <c r="L9503" s="4">
        <v>1</v>
      </c>
      <c r="M9503" s="4" t="s">
        <v>1471</v>
      </c>
      <c r="N9503" s="4" t="s">
        <v>1472</v>
      </c>
    </row>
    <row r="9504" spans="1:14" hidden="1" x14ac:dyDescent="0.3">
      <c r="A9504" s="4" t="s">
        <v>607</v>
      </c>
      <c r="B9504" s="4">
        <v>69</v>
      </c>
      <c r="C9504" s="4">
        <v>69</v>
      </c>
      <c r="D9504" s="4">
        <v>440</v>
      </c>
      <c r="E9504" s="4" t="s">
        <v>861</v>
      </c>
      <c r="F9504" s="12" t="s">
        <v>1134</v>
      </c>
      <c r="G9504" s="4" t="s">
        <v>958</v>
      </c>
      <c r="H9504" s="30">
        <v>0.79384615384615298</v>
      </c>
      <c r="I9504" s="4"/>
      <c r="J9504" s="4" t="s">
        <v>961</v>
      </c>
      <c r="K9504" s="4"/>
      <c r="L9504" s="4">
        <v>1</v>
      </c>
      <c r="M9504" s="4" t="s">
        <v>1471</v>
      </c>
      <c r="N9504" s="4" t="s">
        <v>1472</v>
      </c>
    </row>
    <row r="9505" spans="1:14" hidden="1" x14ac:dyDescent="0.3">
      <c r="A9505" s="4" t="s">
        <v>607</v>
      </c>
      <c r="B9505" s="4">
        <v>69</v>
      </c>
      <c r="C9505" s="4">
        <v>69</v>
      </c>
      <c r="D9505" s="4">
        <v>440</v>
      </c>
      <c r="E9505" s="4" t="s">
        <v>861</v>
      </c>
      <c r="F9505" s="12" t="s">
        <v>1134</v>
      </c>
      <c r="G9505" s="4" t="s">
        <v>958</v>
      </c>
      <c r="H9505" s="30">
        <v>0.79692307692307696</v>
      </c>
      <c r="I9505" s="4"/>
      <c r="J9505" s="4" t="s">
        <v>961</v>
      </c>
      <c r="K9505" s="4"/>
      <c r="L9505" s="4">
        <v>1</v>
      </c>
      <c r="M9505" s="4" t="s">
        <v>1471</v>
      </c>
      <c r="N9505" s="4" t="s">
        <v>1472</v>
      </c>
    </row>
    <row r="9506" spans="1:14" hidden="1" x14ac:dyDescent="0.3">
      <c r="A9506" s="4" t="s">
        <v>607</v>
      </c>
      <c r="B9506" s="4">
        <v>69</v>
      </c>
      <c r="C9506" s="4">
        <v>69</v>
      </c>
      <c r="D9506" s="4">
        <v>440</v>
      </c>
      <c r="E9506" s="4" t="s">
        <v>861</v>
      </c>
      <c r="F9506" s="12" t="s">
        <v>1141</v>
      </c>
      <c r="G9506" s="4" t="s">
        <v>958</v>
      </c>
      <c r="H9506" s="30">
        <v>0.83692307692307699</v>
      </c>
      <c r="I9506" s="4"/>
      <c r="J9506" s="4" t="s">
        <v>961</v>
      </c>
      <c r="K9506" s="4"/>
      <c r="L9506" s="4">
        <v>1</v>
      </c>
      <c r="M9506" s="4" t="s">
        <v>1471</v>
      </c>
      <c r="N9506" s="4" t="s">
        <v>1472</v>
      </c>
    </row>
    <row r="9507" spans="1:14" hidden="1" x14ac:dyDescent="0.3">
      <c r="A9507" s="4" t="s">
        <v>607</v>
      </c>
      <c r="B9507" s="4">
        <v>69</v>
      </c>
      <c r="C9507" s="4">
        <v>69</v>
      </c>
      <c r="D9507" s="4">
        <v>440</v>
      </c>
      <c r="E9507" s="4" t="s">
        <v>861</v>
      </c>
      <c r="F9507" s="12" t="s">
        <v>1142</v>
      </c>
      <c r="G9507" s="4" t="s">
        <v>958</v>
      </c>
      <c r="H9507" s="30">
        <v>0.77846153846153798</v>
      </c>
      <c r="I9507" s="4"/>
      <c r="J9507" s="4" t="s">
        <v>961</v>
      </c>
      <c r="K9507" s="4"/>
      <c r="L9507" s="4">
        <v>1</v>
      </c>
      <c r="M9507" s="4" t="s">
        <v>1471</v>
      </c>
      <c r="N9507" s="4" t="s">
        <v>1472</v>
      </c>
    </row>
    <row r="9508" spans="1:14" hidden="1" x14ac:dyDescent="0.3">
      <c r="A9508" s="4" t="s">
        <v>607</v>
      </c>
      <c r="B9508" s="4">
        <v>69</v>
      </c>
      <c r="C9508" s="4">
        <v>69</v>
      </c>
      <c r="D9508" s="4">
        <v>440</v>
      </c>
      <c r="E9508" s="4" t="s">
        <v>861</v>
      </c>
      <c r="F9508" s="12" t="s">
        <v>1143</v>
      </c>
      <c r="G9508" s="4" t="s">
        <v>958</v>
      </c>
      <c r="H9508" s="30">
        <v>0.84615384615384603</v>
      </c>
      <c r="I9508" s="4"/>
      <c r="J9508" s="4" t="s">
        <v>961</v>
      </c>
      <c r="K9508" s="4"/>
      <c r="L9508" s="4">
        <v>1</v>
      </c>
      <c r="M9508" s="4" t="s">
        <v>1471</v>
      </c>
      <c r="N9508" s="4" t="s">
        <v>1472</v>
      </c>
    </row>
    <row r="9509" spans="1:14" hidden="1" x14ac:dyDescent="0.3">
      <c r="A9509" s="4" t="s">
        <v>607</v>
      </c>
      <c r="B9509" s="4">
        <v>69</v>
      </c>
      <c r="C9509" s="4">
        <v>69</v>
      </c>
      <c r="D9509" s="4">
        <v>440</v>
      </c>
      <c r="E9509" s="4" t="s">
        <v>861</v>
      </c>
      <c r="F9509" s="12" t="s">
        <v>1144</v>
      </c>
      <c r="G9509" s="4" t="s">
        <v>958</v>
      </c>
      <c r="H9509" s="30">
        <v>0.85846153846153805</v>
      </c>
      <c r="I9509" s="4"/>
      <c r="J9509" s="4" t="s">
        <v>961</v>
      </c>
      <c r="K9509" s="4"/>
      <c r="L9509" s="4">
        <v>1</v>
      </c>
      <c r="M9509" s="4" t="s">
        <v>1471</v>
      </c>
      <c r="N9509" s="4" t="s">
        <v>1472</v>
      </c>
    </row>
    <row r="9510" spans="1:14" hidden="1" x14ac:dyDescent="0.3">
      <c r="A9510" s="4" t="s">
        <v>607</v>
      </c>
      <c r="B9510" s="4">
        <v>69</v>
      </c>
      <c r="C9510" s="4">
        <v>69</v>
      </c>
      <c r="D9510" s="4">
        <v>440</v>
      </c>
      <c r="E9510" s="4" t="s">
        <v>861</v>
      </c>
      <c r="F9510" s="12" t="s">
        <v>1135</v>
      </c>
      <c r="G9510" s="4" t="s">
        <v>958</v>
      </c>
      <c r="H9510" s="30">
        <v>0.84923076923076901</v>
      </c>
      <c r="I9510" s="4"/>
      <c r="J9510" s="4" t="s">
        <v>961</v>
      </c>
      <c r="K9510" s="4"/>
      <c r="L9510" s="4">
        <v>1</v>
      </c>
      <c r="M9510" s="4" t="s">
        <v>1471</v>
      </c>
      <c r="N9510" s="4" t="s">
        <v>1472</v>
      </c>
    </row>
    <row r="9511" spans="1:14" hidden="1" x14ac:dyDescent="0.3">
      <c r="A9511" s="4" t="s">
        <v>607</v>
      </c>
      <c r="B9511" s="4">
        <v>69</v>
      </c>
      <c r="C9511" s="4">
        <v>69</v>
      </c>
      <c r="D9511" s="4">
        <v>440</v>
      </c>
      <c r="E9511" s="4" t="s">
        <v>861</v>
      </c>
      <c r="F9511" s="4" t="s">
        <v>1145</v>
      </c>
      <c r="G9511" s="4" t="s">
        <v>958</v>
      </c>
      <c r="H9511" s="30">
        <v>0.86153846153846103</v>
      </c>
      <c r="I9511" s="4"/>
      <c r="J9511" s="4" t="s">
        <v>961</v>
      </c>
      <c r="K9511" s="4"/>
      <c r="L9511" s="4">
        <v>1</v>
      </c>
      <c r="M9511" s="4" t="s">
        <v>1471</v>
      </c>
      <c r="N9511" s="4" t="s">
        <v>1472</v>
      </c>
    </row>
    <row r="9512" spans="1:14" hidden="1" x14ac:dyDescent="0.3">
      <c r="A9512" s="4" t="s">
        <v>607</v>
      </c>
      <c r="B9512" s="4">
        <v>69</v>
      </c>
      <c r="C9512" s="4">
        <v>69</v>
      </c>
      <c r="D9512" s="4">
        <v>440</v>
      </c>
      <c r="E9512" s="4" t="s">
        <v>861</v>
      </c>
      <c r="F9512" s="12" t="s">
        <v>1145</v>
      </c>
      <c r="G9512" s="4" t="s">
        <v>958</v>
      </c>
      <c r="H9512" s="30">
        <v>0.84</v>
      </c>
      <c r="I9512" s="4"/>
      <c r="J9512" s="4" t="s">
        <v>961</v>
      </c>
      <c r="K9512" s="4"/>
      <c r="L9512" s="4">
        <v>1</v>
      </c>
      <c r="M9512" s="4" t="s">
        <v>1471</v>
      </c>
      <c r="N9512" s="4" t="s">
        <v>1472</v>
      </c>
    </row>
    <row r="9513" spans="1:14" hidden="1" x14ac:dyDescent="0.3">
      <c r="A9513" s="4" t="s">
        <v>607</v>
      </c>
      <c r="B9513" s="4">
        <v>69</v>
      </c>
      <c r="C9513" s="4">
        <v>69</v>
      </c>
      <c r="D9513" s="4">
        <v>440</v>
      </c>
      <c r="E9513" s="4" t="s">
        <v>861</v>
      </c>
      <c r="F9513" s="12">
        <v>46784</v>
      </c>
      <c r="G9513" s="4" t="s">
        <v>958</v>
      </c>
      <c r="H9513" s="30">
        <v>0.83384615384615302</v>
      </c>
      <c r="I9513" s="4"/>
      <c r="J9513" s="4" t="s">
        <v>961</v>
      </c>
      <c r="K9513" s="4"/>
      <c r="L9513" s="4">
        <v>1</v>
      </c>
      <c r="M9513" s="4" t="s">
        <v>1471</v>
      </c>
      <c r="N9513" s="4" t="s">
        <v>1472</v>
      </c>
    </row>
    <row r="9514" spans="1:14" hidden="1" x14ac:dyDescent="0.3">
      <c r="A9514" s="4" t="s">
        <v>607</v>
      </c>
      <c r="B9514" s="4">
        <v>69</v>
      </c>
      <c r="C9514" s="4">
        <v>69</v>
      </c>
      <c r="D9514" s="4">
        <v>440</v>
      </c>
      <c r="E9514" s="4" t="s">
        <v>861</v>
      </c>
      <c r="F9514" s="12" t="s">
        <v>1452</v>
      </c>
      <c r="G9514" s="4" t="s">
        <v>958</v>
      </c>
      <c r="H9514" s="30">
        <v>0.79692307692307696</v>
      </c>
      <c r="I9514" s="4"/>
      <c r="J9514" s="4" t="s">
        <v>961</v>
      </c>
      <c r="K9514" s="4"/>
      <c r="L9514" s="4">
        <v>1</v>
      </c>
      <c r="M9514" s="4" t="s">
        <v>1471</v>
      </c>
      <c r="N9514" s="4" t="s">
        <v>1472</v>
      </c>
    </row>
    <row r="9515" spans="1:14" hidden="1" x14ac:dyDescent="0.3">
      <c r="A9515" s="4" t="s">
        <v>607</v>
      </c>
      <c r="B9515" s="4">
        <v>69</v>
      </c>
      <c r="C9515" s="4">
        <v>69</v>
      </c>
      <c r="D9515" s="4">
        <v>440</v>
      </c>
      <c r="E9515" s="4" t="s">
        <v>861</v>
      </c>
      <c r="F9515" s="12" t="s">
        <v>1453</v>
      </c>
      <c r="G9515" s="4" t="s">
        <v>958</v>
      </c>
      <c r="H9515" s="30">
        <v>0.84307692307692295</v>
      </c>
      <c r="I9515" s="4"/>
      <c r="J9515" s="4" t="s">
        <v>961</v>
      </c>
      <c r="K9515" s="4"/>
      <c r="L9515" s="4">
        <v>1</v>
      </c>
      <c r="M9515" s="4" t="s">
        <v>1471</v>
      </c>
      <c r="N9515" s="4" t="s">
        <v>1472</v>
      </c>
    </row>
    <row r="9516" spans="1:14" hidden="1" x14ac:dyDescent="0.3">
      <c r="A9516" s="4" t="s">
        <v>607</v>
      </c>
      <c r="B9516" s="4">
        <v>69</v>
      </c>
      <c r="C9516" s="4">
        <v>69</v>
      </c>
      <c r="D9516" s="4">
        <v>440</v>
      </c>
      <c r="E9516" s="4" t="s">
        <v>861</v>
      </c>
      <c r="F9516" s="12" t="s">
        <v>1454</v>
      </c>
      <c r="G9516" s="4" t="s">
        <v>958</v>
      </c>
      <c r="H9516" s="30">
        <v>0.85230769230769199</v>
      </c>
      <c r="I9516" s="4"/>
      <c r="J9516" s="4" t="s">
        <v>961</v>
      </c>
      <c r="K9516" s="4"/>
      <c r="L9516" s="4">
        <v>1</v>
      </c>
      <c r="M9516" s="4" t="s">
        <v>1471</v>
      </c>
      <c r="N9516" s="4" t="s">
        <v>1472</v>
      </c>
    </row>
    <row r="9517" spans="1:14" hidden="1" x14ac:dyDescent="0.3">
      <c r="A9517" s="4" t="s">
        <v>607</v>
      </c>
      <c r="B9517" s="4">
        <v>69</v>
      </c>
      <c r="C9517" s="4">
        <v>69</v>
      </c>
      <c r="D9517" s="4">
        <v>440</v>
      </c>
      <c r="E9517" s="4" t="s">
        <v>861</v>
      </c>
      <c r="F9517" s="12" t="s">
        <v>1455</v>
      </c>
      <c r="G9517" s="4" t="s">
        <v>958</v>
      </c>
      <c r="H9517" s="30">
        <v>0.85230769230769199</v>
      </c>
      <c r="I9517" s="4"/>
      <c r="J9517" s="4" t="s">
        <v>961</v>
      </c>
      <c r="K9517" s="4"/>
      <c r="L9517" s="4">
        <v>1</v>
      </c>
      <c r="M9517" s="4" t="s">
        <v>1471</v>
      </c>
      <c r="N9517" s="4" t="s">
        <v>1472</v>
      </c>
    </row>
    <row r="9518" spans="1:14" hidden="1" x14ac:dyDescent="0.3">
      <c r="A9518" s="4" t="s">
        <v>607</v>
      </c>
      <c r="B9518" s="4">
        <v>69</v>
      </c>
      <c r="C9518" s="4">
        <v>69</v>
      </c>
      <c r="D9518" s="4">
        <v>440</v>
      </c>
      <c r="E9518" s="4" t="s">
        <v>861</v>
      </c>
      <c r="F9518" s="12" t="s">
        <v>1456</v>
      </c>
      <c r="G9518" s="4" t="s">
        <v>958</v>
      </c>
      <c r="H9518" s="30">
        <v>0.79076923076923</v>
      </c>
      <c r="I9518" s="4"/>
      <c r="J9518" s="4" t="s">
        <v>961</v>
      </c>
      <c r="K9518" s="4"/>
      <c r="L9518" s="4">
        <v>1</v>
      </c>
      <c r="M9518" s="4" t="s">
        <v>1471</v>
      </c>
      <c r="N9518" s="4" t="s">
        <v>1472</v>
      </c>
    </row>
    <row r="9519" spans="1:14" hidden="1" x14ac:dyDescent="0.3">
      <c r="A9519" s="4" t="s">
        <v>607</v>
      </c>
      <c r="B9519" s="4">
        <v>69</v>
      </c>
      <c r="C9519" s="4">
        <v>69</v>
      </c>
      <c r="D9519" s="4">
        <v>440</v>
      </c>
      <c r="E9519" s="4" t="s">
        <v>861</v>
      </c>
      <c r="F9519" s="12" t="s">
        <v>1457</v>
      </c>
      <c r="G9519" s="4" t="s">
        <v>958</v>
      </c>
      <c r="H9519" s="30">
        <v>0.806153846153846</v>
      </c>
      <c r="I9519" s="4"/>
      <c r="J9519" s="4" t="s">
        <v>961</v>
      </c>
      <c r="K9519" s="4"/>
      <c r="L9519" s="4">
        <v>1</v>
      </c>
      <c r="M9519" s="4" t="s">
        <v>1471</v>
      </c>
      <c r="N9519" s="4" t="s">
        <v>1472</v>
      </c>
    </row>
    <row r="9520" spans="1:14" hidden="1" x14ac:dyDescent="0.3">
      <c r="A9520" s="4" t="s">
        <v>607</v>
      </c>
      <c r="B9520" s="4">
        <v>69</v>
      </c>
      <c r="C9520" s="4">
        <v>69</v>
      </c>
      <c r="D9520" s="4">
        <v>440</v>
      </c>
      <c r="E9520" s="4" t="s">
        <v>861</v>
      </c>
      <c r="F9520" s="12" t="s">
        <v>1458</v>
      </c>
      <c r="G9520" s="4" t="s">
        <v>958</v>
      </c>
      <c r="H9520" s="30">
        <v>0.806153846153846</v>
      </c>
      <c r="I9520" s="4"/>
      <c r="J9520" s="4" t="s">
        <v>961</v>
      </c>
      <c r="K9520" s="4"/>
      <c r="L9520" s="4">
        <v>1</v>
      </c>
      <c r="M9520" s="4" t="s">
        <v>1471</v>
      </c>
      <c r="N9520" s="4" t="s">
        <v>1472</v>
      </c>
    </row>
    <row r="9521" spans="1:14" hidden="1" x14ac:dyDescent="0.3">
      <c r="A9521" s="4" t="s">
        <v>607</v>
      </c>
      <c r="B9521" s="4">
        <v>69</v>
      </c>
      <c r="C9521" s="4">
        <v>69</v>
      </c>
      <c r="D9521" s="4">
        <v>440</v>
      </c>
      <c r="E9521" s="4" t="s">
        <v>861</v>
      </c>
      <c r="F9521" s="4" t="s">
        <v>1137</v>
      </c>
      <c r="G9521" s="4" t="s">
        <v>958</v>
      </c>
      <c r="H9521" s="30">
        <v>0.87692307692307703</v>
      </c>
      <c r="I9521" s="4"/>
      <c r="J9521" s="4" t="s">
        <v>961</v>
      </c>
      <c r="K9521" s="4"/>
      <c r="L9521" s="4">
        <v>1</v>
      </c>
      <c r="M9521" s="4" t="s">
        <v>1471</v>
      </c>
      <c r="N9521" s="4" t="s">
        <v>1472</v>
      </c>
    </row>
    <row r="9522" spans="1:14" hidden="1" x14ac:dyDescent="0.3">
      <c r="A9522" s="4" t="s">
        <v>607</v>
      </c>
      <c r="B9522" s="4">
        <v>69</v>
      </c>
      <c r="C9522" s="4">
        <v>69</v>
      </c>
      <c r="D9522" s="4">
        <v>440</v>
      </c>
      <c r="E9522" s="4" t="s">
        <v>861</v>
      </c>
      <c r="F9522" s="12" t="s">
        <v>1459</v>
      </c>
      <c r="G9522" s="4" t="s">
        <v>958</v>
      </c>
      <c r="H9522" s="30">
        <v>0.821538461538461</v>
      </c>
      <c r="I9522" s="4"/>
      <c r="J9522" s="4" t="s">
        <v>961</v>
      </c>
      <c r="K9522" s="4"/>
      <c r="L9522" s="4">
        <v>1</v>
      </c>
      <c r="M9522" s="4" t="s">
        <v>1471</v>
      </c>
      <c r="N9522" s="4" t="s">
        <v>1472</v>
      </c>
    </row>
    <row r="9523" spans="1:14" hidden="1" x14ac:dyDescent="0.3">
      <c r="A9523" s="4" t="s">
        <v>607</v>
      </c>
      <c r="B9523" s="4">
        <v>69</v>
      </c>
      <c r="C9523" s="4">
        <v>69</v>
      </c>
      <c r="D9523" s="4">
        <v>440</v>
      </c>
      <c r="E9523" s="4" t="s">
        <v>861</v>
      </c>
      <c r="F9523" s="12" t="s">
        <v>1460</v>
      </c>
      <c r="G9523" s="4" t="s">
        <v>958</v>
      </c>
      <c r="H9523" s="30">
        <v>0.82461538461538397</v>
      </c>
      <c r="I9523" s="4"/>
      <c r="J9523" s="4" t="s">
        <v>961</v>
      </c>
      <c r="K9523" s="4"/>
      <c r="L9523" s="4">
        <v>1</v>
      </c>
      <c r="M9523" s="4" t="s">
        <v>1471</v>
      </c>
      <c r="N9523" s="4" t="s">
        <v>1472</v>
      </c>
    </row>
    <row r="9524" spans="1:14" hidden="1" x14ac:dyDescent="0.3">
      <c r="A9524" s="4" t="s">
        <v>607</v>
      </c>
      <c r="B9524" s="4">
        <v>69</v>
      </c>
      <c r="C9524" s="4">
        <v>69</v>
      </c>
      <c r="D9524" s="4">
        <v>440</v>
      </c>
      <c r="E9524" s="4" t="s">
        <v>861</v>
      </c>
      <c r="F9524" s="12" t="s">
        <v>1461</v>
      </c>
      <c r="G9524" s="4" t="s">
        <v>958</v>
      </c>
      <c r="H9524" s="30">
        <v>0.82461538461538397</v>
      </c>
      <c r="I9524" s="4"/>
      <c r="J9524" s="4" t="s">
        <v>961</v>
      </c>
      <c r="K9524" s="4"/>
      <c r="L9524" s="4">
        <v>1</v>
      </c>
      <c r="M9524" s="4" t="s">
        <v>1471</v>
      </c>
      <c r="N9524" s="4" t="s">
        <v>1472</v>
      </c>
    </row>
    <row r="9525" spans="1:14" hidden="1" x14ac:dyDescent="0.3">
      <c r="A9525" s="4" t="s">
        <v>607</v>
      </c>
      <c r="B9525" s="4">
        <v>69</v>
      </c>
      <c r="C9525" s="4">
        <v>69</v>
      </c>
      <c r="D9525" s="4">
        <v>440</v>
      </c>
      <c r="E9525" s="4" t="s">
        <v>861</v>
      </c>
      <c r="F9525" s="12" t="s">
        <v>1462</v>
      </c>
      <c r="G9525" s="4" t="s">
        <v>958</v>
      </c>
      <c r="H9525" s="30">
        <v>0.89846153846153798</v>
      </c>
      <c r="I9525" s="4"/>
      <c r="J9525" s="4" t="s">
        <v>961</v>
      </c>
      <c r="K9525" s="4"/>
      <c r="L9525" s="4">
        <v>1</v>
      </c>
      <c r="M9525" s="4" t="s">
        <v>1471</v>
      </c>
      <c r="N9525" s="4" t="s">
        <v>1472</v>
      </c>
    </row>
    <row r="9526" spans="1:14" hidden="1" x14ac:dyDescent="0.3">
      <c r="A9526" s="4" t="s">
        <v>607</v>
      </c>
      <c r="B9526" s="4">
        <v>69</v>
      </c>
      <c r="C9526" s="4">
        <v>69</v>
      </c>
      <c r="D9526" s="4">
        <v>440</v>
      </c>
      <c r="E9526" s="4" t="s">
        <v>861</v>
      </c>
      <c r="F9526" s="12" t="s">
        <v>1463</v>
      </c>
      <c r="G9526" s="4" t="s">
        <v>958</v>
      </c>
      <c r="H9526" s="30">
        <v>0.85538461538461497</v>
      </c>
      <c r="I9526" s="4"/>
      <c r="J9526" s="4" t="s">
        <v>961</v>
      </c>
      <c r="K9526" s="4"/>
      <c r="L9526" s="4">
        <v>1</v>
      </c>
      <c r="M9526" s="4" t="s">
        <v>1471</v>
      </c>
      <c r="N9526" s="4" t="s">
        <v>1472</v>
      </c>
    </row>
    <row r="9527" spans="1:14" hidden="1" x14ac:dyDescent="0.3">
      <c r="A9527" s="4" t="s">
        <v>607</v>
      </c>
      <c r="B9527" s="4">
        <v>69</v>
      </c>
      <c r="C9527" s="4">
        <v>69</v>
      </c>
      <c r="D9527" s="4">
        <v>440</v>
      </c>
      <c r="E9527" s="4" t="s">
        <v>861</v>
      </c>
      <c r="F9527" s="12" t="s">
        <v>1464</v>
      </c>
      <c r="G9527" s="4" t="s">
        <v>958</v>
      </c>
      <c r="H9527" s="30">
        <v>0.91076923076923</v>
      </c>
      <c r="I9527" s="4"/>
      <c r="J9527" s="4" t="s">
        <v>961</v>
      </c>
      <c r="K9527" s="4"/>
      <c r="L9527" s="4">
        <v>1</v>
      </c>
      <c r="M9527" s="4" t="s">
        <v>1471</v>
      </c>
      <c r="N9527" s="4" t="s">
        <v>1472</v>
      </c>
    </row>
    <row r="9528" spans="1:14" hidden="1" x14ac:dyDescent="0.3">
      <c r="A9528" s="4" t="s">
        <v>607</v>
      </c>
      <c r="B9528" s="4">
        <v>69</v>
      </c>
      <c r="C9528" s="4">
        <v>69</v>
      </c>
      <c r="D9528" s="4">
        <v>440</v>
      </c>
      <c r="E9528" s="4" t="s">
        <v>861</v>
      </c>
      <c r="F9528" s="12" t="s">
        <v>1465</v>
      </c>
      <c r="G9528" s="4" t="s">
        <v>958</v>
      </c>
      <c r="H9528" s="30">
        <v>0.87692307692307703</v>
      </c>
      <c r="I9528" s="4"/>
      <c r="J9528" s="4" t="s">
        <v>961</v>
      </c>
      <c r="K9528" s="4"/>
      <c r="L9528" s="4">
        <v>1</v>
      </c>
      <c r="M9528" s="4" t="s">
        <v>1471</v>
      </c>
      <c r="N9528" s="4" t="s">
        <v>1472</v>
      </c>
    </row>
    <row r="9529" spans="1:14" hidden="1" x14ac:dyDescent="0.3">
      <c r="A9529" s="4" t="s">
        <v>607</v>
      </c>
      <c r="B9529" s="4">
        <v>69</v>
      </c>
      <c r="C9529" s="4">
        <v>69</v>
      </c>
      <c r="D9529" s="4">
        <v>440</v>
      </c>
      <c r="E9529" s="4" t="s">
        <v>861</v>
      </c>
      <c r="F9529" s="12" t="s">
        <v>1466</v>
      </c>
      <c r="G9529" s="4" t="s">
        <v>958</v>
      </c>
      <c r="H9529" s="30">
        <v>0.86769230769230699</v>
      </c>
      <c r="I9529" s="4"/>
      <c r="J9529" s="4" t="s">
        <v>961</v>
      </c>
      <c r="K9529" s="4"/>
      <c r="L9529" s="4">
        <v>1</v>
      </c>
      <c r="M9529" s="4" t="s">
        <v>1471</v>
      </c>
      <c r="N9529" s="4" t="s">
        <v>1472</v>
      </c>
    </row>
    <row r="9530" spans="1:14" hidden="1" x14ac:dyDescent="0.3">
      <c r="A9530" s="4" t="s">
        <v>607</v>
      </c>
      <c r="B9530" s="4">
        <v>69</v>
      </c>
      <c r="C9530" s="4">
        <v>69</v>
      </c>
      <c r="D9530" s="4">
        <v>440</v>
      </c>
      <c r="E9530" s="4" t="s">
        <v>861</v>
      </c>
      <c r="F9530" s="12" t="s">
        <v>1467</v>
      </c>
      <c r="G9530" s="4" t="s">
        <v>958</v>
      </c>
      <c r="H9530" s="30">
        <v>0.87076923076922996</v>
      </c>
      <c r="I9530" s="4"/>
      <c r="J9530" s="4" t="s">
        <v>961</v>
      </c>
      <c r="K9530" s="4"/>
      <c r="L9530" s="4">
        <v>1</v>
      </c>
      <c r="M9530" s="4" t="s">
        <v>1471</v>
      </c>
      <c r="N9530" s="4" t="s">
        <v>1472</v>
      </c>
    </row>
    <row r="9531" spans="1:14" hidden="1" x14ac:dyDescent="0.3">
      <c r="A9531" s="4" t="s">
        <v>607</v>
      </c>
      <c r="B9531" s="4">
        <v>69</v>
      </c>
      <c r="C9531" s="4">
        <v>69</v>
      </c>
      <c r="D9531" s="4">
        <v>440</v>
      </c>
      <c r="E9531" s="4" t="s">
        <v>861</v>
      </c>
      <c r="F9531" s="4" t="s">
        <v>1162</v>
      </c>
      <c r="G9531" s="4" t="s">
        <v>958</v>
      </c>
      <c r="H9531" s="30">
        <v>0.88307692307692298</v>
      </c>
      <c r="I9531" s="4"/>
      <c r="J9531" s="4" t="s">
        <v>961</v>
      </c>
      <c r="K9531" s="4"/>
      <c r="L9531" s="4">
        <v>1</v>
      </c>
      <c r="M9531" s="4" t="s">
        <v>1471</v>
      </c>
      <c r="N9531" s="4" t="s">
        <v>1472</v>
      </c>
    </row>
    <row r="9532" spans="1:14" hidden="1" x14ac:dyDescent="0.3">
      <c r="A9532" s="4" t="s">
        <v>607</v>
      </c>
      <c r="B9532" s="4">
        <v>69</v>
      </c>
      <c r="C9532" s="4">
        <v>69</v>
      </c>
      <c r="D9532" s="4">
        <v>440</v>
      </c>
      <c r="E9532" s="4" t="s">
        <v>861</v>
      </c>
      <c r="F9532" s="12" t="s">
        <v>1468</v>
      </c>
      <c r="G9532" s="4" t="s">
        <v>958</v>
      </c>
      <c r="H9532" s="30">
        <v>0.88</v>
      </c>
      <c r="I9532" s="4"/>
      <c r="J9532" s="4" t="s">
        <v>961</v>
      </c>
      <c r="K9532" s="4"/>
      <c r="L9532" s="4">
        <v>1</v>
      </c>
      <c r="M9532" s="4" t="s">
        <v>1471</v>
      </c>
      <c r="N9532" s="4" t="s">
        <v>1472</v>
      </c>
    </row>
    <row r="9533" spans="1:14" hidden="1" x14ac:dyDescent="0.3">
      <c r="A9533" s="4" t="s">
        <v>607</v>
      </c>
      <c r="B9533" s="4">
        <v>69</v>
      </c>
      <c r="C9533" s="4">
        <v>69</v>
      </c>
      <c r="D9533" s="4">
        <v>440</v>
      </c>
      <c r="E9533" s="4" t="s">
        <v>861</v>
      </c>
      <c r="F9533" s="12" t="s">
        <v>1469</v>
      </c>
      <c r="G9533" s="4" t="s">
        <v>958</v>
      </c>
      <c r="H9533" s="30">
        <v>0.895384615384615</v>
      </c>
      <c r="I9533" s="4"/>
      <c r="J9533" s="4" t="s">
        <v>961</v>
      </c>
      <c r="K9533" s="4"/>
      <c r="L9533" s="4">
        <v>1</v>
      </c>
      <c r="M9533" s="4" t="s">
        <v>1471</v>
      </c>
      <c r="N9533" s="4" t="s">
        <v>1472</v>
      </c>
    </row>
    <row r="9534" spans="1:14" hidden="1" x14ac:dyDescent="0.3">
      <c r="A9534" s="4" t="s">
        <v>607</v>
      </c>
      <c r="B9534" s="4">
        <v>69</v>
      </c>
      <c r="C9534" s="4">
        <v>69</v>
      </c>
      <c r="D9534" s="4">
        <v>440</v>
      </c>
      <c r="E9534" s="4" t="s">
        <v>861</v>
      </c>
      <c r="F9534" s="12" t="s">
        <v>922</v>
      </c>
      <c r="G9534" s="4" t="s">
        <v>1759</v>
      </c>
      <c r="H9534" s="30">
        <v>0.86769230769230699</v>
      </c>
      <c r="I9534" s="4"/>
      <c r="J9534" s="4" t="s">
        <v>856</v>
      </c>
      <c r="K9534" s="4"/>
      <c r="L9534" s="4">
        <v>1</v>
      </c>
      <c r="M9534" s="4" t="s">
        <v>1471</v>
      </c>
      <c r="N9534" s="4" t="s">
        <v>1472</v>
      </c>
    </row>
    <row r="9535" spans="1:14" hidden="1" x14ac:dyDescent="0.3">
      <c r="A9535" s="4" t="s">
        <v>607</v>
      </c>
      <c r="B9535" s="4">
        <v>69</v>
      </c>
      <c r="C9535" s="4">
        <v>69</v>
      </c>
      <c r="D9535" s="4">
        <v>440</v>
      </c>
      <c r="E9535" s="4" t="s">
        <v>861</v>
      </c>
      <c r="F9535" s="12" t="s">
        <v>904</v>
      </c>
      <c r="G9535" s="4" t="s">
        <v>1759</v>
      </c>
      <c r="H9535" s="30">
        <v>0.85615384615384604</v>
      </c>
      <c r="I9535" s="4"/>
      <c r="J9535" s="4" t="s">
        <v>856</v>
      </c>
      <c r="K9535" s="4"/>
      <c r="L9535" s="4">
        <v>1</v>
      </c>
      <c r="M9535" s="4" t="s">
        <v>1471</v>
      </c>
      <c r="N9535" s="4" t="s">
        <v>1472</v>
      </c>
    </row>
    <row r="9536" spans="1:14" hidden="1" x14ac:dyDescent="0.3">
      <c r="A9536" s="4" t="s">
        <v>607</v>
      </c>
      <c r="B9536" s="4">
        <v>69</v>
      </c>
      <c r="C9536" s="4">
        <v>69</v>
      </c>
      <c r="D9536" s="4">
        <v>440</v>
      </c>
      <c r="E9536" s="4" t="s">
        <v>861</v>
      </c>
      <c r="F9536" s="12" t="s">
        <v>905</v>
      </c>
      <c r="G9536" s="4" t="s">
        <v>1759</v>
      </c>
      <c r="H9536" s="30">
        <v>0.86538461538461497</v>
      </c>
      <c r="I9536" s="4"/>
      <c r="J9536" s="4" t="s">
        <v>856</v>
      </c>
      <c r="K9536" s="4"/>
      <c r="L9536" s="4">
        <v>1</v>
      </c>
      <c r="M9536" s="4" t="s">
        <v>1471</v>
      </c>
      <c r="N9536" s="4" t="s">
        <v>1472</v>
      </c>
    </row>
    <row r="9537" spans="1:14" hidden="1" x14ac:dyDescent="0.3">
      <c r="A9537" s="4" t="s">
        <v>607</v>
      </c>
      <c r="B9537" s="4">
        <v>69</v>
      </c>
      <c r="C9537" s="4">
        <v>69</v>
      </c>
      <c r="D9537" s="4">
        <v>440</v>
      </c>
      <c r="E9537" s="4" t="s">
        <v>861</v>
      </c>
      <c r="F9537" s="12" t="s">
        <v>906</v>
      </c>
      <c r="G9537" s="4" t="s">
        <v>1759</v>
      </c>
      <c r="H9537" s="30">
        <v>0.86076923076922995</v>
      </c>
      <c r="I9537" s="4"/>
      <c r="J9537" s="4" t="s">
        <v>856</v>
      </c>
      <c r="K9537" s="4"/>
      <c r="L9537" s="4">
        <v>1</v>
      </c>
      <c r="M9537" s="4" t="s">
        <v>1471</v>
      </c>
      <c r="N9537" s="4" t="s">
        <v>1472</v>
      </c>
    </row>
    <row r="9538" spans="1:14" hidden="1" x14ac:dyDescent="0.3">
      <c r="A9538" s="4" t="s">
        <v>607</v>
      </c>
      <c r="B9538" s="4">
        <v>69</v>
      </c>
      <c r="C9538" s="4">
        <v>69</v>
      </c>
      <c r="D9538" s="4">
        <v>440</v>
      </c>
      <c r="E9538" s="4" t="s">
        <v>861</v>
      </c>
      <c r="F9538" s="12" t="s">
        <v>903</v>
      </c>
      <c r="G9538" s="4" t="s">
        <v>1759</v>
      </c>
      <c r="H9538" s="30">
        <v>0.86769230769230699</v>
      </c>
      <c r="I9538" s="4"/>
      <c r="J9538" s="4" t="s">
        <v>856</v>
      </c>
      <c r="K9538" s="4"/>
      <c r="L9538" s="4">
        <v>1</v>
      </c>
      <c r="M9538" s="4" t="s">
        <v>1471</v>
      </c>
      <c r="N9538" s="4" t="s">
        <v>1472</v>
      </c>
    </row>
    <row r="9539" spans="1:14" hidden="1" x14ac:dyDescent="0.3">
      <c r="A9539" s="4" t="s">
        <v>607</v>
      </c>
      <c r="B9539" s="4">
        <v>69</v>
      </c>
      <c r="C9539" s="4">
        <v>69</v>
      </c>
      <c r="D9539" s="4">
        <v>440</v>
      </c>
      <c r="E9539" s="4" t="s">
        <v>861</v>
      </c>
      <c r="F9539" s="12" t="s">
        <v>907</v>
      </c>
      <c r="G9539" s="4" t="s">
        <v>1759</v>
      </c>
      <c r="H9539" s="30">
        <v>0.85384615384615303</v>
      </c>
      <c r="I9539" s="4"/>
      <c r="J9539" s="4" t="s">
        <v>856</v>
      </c>
      <c r="K9539" s="4"/>
      <c r="L9539" s="4">
        <v>1</v>
      </c>
      <c r="M9539" s="4" t="s">
        <v>1471</v>
      </c>
      <c r="N9539" s="4" t="s">
        <v>1472</v>
      </c>
    </row>
    <row r="9540" spans="1:14" hidden="1" x14ac:dyDescent="0.3">
      <c r="A9540" s="4" t="s">
        <v>607</v>
      </c>
      <c r="B9540" s="4">
        <v>69</v>
      </c>
      <c r="C9540" s="4">
        <v>69</v>
      </c>
      <c r="D9540" s="4">
        <v>440</v>
      </c>
      <c r="E9540" s="4" t="s">
        <v>861</v>
      </c>
      <c r="F9540" s="12" t="s">
        <v>908</v>
      </c>
      <c r="G9540" s="4" t="s">
        <v>1759</v>
      </c>
      <c r="H9540" s="30">
        <v>0.86307692307692296</v>
      </c>
      <c r="I9540" s="4"/>
      <c r="J9540" s="4" t="s">
        <v>856</v>
      </c>
      <c r="K9540" s="4"/>
      <c r="L9540" s="4">
        <v>1</v>
      </c>
      <c r="M9540" s="4" t="s">
        <v>1471</v>
      </c>
      <c r="N9540" s="4" t="s">
        <v>1472</v>
      </c>
    </row>
    <row r="9541" spans="1:14" hidden="1" x14ac:dyDescent="0.3">
      <c r="A9541" s="4" t="s">
        <v>607</v>
      </c>
      <c r="B9541" s="4">
        <v>69</v>
      </c>
      <c r="C9541" s="4">
        <v>69</v>
      </c>
      <c r="D9541" s="4">
        <v>440</v>
      </c>
      <c r="E9541" s="4" t="s">
        <v>861</v>
      </c>
      <c r="F9541" s="12" t="s">
        <v>909</v>
      </c>
      <c r="G9541" s="4" t="s">
        <v>1759</v>
      </c>
      <c r="H9541" s="30">
        <v>0.87461538461538402</v>
      </c>
      <c r="I9541" s="4"/>
      <c r="J9541" s="4" t="s">
        <v>856</v>
      </c>
      <c r="K9541" s="4"/>
      <c r="L9541" s="4">
        <v>1</v>
      </c>
      <c r="M9541" s="4" t="s">
        <v>1471</v>
      </c>
      <c r="N9541" s="4" t="s">
        <v>1472</v>
      </c>
    </row>
    <row r="9542" spans="1:14" hidden="1" x14ac:dyDescent="0.3">
      <c r="A9542" s="4" t="s">
        <v>607</v>
      </c>
      <c r="B9542" s="4">
        <v>69</v>
      </c>
      <c r="C9542" s="4">
        <v>69</v>
      </c>
      <c r="D9542" s="4">
        <v>440</v>
      </c>
      <c r="E9542" s="4" t="s">
        <v>861</v>
      </c>
      <c r="F9542" s="12" t="s">
        <v>910</v>
      </c>
      <c r="G9542" s="4" t="s">
        <v>1759</v>
      </c>
      <c r="H9542" s="30">
        <v>0.83769230769230696</v>
      </c>
      <c r="I9542" s="4"/>
      <c r="J9542" s="4" t="s">
        <v>856</v>
      </c>
      <c r="K9542" s="4"/>
      <c r="L9542" s="4">
        <v>1</v>
      </c>
      <c r="M9542" s="4" t="s">
        <v>1471</v>
      </c>
      <c r="N9542" s="4" t="s">
        <v>1472</v>
      </c>
    </row>
    <row r="9543" spans="1:14" hidden="1" x14ac:dyDescent="0.3">
      <c r="A9543" s="4" t="s">
        <v>607</v>
      </c>
      <c r="B9543" s="4">
        <v>69</v>
      </c>
      <c r="C9543" s="4">
        <v>69</v>
      </c>
      <c r="D9543" s="4">
        <v>440</v>
      </c>
      <c r="E9543" s="4" t="s">
        <v>861</v>
      </c>
      <c r="F9543" s="12" t="s">
        <v>911</v>
      </c>
      <c r="G9543" s="4" t="s">
        <v>1759</v>
      </c>
      <c r="H9543" s="30">
        <v>0.82846153846153803</v>
      </c>
      <c r="I9543" s="4"/>
      <c r="J9543" s="4" t="s">
        <v>856</v>
      </c>
      <c r="K9543" s="4"/>
      <c r="L9543" s="4">
        <v>1</v>
      </c>
      <c r="M9543" s="4" t="s">
        <v>1471</v>
      </c>
      <c r="N9543" s="4" t="s">
        <v>1472</v>
      </c>
    </row>
    <row r="9544" spans="1:14" hidden="1" x14ac:dyDescent="0.3">
      <c r="A9544" s="4" t="s">
        <v>607</v>
      </c>
      <c r="B9544" s="4">
        <v>69</v>
      </c>
      <c r="C9544" s="4">
        <v>69</v>
      </c>
      <c r="D9544" s="4">
        <v>440</v>
      </c>
      <c r="E9544" s="4" t="s">
        <v>861</v>
      </c>
      <c r="F9544" s="12" t="s">
        <v>916</v>
      </c>
      <c r="G9544" s="4" t="s">
        <v>1759</v>
      </c>
      <c r="H9544" s="30">
        <v>0.84</v>
      </c>
      <c r="I9544" s="4"/>
      <c r="J9544" s="4" t="s">
        <v>856</v>
      </c>
      <c r="K9544" s="4"/>
      <c r="L9544" s="4">
        <v>1</v>
      </c>
      <c r="M9544" s="4" t="s">
        <v>1471</v>
      </c>
      <c r="N9544" s="4" t="s">
        <v>1472</v>
      </c>
    </row>
    <row r="9545" spans="1:14" hidden="1" x14ac:dyDescent="0.3">
      <c r="A9545" s="4" t="s">
        <v>607</v>
      </c>
      <c r="B9545" s="4">
        <v>69</v>
      </c>
      <c r="C9545" s="4">
        <v>69</v>
      </c>
      <c r="D9545" s="4">
        <v>440</v>
      </c>
      <c r="E9545" s="4" t="s">
        <v>861</v>
      </c>
      <c r="F9545" s="12" t="s">
        <v>921</v>
      </c>
      <c r="G9545" s="4" t="s">
        <v>1759</v>
      </c>
      <c r="H9545" s="30">
        <v>0.76846153846153797</v>
      </c>
      <c r="I9545" s="4"/>
      <c r="J9545" s="4" t="s">
        <v>856</v>
      </c>
      <c r="K9545" s="4"/>
      <c r="L9545" s="4">
        <v>1</v>
      </c>
      <c r="M9545" s="4" t="s">
        <v>1471</v>
      </c>
      <c r="N9545" s="4" t="s">
        <v>1472</v>
      </c>
    </row>
    <row r="9546" spans="1:14" hidden="1" x14ac:dyDescent="0.3">
      <c r="A9546" s="4" t="s">
        <v>607</v>
      </c>
      <c r="B9546" s="4">
        <v>69</v>
      </c>
      <c r="C9546" s="4">
        <v>69</v>
      </c>
      <c r="D9546" s="4">
        <v>440</v>
      </c>
      <c r="E9546" s="4" t="s">
        <v>861</v>
      </c>
      <c r="F9546" s="12" t="s">
        <v>1144</v>
      </c>
      <c r="G9546" s="4" t="s">
        <v>1759</v>
      </c>
      <c r="H9546" s="30">
        <v>0.79384615384615298</v>
      </c>
      <c r="I9546" s="4"/>
      <c r="J9546" s="4" t="s">
        <v>856</v>
      </c>
      <c r="K9546" s="4"/>
      <c r="L9546" s="4">
        <v>1</v>
      </c>
      <c r="M9546" s="4" t="s">
        <v>1471</v>
      </c>
      <c r="N9546" s="4" t="s">
        <v>1472</v>
      </c>
    </row>
    <row r="9547" spans="1:14" hidden="1" x14ac:dyDescent="0.3">
      <c r="A9547" s="4" t="s">
        <v>607</v>
      </c>
      <c r="B9547" s="4">
        <v>69</v>
      </c>
      <c r="C9547" s="4">
        <v>69</v>
      </c>
      <c r="D9547" s="4">
        <v>440</v>
      </c>
      <c r="E9547" s="4" t="s">
        <v>861</v>
      </c>
      <c r="F9547" s="12" t="s">
        <v>1148</v>
      </c>
      <c r="G9547" s="4" t="s">
        <v>1759</v>
      </c>
      <c r="H9547" s="30">
        <v>0.76153846153846105</v>
      </c>
      <c r="I9547" s="4"/>
      <c r="J9547" s="4" t="s">
        <v>856</v>
      </c>
      <c r="K9547" s="4"/>
      <c r="L9547" s="4">
        <v>1</v>
      </c>
      <c r="M9547" s="4" t="s">
        <v>1471</v>
      </c>
      <c r="N9547" s="4" t="s">
        <v>1472</v>
      </c>
    </row>
    <row r="9548" spans="1:14" hidden="1" x14ac:dyDescent="0.3">
      <c r="A9548" s="4" t="s">
        <v>607</v>
      </c>
      <c r="B9548" s="4">
        <v>69</v>
      </c>
      <c r="C9548" s="4">
        <v>69</v>
      </c>
      <c r="D9548" s="4">
        <v>440</v>
      </c>
      <c r="E9548" s="4" t="s">
        <v>861</v>
      </c>
      <c r="F9548" s="12" t="s">
        <v>1152</v>
      </c>
      <c r="G9548" s="4" t="s">
        <v>1759</v>
      </c>
      <c r="H9548" s="30">
        <v>0.72</v>
      </c>
      <c r="I9548" s="4"/>
      <c r="J9548" s="4" t="s">
        <v>856</v>
      </c>
      <c r="K9548" s="4"/>
      <c r="L9548" s="4">
        <v>1</v>
      </c>
      <c r="M9548" s="4" t="s">
        <v>1471</v>
      </c>
      <c r="N9548" s="4" t="s">
        <v>1472</v>
      </c>
    </row>
    <row r="9549" spans="1:14" hidden="1" x14ac:dyDescent="0.3">
      <c r="A9549" s="4" t="s">
        <v>607</v>
      </c>
      <c r="B9549" s="4">
        <v>69</v>
      </c>
      <c r="C9549" s="4">
        <v>69</v>
      </c>
      <c r="D9549" s="4">
        <v>440</v>
      </c>
      <c r="E9549" s="4" t="s">
        <v>861</v>
      </c>
      <c r="F9549" s="12" t="s">
        <v>1157</v>
      </c>
      <c r="G9549" s="4" t="s">
        <v>1759</v>
      </c>
      <c r="H9549" s="30">
        <v>0.67846153846153801</v>
      </c>
      <c r="I9549" s="4"/>
      <c r="J9549" s="4" t="s">
        <v>856</v>
      </c>
      <c r="K9549" s="4"/>
      <c r="L9549" s="4">
        <v>1</v>
      </c>
      <c r="M9549" s="4" t="s">
        <v>1471</v>
      </c>
      <c r="N9549" s="4" t="s">
        <v>1472</v>
      </c>
    </row>
    <row r="9550" spans="1:14" hidden="1" x14ac:dyDescent="0.3">
      <c r="A9550" s="4" t="s">
        <v>607</v>
      </c>
      <c r="B9550" s="4">
        <v>69</v>
      </c>
      <c r="C9550" s="4">
        <v>69</v>
      </c>
      <c r="D9550" s="4">
        <v>440</v>
      </c>
      <c r="E9550" s="4" t="s">
        <v>861</v>
      </c>
      <c r="F9550" s="12" t="s">
        <v>1162</v>
      </c>
      <c r="G9550" s="4" t="s">
        <v>1759</v>
      </c>
      <c r="H9550" s="30">
        <v>0.65538461538461501</v>
      </c>
      <c r="I9550" s="4"/>
      <c r="J9550" s="4" t="s">
        <v>856</v>
      </c>
      <c r="K9550" s="4"/>
      <c r="L9550" s="4">
        <v>1</v>
      </c>
      <c r="M9550" s="4" t="s">
        <v>1471</v>
      </c>
      <c r="N9550" s="4" t="s">
        <v>1472</v>
      </c>
    </row>
    <row r="9551" spans="1:14" hidden="1" x14ac:dyDescent="0.3">
      <c r="A9551" s="4" t="s">
        <v>607</v>
      </c>
      <c r="B9551" s="4">
        <v>69</v>
      </c>
      <c r="C9551" s="4">
        <v>69</v>
      </c>
      <c r="D9551" s="4">
        <v>440</v>
      </c>
      <c r="E9551" s="4" t="s">
        <v>861</v>
      </c>
      <c r="F9551" s="12" t="s">
        <v>1167</v>
      </c>
      <c r="G9551" s="4" t="s">
        <v>1759</v>
      </c>
      <c r="H9551" s="30">
        <v>0.64615384615384597</v>
      </c>
      <c r="I9551" s="4"/>
      <c r="J9551" s="4" t="s">
        <v>856</v>
      </c>
      <c r="K9551" s="4"/>
      <c r="L9551" s="4">
        <v>1</v>
      </c>
      <c r="M9551" s="4" t="s">
        <v>1471</v>
      </c>
      <c r="N9551" s="4" t="s">
        <v>1472</v>
      </c>
    </row>
    <row r="9552" spans="1:14" hidden="1" x14ac:dyDescent="0.3">
      <c r="A9552" s="42" t="s">
        <v>602</v>
      </c>
      <c r="B9552" s="42">
        <v>79</v>
      </c>
      <c r="C9552" s="42">
        <v>79</v>
      </c>
      <c r="D9552" s="5">
        <v>440</v>
      </c>
      <c r="E9552" s="4" t="s">
        <v>861</v>
      </c>
      <c r="F9552" s="4" t="s">
        <v>922</v>
      </c>
      <c r="G9552" s="4" t="s">
        <v>857</v>
      </c>
      <c r="H9552" s="30">
        <v>18.872000000000003</v>
      </c>
      <c r="I9552" s="4"/>
      <c r="J9552" s="4" t="s">
        <v>1505</v>
      </c>
      <c r="K9552" s="4"/>
      <c r="L9552" s="4">
        <v>1</v>
      </c>
      <c r="M9552" s="4" t="s">
        <v>1506</v>
      </c>
      <c r="N9552" s="4" t="s">
        <v>1507</v>
      </c>
    </row>
    <row r="9553" spans="1:14" hidden="1" x14ac:dyDescent="0.3">
      <c r="A9553" s="42" t="s">
        <v>602</v>
      </c>
      <c r="B9553" s="42">
        <v>79</v>
      </c>
      <c r="C9553" s="42">
        <v>79</v>
      </c>
      <c r="D9553" s="5">
        <v>440</v>
      </c>
      <c r="E9553" s="4" t="s">
        <v>861</v>
      </c>
      <c r="F9553" s="4" t="s">
        <v>904</v>
      </c>
      <c r="G9553" s="4" t="s">
        <v>857</v>
      </c>
      <c r="H9553" s="30">
        <v>18.665999999999997</v>
      </c>
      <c r="I9553" s="4"/>
      <c r="J9553" s="4" t="s">
        <v>1505</v>
      </c>
      <c r="K9553" s="4"/>
      <c r="L9553" s="4">
        <v>1</v>
      </c>
      <c r="M9553" s="4" t="s">
        <v>1506</v>
      </c>
      <c r="N9553" s="4" t="s">
        <v>1507</v>
      </c>
    </row>
    <row r="9554" spans="1:14" hidden="1" x14ac:dyDescent="0.3">
      <c r="A9554" s="42" t="s">
        <v>602</v>
      </c>
      <c r="B9554" s="42">
        <v>79</v>
      </c>
      <c r="C9554" s="42">
        <v>79</v>
      </c>
      <c r="D9554" s="5">
        <v>440</v>
      </c>
      <c r="E9554" s="4" t="s">
        <v>861</v>
      </c>
      <c r="F9554" s="4" t="s">
        <v>905</v>
      </c>
      <c r="G9554" s="4" t="s">
        <v>857</v>
      </c>
      <c r="H9554" s="30">
        <v>24.836000000000002</v>
      </c>
      <c r="I9554" s="4"/>
      <c r="J9554" s="4" t="s">
        <v>1505</v>
      </c>
      <c r="K9554" s="4"/>
      <c r="L9554" s="4">
        <v>1</v>
      </c>
      <c r="M9554" s="4" t="s">
        <v>1506</v>
      </c>
      <c r="N9554" s="4" t="s">
        <v>1507</v>
      </c>
    </row>
    <row r="9555" spans="1:14" hidden="1" x14ac:dyDescent="0.3">
      <c r="A9555" s="42" t="s">
        <v>602</v>
      </c>
      <c r="B9555" s="42">
        <v>79</v>
      </c>
      <c r="C9555" s="42">
        <v>79</v>
      </c>
      <c r="D9555" s="5">
        <v>440</v>
      </c>
      <c r="E9555" s="4" t="s">
        <v>861</v>
      </c>
      <c r="F9555" s="4" t="s">
        <v>906</v>
      </c>
      <c r="G9555" s="4" t="s">
        <v>857</v>
      </c>
      <c r="H9555" s="30">
        <v>22.866000000000003</v>
      </c>
      <c r="I9555" s="4"/>
      <c r="J9555" s="4" t="s">
        <v>1505</v>
      </c>
      <c r="K9555" s="4"/>
      <c r="L9555" s="4">
        <v>1</v>
      </c>
      <c r="M9555" s="4" t="s">
        <v>1506</v>
      </c>
      <c r="N9555" s="4" t="s">
        <v>1507</v>
      </c>
    </row>
    <row r="9556" spans="1:14" hidden="1" x14ac:dyDescent="0.3">
      <c r="A9556" s="42" t="s">
        <v>602</v>
      </c>
      <c r="B9556" s="42">
        <v>79</v>
      </c>
      <c r="C9556" s="42">
        <v>79</v>
      </c>
      <c r="D9556" s="5">
        <v>440</v>
      </c>
      <c r="E9556" s="4" t="s">
        <v>861</v>
      </c>
      <c r="F9556" s="43" t="s">
        <v>922</v>
      </c>
      <c r="G9556" s="4" t="s">
        <v>853</v>
      </c>
      <c r="H9556" s="30">
        <v>0</v>
      </c>
      <c r="I9556" s="44"/>
      <c r="J9556" s="4" t="s">
        <v>856</v>
      </c>
      <c r="K9556" s="4"/>
      <c r="L9556" s="25">
        <v>1</v>
      </c>
      <c r="M9556" s="4" t="s">
        <v>1503</v>
      </c>
      <c r="N9556" s="4" t="s">
        <v>1504</v>
      </c>
    </row>
    <row r="9557" spans="1:14" hidden="1" x14ac:dyDescent="0.3">
      <c r="A9557" s="42" t="s">
        <v>602</v>
      </c>
      <c r="B9557" s="42">
        <v>79</v>
      </c>
      <c r="C9557" s="42">
        <v>79</v>
      </c>
      <c r="D9557" s="5">
        <v>440</v>
      </c>
      <c r="E9557" s="4" t="s">
        <v>861</v>
      </c>
      <c r="F9557" s="43" t="s">
        <v>904</v>
      </c>
      <c r="G9557" s="4" t="s">
        <v>853</v>
      </c>
      <c r="H9557" s="30">
        <v>0</v>
      </c>
      <c r="I9557" s="44"/>
      <c r="J9557" s="4" t="s">
        <v>856</v>
      </c>
      <c r="K9557" s="4"/>
      <c r="L9557" s="25">
        <v>1</v>
      </c>
      <c r="M9557" s="4" t="s">
        <v>1503</v>
      </c>
      <c r="N9557" s="4" t="s">
        <v>1504</v>
      </c>
    </row>
    <row r="9558" spans="1:14" hidden="1" x14ac:dyDescent="0.3">
      <c r="A9558" s="42" t="s">
        <v>602</v>
      </c>
      <c r="B9558" s="42">
        <v>79</v>
      </c>
      <c r="C9558" s="42">
        <v>79</v>
      </c>
      <c r="D9558" s="5">
        <v>440</v>
      </c>
      <c r="E9558" s="4" t="s">
        <v>861</v>
      </c>
      <c r="F9558" s="43" t="s">
        <v>905</v>
      </c>
      <c r="G9558" s="4" t="s">
        <v>853</v>
      </c>
      <c r="H9558" s="30">
        <v>0</v>
      </c>
      <c r="I9558" s="44"/>
      <c r="J9558" s="4" t="s">
        <v>856</v>
      </c>
      <c r="K9558" s="4"/>
      <c r="L9558" s="25">
        <v>1</v>
      </c>
      <c r="M9558" s="4" t="s">
        <v>1503</v>
      </c>
      <c r="N9558" s="4" t="s">
        <v>1504</v>
      </c>
    </row>
    <row r="9559" spans="1:14" hidden="1" x14ac:dyDescent="0.3">
      <c r="A9559" s="42" t="s">
        <v>602</v>
      </c>
      <c r="B9559" s="42">
        <v>79</v>
      </c>
      <c r="C9559" s="42">
        <v>79</v>
      </c>
      <c r="D9559" s="5">
        <v>440</v>
      </c>
      <c r="E9559" s="4" t="s">
        <v>861</v>
      </c>
      <c r="F9559" s="43" t="s">
        <v>906</v>
      </c>
      <c r="G9559" s="4" t="s">
        <v>853</v>
      </c>
      <c r="H9559" s="30">
        <v>3.9</v>
      </c>
      <c r="I9559" s="44"/>
      <c r="J9559" s="4" t="s">
        <v>856</v>
      </c>
      <c r="K9559" s="4"/>
      <c r="L9559" s="25">
        <v>1</v>
      </c>
      <c r="M9559" s="4" t="s">
        <v>1503</v>
      </c>
      <c r="N9559" s="4" t="s">
        <v>1504</v>
      </c>
    </row>
    <row r="9560" spans="1:14" hidden="1" x14ac:dyDescent="0.3">
      <c r="A9560" s="42" t="s">
        <v>602</v>
      </c>
      <c r="B9560" s="42">
        <v>79</v>
      </c>
      <c r="C9560" s="42">
        <v>79</v>
      </c>
      <c r="D9560" s="5">
        <v>440</v>
      </c>
      <c r="E9560" s="4" t="s">
        <v>861</v>
      </c>
      <c r="F9560" s="43" t="s">
        <v>903</v>
      </c>
      <c r="G9560" s="4" t="s">
        <v>853</v>
      </c>
      <c r="H9560" s="30">
        <v>0.92</v>
      </c>
      <c r="I9560" s="44"/>
      <c r="J9560" s="4" t="s">
        <v>856</v>
      </c>
      <c r="K9560" s="4"/>
      <c r="L9560" s="25">
        <v>1</v>
      </c>
      <c r="M9560" s="4" t="s">
        <v>1503</v>
      </c>
      <c r="N9560" s="4" t="s">
        <v>1504</v>
      </c>
    </row>
    <row r="9561" spans="1:14" hidden="1" x14ac:dyDescent="0.3">
      <c r="A9561" s="5" t="s">
        <v>603</v>
      </c>
      <c r="B9561" s="5">
        <v>70</v>
      </c>
      <c r="C9561" s="5">
        <v>70</v>
      </c>
      <c r="D9561" s="5">
        <v>441</v>
      </c>
      <c r="E9561" s="4" t="s">
        <v>861</v>
      </c>
      <c r="F9561" s="4" t="s">
        <v>922</v>
      </c>
      <c r="G9561" s="4" t="s">
        <v>1315</v>
      </c>
      <c r="H9561" s="30">
        <v>4.9859999999999998</v>
      </c>
      <c r="I9561" s="4">
        <v>0.40500000000000003</v>
      </c>
      <c r="J9561" s="4" t="s">
        <v>1343</v>
      </c>
      <c r="K9561" s="4" t="s">
        <v>881</v>
      </c>
      <c r="L9561" s="4">
        <v>5</v>
      </c>
      <c r="M9561" s="4" t="s">
        <v>1090</v>
      </c>
      <c r="N9561" s="4" t="s">
        <v>1474</v>
      </c>
    </row>
    <row r="9562" spans="1:14" hidden="1" x14ac:dyDescent="0.3">
      <c r="A9562" s="5" t="s">
        <v>603</v>
      </c>
      <c r="B9562" s="5">
        <v>70</v>
      </c>
      <c r="C9562" s="5">
        <v>70</v>
      </c>
      <c r="D9562" s="5">
        <v>441</v>
      </c>
      <c r="E9562" s="4" t="s">
        <v>861</v>
      </c>
      <c r="F9562" s="12" t="s">
        <v>922</v>
      </c>
      <c r="G9562" s="4" t="s">
        <v>963</v>
      </c>
      <c r="H9562" s="30">
        <v>0.49199999999999999</v>
      </c>
      <c r="I9562" s="4">
        <v>0.08</v>
      </c>
      <c r="J9562" s="4" t="s">
        <v>856</v>
      </c>
      <c r="K9562" s="4" t="s">
        <v>881</v>
      </c>
      <c r="L9562" s="4">
        <v>5</v>
      </c>
      <c r="M9562" s="4" t="s">
        <v>1090</v>
      </c>
      <c r="N9562" s="4" t="s">
        <v>1474</v>
      </c>
    </row>
    <row r="9563" spans="1:14" hidden="1" x14ac:dyDescent="0.3">
      <c r="A9563" s="5" t="s">
        <v>603</v>
      </c>
      <c r="B9563" s="5">
        <v>70</v>
      </c>
      <c r="C9563" s="5">
        <v>70</v>
      </c>
      <c r="D9563" s="5">
        <v>441</v>
      </c>
      <c r="E9563" s="4" t="s">
        <v>861</v>
      </c>
      <c r="F9563" s="12" t="s">
        <v>922</v>
      </c>
      <c r="G9563" s="4" t="s">
        <v>931</v>
      </c>
      <c r="H9563" s="30">
        <v>4.6080199999999998</v>
      </c>
      <c r="I9563" s="4">
        <v>5.7864028117648389E-2</v>
      </c>
      <c r="J9563" s="4" t="s">
        <v>856</v>
      </c>
      <c r="K9563" s="4" t="s">
        <v>881</v>
      </c>
      <c r="L9563" s="4">
        <v>5</v>
      </c>
      <c r="M9563" s="4" t="s">
        <v>1090</v>
      </c>
      <c r="N9563" s="4" t="s">
        <v>1474</v>
      </c>
    </row>
    <row r="9564" spans="1:14" hidden="1" x14ac:dyDescent="0.3">
      <c r="A9564" s="5" t="s">
        <v>603</v>
      </c>
      <c r="B9564" s="5">
        <v>70</v>
      </c>
      <c r="C9564" s="5">
        <v>70</v>
      </c>
      <c r="D9564" s="5">
        <v>441</v>
      </c>
      <c r="E9564" s="4" t="s">
        <v>861</v>
      </c>
      <c r="F9564" s="4" t="s">
        <v>922</v>
      </c>
      <c r="G9564" s="4" t="s">
        <v>1476</v>
      </c>
      <c r="H9564" s="30">
        <v>4.0075099999999999</v>
      </c>
      <c r="I9564" s="4">
        <v>5.4376987320005205E-2</v>
      </c>
      <c r="J9564" s="4" t="s">
        <v>856</v>
      </c>
      <c r="K9564" s="4" t="s">
        <v>881</v>
      </c>
      <c r="L9564" s="4">
        <v>5</v>
      </c>
      <c r="M9564" s="4" t="s">
        <v>1090</v>
      </c>
      <c r="N9564" s="4" t="s">
        <v>1474</v>
      </c>
    </row>
    <row r="9565" spans="1:14" hidden="1" x14ac:dyDescent="0.3">
      <c r="A9565" s="5" t="s">
        <v>603</v>
      </c>
      <c r="B9565" s="5">
        <v>70</v>
      </c>
      <c r="C9565" s="5">
        <v>70</v>
      </c>
      <c r="D9565" s="5">
        <v>441</v>
      </c>
      <c r="E9565" s="4" t="s">
        <v>861</v>
      </c>
      <c r="F9565" s="4" t="s">
        <v>922</v>
      </c>
      <c r="G9565" s="4" t="s">
        <v>967</v>
      </c>
      <c r="H9565" s="30">
        <v>0.109</v>
      </c>
      <c r="I9565" s="4">
        <v>1.6E-2</v>
      </c>
      <c r="J9565" s="4" t="s">
        <v>856</v>
      </c>
      <c r="K9565" s="4" t="s">
        <v>881</v>
      </c>
      <c r="L9565" s="4">
        <v>5</v>
      </c>
      <c r="M9565" s="4" t="s">
        <v>1090</v>
      </c>
      <c r="N9565" s="4" t="s">
        <v>1474</v>
      </c>
    </row>
    <row r="9566" spans="1:14" hidden="1" x14ac:dyDescent="0.3">
      <c r="A9566" s="4" t="s">
        <v>603</v>
      </c>
      <c r="B9566" s="4">
        <v>121</v>
      </c>
      <c r="C9566" s="4">
        <v>121</v>
      </c>
      <c r="D9566" s="4">
        <v>441</v>
      </c>
      <c r="E9566" s="4" t="s">
        <v>861</v>
      </c>
      <c r="F9566" s="12" t="s">
        <v>922</v>
      </c>
      <c r="G9566" s="4" t="s">
        <v>2230</v>
      </c>
      <c r="H9566" s="30">
        <v>42.134</v>
      </c>
      <c r="I9566" s="4">
        <v>2.6</v>
      </c>
      <c r="J9566" s="4" t="s">
        <v>856</v>
      </c>
      <c r="K9566" s="4" t="s">
        <v>881</v>
      </c>
      <c r="L9566" s="4">
        <v>5</v>
      </c>
      <c r="M9566" s="4" t="s">
        <v>1090</v>
      </c>
      <c r="N9566" s="4" t="s">
        <v>1474</v>
      </c>
    </row>
    <row r="9567" spans="1:14" hidden="1" x14ac:dyDescent="0.3">
      <c r="A9567" s="4" t="s">
        <v>603</v>
      </c>
      <c r="B9567" s="4">
        <v>121</v>
      </c>
      <c r="C9567" s="4">
        <v>121</v>
      </c>
      <c r="D9567" s="4">
        <v>441</v>
      </c>
      <c r="E9567" s="4" t="s">
        <v>861</v>
      </c>
      <c r="F9567" s="12" t="s">
        <v>922</v>
      </c>
      <c r="G9567" s="4" t="s">
        <v>1759</v>
      </c>
      <c r="H9567" s="30">
        <v>0.65452999999999995</v>
      </c>
      <c r="I9567" s="4">
        <v>1.4047134939196742E-2</v>
      </c>
      <c r="J9567" s="4" t="s">
        <v>856</v>
      </c>
      <c r="K9567" s="4" t="s">
        <v>881</v>
      </c>
      <c r="L9567" s="4">
        <v>5</v>
      </c>
      <c r="M9567" s="4" t="s">
        <v>1090</v>
      </c>
      <c r="N9567" s="4" t="s">
        <v>1474</v>
      </c>
    </row>
    <row r="9568" spans="1:14" hidden="1" x14ac:dyDescent="0.3">
      <c r="A9568" s="4" t="s">
        <v>603</v>
      </c>
      <c r="B9568" s="4">
        <v>121</v>
      </c>
      <c r="C9568" s="4">
        <v>121</v>
      </c>
      <c r="D9568" s="4">
        <v>441</v>
      </c>
      <c r="E9568" s="4" t="s">
        <v>861</v>
      </c>
      <c r="F9568" s="12" t="s">
        <v>922</v>
      </c>
      <c r="G9568" s="4" t="s">
        <v>1760</v>
      </c>
      <c r="H9568" s="30">
        <v>7.15</v>
      </c>
      <c r="I9568" s="4">
        <v>1.1499999999999999</v>
      </c>
      <c r="J9568" s="4"/>
      <c r="K9568" s="4" t="s">
        <v>881</v>
      </c>
      <c r="L9568" s="4">
        <v>5</v>
      </c>
      <c r="M9568" s="4" t="s">
        <v>1090</v>
      </c>
      <c r="N9568" s="4" t="s">
        <v>1474</v>
      </c>
    </row>
    <row r="9569" spans="1:14" hidden="1" x14ac:dyDescent="0.3">
      <c r="A9569" s="5" t="s">
        <v>603</v>
      </c>
      <c r="B9569" s="5">
        <v>70</v>
      </c>
      <c r="C9569" s="5">
        <v>70</v>
      </c>
      <c r="D9569" s="5">
        <v>442</v>
      </c>
      <c r="E9569" s="4" t="s">
        <v>861</v>
      </c>
      <c r="F9569" s="4" t="s">
        <v>922</v>
      </c>
      <c r="G9569" s="4" t="s">
        <v>1315</v>
      </c>
      <c r="H9569" s="30">
        <v>4.5279999999999996</v>
      </c>
      <c r="I9569" s="4">
        <v>0.32700000000000001</v>
      </c>
      <c r="J9569" s="4" t="s">
        <v>1343</v>
      </c>
      <c r="K9569" s="4" t="s">
        <v>881</v>
      </c>
      <c r="L9569" s="4">
        <v>5</v>
      </c>
      <c r="M9569" s="4" t="s">
        <v>1090</v>
      </c>
      <c r="N9569" s="4" t="s">
        <v>1474</v>
      </c>
    </row>
    <row r="9570" spans="1:14" hidden="1" x14ac:dyDescent="0.3">
      <c r="A9570" s="5" t="s">
        <v>603</v>
      </c>
      <c r="B9570" s="5">
        <v>70</v>
      </c>
      <c r="C9570" s="5">
        <v>70</v>
      </c>
      <c r="D9570" s="5">
        <v>442</v>
      </c>
      <c r="E9570" s="4" t="s">
        <v>861</v>
      </c>
      <c r="F9570" s="12" t="s">
        <v>922</v>
      </c>
      <c r="G9570" s="4" t="s">
        <v>963</v>
      </c>
      <c r="H9570" s="30">
        <v>0.40799999999999997</v>
      </c>
      <c r="I9570" s="4">
        <v>0.13600000000000001</v>
      </c>
      <c r="J9570" s="4" t="s">
        <v>856</v>
      </c>
      <c r="K9570" s="4" t="s">
        <v>881</v>
      </c>
      <c r="L9570" s="4">
        <v>5</v>
      </c>
      <c r="M9570" s="4" t="s">
        <v>1090</v>
      </c>
      <c r="N9570" s="4" t="s">
        <v>1474</v>
      </c>
    </row>
    <row r="9571" spans="1:14" hidden="1" x14ac:dyDescent="0.3">
      <c r="A9571" s="5" t="s">
        <v>603</v>
      </c>
      <c r="B9571" s="5">
        <v>70</v>
      </c>
      <c r="C9571" s="5">
        <v>70</v>
      </c>
      <c r="D9571" s="5">
        <v>442</v>
      </c>
      <c r="E9571" s="4" t="s">
        <v>861</v>
      </c>
      <c r="F9571" s="12" t="s">
        <v>922</v>
      </c>
      <c r="G9571" s="4" t="s">
        <v>931</v>
      </c>
      <c r="H9571" s="30">
        <v>4.3749899999999995</v>
      </c>
      <c r="I9571" s="4">
        <v>0.12263388296062397</v>
      </c>
      <c r="J9571" s="4" t="s">
        <v>856</v>
      </c>
      <c r="K9571" s="4" t="s">
        <v>881</v>
      </c>
      <c r="L9571" s="4">
        <v>5</v>
      </c>
      <c r="M9571" s="4" t="s">
        <v>1090</v>
      </c>
      <c r="N9571" s="4" t="s">
        <v>1474</v>
      </c>
    </row>
    <row r="9572" spans="1:14" hidden="1" x14ac:dyDescent="0.3">
      <c r="A9572" s="5" t="s">
        <v>603</v>
      </c>
      <c r="B9572" s="5">
        <v>70</v>
      </c>
      <c r="C9572" s="5">
        <v>70</v>
      </c>
      <c r="D9572" s="5">
        <v>442</v>
      </c>
      <c r="E9572" s="4" t="s">
        <v>861</v>
      </c>
      <c r="F9572" s="4" t="s">
        <v>922</v>
      </c>
      <c r="G9572" s="4" t="s">
        <v>1476</v>
      </c>
      <c r="H9572" s="30">
        <v>3.78592</v>
      </c>
      <c r="I9572" s="4">
        <v>0.10745521508982239</v>
      </c>
      <c r="J9572" s="4" t="s">
        <v>856</v>
      </c>
      <c r="K9572" s="4" t="s">
        <v>881</v>
      </c>
      <c r="L9572" s="4">
        <v>5</v>
      </c>
      <c r="M9572" s="4" t="s">
        <v>1090</v>
      </c>
      <c r="N9572" s="4" t="s">
        <v>1474</v>
      </c>
    </row>
    <row r="9573" spans="1:14" hidden="1" x14ac:dyDescent="0.3">
      <c r="A9573" s="5" t="s">
        <v>603</v>
      </c>
      <c r="B9573" s="5">
        <v>70</v>
      </c>
      <c r="C9573" s="5">
        <v>70</v>
      </c>
      <c r="D9573" s="5">
        <v>442</v>
      </c>
      <c r="E9573" s="4" t="s">
        <v>861</v>
      </c>
      <c r="F9573" s="4" t="s">
        <v>922</v>
      </c>
      <c r="G9573" s="4" t="s">
        <v>967</v>
      </c>
      <c r="H9573" s="30">
        <v>0.111</v>
      </c>
      <c r="I9573" s="4">
        <v>6.0000000000000001E-3</v>
      </c>
      <c r="J9573" s="4" t="s">
        <v>856</v>
      </c>
      <c r="K9573" s="4" t="s">
        <v>881</v>
      </c>
      <c r="L9573" s="4">
        <v>5</v>
      </c>
      <c r="M9573" s="4" t="s">
        <v>1090</v>
      </c>
      <c r="N9573" s="4" t="s">
        <v>1474</v>
      </c>
    </row>
    <row r="9574" spans="1:14" hidden="1" x14ac:dyDescent="0.3">
      <c r="A9574" s="4" t="s">
        <v>603</v>
      </c>
      <c r="B9574" s="4">
        <v>121</v>
      </c>
      <c r="C9574" s="4">
        <v>121</v>
      </c>
      <c r="D9574" s="4">
        <v>442</v>
      </c>
      <c r="E9574" s="4" t="s">
        <v>861</v>
      </c>
      <c r="F9574" s="12" t="s">
        <v>922</v>
      </c>
      <c r="G9574" s="4" t="s">
        <v>2230</v>
      </c>
      <c r="H9574" s="30">
        <v>45.314</v>
      </c>
      <c r="I9574" s="4">
        <v>2.1702373142124363</v>
      </c>
      <c r="J9574" s="4" t="s">
        <v>856</v>
      </c>
      <c r="K9574" s="4" t="s">
        <v>881</v>
      </c>
      <c r="L9574" s="4">
        <v>5</v>
      </c>
      <c r="M9574" s="4" t="s">
        <v>1090</v>
      </c>
      <c r="N9574" s="4" t="s">
        <v>1474</v>
      </c>
    </row>
    <row r="9575" spans="1:14" hidden="1" x14ac:dyDescent="0.3">
      <c r="A9575" s="4" t="s">
        <v>603</v>
      </c>
      <c r="B9575" s="4">
        <v>121</v>
      </c>
      <c r="C9575" s="4">
        <v>121</v>
      </c>
      <c r="D9575" s="4">
        <v>442</v>
      </c>
      <c r="E9575" s="4" t="s">
        <v>861</v>
      </c>
      <c r="F9575" s="12" t="s">
        <v>922</v>
      </c>
      <c r="G9575" s="4" t="s">
        <v>1759</v>
      </c>
      <c r="H9575" s="30">
        <v>0.5890700000000002</v>
      </c>
      <c r="I9575" s="4">
        <v>4.1988057826005787E-2</v>
      </c>
      <c r="J9575" s="4" t="s">
        <v>856</v>
      </c>
      <c r="K9575" s="4" t="s">
        <v>881</v>
      </c>
      <c r="L9575" s="4">
        <v>5</v>
      </c>
      <c r="M9575" s="4" t="s">
        <v>1090</v>
      </c>
      <c r="N9575" s="4" t="s">
        <v>1474</v>
      </c>
    </row>
    <row r="9576" spans="1:14" hidden="1" x14ac:dyDescent="0.3">
      <c r="A9576" s="4" t="s">
        <v>603</v>
      </c>
      <c r="B9576" s="4">
        <v>121</v>
      </c>
      <c r="C9576" s="4">
        <v>121</v>
      </c>
      <c r="D9576" s="4">
        <v>442</v>
      </c>
      <c r="E9576" s="4" t="s">
        <v>861</v>
      </c>
      <c r="F9576" s="12" t="s">
        <v>922</v>
      </c>
      <c r="G9576" s="4" t="s">
        <v>1760</v>
      </c>
      <c r="H9576" s="30">
        <v>6.18</v>
      </c>
      <c r="I9576" s="4">
        <v>0.26</v>
      </c>
      <c r="J9576" s="4"/>
      <c r="K9576" s="4" t="s">
        <v>881</v>
      </c>
      <c r="L9576" s="4">
        <v>5</v>
      </c>
      <c r="M9576" s="4" t="s">
        <v>1090</v>
      </c>
      <c r="N9576" s="4" t="s">
        <v>1474</v>
      </c>
    </row>
    <row r="9577" spans="1:14" hidden="1" x14ac:dyDescent="0.3">
      <c r="A9577" s="5" t="s">
        <v>603</v>
      </c>
      <c r="B9577" s="5">
        <v>70</v>
      </c>
      <c r="C9577" s="5">
        <v>70</v>
      </c>
      <c r="D9577" s="5">
        <v>443</v>
      </c>
      <c r="E9577" s="4" t="s">
        <v>861</v>
      </c>
      <c r="F9577" s="4" t="s">
        <v>922</v>
      </c>
      <c r="G9577" s="4" t="s">
        <v>1315</v>
      </c>
      <c r="H9577" s="30">
        <v>4.5789999999999997</v>
      </c>
      <c r="I9577" s="4">
        <v>0.33900000000000002</v>
      </c>
      <c r="J9577" s="4" t="s">
        <v>1343</v>
      </c>
      <c r="K9577" s="4" t="s">
        <v>881</v>
      </c>
      <c r="L9577" s="4">
        <v>5</v>
      </c>
      <c r="M9577" s="4" t="s">
        <v>1090</v>
      </c>
      <c r="N9577" s="4" t="s">
        <v>1474</v>
      </c>
    </row>
    <row r="9578" spans="1:14" hidden="1" x14ac:dyDescent="0.3">
      <c r="A9578" s="5" t="s">
        <v>603</v>
      </c>
      <c r="B9578" s="5">
        <v>70</v>
      </c>
      <c r="C9578" s="5">
        <v>70</v>
      </c>
      <c r="D9578" s="5">
        <v>443</v>
      </c>
      <c r="E9578" s="4" t="s">
        <v>861</v>
      </c>
      <c r="F9578" s="12" t="s">
        <v>922</v>
      </c>
      <c r="G9578" s="4" t="s">
        <v>963</v>
      </c>
      <c r="H9578" s="30">
        <v>0.42</v>
      </c>
      <c r="I9578" s="4">
        <v>0.15</v>
      </c>
      <c r="J9578" s="4" t="s">
        <v>856</v>
      </c>
      <c r="K9578" s="4" t="s">
        <v>881</v>
      </c>
      <c r="L9578" s="4">
        <v>5</v>
      </c>
      <c r="M9578" s="4" t="s">
        <v>1090</v>
      </c>
      <c r="N9578" s="4" t="s">
        <v>1474</v>
      </c>
    </row>
    <row r="9579" spans="1:14" hidden="1" x14ac:dyDescent="0.3">
      <c r="A9579" s="5" t="s">
        <v>603</v>
      </c>
      <c r="B9579" s="5">
        <v>70</v>
      </c>
      <c r="C9579" s="5">
        <v>70</v>
      </c>
      <c r="D9579" s="5">
        <v>443</v>
      </c>
      <c r="E9579" s="4" t="s">
        <v>861</v>
      </c>
      <c r="F9579" s="12" t="s">
        <v>922</v>
      </c>
      <c r="G9579" s="4" t="s">
        <v>931</v>
      </c>
      <c r="H9579" s="30">
        <v>4.1589</v>
      </c>
      <c r="I9579" s="4">
        <v>0.1312848191909482</v>
      </c>
      <c r="J9579" s="4" t="s">
        <v>856</v>
      </c>
      <c r="K9579" s="4" t="s">
        <v>881</v>
      </c>
      <c r="L9579" s="4">
        <v>5</v>
      </c>
      <c r="M9579" s="4" t="s">
        <v>1090</v>
      </c>
      <c r="N9579" s="4" t="s">
        <v>1474</v>
      </c>
    </row>
    <row r="9580" spans="1:14" hidden="1" x14ac:dyDescent="0.3">
      <c r="A9580" s="5" t="s">
        <v>603</v>
      </c>
      <c r="B9580" s="5">
        <v>70</v>
      </c>
      <c r="C9580" s="5">
        <v>70</v>
      </c>
      <c r="D9580" s="5">
        <v>443</v>
      </c>
      <c r="E9580" s="4" t="s">
        <v>861</v>
      </c>
      <c r="F9580" s="4" t="s">
        <v>922</v>
      </c>
      <c r="G9580" s="4" t="s">
        <v>1476</v>
      </c>
      <c r="H9580" s="30">
        <v>3.5725299999999995</v>
      </c>
      <c r="I9580" s="4">
        <v>0.13540211685937578</v>
      </c>
      <c r="J9580" s="4" t="s">
        <v>856</v>
      </c>
      <c r="K9580" s="4" t="s">
        <v>881</v>
      </c>
      <c r="L9580" s="4">
        <v>5</v>
      </c>
      <c r="M9580" s="4" t="s">
        <v>1090</v>
      </c>
      <c r="N9580" s="4" t="s">
        <v>1474</v>
      </c>
    </row>
    <row r="9581" spans="1:14" hidden="1" x14ac:dyDescent="0.3">
      <c r="A9581" s="5" t="s">
        <v>603</v>
      </c>
      <c r="B9581" s="5">
        <v>70</v>
      </c>
      <c r="C9581" s="5">
        <v>70</v>
      </c>
      <c r="D9581" s="5">
        <v>443</v>
      </c>
      <c r="E9581" s="4" t="s">
        <v>861</v>
      </c>
      <c r="F9581" s="4" t="s">
        <v>922</v>
      </c>
      <c r="G9581" s="4" t="s">
        <v>967</v>
      </c>
      <c r="H9581" s="30">
        <v>6.9000000000000006E-2</v>
      </c>
      <c r="I9581" s="4">
        <v>8.0000000000000002E-3</v>
      </c>
      <c r="J9581" s="4" t="s">
        <v>856</v>
      </c>
      <c r="K9581" s="4" t="s">
        <v>881</v>
      </c>
      <c r="L9581" s="4">
        <v>5</v>
      </c>
      <c r="M9581" s="4" t="s">
        <v>1090</v>
      </c>
      <c r="N9581" s="4" t="s">
        <v>1474</v>
      </c>
    </row>
    <row r="9582" spans="1:14" hidden="1" x14ac:dyDescent="0.3">
      <c r="A9582" s="4" t="s">
        <v>603</v>
      </c>
      <c r="B9582" s="4">
        <v>121</v>
      </c>
      <c r="C9582" s="4">
        <v>121</v>
      </c>
      <c r="D9582" s="4">
        <v>443</v>
      </c>
      <c r="E9582" s="4" t="s">
        <v>861</v>
      </c>
      <c r="F9582" s="12" t="s">
        <v>922</v>
      </c>
      <c r="G9582" s="4" t="s">
        <v>2230</v>
      </c>
      <c r="H9582" s="30">
        <v>44.86</v>
      </c>
      <c r="I9582" s="4">
        <v>2.361016730139792</v>
      </c>
      <c r="J9582" s="4" t="s">
        <v>856</v>
      </c>
      <c r="K9582" s="4" t="s">
        <v>881</v>
      </c>
      <c r="L9582" s="4">
        <v>5</v>
      </c>
      <c r="M9582" s="4" t="s">
        <v>1090</v>
      </c>
      <c r="N9582" s="4" t="s">
        <v>1474</v>
      </c>
    </row>
    <row r="9583" spans="1:14" hidden="1" x14ac:dyDescent="0.3">
      <c r="A9583" s="4" t="s">
        <v>603</v>
      </c>
      <c r="B9583" s="4">
        <v>121</v>
      </c>
      <c r="C9583" s="4">
        <v>121</v>
      </c>
      <c r="D9583" s="4">
        <v>443</v>
      </c>
      <c r="E9583" s="4" t="s">
        <v>861</v>
      </c>
      <c r="F9583" s="12" t="s">
        <v>922</v>
      </c>
      <c r="G9583" s="4" t="s">
        <v>1759</v>
      </c>
      <c r="H9583" s="30">
        <v>0.58637000000000017</v>
      </c>
      <c r="I9583" s="4">
        <v>6.7670327692423357E-2</v>
      </c>
      <c r="J9583" s="4" t="s">
        <v>856</v>
      </c>
      <c r="K9583" s="4" t="s">
        <v>881</v>
      </c>
      <c r="L9583" s="4">
        <v>5</v>
      </c>
      <c r="M9583" s="4" t="s">
        <v>1090</v>
      </c>
      <c r="N9583" s="4" t="s">
        <v>1474</v>
      </c>
    </row>
    <row r="9584" spans="1:14" hidden="1" x14ac:dyDescent="0.3">
      <c r="A9584" s="4" t="s">
        <v>603</v>
      </c>
      <c r="B9584" s="4">
        <v>121</v>
      </c>
      <c r="C9584" s="4">
        <v>121</v>
      </c>
      <c r="D9584" s="4">
        <v>443</v>
      </c>
      <c r="E9584" s="4" t="s">
        <v>861</v>
      </c>
      <c r="F9584" s="12" t="s">
        <v>922</v>
      </c>
      <c r="G9584" s="4" t="s">
        <v>1760</v>
      </c>
      <c r="H9584" s="30">
        <v>10</v>
      </c>
      <c r="I9584" s="4">
        <v>1.04</v>
      </c>
      <c r="J9584" s="4"/>
      <c r="K9584" s="4" t="s">
        <v>881</v>
      </c>
      <c r="L9584" s="4">
        <v>5</v>
      </c>
      <c r="M9584" s="4" t="s">
        <v>1090</v>
      </c>
      <c r="N9584" s="4" t="s">
        <v>1474</v>
      </c>
    </row>
    <row r="9585" spans="1:14" hidden="1" x14ac:dyDescent="0.3">
      <c r="A9585" s="5" t="s">
        <v>603</v>
      </c>
      <c r="B9585" s="5">
        <v>70</v>
      </c>
      <c r="C9585" s="5">
        <v>70</v>
      </c>
      <c r="D9585" s="5">
        <v>444</v>
      </c>
      <c r="E9585" s="4" t="s">
        <v>861</v>
      </c>
      <c r="F9585" s="4" t="s">
        <v>922</v>
      </c>
      <c r="G9585" s="4" t="s">
        <v>1315</v>
      </c>
      <c r="H9585" s="30">
        <v>4.4119999999999999</v>
      </c>
      <c r="I9585" s="4">
        <v>0.23499999999999999</v>
      </c>
      <c r="J9585" s="4" t="s">
        <v>1343</v>
      </c>
      <c r="K9585" s="4" t="s">
        <v>881</v>
      </c>
      <c r="L9585" s="4">
        <v>5</v>
      </c>
      <c r="M9585" s="4" t="s">
        <v>1090</v>
      </c>
      <c r="N9585" s="4" t="s">
        <v>1474</v>
      </c>
    </row>
    <row r="9586" spans="1:14" hidden="1" x14ac:dyDescent="0.3">
      <c r="A9586" s="5" t="s">
        <v>603</v>
      </c>
      <c r="B9586" s="5">
        <v>70</v>
      </c>
      <c r="C9586" s="5">
        <v>70</v>
      </c>
      <c r="D9586" s="5">
        <v>444</v>
      </c>
      <c r="E9586" s="4" t="s">
        <v>861</v>
      </c>
      <c r="F9586" s="12" t="s">
        <v>922</v>
      </c>
      <c r="G9586" s="4" t="s">
        <v>963</v>
      </c>
      <c r="H9586" s="30">
        <v>0.46400000000000002</v>
      </c>
      <c r="I9586" s="4">
        <v>8.8999999999999996E-2</v>
      </c>
      <c r="J9586" s="4" t="s">
        <v>856</v>
      </c>
      <c r="K9586" s="4" t="s">
        <v>881</v>
      </c>
      <c r="L9586" s="4">
        <v>5</v>
      </c>
      <c r="M9586" s="4" t="s">
        <v>1090</v>
      </c>
      <c r="N9586" s="4" t="s">
        <v>1474</v>
      </c>
    </row>
    <row r="9587" spans="1:14" hidden="1" x14ac:dyDescent="0.3">
      <c r="A9587" s="5" t="s">
        <v>603</v>
      </c>
      <c r="B9587" s="5">
        <v>70</v>
      </c>
      <c r="C9587" s="5">
        <v>70</v>
      </c>
      <c r="D9587" s="5">
        <v>444</v>
      </c>
      <c r="E9587" s="4" t="s">
        <v>861</v>
      </c>
      <c r="F9587" s="12" t="s">
        <v>922</v>
      </c>
      <c r="G9587" s="4" t="s">
        <v>931</v>
      </c>
      <c r="H9587" s="30">
        <v>4.3951900000000004</v>
      </c>
      <c r="I9587" s="4">
        <v>0.13536324925916893</v>
      </c>
      <c r="J9587" s="4" t="s">
        <v>856</v>
      </c>
      <c r="K9587" s="4" t="s">
        <v>881</v>
      </c>
      <c r="L9587" s="4">
        <v>5</v>
      </c>
      <c r="M9587" s="4" t="s">
        <v>1090</v>
      </c>
      <c r="N9587" s="4" t="s">
        <v>1474</v>
      </c>
    </row>
    <row r="9588" spans="1:14" hidden="1" x14ac:dyDescent="0.3">
      <c r="A9588" s="5" t="s">
        <v>603</v>
      </c>
      <c r="B9588" s="5">
        <v>70</v>
      </c>
      <c r="C9588" s="5">
        <v>70</v>
      </c>
      <c r="D9588" s="5">
        <v>444</v>
      </c>
      <c r="E9588" s="4" t="s">
        <v>861</v>
      </c>
      <c r="F9588" s="4" t="s">
        <v>922</v>
      </c>
      <c r="G9588" s="4" t="s">
        <v>1476</v>
      </c>
      <c r="H9588" s="30">
        <v>3.7503300000000004</v>
      </c>
      <c r="I9588" s="4">
        <v>0.13122691034997352</v>
      </c>
      <c r="J9588" s="4" t="s">
        <v>856</v>
      </c>
      <c r="K9588" s="4" t="s">
        <v>881</v>
      </c>
      <c r="L9588" s="4">
        <v>5</v>
      </c>
      <c r="M9588" s="4" t="s">
        <v>1090</v>
      </c>
      <c r="N9588" s="4" t="s">
        <v>1474</v>
      </c>
    </row>
    <row r="9589" spans="1:14" hidden="1" x14ac:dyDescent="0.3">
      <c r="A9589" s="5" t="s">
        <v>603</v>
      </c>
      <c r="B9589" s="5">
        <v>70</v>
      </c>
      <c r="C9589" s="5">
        <v>70</v>
      </c>
      <c r="D9589" s="5">
        <v>444</v>
      </c>
      <c r="E9589" s="4" t="s">
        <v>861</v>
      </c>
      <c r="F9589" s="4" t="s">
        <v>922</v>
      </c>
      <c r="G9589" s="4" t="s">
        <v>967</v>
      </c>
      <c r="H9589" s="30">
        <v>5.8000000000000003E-2</v>
      </c>
      <c r="I9589" s="4">
        <v>5.0000000000000001E-3</v>
      </c>
      <c r="J9589" s="4" t="s">
        <v>856</v>
      </c>
      <c r="K9589" s="4" t="s">
        <v>881</v>
      </c>
      <c r="L9589" s="4">
        <v>5</v>
      </c>
      <c r="M9589" s="4" t="s">
        <v>1090</v>
      </c>
      <c r="N9589" s="4" t="s">
        <v>1474</v>
      </c>
    </row>
    <row r="9590" spans="1:14" hidden="1" x14ac:dyDescent="0.3">
      <c r="A9590" s="4" t="s">
        <v>603</v>
      </c>
      <c r="B9590" s="4">
        <v>121</v>
      </c>
      <c r="C9590" s="4">
        <v>121</v>
      </c>
      <c r="D9590" s="4">
        <v>444</v>
      </c>
      <c r="E9590" s="4" t="s">
        <v>861</v>
      </c>
      <c r="F9590" s="12" t="s">
        <v>922</v>
      </c>
      <c r="G9590" s="4" t="s">
        <v>2230</v>
      </c>
      <c r="H9590" s="30">
        <v>46.146000000000001</v>
      </c>
      <c r="I9590" s="4">
        <v>1.7266817888655686</v>
      </c>
      <c r="J9590" s="4" t="s">
        <v>856</v>
      </c>
      <c r="K9590" s="4" t="s">
        <v>881</v>
      </c>
      <c r="L9590" s="4">
        <v>5</v>
      </c>
      <c r="M9590" s="4" t="s">
        <v>1090</v>
      </c>
      <c r="N9590" s="4" t="s">
        <v>1474</v>
      </c>
    </row>
    <row r="9591" spans="1:14" hidden="1" x14ac:dyDescent="0.3">
      <c r="A9591" s="4" t="s">
        <v>603</v>
      </c>
      <c r="B9591" s="4">
        <v>121</v>
      </c>
      <c r="C9591" s="4">
        <v>121</v>
      </c>
      <c r="D9591" s="4">
        <v>444</v>
      </c>
      <c r="E9591" s="4" t="s">
        <v>861</v>
      </c>
      <c r="F9591" s="12" t="s">
        <v>922</v>
      </c>
      <c r="G9591" s="4" t="s">
        <v>1759</v>
      </c>
      <c r="H9591" s="30">
        <v>0.6448600000000001</v>
      </c>
      <c r="I9591" s="4">
        <v>4.4889968255725082E-2</v>
      </c>
      <c r="J9591" s="4" t="s">
        <v>856</v>
      </c>
      <c r="K9591" s="4" t="s">
        <v>881</v>
      </c>
      <c r="L9591" s="4">
        <v>5</v>
      </c>
      <c r="M9591" s="4" t="s">
        <v>1090</v>
      </c>
      <c r="N9591" s="4" t="s">
        <v>1474</v>
      </c>
    </row>
    <row r="9592" spans="1:14" hidden="1" x14ac:dyDescent="0.3">
      <c r="A9592" s="4" t="s">
        <v>603</v>
      </c>
      <c r="B9592" s="4">
        <v>121</v>
      </c>
      <c r="C9592" s="4">
        <v>121</v>
      </c>
      <c r="D9592" s="4">
        <v>444</v>
      </c>
      <c r="E9592" s="4" t="s">
        <v>861</v>
      </c>
      <c r="F9592" s="12" t="s">
        <v>922</v>
      </c>
      <c r="G9592" s="4" t="s">
        <v>1760</v>
      </c>
      <c r="H9592" s="30">
        <v>13.05</v>
      </c>
      <c r="I9592" s="4">
        <v>1.49</v>
      </c>
      <c r="J9592" s="4"/>
      <c r="K9592" s="4" t="s">
        <v>881</v>
      </c>
      <c r="L9592" s="4">
        <v>5</v>
      </c>
      <c r="M9592" s="4" t="s">
        <v>1090</v>
      </c>
      <c r="N9592" s="4" t="s">
        <v>1474</v>
      </c>
    </row>
    <row r="9593" spans="1:14" hidden="1" x14ac:dyDescent="0.3">
      <c r="A9593" s="5" t="s">
        <v>603</v>
      </c>
      <c r="B9593" s="5">
        <v>70</v>
      </c>
      <c r="C9593" s="5">
        <v>70</v>
      </c>
      <c r="D9593" s="5">
        <v>445</v>
      </c>
      <c r="E9593" s="4" t="s">
        <v>861</v>
      </c>
      <c r="F9593" s="4" t="s">
        <v>922</v>
      </c>
      <c r="G9593" s="4" t="s">
        <v>1315</v>
      </c>
      <c r="H9593" s="30">
        <v>4.5540000000000003</v>
      </c>
      <c r="I9593" s="4">
        <v>0.222</v>
      </c>
      <c r="J9593" s="4" t="s">
        <v>1343</v>
      </c>
      <c r="K9593" s="4" t="s">
        <v>881</v>
      </c>
      <c r="L9593" s="4">
        <v>5</v>
      </c>
      <c r="M9593" s="4" t="s">
        <v>1090</v>
      </c>
      <c r="N9593" s="4" t="s">
        <v>1474</v>
      </c>
    </row>
    <row r="9594" spans="1:14" hidden="1" x14ac:dyDescent="0.3">
      <c r="A9594" s="5" t="s">
        <v>603</v>
      </c>
      <c r="B9594" s="5">
        <v>70</v>
      </c>
      <c r="C9594" s="5">
        <v>70</v>
      </c>
      <c r="D9594" s="5">
        <v>445</v>
      </c>
      <c r="E9594" s="4" t="s">
        <v>861</v>
      </c>
      <c r="F9594" s="12" t="s">
        <v>922</v>
      </c>
      <c r="G9594" s="4" t="s">
        <v>963</v>
      </c>
      <c r="H9594" s="30">
        <v>0.46700000000000003</v>
      </c>
      <c r="I9594" s="4">
        <v>8.1000000000000003E-2</v>
      </c>
      <c r="J9594" s="4" t="s">
        <v>856</v>
      </c>
      <c r="K9594" s="4" t="s">
        <v>881</v>
      </c>
      <c r="L9594" s="4">
        <v>5</v>
      </c>
      <c r="M9594" s="4" t="s">
        <v>1090</v>
      </c>
      <c r="N9594" s="4" t="s">
        <v>1474</v>
      </c>
    </row>
    <row r="9595" spans="1:14" hidden="1" x14ac:dyDescent="0.3">
      <c r="A9595" s="5" t="s">
        <v>603</v>
      </c>
      <c r="B9595" s="5">
        <v>70</v>
      </c>
      <c r="C9595" s="5">
        <v>70</v>
      </c>
      <c r="D9595" s="5">
        <v>445</v>
      </c>
      <c r="E9595" s="4" t="s">
        <v>861</v>
      </c>
      <c r="F9595" s="12" t="s">
        <v>922</v>
      </c>
      <c r="G9595" s="4" t="s">
        <v>931</v>
      </c>
      <c r="H9595" s="30">
        <v>4.2982624999999999</v>
      </c>
      <c r="I9595" s="4">
        <v>0.36702421667377755</v>
      </c>
      <c r="J9595" s="4" t="s">
        <v>856</v>
      </c>
      <c r="K9595" s="4" t="s">
        <v>881</v>
      </c>
      <c r="L9595" s="4">
        <v>5</v>
      </c>
      <c r="M9595" s="4" t="s">
        <v>1090</v>
      </c>
      <c r="N9595" s="4" t="s">
        <v>1474</v>
      </c>
    </row>
    <row r="9596" spans="1:14" hidden="1" x14ac:dyDescent="0.3">
      <c r="A9596" s="5" t="s">
        <v>603</v>
      </c>
      <c r="B9596" s="5">
        <v>70</v>
      </c>
      <c r="C9596" s="5">
        <v>70</v>
      </c>
      <c r="D9596" s="5">
        <v>445</v>
      </c>
      <c r="E9596" s="4" t="s">
        <v>861</v>
      </c>
      <c r="F9596" s="4" t="s">
        <v>922</v>
      </c>
      <c r="G9596" s="4" t="s">
        <v>1476</v>
      </c>
      <c r="H9596" s="30">
        <v>3.5937875000000004</v>
      </c>
      <c r="I9596" s="4">
        <v>0.3281397222094069</v>
      </c>
      <c r="J9596" s="4" t="s">
        <v>856</v>
      </c>
      <c r="K9596" s="4" t="s">
        <v>881</v>
      </c>
      <c r="L9596" s="4">
        <v>5</v>
      </c>
      <c r="M9596" s="4" t="s">
        <v>1090</v>
      </c>
      <c r="N9596" s="4" t="s">
        <v>1474</v>
      </c>
    </row>
    <row r="9597" spans="1:14" hidden="1" x14ac:dyDescent="0.3">
      <c r="A9597" s="5" t="s">
        <v>603</v>
      </c>
      <c r="B9597" s="5">
        <v>70</v>
      </c>
      <c r="C9597" s="5">
        <v>70</v>
      </c>
      <c r="D9597" s="5">
        <v>445</v>
      </c>
      <c r="E9597" s="4" t="s">
        <v>861</v>
      </c>
      <c r="F9597" s="4" t="s">
        <v>922</v>
      </c>
      <c r="G9597" s="4" t="s">
        <v>967</v>
      </c>
      <c r="H9597" s="30">
        <v>0.1</v>
      </c>
      <c r="I9597" s="4">
        <v>0.01</v>
      </c>
      <c r="J9597" s="4" t="s">
        <v>856</v>
      </c>
      <c r="K9597" s="4" t="s">
        <v>881</v>
      </c>
      <c r="L9597" s="4">
        <v>5</v>
      </c>
      <c r="M9597" s="4" t="s">
        <v>1090</v>
      </c>
      <c r="N9597" s="4" t="s">
        <v>1474</v>
      </c>
    </row>
    <row r="9598" spans="1:14" hidden="1" x14ac:dyDescent="0.3">
      <c r="A9598" s="4" t="s">
        <v>603</v>
      </c>
      <c r="B9598" s="4">
        <v>121</v>
      </c>
      <c r="C9598" s="4">
        <v>121</v>
      </c>
      <c r="D9598" s="4">
        <v>445</v>
      </c>
      <c r="E9598" s="4" t="s">
        <v>861</v>
      </c>
      <c r="F9598" s="12" t="s">
        <v>922</v>
      </c>
      <c r="G9598" s="4" t="s">
        <v>2230</v>
      </c>
      <c r="H9598" s="30">
        <v>45.054999999999993</v>
      </c>
      <c r="I9598" s="4">
        <v>1.4697505457276299</v>
      </c>
      <c r="J9598" s="4" t="s">
        <v>856</v>
      </c>
      <c r="K9598" s="4" t="s">
        <v>881</v>
      </c>
      <c r="L9598" s="4">
        <v>5</v>
      </c>
      <c r="M9598" s="4" t="s">
        <v>1090</v>
      </c>
      <c r="N9598" s="4" t="s">
        <v>1474</v>
      </c>
    </row>
    <row r="9599" spans="1:14" hidden="1" x14ac:dyDescent="0.3">
      <c r="A9599" s="4" t="s">
        <v>603</v>
      </c>
      <c r="B9599" s="4">
        <v>121</v>
      </c>
      <c r="C9599" s="4">
        <v>121</v>
      </c>
      <c r="D9599" s="4">
        <v>445</v>
      </c>
      <c r="E9599" s="4" t="s">
        <v>861</v>
      </c>
      <c r="F9599" s="12" t="s">
        <v>922</v>
      </c>
      <c r="G9599" s="4" t="s">
        <v>1759</v>
      </c>
      <c r="H9599" s="30">
        <v>0.70447499999999985</v>
      </c>
      <c r="I9599" s="4">
        <v>6.592639203434926E-2</v>
      </c>
      <c r="J9599" s="4" t="s">
        <v>856</v>
      </c>
      <c r="K9599" s="4" t="s">
        <v>881</v>
      </c>
      <c r="L9599" s="4">
        <v>5</v>
      </c>
      <c r="M9599" s="4" t="s">
        <v>1090</v>
      </c>
      <c r="N9599" s="4" t="s">
        <v>1474</v>
      </c>
    </row>
    <row r="9600" spans="1:14" hidden="1" x14ac:dyDescent="0.3">
      <c r="A9600" s="4" t="s">
        <v>603</v>
      </c>
      <c r="B9600" s="4">
        <v>121</v>
      </c>
      <c r="C9600" s="4">
        <v>121</v>
      </c>
      <c r="D9600" s="4">
        <v>445</v>
      </c>
      <c r="E9600" s="4" t="s">
        <v>861</v>
      </c>
      <c r="F9600" s="12" t="s">
        <v>922</v>
      </c>
      <c r="G9600" s="4" t="s">
        <v>1760</v>
      </c>
      <c r="H9600" s="30">
        <v>8.1999999999999993</v>
      </c>
      <c r="I9600" s="4">
        <v>2.67</v>
      </c>
      <c r="J9600" s="4"/>
      <c r="K9600" s="4" t="s">
        <v>881</v>
      </c>
      <c r="L9600" s="4">
        <v>5</v>
      </c>
      <c r="M9600" s="4" t="s">
        <v>1090</v>
      </c>
      <c r="N9600" s="4" t="s">
        <v>1474</v>
      </c>
    </row>
    <row r="9601" spans="1:14" hidden="1" x14ac:dyDescent="0.3">
      <c r="A9601" s="5" t="s">
        <v>603</v>
      </c>
      <c r="B9601" s="5">
        <v>70</v>
      </c>
      <c r="C9601" s="5">
        <v>70</v>
      </c>
      <c r="D9601" s="5">
        <v>446</v>
      </c>
      <c r="E9601" s="4" t="s">
        <v>861</v>
      </c>
      <c r="F9601" s="4" t="s">
        <v>922</v>
      </c>
      <c r="G9601" s="4" t="s">
        <v>1315</v>
      </c>
      <c r="H9601" s="30">
        <v>4.7759999999999998</v>
      </c>
      <c r="I9601" s="4">
        <v>0.307</v>
      </c>
      <c r="J9601" s="4" t="s">
        <v>1343</v>
      </c>
      <c r="K9601" s="4" t="s">
        <v>881</v>
      </c>
      <c r="L9601" s="4">
        <v>5</v>
      </c>
      <c r="M9601" s="4" t="s">
        <v>1090</v>
      </c>
      <c r="N9601" s="4" t="s">
        <v>1474</v>
      </c>
    </row>
    <row r="9602" spans="1:14" hidden="1" x14ac:dyDescent="0.3">
      <c r="A9602" s="5" t="s">
        <v>603</v>
      </c>
      <c r="B9602" s="5">
        <v>70</v>
      </c>
      <c r="C9602" s="5">
        <v>70</v>
      </c>
      <c r="D9602" s="5">
        <v>446</v>
      </c>
      <c r="E9602" s="4" t="s">
        <v>861</v>
      </c>
      <c r="F9602" s="12" t="s">
        <v>922</v>
      </c>
      <c r="G9602" s="4" t="s">
        <v>963</v>
      </c>
      <c r="H9602" s="30">
        <v>0.56799999999999995</v>
      </c>
      <c r="I9602" s="4">
        <v>0.113</v>
      </c>
      <c r="J9602" s="4" t="s">
        <v>856</v>
      </c>
      <c r="K9602" s="4" t="s">
        <v>881</v>
      </c>
      <c r="L9602" s="4">
        <v>5</v>
      </c>
      <c r="M9602" s="4" t="s">
        <v>1090</v>
      </c>
      <c r="N9602" s="4" t="s">
        <v>1474</v>
      </c>
    </row>
    <row r="9603" spans="1:14" hidden="1" x14ac:dyDescent="0.3">
      <c r="A9603" s="5" t="s">
        <v>603</v>
      </c>
      <c r="B9603" s="5">
        <v>70</v>
      </c>
      <c r="C9603" s="5">
        <v>70</v>
      </c>
      <c r="D9603" s="5">
        <v>446</v>
      </c>
      <c r="E9603" s="4" t="s">
        <v>861</v>
      </c>
      <c r="F9603" s="12" t="s">
        <v>922</v>
      </c>
      <c r="G9603" s="4" t="s">
        <v>931</v>
      </c>
      <c r="H9603" s="30">
        <v>4.5593900000000005</v>
      </c>
      <c r="I9603" s="4">
        <v>0.15208416419864337</v>
      </c>
      <c r="J9603" s="4" t="s">
        <v>856</v>
      </c>
      <c r="K9603" s="4" t="s">
        <v>881</v>
      </c>
      <c r="L9603" s="4">
        <v>5</v>
      </c>
      <c r="M9603" s="4" t="s">
        <v>1090</v>
      </c>
      <c r="N9603" s="4" t="s">
        <v>1474</v>
      </c>
    </row>
    <row r="9604" spans="1:14" hidden="1" x14ac:dyDescent="0.3">
      <c r="A9604" s="5" t="s">
        <v>603</v>
      </c>
      <c r="B9604" s="5">
        <v>70</v>
      </c>
      <c r="C9604" s="5">
        <v>70</v>
      </c>
      <c r="D9604" s="5">
        <v>446</v>
      </c>
      <c r="E9604" s="4" t="s">
        <v>861</v>
      </c>
      <c r="F9604" s="4" t="s">
        <v>922</v>
      </c>
      <c r="G9604" s="4" t="s">
        <v>1476</v>
      </c>
      <c r="H9604" s="30">
        <v>3.88117</v>
      </c>
      <c r="I9604" s="4">
        <v>0.16477418866436566</v>
      </c>
      <c r="J9604" s="4" t="s">
        <v>856</v>
      </c>
      <c r="K9604" s="4" t="s">
        <v>881</v>
      </c>
      <c r="L9604" s="4">
        <v>5</v>
      </c>
      <c r="M9604" s="4" t="s">
        <v>1090</v>
      </c>
      <c r="N9604" s="4" t="s">
        <v>1474</v>
      </c>
    </row>
    <row r="9605" spans="1:14" hidden="1" x14ac:dyDescent="0.3">
      <c r="A9605" s="5" t="s">
        <v>603</v>
      </c>
      <c r="B9605" s="5">
        <v>70</v>
      </c>
      <c r="C9605" s="5">
        <v>70</v>
      </c>
      <c r="D9605" s="5">
        <v>446</v>
      </c>
      <c r="E9605" s="4" t="s">
        <v>861</v>
      </c>
      <c r="F9605" s="4" t="s">
        <v>922</v>
      </c>
      <c r="G9605" s="4" t="s">
        <v>967</v>
      </c>
      <c r="H9605" s="30">
        <v>8.5000000000000006E-2</v>
      </c>
      <c r="I9605" s="4">
        <v>5.0000000000000001E-3</v>
      </c>
      <c r="J9605" s="4" t="s">
        <v>856</v>
      </c>
      <c r="K9605" s="4" t="s">
        <v>881</v>
      </c>
      <c r="L9605" s="4">
        <v>5</v>
      </c>
      <c r="M9605" s="4" t="s">
        <v>1090</v>
      </c>
      <c r="N9605" s="4" t="s">
        <v>1474</v>
      </c>
    </row>
    <row r="9606" spans="1:14" hidden="1" x14ac:dyDescent="0.3">
      <c r="A9606" s="4" t="s">
        <v>603</v>
      </c>
      <c r="B9606" s="4">
        <v>121</v>
      </c>
      <c r="C9606" s="4">
        <v>121</v>
      </c>
      <c r="D9606" s="4">
        <v>446</v>
      </c>
      <c r="E9606" s="4" t="s">
        <v>861</v>
      </c>
      <c r="F9606" s="12" t="s">
        <v>922</v>
      </c>
      <c r="G9606" s="4" t="s">
        <v>2230</v>
      </c>
      <c r="H9606" s="30">
        <v>43.472000000000001</v>
      </c>
      <c r="I9606" s="4">
        <v>1.9741124588026906</v>
      </c>
      <c r="J9606" s="4" t="s">
        <v>856</v>
      </c>
      <c r="K9606" s="4" t="s">
        <v>881</v>
      </c>
      <c r="L9606" s="4">
        <v>5</v>
      </c>
      <c r="M9606" s="4" t="s">
        <v>1090</v>
      </c>
      <c r="N9606" s="4" t="s">
        <v>1474</v>
      </c>
    </row>
    <row r="9607" spans="1:14" hidden="1" x14ac:dyDescent="0.3">
      <c r="A9607" s="4" t="s">
        <v>603</v>
      </c>
      <c r="B9607" s="4">
        <v>121</v>
      </c>
      <c r="C9607" s="4">
        <v>121</v>
      </c>
      <c r="D9607" s="4">
        <v>446</v>
      </c>
      <c r="E9607" s="4" t="s">
        <v>861</v>
      </c>
      <c r="F9607" s="12" t="s">
        <v>922</v>
      </c>
      <c r="G9607" s="4" t="s">
        <v>1759</v>
      </c>
      <c r="H9607" s="30">
        <v>0.67822000000000016</v>
      </c>
      <c r="I9607" s="4">
        <v>3.1775985429251301E-2</v>
      </c>
      <c r="J9607" s="4" t="s">
        <v>856</v>
      </c>
      <c r="K9607" s="4" t="s">
        <v>881</v>
      </c>
      <c r="L9607" s="4">
        <v>5</v>
      </c>
      <c r="M9607" s="4" t="s">
        <v>1090</v>
      </c>
      <c r="N9607" s="4" t="s">
        <v>1474</v>
      </c>
    </row>
    <row r="9608" spans="1:14" hidden="1" x14ac:dyDescent="0.3">
      <c r="A9608" s="4" t="s">
        <v>603</v>
      </c>
      <c r="B9608" s="4">
        <v>121</v>
      </c>
      <c r="C9608" s="4">
        <v>121</v>
      </c>
      <c r="D9608" s="4">
        <v>446</v>
      </c>
      <c r="E9608" s="4" t="s">
        <v>861</v>
      </c>
      <c r="F9608" s="12" t="s">
        <v>922</v>
      </c>
      <c r="G9608" s="4" t="s">
        <v>1760</v>
      </c>
      <c r="H9608" s="30">
        <v>9.31</v>
      </c>
      <c r="I9608" s="4">
        <v>0.76</v>
      </c>
      <c r="J9608" s="4"/>
      <c r="K9608" s="4" t="s">
        <v>881</v>
      </c>
      <c r="L9608" s="4">
        <v>5</v>
      </c>
      <c r="M9608" s="4" t="s">
        <v>1090</v>
      </c>
      <c r="N9608" s="4" t="s">
        <v>1474</v>
      </c>
    </row>
    <row r="9609" spans="1:14" hidden="1" x14ac:dyDescent="0.3">
      <c r="A9609" s="5" t="s">
        <v>603</v>
      </c>
      <c r="B9609" s="5">
        <v>70</v>
      </c>
      <c r="C9609" s="5">
        <v>70</v>
      </c>
      <c r="D9609" s="5">
        <v>447</v>
      </c>
      <c r="E9609" s="4" t="s">
        <v>861</v>
      </c>
      <c r="F9609" s="4" t="s">
        <v>922</v>
      </c>
      <c r="G9609" s="4" t="s">
        <v>1315</v>
      </c>
      <c r="H9609" s="30">
        <v>4.6760000000000002</v>
      </c>
      <c r="I9609" s="4">
        <v>0.46300000000000002</v>
      </c>
      <c r="J9609" s="4" t="s">
        <v>1343</v>
      </c>
      <c r="K9609" s="4" t="s">
        <v>881</v>
      </c>
      <c r="L9609" s="4">
        <v>5</v>
      </c>
      <c r="M9609" s="4" t="s">
        <v>1090</v>
      </c>
      <c r="N9609" s="4" t="s">
        <v>1474</v>
      </c>
    </row>
    <row r="9610" spans="1:14" hidden="1" x14ac:dyDescent="0.3">
      <c r="A9610" s="5" t="s">
        <v>603</v>
      </c>
      <c r="B9610" s="5">
        <v>70</v>
      </c>
      <c r="C9610" s="5">
        <v>70</v>
      </c>
      <c r="D9610" s="5">
        <v>447</v>
      </c>
      <c r="E9610" s="4" t="s">
        <v>861</v>
      </c>
      <c r="F9610" s="12" t="s">
        <v>922</v>
      </c>
      <c r="G9610" s="4" t="s">
        <v>963</v>
      </c>
      <c r="H9610" s="30">
        <v>0.49199999999999999</v>
      </c>
      <c r="I9610" s="4">
        <v>0.10299999999999999</v>
      </c>
      <c r="J9610" s="4" t="s">
        <v>856</v>
      </c>
      <c r="K9610" s="4" t="s">
        <v>881</v>
      </c>
      <c r="L9610" s="4">
        <v>5</v>
      </c>
      <c r="M9610" s="4" t="s">
        <v>1090</v>
      </c>
      <c r="N9610" s="4" t="s">
        <v>1474</v>
      </c>
    </row>
    <row r="9611" spans="1:14" hidden="1" x14ac:dyDescent="0.3">
      <c r="A9611" s="5" t="s">
        <v>603</v>
      </c>
      <c r="B9611" s="5">
        <v>70</v>
      </c>
      <c r="C9611" s="5">
        <v>70</v>
      </c>
      <c r="D9611" s="5">
        <v>447</v>
      </c>
      <c r="E9611" s="4" t="s">
        <v>861</v>
      </c>
      <c r="F9611" s="12" t="s">
        <v>922</v>
      </c>
      <c r="G9611" s="4" t="s">
        <v>931</v>
      </c>
      <c r="H9611" s="30">
        <v>4.1808899999999998</v>
      </c>
      <c r="I9611" s="4">
        <v>0.23048317020988765</v>
      </c>
      <c r="J9611" s="4" t="s">
        <v>856</v>
      </c>
      <c r="K9611" s="4" t="s">
        <v>881</v>
      </c>
      <c r="L9611" s="4">
        <v>5</v>
      </c>
      <c r="M9611" s="4" t="s">
        <v>1090</v>
      </c>
      <c r="N9611" s="4" t="s">
        <v>1474</v>
      </c>
    </row>
    <row r="9612" spans="1:14" hidden="1" x14ac:dyDescent="0.3">
      <c r="A9612" s="5" t="s">
        <v>603</v>
      </c>
      <c r="B9612" s="5">
        <v>70</v>
      </c>
      <c r="C9612" s="5">
        <v>70</v>
      </c>
      <c r="D9612" s="5">
        <v>447</v>
      </c>
      <c r="E9612" s="4" t="s">
        <v>861</v>
      </c>
      <c r="F9612" s="4" t="s">
        <v>922</v>
      </c>
      <c r="G9612" s="4" t="s">
        <v>1476</v>
      </c>
      <c r="H9612" s="30">
        <v>3.55471</v>
      </c>
      <c r="I9612" s="4">
        <v>0.20314544481725405</v>
      </c>
      <c r="J9612" s="4" t="s">
        <v>856</v>
      </c>
      <c r="K9612" s="4" t="s">
        <v>881</v>
      </c>
      <c r="L9612" s="4">
        <v>5</v>
      </c>
      <c r="M9612" s="4" t="s">
        <v>1090</v>
      </c>
      <c r="N9612" s="4" t="s">
        <v>1474</v>
      </c>
    </row>
    <row r="9613" spans="1:14" hidden="1" x14ac:dyDescent="0.3">
      <c r="A9613" s="5" t="s">
        <v>603</v>
      </c>
      <c r="B9613" s="5">
        <v>70</v>
      </c>
      <c r="C9613" s="5">
        <v>70</v>
      </c>
      <c r="D9613" s="5">
        <v>447</v>
      </c>
      <c r="E9613" s="4" t="s">
        <v>861</v>
      </c>
      <c r="F9613" s="4" t="s">
        <v>922</v>
      </c>
      <c r="G9613" s="4" t="s">
        <v>967</v>
      </c>
      <c r="H9613" s="30">
        <v>6.2E-2</v>
      </c>
      <c r="I9613" s="4">
        <v>6.0000000000000001E-3</v>
      </c>
      <c r="J9613" s="4" t="s">
        <v>856</v>
      </c>
      <c r="K9613" s="4" t="s">
        <v>881</v>
      </c>
      <c r="L9613" s="4">
        <v>5</v>
      </c>
      <c r="M9613" s="4" t="s">
        <v>1090</v>
      </c>
      <c r="N9613" s="4" t="s">
        <v>1474</v>
      </c>
    </row>
    <row r="9614" spans="1:14" hidden="1" x14ac:dyDescent="0.3">
      <c r="A9614" s="4" t="s">
        <v>603</v>
      </c>
      <c r="B9614" s="4">
        <v>121</v>
      </c>
      <c r="C9614" s="4">
        <v>121</v>
      </c>
      <c r="D9614" s="4">
        <v>447</v>
      </c>
      <c r="E9614" s="4" t="s">
        <v>861</v>
      </c>
      <c r="F9614" s="12" t="s">
        <v>922</v>
      </c>
      <c r="G9614" s="4" t="s">
        <v>2230</v>
      </c>
      <c r="H9614" s="30">
        <v>43.914000000000001</v>
      </c>
      <c r="I9614" s="4">
        <v>3.6742182842068605</v>
      </c>
      <c r="J9614" s="4" t="s">
        <v>856</v>
      </c>
      <c r="K9614" s="4" t="s">
        <v>881</v>
      </c>
      <c r="L9614" s="4">
        <v>5</v>
      </c>
      <c r="M9614" s="4" t="s">
        <v>1090</v>
      </c>
      <c r="N9614" s="4" t="s">
        <v>1474</v>
      </c>
    </row>
    <row r="9615" spans="1:14" hidden="1" x14ac:dyDescent="0.3">
      <c r="A9615" s="4" t="s">
        <v>603</v>
      </c>
      <c r="B9615" s="4">
        <v>121</v>
      </c>
      <c r="C9615" s="4">
        <v>121</v>
      </c>
      <c r="D9615" s="4">
        <v>447</v>
      </c>
      <c r="E9615" s="4" t="s">
        <v>861</v>
      </c>
      <c r="F9615" s="12" t="s">
        <v>922</v>
      </c>
      <c r="G9615" s="4" t="s">
        <v>1759</v>
      </c>
      <c r="H9615" s="30">
        <v>0.62618000000000007</v>
      </c>
      <c r="I9615" s="4">
        <v>5.0366799580676455E-2</v>
      </c>
      <c r="J9615" s="4" t="s">
        <v>856</v>
      </c>
      <c r="K9615" s="4" t="s">
        <v>881</v>
      </c>
      <c r="L9615" s="4">
        <v>5</v>
      </c>
      <c r="M9615" s="4" t="s">
        <v>1090</v>
      </c>
      <c r="N9615" s="4" t="s">
        <v>1474</v>
      </c>
    </row>
    <row r="9616" spans="1:14" hidden="1" x14ac:dyDescent="0.3">
      <c r="A9616" s="4" t="s">
        <v>603</v>
      </c>
      <c r="B9616" s="4">
        <v>121</v>
      </c>
      <c r="C9616" s="4">
        <v>121</v>
      </c>
      <c r="D9616" s="4">
        <v>447</v>
      </c>
      <c r="E9616" s="4" t="s">
        <v>861</v>
      </c>
      <c r="F9616" s="12" t="s">
        <v>922</v>
      </c>
      <c r="G9616" s="4" t="s">
        <v>1760</v>
      </c>
      <c r="H9616" s="30">
        <v>11.83</v>
      </c>
      <c r="I9616" s="4">
        <v>0.4</v>
      </c>
      <c r="J9616" s="4"/>
      <c r="K9616" s="4" t="s">
        <v>881</v>
      </c>
      <c r="L9616" s="4">
        <v>5</v>
      </c>
      <c r="M9616" s="4" t="s">
        <v>1090</v>
      </c>
      <c r="N9616" s="4" t="s">
        <v>1474</v>
      </c>
    </row>
    <row r="9617" spans="1:14" hidden="1" x14ac:dyDescent="0.3">
      <c r="A9617" s="5" t="s">
        <v>603</v>
      </c>
      <c r="B9617" s="5">
        <v>70</v>
      </c>
      <c r="C9617" s="5">
        <v>70</v>
      </c>
      <c r="D9617" s="5">
        <v>448</v>
      </c>
      <c r="E9617" s="4" t="s">
        <v>861</v>
      </c>
      <c r="F9617" s="4" t="s">
        <v>922</v>
      </c>
      <c r="G9617" s="4" t="s">
        <v>1315</v>
      </c>
      <c r="H9617" s="30">
        <v>2.8650000000000002</v>
      </c>
      <c r="I9617" s="4">
        <v>9.6000000000000002E-2</v>
      </c>
      <c r="J9617" s="4" t="s">
        <v>1343</v>
      </c>
      <c r="K9617" s="4" t="s">
        <v>881</v>
      </c>
      <c r="L9617" s="4">
        <v>5</v>
      </c>
      <c r="M9617" s="4" t="s">
        <v>1090</v>
      </c>
      <c r="N9617" s="4" t="s">
        <v>1474</v>
      </c>
    </row>
    <row r="9618" spans="1:14" hidden="1" x14ac:dyDescent="0.3">
      <c r="A9618" s="5" t="s">
        <v>603</v>
      </c>
      <c r="B9618" s="5">
        <v>70</v>
      </c>
      <c r="C9618" s="5">
        <v>70</v>
      </c>
      <c r="D9618" s="5">
        <v>448</v>
      </c>
      <c r="E9618" s="4" t="s">
        <v>861</v>
      </c>
      <c r="F9618" s="12" t="s">
        <v>922</v>
      </c>
      <c r="G9618" s="4" t="s">
        <v>963</v>
      </c>
      <c r="H9618" s="30">
        <v>0.76</v>
      </c>
      <c r="I9618" s="4">
        <v>0.26</v>
      </c>
      <c r="J9618" s="4" t="s">
        <v>856</v>
      </c>
      <c r="K9618" s="4" t="s">
        <v>881</v>
      </c>
      <c r="L9618" s="4">
        <v>5</v>
      </c>
      <c r="M9618" s="4" t="s">
        <v>1090</v>
      </c>
      <c r="N9618" s="4" t="s">
        <v>1474</v>
      </c>
    </row>
    <row r="9619" spans="1:14" hidden="1" x14ac:dyDescent="0.3">
      <c r="A9619" s="5" t="s">
        <v>603</v>
      </c>
      <c r="B9619" s="5">
        <v>70</v>
      </c>
      <c r="C9619" s="5">
        <v>70</v>
      </c>
      <c r="D9619" s="5">
        <v>448</v>
      </c>
      <c r="E9619" s="4" t="s">
        <v>861</v>
      </c>
      <c r="F9619" s="12" t="s">
        <v>922</v>
      </c>
      <c r="G9619" s="4" t="s">
        <v>931</v>
      </c>
      <c r="H9619" s="30">
        <v>4.1234599999999997</v>
      </c>
      <c r="I9619" s="4">
        <v>6.489667171743109E-2</v>
      </c>
      <c r="J9619" s="4" t="s">
        <v>856</v>
      </c>
      <c r="K9619" s="4" t="s">
        <v>881</v>
      </c>
      <c r="L9619" s="4">
        <v>5</v>
      </c>
      <c r="M9619" s="4" t="s">
        <v>1090</v>
      </c>
      <c r="N9619" s="4" t="s">
        <v>1474</v>
      </c>
    </row>
    <row r="9620" spans="1:14" hidden="1" x14ac:dyDescent="0.3">
      <c r="A9620" s="5" t="s">
        <v>603</v>
      </c>
      <c r="B9620" s="5">
        <v>70</v>
      </c>
      <c r="C9620" s="5">
        <v>70</v>
      </c>
      <c r="D9620" s="5">
        <v>448</v>
      </c>
      <c r="E9620" s="4" t="s">
        <v>861</v>
      </c>
      <c r="F9620" s="4" t="s">
        <v>922</v>
      </c>
      <c r="G9620" s="4" t="s">
        <v>1476</v>
      </c>
      <c r="H9620" s="30">
        <v>3.6203600000000002</v>
      </c>
      <c r="I9620" s="4">
        <v>2.9836772613672416E-2</v>
      </c>
      <c r="J9620" s="4" t="s">
        <v>856</v>
      </c>
      <c r="K9620" s="4" t="s">
        <v>881</v>
      </c>
      <c r="L9620" s="4">
        <v>5</v>
      </c>
      <c r="M9620" s="4" t="s">
        <v>1090</v>
      </c>
      <c r="N9620" s="4" t="s">
        <v>1474</v>
      </c>
    </row>
    <row r="9621" spans="1:14" hidden="1" x14ac:dyDescent="0.3">
      <c r="A9621" s="5" t="s">
        <v>603</v>
      </c>
      <c r="B9621" s="5">
        <v>70</v>
      </c>
      <c r="C9621" s="5">
        <v>70</v>
      </c>
      <c r="D9621" s="5">
        <v>448</v>
      </c>
      <c r="E9621" s="4" t="s">
        <v>861</v>
      </c>
      <c r="F9621" s="4" t="s">
        <v>922</v>
      </c>
      <c r="G9621" s="4" t="s">
        <v>967</v>
      </c>
      <c r="H9621" s="30">
        <v>0.11899999999999999</v>
      </c>
      <c r="I9621" s="4">
        <v>1.2999999999999999E-2</v>
      </c>
      <c r="J9621" s="4" t="s">
        <v>856</v>
      </c>
      <c r="K9621" s="4" t="s">
        <v>881</v>
      </c>
      <c r="L9621" s="4">
        <v>5</v>
      </c>
      <c r="M9621" s="4" t="s">
        <v>1090</v>
      </c>
      <c r="N9621" s="4" t="s">
        <v>1474</v>
      </c>
    </row>
    <row r="9622" spans="1:14" hidden="1" x14ac:dyDescent="0.3">
      <c r="A9622" s="4" t="s">
        <v>603</v>
      </c>
      <c r="B9622" s="4">
        <v>121</v>
      </c>
      <c r="C9622" s="4">
        <v>121</v>
      </c>
      <c r="D9622" s="4">
        <v>448</v>
      </c>
      <c r="E9622" s="4" t="s">
        <v>861</v>
      </c>
      <c r="F9622" s="12" t="s">
        <v>922</v>
      </c>
      <c r="G9622" s="4" t="s">
        <v>2230</v>
      </c>
      <c r="H9622" s="30">
        <v>61.724000000000004</v>
      </c>
      <c r="I9622" s="4">
        <v>1.2665622764001785</v>
      </c>
      <c r="J9622" s="4" t="s">
        <v>856</v>
      </c>
      <c r="K9622" s="4" t="s">
        <v>881</v>
      </c>
      <c r="L9622" s="4">
        <v>5</v>
      </c>
      <c r="M9622" s="4" t="s">
        <v>1090</v>
      </c>
      <c r="N9622" s="4" t="s">
        <v>1474</v>
      </c>
    </row>
    <row r="9623" spans="1:14" hidden="1" x14ac:dyDescent="0.3">
      <c r="A9623" s="4" t="s">
        <v>603</v>
      </c>
      <c r="B9623" s="4">
        <v>121</v>
      </c>
      <c r="C9623" s="4">
        <v>121</v>
      </c>
      <c r="D9623" s="4">
        <v>448</v>
      </c>
      <c r="E9623" s="4" t="s">
        <v>861</v>
      </c>
      <c r="F9623" s="12" t="s">
        <v>922</v>
      </c>
      <c r="G9623" s="4" t="s">
        <v>1759</v>
      </c>
      <c r="H9623" s="30">
        <v>0.50309999999999988</v>
      </c>
      <c r="I9623" s="4">
        <v>5.2236170418590237E-2</v>
      </c>
      <c r="J9623" s="4" t="s">
        <v>856</v>
      </c>
      <c r="K9623" s="4" t="s">
        <v>881</v>
      </c>
      <c r="L9623" s="4">
        <v>5</v>
      </c>
      <c r="M9623" s="4" t="s">
        <v>1090</v>
      </c>
      <c r="N9623" s="4" t="s">
        <v>1474</v>
      </c>
    </row>
    <row r="9624" spans="1:14" hidden="1" x14ac:dyDescent="0.3">
      <c r="A9624" s="4" t="s">
        <v>603</v>
      </c>
      <c r="B9624" s="4">
        <v>121</v>
      </c>
      <c r="C9624" s="4">
        <v>121</v>
      </c>
      <c r="D9624" s="4">
        <v>448</v>
      </c>
      <c r="E9624" s="4" t="s">
        <v>861</v>
      </c>
      <c r="F9624" s="12" t="s">
        <v>922</v>
      </c>
      <c r="G9624" s="4" t="s">
        <v>1760</v>
      </c>
      <c r="H9624" s="30">
        <v>4.95</v>
      </c>
      <c r="I9624" s="4">
        <v>0.3</v>
      </c>
      <c r="J9624" s="4"/>
      <c r="K9624" s="4" t="s">
        <v>881</v>
      </c>
      <c r="L9624" s="4">
        <v>5</v>
      </c>
      <c r="M9624" s="4" t="s">
        <v>1090</v>
      </c>
      <c r="N9624" s="4" t="s">
        <v>1474</v>
      </c>
    </row>
    <row r="9625" spans="1:14" hidden="1" x14ac:dyDescent="0.3">
      <c r="A9625" s="5" t="s">
        <v>603</v>
      </c>
      <c r="B9625" s="5">
        <v>70</v>
      </c>
      <c r="C9625" s="5">
        <v>70</v>
      </c>
      <c r="D9625" s="5">
        <v>449</v>
      </c>
      <c r="E9625" s="4" t="s">
        <v>861</v>
      </c>
      <c r="F9625" s="4" t="s">
        <v>922</v>
      </c>
      <c r="G9625" s="4" t="s">
        <v>1315</v>
      </c>
      <c r="H9625" s="30">
        <v>2.6469999999999998</v>
      </c>
      <c r="I9625" s="4">
        <v>9.4E-2</v>
      </c>
      <c r="J9625" s="4" t="s">
        <v>1343</v>
      </c>
      <c r="K9625" s="4" t="s">
        <v>881</v>
      </c>
      <c r="L9625" s="4">
        <v>5</v>
      </c>
      <c r="M9625" s="4" t="s">
        <v>1090</v>
      </c>
      <c r="N9625" s="4" t="s">
        <v>1474</v>
      </c>
    </row>
    <row r="9626" spans="1:14" hidden="1" x14ac:dyDescent="0.3">
      <c r="A9626" s="5" t="s">
        <v>603</v>
      </c>
      <c r="B9626" s="5">
        <v>70</v>
      </c>
      <c r="C9626" s="5">
        <v>70</v>
      </c>
      <c r="D9626" s="5">
        <v>449</v>
      </c>
      <c r="E9626" s="4" t="s">
        <v>861</v>
      </c>
      <c r="F9626" s="12" t="s">
        <v>922</v>
      </c>
      <c r="G9626" s="4" t="s">
        <v>963</v>
      </c>
      <c r="H9626" s="30">
        <v>0.50600000000000001</v>
      </c>
      <c r="I9626" s="4">
        <v>0.20399999999999999</v>
      </c>
      <c r="J9626" s="4" t="s">
        <v>856</v>
      </c>
      <c r="K9626" s="4" t="s">
        <v>881</v>
      </c>
      <c r="L9626" s="4">
        <v>5</v>
      </c>
      <c r="M9626" s="4" t="s">
        <v>1090</v>
      </c>
      <c r="N9626" s="4" t="s">
        <v>1474</v>
      </c>
    </row>
    <row r="9627" spans="1:14" hidden="1" x14ac:dyDescent="0.3">
      <c r="A9627" s="5" t="s">
        <v>603</v>
      </c>
      <c r="B9627" s="5">
        <v>70</v>
      </c>
      <c r="C9627" s="5">
        <v>70</v>
      </c>
      <c r="D9627" s="5">
        <v>449</v>
      </c>
      <c r="E9627" s="4" t="s">
        <v>861</v>
      </c>
      <c r="F9627" s="12" t="s">
        <v>922</v>
      </c>
      <c r="G9627" s="4" t="s">
        <v>931</v>
      </c>
      <c r="H9627" s="30">
        <v>4.1548099999999994</v>
      </c>
      <c r="I9627" s="4">
        <v>9.0860108133327816E-2</v>
      </c>
      <c r="J9627" s="4" t="s">
        <v>856</v>
      </c>
      <c r="K9627" s="4" t="s">
        <v>881</v>
      </c>
      <c r="L9627" s="4">
        <v>5</v>
      </c>
      <c r="M9627" s="4" t="s">
        <v>1090</v>
      </c>
      <c r="N9627" s="4" t="s">
        <v>1474</v>
      </c>
    </row>
    <row r="9628" spans="1:14" hidden="1" x14ac:dyDescent="0.3">
      <c r="A9628" s="5" t="s">
        <v>603</v>
      </c>
      <c r="B9628" s="5">
        <v>70</v>
      </c>
      <c r="C9628" s="5">
        <v>70</v>
      </c>
      <c r="D9628" s="5">
        <v>449</v>
      </c>
      <c r="E9628" s="4" t="s">
        <v>861</v>
      </c>
      <c r="F9628" s="4" t="s">
        <v>922</v>
      </c>
      <c r="G9628" s="4" t="s">
        <v>1476</v>
      </c>
      <c r="H9628" s="30">
        <v>3.6014400000000002</v>
      </c>
      <c r="I9628" s="4">
        <v>0.11421379842208215</v>
      </c>
      <c r="J9628" s="4" t="s">
        <v>856</v>
      </c>
      <c r="K9628" s="4" t="s">
        <v>881</v>
      </c>
      <c r="L9628" s="4">
        <v>5</v>
      </c>
      <c r="M9628" s="4" t="s">
        <v>1090</v>
      </c>
      <c r="N9628" s="4" t="s">
        <v>1474</v>
      </c>
    </row>
    <row r="9629" spans="1:14" hidden="1" x14ac:dyDescent="0.3">
      <c r="A9629" s="5" t="s">
        <v>603</v>
      </c>
      <c r="B9629" s="5">
        <v>70</v>
      </c>
      <c r="C9629" s="5">
        <v>70</v>
      </c>
      <c r="D9629" s="5">
        <v>449</v>
      </c>
      <c r="E9629" s="4" t="s">
        <v>861</v>
      </c>
      <c r="F9629" s="4" t="s">
        <v>922</v>
      </c>
      <c r="G9629" s="4" t="s">
        <v>967</v>
      </c>
      <c r="H9629" s="30">
        <v>0.11899999999999999</v>
      </c>
      <c r="I9629" s="4">
        <v>7.0000000000000001E-3</v>
      </c>
      <c r="J9629" s="4" t="s">
        <v>856</v>
      </c>
      <c r="K9629" s="4" t="s">
        <v>881</v>
      </c>
      <c r="L9629" s="4">
        <v>5</v>
      </c>
      <c r="M9629" s="4" t="s">
        <v>1090</v>
      </c>
      <c r="N9629" s="4" t="s">
        <v>1474</v>
      </c>
    </row>
    <row r="9630" spans="1:14" hidden="1" x14ac:dyDescent="0.3">
      <c r="A9630" s="4" t="s">
        <v>603</v>
      </c>
      <c r="B9630" s="4">
        <v>121</v>
      </c>
      <c r="C9630" s="4">
        <v>121</v>
      </c>
      <c r="D9630" s="4">
        <v>449</v>
      </c>
      <c r="E9630" s="4" t="s">
        <v>861</v>
      </c>
      <c r="F9630" s="12" t="s">
        <v>922</v>
      </c>
      <c r="G9630" s="4" t="s">
        <v>2230</v>
      </c>
      <c r="H9630" s="30">
        <v>64.311999999999998</v>
      </c>
      <c r="I9630" s="4">
        <v>1.5122235284507359</v>
      </c>
      <c r="J9630" s="4" t="s">
        <v>856</v>
      </c>
      <c r="K9630" s="4" t="s">
        <v>881</v>
      </c>
      <c r="L9630" s="4">
        <v>5</v>
      </c>
      <c r="M9630" s="4" t="s">
        <v>1090</v>
      </c>
      <c r="N9630" s="4" t="s">
        <v>1474</v>
      </c>
    </row>
    <row r="9631" spans="1:14" hidden="1" x14ac:dyDescent="0.3">
      <c r="A9631" s="4" t="s">
        <v>603</v>
      </c>
      <c r="B9631" s="4">
        <v>121</v>
      </c>
      <c r="C9631" s="4">
        <v>121</v>
      </c>
      <c r="D9631" s="4">
        <v>449</v>
      </c>
      <c r="E9631" s="4" t="s">
        <v>861</v>
      </c>
      <c r="F9631" s="12" t="s">
        <v>922</v>
      </c>
      <c r="G9631" s="4" t="s">
        <v>1759</v>
      </c>
      <c r="H9631" s="30">
        <v>0.55336999999999992</v>
      </c>
      <c r="I9631" s="4">
        <v>2.8659086691658335E-2</v>
      </c>
      <c r="J9631" s="4" t="s">
        <v>856</v>
      </c>
      <c r="K9631" s="4" t="s">
        <v>881</v>
      </c>
      <c r="L9631" s="4">
        <v>5</v>
      </c>
      <c r="M9631" s="4" t="s">
        <v>1090</v>
      </c>
      <c r="N9631" s="4" t="s">
        <v>1474</v>
      </c>
    </row>
    <row r="9632" spans="1:14" hidden="1" x14ac:dyDescent="0.3">
      <c r="A9632" s="4" t="s">
        <v>603</v>
      </c>
      <c r="B9632" s="4">
        <v>121</v>
      </c>
      <c r="C9632" s="4">
        <v>121</v>
      </c>
      <c r="D9632" s="4">
        <v>449</v>
      </c>
      <c r="E9632" s="4" t="s">
        <v>861</v>
      </c>
      <c r="F9632" s="12" t="s">
        <v>922</v>
      </c>
      <c r="G9632" s="4" t="s">
        <v>1760</v>
      </c>
      <c r="H9632" s="30">
        <v>5.43</v>
      </c>
      <c r="I9632" s="4">
        <v>0.28999999999999998</v>
      </c>
      <c r="J9632" s="4"/>
      <c r="K9632" s="4" t="s">
        <v>881</v>
      </c>
      <c r="L9632" s="4">
        <v>5</v>
      </c>
      <c r="M9632" s="4" t="s">
        <v>1090</v>
      </c>
      <c r="N9632" s="4" t="s">
        <v>1474</v>
      </c>
    </row>
    <row r="9633" spans="1:14" hidden="1" x14ac:dyDescent="0.3">
      <c r="A9633" s="5" t="s">
        <v>603</v>
      </c>
      <c r="B9633" s="5">
        <v>70</v>
      </c>
      <c r="C9633" s="5">
        <v>70</v>
      </c>
      <c r="D9633" s="5">
        <v>450</v>
      </c>
      <c r="E9633" s="4" t="s">
        <v>861</v>
      </c>
      <c r="F9633" s="4" t="s">
        <v>922</v>
      </c>
      <c r="G9633" s="4" t="s">
        <v>1315</v>
      </c>
      <c r="H9633" s="30">
        <v>2.7250000000000001</v>
      </c>
      <c r="I9633" s="4">
        <v>8.1000000000000003E-2</v>
      </c>
      <c r="J9633" s="4" t="s">
        <v>1343</v>
      </c>
      <c r="K9633" s="4" t="s">
        <v>881</v>
      </c>
      <c r="L9633" s="4">
        <v>5</v>
      </c>
      <c r="M9633" s="4" t="s">
        <v>1090</v>
      </c>
      <c r="N9633" s="4" t="s">
        <v>1474</v>
      </c>
    </row>
    <row r="9634" spans="1:14" hidden="1" x14ac:dyDescent="0.3">
      <c r="A9634" s="5" t="s">
        <v>603</v>
      </c>
      <c r="B9634" s="5">
        <v>70</v>
      </c>
      <c r="C9634" s="5">
        <v>70</v>
      </c>
      <c r="D9634" s="5">
        <v>450</v>
      </c>
      <c r="E9634" s="4" t="s">
        <v>861</v>
      </c>
      <c r="F9634" s="12" t="s">
        <v>922</v>
      </c>
      <c r="G9634" s="4" t="s">
        <v>963</v>
      </c>
      <c r="H9634" s="30">
        <v>0.47599999999999998</v>
      </c>
      <c r="I9634" s="4">
        <v>0.154</v>
      </c>
      <c r="J9634" s="4" t="s">
        <v>856</v>
      </c>
      <c r="K9634" s="4" t="s">
        <v>881</v>
      </c>
      <c r="L9634" s="4">
        <v>5</v>
      </c>
      <c r="M9634" s="4" t="s">
        <v>1090</v>
      </c>
      <c r="N9634" s="4" t="s">
        <v>1474</v>
      </c>
    </row>
    <row r="9635" spans="1:14" hidden="1" x14ac:dyDescent="0.3">
      <c r="A9635" s="5" t="s">
        <v>603</v>
      </c>
      <c r="B9635" s="5">
        <v>70</v>
      </c>
      <c r="C9635" s="5">
        <v>70</v>
      </c>
      <c r="D9635" s="5">
        <v>450</v>
      </c>
      <c r="E9635" s="4" t="s">
        <v>861</v>
      </c>
      <c r="F9635" s="12" t="s">
        <v>922</v>
      </c>
      <c r="G9635" s="4" t="s">
        <v>931</v>
      </c>
      <c r="H9635" s="30">
        <v>3.7351900000000002</v>
      </c>
      <c r="I9635" s="4">
        <v>0.13397164532094102</v>
      </c>
      <c r="J9635" s="4" t="s">
        <v>856</v>
      </c>
      <c r="K9635" s="4" t="s">
        <v>881</v>
      </c>
      <c r="L9635" s="4">
        <v>5</v>
      </c>
      <c r="M9635" s="4" t="s">
        <v>1090</v>
      </c>
      <c r="N9635" s="4" t="s">
        <v>1474</v>
      </c>
    </row>
    <row r="9636" spans="1:14" hidden="1" x14ac:dyDescent="0.3">
      <c r="A9636" s="5" t="s">
        <v>603</v>
      </c>
      <c r="B9636" s="5">
        <v>70</v>
      </c>
      <c r="C9636" s="5">
        <v>70</v>
      </c>
      <c r="D9636" s="5">
        <v>450</v>
      </c>
      <c r="E9636" s="4" t="s">
        <v>861</v>
      </c>
      <c r="F9636" s="4" t="s">
        <v>922</v>
      </c>
      <c r="G9636" s="4" t="s">
        <v>1476</v>
      </c>
      <c r="H9636" s="30">
        <v>3.2526399999999995</v>
      </c>
      <c r="I9636" s="4">
        <v>0.11928775293381948</v>
      </c>
      <c r="J9636" s="4" t="s">
        <v>856</v>
      </c>
      <c r="K9636" s="4" t="s">
        <v>881</v>
      </c>
      <c r="L9636" s="4">
        <v>5</v>
      </c>
      <c r="M9636" s="4" t="s">
        <v>1090</v>
      </c>
      <c r="N9636" s="4" t="s">
        <v>1474</v>
      </c>
    </row>
    <row r="9637" spans="1:14" hidden="1" x14ac:dyDescent="0.3">
      <c r="A9637" s="5" t="s">
        <v>603</v>
      </c>
      <c r="B9637" s="5">
        <v>70</v>
      </c>
      <c r="C9637" s="5">
        <v>70</v>
      </c>
      <c r="D9637" s="5">
        <v>450</v>
      </c>
      <c r="E9637" s="4" t="s">
        <v>861</v>
      </c>
      <c r="F9637" s="4" t="s">
        <v>922</v>
      </c>
      <c r="G9637" s="4" t="s">
        <v>967</v>
      </c>
      <c r="H9637" s="30">
        <v>6.4000000000000001E-2</v>
      </c>
      <c r="I9637" s="4">
        <v>6.0000000000000001E-3</v>
      </c>
      <c r="J9637" s="4" t="s">
        <v>856</v>
      </c>
      <c r="K9637" s="4" t="s">
        <v>881</v>
      </c>
      <c r="L9637" s="4">
        <v>5</v>
      </c>
      <c r="M9637" s="4" t="s">
        <v>1090</v>
      </c>
      <c r="N9637" s="4" t="s">
        <v>1474</v>
      </c>
    </row>
    <row r="9638" spans="1:14" hidden="1" x14ac:dyDescent="0.3">
      <c r="A9638" s="4" t="s">
        <v>603</v>
      </c>
      <c r="B9638" s="4">
        <v>121</v>
      </c>
      <c r="C9638" s="4">
        <v>121</v>
      </c>
      <c r="D9638" s="4">
        <v>450</v>
      </c>
      <c r="E9638" s="4" t="s">
        <v>861</v>
      </c>
      <c r="F9638" s="12" t="s">
        <v>922</v>
      </c>
      <c r="G9638" s="4" t="s">
        <v>2230</v>
      </c>
      <c r="H9638" s="30">
        <v>63.181999999999995</v>
      </c>
      <c r="I9638" s="4">
        <v>1.1990287736330592</v>
      </c>
      <c r="J9638" s="4" t="s">
        <v>856</v>
      </c>
      <c r="K9638" s="4" t="s">
        <v>881</v>
      </c>
      <c r="L9638" s="4">
        <v>5</v>
      </c>
      <c r="M9638" s="4" t="s">
        <v>1090</v>
      </c>
      <c r="N9638" s="4" t="s">
        <v>1474</v>
      </c>
    </row>
    <row r="9639" spans="1:14" hidden="1" x14ac:dyDescent="0.3">
      <c r="A9639" s="4" t="s">
        <v>603</v>
      </c>
      <c r="B9639" s="4">
        <v>121</v>
      </c>
      <c r="C9639" s="4">
        <v>121</v>
      </c>
      <c r="D9639" s="4">
        <v>450</v>
      </c>
      <c r="E9639" s="4" t="s">
        <v>861</v>
      </c>
      <c r="F9639" s="12" t="s">
        <v>922</v>
      </c>
      <c r="G9639" s="4" t="s">
        <v>1759</v>
      </c>
      <c r="H9639" s="30">
        <v>0.48255000000000009</v>
      </c>
      <c r="I9639" s="4">
        <v>5.622075906638007E-2</v>
      </c>
      <c r="J9639" s="4" t="s">
        <v>856</v>
      </c>
      <c r="K9639" s="4" t="s">
        <v>881</v>
      </c>
      <c r="L9639" s="4">
        <v>5</v>
      </c>
      <c r="M9639" s="4" t="s">
        <v>1090</v>
      </c>
      <c r="N9639" s="4" t="s">
        <v>1474</v>
      </c>
    </row>
    <row r="9640" spans="1:14" hidden="1" x14ac:dyDescent="0.3">
      <c r="A9640" s="4" t="s">
        <v>603</v>
      </c>
      <c r="B9640" s="4">
        <v>121</v>
      </c>
      <c r="C9640" s="4">
        <v>121</v>
      </c>
      <c r="D9640" s="4">
        <v>450</v>
      </c>
      <c r="E9640" s="4" t="s">
        <v>861</v>
      </c>
      <c r="F9640" s="12" t="s">
        <v>922</v>
      </c>
      <c r="G9640" s="4" t="s">
        <v>1760</v>
      </c>
      <c r="H9640" s="30">
        <v>8.8699999999999992</v>
      </c>
      <c r="I9640" s="4">
        <v>1.03</v>
      </c>
      <c r="J9640" s="4"/>
      <c r="K9640" s="4" t="s">
        <v>881</v>
      </c>
      <c r="L9640" s="4">
        <v>5</v>
      </c>
      <c r="M9640" s="4" t="s">
        <v>1090</v>
      </c>
      <c r="N9640" s="4" t="s">
        <v>1474</v>
      </c>
    </row>
    <row r="9641" spans="1:14" hidden="1" x14ac:dyDescent="0.3">
      <c r="A9641" s="5" t="s">
        <v>603</v>
      </c>
      <c r="B9641" s="5">
        <v>70</v>
      </c>
      <c r="C9641" s="5">
        <v>70</v>
      </c>
      <c r="D9641" s="5">
        <v>451</v>
      </c>
      <c r="E9641" s="4" t="s">
        <v>861</v>
      </c>
      <c r="F9641" s="4" t="s">
        <v>922</v>
      </c>
      <c r="G9641" s="4" t="s">
        <v>1315</v>
      </c>
      <c r="H9641" s="30">
        <v>2.6789999999999998</v>
      </c>
      <c r="I9641" s="4">
        <v>3.3000000000000002E-2</v>
      </c>
      <c r="J9641" s="4" t="s">
        <v>1343</v>
      </c>
      <c r="K9641" s="4" t="s">
        <v>881</v>
      </c>
      <c r="L9641" s="4">
        <v>5</v>
      </c>
      <c r="M9641" s="4" t="s">
        <v>1090</v>
      </c>
      <c r="N9641" s="4" t="s">
        <v>1474</v>
      </c>
    </row>
    <row r="9642" spans="1:14" hidden="1" x14ac:dyDescent="0.3">
      <c r="A9642" s="5" t="s">
        <v>603</v>
      </c>
      <c r="B9642" s="5">
        <v>70</v>
      </c>
      <c r="C9642" s="5">
        <v>70</v>
      </c>
      <c r="D9642" s="5">
        <v>451</v>
      </c>
      <c r="E9642" s="4" t="s">
        <v>861</v>
      </c>
      <c r="F9642" s="12" t="s">
        <v>922</v>
      </c>
      <c r="G9642" s="4" t="s">
        <v>963</v>
      </c>
      <c r="H9642" s="30">
        <v>0.752</v>
      </c>
      <c r="I9642" s="4">
        <v>0.39900000000000002</v>
      </c>
      <c r="J9642" s="4" t="s">
        <v>856</v>
      </c>
      <c r="K9642" s="4" t="s">
        <v>881</v>
      </c>
      <c r="L9642" s="4">
        <v>5</v>
      </c>
      <c r="M9642" s="4" t="s">
        <v>1090</v>
      </c>
      <c r="N9642" s="4" t="s">
        <v>1474</v>
      </c>
    </row>
    <row r="9643" spans="1:14" hidden="1" x14ac:dyDescent="0.3">
      <c r="A9643" s="5" t="s">
        <v>603</v>
      </c>
      <c r="B9643" s="5">
        <v>70</v>
      </c>
      <c r="C9643" s="5">
        <v>70</v>
      </c>
      <c r="D9643" s="5">
        <v>451</v>
      </c>
      <c r="E9643" s="4" t="s">
        <v>861</v>
      </c>
      <c r="F9643" s="12" t="s">
        <v>922</v>
      </c>
      <c r="G9643" s="4" t="s">
        <v>931</v>
      </c>
      <c r="H9643" s="30">
        <v>4.0199499999999997</v>
      </c>
      <c r="I9643" s="4">
        <v>0.19906167699986863</v>
      </c>
      <c r="J9643" s="4" t="s">
        <v>856</v>
      </c>
      <c r="K9643" s="4" t="s">
        <v>881</v>
      </c>
      <c r="L9643" s="4">
        <v>5</v>
      </c>
      <c r="M9643" s="4" t="s">
        <v>1090</v>
      </c>
      <c r="N9643" s="4" t="s">
        <v>1474</v>
      </c>
    </row>
    <row r="9644" spans="1:14" hidden="1" x14ac:dyDescent="0.3">
      <c r="A9644" s="5" t="s">
        <v>603</v>
      </c>
      <c r="B9644" s="5">
        <v>70</v>
      </c>
      <c r="C9644" s="5">
        <v>70</v>
      </c>
      <c r="D9644" s="5">
        <v>451</v>
      </c>
      <c r="E9644" s="4" t="s">
        <v>861</v>
      </c>
      <c r="F9644" s="4" t="s">
        <v>922</v>
      </c>
      <c r="G9644" s="4" t="s">
        <v>1476</v>
      </c>
      <c r="H9644" s="30">
        <v>3.4832900000000002</v>
      </c>
      <c r="I9644" s="4">
        <v>0.17832925447048792</v>
      </c>
      <c r="J9644" s="4" t="s">
        <v>856</v>
      </c>
      <c r="K9644" s="4" t="s">
        <v>881</v>
      </c>
      <c r="L9644" s="4">
        <v>5</v>
      </c>
      <c r="M9644" s="4" t="s">
        <v>1090</v>
      </c>
      <c r="N9644" s="4" t="s">
        <v>1474</v>
      </c>
    </row>
    <row r="9645" spans="1:14" hidden="1" x14ac:dyDescent="0.3">
      <c r="A9645" s="5" t="s">
        <v>603</v>
      </c>
      <c r="B9645" s="5">
        <v>70</v>
      </c>
      <c r="C9645" s="5">
        <v>70</v>
      </c>
      <c r="D9645" s="5">
        <v>451</v>
      </c>
      <c r="E9645" s="4" t="s">
        <v>861</v>
      </c>
      <c r="F9645" s="4" t="s">
        <v>922</v>
      </c>
      <c r="G9645" s="4" t="s">
        <v>967</v>
      </c>
      <c r="H9645" s="30">
        <v>6.2E-2</v>
      </c>
      <c r="I9645" s="4">
        <v>1.7999999999999999E-2</v>
      </c>
      <c r="J9645" s="4" t="s">
        <v>856</v>
      </c>
      <c r="K9645" s="4" t="s">
        <v>881</v>
      </c>
      <c r="L9645" s="4">
        <v>5</v>
      </c>
      <c r="M9645" s="4" t="s">
        <v>1090</v>
      </c>
      <c r="N9645" s="4" t="s">
        <v>1474</v>
      </c>
    </row>
    <row r="9646" spans="1:14" hidden="1" x14ac:dyDescent="0.3">
      <c r="A9646" s="4" t="s">
        <v>603</v>
      </c>
      <c r="B9646" s="4">
        <v>121</v>
      </c>
      <c r="C9646" s="4">
        <v>121</v>
      </c>
      <c r="D9646" s="4">
        <v>451</v>
      </c>
      <c r="E9646" s="4" t="s">
        <v>861</v>
      </c>
      <c r="F9646" s="12" t="s">
        <v>922</v>
      </c>
      <c r="G9646" s="4" t="s">
        <v>2230</v>
      </c>
      <c r="H9646" s="30">
        <v>63.684000000000005</v>
      </c>
      <c r="I9646" s="4">
        <v>0.62424354221729883</v>
      </c>
      <c r="J9646" s="4" t="s">
        <v>856</v>
      </c>
      <c r="K9646" s="4" t="s">
        <v>881</v>
      </c>
      <c r="L9646" s="4">
        <v>5</v>
      </c>
      <c r="M9646" s="4" t="s">
        <v>1090</v>
      </c>
      <c r="N9646" s="4" t="s">
        <v>1474</v>
      </c>
    </row>
    <row r="9647" spans="1:14" hidden="1" x14ac:dyDescent="0.3">
      <c r="A9647" s="4" t="s">
        <v>603</v>
      </c>
      <c r="B9647" s="4">
        <v>121</v>
      </c>
      <c r="C9647" s="4">
        <v>121</v>
      </c>
      <c r="D9647" s="4">
        <v>451</v>
      </c>
      <c r="E9647" s="4" t="s">
        <v>861</v>
      </c>
      <c r="F9647" s="12" t="s">
        <v>922</v>
      </c>
      <c r="G9647" s="4" t="s">
        <v>1759</v>
      </c>
      <c r="H9647" s="30">
        <v>0.53666000000000014</v>
      </c>
      <c r="I9647" s="4">
        <v>5.2548232605864172E-2</v>
      </c>
      <c r="J9647" s="4" t="s">
        <v>856</v>
      </c>
      <c r="K9647" s="4" t="s">
        <v>881</v>
      </c>
      <c r="L9647" s="4">
        <v>5</v>
      </c>
      <c r="M9647" s="4" t="s">
        <v>1090</v>
      </c>
      <c r="N9647" s="4" t="s">
        <v>1474</v>
      </c>
    </row>
    <row r="9648" spans="1:14" hidden="1" x14ac:dyDescent="0.3">
      <c r="A9648" s="4" t="s">
        <v>603</v>
      </c>
      <c r="B9648" s="4">
        <v>121</v>
      </c>
      <c r="C9648" s="4">
        <v>121</v>
      </c>
      <c r="D9648" s="4">
        <v>451</v>
      </c>
      <c r="E9648" s="4" t="s">
        <v>861</v>
      </c>
      <c r="F9648" s="12" t="s">
        <v>922</v>
      </c>
      <c r="G9648" s="4" t="s">
        <v>1760</v>
      </c>
      <c r="H9648" s="30">
        <v>10.75</v>
      </c>
      <c r="I9648" s="4">
        <v>2.69</v>
      </c>
      <c r="J9648" s="4"/>
      <c r="K9648" s="4" t="s">
        <v>881</v>
      </c>
      <c r="L9648" s="4">
        <v>5</v>
      </c>
      <c r="M9648" s="4" t="s">
        <v>1090</v>
      </c>
      <c r="N9648" s="4" t="s">
        <v>1474</v>
      </c>
    </row>
    <row r="9649" spans="1:14" hidden="1" x14ac:dyDescent="0.3">
      <c r="A9649" s="5" t="s">
        <v>603</v>
      </c>
      <c r="B9649" s="5">
        <v>70</v>
      </c>
      <c r="C9649" s="5">
        <v>70</v>
      </c>
      <c r="D9649" s="5">
        <v>452</v>
      </c>
      <c r="E9649" s="4" t="s">
        <v>861</v>
      </c>
      <c r="F9649" s="4" t="s">
        <v>922</v>
      </c>
      <c r="G9649" s="4" t="s">
        <v>1315</v>
      </c>
      <c r="H9649" s="30">
        <v>2.673</v>
      </c>
      <c r="I9649" s="4">
        <v>0.1</v>
      </c>
      <c r="J9649" s="4" t="s">
        <v>1343</v>
      </c>
      <c r="K9649" s="4" t="s">
        <v>881</v>
      </c>
      <c r="L9649" s="4">
        <v>5</v>
      </c>
      <c r="M9649" s="4" t="s">
        <v>1090</v>
      </c>
      <c r="N9649" s="4" t="s">
        <v>1474</v>
      </c>
    </row>
    <row r="9650" spans="1:14" hidden="1" x14ac:dyDescent="0.3">
      <c r="A9650" s="5" t="s">
        <v>603</v>
      </c>
      <c r="B9650" s="5">
        <v>70</v>
      </c>
      <c r="C9650" s="5">
        <v>70</v>
      </c>
      <c r="D9650" s="5">
        <v>452</v>
      </c>
      <c r="E9650" s="4" t="s">
        <v>861</v>
      </c>
      <c r="F9650" s="12" t="s">
        <v>922</v>
      </c>
      <c r="G9650" s="4" t="s">
        <v>963</v>
      </c>
      <c r="H9650" s="30">
        <v>0.71599999999999997</v>
      </c>
      <c r="I9650" s="4">
        <v>0.372</v>
      </c>
      <c r="J9650" s="4" t="s">
        <v>856</v>
      </c>
      <c r="K9650" s="4" t="s">
        <v>881</v>
      </c>
      <c r="L9650" s="4">
        <v>5</v>
      </c>
      <c r="M9650" s="4" t="s">
        <v>1090</v>
      </c>
      <c r="N9650" s="4" t="s">
        <v>1474</v>
      </c>
    </row>
    <row r="9651" spans="1:14" hidden="1" x14ac:dyDescent="0.3">
      <c r="A9651" s="5" t="s">
        <v>603</v>
      </c>
      <c r="B9651" s="5">
        <v>70</v>
      </c>
      <c r="C9651" s="5">
        <v>70</v>
      </c>
      <c r="D9651" s="5">
        <v>452</v>
      </c>
      <c r="E9651" s="4" t="s">
        <v>861</v>
      </c>
      <c r="F9651" s="12" t="s">
        <v>922</v>
      </c>
      <c r="G9651" s="4" t="s">
        <v>931</v>
      </c>
      <c r="H9651" s="30">
        <v>4.1723899999999992</v>
      </c>
      <c r="I9651" s="4">
        <v>0.19345686340887455</v>
      </c>
      <c r="J9651" s="4" t="s">
        <v>856</v>
      </c>
      <c r="K9651" s="4" t="s">
        <v>881</v>
      </c>
      <c r="L9651" s="4">
        <v>5</v>
      </c>
      <c r="M9651" s="4" t="s">
        <v>1090</v>
      </c>
      <c r="N9651" s="4" t="s">
        <v>1474</v>
      </c>
    </row>
    <row r="9652" spans="1:14" hidden="1" x14ac:dyDescent="0.3">
      <c r="A9652" s="5" t="s">
        <v>603</v>
      </c>
      <c r="B9652" s="5">
        <v>70</v>
      </c>
      <c r="C9652" s="5">
        <v>70</v>
      </c>
      <c r="D9652" s="5">
        <v>452</v>
      </c>
      <c r="E9652" s="4" t="s">
        <v>861</v>
      </c>
      <c r="F9652" s="4" t="s">
        <v>922</v>
      </c>
      <c r="G9652" s="4" t="s">
        <v>1476</v>
      </c>
      <c r="H9652" s="30">
        <v>3.5265599999999999</v>
      </c>
      <c r="I9652" s="4">
        <v>0.1717497066955283</v>
      </c>
      <c r="J9652" s="4" t="s">
        <v>856</v>
      </c>
      <c r="K9652" s="4" t="s">
        <v>881</v>
      </c>
      <c r="L9652" s="4">
        <v>5</v>
      </c>
      <c r="M9652" s="4" t="s">
        <v>1090</v>
      </c>
      <c r="N9652" s="4" t="s">
        <v>1474</v>
      </c>
    </row>
    <row r="9653" spans="1:14" hidden="1" x14ac:dyDescent="0.3">
      <c r="A9653" s="5" t="s">
        <v>603</v>
      </c>
      <c r="B9653" s="5">
        <v>70</v>
      </c>
      <c r="C9653" s="5">
        <v>70</v>
      </c>
      <c r="D9653" s="5">
        <v>452</v>
      </c>
      <c r="E9653" s="4" t="s">
        <v>861</v>
      </c>
      <c r="F9653" s="4" t="s">
        <v>922</v>
      </c>
      <c r="G9653" s="4" t="s">
        <v>967</v>
      </c>
      <c r="H9653" s="30">
        <v>0.11700000000000001</v>
      </c>
      <c r="I9653" s="4">
        <v>8.0000000000000002E-3</v>
      </c>
      <c r="J9653" s="4" t="s">
        <v>856</v>
      </c>
      <c r="K9653" s="4" t="s">
        <v>881</v>
      </c>
      <c r="L9653" s="4">
        <v>5</v>
      </c>
      <c r="M9653" s="4" t="s">
        <v>1090</v>
      </c>
      <c r="N9653" s="4" t="s">
        <v>1474</v>
      </c>
    </row>
    <row r="9654" spans="1:14" hidden="1" x14ac:dyDescent="0.3">
      <c r="A9654" s="4" t="s">
        <v>603</v>
      </c>
      <c r="B9654" s="4">
        <v>121</v>
      </c>
      <c r="C9654" s="4">
        <v>121</v>
      </c>
      <c r="D9654" s="4">
        <v>452</v>
      </c>
      <c r="E9654" s="4" t="s">
        <v>861</v>
      </c>
      <c r="F9654" s="12" t="s">
        <v>922</v>
      </c>
      <c r="G9654" s="4" t="s">
        <v>2230</v>
      </c>
      <c r="H9654" s="30">
        <v>64.099999999999994</v>
      </c>
      <c r="I9654" s="4">
        <v>1.5697929799817545</v>
      </c>
      <c r="J9654" s="4" t="s">
        <v>856</v>
      </c>
      <c r="K9654" s="4" t="s">
        <v>881</v>
      </c>
      <c r="L9654" s="4">
        <v>5</v>
      </c>
      <c r="M9654" s="4" t="s">
        <v>1090</v>
      </c>
      <c r="N9654" s="4" t="s">
        <v>1474</v>
      </c>
    </row>
    <row r="9655" spans="1:14" hidden="1" x14ac:dyDescent="0.3">
      <c r="A9655" s="4" t="s">
        <v>603</v>
      </c>
      <c r="B9655" s="4">
        <v>121</v>
      </c>
      <c r="C9655" s="4">
        <v>121</v>
      </c>
      <c r="D9655" s="4">
        <v>452</v>
      </c>
      <c r="E9655" s="4" t="s">
        <v>861</v>
      </c>
      <c r="F9655" s="12" t="s">
        <v>922</v>
      </c>
      <c r="G9655" s="4" t="s">
        <v>1759</v>
      </c>
      <c r="H9655" s="30">
        <v>0.63014999999999988</v>
      </c>
      <c r="I9655" s="4">
        <v>3.9441253783316643E-2</v>
      </c>
      <c r="J9655" s="4" t="s">
        <v>856</v>
      </c>
      <c r="K9655" s="4" t="s">
        <v>881</v>
      </c>
      <c r="L9655" s="4">
        <v>5</v>
      </c>
      <c r="M9655" s="4" t="s">
        <v>1090</v>
      </c>
      <c r="N9655" s="4" t="s">
        <v>1474</v>
      </c>
    </row>
    <row r="9656" spans="1:14" hidden="1" x14ac:dyDescent="0.3">
      <c r="A9656" s="4" t="s">
        <v>603</v>
      </c>
      <c r="B9656" s="4">
        <v>121</v>
      </c>
      <c r="C9656" s="4">
        <v>121</v>
      </c>
      <c r="D9656" s="4">
        <v>452</v>
      </c>
      <c r="E9656" s="4" t="s">
        <v>861</v>
      </c>
      <c r="F9656" s="12" t="s">
        <v>922</v>
      </c>
      <c r="G9656" s="4" t="s">
        <v>1760</v>
      </c>
      <c r="H9656" s="30">
        <v>6.31</v>
      </c>
      <c r="I9656" s="4">
        <v>0.28000000000000003</v>
      </c>
      <c r="J9656" s="4"/>
      <c r="K9656" s="4" t="s">
        <v>881</v>
      </c>
      <c r="L9656" s="4">
        <v>5</v>
      </c>
      <c r="M9656" s="4" t="s">
        <v>1090</v>
      </c>
      <c r="N9656" s="4" t="s">
        <v>1474</v>
      </c>
    </row>
    <row r="9657" spans="1:14" hidden="1" x14ac:dyDescent="0.3">
      <c r="A9657" s="5" t="s">
        <v>603</v>
      </c>
      <c r="B9657" s="5">
        <v>70</v>
      </c>
      <c r="C9657" s="5">
        <v>70</v>
      </c>
      <c r="D9657" s="5">
        <v>453</v>
      </c>
      <c r="E9657" s="4" t="s">
        <v>861</v>
      </c>
      <c r="F9657" s="4" t="s">
        <v>922</v>
      </c>
      <c r="G9657" s="4" t="s">
        <v>1315</v>
      </c>
      <c r="H9657" s="30">
        <v>2.8180000000000001</v>
      </c>
      <c r="I9657" s="4">
        <v>0.22800000000000001</v>
      </c>
      <c r="J9657" s="4" t="s">
        <v>1343</v>
      </c>
      <c r="K9657" s="4" t="s">
        <v>881</v>
      </c>
      <c r="L9657" s="4">
        <v>5</v>
      </c>
      <c r="M9657" s="4" t="s">
        <v>1090</v>
      </c>
      <c r="N9657" s="4" t="s">
        <v>1474</v>
      </c>
    </row>
    <row r="9658" spans="1:14" hidden="1" x14ac:dyDescent="0.3">
      <c r="A9658" s="5" t="s">
        <v>603</v>
      </c>
      <c r="B9658" s="5">
        <v>70</v>
      </c>
      <c r="C9658" s="5">
        <v>70</v>
      </c>
      <c r="D9658" s="5">
        <v>453</v>
      </c>
      <c r="E9658" s="4" t="s">
        <v>861</v>
      </c>
      <c r="F9658" s="12" t="s">
        <v>922</v>
      </c>
      <c r="G9658" s="4" t="s">
        <v>963</v>
      </c>
      <c r="H9658" s="30">
        <v>0.59399999999999997</v>
      </c>
      <c r="I9658" s="4">
        <v>0.22</v>
      </c>
      <c r="J9658" s="4" t="s">
        <v>856</v>
      </c>
      <c r="K9658" s="4" t="s">
        <v>881</v>
      </c>
      <c r="L9658" s="4">
        <v>5</v>
      </c>
      <c r="M9658" s="4" t="s">
        <v>1090</v>
      </c>
      <c r="N9658" s="4" t="s">
        <v>1474</v>
      </c>
    </row>
    <row r="9659" spans="1:14" hidden="1" x14ac:dyDescent="0.3">
      <c r="A9659" s="5" t="s">
        <v>603</v>
      </c>
      <c r="B9659" s="5">
        <v>70</v>
      </c>
      <c r="C9659" s="5">
        <v>70</v>
      </c>
      <c r="D9659" s="5">
        <v>453</v>
      </c>
      <c r="E9659" s="4" t="s">
        <v>861</v>
      </c>
      <c r="F9659" s="12" t="s">
        <v>922</v>
      </c>
      <c r="G9659" s="4" t="s">
        <v>931</v>
      </c>
      <c r="H9659" s="30">
        <v>4.0431000000000008</v>
      </c>
      <c r="I9659" s="4">
        <v>0.18681263340577378</v>
      </c>
      <c r="J9659" s="4" t="s">
        <v>856</v>
      </c>
      <c r="K9659" s="4" t="s">
        <v>881</v>
      </c>
      <c r="L9659" s="4">
        <v>5</v>
      </c>
      <c r="M9659" s="4" t="s">
        <v>1090</v>
      </c>
      <c r="N9659" s="4" t="s">
        <v>1474</v>
      </c>
    </row>
    <row r="9660" spans="1:14" hidden="1" x14ac:dyDescent="0.3">
      <c r="A9660" s="5" t="s">
        <v>603</v>
      </c>
      <c r="B9660" s="5">
        <v>70</v>
      </c>
      <c r="C9660" s="5">
        <v>70</v>
      </c>
      <c r="D9660" s="5">
        <v>453</v>
      </c>
      <c r="E9660" s="4" t="s">
        <v>861</v>
      </c>
      <c r="F9660" s="4" t="s">
        <v>922</v>
      </c>
      <c r="G9660" s="4" t="s">
        <v>1476</v>
      </c>
      <c r="H9660" s="30">
        <v>3.37419</v>
      </c>
      <c r="I9660" s="4">
        <v>0.13178006488084595</v>
      </c>
      <c r="J9660" s="4" t="s">
        <v>856</v>
      </c>
      <c r="K9660" s="4" t="s">
        <v>881</v>
      </c>
      <c r="L9660" s="4">
        <v>5</v>
      </c>
      <c r="M9660" s="4" t="s">
        <v>1090</v>
      </c>
      <c r="N9660" s="4" t="s">
        <v>1474</v>
      </c>
    </row>
    <row r="9661" spans="1:14" hidden="1" x14ac:dyDescent="0.3">
      <c r="A9661" s="5" t="s">
        <v>603</v>
      </c>
      <c r="B9661" s="5">
        <v>70</v>
      </c>
      <c r="C9661" s="5">
        <v>70</v>
      </c>
      <c r="D9661" s="5">
        <v>453</v>
      </c>
      <c r="E9661" s="4" t="s">
        <v>861</v>
      </c>
      <c r="F9661" s="4" t="s">
        <v>922</v>
      </c>
      <c r="G9661" s="4" t="s">
        <v>967</v>
      </c>
      <c r="H9661" s="30">
        <v>9.9650000000000002E-2</v>
      </c>
      <c r="I9661" s="4">
        <v>6.0000000000000001E-3</v>
      </c>
      <c r="J9661" s="4" t="s">
        <v>856</v>
      </c>
      <c r="K9661" s="4" t="s">
        <v>881</v>
      </c>
      <c r="L9661" s="4">
        <v>5</v>
      </c>
      <c r="M9661" s="4" t="s">
        <v>1090</v>
      </c>
      <c r="N9661" s="4" t="s">
        <v>1474</v>
      </c>
    </row>
    <row r="9662" spans="1:14" hidden="1" x14ac:dyDescent="0.3">
      <c r="A9662" s="4" t="s">
        <v>603</v>
      </c>
      <c r="B9662" s="4">
        <v>121</v>
      </c>
      <c r="C9662" s="4">
        <v>121</v>
      </c>
      <c r="D9662" s="4">
        <v>453</v>
      </c>
      <c r="E9662" s="4" t="s">
        <v>861</v>
      </c>
      <c r="F9662" s="12" t="s">
        <v>922</v>
      </c>
      <c r="G9662" s="4" t="s">
        <v>2230</v>
      </c>
      <c r="H9662" s="30">
        <v>61.974000000000004</v>
      </c>
      <c r="I9662" s="4">
        <v>0.38978199034844996</v>
      </c>
      <c r="J9662" s="4" t="s">
        <v>856</v>
      </c>
      <c r="K9662" s="4" t="s">
        <v>881</v>
      </c>
      <c r="L9662" s="4">
        <v>5</v>
      </c>
      <c r="M9662" s="4" t="s">
        <v>1090</v>
      </c>
      <c r="N9662" s="4" t="s">
        <v>1474</v>
      </c>
    </row>
    <row r="9663" spans="1:14" hidden="1" x14ac:dyDescent="0.3">
      <c r="A9663" s="4" t="s">
        <v>603</v>
      </c>
      <c r="B9663" s="4">
        <v>121</v>
      </c>
      <c r="C9663" s="4">
        <v>121</v>
      </c>
      <c r="D9663" s="4">
        <v>453</v>
      </c>
      <c r="E9663" s="4" t="s">
        <v>861</v>
      </c>
      <c r="F9663" s="12" t="s">
        <v>922</v>
      </c>
      <c r="G9663" s="4" t="s">
        <v>1759</v>
      </c>
      <c r="H9663" s="30">
        <v>0.61188000000000009</v>
      </c>
      <c r="I9663" s="4">
        <v>0.14848431567003953</v>
      </c>
      <c r="J9663" s="4" t="s">
        <v>856</v>
      </c>
      <c r="K9663" s="4" t="s">
        <v>881</v>
      </c>
      <c r="L9663" s="4">
        <v>5</v>
      </c>
      <c r="M9663" s="4" t="s">
        <v>1090</v>
      </c>
      <c r="N9663" s="4" t="s">
        <v>1474</v>
      </c>
    </row>
    <row r="9664" spans="1:14" hidden="1" x14ac:dyDescent="0.3">
      <c r="A9664" s="4" t="s">
        <v>603</v>
      </c>
      <c r="B9664" s="4">
        <v>121</v>
      </c>
      <c r="C9664" s="4">
        <v>121</v>
      </c>
      <c r="D9664" s="4">
        <v>453</v>
      </c>
      <c r="E9664" s="4" t="s">
        <v>861</v>
      </c>
      <c r="F9664" s="12" t="s">
        <v>922</v>
      </c>
      <c r="G9664" s="4" t="s">
        <v>1760</v>
      </c>
      <c r="H9664" s="30">
        <v>7.12</v>
      </c>
      <c r="I9664" s="4">
        <v>1.52</v>
      </c>
      <c r="J9664" s="4"/>
      <c r="K9664" s="4" t="s">
        <v>881</v>
      </c>
      <c r="L9664" s="4">
        <v>5</v>
      </c>
      <c r="M9664" s="4" t="s">
        <v>1090</v>
      </c>
      <c r="N9664" s="4" t="s">
        <v>1474</v>
      </c>
    </row>
    <row r="9665" spans="1:14" hidden="1" x14ac:dyDescent="0.3">
      <c r="A9665" s="5" t="s">
        <v>603</v>
      </c>
      <c r="B9665" s="5">
        <v>70</v>
      </c>
      <c r="C9665" s="5">
        <v>70</v>
      </c>
      <c r="D9665" s="5">
        <v>454</v>
      </c>
      <c r="E9665" s="4" t="s">
        <v>861</v>
      </c>
      <c r="F9665" s="4" t="s">
        <v>922</v>
      </c>
      <c r="G9665" s="4" t="s">
        <v>1315</v>
      </c>
      <c r="H9665" s="30">
        <v>2.6259999999999999</v>
      </c>
      <c r="I9665" s="4">
        <v>0.129</v>
      </c>
      <c r="J9665" s="4" t="s">
        <v>1343</v>
      </c>
      <c r="K9665" s="4" t="s">
        <v>881</v>
      </c>
      <c r="L9665" s="4">
        <v>5</v>
      </c>
      <c r="M9665" s="4" t="s">
        <v>1090</v>
      </c>
      <c r="N9665" s="4" t="s">
        <v>1474</v>
      </c>
    </row>
    <row r="9666" spans="1:14" hidden="1" x14ac:dyDescent="0.3">
      <c r="A9666" s="5" t="s">
        <v>603</v>
      </c>
      <c r="B9666" s="5">
        <v>70</v>
      </c>
      <c r="C9666" s="5">
        <v>70</v>
      </c>
      <c r="D9666" s="5">
        <v>454</v>
      </c>
      <c r="E9666" s="4" t="s">
        <v>861</v>
      </c>
      <c r="F9666" s="12" t="s">
        <v>922</v>
      </c>
      <c r="G9666" s="4" t="s">
        <v>963</v>
      </c>
      <c r="H9666" s="30">
        <v>0.67200000000000004</v>
      </c>
      <c r="I9666" s="4">
        <v>0.14699999999999999</v>
      </c>
      <c r="J9666" s="4" t="s">
        <v>856</v>
      </c>
      <c r="K9666" s="4" t="s">
        <v>881</v>
      </c>
      <c r="L9666" s="4">
        <v>5</v>
      </c>
      <c r="M9666" s="4" t="s">
        <v>1090</v>
      </c>
      <c r="N9666" s="4" t="s">
        <v>1474</v>
      </c>
    </row>
    <row r="9667" spans="1:14" hidden="1" x14ac:dyDescent="0.3">
      <c r="A9667" s="5" t="s">
        <v>603</v>
      </c>
      <c r="B9667" s="5">
        <v>70</v>
      </c>
      <c r="C9667" s="5">
        <v>70</v>
      </c>
      <c r="D9667" s="5">
        <v>454</v>
      </c>
      <c r="E9667" s="4" t="s">
        <v>861</v>
      </c>
      <c r="F9667" s="12" t="s">
        <v>922</v>
      </c>
      <c r="G9667" s="4" t="s">
        <v>931</v>
      </c>
      <c r="H9667" s="30">
        <v>3.6797499999999999</v>
      </c>
      <c r="I9667" s="4">
        <v>0.25420334134310685</v>
      </c>
      <c r="J9667" s="4" t="s">
        <v>856</v>
      </c>
      <c r="K9667" s="4" t="s">
        <v>881</v>
      </c>
      <c r="L9667" s="4">
        <v>5</v>
      </c>
      <c r="M9667" s="4" t="s">
        <v>1090</v>
      </c>
      <c r="N9667" s="4" t="s">
        <v>1474</v>
      </c>
    </row>
    <row r="9668" spans="1:14" hidden="1" x14ac:dyDescent="0.3">
      <c r="A9668" s="5" t="s">
        <v>603</v>
      </c>
      <c r="B9668" s="5">
        <v>70</v>
      </c>
      <c r="C9668" s="5">
        <v>70</v>
      </c>
      <c r="D9668" s="5">
        <v>454</v>
      </c>
      <c r="E9668" s="4" t="s">
        <v>861</v>
      </c>
      <c r="F9668" s="4" t="s">
        <v>922</v>
      </c>
      <c r="G9668" s="4" t="s">
        <v>1476</v>
      </c>
      <c r="H9668" s="30">
        <v>3.1724800000000002</v>
      </c>
      <c r="I9668" s="4">
        <v>0.242126167008029</v>
      </c>
      <c r="J9668" s="4" t="s">
        <v>856</v>
      </c>
      <c r="K9668" s="4" t="s">
        <v>881</v>
      </c>
      <c r="L9668" s="4">
        <v>5</v>
      </c>
      <c r="M9668" s="4" t="s">
        <v>1090</v>
      </c>
      <c r="N9668" s="4" t="s">
        <v>1474</v>
      </c>
    </row>
    <row r="9669" spans="1:14" hidden="1" x14ac:dyDescent="0.3">
      <c r="A9669" s="5" t="s">
        <v>603</v>
      </c>
      <c r="B9669" s="5">
        <v>70</v>
      </c>
      <c r="C9669" s="5">
        <v>70</v>
      </c>
      <c r="D9669" s="5">
        <v>454</v>
      </c>
      <c r="E9669" s="4" t="s">
        <v>861</v>
      </c>
      <c r="F9669" s="4" t="s">
        <v>922</v>
      </c>
      <c r="G9669" s="4" t="s">
        <v>967</v>
      </c>
      <c r="H9669" s="30">
        <v>6.5000000000000002E-2</v>
      </c>
      <c r="I9669" s="4">
        <v>5.0000000000000001E-3</v>
      </c>
      <c r="J9669" s="4" t="s">
        <v>856</v>
      </c>
      <c r="K9669" s="4" t="s">
        <v>881</v>
      </c>
      <c r="L9669" s="4">
        <v>5</v>
      </c>
      <c r="M9669" s="4" t="s">
        <v>1090</v>
      </c>
      <c r="N9669" s="4" t="s">
        <v>1474</v>
      </c>
    </row>
    <row r="9670" spans="1:14" hidden="1" x14ac:dyDescent="0.3">
      <c r="A9670" s="4" t="s">
        <v>603</v>
      </c>
      <c r="B9670" s="4">
        <v>121</v>
      </c>
      <c r="C9670" s="4">
        <v>121</v>
      </c>
      <c r="D9670" s="4">
        <v>454</v>
      </c>
      <c r="E9670" s="4" t="s">
        <v>861</v>
      </c>
      <c r="F9670" s="12" t="s">
        <v>922</v>
      </c>
      <c r="G9670" s="4" t="s">
        <v>2230</v>
      </c>
      <c r="H9670" s="30">
        <v>64.027999999999992</v>
      </c>
      <c r="I9670" s="4">
        <v>1.8403043226597056</v>
      </c>
      <c r="J9670" s="4" t="s">
        <v>856</v>
      </c>
      <c r="K9670" s="4" t="s">
        <v>881</v>
      </c>
      <c r="L9670" s="4">
        <v>5</v>
      </c>
      <c r="M9670" s="4" t="s">
        <v>1090</v>
      </c>
      <c r="N9670" s="4" t="s">
        <v>1474</v>
      </c>
    </row>
    <row r="9671" spans="1:14" hidden="1" x14ac:dyDescent="0.3">
      <c r="A9671" s="4" t="s">
        <v>603</v>
      </c>
      <c r="B9671" s="4">
        <v>121</v>
      </c>
      <c r="C9671" s="4">
        <v>121</v>
      </c>
      <c r="D9671" s="4">
        <v>454</v>
      </c>
      <c r="E9671" s="4" t="s">
        <v>861</v>
      </c>
      <c r="F9671" s="12" t="s">
        <v>922</v>
      </c>
      <c r="G9671" s="4" t="s">
        <v>1759</v>
      </c>
      <c r="H9671" s="30">
        <v>0.50727</v>
      </c>
      <c r="I9671" s="4">
        <v>1.8835790400193161E-2</v>
      </c>
      <c r="J9671" s="4" t="s">
        <v>856</v>
      </c>
      <c r="K9671" s="4" t="s">
        <v>881</v>
      </c>
      <c r="L9671" s="4">
        <v>5</v>
      </c>
      <c r="M9671" s="4" t="s">
        <v>1090</v>
      </c>
      <c r="N9671" s="4" t="s">
        <v>1474</v>
      </c>
    </row>
    <row r="9672" spans="1:14" hidden="1" x14ac:dyDescent="0.3">
      <c r="A9672" s="4" t="s">
        <v>603</v>
      </c>
      <c r="B9672" s="4">
        <v>121</v>
      </c>
      <c r="C9672" s="4">
        <v>121</v>
      </c>
      <c r="D9672" s="4">
        <v>454</v>
      </c>
      <c r="E9672" s="4" t="s">
        <v>861</v>
      </c>
      <c r="F9672" s="12" t="s">
        <v>922</v>
      </c>
      <c r="G9672" s="4" t="s">
        <v>1760</v>
      </c>
      <c r="H9672" s="30">
        <v>9.16</v>
      </c>
      <c r="I9672" s="4">
        <v>0.34</v>
      </c>
      <c r="J9672" s="4"/>
      <c r="K9672" s="4" t="s">
        <v>881</v>
      </c>
      <c r="L9672" s="4">
        <v>5</v>
      </c>
      <c r="M9672" s="4" t="s">
        <v>1090</v>
      </c>
      <c r="N9672" s="4" t="s">
        <v>1474</v>
      </c>
    </row>
    <row r="9673" spans="1:14" hidden="1" x14ac:dyDescent="0.3">
      <c r="A9673" s="5" t="s">
        <v>603</v>
      </c>
      <c r="B9673" s="5">
        <v>70</v>
      </c>
      <c r="C9673" s="5">
        <v>70</v>
      </c>
      <c r="D9673" s="5">
        <v>455</v>
      </c>
      <c r="E9673" s="4" t="s">
        <v>861</v>
      </c>
      <c r="F9673" s="12" t="s">
        <v>922</v>
      </c>
      <c r="G9673" s="4" t="s">
        <v>1759</v>
      </c>
      <c r="H9673" s="30">
        <v>0.45579285714285717</v>
      </c>
      <c r="I9673" s="4">
        <v>5.8259422904306808E-2</v>
      </c>
      <c r="J9673" s="4" t="s">
        <v>856</v>
      </c>
      <c r="K9673" s="4" t="s">
        <v>881</v>
      </c>
      <c r="L9673" s="4">
        <v>7</v>
      </c>
      <c r="M9673" s="4" t="s">
        <v>1090</v>
      </c>
      <c r="N9673" s="4" t="s">
        <v>1477</v>
      </c>
    </row>
    <row r="9674" spans="1:14" hidden="1" x14ac:dyDescent="0.3">
      <c r="A9674" s="5" t="s">
        <v>603</v>
      </c>
      <c r="B9674" s="5">
        <v>70</v>
      </c>
      <c r="C9674" s="5">
        <v>70</v>
      </c>
      <c r="D9674" s="5">
        <v>455</v>
      </c>
      <c r="E9674" s="4" t="s">
        <v>861</v>
      </c>
      <c r="F9674" s="12" t="s">
        <v>904</v>
      </c>
      <c r="G9674" s="4" t="s">
        <v>1759</v>
      </c>
      <c r="H9674" s="30">
        <v>0.46202142857142842</v>
      </c>
      <c r="I9674" s="4">
        <v>3.8462610168219162E-2</v>
      </c>
      <c r="J9674" s="4" t="s">
        <v>856</v>
      </c>
      <c r="K9674" s="4" t="s">
        <v>881</v>
      </c>
      <c r="L9674" s="4">
        <v>7</v>
      </c>
      <c r="M9674" s="4" t="s">
        <v>1090</v>
      </c>
      <c r="N9674" s="4" t="s">
        <v>1477</v>
      </c>
    </row>
    <row r="9675" spans="1:14" hidden="1" x14ac:dyDescent="0.3">
      <c r="A9675" s="5" t="s">
        <v>603</v>
      </c>
      <c r="B9675" s="5">
        <v>70</v>
      </c>
      <c r="C9675" s="5">
        <v>70</v>
      </c>
      <c r="D9675" s="5">
        <v>455</v>
      </c>
      <c r="E9675" s="4" t="s">
        <v>861</v>
      </c>
      <c r="F9675" s="12" t="s">
        <v>905</v>
      </c>
      <c r="G9675" s="4" t="s">
        <v>1759</v>
      </c>
      <c r="H9675" s="30">
        <v>0.46345714285714285</v>
      </c>
      <c r="I9675" s="4">
        <v>2.4957604528670546E-2</v>
      </c>
      <c r="J9675" s="4" t="s">
        <v>856</v>
      </c>
      <c r="K9675" s="4" t="s">
        <v>881</v>
      </c>
      <c r="L9675" s="4">
        <v>7</v>
      </c>
      <c r="M9675" s="4" t="s">
        <v>1090</v>
      </c>
      <c r="N9675" s="4" t="s">
        <v>1477</v>
      </c>
    </row>
    <row r="9676" spans="1:14" hidden="1" x14ac:dyDescent="0.3">
      <c r="A9676" s="5" t="s">
        <v>603</v>
      </c>
      <c r="B9676" s="5">
        <v>70</v>
      </c>
      <c r="C9676" s="5">
        <v>70</v>
      </c>
      <c r="D9676" s="5">
        <v>455</v>
      </c>
      <c r="E9676" s="4" t="s">
        <v>861</v>
      </c>
      <c r="F9676" s="12" t="s">
        <v>906</v>
      </c>
      <c r="G9676" s="4" t="s">
        <v>1759</v>
      </c>
      <c r="H9676" s="30">
        <v>0.49192142857142868</v>
      </c>
      <c r="I9676" s="4">
        <v>2.7315683180529363E-2</v>
      </c>
      <c r="J9676" s="4" t="s">
        <v>856</v>
      </c>
      <c r="K9676" s="4" t="s">
        <v>881</v>
      </c>
      <c r="L9676" s="4">
        <v>7</v>
      </c>
      <c r="M9676" s="4" t="s">
        <v>1090</v>
      </c>
      <c r="N9676" s="4" t="s">
        <v>1477</v>
      </c>
    </row>
    <row r="9677" spans="1:14" hidden="1" x14ac:dyDescent="0.3">
      <c r="A9677" s="5" t="s">
        <v>603</v>
      </c>
      <c r="B9677" s="5">
        <v>70</v>
      </c>
      <c r="C9677" s="5">
        <v>70</v>
      </c>
      <c r="D9677" s="5">
        <v>455</v>
      </c>
      <c r="E9677" s="4" t="s">
        <v>861</v>
      </c>
      <c r="F9677" s="12" t="s">
        <v>903</v>
      </c>
      <c r="G9677" s="4" t="s">
        <v>1759</v>
      </c>
      <c r="H9677" s="30">
        <v>0.47230714285714281</v>
      </c>
      <c r="I9677" s="4">
        <v>2.6035303413049105E-2</v>
      </c>
      <c r="J9677" s="4" t="s">
        <v>856</v>
      </c>
      <c r="K9677" s="4" t="s">
        <v>881</v>
      </c>
      <c r="L9677" s="4">
        <v>7</v>
      </c>
      <c r="M9677" s="4" t="s">
        <v>1090</v>
      </c>
      <c r="N9677" s="4" t="s">
        <v>1477</v>
      </c>
    </row>
    <row r="9678" spans="1:14" hidden="1" x14ac:dyDescent="0.3">
      <c r="A9678" s="5" t="s">
        <v>603</v>
      </c>
      <c r="B9678" s="5">
        <v>70</v>
      </c>
      <c r="C9678" s="5">
        <v>70</v>
      </c>
      <c r="D9678" s="5">
        <v>455</v>
      </c>
      <c r="E9678" s="4" t="s">
        <v>861</v>
      </c>
      <c r="F9678" s="12" t="s">
        <v>911</v>
      </c>
      <c r="G9678" s="4" t="s">
        <v>1759</v>
      </c>
      <c r="H9678" s="30">
        <v>0.45886428571428578</v>
      </c>
      <c r="I9678" s="4">
        <v>2.3366138503643056E-2</v>
      </c>
      <c r="J9678" s="4" t="s">
        <v>856</v>
      </c>
      <c r="K9678" s="4" t="s">
        <v>881</v>
      </c>
      <c r="L9678" s="4">
        <v>7</v>
      </c>
      <c r="M9678" s="4" t="s">
        <v>1090</v>
      </c>
      <c r="N9678" s="4" t="s">
        <v>1477</v>
      </c>
    </row>
    <row r="9679" spans="1:14" hidden="1" x14ac:dyDescent="0.3">
      <c r="A9679" s="5" t="s">
        <v>603</v>
      </c>
      <c r="B9679" s="5">
        <v>70</v>
      </c>
      <c r="C9679" s="5">
        <v>70</v>
      </c>
      <c r="D9679" s="5">
        <v>455</v>
      </c>
      <c r="E9679" s="4" t="s">
        <v>861</v>
      </c>
      <c r="F9679" s="12" t="s">
        <v>916</v>
      </c>
      <c r="G9679" s="4" t="s">
        <v>1759</v>
      </c>
      <c r="H9679" s="30">
        <v>0.42295000000000005</v>
      </c>
      <c r="I9679" s="4">
        <v>3.0838071707982407E-2</v>
      </c>
      <c r="J9679" s="4" t="s">
        <v>856</v>
      </c>
      <c r="K9679" s="4" t="s">
        <v>881</v>
      </c>
      <c r="L9679" s="4">
        <v>7</v>
      </c>
      <c r="M9679" s="4" t="s">
        <v>1090</v>
      </c>
      <c r="N9679" s="4" t="s">
        <v>1477</v>
      </c>
    </row>
    <row r="9680" spans="1:14" hidden="1" x14ac:dyDescent="0.3">
      <c r="A9680" s="5" t="s">
        <v>603</v>
      </c>
      <c r="B9680" s="5">
        <v>70</v>
      </c>
      <c r="C9680" s="5">
        <v>70</v>
      </c>
      <c r="D9680" s="5">
        <v>455</v>
      </c>
      <c r="E9680" s="4" t="s">
        <v>861</v>
      </c>
      <c r="F9680" s="12" t="s">
        <v>921</v>
      </c>
      <c r="G9680" s="4" t="s">
        <v>1759</v>
      </c>
      <c r="H9680" s="30">
        <v>0.40742142857142855</v>
      </c>
      <c r="I9680" s="4">
        <v>1.7031022115120274E-2</v>
      </c>
      <c r="J9680" s="4" t="s">
        <v>856</v>
      </c>
      <c r="K9680" s="4" t="s">
        <v>881</v>
      </c>
      <c r="L9680" s="4">
        <v>7</v>
      </c>
      <c r="M9680" s="4" t="s">
        <v>1090</v>
      </c>
      <c r="N9680" s="4" t="s">
        <v>1477</v>
      </c>
    </row>
    <row r="9681" spans="1:14" hidden="1" x14ac:dyDescent="0.3">
      <c r="A9681" s="5" t="s">
        <v>603</v>
      </c>
      <c r="B9681" s="5">
        <v>70</v>
      </c>
      <c r="C9681" s="5">
        <v>70</v>
      </c>
      <c r="D9681" s="5">
        <v>455</v>
      </c>
      <c r="E9681" s="4" t="s">
        <v>861</v>
      </c>
      <c r="F9681" s="12" t="s">
        <v>1144</v>
      </c>
      <c r="G9681" s="4" t="s">
        <v>1759</v>
      </c>
      <c r="H9681" s="30">
        <v>0.37178571428571416</v>
      </c>
      <c r="I9681" s="4">
        <v>4.1065108002270145E-2</v>
      </c>
      <c r="J9681" s="4" t="s">
        <v>856</v>
      </c>
      <c r="K9681" s="4" t="s">
        <v>881</v>
      </c>
      <c r="L9681" s="4">
        <v>7</v>
      </c>
      <c r="M9681" s="4" t="s">
        <v>1090</v>
      </c>
      <c r="N9681" s="4" t="s">
        <v>1477</v>
      </c>
    </row>
    <row r="9682" spans="1:14" hidden="1" x14ac:dyDescent="0.3">
      <c r="A9682" s="5" t="s">
        <v>603</v>
      </c>
      <c r="B9682" s="5">
        <v>70</v>
      </c>
      <c r="C9682" s="5">
        <v>70</v>
      </c>
      <c r="D9682" s="5">
        <v>455</v>
      </c>
      <c r="E9682" s="4" t="s">
        <v>861</v>
      </c>
      <c r="F9682" s="12" t="s">
        <v>1148</v>
      </c>
      <c r="G9682" s="4" t="s">
        <v>1759</v>
      </c>
      <c r="H9682" s="30">
        <v>0.36230714285714277</v>
      </c>
      <c r="I9682" s="4">
        <v>4.7275464289729896E-2</v>
      </c>
      <c r="J9682" s="4" t="s">
        <v>856</v>
      </c>
      <c r="K9682" s="4" t="s">
        <v>881</v>
      </c>
      <c r="L9682" s="4">
        <v>7</v>
      </c>
      <c r="M9682" s="4" t="s">
        <v>1090</v>
      </c>
      <c r="N9682" s="4" t="s">
        <v>1477</v>
      </c>
    </row>
    <row r="9683" spans="1:14" hidden="1" x14ac:dyDescent="0.3">
      <c r="A9683" s="5" t="s">
        <v>603</v>
      </c>
      <c r="B9683" s="5">
        <v>70</v>
      </c>
      <c r="C9683" s="5">
        <v>70</v>
      </c>
      <c r="D9683" s="5">
        <v>455</v>
      </c>
      <c r="E9683" s="4" t="s">
        <v>861</v>
      </c>
      <c r="F9683" s="12" t="s">
        <v>922</v>
      </c>
      <c r="G9683" s="4" t="s">
        <v>2227</v>
      </c>
      <c r="H9683" s="30">
        <v>36.330000000000005</v>
      </c>
      <c r="I9683" s="4">
        <v>1.8072815681754382</v>
      </c>
      <c r="J9683" s="4" t="s">
        <v>856</v>
      </c>
      <c r="K9683" s="4" t="s">
        <v>881</v>
      </c>
      <c r="L9683" s="4">
        <v>7</v>
      </c>
      <c r="M9683" s="4" t="s">
        <v>1090</v>
      </c>
      <c r="N9683" s="4"/>
    </row>
    <row r="9684" spans="1:14" hidden="1" x14ac:dyDescent="0.3">
      <c r="A9684" s="5" t="s">
        <v>603</v>
      </c>
      <c r="B9684" s="5">
        <v>70</v>
      </c>
      <c r="C9684" s="5">
        <v>70</v>
      </c>
      <c r="D9684" s="5">
        <v>455</v>
      </c>
      <c r="E9684" s="4" t="s">
        <v>861</v>
      </c>
      <c r="F9684" s="12" t="s">
        <v>904</v>
      </c>
      <c r="G9684" s="4" t="s">
        <v>2227</v>
      </c>
      <c r="H9684" s="30">
        <v>36.104285714285716</v>
      </c>
      <c r="I9684" s="4">
        <v>1.6298656094175084</v>
      </c>
      <c r="J9684" s="4" t="s">
        <v>856</v>
      </c>
      <c r="K9684" s="4" t="s">
        <v>881</v>
      </c>
      <c r="L9684" s="4">
        <v>7</v>
      </c>
      <c r="M9684" s="4" t="s">
        <v>1090</v>
      </c>
      <c r="N9684" s="4"/>
    </row>
    <row r="9685" spans="1:14" hidden="1" x14ac:dyDescent="0.3">
      <c r="A9685" s="5" t="s">
        <v>603</v>
      </c>
      <c r="B9685" s="5">
        <v>70</v>
      </c>
      <c r="C9685" s="5">
        <v>70</v>
      </c>
      <c r="D9685" s="5">
        <v>455</v>
      </c>
      <c r="E9685" s="4" t="s">
        <v>861</v>
      </c>
      <c r="F9685" s="12" t="s">
        <v>905</v>
      </c>
      <c r="G9685" s="4" t="s">
        <v>2227</v>
      </c>
      <c r="H9685" s="30">
        <v>34.682857142857138</v>
      </c>
      <c r="I9685" s="4">
        <v>1.5222649165603452</v>
      </c>
      <c r="J9685" s="4" t="s">
        <v>856</v>
      </c>
      <c r="K9685" s="4" t="s">
        <v>881</v>
      </c>
      <c r="L9685" s="4">
        <v>7</v>
      </c>
      <c r="M9685" s="4" t="s">
        <v>1090</v>
      </c>
      <c r="N9685" s="4"/>
    </row>
    <row r="9686" spans="1:14" hidden="1" x14ac:dyDescent="0.3">
      <c r="A9686" s="5" t="s">
        <v>603</v>
      </c>
      <c r="B9686" s="5">
        <v>70</v>
      </c>
      <c r="C9686" s="5">
        <v>70</v>
      </c>
      <c r="D9686" s="5">
        <v>455</v>
      </c>
      <c r="E9686" s="4" t="s">
        <v>861</v>
      </c>
      <c r="F9686" s="12" t="s">
        <v>906</v>
      </c>
      <c r="G9686" s="4" t="s">
        <v>2227</v>
      </c>
      <c r="H9686" s="30">
        <v>34.85857142857143</v>
      </c>
      <c r="I9686" s="4">
        <v>1.5459563229214959</v>
      </c>
      <c r="J9686" s="4" t="s">
        <v>856</v>
      </c>
      <c r="K9686" s="4" t="s">
        <v>881</v>
      </c>
      <c r="L9686" s="4">
        <v>7</v>
      </c>
      <c r="M9686" s="4" t="s">
        <v>1090</v>
      </c>
      <c r="N9686" s="4"/>
    </row>
    <row r="9687" spans="1:14" hidden="1" x14ac:dyDescent="0.3">
      <c r="A9687" s="5" t="s">
        <v>603</v>
      </c>
      <c r="B9687" s="5">
        <v>70</v>
      </c>
      <c r="C9687" s="5">
        <v>70</v>
      </c>
      <c r="D9687" s="5">
        <v>455</v>
      </c>
      <c r="E9687" s="4" t="s">
        <v>861</v>
      </c>
      <c r="F9687" s="12" t="s">
        <v>903</v>
      </c>
      <c r="G9687" s="4" t="s">
        <v>2227</v>
      </c>
      <c r="H9687" s="30">
        <v>35.682857142857145</v>
      </c>
      <c r="I9687" s="4">
        <v>1.6490675575984775</v>
      </c>
      <c r="J9687" s="4" t="s">
        <v>856</v>
      </c>
      <c r="K9687" s="4" t="s">
        <v>881</v>
      </c>
      <c r="L9687" s="4">
        <v>7</v>
      </c>
      <c r="M9687" s="4" t="s">
        <v>1090</v>
      </c>
      <c r="N9687" s="4"/>
    </row>
    <row r="9688" spans="1:14" hidden="1" x14ac:dyDescent="0.3">
      <c r="A9688" s="5" t="s">
        <v>603</v>
      </c>
      <c r="B9688" s="5">
        <v>70</v>
      </c>
      <c r="C9688" s="5">
        <v>70</v>
      </c>
      <c r="D9688" s="5">
        <v>455</v>
      </c>
      <c r="E9688" s="4" t="s">
        <v>861</v>
      </c>
      <c r="F9688" s="12" t="s">
        <v>911</v>
      </c>
      <c r="G9688" s="4" t="s">
        <v>2227</v>
      </c>
      <c r="H9688" s="30">
        <v>35.804285714285712</v>
      </c>
      <c r="I9688" s="4">
        <v>1.2137525440118513</v>
      </c>
      <c r="J9688" s="4" t="s">
        <v>856</v>
      </c>
      <c r="K9688" s="4" t="s">
        <v>881</v>
      </c>
      <c r="L9688" s="4">
        <v>7</v>
      </c>
      <c r="M9688" s="4" t="s">
        <v>1090</v>
      </c>
      <c r="N9688" s="4"/>
    </row>
    <row r="9689" spans="1:14" hidden="1" x14ac:dyDescent="0.3">
      <c r="A9689" s="5" t="s">
        <v>603</v>
      </c>
      <c r="B9689" s="5">
        <v>70</v>
      </c>
      <c r="C9689" s="5">
        <v>70</v>
      </c>
      <c r="D9689" s="5">
        <v>455</v>
      </c>
      <c r="E9689" s="4" t="s">
        <v>861</v>
      </c>
      <c r="F9689" s="12" t="s">
        <v>916</v>
      </c>
      <c r="G9689" s="4" t="s">
        <v>2227</v>
      </c>
      <c r="H9689" s="30">
        <v>36.271428571428572</v>
      </c>
      <c r="I9689" s="4">
        <v>1.3831416964219356</v>
      </c>
      <c r="J9689" s="4" t="s">
        <v>856</v>
      </c>
      <c r="K9689" s="4" t="s">
        <v>881</v>
      </c>
      <c r="L9689" s="4">
        <v>7</v>
      </c>
      <c r="M9689" s="4" t="s">
        <v>1090</v>
      </c>
      <c r="N9689" s="4"/>
    </row>
    <row r="9690" spans="1:14" hidden="1" x14ac:dyDescent="0.3">
      <c r="A9690" s="5" t="s">
        <v>603</v>
      </c>
      <c r="B9690" s="5">
        <v>70</v>
      </c>
      <c r="C9690" s="5">
        <v>70</v>
      </c>
      <c r="D9690" s="5">
        <v>455</v>
      </c>
      <c r="E9690" s="4" t="s">
        <v>861</v>
      </c>
      <c r="F9690" s="12" t="s">
        <v>921</v>
      </c>
      <c r="G9690" s="4" t="s">
        <v>2227</v>
      </c>
      <c r="H9690" s="30">
        <v>36.788571428571423</v>
      </c>
      <c r="I9690" s="4">
        <v>0.81856436463336157</v>
      </c>
      <c r="J9690" s="4" t="s">
        <v>856</v>
      </c>
      <c r="K9690" s="4" t="s">
        <v>881</v>
      </c>
      <c r="L9690" s="4">
        <v>7</v>
      </c>
      <c r="M9690" s="4" t="s">
        <v>1090</v>
      </c>
      <c r="N9690" s="4"/>
    </row>
    <row r="9691" spans="1:14" hidden="1" x14ac:dyDescent="0.3">
      <c r="A9691" s="5" t="s">
        <v>603</v>
      </c>
      <c r="B9691" s="5">
        <v>70</v>
      </c>
      <c r="C9691" s="5">
        <v>70</v>
      </c>
      <c r="D9691" s="5">
        <v>455</v>
      </c>
      <c r="E9691" s="4" t="s">
        <v>861</v>
      </c>
      <c r="F9691" s="12" t="s">
        <v>1144</v>
      </c>
      <c r="G9691" s="4" t="s">
        <v>2227</v>
      </c>
      <c r="H9691" s="30">
        <v>36.83428571428572</v>
      </c>
      <c r="I9691" s="4">
        <v>1.3747467299210316</v>
      </c>
      <c r="J9691" s="4" t="s">
        <v>856</v>
      </c>
      <c r="K9691" s="4" t="s">
        <v>881</v>
      </c>
      <c r="L9691" s="4">
        <v>7</v>
      </c>
      <c r="M9691" s="4" t="s">
        <v>1090</v>
      </c>
      <c r="N9691" s="4"/>
    </row>
    <row r="9692" spans="1:14" hidden="1" x14ac:dyDescent="0.3">
      <c r="A9692" s="5" t="s">
        <v>603</v>
      </c>
      <c r="B9692" s="5">
        <v>70</v>
      </c>
      <c r="C9692" s="5">
        <v>70</v>
      </c>
      <c r="D9692" s="5">
        <v>455</v>
      </c>
      <c r="E9692" s="4" t="s">
        <v>861</v>
      </c>
      <c r="F9692" s="12" t="s">
        <v>1148</v>
      </c>
      <c r="G9692" s="4" t="s">
        <v>2227</v>
      </c>
      <c r="H9692" s="30">
        <v>37.388571428571424</v>
      </c>
      <c r="I9692" s="4">
        <v>1.1686235289351961</v>
      </c>
      <c r="J9692" s="4" t="s">
        <v>856</v>
      </c>
      <c r="K9692" s="4" t="s">
        <v>881</v>
      </c>
      <c r="L9692" s="4">
        <v>7</v>
      </c>
      <c r="M9692" s="4" t="s">
        <v>1090</v>
      </c>
      <c r="N9692" s="4"/>
    </row>
    <row r="9693" spans="1:14" hidden="1" x14ac:dyDescent="0.3">
      <c r="A9693" s="5" t="s">
        <v>603</v>
      </c>
      <c r="B9693" s="5">
        <v>70</v>
      </c>
      <c r="C9693" s="5">
        <v>70</v>
      </c>
      <c r="D9693" s="5">
        <v>456</v>
      </c>
      <c r="E9693" s="4" t="s">
        <v>861</v>
      </c>
      <c r="F9693" s="12" t="s">
        <v>922</v>
      </c>
      <c r="G9693" s="4" t="s">
        <v>1759</v>
      </c>
      <c r="H9693" s="30">
        <v>0.6526642857142857</v>
      </c>
      <c r="I9693" s="4">
        <v>3.6402652310485506E-2</v>
      </c>
      <c r="J9693" s="4" t="s">
        <v>856</v>
      </c>
      <c r="K9693" s="4" t="s">
        <v>881</v>
      </c>
      <c r="L9693" s="4">
        <v>7</v>
      </c>
      <c r="M9693" s="4" t="s">
        <v>1090</v>
      </c>
      <c r="N9693" s="4" t="s">
        <v>1477</v>
      </c>
    </row>
    <row r="9694" spans="1:14" hidden="1" x14ac:dyDescent="0.3">
      <c r="A9694" s="5" t="s">
        <v>603</v>
      </c>
      <c r="B9694" s="5">
        <v>70</v>
      </c>
      <c r="C9694" s="5">
        <v>70</v>
      </c>
      <c r="D9694" s="5">
        <v>456</v>
      </c>
      <c r="E9694" s="4" t="s">
        <v>861</v>
      </c>
      <c r="F9694" s="12" t="s">
        <v>904</v>
      </c>
      <c r="G9694" s="4" t="s">
        <v>1759</v>
      </c>
      <c r="H9694" s="30">
        <v>0.62276428571428555</v>
      </c>
      <c r="I9694" s="4">
        <v>9.2026135004190969E-3</v>
      </c>
      <c r="J9694" s="4" t="s">
        <v>856</v>
      </c>
      <c r="K9694" s="4" t="s">
        <v>881</v>
      </c>
      <c r="L9694" s="4">
        <v>7</v>
      </c>
      <c r="M9694" s="4" t="s">
        <v>1090</v>
      </c>
      <c r="N9694" s="4" t="s">
        <v>1477</v>
      </c>
    </row>
    <row r="9695" spans="1:14" hidden="1" x14ac:dyDescent="0.3">
      <c r="A9695" s="5" t="s">
        <v>603</v>
      </c>
      <c r="B9695" s="5">
        <v>70</v>
      </c>
      <c r="C9695" s="5">
        <v>70</v>
      </c>
      <c r="D9695" s="5">
        <v>456</v>
      </c>
      <c r="E9695" s="4" t="s">
        <v>861</v>
      </c>
      <c r="F9695" s="12" t="s">
        <v>905</v>
      </c>
      <c r="G9695" s="4" t="s">
        <v>1759</v>
      </c>
      <c r="H9695" s="30">
        <v>0.6093142857142857</v>
      </c>
      <c r="I9695" s="4">
        <v>2.9733801112057947E-2</v>
      </c>
      <c r="J9695" s="4" t="s">
        <v>856</v>
      </c>
      <c r="K9695" s="4" t="s">
        <v>881</v>
      </c>
      <c r="L9695" s="4">
        <v>7</v>
      </c>
      <c r="M9695" s="4" t="s">
        <v>1090</v>
      </c>
      <c r="N9695" s="4" t="s">
        <v>1477</v>
      </c>
    </row>
    <row r="9696" spans="1:14" hidden="1" x14ac:dyDescent="0.3">
      <c r="A9696" s="5" t="s">
        <v>603</v>
      </c>
      <c r="B9696" s="5">
        <v>70</v>
      </c>
      <c r="C9696" s="5">
        <v>70</v>
      </c>
      <c r="D9696" s="5">
        <v>456</v>
      </c>
      <c r="E9696" s="4" t="s">
        <v>861</v>
      </c>
      <c r="F9696" s="12" t="s">
        <v>906</v>
      </c>
      <c r="G9696" s="4" t="s">
        <v>1759</v>
      </c>
      <c r="H9696" s="30">
        <v>0.59196428571428572</v>
      </c>
      <c r="I9696" s="4">
        <v>2.3872713054268389E-2</v>
      </c>
      <c r="J9696" s="4" t="s">
        <v>856</v>
      </c>
      <c r="K9696" s="4" t="s">
        <v>881</v>
      </c>
      <c r="L9696" s="4">
        <v>7</v>
      </c>
      <c r="M9696" s="4" t="s">
        <v>1090</v>
      </c>
      <c r="N9696" s="4" t="s">
        <v>1477</v>
      </c>
    </row>
    <row r="9697" spans="1:14" hidden="1" x14ac:dyDescent="0.3">
      <c r="A9697" s="5" t="s">
        <v>603</v>
      </c>
      <c r="B9697" s="5">
        <v>70</v>
      </c>
      <c r="C9697" s="5">
        <v>70</v>
      </c>
      <c r="D9697" s="5">
        <v>456</v>
      </c>
      <c r="E9697" s="4" t="s">
        <v>861</v>
      </c>
      <c r="F9697" s="12" t="s">
        <v>903</v>
      </c>
      <c r="G9697" s="4" t="s">
        <v>1759</v>
      </c>
      <c r="H9697" s="30">
        <v>0.57922142857142866</v>
      </c>
      <c r="I9697" s="4">
        <v>4.1636020634610728E-2</v>
      </c>
      <c r="J9697" s="4" t="s">
        <v>856</v>
      </c>
      <c r="K9697" s="4" t="s">
        <v>881</v>
      </c>
      <c r="L9697" s="4">
        <v>7</v>
      </c>
      <c r="M9697" s="4" t="s">
        <v>1090</v>
      </c>
      <c r="N9697" s="4" t="s">
        <v>1477</v>
      </c>
    </row>
    <row r="9698" spans="1:14" hidden="1" x14ac:dyDescent="0.3">
      <c r="A9698" s="5" t="s">
        <v>603</v>
      </c>
      <c r="B9698" s="5">
        <v>70</v>
      </c>
      <c r="C9698" s="5">
        <v>70</v>
      </c>
      <c r="D9698" s="5">
        <v>456</v>
      </c>
      <c r="E9698" s="4" t="s">
        <v>861</v>
      </c>
      <c r="F9698" s="12" t="s">
        <v>911</v>
      </c>
      <c r="G9698" s="4" t="s">
        <v>1759</v>
      </c>
      <c r="H9698" s="30">
        <v>0.50065714285714302</v>
      </c>
      <c r="I9698" s="4">
        <v>1.433656248232199E-2</v>
      </c>
      <c r="J9698" s="4" t="s">
        <v>856</v>
      </c>
      <c r="K9698" s="4" t="s">
        <v>881</v>
      </c>
      <c r="L9698" s="4">
        <v>7</v>
      </c>
      <c r="M9698" s="4" t="s">
        <v>1090</v>
      </c>
      <c r="N9698" s="4" t="s">
        <v>1477</v>
      </c>
    </row>
    <row r="9699" spans="1:14" hidden="1" x14ac:dyDescent="0.3">
      <c r="A9699" s="5" t="s">
        <v>603</v>
      </c>
      <c r="B9699" s="5">
        <v>70</v>
      </c>
      <c r="C9699" s="5">
        <v>70</v>
      </c>
      <c r="D9699" s="5">
        <v>456</v>
      </c>
      <c r="E9699" s="4" t="s">
        <v>861</v>
      </c>
      <c r="F9699" s="12" t="s">
        <v>916</v>
      </c>
      <c r="G9699" s="4" t="s">
        <v>1759</v>
      </c>
      <c r="H9699" s="30">
        <v>0.43454285714285718</v>
      </c>
      <c r="I9699" s="4">
        <v>6.5875314221713901E-2</v>
      </c>
      <c r="J9699" s="4" t="s">
        <v>856</v>
      </c>
      <c r="K9699" s="4" t="s">
        <v>881</v>
      </c>
      <c r="L9699" s="4">
        <v>7</v>
      </c>
      <c r="M9699" s="4" t="s">
        <v>1090</v>
      </c>
      <c r="N9699" s="4" t="s">
        <v>1477</v>
      </c>
    </row>
    <row r="9700" spans="1:14" hidden="1" x14ac:dyDescent="0.3">
      <c r="A9700" s="5" t="s">
        <v>603</v>
      </c>
      <c r="B9700" s="5">
        <v>70</v>
      </c>
      <c r="C9700" s="5">
        <v>70</v>
      </c>
      <c r="D9700" s="5">
        <v>456</v>
      </c>
      <c r="E9700" s="4" t="s">
        <v>861</v>
      </c>
      <c r="F9700" s="12" t="s">
        <v>921</v>
      </c>
      <c r="G9700" s="4" t="s">
        <v>1759</v>
      </c>
      <c r="H9700" s="30">
        <v>0.40454999999999969</v>
      </c>
      <c r="I9700" s="4">
        <v>5.1717147382017929E-2</v>
      </c>
      <c r="J9700" s="4" t="s">
        <v>856</v>
      </c>
      <c r="K9700" s="4" t="s">
        <v>881</v>
      </c>
      <c r="L9700" s="4">
        <v>7</v>
      </c>
      <c r="M9700" s="4" t="s">
        <v>1090</v>
      </c>
      <c r="N9700" s="4" t="s">
        <v>1477</v>
      </c>
    </row>
    <row r="9701" spans="1:14" hidden="1" x14ac:dyDescent="0.3">
      <c r="A9701" s="5" t="s">
        <v>603</v>
      </c>
      <c r="B9701" s="5">
        <v>70</v>
      </c>
      <c r="C9701" s="5">
        <v>70</v>
      </c>
      <c r="D9701" s="5">
        <v>456</v>
      </c>
      <c r="E9701" s="4" t="s">
        <v>861</v>
      </c>
      <c r="F9701" s="12" t="s">
        <v>1144</v>
      </c>
      <c r="G9701" s="4" t="s">
        <v>1759</v>
      </c>
      <c r="H9701" s="30">
        <v>0.39960000000000001</v>
      </c>
      <c r="I9701" s="4">
        <v>2.1544991684070387E-2</v>
      </c>
      <c r="J9701" s="4" t="s">
        <v>856</v>
      </c>
      <c r="K9701" s="4" t="s">
        <v>881</v>
      </c>
      <c r="L9701" s="4">
        <v>7</v>
      </c>
      <c r="M9701" s="4" t="s">
        <v>1090</v>
      </c>
      <c r="N9701" s="4" t="s">
        <v>1477</v>
      </c>
    </row>
    <row r="9702" spans="1:14" hidden="1" x14ac:dyDescent="0.3">
      <c r="A9702" s="5" t="s">
        <v>603</v>
      </c>
      <c r="B9702" s="5">
        <v>70</v>
      </c>
      <c r="C9702" s="5">
        <v>70</v>
      </c>
      <c r="D9702" s="5">
        <v>456</v>
      </c>
      <c r="E9702" s="4" t="s">
        <v>861</v>
      </c>
      <c r="F9702" s="12" t="s">
        <v>1148</v>
      </c>
      <c r="G9702" s="4" t="s">
        <v>1759</v>
      </c>
      <c r="H9702" s="30">
        <v>0.47547142857142849</v>
      </c>
      <c r="I9702" s="4">
        <v>2.4493942399820331E-2</v>
      </c>
      <c r="J9702" s="4" t="s">
        <v>856</v>
      </c>
      <c r="K9702" s="4" t="s">
        <v>881</v>
      </c>
      <c r="L9702" s="4">
        <v>7</v>
      </c>
      <c r="M9702" s="4" t="s">
        <v>1090</v>
      </c>
      <c r="N9702" s="4" t="s">
        <v>1477</v>
      </c>
    </row>
    <row r="9703" spans="1:14" hidden="1" x14ac:dyDescent="0.3">
      <c r="A9703" s="5" t="s">
        <v>603</v>
      </c>
      <c r="B9703" s="5">
        <v>70</v>
      </c>
      <c r="C9703" s="5">
        <v>70</v>
      </c>
      <c r="D9703" s="5">
        <v>456</v>
      </c>
      <c r="E9703" s="4" t="s">
        <v>861</v>
      </c>
      <c r="F9703" s="12" t="s">
        <v>922</v>
      </c>
      <c r="G9703" s="4" t="s">
        <v>2227</v>
      </c>
      <c r="H9703" s="30">
        <v>54.75</v>
      </c>
      <c r="I9703" s="40">
        <v>1.495905522863437</v>
      </c>
      <c r="J9703" s="4" t="s">
        <v>856</v>
      </c>
      <c r="K9703" s="4" t="s">
        <v>881</v>
      </c>
      <c r="L9703" s="4">
        <v>7</v>
      </c>
      <c r="M9703" s="4" t="s">
        <v>1090</v>
      </c>
      <c r="N9703" s="4"/>
    </row>
    <row r="9704" spans="1:14" hidden="1" x14ac:dyDescent="0.3">
      <c r="A9704" s="5" t="s">
        <v>603</v>
      </c>
      <c r="B9704" s="5">
        <v>70</v>
      </c>
      <c r="C9704" s="5">
        <v>70</v>
      </c>
      <c r="D9704" s="5">
        <v>456</v>
      </c>
      <c r="E9704" s="4" t="s">
        <v>861</v>
      </c>
      <c r="F9704" s="12" t="s">
        <v>904</v>
      </c>
      <c r="G9704" s="4" t="s">
        <v>2227</v>
      </c>
      <c r="H9704" s="30">
        <v>54.732857142857142</v>
      </c>
      <c r="I9704" s="40">
        <v>0.78317120916000438</v>
      </c>
      <c r="J9704" s="4" t="s">
        <v>856</v>
      </c>
      <c r="K9704" s="4" t="s">
        <v>881</v>
      </c>
      <c r="L9704" s="4">
        <v>7</v>
      </c>
      <c r="M9704" s="4" t="s">
        <v>1090</v>
      </c>
      <c r="N9704" s="4"/>
    </row>
    <row r="9705" spans="1:14" hidden="1" x14ac:dyDescent="0.3">
      <c r="A9705" s="5" t="s">
        <v>603</v>
      </c>
      <c r="B9705" s="5">
        <v>70</v>
      </c>
      <c r="C9705" s="5">
        <v>70</v>
      </c>
      <c r="D9705" s="5">
        <v>456</v>
      </c>
      <c r="E9705" s="4" t="s">
        <v>861</v>
      </c>
      <c r="F9705" s="12" t="s">
        <v>905</v>
      </c>
      <c r="G9705" s="4" t="s">
        <v>2227</v>
      </c>
      <c r="H9705" s="30">
        <v>53.515714285714289</v>
      </c>
      <c r="I9705" s="40">
        <v>0.64155688609447403</v>
      </c>
      <c r="J9705" s="4" t="s">
        <v>856</v>
      </c>
      <c r="K9705" s="4" t="s">
        <v>881</v>
      </c>
      <c r="L9705" s="4">
        <v>7</v>
      </c>
      <c r="M9705" s="4" t="s">
        <v>1090</v>
      </c>
      <c r="N9705" s="4"/>
    </row>
    <row r="9706" spans="1:14" hidden="1" x14ac:dyDescent="0.3">
      <c r="A9706" s="5" t="s">
        <v>603</v>
      </c>
      <c r="B9706" s="5">
        <v>70</v>
      </c>
      <c r="C9706" s="5">
        <v>70</v>
      </c>
      <c r="D9706" s="5">
        <v>456</v>
      </c>
      <c r="E9706" s="4" t="s">
        <v>861</v>
      </c>
      <c r="F9706" s="12" t="s">
        <v>906</v>
      </c>
      <c r="G9706" s="4" t="s">
        <v>2227</v>
      </c>
      <c r="H9706" s="30">
        <v>53.447142857142858</v>
      </c>
      <c r="I9706" s="40">
        <v>0.95954354227612215</v>
      </c>
      <c r="J9706" s="4" t="s">
        <v>856</v>
      </c>
      <c r="K9706" s="4" t="s">
        <v>881</v>
      </c>
      <c r="L9706" s="4">
        <v>7</v>
      </c>
      <c r="M9706" s="4" t="s">
        <v>1090</v>
      </c>
      <c r="N9706" s="4"/>
    </row>
    <row r="9707" spans="1:14" hidden="1" x14ac:dyDescent="0.3">
      <c r="A9707" s="5" t="s">
        <v>603</v>
      </c>
      <c r="B9707" s="5">
        <v>70</v>
      </c>
      <c r="C9707" s="5">
        <v>70</v>
      </c>
      <c r="D9707" s="5">
        <v>456</v>
      </c>
      <c r="E9707" s="4" t="s">
        <v>861</v>
      </c>
      <c r="F9707" s="12" t="s">
        <v>903</v>
      </c>
      <c r="G9707" s="4" t="s">
        <v>2227</v>
      </c>
      <c r="H9707" s="30">
        <v>53.5</v>
      </c>
      <c r="I9707" s="40">
        <v>1.4142253474370101</v>
      </c>
      <c r="J9707" s="4" t="s">
        <v>856</v>
      </c>
      <c r="K9707" s="4" t="s">
        <v>881</v>
      </c>
      <c r="L9707" s="4">
        <v>7</v>
      </c>
      <c r="M9707" s="4" t="s">
        <v>1090</v>
      </c>
      <c r="N9707" s="4"/>
    </row>
    <row r="9708" spans="1:14" hidden="1" x14ac:dyDescent="0.3">
      <c r="A9708" s="5" t="s">
        <v>603</v>
      </c>
      <c r="B9708" s="5">
        <v>70</v>
      </c>
      <c r="C9708" s="5">
        <v>70</v>
      </c>
      <c r="D9708" s="5">
        <v>456</v>
      </c>
      <c r="E9708" s="4" t="s">
        <v>861</v>
      </c>
      <c r="F9708" s="12" t="s">
        <v>911</v>
      </c>
      <c r="G9708" s="4" t="s">
        <v>2227</v>
      </c>
      <c r="H9708" s="30">
        <v>50.398571428571422</v>
      </c>
      <c r="I9708" s="40">
        <v>1.7157741554123462</v>
      </c>
      <c r="J9708" s="4" t="s">
        <v>856</v>
      </c>
      <c r="K9708" s="4" t="s">
        <v>881</v>
      </c>
      <c r="L9708" s="4">
        <v>7</v>
      </c>
      <c r="M9708" s="4" t="s">
        <v>1090</v>
      </c>
      <c r="N9708" s="4"/>
    </row>
    <row r="9709" spans="1:14" hidden="1" x14ac:dyDescent="0.3">
      <c r="A9709" s="5" t="s">
        <v>603</v>
      </c>
      <c r="B9709" s="5">
        <v>70</v>
      </c>
      <c r="C9709" s="5">
        <v>70</v>
      </c>
      <c r="D9709" s="5">
        <v>456</v>
      </c>
      <c r="E9709" s="4" t="s">
        <v>861</v>
      </c>
      <c r="F9709" s="12" t="s">
        <v>916</v>
      </c>
      <c r="G9709" s="4" t="s">
        <v>2227</v>
      </c>
      <c r="H9709" s="30">
        <v>47.511428571428567</v>
      </c>
      <c r="I9709" s="40">
        <v>1.6309141462323986</v>
      </c>
      <c r="J9709" s="4" t="s">
        <v>856</v>
      </c>
      <c r="K9709" s="4" t="s">
        <v>881</v>
      </c>
      <c r="L9709" s="4">
        <v>7</v>
      </c>
      <c r="M9709" s="4" t="s">
        <v>1090</v>
      </c>
      <c r="N9709" s="4"/>
    </row>
    <row r="9710" spans="1:14" hidden="1" x14ac:dyDescent="0.3">
      <c r="A9710" s="5" t="s">
        <v>603</v>
      </c>
      <c r="B9710" s="5">
        <v>70</v>
      </c>
      <c r="C9710" s="5">
        <v>70</v>
      </c>
      <c r="D9710" s="5">
        <v>456</v>
      </c>
      <c r="E9710" s="4" t="s">
        <v>861</v>
      </c>
      <c r="F9710" s="12" t="s">
        <v>921</v>
      </c>
      <c r="G9710" s="4" t="s">
        <v>2227</v>
      </c>
      <c r="H9710" s="30">
        <v>44.337142857142858</v>
      </c>
      <c r="I9710" s="40">
        <v>1.6270598666071905</v>
      </c>
      <c r="J9710" s="4" t="s">
        <v>856</v>
      </c>
      <c r="K9710" s="4" t="s">
        <v>881</v>
      </c>
      <c r="L9710" s="4">
        <v>7</v>
      </c>
      <c r="M9710" s="4" t="s">
        <v>1090</v>
      </c>
      <c r="N9710" s="4"/>
    </row>
    <row r="9711" spans="1:14" hidden="1" x14ac:dyDescent="0.3">
      <c r="A9711" s="5" t="s">
        <v>603</v>
      </c>
      <c r="B9711" s="5">
        <v>70</v>
      </c>
      <c r="C9711" s="5">
        <v>70</v>
      </c>
      <c r="D9711" s="5">
        <v>456</v>
      </c>
      <c r="E9711" s="4" t="s">
        <v>861</v>
      </c>
      <c r="F9711" s="12" t="s">
        <v>1144</v>
      </c>
      <c r="G9711" s="4" t="s">
        <v>2227</v>
      </c>
      <c r="H9711" s="30">
        <v>44.107142857142854</v>
      </c>
      <c r="I9711" s="40">
        <v>1.2619523800539425</v>
      </c>
      <c r="J9711" s="4" t="s">
        <v>856</v>
      </c>
      <c r="K9711" s="4" t="s">
        <v>881</v>
      </c>
      <c r="L9711" s="4">
        <v>7</v>
      </c>
      <c r="M9711" s="4" t="s">
        <v>1090</v>
      </c>
      <c r="N9711" s="4"/>
    </row>
    <row r="9712" spans="1:14" hidden="1" x14ac:dyDescent="0.3">
      <c r="A9712" s="5" t="s">
        <v>603</v>
      </c>
      <c r="B9712" s="5">
        <v>70</v>
      </c>
      <c r="C9712" s="5">
        <v>70</v>
      </c>
      <c r="D9712" s="5">
        <v>456</v>
      </c>
      <c r="E9712" s="4" t="s">
        <v>861</v>
      </c>
      <c r="F9712" s="12" t="s">
        <v>1148</v>
      </c>
      <c r="G9712" s="4" t="s">
        <v>2227</v>
      </c>
      <c r="H9712" s="30">
        <v>44.958571428571425</v>
      </c>
      <c r="I9712" s="40">
        <v>2.065392848599902</v>
      </c>
      <c r="J9712" s="4" t="s">
        <v>856</v>
      </c>
      <c r="K9712" s="4" t="s">
        <v>881</v>
      </c>
      <c r="L9712" s="4">
        <v>7</v>
      </c>
      <c r="M9712" s="4" t="s">
        <v>1090</v>
      </c>
      <c r="N9712" s="4"/>
    </row>
    <row r="9713" spans="1:14" hidden="1" x14ac:dyDescent="0.3">
      <c r="A9713" s="5" t="s">
        <v>602</v>
      </c>
      <c r="B9713" s="5">
        <v>71</v>
      </c>
      <c r="C9713" s="5">
        <v>71</v>
      </c>
      <c r="D9713" s="5">
        <v>457</v>
      </c>
      <c r="E9713" s="4" t="s">
        <v>861</v>
      </c>
      <c r="F9713" s="4" t="s">
        <v>922</v>
      </c>
      <c r="G9713" s="4" t="s">
        <v>958</v>
      </c>
      <c r="H9713" s="30">
        <v>0.65062761506276101</v>
      </c>
      <c r="I9713" s="4"/>
      <c r="J9713" s="4" t="s">
        <v>1449</v>
      </c>
      <c r="K9713" s="4"/>
      <c r="L9713" s="4">
        <v>1</v>
      </c>
      <c r="M9713" s="4" t="s">
        <v>1486</v>
      </c>
      <c r="N9713" s="4"/>
    </row>
    <row r="9714" spans="1:14" hidden="1" x14ac:dyDescent="0.3">
      <c r="A9714" s="5" t="s">
        <v>602</v>
      </c>
      <c r="B9714" s="5">
        <v>71</v>
      </c>
      <c r="C9714" s="5">
        <v>71</v>
      </c>
      <c r="D9714" s="5">
        <v>457</v>
      </c>
      <c r="E9714" s="4" t="s">
        <v>861</v>
      </c>
      <c r="F9714" s="45" t="s">
        <v>904</v>
      </c>
      <c r="G9714" s="4" t="s">
        <v>958</v>
      </c>
      <c r="H9714" s="30">
        <v>0.663179916317991</v>
      </c>
      <c r="I9714" s="4"/>
      <c r="J9714" s="4" t="s">
        <v>1449</v>
      </c>
      <c r="K9714" s="4"/>
      <c r="L9714" s="4">
        <v>1</v>
      </c>
      <c r="M9714" s="4" t="s">
        <v>1486</v>
      </c>
      <c r="N9714" s="4"/>
    </row>
    <row r="9715" spans="1:14" hidden="1" x14ac:dyDescent="0.3">
      <c r="A9715" s="5" t="s">
        <v>602</v>
      </c>
      <c r="B9715" s="5">
        <v>71</v>
      </c>
      <c r="C9715" s="5">
        <v>71</v>
      </c>
      <c r="D9715" s="5">
        <v>457</v>
      </c>
      <c r="E9715" s="4" t="s">
        <v>861</v>
      </c>
      <c r="F9715" s="45" t="s">
        <v>905</v>
      </c>
      <c r="G9715" s="4" t="s">
        <v>958</v>
      </c>
      <c r="H9715" s="30">
        <v>0.63807531380753102</v>
      </c>
      <c r="I9715" s="4"/>
      <c r="J9715" s="4" t="s">
        <v>1449</v>
      </c>
      <c r="K9715" s="4"/>
      <c r="L9715" s="4">
        <v>1</v>
      </c>
      <c r="M9715" s="4" t="s">
        <v>1486</v>
      </c>
      <c r="N9715" s="4"/>
    </row>
    <row r="9716" spans="1:14" hidden="1" x14ac:dyDescent="0.3">
      <c r="A9716" s="5" t="s">
        <v>602</v>
      </c>
      <c r="B9716" s="5">
        <v>71</v>
      </c>
      <c r="C9716" s="5">
        <v>71</v>
      </c>
      <c r="D9716" s="5">
        <v>457</v>
      </c>
      <c r="E9716" s="4" t="s">
        <v>861</v>
      </c>
      <c r="F9716" s="45" t="s">
        <v>906</v>
      </c>
      <c r="G9716" s="4" t="s">
        <v>958</v>
      </c>
      <c r="H9716" s="30">
        <v>0.62133891213389103</v>
      </c>
      <c r="I9716" s="4"/>
      <c r="J9716" s="4" t="s">
        <v>1449</v>
      </c>
      <c r="K9716" s="4"/>
      <c r="L9716" s="4">
        <v>1</v>
      </c>
      <c r="M9716" s="4" t="s">
        <v>1486</v>
      </c>
      <c r="N9716" s="4"/>
    </row>
    <row r="9717" spans="1:14" hidden="1" x14ac:dyDescent="0.3">
      <c r="A9717" s="5" t="s">
        <v>602</v>
      </c>
      <c r="B9717" s="5">
        <v>71</v>
      </c>
      <c r="C9717" s="5">
        <v>71</v>
      </c>
      <c r="D9717" s="5">
        <v>457</v>
      </c>
      <c r="E9717" s="4" t="s">
        <v>861</v>
      </c>
      <c r="F9717" s="45" t="s">
        <v>903</v>
      </c>
      <c r="G9717" s="4" t="s">
        <v>958</v>
      </c>
      <c r="H9717" s="30">
        <v>0.62133891213389103</v>
      </c>
      <c r="I9717" s="4"/>
      <c r="J9717" s="4" t="s">
        <v>1449</v>
      </c>
      <c r="K9717" s="4"/>
      <c r="L9717" s="4">
        <v>1</v>
      </c>
      <c r="M9717" s="4" t="s">
        <v>1486</v>
      </c>
      <c r="N9717" s="4"/>
    </row>
    <row r="9718" spans="1:14" hidden="1" x14ac:dyDescent="0.3">
      <c r="A9718" s="5" t="s">
        <v>602</v>
      </c>
      <c r="B9718" s="5">
        <v>71</v>
      </c>
      <c r="C9718" s="5">
        <v>71</v>
      </c>
      <c r="D9718" s="5">
        <v>457</v>
      </c>
      <c r="E9718" s="4" t="s">
        <v>861</v>
      </c>
      <c r="F9718" s="45" t="s">
        <v>907</v>
      </c>
      <c r="G9718" s="4" t="s">
        <v>958</v>
      </c>
      <c r="H9718" s="30">
        <v>0.68410041841004099</v>
      </c>
      <c r="I9718" s="4"/>
      <c r="J9718" s="4" t="s">
        <v>1449</v>
      </c>
      <c r="K9718" s="4"/>
      <c r="L9718" s="4">
        <v>1</v>
      </c>
      <c r="M9718" s="4" t="s">
        <v>1486</v>
      </c>
      <c r="N9718" s="4"/>
    </row>
    <row r="9719" spans="1:14" hidden="1" x14ac:dyDescent="0.3">
      <c r="A9719" s="5" t="s">
        <v>602</v>
      </c>
      <c r="B9719" s="5">
        <v>71</v>
      </c>
      <c r="C9719" s="5">
        <v>71</v>
      </c>
      <c r="D9719" s="5">
        <v>457</v>
      </c>
      <c r="E9719" s="4" t="s">
        <v>861</v>
      </c>
      <c r="F9719" s="45" t="s">
        <v>908</v>
      </c>
      <c r="G9719" s="4" t="s">
        <v>958</v>
      </c>
      <c r="H9719" s="30">
        <v>0.70502092050209197</v>
      </c>
      <c r="I9719" s="4"/>
      <c r="J9719" s="4" t="s">
        <v>1449</v>
      </c>
      <c r="K9719" s="4"/>
      <c r="L9719" s="4">
        <v>1</v>
      </c>
      <c r="M9719" s="4" t="s">
        <v>1486</v>
      </c>
      <c r="N9719" s="4"/>
    </row>
    <row r="9720" spans="1:14" hidden="1" x14ac:dyDescent="0.3">
      <c r="A9720" s="5" t="s">
        <v>602</v>
      </c>
      <c r="B9720" s="5">
        <v>71</v>
      </c>
      <c r="C9720" s="5">
        <v>71</v>
      </c>
      <c r="D9720" s="5">
        <v>457</v>
      </c>
      <c r="E9720" s="4" t="s">
        <v>861</v>
      </c>
      <c r="F9720" s="45" t="s">
        <v>909</v>
      </c>
      <c r="G9720" s="4" t="s">
        <v>958</v>
      </c>
      <c r="H9720" s="30">
        <v>0.67573221757322099</v>
      </c>
      <c r="I9720" s="4"/>
      <c r="J9720" s="4" t="s">
        <v>1449</v>
      </c>
      <c r="K9720" s="4"/>
      <c r="L9720" s="4">
        <v>1</v>
      </c>
      <c r="M9720" s="4" t="s">
        <v>1486</v>
      </c>
      <c r="N9720" s="4"/>
    </row>
    <row r="9721" spans="1:14" hidden="1" x14ac:dyDescent="0.3">
      <c r="A9721" s="5" t="s">
        <v>602</v>
      </c>
      <c r="B9721" s="5">
        <v>71</v>
      </c>
      <c r="C9721" s="5">
        <v>71</v>
      </c>
      <c r="D9721" s="5">
        <v>457</v>
      </c>
      <c r="E9721" s="4" t="s">
        <v>861</v>
      </c>
      <c r="F9721" s="45" t="s">
        <v>910</v>
      </c>
      <c r="G9721" s="4" t="s">
        <v>958</v>
      </c>
      <c r="H9721" s="30">
        <v>0.68828451882845099</v>
      </c>
      <c r="I9721" s="4"/>
      <c r="J9721" s="4" t="s">
        <v>1449</v>
      </c>
      <c r="K9721" s="4"/>
      <c r="L9721" s="4">
        <v>1</v>
      </c>
      <c r="M9721" s="4" t="s">
        <v>1486</v>
      </c>
      <c r="N9721" s="4"/>
    </row>
    <row r="9722" spans="1:14" hidden="1" x14ac:dyDescent="0.3">
      <c r="A9722" s="5" t="s">
        <v>602</v>
      </c>
      <c r="B9722" s="5">
        <v>71</v>
      </c>
      <c r="C9722" s="5">
        <v>71</v>
      </c>
      <c r="D9722" s="5">
        <v>457</v>
      </c>
      <c r="E9722" s="4" t="s">
        <v>861</v>
      </c>
      <c r="F9722" s="45" t="s">
        <v>911</v>
      </c>
      <c r="G9722" s="4" t="s">
        <v>958</v>
      </c>
      <c r="H9722" s="30">
        <v>0.71757322175732197</v>
      </c>
      <c r="I9722" s="4"/>
      <c r="J9722" s="4" t="s">
        <v>1449</v>
      </c>
      <c r="K9722" s="4"/>
      <c r="L9722" s="4">
        <v>1</v>
      </c>
      <c r="M9722" s="4" t="s">
        <v>1486</v>
      </c>
      <c r="N9722" s="4"/>
    </row>
    <row r="9723" spans="1:14" hidden="1" x14ac:dyDescent="0.3">
      <c r="A9723" s="5" t="s">
        <v>602</v>
      </c>
      <c r="B9723" s="5">
        <v>71</v>
      </c>
      <c r="C9723" s="5">
        <v>71</v>
      </c>
      <c r="D9723" s="5">
        <v>457</v>
      </c>
      <c r="E9723" s="4" t="s">
        <v>861</v>
      </c>
      <c r="F9723" s="4" t="s">
        <v>922</v>
      </c>
      <c r="G9723" s="4" t="s">
        <v>964</v>
      </c>
      <c r="H9723" s="30">
        <v>31.380753138075299</v>
      </c>
      <c r="I9723" s="9">
        <v>1.8828451882844988</v>
      </c>
      <c r="J9723" s="4" t="s">
        <v>1440</v>
      </c>
      <c r="K9723" s="4" t="s">
        <v>998</v>
      </c>
      <c r="L9723" s="4">
        <v>3</v>
      </c>
      <c r="M9723" s="4" t="s">
        <v>1487</v>
      </c>
      <c r="N9723" s="4" t="s">
        <v>1488</v>
      </c>
    </row>
    <row r="9724" spans="1:14" hidden="1" x14ac:dyDescent="0.3">
      <c r="A9724" s="5" t="s">
        <v>602</v>
      </c>
      <c r="B9724" s="5">
        <v>71</v>
      </c>
      <c r="C9724" s="5">
        <v>71</v>
      </c>
      <c r="D9724" s="5">
        <v>457</v>
      </c>
      <c r="E9724" s="4" t="s">
        <v>861</v>
      </c>
      <c r="F9724" s="45" t="s">
        <v>904</v>
      </c>
      <c r="G9724" s="4" t="s">
        <v>964</v>
      </c>
      <c r="H9724" s="30">
        <v>28.870292887029301</v>
      </c>
      <c r="I9724" s="9">
        <v>3.765690376569049</v>
      </c>
      <c r="J9724" s="4" t="s">
        <v>1440</v>
      </c>
      <c r="K9724" s="4" t="s">
        <v>998</v>
      </c>
      <c r="L9724" s="4">
        <v>3</v>
      </c>
      <c r="M9724" s="4" t="s">
        <v>1487</v>
      </c>
      <c r="N9724" s="4" t="s">
        <v>1488</v>
      </c>
    </row>
    <row r="9725" spans="1:14" hidden="1" x14ac:dyDescent="0.3">
      <c r="A9725" s="5" t="s">
        <v>602</v>
      </c>
      <c r="B9725" s="5">
        <v>71</v>
      </c>
      <c r="C9725" s="5">
        <v>71</v>
      </c>
      <c r="D9725" s="5">
        <v>457</v>
      </c>
      <c r="E9725" s="4" t="s">
        <v>861</v>
      </c>
      <c r="F9725" s="45" t="s">
        <v>905</v>
      </c>
      <c r="G9725" s="4" t="s">
        <v>964</v>
      </c>
      <c r="H9725" s="30">
        <v>30.1255230125523</v>
      </c>
      <c r="I9725" s="9">
        <v>2.5104602510459983</v>
      </c>
      <c r="J9725" s="4" t="s">
        <v>1440</v>
      </c>
      <c r="K9725" s="4" t="s">
        <v>998</v>
      </c>
      <c r="L9725" s="4">
        <v>3</v>
      </c>
      <c r="M9725" s="4" t="s">
        <v>1487</v>
      </c>
      <c r="N9725" s="4" t="s">
        <v>1488</v>
      </c>
    </row>
    <row r="9726" spans="1:14" hidden="1" x14ac:dyDescent="0.3">
      <c r="A9726" s="5" t="s">
        <v>602</v>
      </c>
      <c r="B9726" s="5">
        <v>71</v>
      </c>
      <c r="C9726" s="5">
        <v>71</v>
      </c>
      <c r="D9726" s="5">
        <v>457</v>
      </c>
      <c r="E9726" s="4" t="s">
        <v>861</v>
      </c>
      <c r="F9726" s="45" t="s">
        <v>906</v>
      </c>
      <c r="G9726" s="4" t="s">
        <v>964</v>
      </c>
      <c r="H9726" s="30">
        <v>27.615062761506302</v>
      </c>
      <c r="I9726" s="9">
        <v>2.5104602510460499</v>
      </c>
      <c r="J9726" s="4" t="s">
        <v>1440</v>
      </c>
      <c r="K9726" s="4" t="s">
        <v>998</v>
      </c>
      <c r="L9726" s="4">
        <v>3</v>
      </c>
      <c r="M9726" s="4" t="s">
        <v>1487</v>
      </c>
      <c r="N9726" s="4" t="s">
        <v>1488</v>
      </c>
    </row>
    <row r="9727" spans="1:14" hidden="1" x14ac:dyDescent="0.3">
      <c r="A9727" s="5" t="s">
        <v>602</v>
      </c>
      <c r="B9727" s="5">
        <v>71</v>
      </c>
      <c r="C9727" s="5">
        <v>71</v>
      </c>
      <c r="D9727" s="5">
        <v>457</v>
      </c>
      <c r="E9727" s="4" t="s">
        <v>861</v>
      </c>
      <c r="F9727" s="45" t="s">
        <v>903</v>
      </c>
      <c r="G9727" s="4" t="s">
        <v>964</v>
      </c>
      <c r="H9727" s="30">
        <v>25.1046025104602</v>
      </c>
      <c r="I9727" s="9">
        <v>3.7656903765690508</v>
      </c>
      <c r="J9727" s="4" t="s">
        <v>1440</v>
      </c>
      <c r="K9727" s="4" t="s">
        <v>998</v>
      </c>
      <c r="L9727" s="4">
        <v>3</v>
      </c>
      <c r="M9727" s="4" t="s">
        <v>1487</v>
      </c>
      <c r="N9727" s="4" t="s">
        <v>1488</v>
      </c>
    </row>
    <row r="9728" spans="1:14" hidden="1" x14ac:dyDescent="0.3">
      <c r="A9728" s="5" t="s">
        <v>602</v>
      </c>
      <c r="B9728" s="5">
        <v>71</v>
      </c>
      <c r="C9728" s="5">
        <v>71</v>
      </c>
      <c r="D9728" s="5">
        <v>457</v>
      </c>
      <c r="E9728" s="4" t="s">
        <v>861</v>
      </c>
      <c r="F9728" s="45" t="s">
        <v>908</v>
      </c>
      <c r="G9728" s="4" t="s">
        <v>964</v>
      </c>
      <c r="H9728" s="30">
        <v>26.359832635983299</v>
      </c>
      <c r="I9728" s="9">
        <v>1.2552301255230507</v>
      </c>
      <c r="J9728" s="4" t="s">
        <v>1440</v>
      </c>
      <c r="K9728" s="4" t="s">
        <v>998</v>
      </c>
      <c r="L9728" s="4">
        <v>3</v>
      </c>
      <c r="M9728" s="4" t="s">
        <v>1487</v>
      </c>
      <c r="N9728" s="4" t="s">
        <v>1488</v>
      </c>
    </row>
    <row r="9729" spans="1:14" hidden="1" x14ac:dyDescent="0.3">
      <c r="A9729" s="5" t="s">
        <v>602</v>
      </c>
      <c r="B9729" s="5">
        <v>71</v>
      </c>
      <c r="C9729" s="5">
        <v>71</v>
      </c>
      <c r="D9729" s="5">
        <v>457</v>
      </c>
      <c r="E9729" s="4" t="s">
        <v>861</v>
      </c>
      <c r="F9729" s="45" t="s">
        <v>909</v>
      </c>
      <c r="G9729" s="4" t="s">
        <v>964</v>
      </c>
      <c r="H9729" s="30">
        <v>28.870292887029301</v>
      </c>
      <c r="I9729" s="9">
        <v>3.1380753138075494</v>
      </c>
      <c r="J9729" s="4" t="s">
        <v>1440</v>
      </c>
      <c r="K9729" s="4" t="s">
        <v>998</v>
      </c>
      <c r="L9729" s="4">
        <v>3</v>
      </c>
      <c r="M9729" s="4" t="s">
        <v>1487</v>
      </c>
      <c r="N9729" s="4" t="s">
        <v>1488</v>
      </c>
    </row>
    <row r="9730" spans="1:14" hidden="1" x14ac:dyDescent="0.3">
      <c r="A9730" s="5" t="s">
        <v>602</v>
      </c>
      <c r="B9730" s="5">
        <v>71</v>
      </c>
      <c r="C9730" s="5">
        <v>71</v>
      </c>
      <c r="D9730" s="5">
        <v>457</v>
      </c>
      <c r="E9730" s="4" t="s">
        <v>861</v>
      </c>
      <c r="F9730" s="45" t="s">
        <v>910</v>
      </c>
      <c r="G9730" s="4" t="s">
        <v>964</v>
      </c>
      <c r="H9730" s="30">
        <v>26.359832635983299</v>
      </c>
      <c r="I9730" s="9">
        <v>2.5104602510460499</v>
      </c>
      <c r="J9730" s="4" t="s">
        <v>1440</v>
      </c>
      <c r="K9730" s="4" t="s">
        <v>998</v>
      </c>
      <c r="L9730" s="4">
        <v>3</v>
      </c>
      <c r="M9730" s="4" t="s">
        <v>1487</v>
      </c>
      <c r="N9730" s="4" t="s">
        <v>1488</v>
      </c>
    </row>
    <row r="9731" spans="1:14" hidden="1" x14ac:dyDescent="0.3">
      <c r="A9731" s="5" t="s">
        <v>602</v>
      </c>
      <c r="B9731" s="5">
        <v>71</v>
      </c>
      <c r="C9731" s="5">
        <v>71</v>
      </c>
      <c r="D9731" s="5">
        <v>457</v>
      </c>
      <c r="E9731" s="4" t="s">
        <v>861</v>
      </c>
      <c r="F9731" s="45" t="s">
        <v>911</v>
      </c>
      <c r="G9731" s="4" t="s">
        <v>964</v>
      </c>
      <c r="H9731" s="30">
        <v>27.615062761506302</v>
      </c>
      <c r="I9731" s="9">
        <v>3.1380753138075494</v>
      </c>
      <c r="J9731" s="4" t="s">
        <v>1440</v>
      </c>
      <c r="K9731" s="4" t="s">
        <v>998</v>
      </c>
      <c r="L9731" s="4">
        <v>3</v>
      </c>
      <c r="M9731" s="4" t="s">
        <v>1487</v>
      </c>
      <c r="N9731" s="4" t="s">
        <v>1488</v>
      </c>
    </row>
    <row r="9732" spans="1:14" hidden="1" x14ac:dyDescent="0.3">
      <c r="A9732" s="5" t="s">
        <v>602</v>
      </c>
      <c r="B9732" s="5">
        <v>71</v>
      </c>
      <c r="C9732" s="5">
        <v>71</v>
      </c>
      <c r="D9732" s="5">
        <v>457</v>
      </c>
      <c r="E9732" s="4" t="s">
        <v>861</v>
      </c>
      <c r="F9732" s="12" t="s">
        <v>922</v>
      </c>
      <c r="G9732" s="4" t="s">
        <v>1759</v>
      </c>
      <c r="H9732" s="30">
        <v>0.34142259414225901</v>
      </c>
      <c r="I9732" s="4"/>
      <c r="J9732" s="4" t="s">
        <v>856</v>
      </c>
      <c r="K9732" s="4"/>
      <c r="L9732" s="4">
        <v>1</v>
      </c>
      <c r="M9732" s="4" t="s">
        <v>1489</v>
      </c>
      <c r="N9732" s="4" t="s">
        <v>1490</v>
      </c>
    </row>
    <row r="9733" spans="1:14" hidden="1" x14ac:dyDescent="0.3">
      <c r="A9733" s="5" t="s">
        <v>602</v>
      </c>
      <c r="B9733" s="5">
        <v>71</v>
      </c>
      <c r="C9733" s="5">
        <v>71</v>
      </c>
      <c r="D9733" s="5">
        <v>457</v>
      </c>
      <c r="E9733" s="4" t="s">
        <v>861</v>
      </c>
      <c r="F9733" s="79" t="s">
        <v>904</v>
      </c>
      <c r="G9733" s="4" t="s">
        <v>1759</v>
      </c>
      <c r="H9733" s="30">
        <v>0.38661087866108701</v>
      </c>
      <c r="I9733" s="4"/>
      <c r="J9733" s="4" t="s">
        <v>856</v>
      </c>
      <c r="K9733" s="4"/>
      <c r="L9733" s="4">
        <v>1</v>
      </c>
      <c r="M9733" s="4" t="s">
        <v>1489</v>
      </c>
      <c r="N9733" s="4" t="s">
        <v>1490</v>
      </c>
    </row>
    <row r="9734" spans="1:14" hidden="1" x14ac:dyDescent="0.3">
      <c r="A9734" s="5" t="s">
        <v>602</v>
      </c>
      <c r="B9734" s="5">
        <v>71</v>
      </c>
      <c r="C9734" s="5">
        <v>71</v>
      </c>
      <c r="D9734" s="5">
        <v>457</v>
      </c>
      <c r="E9734" s="4" t="s">
        <v>861</v>
      </c>
      <c r="F9734" s="79" t="s">
        <v>905</v>
      </c>
      <c r="G9734" s="4" t="s">
        <v>1759</v>
      </c>
      <c r="H9734" s="30">
        <v>0.43682008368200798</v>
      </c>
      <c r="I9734" s="4"/>
      <c r="J9734" s="4" t="s">
        <v>856</v>
      </c>
      <c r="K9734" s="4"/>
      <c r="L9734" s="4">
        <v>1</v>
      </c>
      <c r="M9734" s="4" t="s">
        <v>1489</v>
      </c>
      <c r="N9734" s="4" t="s">
        <v>1490</v>
      </c>
    </row>
    <row r="9735" spans="1:14" hidden="1" x14ac:dyDescent="0.3">
      <c r="A9735" s="5" t="s">
        <v>602</v>
      </c>
      <c r="B9735" s="5">
        <v>71</v>
      </c>
      <c r="C9735" s="5">
        <v>71</v>
      </c>
      <c r="D9735" s="5">
        <v>457</v>
      </c>
      <c r="E9735" s="4" t="s">
        <v>861</v>
      </c>
      <c r="F9735" s="79" t="s">
        <v>906</v>
      </c>
      <c r="G9735" s="4" t="s">
        <v>1759</v>
      </c>
      <c r="H9735" s="30">
        <v>0.42677824267782399</v>
      </c>
      <c r="I9735" s="4"/>
      <c r="J9735" s="4" t="s">
        <v>856</v>
      </c>
      <c r="K9735" s="4"/>
      <c r="L9735" s="4">
        <v>1</v>
      </c>
      <c r="M9735" s="4" t="s">
        <v>1489</v>
      </c>
      <c r="N9735" s="4" t="s">
        <v>1490</v>
      </c>
    </row>
    <row r="9736" spans="1:14" hidden="1" x14ac:dyDescent="0.3">
      <c r="A9736" s="5" t="s">
        <v>602</v>
      </c>
      <c r="B9736" s="5">
        <v>71</v>
      </c>
      <c r="C9736" s="5">
        <v>71</v>
      </c>
      <c r="D9736" s="5">
        <v>457</v>
      </c>
      <c r="E9736" s="4" t="s">
        <v>861</v>
      </c>
      <c r="F9736" s="79" t="s">
        <v>903</v>
      </c>
      <c r="G9736" s="4" t="s">
        <v>1759</v>
      </c>
      <c r="H9736" s="30">
        <v>0.487029288702928</v>
      </c>
      <c r="I9736" s="4"/>
      <c r="J9736" s="4" t="s">
        <v>856</v>
      </c>
      <c r="K9736" s="4"/>
      <c r="L9736" s="4">
        <v>1</v>
      </c>
      <c r="M9736" s="4" t="s">
        <v>1489</v>
      </c>
      <c r="N9736" s="4" t="s">
        <v>1490</v>
      </c>
    </row>
    <row r="9737" spans="1:14" hidden="1" x14ac:dyDescent="0.3">
      <c r="A9737" s="5" t="s">
        <v>602</v>
      </c>
      <c r="B9737" s="5">
        <v>71</v>
      </c>
      <c r="C9737" s="5">
        <v>71</v>
      </c>
      <c r="D9737" s="5">
        <v>457</v>
      </c>
      <c r="E9737" s="4" t="s">
        <v>861</v>
      </c>
      <c r="F9737" s="79" t="s">
        <v>907</v>
      </c>
      <c r="G9737" s="4" t="s">
        <v>1759</v>
      </c>
      <c r="H9737" s="30">
        <v>0.502092050209205</v>
      </c>
      <c r="I9737" s="4"/>
      <c r="J9737" s="4" t="s">
        <v>856</v>
      </c>
      <c r="K9737" s="4"/>
      <c r="L9737" s="4">
        <v>1</v>
      </c>
      <c r="M9737" s="4" t="s">
        <v>1489</v>
      </c>
      <c r="N9737" s="4" t="s">
        <v>1490</v>
      </c>
    </row>
    <row r="9738" spans="1:14" hidden="1" x14ac:dyDescent="0.3">
      <c r="A9738" s="5" t="s">
        <v>602</v>
      </c>
      <c r="B9738" s="5">
        <v>71</v>
      </c>
      <c r="C9738" s="5">
        <v>71</v>
      </c>
      <c r="D9738" s="5">
        <v>457</v>
      </c>
      <c r="E9738" s="4" t="s">
        <v>861</v>
      </c>
      <c r="F9738" s="79" t="s">
        <v>908</v>
      </c>
      <c r="G9738" s="4" t="s">
        <v>1759</v>
      </c>
      <c r="H9738" s="30">
        <v>0.52719665271966498</v>
      </c>
      <c r="I9738" s="4"/>
      <c r="J9738" s="4" t="s">
        <v>856</v>
      </c>
      <c r="K9738" s="4"/>
      <c r="L9738" s="4">
        <v>1</v>
      </c>
      <c r="M9738" s="4" t="s">
        <v>1489</v>
      </c>
      <c r="N9738" s="4" t="s">
        <v>1490</v>
      </c>
    </row>
    <row r="9739" spans="1:14" hidden="1" x14ac:dyDescent="0.3">
      <c r="A9739" s="5" t="s">
        <v>602</v>
      </c>
      <c r="B9739" s="5">
        <v>71</v>
      </c>
      <c r="C9739" s="5">
        <v>71</v>
      </c>
      <c r="D9739" s="5">
        <v>457</v>
      </c>
      <c r="E9739" s="4" t="s">
        <v>861</v>
      </c>
      <c r="F9739" s="79" t="s">
        <v>909</v>
      </c>
      <c r="G9739" s="4" t="s">
        <v>1759</v>
      </c>
      <c r="H9739" s="30">
        <v>0.592468619246862</v>
      </c>
      <c r="I9739" s="4"/>
      <c r="J9739" s="4" t="s">
        <v>856</v>
      </c>
      <c r="K9739" s="4"/>
      <c r="L9739" s="4">
        <v>1</v>
      </c>
      <c r="M9739" s="4" t="s">
        <v>1489</v>
      </c>
      <c r="N9739" s="4" t="s">
        <v>1490</v>
      </c>
    </row>
    <row r="9740" spans="1:14" hidden="1" x14ac:dyDescent="0.3">
      <c r="A9740" s="5" t="s">
        <v>602</v>
      </c>
      <c r="B9740" s="5">
        <v>71</v>
      </c>
      <c r="C9740" s="5">
        <v>71</v>
      </c>
      <c r="D9740" s="5">
        <v>457</v>
      </c>
      <c r="E9740" s="4" t="s">
        <v>861</v>
      </c>
      <c r="F9740" s="79" t="s">
        <v>910</v>
      </c>
      <c r="G9740" s="4" t="s">
        <v>1759</v>
      </c>
      <c r="H9740" s="30">
        <v>0.57238493723849304</v>
      </c>
      <c r="I9740" s="4"/>
      <c r="J9740" s="4" t="s">
        <v>856</v>
      </c>
      <c r="K9740" s="4"/>
      <c r="L9740" s="4">
        <v>1</v>
      </c>
      <c r="M9740" s="4" t="s">
        <v>1489</v>
      </c>
      <c r="N9740" s="4" t="s">
        <v>1490</v>
      </c>
    </row>
    <row r="9741" spans="1:14" hidden="1" x14ac:dyDescent="0.3">
      <c r="A9741" s="5" t="s">
        <v>602</v>
      </c>
      <c r="B9741" s="5">
        <v>71</v>
      </c>
      <c r="C9741" s="5">
        <v>71</v>
      </c>
      <c r="D9741" s="5">
        <v>457</v>
      </c>
      <c r="E9741" s="4" t="s">
        <v>861</v>
      </c>
      <c r="F9741" s="79" t="s">
        <v>911</v>
      </c>
      <c r="G9741" s="4" t="s">
        <v>1759</v>
      </c>
      <c r="H9741" s="30">
        <v>0.54225941422594104</v>
      </c>
      <c r="I9741" s="4"/>
      <c r="J9741" s="4" t="s">
        <v>856</v>
      </c>
      <c r="K9741" s="4"/>
      <c r="L9741" s="4">
        <v>1</v>
      </c>
      <c r="M9741" s="4" t="s">
        <v>1489</v>
      </c>
      <c r="N9741" s="4" t="s">
        <v>1490</v>
      </c>
    </row>
    <row r="9742" spans="1:14" hidden="1" x14ac:dyDescent="0.3">
      <c r="A9742" s="5" t="s">
        <v>602</v>
      </c>
      <c r="B9742" s="5">
        <v>71</v>
      </c>
      <c r="C9742" s="5">
        <v>71</v>
      </c>
      <c r="D9742" s="5">
        <v>458</v>
      </c>
      <c r="E9742" s="4" t="s">
        <v>861</v>
      </c>
      <c r="F9742" s="4" t="s">
        <v>922</v>
      </c>
      <c r="G9742" s="4" t="s">
        <v>958</v>
      </c>
      <c r="H9742" s="30">
        <v>0.64644351464435101</v>
      </c>
      <c r="I9742" s="4"/>
      <c r="J9742" s="4" t="s">
        <v>1449</v>
      </c>
      <c r="K9742" s="4"/>
      <c r="L9742" s="4">
        <v>1</v>
      </c>
      <c r="M9742" s="4" t="s">
        <v>1486</v>
      </c>
      <c r="N9742" s="4"/>
    </row>
    <row r="9743" spans="1:14" hidden="1" x14ac:dyDescent="0.3">
      <c r="A9743" s="5" t="s">
        <v>602</v>
      </c>
      <c r="B9743" s="5">
        <v>71</v>
      </c>
      <c r="C9743" s="5">
        <v>71</v>
      </c>
      <c r="D9743" s="5">
        <v>458</v>
      </c>
      <c r="E9743" s="4" t="s">
        <v>861</v>
      </c>
      <c r="F9743" s="45" t="s">
        <v>904</v>
      </c>
      <c r="G9743" s="4" t="s">
        <v>958</v>
      </c>
      <c r="H9743" s="30">
        <v>0.70083682008368198</v>
      </c>
      <c r="I9743" s="4"/>
      <c r="J9743" s="4" t="s">
        <v>1449</v>
      </c>
      <c r="K9743" s="4"/>
      <c r="L9743" s="4">
        <v>1</v>
      </c>
      <c r="M9743" s="4" t="s">
        <v>1486</v>
      </c>
      <c r="N9743" s="4"/>
    </row>
    <row r="9744" spans="1:14" hidden="1" x14ac:dyDescent="0.3">
      <c r="A9744" s="5" t="s">
        <v>602</v>
      </c>
      <c r="B9744" s="5">
        <v>71</v>
      </c>
      <c r="C9744" s="5">
        <v>71</v>
      </c>
      <c r="D9744" s="5">
        <v>458</v>
      </c>
      <c r="E9744" s="4" t="s">
        <v>861</v>
      </c>
      <c r="F9744" s="45" t="s">
        <v>905</v>
      </c>
      <c r="G9744" s="4" t="s">
        <v>958</v>
      </c>
      <c r="H9744" s="30">
        <v>0.87656903765690297</v>
      </c>
      <c r="I9744" s="4"/>
      <c r="J9744" s="4" t="s">
        <v>1449</v>
      </c>
      <c r="K9744" s="4"/>
      <c r="L9744" s="4">
        <v>1</v>
      </c>
      <c r="M9744" s="4" t="s">
        <v>1486</v>
      </c>
      <c r="N9744" s="4"/>
    </row>
    <row r="9745" spans="1:14" hidden="1" x14ac:dyDescent="0.3">
      <c r="A9745" s="5" t="s">
        <v>602</v>
      </c>
      <c r="B9745" s="5">
        <v>71</v>
      </c>
      <c r="C9745" s="5">
        <v>71</v>
      </c>
      <c r="D9745" s="5">
        <v>458</v>
      </c>
      <c r="E9745" s="4" t="s">
        <v>861</v>
      </c>
      <c r="F9745" s="45" t="s">
        <v>906</v>
      </c>
      <c r="G9745" s="4" t="s">
        <v>958</v>
      </c>
      <c r="H9745" s="30">
        <v>0.92259414225941405</v>
      </c>
      <c r="I9745" s="4"/>
      <c r="J9745" s="4" t="s">
        <v>1449</v>
      </c>
      <c r="K9745" s="4"/>
      <c r="L9745" s="4">
        <v>1</v>
      </c>
      <c r="M9745" s="4" t="s">
        <v>1486</v>
      </c>
      <c r="N9745" s="4"/>
    </row>
    <row r="9746" spans="1:14" hidden="1" x14ac:dyDescent="0.3">
      <c r="A9746" s="5" t="s">
        <v>602</v>
      </c>
      <c r="B9746" s="5">
        <v>71</v>
      </c>
      <c r="C9746" s="5">
        <v>71</v>
      </c>
      <c r="D9746" s="5">
        <v>458</v>
      </c>
      <c r="E9746" s="4" t="s">
        <v>861</v>
      </c>
      <c r="F9746" s="45" t="s">
        <v>903</v>
      </c>
      <c r="G9746" s="4" t="s">
        <v>958</v>
      </c>
      <c r="H9746" s="30">
        <v>0.96025104602510403</v>
      </c>
      <c r="I9746" s="4"/>
      <c r="J9746" s="4" t="s">
        <v>1449</v>
      </c>
      <c r="K9746" s="4"/>
      <c r="L9746" s="4">
        <v>1</v>
      </c>
      <c r="M9746" s="4" t="s">
        <v>1486</v>
      </c>
      <c r="N9746" s="4"/>
    </row>
    <row r="9747" spans="1:14" hidden="1" x14ac:dyDescent="0.3">
      <c r="A9747" s="5" t="s">
        <v>602</v>
      </c>
      <c r="B9747" s="5">
        <v>71</v>
      </c>
      <c r="C9747" s="5">
        <v>71</v>
      </c>
      <c r="D9747" s="5">
        <v>458</v>
      </c>
      <c r="E9747" s="4" t="s">
        <v>861</v>
      </c>
      <c r="F9747" s="45" t="s">
        <v>907</v>
      </c>
      <c r="G9747" s="4" t="s">
        <v>958</v>
      </c>
      <c r="H9747" s="30">
        <v>0.93514644351464404</v>
      </c>
      <c r="I9747" s="4"/>
      <c r="J9747" s="4" t="s">
        <v>1449</v>
      </c>
      <c r="K9747" s="4"/>
      <c r="L9747" s="4">
        <v>1</v>
      </c>
      <c r="M9747" s="4" t="s">
        <v>1486</v>
      </c>
      <c r="N9747" s="4"/>
    </row>
    <row r="9748" spans="1:14" hidden="1" x14ac:dyDescent="0.3">
      <c r="A9748" s="5" t="s">
        <v>602</v>
      </c>
      <c r="B9748" s="5">
        <v>71</v>
      </c>
      <c r="C9748" s="5">
        <v>71</v>
      </c>
      <c r="D9748" s="5">
        <v>458</v>
      </c>
      <c r="E9748" s="4" t="s">
        <v>861</v>
      </c>
      <c r="F9748" s="45" t="s">
        <v>908</v>
      </c>
      <c r="G9748" s="4" t="s">
        <v>958</v>
      </c>
      <c r="H9748" s="30">
        <v>0.93096234309623405</v>
      </c>
      <c r="I9748" s="4"/>
      <c r="J9748" s="4" t="s">
        <v>1449</v>
      </c>
      <c r="K9748" s="4"/>
      <c r="L9748" s="4">
        <v>1</v>
      </c>
      <c r="M9748" s="4" t="s">
        <v>1486</v>
      </c>
      <c r="N9748" s="4"/>
    </row>
    <row r="9749" spans="1:14" hidden="1" x14ac:dyDescent="0.3">
      <c r="A9749" s="5" t="s">
        <v>602</v>
      </c>
      <c r="B9749" s="5">
        <v>71</v>
      </c>
      <c r="C9749" s="5">
        <v>71</v>
      </c>
      <c r="D9749" s="5">
        <v>458</v>
      </c>
      <c r="E9749" s="4" t="s">
        <v>861</v>
      </c>
      <c r="F9749" s="45" t="s">
        <v>909</v>
      </c>
      <c r="G9749" s="4" t="s">
        <v>958</v>
      </c>
      <c r="H9749" s="30">
        <v>0.90585774058577395</v>
      </c>
      <c r="I9749" s="4"/>
      <c r="J9749" s="4" t="s">
        <v>1449</v>
      </c>
      <c r="K9749" s="4"/>
      <c r="L9749" s="4">
        <v>1</v>
      </c>
      <c r="M9749" s="4" t="s">
        <v>1486</v>
      </c>
      <c r="N9749" s="4"/>
    </row>
    <row r="9750" spans="1:14" hidden="1" x14ac:dyDescent="0.3">
      <c r="A9750" s="5" t="s">
        <v>602</v>
      </c>
      <c r="B9750" s="5">
        <v>71</v>
      </c>
      <c r="C9750" s="5">
        <v>71</v>
      </c>
      <c r="D9750" s="5">
        <v>458</v>
      </c>
      <c r="E9750" s="4" t="s">
        <v>861</v>
      </c>
      <c r="F9750" s="45" t="s">
        <v>910</v>
      </c>
      <c r="G9750" s="4" t="s">
        <v>958</v>
      </c>
      <c r="H9750" s="30">
        <v>0.87238493723849297</v>
      </c>
      <c r="I9750" s="4"/>
      <c r="J9750" s="4" t="s">
        <v>1449</v>
      </c>
      <c r="K9750" s="4"/>
      <c r="L9750" s="4">
        <v>1</v>
      </c>
      <c r="M9750" s="4" t="s">
        <v>1486</v>
      </c>
      <c r="N9750" s="4"/>
    </row>
    <row r="9751" spans="1:14" hidden="1" x14ac:dyDescent="0.3">
      <c r="A9751" s="5" t="s">
        <v>602</v>
      </c>
      <c r="B9751" s="5">
        <v>71</v>
      </c>
      <c r="C9751" s="5">
        <v>71</v>
      </c>
      <c r="D9751" s="5">
        <v>458</v>
      </c>
      <c r="E9751" s="4" t="s">
        <v>861</v>
      </c>
      <c r="F9751" s="45" t="s">
        <v>911</v>
      </c>
      <c r="G9751" s="4" t="s">
        <v>958</v>
      </c>
      <c r="H9751" s="30">
        <v>0.95188284518828403</v>
      </c>
      <c r="I9751" s="4"/>
      <c r="J9751" s="4" t="s">
        <v>1449</v>
      </c>
      <c r="K9751" s="4"/>
      <c r="L9751" s="4">
        <v>1</v>
      </c>
      <c r="M9751" s="4" t="s">
        <v>1486</v>
      </c>
      <c r="N9751" s="4"/>
    </row>
    <row r="9752" spans="1:14" hidden="1" x14ac:dyDescent="0.3">
      <c r="A9752" s="5" t="s">
        <v>602</v>
      </c>
      <c r="B9752" s="5">
        <v>71</v>
      </c>
      <c r="C9752" s="5">
        <v>71</v>
      </c>
      <c r="D9752" s="5">
        <v>458</v>
      </c>
      <c r="E9752" s="4" t="s">
        <v>861</v>
      </c>
      <c r="F9752" s="4" t="s">
        <v>922</v>
      </c>
      <c r="G9752" s="4" t="s">
        <v>964</v>
      </c>
      <c r="H9752" s="30">
        <v>91.631799163180006</v>
      </c>
      <c r="I9752" s="9">
        <v>5.0209205020920535</v>
      </c>
      <c r="J9752" s="4" t="s">
        <v>1440</v>
      </c>
      <c r="K9752" s="4" t="s">
        <v>998</v>
      </c>
      <c r="L9752" s="4">
        <v>3</v>
      </c>
      <c r="M9752" s="4" t="s">
        <v>1487</v>
      </c>
      <c r="N9752" s="4" t="s">
        <v>1488</v>
      </c>
    </row>
    <row r="9753" spans="1:14" hidden="1" x14ac:dyDescent="0.3">
      <c r="A9753" s="5" t="s">
        <v>602</v>
      </c>
      <c r="B9753" s="5">
        <v>71</v>
      </c>
      <c r="C9753" s="5">
        <v>71</v>
      </c>
      <c r="D9753" s="5">
        <v>458</v>
      </c>
      <c r="E9753" s="4" t="s">
        <v>861</v>
      </c>
      <c r="F9753" s="45" t="s">
        <v>904</v>
      </c>
      <c r="G9753" s="4" t="s">
        <v>964</v>
      </c>
      <c r="H9753" s="30">
        <v>101.673640167364</v>
      </c>
      <c r="I9753" s="9">
        <v>6.9037656903764955</v>
      </c>
      <c r="J9753" s="4" t="s">
        <v>1440</v>
      </c>
      <c r="K9753" s="4" t="s">
        <v>998</v>
      </c>
      <c r="L9753" s="4">
        <v>3</v>
      </c>
      <c r="M9753" s="4" t="s">
        <v>1487</v>
      </c>
      <c r="N9753" s="4" t="s">
        <v>1488</v>
      </c>
    </row>
    <row r="9754" spans="1:14" hidden="1" x14ac:dyDescent="0.3">
      <c r="A9754" s="5" t="s">
        <v>602</v>
      </c>
      <c r="B9754" s="5">
        <v>71</v>
      </c>
      <c r="C9754" s="5">
        <v>71</v>
      </c>
      <c r="D9754" s="5">
        <v>458</v>
      </c>
      <c r="E9754" s="4" t="s">
        <v>861</v>
      </c>
      <c r="F9754" s="45" t="s">
        <v>905</v>
      </c>
      <c r="G9754" s="4" t="s">
        <v>964</v>
      </c>
      <c r="H9754" s="30">
        <v>91.631799163180006</v>
      </c>
      <c r="I9754" s="9">
        <v>6.2761506276151025</v>
      </c>
      <c r="J9754" s="4" t="s">
        <v>1440</v>
      </c>
      <c r="K9754" s="4" t="s">
        <v>998</v>
      </c>
      <c r="L9754" s="4">
        <v>3</v>
      </c>
      <c r="M9754" s="4" t="s">
        <v>1487</v>
      </c>
      <c r="N9754" s="4" t="s">
        <v>1488</v>
      </c>
    </row>
    <row r="9755" spans="1:14" hidden="1" x14ac:dyDescent="0.3">
      <c r="A9755" s="5" t="s">
        <v>602</v>
      </c>
      <c r="B9755" s="5">
        <v>71</v>
      </c>
      <c r="C9755" s="5">
        <v>71</v>
      </c>
      <c r="D9755" s="5">
        <v>458</v>
      </c>
      <c r="E9755" s="4" t="s">
        <v>861</v>
      </c>
      <c r="F9755" s="45" t="s">
        <v>906</v>
      </c>
      <c r="G9755" s="4" t="s">
        <v>964</v>
      </c>
      <c r="H9755" s="30">
        <v>72.803347280334705</v>
      </c>
      <c r="I9755" s="9">
        <v>4.3933054393305042</v>
      </c>
      <c r="J9755" s="4" t="s">
        <v>1440</v>
      </c>
      <c r="K9755" s="4" t="s">
        <v>998</v>
      </c>
      <c r="L9755" s="4">
        <v>3</v>
      </c>
      <c r="M9755" s="4" t="s">
        <v>1487</v>
      </c>
      <c r="N9755" s="4" t="s">
        <v>1488</v>
      </c>
    </row>
    <row r="9756" spans="1:14" hidden="1" x14ac:dyDescent="0.3">
      <c r="A9756" s="5" t="s">
        <v>602</v>
      </c>
      <c r="B9756" s="5">
        <v>71</v>
      </c>
      <c r="C9756" s="5">
        <v>71</v>
      </c>
      <c r="D9756" s="5">
        <v>458</v>
      </c>
      <c r="E9756" s="4" t="s">
        <v>861</v>
      </c>
      <c r="F9756" s="45" t="s">
        <v>903</v>
      </c>
      <c r="G9756" s="4" t="s">
        <v>964</v>
      </c>
      <c r="H9756" s="30">
        <v>56.485355648535602</v>
      </c>
      <c r="I9756" s="9">
        <v>3.7656903765691006</v>
      </c>
      <c r="J9756" s="4" t="s">
        <v>1440</v>
      </c>
      <c r="K9756" s="4" t="s">
        <v>998</v>
      </c>
      <c r="L9756" s="4">
        <v>3</v>
      </c>
      <c r="M9756" s="4" t="s">
        <v>1487</v>
      </c>
      <c r="N9756" s="4" t="s">
        <v>1488</v>
      </c>
    </row>
    <row r="9757" spans="1:14" hidden="1" x14ac:dyDescent="0.3">
      <c r="A9757" s="5" t="s">
        <v>602</v>
      </c>
      <c r="B9757" s="5">
        <v>71</v>
      </c>
      <c r="C9757" s="5">
        <v>71</v>
      </c>
      <c r="D9757" s="5">
        <v>458</v>
      </c>
      <c r="E9757" s="4" t="s">
        <v>861</v>
      </c>
      <c r="F9757" s="45" t="s">
        <v>907</v>
      </c>
      <c r="G9757" s="4" t="s">
        <v>964</v>
      </c>
      <c r="H9757" s="30">
        <v>42.677824267782398</v>
      </c>
      <c r="I9757" s="9">
        <v>3.1380753138075015</v>
      </c>
      <c r="J9757" s="4" t="s">
        <v>1440</v>
      </c>
      <c r="K9757" s="4" t="s">
        <v>998</v>
      </c>
      <c r="L9757" s="4">
        <v>3</v>
      </c>
      <c r="M9757" s="4" t="s">
        <v>1487</v>
      </c>
      <c r="N9757" s="4" t="s">
        <v>1488</v>
      </c>
    </row>
    <row r="9758" spans="1:14" hidden="1" x14ac:dyDescent="0.3">
      <c r="A9758" s="5" t="s">
        <v>602</v>
      </c>
      <c r="B9758" s="5">
        <v>71</v>
      </c>
      <c r="C9758" s="5">
        <v>71</v>
      </c>
      <c r="D9758" s="5">
        <v>458</v>
      </c>
      <c r="E9758" s="4" t="s">
        <v>861</v>
      </c>
      <c r="F9758" s="45" t="s">
        <v>908</v>
      </c>
      <c r="G9758" s="4" t="s">
        <v>964</v>
      </c>
      <c r="H9758" s="30">
        <v>31.380753138075299</v>
      </c>
      <c r="I9758" s="9">
        <v>3.1380753138074979</v>
      </c>
      <c r="J9758" s="4" t="s">
        <v>1440</v>
      </c>
      <c r="K9758" s="4" t="s">
        <v>998</v>
      </c>
      <c r="L9758" s="4">
        <v>3</v>
      </c>
      <c r="M9758" s="4" t="s">
        <v>1487</v>
      </c>
      <c r="N9758" s="4" t="s">
        <v>1488</v>
      </c>
    </row>
    <row r="9759" spans="1:14" hidden="1" x14ac:dyDescent="0.3">
      <c r="A9759" s="5" t="s">
        <v>602</v>
      </c>
      <c r="B9759" s="5">
        <v>71</v>
      </c>
      <c r="C9759" s="5">
        <v>71</v>
      </c>
      <c r="D9759" s="5">
        <v>458</v>
      </c>
      <c r="E9759" s="4" t="s">
        <v>861</v>
      </c>
      <c r="F9759" s="45" t="s">
        <v>909</v>
      </c>
      <c r="G9759" s="4" t="s">
        <v>964</v>
      </c>
      <c r="H9759" s="30">
        <v>28.870292887029301</v>
      </c>
      <c r="I9759" s="9">
        <v>3.1380753138075494</v>
      </c>
      <c r="J9759" s="4" t="s">
        <v>1440</v>
      </c>
      <c r="K9759" s="4" t="s">
        <v>998</v>
      </c>
      <c r="L9759" s="4">
        <v>3</v>
      </c>
      <c r="M9759" s="4" t="s">
        <v>1487</v>
      </c>
      <c r="N9759" s="4" t="s">
        <v>1488</v>
      </c>
    </row>
    <row r="9760" spans="1:14" hidden="1" x14ac:dyDescent="0.3">
      <c r="A9760" s="5" t="s">
        <v>602</v>
      </c>
      <c r="B9760" s="5">
        <v>71</v>
      </c>
      <c r="C9760" s="5">
        <v>71</v>
      </c>
      <c r="D9760" s="5">
        <v>458</v>
      </c>
      <c r="E9760" s="4" t="s">
        <v>861</v>
      </c>
      <c r="F9760" s="45" t="s">
        <v>910</v>
      </c>
      <c r="G9760" s="4" t="s">
        <v>964</v>
      </c>
      <c r="H9760" s="30">
        <v>26.359832635983299</v>
      </c>
      <c r="I9760" s="9">
        <v>2.5104602510460499</v>
      </c>
      <c r="J9760" s="4" t="s">
        <v>1440</v>
      </c>
      <c r="K9760" s="4" t="s">
        <v>998</v>
      </c>
      <c r="L9760" s="4">
        <v>3</v>
      </c>
      <c r="M9760" s="4" t="s">
        <v>1487</v>
      </c>
      <c r="N9760" s="4" t="s">
        <v>1488</v>
      </c>
    </row>
    <row r="9761" spans="1:14" hidden="1" x14ac:dyDescent="0.3">
      <c r="A9761" s="5" t="s">
        <v>602</v>
      </c>
      <c r="B9761" s="5">
        <v>71</v>
      </c>
      <c r="C9761" s="5">
        <v>71</v>
      </c>
      <c r="D9761" s="5">
        <v>458</v>
      </c>
      <c r="E9761" s="4" t="s">
        <v>861</v>
      </c>
      <c r="F9761" s="45" t="s">
        <v>911</v>
      </c>
      <c r="G9761" s="4" t="s">
        <v>964</v>
      </c>
      <c r="H9761" s="30">
        <v>27.615062761506302</v>
      </c>
      <c r="I9761" s="9">
        <v>3.1380753138075494</v>
      </c>
      <c r="J9761" s="4" t="s">
        <v>1440</v>
      </c>
      <c r="K9761" s="4" t="s">
        <v>998</v>
      </c>
      <c r="L9761" s="4">
        <v>3</v>
      </c>
      <c r="M9761" s="4" t="s">
        <v>1487</v>
      </c>
      <c r="N9761" s="4" t="s">
        <v>1488</v>
      </c>
    </row>
    <row r="9762" spans="1:14" hidden="1" x14ac:dyDescent="0.3">
      <c r="A9762" s="5" t="s">
        <v>602</v>
      </c>
      <c r="B9762" s="5">
        <v>71</v>
      </c>
      <c r="C9762" s="5">
        <v>71</v>
      </c>
      <c r="D9762" s="5">
        <v>458</v>
      </c>
      <c r="E9762" s="4" t="s">
        <v>861</v>
      </c>
      <c r="F9762" s="12" t="s">
        <v>922</v>
      </c>
      <c r="G9762" s="4" t="s">
        <v>1759</v>
      </c>
      <c r="H9762" s="30">
        <v>0.738075313807531</v>
      </c>
      <c r="I9762" s="4"/>
      <c r="J9762" s="4" t="s">
        <v>856</v>
      </c>
      <c r="K9762" s="4"/>
      <c r="L9762" s="4">
        <v>1</v>
      </c>
      <c r="M9762" s="4" t="s">
        <v>1489</v>
      </c>
      <c r="N9762" s="4" t="s">
        <v>1490</v>
      </c>
    </row>
    <row r="9763" spans="1:14" hidden="1" x14ac:dyDescent="0.3">
      <c r="A9763" s="5" t="s">
        <v>602</v>
      </c>
      <c r="B9763" s="5">
        <v>71</v>
      </c>
      <c r="C9763" s="5">
        <v>71</v>
      </c>
      <c r="D9763" s="5">
        <v>458</v>
      </c>
      <c r="E9763" s="4" t="s">
        <v>861</v>
      </c>
      <c r="F9763" s="79" t="s">
        <v>904</v>
      </c>
      <c r="G9763" s="4" t="s">
        <v>1759</v>
      </c>
      <c r="H9763" s="30">
        <v>0.71799163179916303</v>
      </c>
      <c r="I9763" s="4"/>
      <c r="J9763" s="4" t="s">
        <v>856</v>
      </c>
      <c r="K9763" s="4"/>
      <c r="L9763" s="4">
        <v>1</v>
      </c>
      <c r="M9763" s="4" t="s">
        <v>1489</v>
      </c>
      <c r="N9763" s="4" t="s">
        <v>1490</v>
      </c>
    </row>
    <row r="9764" spans="1:14" hidden="1" x14ac:dyDescent="0.3">
      <c r="A9764" s="5" t="s">
        <v>602</v>
      </c>
      <c r="B9764" s="5">
        <v>71</v>
      </c>
      <c r="C9764" s="5">
        <v>71</v>
      </c>
      <c r="D9764" s="5">
        <v>458</v>
      </c>
      <c r="E9764" s="4" t="s">
        <v>861</v>
      </c>
      <c r="F9764" s="79" t="s">
        <v>905</v>
      </c>
      <c r="G9764" s="4" t="s">
        <v>1759</v>
      </c>
      <c r="H9764" s="30">
        <v>0.72803347280334696</v>
      </c>
      <c r="I9764" s="4"/>
      <c r="J9764" s="4" t="s">
        <v>856</v>
      </c>
      <c r="K9764" s="4"/>
      <c r="L9764" s="4">
        <v>1</v>
      </c>
      <c r="M9764" s="4" t="s">
        <v>1489</v>
      </c>
      <c r="N9764" s="4" t="s">
        <v>1490</v>
      </c>
    </row>
    <row r="9765" spans="1:14" hidden="1" x14ac:dyDescent="0.3">
      <c r="A9765" s="5" t="s">
        <v>602</v>
      </c>
      <c r="B9765" s="5">
        <v>71</v>
      </c>
      <c r="C9765" s="5">
        <v>71</v>
      </c>
      <c r="D9765" s="5">
        <v>458</v>
      </c>
      <c r="E9765" s="4" t="s">
        <v>861</v>
      </c>
      <c r="F9765" s="79" t="s">
        <v>906</v>
      </c>
      <c r="G9765" s="4" t="s">
        <v>1759</v>
      </c>
      <c r="H9765" s="30">
        <v>0.74811715481171503</v>
      </c>
      <c r="I9765" s="4"/>
      <c r="J9765" s="4" t="s">
        <v>856</v>
      </c>
      <c r="K9765" s="4"/>
      <c r="L9765" s="4">
        <v>1</v>
      </c>
      <c r="M9765" s="4" t="s">
        <v>1489</v>
      </c>
      <c r="N9765" s="4" t="s">
        <v>1490</v>
      </c>
    </row>
    <row r="9766" spans="1:14" hidden="1" x14ac:dyDescent="0.3">
      <c r="A9766" s="5" t="s">
        <v>602</v>
      </c>
      <c r="B9766" s="5">
        <v>71</v>
      </c>
      <c r="C9766" s="5">
        <v>71</v>
      </c>
      <c r="D9766" s="5">
        <v>458</v>
      </c>
      <c r="E9766" s="4" t="s">
        <v>861</v>
      </c>
      <c r="F9766" s="79" t="s">
        <v>903</v>
      </c>
      <c r="G9766" s="4" t="s">
        <v>1759</v>
      </c>
      <c r="H9766" s="30">
        <v>0.74309623430962402</v>
      </c>
      <c r="I9766" s="4"/>
      <c r="J9766" s="4" t="s">
        <v>856</v>
      </c>
      <c r="K9766" s="4"/>
      <c r="L9766" s="4">
        <v>1</v>
      </c>
      <c r="M9766" s="4" t="s">
        <v>1489</v>
      </c>
      <c r="N9766" s="4" t="s">
        <v>1490</v>
      </c>
    </row>
    <row r="9767" spans="1:14" hidden="1" x14ac:dyDescent="0.3">
      <c r="A9767" s="5" t="s">
        <v>602</v>
      </c>
      <c r="B9767" s="5">
        <v>71</v>
      </c>
      <c r="C9767" s="5">
        <v>71</v>
      </c>
      <c r="D9767" s="5">
        <v>458</v>
      </c>
      <c r="E9767" s="4" t="s">
        <v>861</v>
      </c>
      <c r="F9767" s="79" t="s">
        <v>907</v>
      </c>
      <c r="G9767" s="4" t="s">
        <v>1759</v>
      </c>
      <c r="H9767" s="30">
        <v>0.78326359832635895</v>
      </c>
      <c r="I9767" s="4"/>
      <c r="J9767" s="4" t="s">
        <v>856</v>
      </c>
      <c r="K9767" s="4"/>
      <c r="L9767" s="4">
        <v>1</v>
      </c>
      <c r="M9767" s="4" t="s">
        <v>1489</v>
      </c>
      <c r="N9767" s="4" t="s">
        <v>1490</v>
      </c>
    </row>
    <row r="9768" spans="1:14" hidden="1" x14ac:dyDescent="0.3">
      <c r="A9768" s="5" t="s">
        <v>602</v>
      </c>
      <c r="B9768" s="5">
        <v>71</v>
      </c>
      <c r="C9768" s="5">
        <v>71</v>
      </c>
      <c r="D9768" s="5">
        <v>458</v>
      </c>
      <c r="E9768" s="4" t="s">
        <v>861</v>
      </c>
      <c r="F9768" s="79" t="s">
        <v>908</v>
      </c>
      <c r="G9768" s="4" t="s">
        <v>1759</v>
      </c>
      <c r="H9768" s="30">
        <v>0.82343096234309598</v>
      </c>
      <c r="I9768" s="4"/>
      <c r="J9768" s="4" t="s">
        <v>856</v>
      </c>
      <c r="K9768" s="4"/>
      <c r="L9768" s="4">
        <v>1</v>
      </c>
      <c r="M9768" s="4" t="s">
        <v>1489</v>
      </c>
      <c r="N9768" s="4" t="s">
        <v>1490</v>
      </c>
    </row>
    <row r="9769" spans="1:14" hidden="1" x14ac:dyDescent="0.3">
      <c r="A9769" s="5" t="s">
        <v>602</v>
      </c>
      <c r="B9769" s="5">
        <v>71</v>
      </c>
      <c r="C9769" s="5">
        <v>71</v>
      </c>
      <c r="D9769" s="5">
        <v>458</v>
      </c>
      <c r="E9769" s="4" t="s">
        <v>861</v>
      </c>
      <c r="F9769" s="79" t="s">
        <v>909</v>
      </c>
      <c r="G9769" s="4" t="s">
        <v>1759</v>
      </c>
      <c r="H9769" s="30">
        <v>0.74811715481171503</v>
      </c>
      <c r="I9769" s="4"/>
      <c r="J9769" s="4" t="s">
        <v>856</v>
      </c>
      <c r="K9769" s="4"/>
      <c r="L9769" s="4">
        <v>1</v>
      </c>
      <c r="M9769" s="4" t="s">
        <v>1489</v>
      </c>
      <c r="N9769" s="4" t="s">
        <v>1490</v>
      </c>
    </row>
    <row r="9770" spans="1:14" hidden="1" x14ac:dyDescent="0.3">
      <c r="A9770" s="5" t="s">
        <v>602</v>
      </c>
      <c r="B9770" s="5">
        <v>71</v>
      </c>
      <c r="C9770" s="5">
        <v>71</v>
      </c>
      <c r="D9770" s="5">
        <v>458</v>
      </c>
      <c r="E9770" s="4" t="s">
        <v>861</v>
      </c>
      <c r="F9770" s="79" t="s">
        <v>910</v>
      </c>
      <c r="G9770" s="4" t="s">
        <v>1759</v>
      </c>
      <c r="H9770" s="30">
        <v>0.738075313807531</v>
      </c>
      <c r="I9770" s="4"/>
      <c r="J9770" s="4" t="s">
        <v>856</v>
      </c>
      <c r="K9770" s="4"/>
      <c r="L9770" s="4">
        <v>1</v>
      </c>
      <c r="M9770" s="4" t="s">
        <v>1489</v>
      </c>
      <c r="N9770" s="4" t="s">
        <v>1490</v>
      </c>
    </row>
    <row r="9771" spans="1:14" hidden="1" x14ac:dyDescent="0.3">
      <c r="A9771" s="5" t="s">
        <v>602</v>
      </c>
      <c r="B9771" s="5">
        <v>71</v>
      </c>
      <c r="C9771" s="5">
        <v>71</v>
      </c>
      <c r="D9771" s="5">
        <v>458</v>
      </c>
      <c r="E9771" s="4" t="s">
        <v>861</v>
      </c>
      <c r="F9771" s="79" t="s">
        <v>911</v>
      </c>
      <c r="G9771" s="4" t="s">
        <v>1759</v>
      </c>
      <c r="H9771" s="30">
        <v>0.72803347280334696</v>
      </c>
      <c r="I9771" s="4"/>
      <c r="J9771" s="4" t="s">
        <v>856</v>
      </c>
      <c r="K9771" s="4"/>
      <c r="L9771" s="4">
        <v>1</v>
      </c>
      <c r="M9771" s="4" t="s">
        <v>1489</v>
      </c>
      <c r="N9771" s="4" t="s">
        <v>1490</v>
      </c>
    </row>
    <row r="9772" spans="1:14" hidden="1" x14ac:dyDescent="0.3">
      <c r="A9772" s="5" t="s">
        <v>602</v>
      </c>
      <c r="B9772" s="5">
        <v>71</v>
      </c>
      <c r="C9772" s="5">
        <v>71</v>
      </c>
      <c r="D9772" s="5">
        <v>459</v>
      </c>
      <c r="E9772" s="4" t="s">
        <v>861</v>
      </c>
      <c r="F9772" s="4" t="s">
        <v>922</v>
      </c>
      <c r="G9772" s="4" t="s">
        <v>958</v>
      </c>
      <c r="H9772" s="30">
        <v>0.834728033472803</v>
      </c>
      <c r="I9772" s="4"/>
      <c r="J9772" s="4" t="s">
        <v>1449</v>
      </c>
      <c r="K9772" s="4"/>
      <c r="L9772" s="4">
        <v>1</v>
      </c>
      <c r="M9772" s="4" t="s">
        <v>1486</v>
      </c>
      <c r="N9772" s="4"/>
    </row>
    <row r="9773" spans="1:14" hidden="1" x14ac:dyDescent="0.3">
      <c r="A9773" s="5" t="s">
        <v>602</v>
      </c>
      <c r="B9773" s="5">
        <v>71</v>
      </c>
      <c r="C9773" s="5">
        <v>71</v>
      </c>
      <c r="D9773" s="5">
        <v>459</v>
      </c>
      <c r="E9773" s="4" t="s">
        <v>861</v>
      </c>
      <c r="F9773" s="45" t="s">
        <v>904</v>
      </c>
      <c r="G9773" s="4" t="s">
        <v>958</v>
      </c>
      <c r="H9773" s="30">
        <v>0.90585774058577395</v>
      </c>
      <c r="I9773" s="4"/>
      <c r="J9773" s="4" t="s">
        <v>1449</v>
      </c>
      <c r="K9773" s="4"/>
      <c r="L9773" s="4">
        <v>1</v>
      </c>
      <c r="M9773" s="4" t="s">
        <v>1486</v>
      </c>
      <c r="N9773" s="4"/>
    </row>
    <row r="9774" spans="1:14" hidden="1" x14ac:dyDescent="0.3">
      <c r="A9774" s="5" t="s">
        <v>602</v>
      </c>
      <c r="B9774" s="5">
        <v>71</v>
      </c>
      <c r="C9774" s="5">
        <v>71</v>
      </c>
      <c r="D9774" s="5">
        <v>459</v>
      </c>
      <c r="E9774" s="4" t="s">
        <v>861</v>
      </c>
      <c r="F9774" s="45" t="s">
        <v>905</v>
      </c>
      <c r="G9774" s="4" t="s">
        <v>958</v>
      </c>
      <c r="H9774" s="30">
        <v>0.91841004184100405</v>
      </c>
      <c r="I9774" s="4"/>
      <c r="J9774" s="4" t="s">
        <v>1449</v>
      </c>
      <c r="K9774" s="4"/>
      <c r="L9774" s="4">
        <v>1</v>
      </c>
      <c r="M9774" s="4" t="s">
        <v>1486</v>
      </c>
      <c r="N9774" s="4"/>
    </row>
    <row r="9775" spans="1:14" hidden="1" x14ac:dyDescent="0.3">
      <c r="A9775" s="5" t="s">
        <v>602</v>
      </c>
      <c r="B9775" s="5">
        <v>71</v>
      </c>
      <c r="C9775" s="5">
        <v>71</v>
      </c>
      <c r="D9775" s="5">
        <v>459</v>
      </c>
      <c r="E9775" s="4" t="s">
        <v>861</v>
      </c>
      <c r="F9775" s="45" t="s">
        <v>906</v>
      </c>
      <c r="G9775" s="4" t="s">
        <v>958</v>
      </c>
      <c r="H9775" s="30">
        <v>0.89748953974895396</v>
      </c>
      <c r="I9775" s="4"/>
      <c r="J9775" s="4" t="s">
        <v>1449</v>
      </c>
      <c r="K9775" s="4"/>
      <c r="L9775" s="4">
        <v>1</v>
      </c>
      <c r="M9775" s="4" t="s">
        <v>1486</v>
      </c>
      <c r="N9775" s="4"/>
    </row>
    <row r="9776" spans="1:14" hidden="1" x14ac:dyDescent="0.3">
      <c r="A9776" s="5" t="s">
        <v>602</v>
      </c>
      <c r="B9776" s="5">
        <v>71</v>
      </c>
      <c r="C9776" s="5">
        <v>71</v>
      </c>
      <c r="D9776" s="5">
        <v>459</v>
      </c>
      <c r="E9776" s="4" t="s">
        <v>861</v>
      </c>
      <c r="F9776" s="45" t="s">
        <v>903</v>
      </c>
      <c r="G9776" s="4" t="s">
        <v>958</v>
      </c>
      <c r="H9776" s="30">
        <v>0.96861924686192402</v>
      </c>
      <c r="I9776" s="4"/>
      <c r="J9776" s="4" t="s">
        <v>1449</v>
      </c>
      <c r="K9776" s="4"/>
      <c r="L9776" s="4">
        <v>1</v>
      </c>
      <c r="M9776" s="4" t="s">
        <v>1486</v>
      </c>
      <c r="N9776" s="4"/>
    </row>
    <row r="9777" spans="1:14" hidden="1" x14ac:dyDescent="0.3">
      <c r="A9777" s="5" t="s">
        <v>602</v>
      </c>
      <c r="B9777" s="5">
        <v>71</v>
      </c>
      <c r="C9777" s="5">
        <v>71</v>
      </c>
      <c r="D9777" s="5">
        <v>459</v>
      </c>
      <c r="E9777" s="4" t="s">
        <v>861</v>
      </c>
      <c r="F9777" s="45" t="s">
        <v>907</v>
      </c>
      <c r="G9777" s="4" t="s">
        <v>958</v>
      </c>
      <c r="H9777" s="30">
        <v>0.98535564853556401</v>
      </c>
      <c r="I9777" s="4"/>
      <c r="J9777" s="4" t="s">
        <v>1449</v>
      </c>
      <c r="K9777" s="4"/>
      <c r="L9777" s="4">
        <v>1</v>
      </c>
      <c r="M9777" s="4" t="s">
        <v>1486</v>
      </c>
      <c r="N9777" s="4"/>
    </row>
    <row r="9778" spans="1:14" hidden="1" x14ac:dyDescent="0.3">
      <c r="A9778" s="5" t="s">
        <v>602</v>
      </c>
      <c r="B9778" s="5">
        <v>71</v>
      </c>
      <c r="C9778" s="5">
        <v>71</v>
      </c>
      <c r="D9778" s="5">
        <v>459</v>
      </c>
      <c r="E9778" s="4" t="s">
        <v>861</v>
      </c>
      <c r="F9778" s="45" t="s">
        <v>908</v>
      </c>
      <c r="G9778" s="4" t="s">
        <v>958</v>
      </c>
      <c r="H9778" s="30">
        <v>0.997907949790795</v>
      </c>
      <c r="I9778" s="4"/>
      <c r="J9778" s="4" t="s">
        <v>1449</v>
      </c>
      <c r="K9778" s="4"/>
      <c r="L9778" s="4">
        <v>1</v>
      </c>
      <c r="M9778" s="4" t="s">
        <v>1486</v>
      </c>
      <c r="N9778" s="4"/>
    </row>
    <row r="9779" spans="1:14" hidden="1" x14ac:dyDescent="0.3">
      <c r="A9779" s="5" t="s">
        <v>602</v>
      </c>
      <c r="B9779" s="5">
        <v>71</v>
      </c>
      <c r="C9779" s="5">
        <v>71</v>
      </c>
      <c r="D9779" s="5">
        <v>459</v>
      </c>
      <c r="E9779" s="4" t="s">
        <v>861</v>
      </c>
      <c r="F9779" s="45" t="s">
        <v>909</v>
      </c>
      <c r="G9779" s="4" t="s">
        <v>958</v>
      </c>
      <c r="H9779" s="30">
        <v>1.0020920502091999</v>
      </c>
      <c r="I9779" s="4"/>
      <c r="J9779" s="4" t="s">
        <v>1449</v>
      </c>
      <c r="K9779" s="4"/>
      <c r="L9779" s="4">
        <v>1</v>
      </c>
      <c r="M9779" s="4" t="s">
        <v>1486</v>
      </c>
      <c r="N9779" s="4"/>
    </row>
    <row r="9780" spans="1:14" hidden="1" x14ac:dyDescent="0.3">
      <c r="A9780" s="5" t="s">
        <v>602</v>
      </c>
      <c r="B9780" s="5">
        <v>71</v>
      </c>
      <c r="C9780" s="5">
        <v>71</v>
      </c>
      <c r="D9780" s="5">
        <v>459</v>
      </c>
      <c r="E9780" s="4" t="s">
        <v>861</v>
      </c>
      <c r="F9780" s="45" t="s">
        <v>910</v>
      </c>
      <c r="G9780" s="4" t="s">
        <v>958</v>
      </c>
      <c r="H9780" s="30">
        <v>0.997907949790795</v>
      </c>
      <c r="I9780" s="4"/>
      <c r="J9780" s="4" t="s">
        <v>1449</v>
      </c>
      <c r="K9780" s="4"/>
      <c r="L9780" s="4">
        <v>1</v>
      </c>
      <c r="M9780" s="4" t="s">
        <v>1486</v>
      </c>
      <c r="N9780" s="4"/>
    </row>
    <row r="9781" spans="1:14" hidden="1" x14ac:dyDescent="0.3">
      <c r="A9781" s="5" t="s">
        <v>602</v>
      </c>
      <c r="B9781" s="5">
        <v>71</v>
      </c>
      <c r="C9781" s="5">
        <v>71</v>
      </c>
      <c r="D9781" s="5">
        <v>459</v>
      </c>
      <c r="E9781" s="4" t="s">
        <v>861</v>
      </c>
      <c r="F9781" s="45" t="s">
        <v>911</v>
      </c>
      <c r="G9781" s="4" t="s">
        <v>958</v>
      </c>
      <c r="H9781" s="30">
        <v>0.95606694560669403</v>
      </c>
      <c r="I9781" s="4"/>
      <c r="J9781" s="4" t="s">
        <v>1449</v>
      </c>
      <c r="K9781" s="4"/>
      <c r="L9781" s="4">
        <v>1</v>
      </c>
      <c r="M9781" s="4" t="s">
        <v>1486</v>
      </c>
      <c r="N9781" s="4"/>
    </row>
    <row r="9782" spans="1:14" hidden="1" x14ac:dyDescent="0.3">
      <c r="A9782" s="5" t="s">
        <v>602</v>
      </c>
      <c r="B9782" s="5">
        <v>71</v>
      </c>
      <c r="C9782" s="5">
        <v>71</v>
      </c>
      <c r="D9782" s="5">
        <v>459</v>
      </c>
      <c r="E9782" s="4" t="s">
        <v>861</v>
      </c>
      <c r="F9782" s="4" t="s">
        <v>922</v>
      </c>
      <c r="G9782" s="4" t="s">
        <v>964</v>
      </c>
      <c r="H9782" s="30">
        <v>219.665271966527</v>
      </c>
      <c r="I9782" s="9">
        <v>8.7866108786610084</v>
      </c>
      <c r="J9782" s="4" t="s">
        <v>1440</v>
      </c>
      <c r="K9782" s="4" t="s">
        <v>998</v>
      </c>
      <c r="L9782" s="4">
        <v>3</v>
      </c>
      <c r="M9782" s="4" t="s">
        <v>1487</v>
      </c>
      <c r="N9782" s="4" t="s">
        <v>1488</v>
      </c>
    </row>
    <row r="9783" spans="1:14" hidden="1" x14ac:dyDescent="0.3">
      <c r="A9783" s="5" t="s">
        <v>602</v>
      </c>
      <c r="B9783" s="5">
        <v>71</v>
      </c>
      <c r="C9783" s="5">
        <v>71</v>
      </c>
      <c r="D9783" s="5">
        <v>459</v>
      </c>
      <c r="E9783" s="4" t="s">
        <v>861</v>
      </c>
      <c r="F9783" s="45" t="s">
        <v>904</v>
      </c>
      <c r="G9783" s="4" t="s">
        <v>964</v>
      </c>
      <c r="H9783" s="30">
        <v>125.523012552301</v>
      </c>
      <c r="I9783" s="9">
        <v>7.5313807531380021</v>
      </c>
      <c r="J9783" s="4" t="s">
        <v>1440</v>
      </c>
      <c r="K9783" s="4" t="s">
        <v>998</v>
      </c>
      <c r="L9783" s="4">
        <v>3</v>
      </c>
      <c r="M9783" s="4" t="s">
        <v>1487</v>
      </c>
      <c r="N9783" s="4" t="s">
        <v>1488</v>
      </c>
    </row>
    <row r="9784" spans="1:14" hidden="1" x14ac:dyDescent="0.3">
      <c r="A9784" s="5" t="s">
        <v>602</v>
      </c>
      <c r="B9784" s="5">
        <v>71</v>
      </c>
      <c r="C9784" s="5">
        <v>71</v>
      </c>
      <c r="D9784" s="5">
        <v>459</v>
      </c>
      <c r="E9784" s="4" t="s">
        <v>861</v>
      </c>
      <c r="F9784" s="45" t="s">
        <v>905</v>
      </c>
      <c r="G9784" s="4" t="s">
        <v>964</v>
      </c>
      <c r="H9784" s="30">
        <v>47.698744769874502</v>
      </c>
      <c r="I9784" s="9">
        <v>5.02092050209205</v>
      </c>
      <c r="J9784" s="4" t="s">
        <v>1440</v>
      </c>
      <c r="K9784" s="4" t="s">
        <v>998</v>
      </c>
      <c r="L9784" s="4">
        <v>3</v>
      </c>
      <c r="M9784" s="4" t="s">
        <v>1487</v>
      </c>
      <c r="N9784" s="4" t="s">
        <v>1488</v>
      </c>
    </row>
    <row r="9785" spans="1:14" hidden="1" x14ac:dyDescent="0.3">
      <c r="A9785" s="5" t="s">
        <v>602</v>
      </c>
      <c r="B9785" s="5">
        <v>71</v>
      </c>
      <c r="C9785" s="5">
        <v>71</v>
      </c>
      <c r="D9785" s="5">
        <v>459</v>
      </c>
      <c r="E9785" s="4" t="s">
        <v>861</v>
      </c>
      <c r="F9785" s="45" t="s">
        <v>906</v>
      </c>
      <c r="G9785" s="4" t="s">
        <v>964</v>
      </c>
      <c r="H9785" s="30">
        <v>35.146443514644403</v>
      </c>
      <c r="I9785" s="9">
        <v>2.5104602510460516</v>
      </c>
      <c r="J9785" s="4" t="s">
        <v>1440</v>
      </c>
      <c r="K9785" s="4" t="s">
        <v>998</v>
      </c>
      <c r="L9785" s="4">
        <v>3</v>
      </c>
      <c r="M9785" s="4" t="s">
        <v>1487</v>
      </c>
      <c r="N9785" s="4" t="s">
        <v>1488</v>
      </c>
    </row>
    <row r="9786" spans="1:14" hidden="1" x14ac:dyDescent="0.3">
      <c r="A9786" s="5" t="s">
        <v>602</v>
      </c>
      <c r="B9786" s="5">
        <v>71</v>
      </c>
      <c r="C9786" s="5">
        <v>71</v>
      </c>
      <c r="D9786" s="5">
        <v>459</v>
      </c>
      <c r="E9786" s="4" t="s">
        <v>861</v>
      </c>
      <c r="F9786" s="45" t="s">
        <v>903</v>
      </c>
      <c r="G9786" s="4" t="s">
        <v>964</v>
      </c>
      <c r="H9786" s="30">
        <v>35.146443514644403</v>
      </c>
      <c r="I9786" s="9">
        <v>3.1380753138075512</v>
      </c>
      <c r="J9786" s="4" t="s">
        <v>1440</v>
      </c>
      <c r="K9786" s="4" t="s">
        <v>998</v>
      </c>
      <c r="L9786" s="4">
        <v>3</v>
      </c>
      <c r="M9786" s="4" t="s">
        <v>1487</v>
      </c>
      <c r="N9786" s="4" t="s">
        <v>1488</v>
      </c>
    </row>
    <row r="9787" spans="1:14" hidden="1" x14ac:dyDescent="0.3">
      <c r="A9787" s="5" t="s">
        <v>602</v>
      </c>
      <c r="B9787" s="5">
        <v>71</v>
      </c>
      <c r="C9787" s="5">
        <v>71</v>
      </c>
      <c r="D9787" s="5">
        <v>459</v>
      </c>
      <c r="E9787" s="4" t="s">
        <v>861</v>
      </c>
      <c r="F9787" s="45" t="s">
        <v>907</v>
      </c>
      <c r="G9787" s="4" t="s">
        <v>964</v>
      </c>
      <c r="H9787" s="30">
        <v>36.401673640167402</v>
      </c>
      <c r="I9787" s="9">
        <v>3.1380753138075512</v>
      </c>
      <c r="J9787" s="4" t="s">
        <v>1440</v>
      </c>
      <c r="K9787" s="4" t="s">
        <v>998</v>
      </c>
      <c r="L9787" s="4">
        <v>3</v>
      </c>
      <c r="M9787" s="4" t="s">
        <v>1487</v>
      </c>
      <c r="N9787" s="4" t="s">
        <v>1488</v>
      </c>
    </row>
    <row r="9788" spans="1:14" hidden="1" x14ac:dyDescent="0.3">
      <c r="A9788" s="5" t="s">
        <v>602</v>
      </c>
      <c r="B9788" s="5">
        <v>71</v>
      </c>
      <c r="C9788" s="5">
        <v>71</v>
      </c>
      <c r="D9788" s="5">
        <v>459</v>
      </c>
      <c r="E9788" s="4" t="s">
        <v>861</v>
      </c>
      <c r="F9788" s="45" t="s">
        <v>908</v>
      </c>
      <c r="G9788" s="4" t="s">
        <v>964</v>
      </c>
      <c r="H9788" s="30">
        <v>28.870292887029301</v>
      </c>
      <c r="I9788" s="9">
        <v>1.8828451882844988</v>
      </c>
      <c r="J9788" s="4" t="s">
        <v>1440</v>
      </c>
      <c r="K9788" s="4" t="s">
        <v>998</v>
      </c>
      <c r="L9788" s="4">
        <v>3</v>
      </c>
      <c r="M9788" s="4" t="s">
        <v>1487</v>
      </c>
      <c r="N9788" s="4" t="s">
        <v>1488</v>
      </c>
    </row>
    <row r="9789" spans="1:14" hidden="1" x14ac:dyDescent="0.3">
      <c r="A9789" s="5" t="s">
        <v>602</v>
      </c>
      <c r="B9789" s="5">
        <v>71</v>
      </c>
      <c r="C9789" s="5">
        <v>71</v>
      </c>
      <c r="D9789" s="5">
        <v>459</v>
      </c>
      <c r="E9789" s="4" t="s">
        <v>861</v>
      </c>
      <c r="F9789" s="45" t="s">
        <v>909</v>
      </c>
      <c r="G9789" s="4" t="s">
        <v>964</v>
      </c>
      <c r="H9789" s="30">
        <v>28.870292887029301</v>
      </c>
      <c r="I9789" s="9">
        <v>3.1380753138075494</v>
      </c>
      <c r="J9789" s="4" t="s">
        <v>1440</v>
      </c>
      <c r="K9789" s="4" t="s">
        <v>998</v>
      </c>
      <c r="L9789" s="4">
        <v>3</v>
      </c>
      <c r="M9789" s="4" t="s">
        <v>1487</v>
      </c>
      <c r="N9789" s="4" t="s">
        <v>1488</v>
      </c>
    </row>
    <row r="9790" spans="1:14" hidden="1" x14ac:dyDescent="0.3">
      <c r="A9790" s="5" t="s">
        <v>602</v>
      </c>
      <c r="B9790" s="5">
        <v>71</v>
      </c>
      <c r="C9790" s="5">
        <v>71</v>
      </c>
      <c r="D9790" s="5">
        <v>459</v>
      </c>
      <c r="E9790" s="4" t="s">
        <v>861</v>
      </c>
      <c r="F9790" s="45" t="s">
        <v>910</v>
      </c>
      <c r="G9790" s="4" t="s">
        <v>964</v>
      </c>
      <c r="H9790" s="30">
        <v>26.359832635983299</v>
      </c>
      <c r="I9790" s="9">
        <v>2.5104602510460499</v>
      </c>
      <c r="J9790" s="4" t="s">
        <v>1440</v>
      </c>
      <c r="K9790" s="4" t="s">
        <v>998</v>
      </c>
      <c r="L9790" s="4">
        <v>3</v>
      </c>
      <c r="M9790" s="4" t="s">
        <v>1487</v>
      </c>
      <c r="N9790" s="4" t="s">
        <v>1488</v>
      </c>
    </row>
    <row r="9791" spans="1:14" hidden="1" x14ac:dyDescent="0.3">
      <c r="A9791" s="5" t="s">
        <v>602</v>
      </c>
      <c r="B9791" s="5">
        <v>71</v>
      </c>
      <c r="C9791" s="5">
        <v>71</v>
      </c>
      <c r="D9791" s="5">
        <v>459</v>
      </c>
      <c r="E9791" s="4" t="s">
        <v>861</v>
      </c>
      <c r="F9791" s="45" t="s">
        <v>911</v>
      </c>
      <c r="G9791" s="4" t="s">
        <v>964</v>
      </c>
      <c r="H9791" s="30">
        <v>27.615062761506302</v>
      </c>
      <c r="I9791" s="9">
        <v>3.1380753138075494</v>
      </c>
      <c r="J9791" s="4" t="s">
        <v>1440</v>
      </c>
      <c r="K9791" s="4" t="s">
        <v>998</v>
      </c>
      <c r="L9791" s="4">
        <v>3</v>
      </c>
      <c r="M9791" s="4" t="s">
        <v>1487</v>
      </c>
      <c r="N9791" s="4" t="s">
        <v>1488</v>
      </c>
    </row>
    <row r="9792" spans="1:14" hidden="1" x14ac:dyDescent="0.3">
      <c r="A9792" s="5" t="s">
        <v>602</v>
      </c>
      <c r="B9792" s="5">
        <v>71</v>
      </c>
      <c r="C9792" s="5">
        <v>71</v>
      </c>
      <c r="D9792" s="5">
        <v>459</v>
      </c>
      <c r="E9792" s="4" t="s">
        <v>861</v>
      </c>
      <c r="F9792" s="12" t="s">
        <v>922</v>
      </c>
      <c r="G9792" s="4" t="s">
        <v>1759</v>
      </c>
      <c r="H9792" s="30">
        <v>1.03933054393305</v>
      </c>
      <c r="I9792" s="4"/>
      <c r="J9792" s="4" t="s">
        <v>856</v>
      </c>
      <c r="K9792" s="4"/>
      <c r="L9792" s="4">
        <v>1</v>
      </c>
      <c r="M9792" s="4" t="s">
        <v>1489</v>
      </c>
      <c r="N9792" s="4" t="s">
        <v>1490</v>
      </c>
    </row>
    <row r="9793" spans="1:14" hidden="1" x14ac:dyDescent="0.3">
      <c r="A9793" s="5" t="s">
        <v>602</v>
      </c>
      <c r="B9793" s="5">
        <v>71</v>
      </c>
      <c r="C9793" s="5">
        <v>71</v>
      </c>
      <c r="D9793" s="5">
        <v>459</v>
      </c>
      <c r="E9793" s="4" t="s">
        <v>861</v>
      </c>
      <c r="F9793" s="79" t="s">
        <v>904</v>
      </c>
      <c r="G9793" s="4" t="s">
        <v>1759</v>
      </c>
      <c r="H9793" s="30">
        <v>0.89372384937238403</v>
      </c>
      <c r="I9793" s="4"/>
      <c r="J9793" s="4" t="s">
        <v>856</v>
      </c>
      <c r="K9793" s="4"/>
      <c r="L9793" s="4">
        <v>1</v>
      </c>
      <c r="M9793" s="4" t="s">
        <v>1489</v>
      </c>
      <c r="N9793" s="4" t="s">
        <v>1490</v>
      </c>
    </row>
    <row r="9794" spans="1:14" hidden="1" x14ac:dyDescent="0.3">
      <c r="A9794" s="5" t="s">
        <v>602</v>
      </c>
      <c r="B9794" s="5">
        <v>71</v>
      </c>
      <c r="C9794" s="5">
        <v>71</v>
      </c>
      <c r="D9794" s="5">
        <v>459</v>
      </c>
      <c r="E9794" s="4" t="s">
        <v>861</v>
      </c>
      <c r="F9794" s="79" t="s">
        <v>905</v>
      </c>
      <c r="G9794" s="4" t="s">
        <v>1759</v>
      </c>
      <c r="H9794" s="30">
        <v>0.75815899581589996</v>
      </c>
      <c r="I9794" s="4"/>
      <c r="J9794" s="4" t="s">
        <v>856</v>
      </c>
      <c r="K9794" s="4"/>
      <c r="L9794" s="4">
        <v>1</v>
      </c>
      <c r="M9794" s="4" t="s">
        <v>1489</v>
      </c>
      <c r="N9794" s="4" t="s">
        <v>1490</v>
      </c>
    </row>
    <row r="9795" spans="1:14" hidden="1" x14ac:dyDescent="0.3">
      <c r="A9795" s="5" t="s">
        <v>602</v>
      </c>
      <c r="B9795" s="5">
        <v>71</v>
      </c>
      <c r="C9795" s="5">
        <v>71</v>
      </c>
      <c r="D9795" s="5">
        <v>459</v>
      </c>
      <c r="E9795" s="4" t="s">
        <v>861</v>
      </c>
      <c r="F9795" s="79" t="s">
        <v>906</v>
      </c>
      <c r="G9795" s="4" t="s">
        <v>1759</v>
      </c>
      <c r="H9795" s="30">
        <v>0.77322175732217502</v>
      </c>
      <c r="I9795" s="4"/>
      <c r="J9795" s="4" t="s">
        <v>856</v>
      </c>
      <c r="K9795" s="4"/>
      <c r="L9795" s="4">
        <v>1</v>
      </c>
      <c r="M9795" s="4" t="s">
        <v>1489</v>
      </c>
      <c r="N9795" s="4" t="s">
        <v>1490</v>
      </c>
    </row>
    <row r="9796" spans="1:14" hidden="1" x14ac:dyDescent="0.3">
      <c r="A9796" s="5" t="s">
        <v>602</v>
      </c>
      <c r="B9796" s="5">
        <v>71</v>
      </c>
      <c r="C9796" s="5">
        <v>71</v>
      </c>
      <c r="D9796" s="5">
        <v>459</v>
      </c>
      <c r="E9796" s="4" t="s">
        <v>861</v>
      </c>
      <c r="F9796" s="79" t="s">
        <v>903</v>
      </c>
      <c r="G9796" s="4" t="s">
        <v>1759</v>
      </c>
      <c r="H9796" s="30">
        <v>0.77322175732217502</v>
      </c>
      <c r="I9796" s="4"/>
      <c r="J9796" s="4" t="s">
        <v>856</v>
      </c>
      <c r="K9796" s="4"/>
      <c r="L9796" s="4">
        <v>1</v>
      </c>
      <c r="M9796" s="4" t="s">
        <v>1489</v>
      </c>
      <c r="N9796" s="4" t="s">
        <v>1490</v>
      </c>
    </row>
    <row r="9797" spans="1:14" hidden="1" x14ac:dyDescent="0.3">
      <c r="A9797" s="5" t="s">
        <v>602</v>
      </c>
      <c r="B9797" s="5">
        <v>71</v>
      </c>
      <c r="C9797" s="5">
        <v>71</v>
      </c>
      <c r="D9797" s="5">
        <v>459</v>
      </c>
      <c r="E9797" s="4" t="s">
        <v>861</v>
      </c>
      <c r="F9797" s="79" t="s">
        <v>907</v>
      </c>
      <c r="G9797" s="4" t="s">
        <v>1759</v>
      </c>
      <c r="H9797" s="30">
        <v>0.75815899581589996</v>
      </c>
      <c r="I9797" s="4"/>
      <c r="J9797" s="4" t="s">
        <v>856</v>
      </c>
      <c r="K9797" s="4"/>
      <c r="L9797" s="4">
        <v>1</v>
      </c>
      <c r="M9797" s="4" t="s">
        <v>1489</v>
      </c>
      <c r="N9797" s="4" t="s">
        <v>1490</v>
      </c>
    </row>
    <row r="9798" spans="1:14" hidden="1" x14ac:dyDescent="0.3">
      <c r="A9798" s="5" t="s">
        <v>602</v>
      </c>
      <c r="B9798" s="5">
        <v>71</v>
      </c>
      <c r="C9798" s="5">
        <v>71</v>
      </c>
      <c r="D9798" s="5">
        <v>459</v>
      </c>
      <c r="E9798" s="4" t="s">
        <v>861</v>
      </c>
      <c r="F9798" s="79" t="s">
        <v>908</v>
      </c>
      <c r="G9798" s="4" t="s">
        <v>1759</v>
      </c>
      <c r="H9798" s="30">
        <v>0.75313807531380705</v>
      </c>
      <c r="I9798" s="4"/>
      <c r="J9798" s="4" t="s">
        <v>856</v>
      </c>
      <c r="K9798" s="4"/>
      <c r="L9798" s="4">
        <v>1</v>
      </c>
      <c r="M9798" s="4" t="s">
        <v>1489</v>
      </c>
      <c r="N9798" s="4" t="s">
        <v>1490</v>
      </c>
    </row>
    <row r="9799" spans="1:14" hidden="1" x14ac:dyDescent="0.3">
      <c r="A9799" s="5" t="s">
        <v>602</v>
      </c>
      <c r="B9799" s="5">
        <v>71</v>
      </c>
      <c r="C9799" s="5">
        <v>71</v>
      </c>
      <c r="D9799" s="5">
        <v>459</v>
      </c>
      <c r="E9799" s="4" t="s">
        <v>861</v>
      </c>
      <c r="F9799" s="79" t="s">
        <v>909</v>
      </c>
      <c r="G9799" s="4" t="s">
        <v>1759</v>
      </c>
      <c r="H9799" s="30">
        <v>0.75313807531380705</v>
      </c>
      <c r="I9799" s="4"/>
      <c r="J9799" s="4" t="s">
        <v>856</v>
      </c>
      <c r="K9799" s="4"/>
      <c r="L9799" s="4">
        <v>1</v>
      </c>
      <c r="M9799" s="4" t="s">
        <v>1489</v>
      </c>
      <c r="N9799" s="4" t="s">
        <v>1490</v>
      </c>
    </row>
    <row r="9800" spans="1:14" hidden="1" x14ac:dyDescent="0.3">
      <c r="A9800" s="5" t="s">
        <v>602</v>
      </c>
      <c r="B9800" s="5">
        <v>71</v>
      </c>
      <c r="C9800" s="5">
        <v>71</v>
      </c>
      <c r="D9800" s="5">
        <v>459</v>
      </c>
      <c r="E9800" s="4" t="s">
        <v>861</v>
      </c>
      <c r="F9800" s="79" t="s">
        <v>910</v>
      </c>
      <c r="G9800" s="4" t="s">
        <v>1759</v>
      </c>
      <c r="H9800" s="30">
        <v>0.74811715481171503</v>
      </c>
      <c r="I9800" s="4"/>
      <c r="J9800" s="4" t="s">
        <v>856</v>
      </c>
      <c r="K9800" s="4"/>
      <c r="L9800" s="4">
        <v>1</v>
      </c>
      <c r="M9800" s="4" t="s">
        <v>1489</v>
      </c>
      <c r="N9800" s="4" t="s">
        <v>1490</v>
      </c>
    </row>
    <row r="9801" spans="1:14" hidden="1" x14ac:dyDescent="0.3">
      <c r="A9801" s="5" t="s">
        <v>602</v>
      </c>
      <c r="B9801" s="5">
        <v>71</v>
      </c>
      <c r="C9801" s="5">
        <v>71</v>
      </c>
      <c r="D9801" s="5">
        <v>459</v>
      </c>
      <c r="E9801" s="4" t="s">
        <v>861</v>
      </c>
      <c r="F9801" s="79" t="s">
        <v>911</v>
      </c>
      <c r="G9801" s="4" t="s">
        <v>1759</v>
      </c>
      <c r="H9801" s="30">
        <v>0.72803347280334696</v>
      </c>
      <c r="I9801" s="4"/>
      <c r="J9801" s="4" t="s">
        <v>856</v>
      </c>
      <c r="K9801" s="4"/>
      <c r="L9801" s="4">
        <v>1</v>
      </c>
      <c r="M9801" s="4" t="s">
        <v>1489</v>
      </c>
      <c r="N9801" s="4" t="s">
        <v>1490</v>
      </c>
    </row>
    <row r="9802" spans="1:14" hidden="1" x14ac:dyDescent="0.3">
      <c r="A9802" s="5" t="s">
        <v>602</v>
      </c>
      <c r="B9802" s="5">
        <v>71</v>
      </c>
      <c r="C9802" s="5">
        <v>71</v>
      </c>
      <c r="D9802" s="5">
        <v>459</v>
      </c>
      <c r="E9802" s="4" t="s">
        <v>861</v>
      </c>
      <c r="F9802" s="4" t="s">
        <v>922</v>
      </c>
      <c r="G9802" s="4" t="s">
        <v>1491</v>
      </c>
      <c r="H9802" s="30">
        <v>9.4573643410852698E-2</v>
      </c>
      <c r="I9802" s="9">
        <v>1.58914728682166E-2</v>
      </c>
      <c r="J9802" s="4" t="s">
        <v>1492</v>
      </c>
      <c r="K9802" s="4" t="s">
        <v>998</v>
      </c>
      <c r="L9802" s="4">
        <v>3</v>
      </c>
      <c r="M9802" s="4" t="s">
        <v>999</v>
      </c>
      <c r="N9802" s="4" t="s">
        <v>1488</v>
      </c>
    </row>
    <row r="9803" spans="1:14" hidden="1" x14ac:dyDescent="0.3">
      <c r="A9803" s="5" t="s">
        <v>603</v>
      </c>
      <c r="B9803" s="5">
        <v>71</v>
      </c>
      <c r="C9803" s="5">
        <v>71</v>
      </c>
      <c r="D9803" s="5">
        <v>459</v>
      </c>
      <c r="E9803" s="4" t="s">
        <v>861</v>
      </c>
      <c r="F9803" s="4" t="s">
        <v>922</v>
      </c>
      <c r="G9803" s="4" t="s">
        <v>1119</v>
      </c>
      <c r="H9803" s="30">
        <v>3.524199947103944</v>
      </c>
      <c r="I9803" s="4">
        <v>0.71421476299340314</v>
      </c>
      <c r="J9803" s="4" t="s">
        <v>856</v>
      </c>
      <c r="K9803" s="4" t="s">
        <v>998</v>
      </c>
      <c r="L9803" s="4">
        <v>3</v>
      </c>
      <c r="M9803" s="4" t="s">
        <v>1770</v>
      </c>
      <c r="N9803" s="4"/>
    </row>
    <row r="9804" spans="1:14" hidden="1" x14ac:dyDescent="0.3">
      <c r="A9804" s="5" t="s">
        <v>603</v>
      </c>
      <c r="B9804" s="5">
        <v>71</v>
      </c>
      <c r="C9804" s="5">
        <v>71</v>
      </c>
      <c r="D9804" s="5">
        <v>459</v>
      </c>
      <c r="E9804" s="4" t="s">
        <v>861</v>
      </c>
      <c r="F9804" s="4" t="s">
        <v>922</v>
      </c>
      <c r="G9804" s="4" t="s">
        <v>1124</v>
      </c>
      <c r="H9804" s="30">
        <v>1.4824467539701096</v>
      </c>
      <c r="I9804" s="4">
        <v>0.60350661577261877</v>
      </c>
      <c r="J9804" s="4"/>
      <c r="K9804" s="4" t="s">
        <v>881</v>
      </c>
      <c r="L9804" s="4">
        <v>3</v>
      </c>
      <c r="M9804" s="4" t="s">
        <v>1090</v>
      </c>
      <c r="N9804" s="4"/>
    </row>
    <row r="9805" spans="1:14" hidden="1" x14ac:dyDescent="0.3">
      <c r="A9805" s="5" t="s">
        <v>603</v>
      </c>
      <c r="B9805" s="5">
        <v>71</v>
      </c>
      <c r="C9805" s="5">
        <v>71</v>
      </c>
      <c r="D9805" s="5">
        <v>459</v>
      </c>
      <c r="E9805" s="4" t="s">
        <v>861</v>
      </c>
      <c r="F9805" s="4" t="s">
        <v>922</v>
      </c>
      <c r="G9805" s="4" t="s">
        <v>1129</v>
      </c>
      <c r="H9805" s="30">
        <v>0.62410205142898223</v>
      </c>
      <c r="I9805" s="4">
        <v>8.8377977910531869E-2</v>
      </c>
      <c r="J9805" s="4"/>
      <c r="K9805" s="4" t="s">
        <v>881</v>
      </c>
      <c r="L9805" s="4">
        <v>3</v>
      </c>
      <c r="M9805" s="4" t="s">
        <v>1090</v>
      </c>
      <c r="N9805" s="4"/>
    </row>
    <row r="9806" spans="1:14" hidden="1" x14ac:dyDescent="0.3">
      <c r="A9806" s="5" t="s">
        <v>603</v>
      </c>
      <c r="B9806" s="5">
        <v>71</v>
      </c>
      <c r="C9806" s="5">
        <v>71</v>
      </c>
      <c r="D9806" s="5">
        <v>459</v>
      </c>
      <c r="E9806" s="4" t="s">
        <v>861</v>
      </c>
      <c r="F9806" s="4" t="s">
        <v>922</v>
      </c>
      <c r="G9806" s="4" t="s">
        <v>1127</v>
      </c>
      <c r="H9806" s="30">
        <v>0.15164289222307911</v>
      </c>
      <c r="I9806" s="4">
        <v>4.9788110509421543E-2</v>
      </c>
      <c r="J9806" s="4"/>
      <c r="K9806" s="4" t="s">
        <v>881</v>
      </c>
      <c r="L9806" s="4">
        <v>3</v>
      </c>
      <c r="M9806" s="4" t="s">
        <v>1090</v>
      </c>
      <c r="N9806" s="4"/>
    </row>
    <row r="9807" spans="1:14" hidden="1" x14ac:dyDescent="0.3">
      <c r="A9807" s="5" t="s">
        <v>603</v>
      </c>
      <c r="B9807" s="5">
        <v>71</v>
      </c>
      <c r="C9807" s="5">
        <v>71</v>
      </c>
      <c r="D9807" s="5">
        <v>459</v>
      </c>
      <c r="E9807" s="4" t="s">
        <v>861</v>
      </c>
      <c r="F9807" s="4" t="s">
        <v>922</v>
      </c>
      <c r="G9807" s="4" t="s">
        <v>1493</v>
      </c>
      <c r="H9807" s="30">
        <v>3.3232838515413463</v>
      </c>
      <c r="I9807" s="30">
        <f>SQRT(SUMSQ(I9795*0.49,I9799*0.4,I9803*0.75))</f>
        <v>0.53566107224505233</v>
      </c>
      <c r="J9807" s="4"/>
      <c r="K9807" s="4" t="s">
        <v>881</v>
      </c>
      <c r="L9807" s="4">
        <v>3</v>
      </c>
      <c r="M9807" s="4" t="s">
        <v>1090</v>
      </c>
      <c r="N9807" s="4"/>
    </row>
    <row r="9808" spans="1:14" hidden="1" x14ac:dyDescent="0.3">
      <c r="A9808" s="5" t="s">
        <v>602</v>
      </c>
      <c r="B9808" s="5">
        <v>71</v>
      </c>
      <c r="C9808" s="5">
        <v>71</v>
      </c>
      <c r="D9808" s="5">
        <v>459</v>
      </c>
      <c r="E9808" s="4" t="s">
        <v>861</v>
      </c>
      <c r="F9808" s="4" t="s">
        <v>922</v>
      </c>
      <c r="G9808" s="4" t="s">
        <v>1131</v>
      </c>
      <c r="H9808" s="30">
        <v>5.1507537688442202</v>
      </c>
      <c r="I9808" s="9">
        <v>0.50251256281406986</v>
      </c>
      <c r="J9808" s="4" t="s">
        <v>1495</v>
      </c>
      <c r="K9808" s="4" t="s">
        <v>998</v>
      </c>
      <c r="L9808" s="4">
        <v>3</v>
      </c>
      <c r="M9808" s="4" t="s">
        <v>971</v>
      </c>
      <c r="N9808" s="4" t="s">
        <v>1488</v>
      </c>
    </row>
    <row r="9809" spans="1:14" hidden="1" x14ac:dyDescent="0.3">
      <c r="A9809" s="5" t="s">
        <v>602</v>
      </c>
      <c r="B9809" s="5">
        <v>71</v>
      </c>
      <c r="C9809" s="5">
        <v>71</v>
      </c>
      <c r="D9809" s="5">
        <v>460</v>
      </c>
      <c r="E9809" s="4" t="s">
        <v>861</v>
      </c>
      <c r="F9809" s="4" t="s">
        <v>922</v>
      </c>
      <c r="G9809" s="4" t="s">
        <v>958</v>
      </c>
      <c r="H9809" s="30">
        <v>1.2573221757322099</v>
      </c>
      <c r="I9809" s="4"/>
      <c r="J9809" s="4" t="s">
        <v>1449</v>
      </c>
      <c r="K9809" s="4"/>
      <c r="L9809" s="4">
        <v>1</v>
      </c>
      <c r="M9809" s="4" t="s">
        <v>1486</v>
      </c>
      <c r="N9809" s="4"/>
    </row>
    <row r="9810" spans="1:14" hidden="1" x14ac:dyDescent="0.3">
      <c r="A9810" s="5" t="s">
        <v>602</v>
      </c>
      <c r="B9810" s="5">
        <v>71</v>
      </c>
      <c r="C9810" s="5">
        <v>71</v>
      </c>
      <c r="D9810" s="5">
        <v>460</v>
      </c>
      <c r="E9810" s="4" t="s">
        <v>861</v>
      </c>
      <c r="F9810" s="45" t="s">
        <v>904</v>
      </c>
      <c r="G9810" s="4" t="s">
        <v>958</v>
      </c>
      <c r="H9810" s="30">
        <v>1.2656903765690299</v>
      </c>
      <c r="I9810" s="4"/>
      <c r="J9810" s="4" t="s">
        <v>1449</v>
      </c>
      <c r="K9810" s="4"/>
      <c r="L9810" s="4">
        <v>1</v>
      </c>
      <c r="M9810" s="4" t="s">
        <v>1486</v>
      </c>
      <c r="N9810" s="4"/>
    </row>
    <row r="9811" spans="1:14" hidden="1" x14ac:dyDescent="0.3">
      <c r="A9811" s="5" t="s">
        <v>602</v>
      </c>
      <c r="B9811" s="5">
        <v>71</v>
      </c>
      <c r="C9811" s="5">
        <v>71</v>
      </c>
      <c r="D9811" s="5">
        <v>460</v>
      </c>
      <c r="E9811" s="4" t="s">
        <v>861</v>
      </c>
      <c r="F9811" s="45" t="s">
        <v>905</v>
      </c>
      <c r="G9811" s="4" t="s">
        <v>958</v>
      </c>
      <c r="H9811" s="30">
        <v>1.21966527196652</v>
      </c>
      <c r="I9811" s="4"/>
      <c r="J9811" s="4" t="s">
        <v>1449</v>
      </c>
      <c r="K9811" s="4"/>
      <c r="L9811" s="4">
        <v>1</v>
      </c>
      <c r="M9811" s="4" t="s">
        <v>1486</v>
      </c>
      <c r="N9811" s="4"/>
    </row>
    <row r="9812" spans="1:14" hidden="1" x14ac:dyDescent="0.3">
      <c r="A9812" s="5" t="s">
        <v>602</v>
      </c>
      <c r="B9812" s="5">
        <v>71</v>
      </c>
      <c r="C9812" s="5">
        <v>71</v>
      </c>
      <c r="D9812" s="5">
        <v>460</v>
      </c>
      <c r="E9812" s="4" t="s">
        <v>861</v>
      </c>
      <c r="F9812" s="45" t="s">
        <v>906</v>
      </c>
      <c r="G9812" s="4" t="s">
        <v>958</v>
      </c>
      <c r="H9812" s="30">
        <v>1.3410041841004099</v>
      </c>
      <c r="I9812" s="4"/>
      <c r="J9812" s="4" t="s">
        <v>1449</v>
      </c>
      <c r="K9812" s="4"/>
      <c r="L9812" s="4">
        <v>1</v>
      </c>
      <c r="M9812" s="4" t="s">
        <v>1486</v>
      </c>
      <c r="N9812" s="4"/>
    </row>
    <row r="9813" spans="1:14" hidden="1" x14ac:dyDescent="0.3">
      <c r="A9813" s="5" t="s">
        <v>602</v>
      </c>
      <c r="B9813" s="5">
        <v>71</v>
      </c>
      <c r="C9813" s="5">
        <v>71</v>
      </c>
      <c r="D9813" s="5">
        <v>460</v>
      </c>
      <c r="E9813" s="4" t="s">
        <v>861</v>
      </c>
      <c r="F9813" s="45" t="s">
        <v>903</v>
      </c>
      <c r="G9813" s="4" t="s">
        <v>958</v>
      </c>
      <c r="H9813" s="30">
        <v>1.3033472803347199</v>
      </c>
      <c r="I9813" s="4"/>
      <c r="J9813" s="4" t="s">
        <v>1449</v>
      </c>
      <c r="K9813" s="4"/>
      <c r="L9813" s="4">
        <v>1</v>
      </c>
      <c r="M9813" s="4" t="s">
        <v>1486</v>
      </c>
      <c r="N9813" s="4"/>
    </row>
    <row r="9814" spans="1:14" hidden="1" x14ac:dyDescent="0.3">
      <c r="A9814" s="5" t="s">
        <v>602</v>
      </c>
      <c r="B9814" s="5">
        <v>71</v>
      </c>
      <c r="C9814" s="5">
        <v>71</v>
      </c>
      <c r="D9814" s="5">
        <v>460</v>
      </c>
      <c r="E9814" s="4" t="s">
        <v>861</v>
      </c>
      <c r="F9814" s="45" t="s">
        <v>907</v>
      </c>
      <c r="G9814" s="4" t="s">
        <v>958</v>
      </c>
      <c r="H9814" s="30">
        <v>1.2615062761506199</v>
      </c>
      <c r="I9814" s="4"/>
      <c r="J9814" s="4" t="s">
        <v>1449</v>
      </c>
      <c r="K9814" s="4"/>
      <c r="L9814" s="4">
        <v>1</v>
      </c>
      <c r="M9814" s="4" t="s">
        <v>1486</v>
      </c>
      <c r="N9814" s="4"/>
    </row>
    <row r="9815" spans="1:14" hidden="1" x14ac:dyDescent="0.3">
      <c r="A9815" s="5" t="s">
        <v>602</v>
      </c>
      <c r="B9815" s="5">
        <v>71</v>
      </c>
      <c r="C9815" s="5">
        <v>71</v>
      </c>
      <c r="D9815" s="5">
        <v>460</v>
      </c>
      <c r="E9815" s="4" t="s">
        <v>861</v>
      </c>
      <c r="F9815" s="45" t="s">
        <v>908</v>
      </c>
      <c r="G9815" s="4" t="s">
        <v>958</v>
      </c>
      <c r="H9815" s="30">
        <v>1.21966527196652</v>
      </c>
      <c r="I9815" s="4"/>
      <c r="J9815" s="4" t="s">
        <v>1449</v>
      </c>
      <c r="K9815" s="4"/>
      <c r="L9815" s="4">
        <v>1</v>
      </c>
      <c r="M9815" s="4" t="s">
        <v>1486</v>
      </c>
      <c r="N9815" s="4"/>
    </row>
    <row r="9816" spans="1:14" hidden="1" x14ac:dyDescent="0.3">
      <c r="A9816" s="5" t="s">
        <v>602</v>
      </c>
      <c r="B9816" s="5">
        <v>71</v>
      </c>
      <c r="C9816" s="5">
        <v>71</v>
      </c>
      <c r="D9816" s="5">
        <v>460</v>
      </c>
      <c r="E9816" s="4" t="s">
        <v>861</v>
      </c>
      <c r="F9816" s="45" t="s">
        <v>909</v>
      </c>
      <c r="G9816" s="4" t="s">
        <v>958</v>
      </c>
      <c r="H9816" s="30">
        <v>1.24058577405857</v>
      </c>
      <c r="I9816" s="4"/>
      <c r="J9816" s="4" t="s">
        <v>1449</v>
      </c>
      <c r="K9816" s="4"/>
      <c r="L9816" s="4">
        <v>1</v>
      </c>
      <c r="M9816" s="4" t="s">
        <v>1486</v>
      </c>
      <c r="N9816" s="4"/>
    </row>
    <row r="9817" spans="1:14" hidden="1" x14ac:dyDescent="0.3">
      <c r="A9817" s="5" t="s">
        <v>602</v>
      </c>
      <c r="B9817" s="5">
        <v>71</v>
      </c>
      <c r="C9817" s="5">
        <v>71</v>
      </c>
      <c r="D9817" s="5">
        <v>460</v>
      </c>
      <c r="E9817" s="4" t="s">
        <v>861</v>
      </c>
      <c r="F9817" s="45" t="s">
        <v>910</v>
      </c>
      <c r="G9817" s="4" t="s">
        <v>958</v>
      </c>
      <c r="H9817" s="30">
        <v>1.23221757322175</v>
      </c>
      <c r="I9817" s="4"/>
      <c r="J9817" s="4" t="s">
        <v>1449</v>
      </c>
      <c r="K9817" s="4"/>
      <c r="L9817" s="4">
        <v>1</v>
      </c>
      <c r="M9817" s="4" t="s">
        <v>1486</v>
      </c>
      <c r="N9817" s="4"/>
    </row>
    <row r="9818" spans="1:14" hidden="1" x14ac:dyDescent="0.3">
      <c r="A9818" s="5" t="s">
        <v>602</v>
      </c>
      <c r="B9818" s="5">
        <v>71</v>
      </c>
      <c r="C9818" s="5">
        <v>71</v>
      </c>
      <c r="D9818" s="5">
        <v>460</v>
      </c>
      <c r="E9818" s="4" t="s">
        <v>861</v>
      </c>
      <c r="F9818" s="45" t="s">
        <v>911</v>
      </c>
      <c r="G9818" s="4" t="s">
        <v>958</v>
      </c>
      <c r="H9818" s="30">
        <v>1.24058577405857</v>
      </c>
      <c r="I9818" s="4"/>
      <c r="J9818" s="4" t="s">
        <v>1449</v>
      </c>
      <c r="K9818" s="4"/>
      <c r="L9818" s="4">
        <v>1</v>
      </c>
      <c r="M9818" s="4" t="s">
        <v>1486</v>
      </c>
      <c r="N9818" s="4"/>
    </row>
    <row r="9819" spans="1:14" hidden="1" x14ac:dyDescent="0.3">
      <c r="A9819" s="5" t="s">
        <v>602</v>
      </c>
      <c r="B9819" s="5">
        <v>71</v>
      </c>
      <c r="C9819" s="5">
        <v>71</v>
      </c>
      <c r="D9819" s="5">
        <v>460</v>
      </c>
      <c r="E9819" s="4" t="s">
        <v>861</v>
      </c>
      <c r="F9819" s="4" t="s">
        <v>922</v>
      </c>
      <c r="G9819" s="4" t="s">
        <v>964</v>
      </c>
      <c r="H9819" s="30">
        <v>242.25941422594099</v>
      </c>
      <c r="I9819" s="9">
        <v>11.924686192468499</v>
      </c>
      <c r="J9819" s="4" t="s">
        <v>1440</v>
      </c>
      <c r="K9819" s="4" t="s">
        <v>998</v>
      </c>
      <c r="L9819" s="4">
        <v>3</v>
      </c>
      <c r="M9819" s="4" t="s">
        <v>1487</v>
      </c>
      <c r="N9819" s="4" t="s">
        <v>1488</v>
      </c>
    </row>
    <row r="9820" spans="1:14" hidden="1" x14ac:dyDescent="0.3">
      <c r="A9820" s="5" t="s">
        <v>602</v>
      </c>
      <c r="B9820" s="5">
        <v>71</v>
      </c>
      <c r="C9820" s="5">
        <v>71</v>
      </c>
      <c r="D9820" s="5">
        <v>460</v>
      </c>
      <c r="E9820" s="4" t="s">
        <v>861</v>
      </c>
      <c r="F9820" s="45" t="s">
        <v>904</v>
      </c>
      <c r="G9820" s="4" t="s">
        <v>964</v>
      </c>
      <c r="H9820" s="30">
        <v>261.08786610878599</v>
      </c>
      <c r="I9820" s="9">
        <v>11.924686192468513</v>
      </c>
      <c r="J9820" s="4" t="s">
        <v>1440</v>
      </c>
      <c r="K9820" s="4" t="s">
        <v>998</v>
      </c>
      <c r="L9820" s="4">
        <v>3</v>
      </c>
      <c r="M9820" s="4" t="s">
        <v>1487</v>
      </c>
      <c r="N9820" s="4" t="s">
        <v>1488</v>
      </c>
    </row>
    <row r="9821" spans="1:14" hidden="1" x14ac:dyDescent="0.3">
      <c r="A9821" s="5" t="s">
        <v>602</v>
      </c>
      <c r="B9821" s="5">
        <v>71</v>
      </c>
      <c r="C9821" s="5">
        <v>71</v>
      </c>
      <c r="D9821" s="5">
        <v>460</v>
      </c>
      <c r="E9821" s="4" t="s">
        <v>861</v>
      </c>
      <c r="F9821" s="45" t="s">
        <v>903</v>
      </c>
      <c r="G9821" s="4" t="s">
        <v>964</v>
      </c>
      <c r="H9821" s="30">
        <v>252.30125523012501</v>
      </c>
      <c r="I9821" s="9">
        <v>12.552301255229992</v>
      </c>
      <c r="J9821" s="4" t="s">
        <v>1440</v>
      </c>
      <c r="K9821" s="4" t="s">
        <v>998</v>
      </c>
      <c r="L9821" s="4">
        <v>3</v>
      </c>
      <c r="M9821" s="4" t="s">
        <v>1487</v>
      </c>
      <c r="N9821" s="4" t="s">
        <v>1488</v>
      </c>
    </row>
    <row r="9822" spans="1:14" hidden="1" x14ac:dyDescent="0.3">
      <c r="A9822" s="5" t="s">
        <v>602</v>
      </c>
      <c r="B9822" s="5">
        <v>71</v>
      </c>
      <c r="C9822" s="5">
        <v>71</v>
      </c>
      <c r="D9822" s="5">
        <v>460</v>
      </c>
      <c r="E9822" s="4" t="s">
        <v>861</v>
      </c>
      <c r="F9822" s="45" t="s">
        <v>908</v>
      </c>
      <c r="G9822" s="4" t="s">
        <v>964</v>
      </c>
      <c r="H9822" s="30">
        <v>246.02510460251</v>
      </c>
      <c r="I9822" s="9">
        <v>13.179916317991513</v>
      </c>
      <c r="J9822" s="4" t="s">
        <v>1440</v>
      </c>
      <c r="K9822" s="4" t="s">
        <v>998</v>
      </c>
      <c r="L9822" s="4">
        <v>3</v>
      </c>
      <c r="M9822" s="4" t="s">
        <v>1487</v>
      </c>
      <c r="N9822" s="4" t="s">
        <v>1488</v>
      </c>
    </row>
    <row r="9823" spans="1:14" hidden="1" x14ac:dyDescent="0.3">
      <c r="A9823" s="5" t="s">
        <v>602</v>
      </c>
      <c r="B9823" s="5">
        <v>71</v>
      </c>
      <c r="C9823" s="5">
        <v>71</v>
      </c>
      <c r="D9823" s="5">
        <v>460</v>
      </c>
      <c r="E9823" s="4" t="s">
        <v>861</v>
      </c>
      <c r="F9823" s="45" t="s">
        <v>910</v>
      </c>
      <c r="G9823" s="4" t="s">
        <v>964</v>
      </c>
      <c r="H9823" s="30">
        <v>235.983263598326</v>
      </c>
      <c r="I9823" s="9">
        <v>11.924686192468499</v>
      </c>
      <c r="J9823" s="4" t="s">
        <v>1440</v>
      </c>
      <c r="K9823" s="4" t="s">
        <v>998</v>
      </c>
      <c r="L9823" s="4">
        <v>3</v>
      </c>
      <c r="M9823" s="4" t="s">
        <v>1487</v>
      </c>
      <c r="N9823" s="4" t="s">
        <v>1488</v>
      </c>
    </row>
    <row r="9824" spans="1:14" hidden="1" x14ac:dyDescent="0.3">
      <c r="A9824" s="5" t="s">
        <v>602</v>
      </c>
      <c r="B9824" s="5">
        <v>71</v>
      </c>
      <c r="C9824" s="5">
        <v>71</v>
      </c>
      <c r="D9824" s="5">
        <v>460</v>
      </c>
      <c r="E9824" s="4" t="s">
        <v>861</v>
      </c>
      <c r="F9824" s="12" t="s">
        <v>922</v>
      </c>
      <c r="G9824" s="4" t="s">
        <v>1759</v>
      </c>
      <c r="H9824" s="30">
        <v>1.0192468619246799</v>
      </c>
      <c r="I9824" s="4"/>
      <c r="J9824" s="4" t="s">
        <v>856</v>
      </c>
      <c r="K9824" s="4"/>
      <c r="L9824" s="4">
        <v>1</v>
      </c>
      <c r="M9824" s="4" t="s">
        <v>1489</v>
      </c>
      <c r="N9824" s="4" t="s">
        <v>1490</v>
      </c>
    </row>
    <row r="9825" spans="1:14" hidden="1" x14ac:dyDescent="0.3">
      <c r="A9825" s="5" t="s">
        <v>602</v>
      </c>
      <c r="B9825" s="5">
        <v>71</v>
      </c>
      <c r="C9825" s="5">
        <v>71</v>
      </c>
      <c r="D9825" s="5">
        <v>460</v>
      </c>
      <c r="E9825" s="4" t="s">
        <v>861</v>
      </c>
      <c r="F9825" s="79" t="s">
        <v>904</v>
      </c>
      <c r="G9825" s="4" t="s">
        <v>1759</v>
      </c>
      <c r="H9825" s="30">
        <v>1.00418410041841</v>
      </c>
      <c r="I9825" s="4"/>
      <c r="J9825" s="4" t="s">
        <v>856</v>
      </c>
      <c r="K9825" s="4"/>
      <c r="L9825" s="4">
        <v>1</v>
      </c>
      <c r="M9825" s="4" t="s">
        <v>1489</v>
      </c>
      <c r="N9825" s="4" t="s">
        <v>1490</v>
      </c>
    </row>
    <row r="9826" spans="1:14" hidden="1" x14ac:dyDescent="0.3">
      <c r="A9826" s="5" t="s">
        <v>602</v>
      </c>
      <c r="B9826" s="5">
        <v>71</v>
      </c>
      <c r="C9826" s="5">
        <v>71</v>
      </c>
      <c r="D9826" s="5">
        <v>460</v>
      </c>
      <c r="E9826" s="4" t="s">
        <v>861</v>
      </c>
      <c r="F9826" s="79" t="s">
        <v>905</v>
      </c>
      <c r="G9826" s="4" t="s">
        <v>1759</v>
      </c>
      <c r="H9826" s="30">
        <v>0.99414225941422496</v>
      </c>
      <c r="I9826" s="4"/>
      <c r="J9826" s="4" t="s">
        <v>856</v>
      </c>
      <c r="K9826" s="4"/>
      <c r="L9826" s="4">
        <v>1</v>
      </c>
      <c r="M9826" s="4" t="s">
        <v>1489</v>
      </c>
      <c r="N9826" s="4" t="s">
        <v>1490</v>
      </c>
    </row>
    <row r="9827" spans="1:14" hidden="1" x14ac:dyDescent="0.3">
      <c r="A9827" s="5" t="s">
        <v>602</v>
      </c>
      <c r="B9827" s="5">
        <v>71</v>
      </c>
      <c r="C9827" s="5">
        <v>71</v>
      </c>
      <c r="D9827" s="5">
        <v>460</v>
      </c>
      <c r="E9827" s="4" t="s">
        <v>861</v>
      </c>
      <c r="F9827" s="79" t="s">
        <v>906</v>
      </c>
      <c r="G9827" s="4" t="s">
        <v>1759</v>
      </c>
      <c r="H9827" s="30">
        <v>1.01422594142259</v>
      </c>
      <c r="I9827" s="4"/>
      <c r="J9827" s="4" t="s">
        <v>856</v>
      </c>
      <c r="K9827" s="4"/>
      <c r="L9827" s="4">
        <v>1</v>
      </c>
      <c r="M9827" s="4" t="s">
        <v>1489</v>
      </c>
      <c r="N9827" s="4" t="s">
        <v>1490</v>
      </c>
    </row>
    <row r="9828" spans="1:14" hidden="1" x14ac:dyDescent="0.3">
      <c r="A9828" s="5" t="s">
        <v>602</v>
      </c>
      <c r="B9828" s="5">
        <v>71</v>
      </c>
      <c r="C9828" s="5">
        <v>71</v>
      </c>
      <c r="D9828" s="5">
        <v>460</v>
      </c>
      <c r="E9828" s="4" t="s">
        <v>861</v>
      </c>
      <c r="F9828" s="79" t="s">
        <v>903</v>
      </c>
      <c r="G9828" s="4" t="s">
        <v>1759</v>
      </c>
      <c r="H9828" s="30">
        <v>0.98912133891213405</v>
      </c>
      <c r="I9828" s="4"/>
      <c r="J9828" s="4" t="s">
        <v>856</v>
      </c>
      <c r="K9828" s="4"/>
      <c r="L9828" s="4">
        <v>1</v>
      </c>
      <c r="M9828" s="4" t="s">
        <v>1489</v>
      </c>
      <c r="N9828" s="4" t="s">
        <v>1490</v>
      </c>
    </row>
    <row r="9829" spans="1:14" hidden="1" x14ac:dyDescent="0.3">
      <c r="A9829" s="5" t="s">
        <v>602</v>
      </c>
      <c r="B9829" s="5">
        <v>71</v>
      </c>
      <c r="C9829" s="5">
        <v>71</v>
      </c>
      <c r="D9829" s="5">
        <v>460</v>
      </c>
      <c r="E9829" s="4" t="s">
        <v>861</v>
      </c>
      <c r="F9829" s="79" t="s">
        <v>907</v>
      </c>
      <c r="G9829" s="4" t="s">
        <v>1759</v>
      </c>
      <c r="H9829" s="30">
        <v>0.96401673640167296</v>
      </c>
      <c r="I9829" s="4"/>
      <c r="J9829" s="4" t="s">
        <v>856</v>
      </c>
      <c r="K9829" s="4"/>
      <c r="L9829" s="4">
        <v>1</v>
      </c>
      <c r="M9829" s="4" t="s">
        <v>1489</v>
      </c>
      <c r="N9829" s="4" t="s">
        <v>1490</v>
      </c>
    </row>
    <row r="9830" spans="1:14" hidden="1" x14ac:dyDescent="0.3">
      <c r="A9830" s="5" t="s">
        <v>602</v>
      </c>
      <c r="B9830" s="5">
        <v>71</v>
      </c>
      <c r="C9830" s="5">
        <v>71</v>
      </c>
      <c r="D9830" s="5">
        <v>460</v>
      </c>
      <c r="E9830" s="4" t="s">
        <v>861</v>
      </c>
      <c r="F9830" s="79" t="s">
        <v>908</v>
      </c>
      <c r="G9830" s="4" t="s">
        <v>1759</v>
      </c>
      <c r="H9830" s="30">
        <v>0.98912133891213405</v>
      </c>
      <c r="I9830" s="4"/>
      <c r="J9830" s="4" t="s">
        <v>856</v>
      </c>
      <c r="K9830" s="4"/>
      <c r="L9830" s="4">
        <v>1</v>
      </c>
      <c r="M9830" s="4" t="s">
        <v>1489</v>
      </c>
      <c r="N9830" s="4" t="s">
        <v>1490</v>
      </c>
    </row>
    <row r="9831" spans="1:14" hidden="1" x14ac:dyDescent="0.3">
      <c r="A9831" s="5" t="s">
        <v>602</v>
      </c>
      <c r="B9831" s="5">
        <v>71</v>
      </c>
      <c r="C9831" s="5">
        <v>71</v>
      </c>
      <c r="D9831" s="5">
        <v>460</v>
      </c>
      <c r="E9831" s="4" t="s">
        <v>861</v>
      </c>
      <c r="F9831" s="79" t="s">
        <v>909</v>
      </c>
      <c r="G9831" s="4" t="s">
        <v>1759</v>
      </c>
      <c r="H9831" s="30">
        <v>1.0192468619246799</v>
      </c>
      <c r="I9831" s="4"/>
      <c r="J9831" s="4" t="s">
        <v>856</v>
      </c>
      <c r="K9831" s="4"/>
      <c r="L9831" s="4">
        <v>1</v>
      </c>
      <c r="M9831" s="4" t="s">
        <v>1489</v>
      </c>
      <c r="N9831" s="4" t="s">
        <v>1490</v>
      </c>
    </row>
    <row r="9832" spans="1:14" hidden="1" x14ac:dyDescent="0.3">
      <c r="A9832" s="5" t="s">
        <v>602</v>
      </c>
      <c r="B9832" s="5">
        <v>71</v>
      </c>
      <c r="C9832" s="5">
        <v>71</v>
      </c>
      <c r="D9832" s="5">
        <v>460</v>
      </c>
      <c r="E9832" s="4" t="s">
        <v>861</v>
      </c>
      <c r="F9832" s="79" t="s">
        <v>910</v>
      </c>
      <c r="G9832" s="4" t="s">
        <v>1759</v>
      </c>
      <c r="H9832" s="30">
        <v>0.96401673640167296</v>
      </c>
      <c r="I9832" s="4"/>
      <c r="J9832" s="4" t="s">
        <v>856</v>
      </c>
      <c r="K9832" s="4"/>
      <c r="L9832" s="4">
        <v>1</v>
      </c>
      <c r="M9832" s="4" t="s">
        <v>1489</v>
      </c>
      <c r="N9832" s="4" t="s">
        <v>1490</v>
      </c>
    </row>
    <row r="9833" spans="1:14" hidden="1" x14ac:dyDescent="0.3">
      <c r="A9833" s="5" t="s">
        <v>602</v>
      </c>
      <c r="B9833" s="5">
        <v>71</v>
      </c>
      <c r="C9833" s="5">
        <v>71</v>
      </c>
      <c r="D9833" s="5">
        <v>460</v>
      </c>
      <c r="E9833" s="4" t="s">
        <v>861</v>
      </c>
      <c r="F9833" s="79" t="s">
        <v>911</v>
      </c>
      <c r="G9833" s="4" t="s">
        <v>1759</v>
      </c>
      <c r="H9833" s="30">
        <v>0.96903765690376498</v>
      </c>
      <c r="I9833" s="4"/>
      <c r="J9833" s="4" t="s">
        <v>856</v>
      </c>
      <c r="K9833" s="4"/>
      <c r="L9833" s="4">
        <v>1</v>
      </c>
      <c r="M9833" s="4" t="s">
        <v>1489</v>
      </c>
      <c r="N9833" s="4" t="s">
        <v>1490</v>
      </c>
    </row>
    <row r="9834" spans="1:14" hidden="1" x14ac:dyDescent="0.3">
      <c r="A9834" s="5" t="s">
        <v>602</v>
      </c>
      <c r="B9834" s="5">
        <v>71</v>
      </c>
      <c r="C9834" s="5">
        <v>71</v>
      </c>
      <c r="D9834" s="5">
        <v>461</v>
      </c>
      <c r="E9834" s="4" t="s">
        <v>861</v>
      </c>
      <c r="F9834" s="4" t="s">
        <v>922</v>
      </c>
      <c r="G9834" s="4" t="s">
        <v>1491</v>
      </c>
      <c r="H9834" s="30">
        <v>0.148837209302325</v>
      </c>
      <c r="I9834" s="9">
        <v>2.7131782945735011E-3</v>
      </c>
      <c r="J9834" s="4" t="s">
        <v>1492</v>
      </c>
      <c r="K9834" s="4" t="s">
        <v>998</v>
      </c>
      <c r="L9834" s="4">
        <v>3</v>
      </c>
      <c r="M9834" s="4" t="s">
        <v>999</v>
      </c>
      <c r="N9834" s="4" t="s">
        <v>1488</v>
      </c>
    </row>
    <row r="9835" spans="1:14" hidden="1" x14ac:dyDescent="0.3">
      <c r="A9835" s="5" t="s">
        <v>603</v>
      </c>
      <c r="B9835" s="5">
        <v>71</v>
      </c>
      <c r="C9835" s="5">
        <v>71</v>
      </c>
      <c r="D9835" s="5">
        <v>461</v>
      </c>
      <c r="E9835" s="4" t="s">
        <v>861</v>
      </c>
      <c r="F9835" s="4" t="s">
        <v>922</v>
      </c>
      <c r="G9835" s="4" t="s">
        <v>1119</v>
      </c>
      <c r="H9835" s="30">
        <v>9.4082375065511581</v>
      </c>
      <c r="I9835" s="4">
        <v>1.6863164982759951</v>
      </c>
      <c r="J9835" s="4" t="s">
        <v>856</v>
      </c>
      <c r="K9835" s="4" t="s">
        <v>998</v>
      </c>
      <c r="L9835" s="4">
        <v>3</v>
      </c>
      <c r="M9835" s="4" t="s">
        <v>1770</v>
      </c>
      <c r="N9835" s="4"/>
    </row>
    <row r="9836" spans="1:14" hidden="1" x14ac:dyDescent="0.3">
      <c r="A9836" s="5" t="s">
        <v>603</v>
      </c>
      <c r="B9836" s="5">
        <v>71</v>
      </c>
      <c r="C9836" s="5">
        <v>71</v>
      </c>
      <c r="D9836" s="5">
        <v>461</v>
      </c>
      <c r="E9836" s="4" t="s">
        <v>861</v>
      </c>
      <c r="F9836" s="4" t="s">
        <v>922</v>
      </c>
      <c r="G9836" s="4" t="s">
        <v>1124</v>
      </c>
      <c r="H9836" s="30">
        <v>2.4452211106122053</v>
      </c>
      <c r="I9836" s="4">
        <v>0.14035958949358118</v>
      </c>
      <c r="J9836" s="4"/>
      <c r="K9836" s="4" t="s">
        <v>881</v>
      </c>
      <c r="L9836" s="4">
        <v>3</v>
      </c>
      <c r="M9836" s="4" t="s">
        <v>1090</v>
      </c>
      <c r="N9836" s="4"/>
    </row>
    <row r="9837" spans="1:14" hidden="1" x14ac:dyDescent="0.3">
      <c r="A9837" s="5" t="s">
        <v>603</v>
      </c>
      <c r="B9837" s="5">
        <v>71</v>
      </c>
      <c r="C9837" s="5">
        <v>71</v>
      </c>
      <c r="D9837" s="5">
        <v>461</v>
      </c>
      <c r="E9837" s="4" t="s">
        <v>861</v>
      </c>
      <c r="F9837" s="4" t="s">
        <v>922</v>
      </c>
      <c r="G9837" s="4" t="s">
        <v>1129</v>
      </c>
      <c r="H9837" s="30">
        <v>1.5817059133551201</v>
      </c>
      <c r="I9837" s="4">
        <v>0.18581433230805022</v>
      </c>
      <c r="J9837" s="4"/>
      <c r="K9837" s="4" t="s">
        <v>881</v>
      </c>
      <c r="L9837" s="4">
        <v>3</v>
      </c>
      <c r="M9837" s="4" t="s">
        <v>1090</v>
      </c>
      <c r="N9837" s="4"/>
    </row>
    <row r="9838" spans="1:14" hidden="1" x14ac:dyDescent="0.3">
      <c r="A9838" s="5" t="s">
        <v>603</v>
      </c>
      <c r="B9838" s="5">
        <v>71</v>
      </c>
      <c r="C9838" s="5">
        <v>71</v>
      </c>
      <c r="D9838" s="5">
        <v>461</v>
      </c>
      <c r="E9838" s="4" t="s">
        <v>861</v>
      </c>
      <c r="F9838" s="4" t="s">
        <v>922</v>
      </c>
      <c r="G9838" s="4" t="s">
        <v>1127</v>
      </c>
      <c r="H9838" s="30">
        <v>0.57764329839983952</v>
      </c>
      <c r="I9838" s="4">
        <v>4.2014563375005337E-2</v>
      </c>
      <c r="J9838" s="4"/>
      <c r="K9838" s="4" t="s">
        <v>881</v>
      </c>
      <c r="L9838" s="4">
        <v>3</v>
      </c>
      <c r="M9838" s="4" t="s">
        <v>1090</v>
      </c>
      <c r="N9838" s="4"/>
    </row>
    <row r="9839" spans="1:14" hidden="1" x14ac:dyDescent="0.3">
      <c r="A9839" s="5" t="s">
        <v>603</v>
      </c>
      <c r="B9839" s="5">
        <v>71</v>
      </c>
      <c r="C9839" s="5">
        <v>71</v>
      </c>
      <c r="D9839" s="5">
        <v>461</v>
      </c>
      <c r="E9839" s="4" t="s">
        <v>861</v>
      </c>
      <c r="F9839" s="4" t="s">
        <v>922</v>
      </c>
      <c r="G9839" s="4" t="s">
        <v>1493</v>
      </c>
      <c r="H9839" s="30">
        <v>7.9608475859803089</v>
      </c>
      <c r="I9839" s="30">
        <f>SQRT(SUMSQ(I9827*0.49,I9831*0.4,I9835*0.75))</f>
        <v>1.2647373737069962</v>
      </c>
      <c r="J9839" s="4"/>
      <c r="K9839" s="4" t="s">
        <v>881</v>
      </c>
      <c r="L9839" s="4">
        <v>3</v>
      </c>
      <c r="M9839" s="4" t="s">
        <v>1090</v>
      </c>
      <c r="N9839" s="4"/>
    </row>
    <row r="9840" spans="1:14" hidden="1" x14ac:dyDescent="0.3">
      <c r="A9840" s="5" t="s">
        <v>602</v>
      </c>
      <c r="B9840" s="5">
        <v>71</v>
      </c>
      <c r="C9840" s="5">
        <v>71</v>
      </c>
      <c r="D9840" s="5">
        <v>461</v>
      </c>
      <c r="E9840" s="4" t="s">
        <v>861</v>
      </c>
      <c r="F9840" s="4" t="s">
        <v>922</v>
      </c>
      <c r="G9840" s="4" t="s">
        <v>1131</v>
      </c>
      <c r="H9840" s="30">
        <v>19.6608040201005</v>
      </c>
      <c r="I9840" s="9">
        <v>3.1092964824120504</v>
      </c>
      <c r="J9840" s="4" t="s">
        <v>1495</v>
      </c>
      <c r="K9840" s="4" t="s">
        <v>998</v>
      </c>
      <c r="L9840" s="4">
        <v>3</v>
      </c>
      <c r="M9840" s="4" t="s">
        <v>971</v>
      </c>
      <c r="N9840" s="4" t="s">
        <v>1488</v>
      </c>
    </row>
    <row r="9841" spans="1:14" hidden="1" x14ac:dyDescent="0.3">
      <c r="A9841" s="5" t="s">
        <v>602</v>
      </c>
      <c r="B9841" s="5">
        <v>71</v>
      </c>
      <c r="C9841" s="5">
        <v>71</v>
      </c>
      <c r="D9841" s="5">
        <v>462</v>
      </c>
      <c r="E9841" s="4" t="s">
        <v>861</v>
      </c>
      <c r="F9841" s="4" t="s">
        <v>922</v>
      </c>
      <c r="G9841" s="4" t="s">
        <v>1491</v>
      </c>
      <c r="H9841" s="30">
        <v>0.13875968992248</v>
      </c>
      <c r="I9841" s="9">
        <v>2.4031007751938005E-2</v>
      </c>
      <c r="J9841" s="4" t="s">
        <v>1492</v>
      </c>
      <c r="K9841" s="4" t="s">
        <v>998</v>
      </c>
      <c r="L9841" s="4">
        <v>3</v>
      </c>
      <c r="M9841" s="4" t="s">
        <v>999</v>
      </c>
      <c r="N9841" s="4" t="s">
        <v>1488</v>
      </c>
    </row>
    <row r="9842" spans="1:14" hidden="1" x14ac:dyDescent="0.3">
      <c r="A9842" s="5" t="s">
        <v>603</v>
      </c>
      <c r="B9842" s="5">
        <v>71</v>
      </c>
      <c r="C9842" s="5">
        <v>71</v>
      </c>
      <c r="D9842" s="5">
        <v>462</v>
      </c>
      <c r="E9842" s="4" t="s">
        <v>861</v>
      </c>
      <c r="F9842" s="4" t="s">
        <v>922</v>
      </c>
      <c r="G9842" s="4" t="s">
        <v>1119</v>
      </c>
      <c r="H9842" s="30">
        <v>7.1296135851672471</v>
      </c>
      <c r="I9842" s="4">
        <v>0.9656666217720361</v>
      </c>
      <c r="J9842" s="4" t="s">
        <v>856</v>
      </c>
      <c r="K9842" s="4" t="s">
        <v>998</v>
      </c>
      <c r="L9842" s="4">
        <v>3</v>
      </c>
      <c r="M9842" s="4" t="s">
        <v>1770</v>
      </c>
      <c r="N9842" s="4"/>
    </row>
    <row r="9843" spans="1:14" hidden="1" x14ac:dyDescent="0.3">
      <c r="A9843" s="5" t="s">
        <v>603</v>
      </c>
      <c r="B9843" s="5">
        <v>71</v>
      </c>
      <c r="C9843" s="5">
        <v>71</v>
      </c>
      <c r="D9843" s="5">
        <v>462</v>
      </c>
      <c r="E9843" s="4" t="s">
        <v>861</v>
      </c>
      <c r="F9843" s="4" t="s">
        <v>922</v>
      </c>
      <c r="G9843" s="4" t="s">
        <v>1124</v>
      </c>
      <c r="H9843" s="30">
        <v>2.106550660663173</v>
      </c>
      <c r="I9843" s="4">
        <v>0.16152353818203721</v>
      </c>
      <c r="J9843" s="4"/>
      <c r="K9843" s="4" t="s">
        <v>881</v>
      </c>
      <c r="L9843" s="4">
        <v>3</v>
      </c>
      <c r="M9843" s="4" t="s">
        <v>1090</v>
      </c>
      <c r="N9843" s="4"/>
    </row>
    <row r="9844" spans="1:14" hidden="1" x14ac:dyDescent="0.3">
      <c r="A9844" s="5" t="s">
        <v>603</v>
      </c>
      <c r="B9844" s="5">
        <v>71</v>
      </c>
      <c r="C9844" s="5">
        <v>71</v>
      </c>
      <c r="D9844" s="5">
        <v>462</v>
      </c>
      <c r="E9844" s="4" t="s">
        <v>861</v>
      </c>
      <c r="F9844" s="4" t="s">
        <v>922</v>
      </c>
      <c r="G9844" s="4" t="s">
        <v>1129</v>
      </c>
      <c r="H9844" s="30">
        <v>1.4323869656118084</v>
      </c>
      <c r="I9844" s="4">
        <v>0.39558694105469994</v>
      </c>
      <c r="J9844" s="4"/>
      <c r="K9844" s="4" t="s">
        <v>881</v>
      </c>
      <c r="L9844" s="4">
        <v>3</v>
      </c>
      <c r="M9844" s="4" t="s">
        <v>1090</v>
      </c>
      <c r="N9844" s="4"/>
    </row>
    <row r="9845" spans="1:14" hidden="1" x14ac:dyDescent="0.3">
      <c r="A9845" s="5" t="s">
        <v>603</v>
      </c>
      <c r="B9845" s="5">
        <v>71</v>
      </c>
      <c r="C9845" s="5">
        <v>71</v>
      </c>
      <c r="D9845" s="5">
        <v>462</v>
      </c>
      <c r="E9845" s="4" t="s">
        <v>861</v>
      </c>
      <c r="F9845" s="4" t="s">
        <v>922</v>
      </c>
      <c r="G9845" s="4" t="s">
        <v>1127</v>
      </c>
      <c r="H9845" s="30">
        <v>0.48946899472250543</v>
      </c>
      <c r="I9845" s="4">
        <v>6.7406029817437693E-2</v>
      </c>
      <c r="J9845" s="4"/>
      <c r="K9845" s="4" t="s">
        <v>881</v>
      </c>
      <c r="L9845" s="4">
        <v>3</v>
      </c>
      <c r="M9845" s="4" t="s">
        <v>1090</v>
      </c>
      <c r="N9845" s="4"/>
    </row>
    <row r="9846" spans="1:14" hidden="1" x14ac:dyDescent="0.3">
      <c r="A9846" s="5" t="s">
        <v>603</v>
      </c>
      <c r="B9846" s="5">
        <v>71</v>
      </c>
      <c r="C9846" s="5">
        <v>71</v>
      </c>
      <c r="D9846" s="5">
        <v>462</v>
      </c>
      <c r="E9846" s="4" t="s">
        <v>861</v>
      </c>
      <c r="F9846" s="4" t="s">
        <v>922</v>
      </c>
      <c r="G9846" s="4" t="s">
        <v>1493</v>
      </c>
      <c r="H9846" s="30">
        <v>5.6511977407935099</v>
      </c>
      <c r="I9846" s="30">
        <f>SQRT(SUMSQ(I9834*0.49,I9838*0.4,I9842*0.75))</f>
        <v>0.72444614496191173</v>
      </c>
      <c r="J9846" s="4"/>
      <c r="K9846" s="4" t="s">
        <v>881</v>
      </c>
      <c r="L9846" s="4">
        <v>3</v>
      </c>
      <c r="M9846" s="4" t="s">
        <v>1090</v>
      </c>
      <c r="N9846" s="4"/>
    </row>
    <row r="9847" spans="1:14" hidden="1" x14ac:dyDescent="0.3">
      <c r="A9847" s="5" t="s">
        <v>602</v>
      </c>
      <c r="B9847" s="5">
        <v>71</v>
      </c>
      <c r="C9847" s="5">
        <v>71</v>
      </c>
      <c r="D9847" s="5">
        <v>462</v>
      </c>
      <c r="E9847" s="4" t="s">
        <v>861</v>
      </c>
      <c r="F9847" s="4" t="s">
        <v>922</v>
      </c>
      <c r="G9847" s="4" t="s">
        <v>1131</v>
      </c>
      <c r="H9847" s="30">
        <v>13.253768844221099</v>
      </c>
      <c r="I9847" s="9">
        <v>0.97361809045225023</v>
      </c>
      <c r="J9847" s="4" t="s">
        <v>1495</v>
      </c>
      <c r="K9847" s="4" t="s">
        <v>998</v>
      </c>
      <c r="L9847" s="4">
        <v>3</v>
      </c>
      <c r="M9847" s="4" t="s">
        <v>971</v>
      </c>
      <c r="N9847" s="4" t="s">
        <v>1488</v>
      </c>
    </row>
    <row r="9848" spans="1:14" hidden="1" x14ac:dyDescent="0.3">
      <c r="A9848" s="5" t="s">
        <v>602</v>
      </c>
      <c r="B9848" s="5">
        <v>71</v>
      </c>
      <c r="C9848" s="5">
        <v>71</v>
      </c>
      <c r="D9848" s="5">
        <v>463</v>
      </c>
      <c r="E9848" s="4" t="s">
        <v>861</v>
      </c>
      <c r="F9848" s="4" t="s">
        <v>922</v>
      </c>
      <c r="G9848" s="4" t="s">
        <v>1491</v>
      </c>
      <c r="H9848" s="30">
        <v>0.22945736434108499</v>
      </c>
      <c r="I9848" s="9">
        <v>2.8682170542635499E-2</v>
      </c>
      <c r="J9848" s="4" t="s">
        <v>1492</v>
      </c>
      <c r="K9848" s="4" t="s">
        <v>998</v>
      </c>
      <c r="L9848" s="4">
        <v>3</v>
      </c>
      <c r="M9848" s="4" t="s">
        <v>999</v>
      </c>
      <c r="N9848" s="4" t="s">
        <v>1488</v>
      </c>
    </row>
    <row r="9849" spans="1:14" hidden="1" x14ac:dyDescent="0.3">
      <c r="A9849" s="5" t="s">
        <v>603</v>
      </c>
      <c r="B9849" s="5">
        <v>71</v>
      </c>
      <c r="C9849" s="5">
        <v>71</v>
      </c>
      <c r="D9849" s="5">
        <v>463</v>
      </c>
      <c r="E9849" s="4" t="s">
        <v>861</v>
      </c>
      <c r="F9849" s="4" t="s">
        <v>922</v>
      </c>
      <c r="G9849" s="4" t="s">
        <v>1119</v>
      </c>
      <c r="H9849" s="30">
        <v>5.6483289811503221</v>
      </c>
      <c r="I9849" s="4">
        <v>0.93677437367298888</v>
      </c>
      <c r="J9849" s="4" t="s">
        <v>856</v>
      </c>
      <c r="K9849" s="4" t="s">
        <v>998</v>
      </c>
      <c r="L9849" s="4">
        <v>3</v>
      </c>
      <c r="M9849" s="4" t="s">
        <v>1770</v>
      </c>
      <c r="N9849" s="4"/>
    </row>
    <row r="9850" spans="1:14" hidden="1" x14ac:dyDescent="0.3">
      <c r="A9850" s="5" t="s">
        <v>603</v>
      </c>
      <c r="B9850" s="5">
        <v>71</v>
      </c>
      <c r="C9850" s="5">
        <v>71</v>
      </c>
      <c r="D9850" s="5">
        <v>463</v>
      </c>
      <c r="E9850" s="4" t="s">
        <v>861</v>
      </c>
      <c r="F9850" s="4" t="s">
        <v>922</v>
      </c>
      <c r="G9850" s="4" t="s">
        <v>1124</v>
      </c>
      <c r="H9850" s="30">
        <v>1.7473733906080504</v>
      </c>
      <c r="I9850" s="4">
        <v>0.32935355999032889</v>
      </c>
      <c r="J9850" s="4"/>
      <c r="K9850" s="4" t="s">
        <v>881</v>
      </c>
      <c r="L9850" s="4">
        <v>3</v>
      </c>
      <c r="M9850" s="4" t="s">
        <v>1090</v>
      </c>
      <c r="N9850" s="4"/>
    </row>
    <row r="9851" spans="1:14" hidden="1" x14ac:dyDescent="0.3">
      <c r="A9851" s="5" t="s">
        <v>603</v>
      </c>
      <c r="B9851" s="5">
        <v>71</v>
      </c>
      <c r="C9851" s="5">
        <v>71</v>
      </c>
      <c r="D9851" s="5">
        <v>463</v>
      </c>
      <c r="E9851" s="4" t="s">
        <v>861</v>
      </c>
      <c r="F9851" s="4" t="s">
        <v>922</v>
      </c>
      <c r="G9851" s="4" t="s">
        <v>1129</v>
      </c>
      <c r="H9851" s="30">
        <v>0.92104916337672738</v>
      </c>
      <c r="I9851" s="4">
        <v>0.10165829619147237</v>
      </c>
      <c r="J9851" s="4"/>
      <c r="K9851" s="4" t="s">
        <v>881</v>
      </c>
      <c r="L9851" s="4">
        <v>3</v>
      </c>
      <c r="M9851" s="4" t="s">
        <v>1090</v>
      </c>
      <c r="N9851" s="4"/>
    </row>
    <row r="9852" spans="1:14" hidden="1" x14ac:dyDescent="0.3">
      <c r="A9852" s="5" t="s">
        <v>603</v>
      </c>
      <c r="B9852" s="5">
        <v>71</v>
      </c>
      <c r="C9852" s="5">
        <v>71</v>
      </c>
      <c r="D9852" s="5">
        <v>463</v>
      </c>
      <c r="E9852" s="4" t="s">
        <v>861</v>
      </c>
      <c r="F9852" s="4" t="s">
        <v>922</v>
      </c>
      <c r="G9852" s="4" t="s">
        <v>1127</v>
      </c>
      <c r="H9852" s="30">
        <v>0.33017613140382951</v>
      </c>
      <c r="I9852" s="4">
        <v>2.942269355613962E-2</v>
      </c>
      <c r="J9852" s="4"/>
      <c r="K9852" s="4" t="s">
        <v>881</v>
      </c>
      <c r="L9852" s="4">
        <v>3</v>
      </c>
      <c r="M9852" s="4" t="s">
        <v>1090</v>
      </c>
      <c r="N9852" s="4"/>
    </row>
    <row r="9853" spans="1:14" hidden="1" x14ac:dyDescent="0.3">
      <c r="A9853" s="5" t="s">
        <v>603</v>
      </c>
      <c r="B9853" s="5">
        <v>71</v>
      </c>
      <c r="C9853" s="5">
        <v>71</v>
      </c>
      <c r="D9853" s="5">
        <v>463</v>
      </c>
      <c r="E9853" s="4" t="s">
        <v>861</v>
      </c>
      <c r="F9853" s="4" t="s">
        <v>922</v>
      </c>
      <c r="G9853" s="4" t="s">
        <v>1493</v>
      </c>
      <c r="H9853" s="30">
        <v>4.500026581813759</v>
      </c>
      <c r="I9853" s="30">
        <f>SQRT(SUMSQ(I9841*0.49,I9845*0.4,I9849*0.75))</f>
        <v>0.70319654409650834</v>
      </c>
      <c r="J9853" s="4"/>
      <c r="K9853" s="4" t="s">
        <v>881</v>
      </c>
      <c r="L9853" s="4">
        <v>3</v>
      </c>
      <c r="M9853" s="4" t="s">
        <v>1090</v>
      </c>
      <c r="N9853" s="4"/>
    </row>
    <row r="9854" spans="1:14" hidden="1" x14ac:dyDescent="0.3">
      <c r="A9854" s="5" t="s">
        <v>602</v>
      </c>
      <c r="B9854" s="5">
        <v>71</v>
      </c>
      <c r="C9854" s="5">
        <v>71</v>
      </c>
      <c r="D9854" s="5">
        <v>463</v>
      </c>
      <c r="E9854" s="4" t="s">
        <v>861</v>
      </c>
      <c r="F9854" s="4" t="s">
        <v>922</v>
      </c>
      <c r="G9854" s="4" t="s">
        <v>1131</v>
      </c>
      <c r="H9854" s="30">
        <v>8.2914572864321592</v>
      </c>
      <c r="I9854" s="9">
        <v>0.53391959798995048</v>
      </c>
      <c r="J9854" s="4" t="s">
        <v>1495</v>
      </c>
      <c r="K9854" s="4" t="s">
        <v>881</v>
      </c>
      <c r="L9854" s="4">
        <v>3</v>
      </c>
      <c r="M9854" s="4" t="s">
        <v>971</v>
      </c>
      <c r="N9854" s="4" t="s">
        <v>1488</v>
      </c>
    </row>
    <row r="9855" spans="1:14" hidden="1" x14ac:dyDescent="0.3">
      <c r="A9855" s="5" t="s">
        <v>602</v>
      </c>
      <c r="B9855" s="5">
        <v>89</v>
      </c>
      <c r="C9855" s="5">
        <v>89.1</v>
      </c>
      <c r="D9855" s="5">
        <v>475</v>
      </c>
      <c r="E9855" s="4" t="s">
        <v>1523</v>
      </c>
      <c r="F9855" s="12" t="s">
        <v>1523</v>
      </c>
      <c r="G9855" s="4" t="s">
        <v>963</v>
      </c>
      <c r="H9855" s="30">
        <v>83.16</v>
      </c>
      <c r="I9855" s="4">
        <v>0.45</v>
      </c>
      <c r="J9855" s="4" t="s">
        <v>856</v>
      </c>
      <c r="K9855" s="4" t="s">
        <v>998</v>
      </c>
      <c r="L9855" s="4">
        <v>5</v>
      </c>
      <c r="M9855" s="4" t="s">
        <v>1102</v>
      </c>
      <c r="N9855" s="4" t="s">
        <v>1522</v>
      </c>
    </row>
    <row r="9856" spans="1:14" hidden="1" x14ac:dyDescent="0.3">
      <c r="A9856" s="5" t="s">
        <v>602</v>
      </c>
      <c r="B9856" s="5">
        <v>89</v>
      </c>
      <c r="C9856" s="5">
        <v>89.1</v>
      </c>
      <c r="D9856" s="5">
        <v>475</v>
      </c>
      <c r="E9856" s="4" t="s">
        <v>1523</v>
      </c>
      <c r="F9856" s="12" t="s">
        <v>1523</v>
      </c>
      <c r="G9856" s="4" t="s">
        <v>1759</v>
      </c>
      <c r="H9856" s="30">
        <v>0.64</v>
      </c>
      <c r="I9856" s="4">
        <v>0.08</v>
      </c>
      <c r="J9856" s="4" t="s">
        <v>856</v>
      </c>
      <c r="K9856" s="4" t="s">
        <v>998</v>
      </c>
      <c r="L9856" s="4">
        <v>5</v>
      </c>
      <c r="M9856" s="4" t="s">
        <v>1102</v>
      </c>
      <c r="N9856" s="4" t="s">
        <v>1522</v>
      </c>
    </row>
    <row r="9857" spans="1:14" hidden="1" x14ac:dyDescent="0.3">
      <c r="A9857" s="5" t="s">
        <v>602</v>
      </c>
      <c r="B9857" s="5">
        <v>89</v>
      </c>
      <c r="C9857" s="5">
        <v>89.1</v>
      </c>
      <c r="D9857" s="5">
        <v>476</v>
      </c>
      <c r="E9857" s="4" t="s">
        <v>1523</v>
      </c>
      <c r="F9857" s="12" t="s">
        <v>1523</v>
      </c>
      <c r="G9857" s="4" t="s">
        <v>963</v>
      </c>
      <c r="H9857" s="30">
        <v>89.18</v>
      </c>
      <c r="I9857" s="4">
        <v>1.37</v>
      </c>
      <c r="J9857" s="4" t="s">
        <v>856</v>
      </c>
      <c r="K9857" s="4" t="s">
        <v>998</v>
      </c>
      <c r="L9857" s="4">
        <v>5</v>
      </c>
      <c r="M9857" s="4" t="s">
        <v>1102</v>
      </c>
      <c r="N9857" s="4" t="s">
        <v>1522</v>
      </c>
    </row>
    <row r="9858" spans="1:14" hidden="1" x14ac:dyDescent="0.3">
      <c r="A9858" s="5" t="s">
        <v>602</v>
      </c>
      <c r="B9858" s="5">
        <v>89</v>
      </c>
      <c r="C9858" s="5">
        <v>89.1</v>
      </c>
      <c r="D9858" s="5">
        <v>476</v>
      </c>
      <c r="E9858" s="4" t="s">
        <v>1523</v>
      </c>
      <c r="F9858" s="12" t="s">
        <v>1523</v>
      </c>
      <c r="G9858" s="4" t="s">
        <v>1759</v>
      </c>
      <c r="H9858" s="30">
        <v>1.48</v>
      </c>
      <c r="I9858" s="4">
        <v>0.24</v>
      </c>
      <c r="J9858" s="4" t="s">
        <v>856</v>
      </c>
      <c r="K9858" s="4" t="s">
        <v>998</v>
      </c>
      <c r="L9858" s="4">
        <v>5</v>
      </c>
      <c r="M9858" s="4" t="s">
        <v>1102</v>
      </c>
      <c r="N9858" s="4" t="s">
        <v>1522</v>
      </c>
    </row>
    <row r="9859" spans="1:14" hidden="1" x14ac:dyDescent="0.3">
      <c r="A9859" s="5" t="s">
        <v>602</v>
      </c>
      <c r="B9859" s="5">
        <v>89</v>
      </c>
      <c r="C9859" s="5">
        <v>89.2</v>
      </c>
      <c r="D9859" s="5">
        <v>477</v>
      </c>
      <c r="E9859" s="4" t="s">
        <v>1523</v>
      </c>
      <c r="F9859" s="12" t="s">
        <v>1523</v>
      </c>
      <c r="G9859" s="4" t="s">
        <v>963</v>
      </c>
      <c r="H9859" s="30">
        <v>77.040000000000006</v>
      </c>
      <c r="I9859" s="4">
        <v>2.23</v>
      </c>
      <c r="J9859" s="4" t="s">
        <v>856</v>
      </c>
      <c r="K9859" s="4" t="s">
        <v>998</v>
      </c>
      <c r="L9859" s="4">
        <v>5</v>
      </c>
      <c r="M9859" s="4" t="s">
        <v>1102</v>
      </c>
      <c r="N9859" s="4" t="s">
        <v>1522</v>
      </c>
    </row>
    <row r="9860" spans="1:14" hidden="1" x14ac:dyDescent="0.3">
      <c r="A9860" s="5" t="s">
        <v>602</v>
      </c>
      <c r="B9860" s="5">
        <v>89</v>
      </c>
      <c r="C9860" s="5">
        <v>89.2</v>
      </c>
      <c r="D9860" s="5">
        <v>477</v>
      </c>
      <c r="E9860" s="4" t="s">
        <v>1523</v>
      </c>
      <c r="F9860" s="12" t="s">
        <v>1523</v>
      </c>
      <c r="G9860" s="4" t="s">
        <v>1759</v>
      </c>
      <c r="H9860" s="30">
        <v>14.23</v>
      </c>
      <c r="I9860" s="4">
        <v>0.41</v>
      </c>
      <c r="J9860" s="4" t="s">
        <v>856</v>
      </c>
      <c r="K9860" s="4" t="s">
        <v>998</v>
      </c>
      <c r="L9860" s="4">
        <v>5</v>
      </c>
      <c r="M9860" s="4" t="s">
        <v>1102</v>
      </c>
      <c r="N9860" s="4" t="s">
        <v>1522</v>
      </c>
    </row>
    <row r="9861" spans="1:14" hidden="1" x14ac:dyDescent="0.3">
      <c r="A9861" s="5" t="s">
        <v>602</v>
      </c>
      <c r="B9861" s="5">
        <v>89</v>
      </c>
      <c r="C9861" s="5">
        <v>89.2</v>
      </c>
      <c r="D9861" s="5">
        <v>478</v>
      </c>
      <c r="E9861" s="4" t="s">
        <v>1523</v>
      </c>
      <c r="F9861" s="12" t="s">
        <v>1523</v>
      </c>
      <c r="G9861" s="4" t="s">
        <v>963</v>
      </c>
      <c r="H9861" s="30">
        <v>72.61</v>
      </c>
      <c r="I9861" s="4">
        <v>0.68</v>
      </c>
      <c r="J9861" s="4" t="s">
        <v>856</v>
      </c>
      <c r="K9861" s="4" t="s">
        <v>998</v>
      </c>
      <c r="L9861" s="4">
        <v>5</v>
      </c>
      <c r="M9861" s="4" t="s">
        <v>1102</v>
      </c>
      <c r="N9861" s="4" t="s">
        <v>1522</v>
      </c>
    </row>
    <row r="9862" spans="1:14" hidden="1" x14ac:dyDescent="0.3">
      <c r="A9862" s="5" t="s">
        <v>602</v>
      </c>
      <c r="B9862" s="5">
        <v>89</v>
      </c>
      <c r="C9862" s="5">
        <v>89.2</v>
      </c>
      <c r="D9862" s="5">
        <v>478</v>
      </c>
      <c r="E9862" s="4" t="s">
        <v>1523</v>
      </c>
      <c r="F9862" s="12" t="s">
        <v>1523</v>
      </c>
      <c r="G9862" s="4" t="s">
        <v>1759</v>
      </c>
      <c r="H9862" s="30">
        <v>11.37</v>
      </c>
      <c r="I9862" s="4">
        <v>0.35</v>
      </c>
      <c r="J9862" s="4" t="s">
        <v>856</v>
      </c>
      <c r="K9862" s="4" t="s">
        <v>998</v>
      </c>
      <c r="L9862" s="4">
        <v>5</v>
      </c>
      <c r="M9862" s="4" t="s">
        <v>1102</v>
      </c>
      <c r="N9862" s="4" t="s">
        <v>1522</v>
      </c>
    </row>
    <row r="9863" spans="1:14" hidden="1" x14ac:dyDescent="0.3">
      <c r="A9863" s="5" t="s">
        <v>602</v>
      </c>
      <c r="B9863" s="5">
        <v>89</v>
      </c>
      <c r="C9863" s="5">
        <v>89.3</v>
      </c>
      <c r="D9863" s="5">
        <v>479</v>
      </c>
      <c r="E9863" s="4" t="s">
        <v>1523</v>
      </c>
      <c r="F9863" s="12" t="s">
        <v>1523</v>
      </c>
      <c r="G9863" s="4" t="s">
        <v>963</v>
      </c>
      <c r="H9863" s="30">
        <v>52.56</v>
      </c>
      <c r="I9863" s="4">
        <v>2.56</v>
      </c>
      <c r="J9863" s="4" t="s">
        <v>856</v>
      </c>
      <c r="K9863" s="4" t="s">
        <v>998</v>
      </c>
      <c r="L9863" s="4">
        <v>5</v>
      </c>
      <c r="M9863" s="4" t="s">
        <v>1102</v>
      </c>
      <c r="N9863" s="4" t="s">
        <v>1522</v>
      </c>
    </row>
    <row r="9864" spans="1:14" hidden="1" x14ac:dyDescent="0.3">
      <c r="A9864" s="5" t="s">
        <v>602</v>
      </c>
      <c r="B9864" s="5">
        <v>89</v>
      </c>
      <c r="C9864" s="5">
        <v>89.3</v>
      </c>
      <c r="D9864" s="5">
        <v>479</v>
      </c>
      <c r="E9864" s="4" t="s">
        <v>1523</v>
      </c>
      <c r="F9864" s="12" t="s">
        <v>1523</v>
      </c>
      <c r="G9864" s="4" t="s">
        <v>1759</v>
      </c>
      <c r="H9864" s="30">
        <v>2.85</v>
      </c>
      <c r="I9864" s="4">
        <v>0.24</v>
      </c>
      <c r="J9864" s="4" t="s">
        <v>856</v>
      </c>
      <c r="K9864" s="4" t="s">
        <v>998</v>
      </c>
      <c r="L9864" s="4">
        <v>5</v>
      </c>
      <c r="M9864" s="4" t="s">
        <v>1102</v>
      </c>
      <c r="N9864" s="4" t="s">
        <v>1522</v>
      </c>
    </row>
    <row r="9865" spans="1:14" hidden="1" x14ac:dyDescent="0.3">
      <c r="A9865" s="5" t="s">
        <v>602</v>
      </c>
      <c r="B9865" s="5">
        <v>89</v>
      </c>
      <c r="C9865" s="5">
        <v>89.3</v>
      </c>
      <c r="D9865" s="5">
        <v>480</v>
      </c>
      <c r="E9865" s="4" t="s">
        <v>1523</v>
      </c>
      <c r="F9865" s="12" t="s">
        <v>1523</v>
      </c>
      <c r="G9865" s="4" t="s">
        <v>963</v>
      </c>
      <c r="H9865" s="30">
        <v>21.22</v>
      </c>
      <c r="I9865" s="4">
        <v>0.79</v>
      </c>
      <c r="J9865" s="4" t="s">
        <v>856</v>
      </c>
      <c r="K9865" s="4" t="s">
        <v>998</v>
      </c>
      <c r="L9865" s="4">
        <v>5</v>
      </c>
      <c r="M9865" s="4" t="s">
        <v>1102</v>
      </c>
      <c r="N9865" s="4" t="s">
        <v>1522</v>
      </c>
    </row>
    <row r="9866" spans="1:14" hidden="1" x14ac:dyDescent="0.3">
      <c r="A9866" s="5" t="s">
        <v>602</v>
      </c>
      <c r="B9866" s="5">
        <v>89</v>
      </c>
      <c r="C9866" s="5">
        <v>89.3</v>
      </c>
      <c r="D9866" s="5">
        <v>480</v>
      </c>
      <c r="E9866" s="4" t="s">
        <v>1523</v>
      </c>
      <c r="F9866" s="12" t="s">
        <v>1523</v>
      </c>
      <c r="G9866" s="4" t="s">
        <v>1759</v>
      </c>
      <c r="H9866" s="30">
        <v>5.55</v>
      </c>
      <c r="I9866" s="4">
        <v>0.48</v>
      </c>
      <c r="J9866" s="4" t="s">
        <v>856</v>
      </c>
      <c r="K9866" s="4" t="s">
        <v>998</v>
      </c>
      <c r="L9866" s="4">
        <v>5</v>
      </c>
      <c r="M9866" s="4" t="s">
        <v>1102</v>
      </c>
      <c r="N9866" s="4" t="s">
        <v>1522</v>
      </c>
    </row>
    <row r="9867" spans="1:14" hidden="1" x14ac:dyDescent="0.3">
      <c r="A9867" s="5" t="s">
        <v>602</v>
      </c>
      <c r="B9867" s="5">
        <v>89</v>
      </c>
      <c r="C9867" s="5">
        <v>89.4</v>
      </c>
      <c r="D9867" s="5">
        <v>481</v>
      </c>
      <c r="E9867" s="4" t="s">
        <v>1523</v>
      </c>
      <c r="F9867" s="12" t="s">
        <v>1523</v>
      </c>
      <c r="G9867" s="4" t="s">
        <v>963</v>
      </c>
      <c r="H9867" s="30">
        <v>84.35</v>
      </c>
      <c r="I9867" s="4">
        <v>1.26</v>
      </c>
      <c r="J9867" s="4" t="s">
        <v>856</v>
      </c>
      <c r="K9867" s="4" t="s">
        <v>998</v>
      </c>
      <c r="L9867" s="4">
        <v>5</v>
      </c>
      <c r="M9867" s="4" t="s">
        <v>1102</v>
      </c>
      <c r="N9867" s="4" t="s">
        <v>1522</v>
      </c>
    </row>
    <row r="9868" spans="1:14" hidden="1" x14ac:dyDescent="0.3">
      <c r="A9868" s="5" t="s">
        <v>602</v>
      </c>
      <c r="B9868" s="5">
        <v>89</v>
      </c>
      <c r="C9868" s="5">
        <v>89.4</v>
      </c>
      <c r="D9868" s="5">
        <v>481</v>
      </c>
      <c r="E9868" s="4" t="s">
        <v>1523</v>
      </c>
      <c r="F9868" s="12" t="s">
        <v>1523</v>
      </c>
      <c r="G9868" s="4" t="s">
        <v>1759</v>
      </c>
      <c r="H9868" s="30">
        <v>0.89</v>
      </c>
      <c r="I9868" s="4">
        <v>0.06</v>
      </c>
      <c r="J9868" s="4" t="s">
        <v>856</v>
      </c>
      <c r="K9868" s="4" t="s">
        <v>998</v>
      </c>
      <c r="L9868" s="4">
        <v>5</v>
      </c>
      <c r="M9868" s="4" t="s">
        <v>1102</v>
      </c>
      <c r="N9868" s="4" t="s">
        <v>1522</v>
      </c>
    </row>
    <row r="9869" spans="1:14" hidden="1" x14ac:dyDescent="0.3">
      <c r="A9869" s="5" t="s">
        <v>602</v>
      </c>
      <c r="B9869" s="5">
        <v>89</v>
      </c>
      <c r="C9869" s="5">
        <v>89.4</v>
      </c>
      <c r="D9869" s="5">
        <v>482</v>
      </c>
      <c r="E9869" s="4" t="s">
        <v>1523</v>
      </c>
      <c r="F9869" s="12" t="s">
        <v>1523</v>
      </c>
      <c r="G9869" s="4" t="s">
        <v>963</v>
      </c>
      <c r="H9869" s="30">
        <v>78.040000000000006</v>
      </c>
      <c r="I9869" s="4">
        <v>3.06</v>
      </c>
      <c r="J9869" s="4" t="s">
        <v>856</v>
      </c>
      <c r="K9869" s="4" t="s">
        <v>998</v>
      </c>
      <c r="L9869" s="4">
        <v>5</v>
      </c>
      <c r="M9869" s="4" t="s">
        <v>1102</v>
      </c>
      <c r="N9869" s="4" t="s">
        <v>1522</v>
      </c>
    </row>
    <row r="9870" spans="1:14" hidden="1" x14ac:dyDescent="0.3">
      <c r="A9870" s="5" t="s">
        <v>602</v>
      </c>
      <c r="B9870" s="5">
        <v>89</v>
      </c>
      <c r="C9870" s="5">
        <v>89.4</v>
      </c>
      <c r="D9870" s="5">
        <v>482</v>
      </c>
      <c r="E9870" s="4" t="s">
        <v>1523</v>
      </c>
      <c r="F9870" s="12" t="s">
        <v>1523</v>
      </c>
      <c r="G9870" s="4" t="s">
        <v>1759</v>
      </c>
      <c r="H9870" s="30">
        <v>1.25</v>
      </c>
      <c r="I9870" s="4">
        <v>0.19</v>
      </c>
      <c r="J9870" s="4" t="s">
        <v>856</v>
      </c>
      <c r="K9870" s="4" t="s">
        <v>998</v>
      </c>
      <c r="L9870" s="4">
        <v>5</v>
      </c>
      <c r="M9870" s="4" t="s">
        <v>1102</v>
      </c>
      <c r="N9870" s="4" t="s">
        <v>1522</v>
      </c>
    </row>
    <row r="9871" spans="1:14" hidden="1" x14ac:dyDescent="0.3">
      <c r="A9871" s="5" t="s">
        <v>660</v>
      </c>
      <c r="B9871" s="5">
        <v>96</v>
      </c>
      <c r="C9871" s="5">
        <v>96</v>
      </c>
      <c r="D9871" s="5">
        <v>483</v>
      </c>
      <c r="E9871" s="4" t="s">
        <v>1523</v>
      </c>
      <c r="F9871" s="4" t="s">
        <v>1523</v>
      </c>
      <c r="G9871" s="4" t="s">
        <v>962</v>
      </c>
      <c r="H9871" s="30">
        <v>36.062947906783897</v>
      </c>
      <c r="I9871" s="4"/>
      <c r="J9871" s="4" t="s">
        <v>856</v>
      </c>
      <c r="K9871" s="4"/>
      <c r="L9871" s="4">
        <v>1</v>
      </c>
      <c r="M9871" s="4" t="s">
        <v>1531</v>
      </c>
      <c r="N9871" s="4" t="s">
        <v>1532</v>
      </c>
    </row>
    <row r="9872" spans="1:14" s="92" customFormat="1" hidden="1" x14ac:dyDescent="0.3">
      <c r="A9872" s="5"/>
      <c r="B9872" s="5">
        <v>96</v>
      </c>
      <c r="C9872" s="5">
        <v>96</v>
      </c>
      <c r="D9872" s="5">
        <v>483</v>
      </c>
      <c r="E9872" s="4" t="s">
        <v>1523</v>
      </c>
      <c r="F9872" s="4" t="s">
        <v>1523</v>
      </c>
      <c r="G9872" s="4" t="s">
        <v>963</v>
      </c>
      <c r="H9872" s="30">
        <v>32.887174292430799</v>
      </c>
      <c r="I9872" s="4"/>
      <c r="J9872" s="4" t="s">
        <v>856</v>
      </c>
      <c r="K9872" s="4"/>
      <c r="L9872" s="4">
        <v>1</v>
      </c>
      <c r="M9872" s="4" t="s">
        <v>2241</v>
      </c>
      <c r="N9872" s="4"/>
    </row>
    <row r="9873" spans="1:14" hidden="1" x14ac:dyDescent="0.3">
      <c r="A9873" s="5" t="s">
        <v>660</v>
      </c>
      <c r="B9873" s="5">
        <v>96</v>
      </c>
      <c r="C9873" s="5">
        <v>96</v>
      </c>
      <c r="D9873" s="5">
        <v>483</v>
      </c>
      <c r="E9873" s="4" t="s">
        <v>1523</v>
      </c>
      <c r="F9873" s="4" t="s">
        <v>1523</v>
      </c>
      <c r="G9873" s="4" t="s">
        <v>943</v>
      </c>
      <c r="H9873" s="30">
        <v>67.112825707569201</v>
      </c>
      <c r="I9873" s="4"/>
      <c r="J9873" s="4" t="s">
        <v>856</v>
      </c>
      <c r="K9873" s="4"/>
      <c r="L9873" s="4">
        <v>1</v>
      </c>
      <c r="M9873" s="4" t="s">
        <v>1533</v>
      </c>
      <c r="N9873" s="4" t="s">
        <v>1532</v>
      </c>
    </row>
    <row r="9874" spans="1:14" hidden="1" x14ac:dyDescent="0.3">
      <c r="A9874" s="5" t="s">
        <v>660</v>
      </c>
      <c r="B9874" s="5">
        <v>96</v>
      </c>
      <c r="C9874" s="5">
        <v>96</v>
      </c>
      <c r="D9874" s="5">
        <v>483</v>
      </c>
      <c r="E9874" s="4" t="s">
        <v>1523</v>
      </c>
      <c r="F9874" s="12" t="s">
        <v>1523</v>
      </c>
      <c r="G9874" s="4" t="s">
        <v>1760</v>
      </c>
      <c r="H9874" s="85">
        <v>7.6496614333063627E-4</v>
      </c>
      <c r="I9874" s="4">
        <f>SQRT((I9875/H9876)^2+(H9875/H9876^2*I9876)^2)</f>
        <v>1.4892725822497887E-4</v>
      </c>
      <c r="J9874" s="4"/>
      <c r="K9874" s="4" t="s">
        <v>881</v>
      </c>
      <c r="L9874" s="4">
        <v>3</v>
      </c>
      <c r="M9874" s="4" t="s">
        <v>1904</v>
      </c>
      <c r="N9874" s="4"/>
    </row>
    <row r="9875" spans="1:14" hidden="1" x14ac:dyDescent="0.3">
      <c r="A9875" s="5" t="s">
        <v>660</v>
      </c>
      <c r="B9875" s="5">
        <v>96</v>
      </c>
      <c r="C9875" s="5">
        <v>96</v>
      </c>
      <c r="D9875" s="5">
        <v>483</v>
      </c>
      <c r="E9875" s="4" t="s">
        <v>1523</v>
      </c>
      <c r="F9875" s="12" t="s">
        <v>1523</v>
      </c>
      <c r="G9875" s="4" t="s">
        <v>1759</v>
      </c>
      <c r="H9875" s="30">
        <v>0.73886119422968499</v>
      </c>
      <c r="I9875" s="4">
        <v>0.12619651825719802</v>
      </c>
      <c r="J9875" s="4" t="s">
        <v>856</v>
      </c>
      <c r="K9875" s="4" t="s">
        <v>881</v>
      </c>
      <c r="L9875" s="4">
        <v>3</v>
      </c>
      <c r="M9875" s="4" t="s">
        <v>1534</v>
      </c>
      <c r="N9875" s="4" t="s">
        <v>1532</v>
      </c>
    </row>
    <row r="9876" spans="1:14" hidden="1" x14ac:dyDescent="0.3">
      <c r="A9876" s="5" t="s">
        <v>660</v>
      </c>
      <c r="B9876" s="5">
        <v>96</v>
      </c>
      <c r="C9876" s="5">
        <v>96</v>
      </c>
      <c r="D9876" s="5">
        <v>483</v>
      </c>
      <c r="E9876" s="4" t="s">
        <v>1523</v>
      </c>
      <c r="F9876" s="4" t="s">
        <v>1523</v>
      </c>
      <c r="G9876" s="4" t="s">
        <v>967</v>
      </c>
      <c r="H9876" s="30">
        <v>965.87437322743301</v>
      </c>
      <c r="I9876" s="4">
        <v>90.245804814106918</v>
      </c>
      <c r="J9876" s="4" t="s">
        <v>937</v>
      </c>
      <c r="K9876" s="4" t="s">
        <v>881</v>
      </c>
      <c r="L9876" s="4">
        <v>3</v>
      </c>
      <c r="M9876" s="4" t="s">
        <v>1535</v>
      </c>
      <c r="N9876" s="4" t="s">
        <v>1532</v>
      </c>
    </row>
    <row r="9877" spans="1:14" hidden="1" x14ac:dyDescent="0.3">
      <c r="A9877" s="5" t="s">
        <v>660</v>
      </c>
      <c r="B9877" s="5">
        <v>96</v>
      </c>
      <c r="C9877" s="5">
        <v>96</v>
      </c>
      <c r="D9877" s="5">
        <v>483</v>
      </c>
      <c r="E9877" s="4" t="s">
        <v>1523</v>
      </c>
      <c r="F9877" s="4" t="s">
        <v>1523</v>
      </c>
      <c r="G9877" s="4" t="s">
        <v>2231</v>
      </c>
      <c r="H9877" s="30">
        <v>526.65220870529095</v>
      </c>
      <c r="I9877" s="4">
        <v>33.064724546255093</v>
      </c>
      <c r="J9877" s="4" t="s">
        <v>937</v>
      </c>
      <c r="K9877" s="4" t="s">
        <v>881</v>
      </c>
      <c r="L9877" s="4">
        <v>3</v>
      </c>
      <c r="M9877" s="4" t="s">
        <v>1536</v>
      </c>
      <c r="N9877" s="4" t="s">
        <v>1532</v>
      </c>
    </row>
    <row r="9878" spans="1:14" hidden="1" x14ac:dyDescent="0.3">
      <c r="A9878" s="5" t="s">
        <v>660</v>
      </c>
      <c r="B9878" s="5">
        <v>96</v>
      </c>
      <c r="C9878" s="5">
        <v>96</v>
      </c>
      <c r="D9878" s="5">
        <v>484</v>
      </c>
      <c r="E9878" s="4" t="s">
        <v>1523</v>
      </c>
      <c r="F9878" s="4" t="s">
        <v>1523</v>
      </c>
      <c r="G9878" s="4" t="s">
        <v>962</v>
      </c>
      <c r="H9878" s="30">
        <v>34.3029336441288</v>
      </c>
      <c r="I9878" s="4"/>
      <c r="J9878" s="4" t="s">
        <v>856</v>
      </c>
      <c r="K9878" s="4"/>
      <c r="L9878" s="4">
        <v>1</v>
      </c>
      <c r="M9878" s="4" t="s">
        <v>1531</v>
      </c>
      <c r="N9878" s="4" t="s">
        <v>1532</v>
      </c>
    </row>
    <row r="9879" spans="1:14" s="92" customFormat="1" hidden="1" x14ac:dyDescent="0.3">
      <c r="A9879" s="5"/>
      <c r="B9879" s="5">
        <v>96</v>
      </c>
      <c r="C9879" s="5">
        <v>96</v>
      </c>
      <c r="D9879" s="5">
        <v>484</v>
      </c>
      <c r="E9879" s="4" t="s">
        <v>1523</v>
      </c>
      <c r="F9879" s="4" t="s">
        <v>1523</v>
      </c>
      <c r="G9879" s="4" t="s">
        <v>963</v>
      </c>
      <c r="H9879" s="30">
        <v>40.066641709286898</v>
      </c>
      <c r="I9879" s="4"/>
      <c r="J9879" s="4" t="s">
        <v>856</v>
      </c>
      <c r="K9879" s="4"/>
      <c r="L9879" s="4">
        <v>1</v>
      </c>
      <c r="M9879" s="4" t="s">
        <v>2241</v>
      </c>
      <c r="N9879" s="4"/>
    </row>
    <row r="9880" spans="1:14" hidden="1" x14ac:dyDescent="0.3">
      <c r="A9880" s="5" t="s">
        <v>660</v>
      </c>
      <c r="B9880" s="5">
        <v>96</v>
      </c>
      <c r="C9880" s="5">
        <v>96</v>
      </c>
      <c r="D9880" s="5">
        <v>484</v>
      </c>
      <c r="E9880" s="4" t="s">
        <v>1523</v>
      </c>
      <c r="F9880" s="4" t="s">
        <v>1523</v>
      </c>
      <c r="G9880" s="4" t="s">
        <v>943</v>
      </c>
      <c r="H9880" s="30">
        <v>59.933358290713102</v>
      </c>
      <c r="I9880" s="4"/>
      <c r="J9880" s="4" t="s">
        <v>856</v>
      </c>
      <c r="K9880" s="4"/>
      <c r="L9880" s="4">
        <v>1</v>
      </c>
      <c r="M9880" s="4" t="s">
        <v>1533</v>
      </c>
      <c r="N9880" s="4" t="s">
        <v>1532</v>
      </c>
    </row>
    <row r="9881" spans="1:14" hidden="1" x14ac:dyDescent="0.3">
      <c r="A9881" s="5" t="s">
        <v>660</v>
      </c>
      <c r="B9881" s="5">
        <v>96</v>
      </c>
      <c r="C9881" s="5">
        <v>96</v>
      </c>
      <c r="D9881" s="5">
        <v>484</v>
      </c>
      <c r="E9881" s="4" t="s">
        <v>1523</v>
      </c>
      <c r="F9881" s="12" t="s">
        <v>1523</v>
      </c>
      <c r="G9881" s="4" t="s">
        <v>1760</v>
      </c>
      <c r="H9881" s="85">
        <v>6.9929138756731212E-4</v>
      </c>
      <c r="I9881" s="4">
        <f>SQRT((I9882/H9883)^2+(H9882/H9883^2*I9883)^2)</f>
        <v>9.2753696269518316E-5</v>
      </c>
      <c r="J9881" s="4"/>
      <c r="K9881" s="4" t="s">
        <v>881</v>
      </c>
      <c r="L9881" s="4">
        <v>3</v>
      </c>
      <c r="M9881" s="4" t="s">
        <v>1904</v>
      </c>
      <c r="N9881" s="4"/>
    </row>
    <row r="9882" spans="1:14" hidden="1" x14ac:dyDescent="0.3">
      <c r="A9882" s="5" t="s">
        <v>660</v>
      </c>
      <c r="B9882" s="5">
        <v>96</v>
      </c>
      <c r="C9882" s="5">
        <v>96</v>
      </c>
      <c r="D9882" s="5">
        <v>484</v>
      </c>
      <c r="E9882" s="4" t="s">
        <v>1523</v>
      </c>
      <c r="F9882" s="12" t="s">
        <v>1523</v>
      </c>
      <c r="G9882" s="4" t="s">
        <v>1759</v>
      </c>
      <c r="H9882" s="30">
        <v>0.60680032756156499</v>
      </c>
      <c r="I9882" s="4">
        <v>7.0639336656692975E-2</v>
      </c>
      <c r="J9882" s="4" t="s">
        <v>856</v>
      </c>
      <c r="K9882" s="4" t="s">
        <v>881</v>
      </c>
      <c r="L9882" s="4">
        <v>3</v>
      </c>
      <c r="M9882" s="4" t="s">
        <v>1534</v>
      </c>
      <c r="N9882" s="4" t="s">
        <v>1532</v>
      </c>
    </row>
    <row r="9883" spans="1:14" hidden="1" x14ac:dyDescent="0.3">
      <c r="A9883" s="5" t="s">
        <v>660</v>
      </c>
      <c r="B9883" s="5">
        <v>96</v>
      </c>
      <c r="C9883" s="5">
        <v>96</v>
      </c>
      <c r="D9883" s="5">
        <v>484</v>
      </c>
      <c r="E9883" s="4" t="s">
        <v>1523</v>
      </c>
      <c r="F9883" s="4" t="s">
        <v>1523</v>
      </c>
      <c r="G9883" s="4" t="s">
        <v>967</v>
      </c>
      <c r="H9883" s="30">
        <v>867.73602299392803</v>
      </c>
      <c r="I9883" s="4">
        <v>55.163080590491973</v>
      </c>
      <c r="J9883" s="4" t="s">
        <v>937</v>
      </c>
      <c r="K9883" s="4" t="s">
        <v>881</v>
      </c>
      <c r="L9883" s="4">
        <v>3</v>
      </c>
      <c r="M9883" s="4" t="s">
        <v>1535</v>
      </c>
      <c r="N9883" s="4" t="s">
        <v>1532</v>
      </c>
    </row>
    <row r="9884" spans="1:14" hidden="1" x14ac:dyDescent="0.3">
      <c r="A9884" s="5" t="s">
        <v>660</v>
      </c>
      <c r="B9884" s="5">
        <v>96</v>
      </c>
      <c r="C9884" s="5">
        <v>96</v>
      </c>
      <c r="D9884" s="5">
        <v>484</v>
      </c>
      <c r="E9884" s="4" t="s">
        <v>1523</v>
      </c>
      <c r="F9884" s="4" t="s">
        <v>1523</v>
      </c>
      <c r="G9884" s="4" t="s">
        <v>2231</v>
      </c>
      <c r="H9884" s="30">
        <v>580.95721460575805</v>
      </c>
      <c r="I9884" s="4">
        <v>165.76218781234297</v>
      </c>
      <c r="J9884" s="4" t="s">
        <v>937</v>
      </c>
      <c r="K9884" s="4" t="s">
        <v>881</v>
      </c>
      <c r="L9884" s="4">
        <v>3</v>
      </c>
      <c r="M9884" s="4" t="s">
        <v>1536</v>
      </c>
      <c r="N9884" s="4" t="s">
        <v>1532</v>
      </c>
    </row>
    <row r="9885" spans="1:14" hidden="1" x14ac:dyDescent="0.3">
      <c r="A9885" s="5" t="s">
        <v>660</v>
      </c>
      <c r="B9885" s="5">
        <v>96</v>
      </c>
      <c r="C9885" s="5">
        <v>96</v>
      </c>
      <c r="D9885" s="5">
        <v>485</v>
      </c>
      <c r="E9885" s="4" t="s">
        <v>1523</v>
      </c>
      <c r="F9885" s="4" t="s">
        <v>1523</v>
      </c>
      <c r="G9885" s="4" t="s">
        <v>962</v>
      </c>
      <c r="H9885" s="30">
        <v>42.718001837448497</v>
      </c>
      <c r="I9885" s="4"/>
      <c r="J9885" s="4" t="s">
        <v>856</v>
      </c>
      <c r="K9885" s="4"/>
      <c r="L9885" s="4">
        <v>1</v>
      </c>
      <c r="M9885" s="4" t="s">
        <v>1531</v>
      </c>
      <c r="N9885" s="4" t="s">
        <v>1532</v>
      </c>
    </row>
    <row r="9886" spans="1:14" s="92" customFormat="1" hidden="1" x14ac:dyDescent="0.3">
      <c r="A9886" s="5"/>
      <c r="B9886" s="5">
        <v>96</v>
      </c>
      <c r="C9886" s="5">
        <v>96</v>
      </c>
      <c r="D9886" s="5">
        <v>485</v>
      </c>
      <c r="E9886" s="4" t="s">
        <v>1523</v>
      </c>
      <c r="F9886" s="4" t="s">
        <v>1523</v>
      </c>
      <c r="G9886" s="4" t="s">
        <v>963</v>
      </c>
      <c r="H9886" s="30">
        <v>45.707651822531098</v>
      </c>
      <c r="I9886" s="4"/>
      <c r="J9886" s="4" t="s">
        <v>856</v>
      </c>
      <c r="K9886" s="4"/>
      <c r="L9886" s="4">
        <v>1</v>
      </c>
      <c r="M9886" s="4" t="s">
        <v>2241</v>
      </c>
      <c r="N9886" s="4"/>
    </row>
    <row r="9887" spans="1:14" hidden="1" x14ac:dyDescent="0.3">
      <c r="A9887" s="5" t="s">
        <v>660</v>
      </c>
      <c r="B9887" s="5">
        <v>96</v>
      </c>
      <c r="C9887" s="5">
        <v>96</v>
      </c>
      <c r="D9887" s="5">
        <v>485</v>
      </c>
      <c r="E9887" s="4" t="s">
        <v>1523</v>
      </c>
      <c r="F9887" s="4" t="s">
        <v>1523</v>
      </c>
      <c r="G9887" s="4" t="s">
        <v>943</v>
      </c>
      <c r="H9887" s="30">
        <v>54.292348177468902</v>
      </c>
      <c r="I9887" s="4"/>
      <c r="J9887" s="4" t="s">
        <v>856</v>
      </c>
      <c r="K9887" s="4"/>
      <c r="L9887" s="4">
        <v>1</v>
      </c>
      <c r="M9887" s="4" t="s">
        <v>1533</v>
      </c>
      <c r="N9887" s="4" t="s">
        <v>1532</v>
      </c>
    </row>
    <row r="9888" spans="1:14" hidden="1" x14ac:dyDescent="0.3">
      <c r="A9888" s="5" t="s">
        <v>660</v>
      </c>
      <c r="B9888" s="5">
        <v>96</v>
      </c>
      <c r="C9888" s="5">
        <v>96</v>
      </c>
      <c r="D9888" s="5">
        <v>485</v>
      </c>
      <c r="E9888" s="4" t="s">
        <v>1523</v>
      </c>
      <c r="F9888" s="12" t="s">
        <v>1523</v>
      </c>
      <c r="G9888" s="4" t="s">
        <v>1760</v>
      </c>
      <c r="H9888" s="85">
        <v>8.0228263068142752E-4</v>
      </c>
      <c r="I9888" s="4">
        <f>SQRT((I9889/H9890)^2+(H9889/H9890^2*I9890)^2)</f>
        <v>1.1406001034726293E-4</v>
      </c>
      <c r="J9888" s="4"/>
      <c r="K9888" s="4" t="s">
        <v>881</v>
      </c>
      <c r="L9888" s="4">
        <v>3</v>
      </c>
      <c r="M9888" s="4" t="s">
        <v>1904</v>
      </c>
      <c r="N9888" s="4"/>
    </row>
    <row r="9889" spans="1:14" hidden="1" x14ac:dyDescent="0.3">
      <c r="A9889" s="5" t="s">
        <v>660</v>
      </c>
      <c r="B9889" s="5">
        <v>96</v>
      </c>
      <c r="C9889" s="5">
        <v>96</v>
      </c>
      <c r="D9889" s="5">
        <v>485</v>
      </c>
      <c r="E9889" s="4" t="s">
        <v>1523</v>
      </c>
      <c r="F9889" s="12" t="s">
        <v>1523</v>
      </c>
      <c r="G9889" s="4" t="s">
        <v>1759</v>
      </c>
      <c r="H9889" s="30">
        <v>0.95636628271844304</v>
      </c>
      <c r="I9889" s="4">
        <v>7.1125847396977027E-2</v>
      </c>
      <c r="J9889" s="4" t="s">
        <v>856</v>
      </c>
      <c r="K9889" s="4" t="s">
        <v>881</v>
      </c>
      <c r="L9889" s="4">
        <v>3</v>
      </c>
      <c r="M9889" s="4" t="s">
        <v>1534</v>
      </c>
      <c r="N9889" s="4" t="s">
        <v>1532</v>
      </c>
    </row>
    <row r="9890" spans="1:14" hidden="1" x14ac:dyDescent="0.3">
      <c r="A9890" s="5" t="s">
        <v>660</v>
      </c>
      <c r="B9890" s="5">
        <v>96</v>
      </c>
      <c r="C9890" s="5">
        <v>96</v>
      </c>
      <c r="D9890" s="5">
        <v>485</v>
      </c>
      <c r="E9890" s="4" t="s">
        <v>1523</v>
      </c>
      <c r="F9890" s="4" t="s">
        <v>1523</v>
      </c>
      <c r="G9890" s="4" t="s">
        <v>967</v>
      </c>
      <c r="H9890" s="30">
        <v>1192.05657226574</v>
      </c>
      <c r="I9890" s="4">
        <v>144.43620178042011</v>
      </c>
      <c r="J9890" s="4" t="s">
        <v>937</v>
      </c>
      <c r="K9890" s="4" t="s">
        <v>881</v>
      </c>
      <c r="L9890" s="4">
        <v>3</v>
      </c>
      <c r="M9890" s="4" t="s">
        <v>1535</v>
      </c>
      <c r="N9890" s="4" t="s">
        <v>1532</v>
      </c>
    </row>
    <row r="9891" spans="1:14" hidden="1" x14ac:dyDescent="0.3">
      <c r="A9891" s="5" t="s">
        <v>660</v>
      </c>
      <c r="B9891" s="5">
        <v>96</v>
      </c>
      <c r="C9891" s="5">
        <v>96</v>
      </c>
      <c r="D9891" s="5">
        <v>485</v>
      </c>
      <c r="E9891" s="4" t="s">
        <v>1523</v>
      </c>
      <c r="F9891" s="4" t="s">
        <v>1523</v>
      </c>
      <c r="G9891" s="4" t="s">
        <v>2231</v>
      </c>
      <c r="H9891" s="30">
        <v>508.30533595299499</v>
      </c>
      <c r="I9891" s="4">
        <v>75.626554905484056</v>
      </c>
      <c r="J9891" s="4" t="s">
        <v>937</v>
      </c>
      <c r="K9891" s="4" t="s">
        <v>881</v>
      </c>
      <c r="L9891" s="4">
        <v>3</v>
      </c>
      <c r="M9891" s="4" t="s">
        <v>1536</v>
      </c>
      <c r="N9891" s="4" t="s">
        <v>1532</v>
      </c>
    </row>
    <row r="9892" spans="1:14" hidden="1" x14ac:dyDescent="0.3">
      <c r="A9892" s="5" t="s">
        <v>660</v>
      </c>
      <c r="B9892" s="5">
        <v>96</v>
      </c>
      <c r="C9892" s="5">
        <v>96</v>
      </c>
      <c r="D9892" s="5">
        <v>486</v>
      </c>
      <c r="E9892" s="4" t="s">
        <v>1523</v>
      </c>
      <c r="F9892" s="4" t="s">
        <v>1523</v>
      </c>
      <c r="G9892" s="4" t="s">
        <v>962</v>
      </c>
      <c r="H9892" s="30">
        <v>44.068568337610898</v>
      </c>
      <c r="I9892" s="4"/>
      <c r="J9892" s="4" t="s">
        <v>856</v>
      </c>
      <c r="K9892" s="4"/>
      <c r="L9892" s="4">
        <v>1</v>
      </c>
      <c r="M9892" s="4" t="s">
        <v>1531</v>
      </c>
      <c r="N9892" s="4" t="s">
        <v>1532</v>
      </c>
    </row>
    <row r="9893" spans="1:14" s="92" customFormat="1" hidden="1" x14ac:dyDescent="0.3">
      <c r="A9893" s="5"/>
      <c r="B9893" s="5">
        <v>96</v>
      </c>
      <c r="C9893" s="5">
        <v>96</v>
      </c>
      <c r="D9893" s="5">
        <v>486</v>
      </c>
      <c r="E9893" s="4" t="s">
        <v>1523</v>
      </c>
      <c r="F9893" s="4" t="s">
        <v>1523</v>
      </c>
      <c r="G9893" s="4" t="s">
        <v>963</v>
      </c>
      <c r="H9893" s="30">
        <v>6.7334001310263005</v>
      </c>
      <c r="I9893" s="4"/>
      <c r="J9893" s="4" t="s">
        <v>856</v>
      </c>
      <c r="K9893" s="4"/>
      <c r="L9893" s="4">
        <v>1</v>
      </c>
      <c r="M9893" s="4" t="s">
        <v>2241</v>
      </c>
      <c r="N9893" s="4"/>
    </row>
    <row r="9894" spans="1:14" hidden="1" x14ac:dyDescent="0.3">
      <c r="A9894" s="5" t="s">
        <v>660</v>
      </c>
      <c r="B9894" s="5">
        <v>96</v>
      </c>
      <c r="C9894" s="5">
        <v>96</v>
      </c>
      <c r="D9894" s="5">
        <v>486</v>
      </c>
      <c r="E9894" s="4" t="s">
        <v>1523</v>
      </c>
      <c r="F9894" s="4" t="s">
        <v>1523</v>
      </c>
      <c r="G9894" s="4" t="s">
        <v>943</v>
      </c>
      <c r="H9894" s="30">
        <v>93.266599868973699</v>
      </c>
      <c r="I9894" s="4"/>
      <c r="J9894" s="4" t="s">
        <v>856</v>
      </c>
      <c r="K9894" s="4"/>
      <c r="L9894" s="4">
        <v>1</v>
      </c>
      <c r="M9894" s="4" t="s">
        <v>1533</v>
      </c>
      <c r="N9894" s="4" t="s">
        <v>1532</v>
      </c>
    </row>
    <row r="9895" spans="1:14" hidden="1" x14ac:dyDescent="0.3">
      <c r="A9895" s="5" t="s">
        <v>660</v>
      </c>
      <c r="B9895" s="5">
        <v>96</v>
      </c>
      <c r="C9895" s="5">
        <v>96</v>
      </c>
      <c r="D9895" s="5">
        <v>486</v>
      </c>
      <c r="E9895" s="4" t="s">
        <v>1523</v>
      </c>
      <c r="F9895" s="12" t="s">
        <v>1523</v>
      </c>
      <c r="G9895" s="4" t="s">
        <v>1760</v>
      </c>
      <c r="H9895" s="85">
        <v>7.0267096323309926E-4</v>
      </c>
      <c r="I9895" s="4">
        <f>SQRT((I9896/H9897)^2+(H9896/H9897^2*I9897)^2)</f>
        <v>5.9246413348578301E-5</v>
      </c>
      <c r="J9895" s="4"/>
      <c r="K9895" s="4" t="s">
        <v>881</v>
      </c>
      <c r="L9895" s="4">
        <v>3</v>
      </c>
      <c r="M9895" s="4" t="s">
        <v>1904</v>
      </c>
      <c r="N9895" s="4"/>
    </row>
    <row r="9896" spans="1:14" hidden="1" x14ac:dyDescent="0.3">
      <c r="A9896" s="5" t="s">
        <v>660</v>
      </c>
      <c r="B9896" s="5">
        <v>96</v>
      </c>
      <c r="C9896" s="5">
        <v>96</v>
      </c>
      <c r="D9896" s="5">
        <v>486</v>
      </c>
      <c r="E9896" s="4" t="s">
        <v>1523</v>
      </c>
      <c r="F9896" s="12" t="s">
        <v>1523</v>
      </c>
      <c r="G9896" s="4" t="s">
        <v>1759</v>
      </c>
      <c r="H9896" s="30">
        <v>0.88304682075345298</v>
      </c>
      <c r="I9896" s="4">
        <v>5.5043420589674041E-2</v>
      </c>
      <c r="J9896" s="4" t="s">
        <v>856</v>
      </c>
      <c r="K9896" s="4" t="s">
        <v>881</v>
      </c>
      <c r="L9896" s="4">
        <v>3</v>
      </c>
      <c r="M9896" s="4" t="s">
        <v>1534</v>
      </c>
      <c r="N9896" s="4" t="s">
        <v>1532</v>
      </c>
    </row>
    <row r="9897" spans="1:14" hidden="1" x14ac:dyDescent="0.3">
      <c r="A9897" s="5" t="s">
        <v>660</v>
      </c>
      <c r="B9897" s="5">
        <v>96</v>
      </c>
      <c r="C9897" s="5">
        <v>96</v>
      </c>
      <c r="D9897" s="5">
        <v>486</v>
      </c>
      <c r="E9897" s="4" t="s">
        <v>1523</v>
      </c>
      <c r="F9897" s="4" t="s">
        <v>1523</v>
      </c>
      <c r="G9897" s="4" t="s">
        <v>967</v>
      </c>
      <c r="H9897" s="30">
        <v>1256.7003148819699</v>
      </c>
      <c r="I9897" s="4">
        <v>71.35271269335999</v>
      </c>
      <c r="J9897" s="4" t="s">
        <v>937</v>
      </c>
      <c r="K9897" s="4" t="s">
        <v>881</v>
      </c>
      <c r="L9897" s="4">
        <v>3</v>
      </c>
      <c r="M9897" s="4" t="s">
        <v>1535</v>
      </c>
      <c r="N9897" s="4" t="s">
        <v>1532</v>
      </c>
    </row>
    <row r="9898" spans="1:14" hidden="1" x14ac:dyDescent="0.3">
      <c r="A9898" s="5" t="s">
        <v>660</v>
      </c>
      <c r="B9898" s="5">
        <v>96</v>
      </c>
      <c r="C9898" s="5">
        <v>96</v>
      </c>
      <c r="D9898" s="5">
        <v>486</v>
      </c>
      <c r="E9898" s="4" t="s">
        <v>1523</v>
      </c>
      <c r="F9898" s="4" t="s">
        <v>1523</v>
      </c>
      <c r="G9898" s="4" t="s">
        <v>2231</v>
      </c>
      <c r="H9898" s="30">
        <v>461.31862212410601</v>
      </c>
      <c r="I9898" s="4">
        <v>74.83069239415704</v>
      </c>
      <c r="J9898" s="4" t="s">
        <v>937</v>
      </c>
      <c r="K9898" s="4" t="s">
        <v>881</v>
      </c>
      <c r="L9898" s="4">
        <v>3</v>
      </c>
      <c r="M9898" s="4" t="s">
        <v>1536</v>
      </c>
      <c r="N9898" s="4" t="s">
        <v>1532</v>
      </c>
    </row>
    <row r="9899" spans="1:14" hidden="1" x14ac:dyDescent="0.3">
      <c r="A9899" s="5" t="s">
        <v>660</v>
      </c>
      <c r="B9899" s="5">
        <v>96</v>
      </c>
      <c r="C9899" s="5">
        <v>96</v>
      </c>
      <c r="D9899" s="5">
        <v>487</v>
      </c>
      <c r="E9899" s="4" t="s">
        <v>1523</v>
      </c>
      <c r="F9899" s="4" t="s">
        <v>1523</v>
      </c>
      <c r="G9899" s="4" t="s">
        <v>962</v>
      </c>
      <c r="H9899" s="30">
        <v>34.3029336441288</v>
      </c>
      <c r="I9899" s="4"/>
      <c r="J9899" s="4" t="s">
        <v>856</v>
      </c>
      <c r="K9899" s="4"/>
      <c r="L9899" s="4">
        <v>1</v>
      </c>
      <c r="M9899" s="4" t="s">
        <v>1531</v>
      </c>
      <c r="N9899" s="4" t="s">
        <v>1532</v>
      </c>
    </row>
    <row r="9900" spans="1:14" s="92" customFormat="1" hidden="1" x14ac:dyDescent="0.3">
      <c r="A9900" s="5"/>
      <c r="B9900" s="5">
        <v>96</v>
      </c>
      <c r="C9900" s="5">
        <v>96</v>
      </c>
      <c r="D9900" s="5">
        <v>487</v>
      </c>
      <c r="E9900" s="4" t="s">
        <v>1523</v>
      </c>
      <c r="F9900" s="4" t="s">
        <v>1523</v>
      </c>
      <c r="G9900" s="4" t="s">
        <v>963</v>
      </c>
      <c r="H9900" s="30">
        <v>27.758983280390694</v>
      </c>
      <c r="I9900" s="4"/>
      <c r="J9900" s="4" t="s">
        <v>856</v>
      </c>
      <c r="K9900" s="4"/>
      <c r="L9900" s="4">
        <v>1</v>
      </c>
      <c r="M9900" s="4" t="s">
        <v>2241</v>
      </c>
      <c r="N9900" s="4"/>
    </row>
    <row r="9901" spans="1:14" hidden="1" x14ac:dyDescent="0.3">
      <c r="A9901" s="5" t="s">
        <v>660</v>
      </c>
      <c r="B9901" s="5">
        <v>96</v>
      </c>
      <c r="C9901" s="5">
        <v>96</v>
      </c>
      <c r="D9901" s="5">
        <v>487</v>
      </c>
      <c r="E9901" s="4" t="s">
        <v>1523</v>
      </c>
      <c r="F9901" s="4" t="s">
        <v>1523</v>
      </c>
      <c r="G9901" s="4" t="s">
        <v>943</v>
      </c>
      <c r="H9901" s="30">
        <v>72.241016719609306</v>
      </c>
      <c r="I9901" s="4"/>
      <c r="J9901" s="4" t="s">
        <v>856</v>
      </c>
      <c r="K9901" s="4"/>
      <c r="L9901" s="4">
        <v>1</v>
      </c>
      <c r="M9901" s="4" t="s">
        <v>1533</v>
      </c>
      <c r="N9901" s="4" t="s">
        <v>1532</v>
      </c>
    </row>
    <row r="9902" spans="1:14" hidden="1" x14ac:dyDescent="0.3">
      <c r="A9902" s="5" t="s">
        <v>660</v>
      </c>
      <c r="B9902" s="5">
        <v>96</v>
      </c>
      <c r="C9902" s="5">
        <v>96</v>
      </c>
      <c r="D9902" s="5">
        <v>487</v>
      </c>
      <c r="E9902" s="4" t="s">
        <v>1523</v>
      </c>
      <c r="F9902" s="12" t="s">
        <v>1523</v>
      </c>
      <c r="G9902" s="4" t="s">
        <v>1760</v>
      </c>
      <c r="H9902" s="85">
        <v>9.1951373489641776E-4</v>
      </c>
      <c r="I9902" s="4">
        <f>SQRT((I9903/H9904)^2+(H9903/H9904^2*I9904)^2)</f>
        <v>1.5916888986078378E-4</v>
      </c>
      <c r="J9902" s="4"/>
      <c r="K9902" s="4" t="s">
        <v>881</v>
      </c>
      <c r="L9902" s="4">
        <v>3</v>
      </c>
      <c r="M9902" s="4" t="s">
        <v>1904</v>
      </c>
      <c r="N9902" s="4"/>
    </row>
    <row r="9903" spans="1:14" hidden="1" x14ac:dyDescent="0.3">
      <c r="A9903" s="5" t="s">
        <v>660</v>
      </c>
      <c r="B9903" s="5">
        <v>96</v>
      </c>
      <c r="C9903" s="5">
        <v>96</v>
      </c>
      <c r="D9903" s="5">
        <v>487</v>
      </c>
      <c r="E9903" s="4" t="s">
        <v>1523</v>
      </c>
      <c r="F9903" s="12" t="s">
        <v>1523</v>
      </c>
      <c r="G9903" s="4" t="s">
        <v>1759</v>
      </c>
      <c r="H9903" s="30">
        <v>0.69709522638178301</v>
      </c>
      <c r="I9903" s="4">
        <v>7.6042234268793973E-2</v>
      </c>
      <c r="J9903" s="4" t="s">
        <v>856</v>
      </c>
      <c r="K9903" s="4" t="s">
        <v>881</v>
      </c>
      <c r="L9903" s="4">
        <v>3</v>
      </c>
      <c r="M9903" s="4" t="s">
        <v>1534</v>
      </c>
      <c r="N9903" s="4" t="s">
        <v>1532</v>
      </c>
    </row>
    <row r="9904" spans="1:14" hidden="1" x14ac:dyDescent="0.3">
      <c r="A9904" s="5" t="s">
        <v>660</v>
      </c>
      <c r="B9904" s="5">
        <v>96</v>
      </c>
      <c r="C9904" s="5">
        <v>96</v>
      </c>
      <c r="D9904" s="5">
        <v>487</v>
      </c>
      <c r="E9904" s="4" t="s">
        <v>1523</v>
      </c>
      <c r="F9904" s="4" t="s">
        <v>1523</v>
      </c>
      <c r="G9904" s="4" t="s">
        <v>967</v>
      </c>
      <c r="H9904" s="30">
        <v>758.11290242479095</v>
      </c>
      <c r="I9904" s="4">
        <v>101.89386414710202</v>
      </c>
      <c r="J9904" s="4" t="s">
        <v>937</v>
      </c>
      <c r="K9904" s="4" t="s">
        <v>881</v>
      </c>
      <c r="L9904" s="4">
        <v>3</v>
      </c>
      <c r="M9904" s="4" t="s">
        <v>1535</v>
      </c>
      <c r="N9904" s="4" t="s">
        <v>1532</v>
      </c>
    </row>
    <row r="9905" spans="1:14" hidden="1" x14ac:dyDescent="0.3">
      <c r="A9905" s="5" t="s">
        <v>660</v>
      </c>
      <c r="B9905" s="5">
        <v>96</v>
      </c>
      <c r="C9905" s="5">
        <v>96</v>
      </c>
      <c r="D9905" s="5">
        <v>487</v>
      </c>
      <c r="E9905" s="4" t="s">
        <v>1523</v>
      </c>
      <c r="F9905" s="4" t="s">
        <v>1523</v>
      </c>
      <c r="G9905" s="4" t="s">
        <v>2231</v>
      </c>
      <c r="H9905" s="30">
        <v>454.35762748278898</v>
      </c>
      <c r="I9905" s="4">
        <v>76.303210491358982</v>
      </c>
      <c r="J9905" s="4" t="s">
        <v>937</v>
      </c>
      <c r="K9905" s="4" t="s">
        <v>881</v>
      </c>
      <c r="L9905" s="4">
        <v>3</v>
      </c>
      <c r="M9905" s="4" t="s">
        <v>1536</v>
      </c>
      <c r="N9905" s="4" t="s">
        <v>1532</v>
      </c>
    </row>
    <row r="9906" spans="1:14" hidden="1" x14ac:dyDescent="0.3">
      <c r="A9906" s="5" t="s">
        <v>660</v>
      </c>
      <c r="B9906" s="5">
        <v>96</v>
      </c>
      <c r="C9906" s="5">
        <v>96</v>
      </c>
      <c r="D9906" s="5">
        <v>488</v>
      </c>
      <c r="E9906" s="4" t="s">
        <v>1523</v>
      </c>
      <c r="F9906" s="4" t="s">
        <v>1523</v>
      </c>
      <c r="G9906" s="4" t="s">
        <v>962</v>
      </c>
      <c r="H9906" s="30">
        <v>39.547633553092901</v>
      </c>
      <c r="I9906" s="4"/>
      <c r="J9906" s="4" t="s">
        <v>856</v>
      </c>
      <c r="K9906" s="4"/>
      <c r="L9906" s="4">
        <v>1</v>
      </c>
      <c r="M9906" s="4" t="s">
        <v>1531</v>
      </c>
      <c r="N9906" s="4" t="s">
        <v>1532</v>
      </c>
    </row>
    <row r="9907" spans="1:14" s="92" customFormat="1" hidden="1" x14ac:dyDescent="0.3">
      <c r="A9907" s="5"/>
      <c r="B9907" s="5">
        <v>96</v>
      </c>
      <c r="C9907" s="5">
        <v>96</v>
      </c>
      <c r="D9907" s="5">
        <v>488</v>
      </c>
      <c r="E9907" s="4" t="s">
        <v>1523</v>
      </c>
      <c r="F9907" s="4" t="s">
        <v>1523</v>
      </c>
      <c r="G9907" s="4" t="s">
        <v>963</v>
      </c>
      <c r="H9907" s="30">
        <v>21.781791756357293</v>
      </c>
      <c r="I9907" s="4"/>
      <c r="J9907" s="4" t="s">
        <v>856</v>
      </c>
      <c r="K9907" s="4"/>
      <c r="L9907" s="4">
        <v>1</v>
      </c>
      <c r="M9907" s="4" t="s">
        <v>2241</v>
      </c>
      <c r="N9907" s="4"/>
    </row>
    <row r="9908" spans="1:14" hidden="1" x14ac:dyDescent="0.3">
      <c r="A9908" s="5" t="s">
        <v>660</v>
      </c>
      <c r="B9908" s="5">
        <v>96</v>
      </c>
      <c r="C9908" s="5">
        <v>96</v>
      </c>
      <c r="D9908" s="5">
        <v>488</v>
      </c>
      <c r="E9908" s="4" t="s">
        <v>1523</v>
      </c>
      <c r="F9908" s="4" t="s">
        <v>1523</v>
      </c>
      <c r="G9908" s="4" t="s">
        <v>943</v>
      </c>
      <c r="H9908" s="30">
        <v>78.218208243642707</v>
      </c>
      <c r="I9908" s="4"/>
      <c r="J9908" s="4" t="s">
        <v>856</v>
      </c>
      <c r="K9908" s="4"/>
      <c r="L9908" s="4">
        <v>1</v>
      </c>
      <c r="M9908" s="4" t="s">
        <v>1533</v>
      </c>
      <c r="N9908" s="4" t="s">
        <v>1532</v>
      </c>
    </row>
    <row r="9909" spans="1:14" hidden="1" x14ac:dyDescent="0.3">
      <c r="A9909" s="5" t="s">
        <v>660</v>
      </c>
      <c r="B9909" s="5">
        <v>96</v>
      </c>
      <c r="C9909" s="5">
        <v>96</v>
      </c>
      <c r="D9909" s="5">
        <v>488</v>
      </c>
      <c r="E9909" s="4" t="s">
        <v>1523</v>
      </c>
      <c r="F9909" s="12" t="s">
        <v>1523</v>
      </c>
      <c r="G9909" s="4" t="s">
        <v>1760</v>
      </c>
      <c r="H9909" s="85">
        <v>8.4699311482586571E-4</v>
      </c>
      <c r="I9909" s="4">
        <f>SQRT((I9910/H9911)^2+(H9910/H9911^2*I9911)^2)</f>
        <v>1.2623179730769277E-4</v>
      </c>
      <c r="J9909" s="4"/>
      <c r="K9909" s="4" t="s">
        <v>881</v>
      </c>
      <c r="L9909" s="4">
        <v>3</v>
      </c>
      <c r="M9909" s="4" t="s">
        <v>1904</v>
      </c>
      <c r="N9909" s="4"/>
    </row>
    <row r="9910" spans="1:14" hidden="1" x14ac:dyDescent="0.3">
      <c r="A9910" s="5" t="s">
        <v>660</v>
      </c>
      <c r="B9910" s="5">
        <v>96</v>
      </c>
      <c r="C9910" s="5">
        <v>96</v>
      </c>
      <c r="D9910" s="5">
        <v>488</v>
      </c>
      <c r="E9910" s="4" t="s">
        <v>1523</v>
      </c>
      <c r="F9910" s="12" t="s">
        <v>1523</v>
      </c>
      <c r="G9910" s="4" t="s">
        <v>1759</v>
      </c>
      <c r="H9910" s="30">
        <v>0.63444627460993097</v>
      </c>
      <c r="I9910" s="4">
        <v>7.5732109440436068E-2</v>
      </c>
      <c r="J9910" s="4" t="s">
        <v>856</v>
      </c>
      <c r="K9910" s="4" t="s">
        <v>881</v>
      </c>
      <c r="L9910" s="4">
        <v>3</v>
      </c>
      <c r="M9910" s="4" t="s">
        <v>1534</v>
      </c>
      <c r="N9910" s="4" t="s">
        <v>1532</v>
      </c>
    </row>
    <row r="9911" spans="1:14" hidden="1" x14ac:dyDescent="0.3">
      <c r="A9911" s="5" t="s">
        <v>660</v>
      </c>
      <c r="B9911" s="5">
        <v>96</v>
      </c>
      <c r="C9911" s="5">
        <v>96</v>
      </c>
      <c r="D9911" s="5">
        <v>488</v>
      </c>
      <c r="E9911" s="4" t="s">
        <v>1523</v>
      </c>
      <c r="F9911" s="4" t="s">
        <v>1523</v>
      </c>
      <c r="G9911" s="4" t="s">
        <v>967</v>
      </c>
      <c r="H9911" s="30">
        <v>749.05718063642996</v>
      </c>
      <c r="I9911" s="4">
        <v>66.842400953527999</v>
      </c>
      <c r="J9911" s="4" t="s">
        <v>937</v>
      </c>
      <c r="K9911" s="4" t="s">
        <v>881</v>
      </c>
      <c r="L9911" s="4">
        <v>3</v>
      </c>
      <c r="M9911" s="4" t="s">
        <v>1535</v>
      </c>
      <c r="N9911" s="4" t="s">
        <v>1532</v>
      </c>
    </row>
    <row r="9912" spans="1:14" hidden="1" x14ac:dyDescent="0.3">
      <c r="A9912" s="5" t="s">
        <v>660</v>
      </c>
      <c r="B9912" s="5">
        <v>96</v>
      </c>
      <c r="C9912" s="5">
        <v>96</v>
      </c>
      <c r="D9912" s="5">
        <v>488</v>
      </c>
      <c r="E9912" s="4" t="s">
        <v>1523</v>
      </c>
      <c r="F9912" s="4" t="s">
        <v>1523</v>
      </c>
      <c r="G9912" s="4" t="s">
        <v>2231</v>
      </c>
      <c r="H9912" s="30">
        <v>570.95428772484797</v>
      </c>
      <c r="I9912" s="4">
        <v>136.33509138941008</v>
      </c>
      <c r="J9912" s="4" t="s">
        <v>937</v>
      </c>
      <c r="K9912" s="4" t="s">
        <v>881</v>
      </c>
      <c r="L9912" s="4">
        <v>3</v>
      </c>
      <c r="M9912" s="4" t="s">
        <v>1536</v>
      </c>
      <c r="N9912" s="4" t="s">
        <v>1532</v>
      </c>
    </row>
    <row r="9913" spans="1:14" hidden="1" x14ac:dyDescent="0.3">
      <c r="A9913" s="5" t="s">
        <v>660</v>
      </c>
      <c r="B9913" s="5">
        <v>96</v>
      </c>
      <c r="C9913" s="5">
        <v>96</v>
      </c>
      <c r="D9913" s="5">
        <v>489</v>
      </c>
      <c r="E9913" s="4" t="s">
        <v>1523</v>
      </c>
      <c r="F9913" s="4" t="s">
        <v>1523</v>
      </c>
      <c r="G9913" s="4" t="s">
        <v>962</v>
      </c>
      <c r="H9913" s="30">
        <v>39.601309913996801</v>
      </c>
      <c r="I9913" s="4"/>
      <c r="J9913" s="4" t="s">
        <v>856</v>
      </c>
      <c r="K9913" s="4"/>
      <c r="L9913" s="4">
        <v>1</v>
      </c>
      <c r="M9913" s="4" t="s">
        <v>1531</v>
      </c>
      <c r="N9913" s="4" t="s">
        <v>1532</v>
      </c>
    </row>
    <row r="9914" spans="1:14" s="92" customFormat="1" hidden="1" x14ac:dyDescent="0.3">
      <c r="A9914" s="5"/>
      <c r="B9914" s="5">
        <v>96</v>
      </c>
      <c r="C9914" s="5">
        <v>96</v>
      </c>
      <c r="D9914" s="5">
        <v>489</v>
      </c>
      <c r="E9914" s="4" t="s">
        <v>1523</v>
      </c>
      <c r="F9914" s="4" t="s">
        <v>1523</v>
      </c>
      <c r="G9914" s="4" t="s">
        <v>963</v>
      </c>
      <c r="H9914" s="30">
        <v>11.029684601113203</v>
      </c>
      <c r="I9914" s="4"/>
      <c r="J9914" s="4" t="s">
        <v>856</v>
      </c>
      <c r="K9914" s="4"/>
      <c r="L9914" s="4">
        <v>1</v>
      </c>
      <c r="M9914" s="4" t="s">
        <v>2241</v>
      </c>
      <c r="N9914" s="4"/>
    </row>
    <row r="9915" spans="1:14" hidden="1" x14ac:dyDescent="0.3">
      <c r="A9915" s="5" t="s">
        <v>660</v>
      </c>
      <c r="B9915" s="5">
        <v>96</v>
      </c>
      <c r="C9915" s="5">
        <v>96</v>
      </c>
      <c r="D9915" s="5">
        <v>489</v>
      </c>
      <c r="E9915" s="4" t="s">
        <v>1523</v>
      </c>
      <c r="F9915" s="4" t="s">
        <v>1523</v>
      </c>
      <c r="G9915" s="4" t="s">
        <v>943</v>
      </c>
      <c r="H9915" s="30">
        <v>88.970315398886797</v>
      </c>
      <c r="I9915" s="4"/>
      <c r="J9915" s="4" t="s">
        <v>856</v>
      </c>
      <c r="K9915" s="4"/>
      <c r="L9915" s="4">
        <v>1</v>
      </c>
      <c r="M9915" s="4" t="s">
        <v>1533</v>
      </c>
      <c r="N9915" s="4" t="s">
        <v>1532</v>
      </c>
    </row>
    <row r="9916" spans="1:14" hidden="1" x14ac:dyDescent="0.3">
      <c r="A9916" s="5" t="s">
        <v>660</v>
      </c>
      <c r="B9916" s="5">
        <v>96</v>
      </c>
      <c r="C9916" s="5">
        <v>96</v>
      </c>
      <c r="D9916" s="5">
        <v>489</v>
      </c>
      <c r="E9916" s="4" t="s">
        <v>1523</v>
      </c>
      <c r="F9916" s="12" t="s">
        <v>1523</v>
      </c>
      <c r="G9916" s="4" t="s">
        <v>1760</v>
      </c>
      <c r="H9916" s="85">
        <v>7.393970557061936E-4</v>
      </c>
      <c r="I9916" s="4">
        <f>SQRT((I9917/H9918)^2+(H9917/H9918^2*I9918)^2)</f>
        <v>9.8051584003455553E-5</v>
      </c>
      <c r="J9916" s="4"/>
      <c r="K9916" s="4" t="s">
        <v>881</v>
      </c>
      <c r="L9916" s="4">
        <v>3</v>
      </c>
      <c r="M9916" s="4" t="s">
        <v>1904</v>
      </c>
      <c r="N9916" s="4"/>
    </row>
    <row r="9917" spans="1:14" hidden="1" x14ac:dyDescent="0.3">
      <c r="A9917" s="5" t="s">
        <v>660</v>
      </c>
      <c r="B9917" s="5">
        <v>96</v>
      </c>
      <c r="C9917" s="5">
        <v>96</v>
      </c>
      <c r="D9917" s="5">
        <v>489</v>
      </c>
      <c r="E9917" s="4" t="s">
        <v>1523</v>
      </c>
      <c r="F9917" s="12" t="s">
        <v>1523</v>
      </c>
      <c r="G9917" s="4" t="s">
        <v>1759</v>
      </c>
      <c r="H9917" s="30">
        <v>0.80896482820606896</v>
      </c>
      <c r="I9917" s="4">
        <v>0.10016423790096107</v>
      </c>
      <c r="J9917" s="4" t="s">
        <v>856</v>
      </c>
      <c r="K9917" s="4" t="s">
        <v>881</v>
      </c>
      <c r="L9917" s="4">
        <v>3</v>
      </c>
      <c r="M9917" s="4" t="s">
        <v>1534</v>
      </c>
      <c r="N9917" s="4" t="s">
        <v>1532</v>
      </c>
    </row>
    <row r="9918" spans="1:14" hidden="1" x14ac:dyDescent="0.3">
      <c r="A9918" s="5" t="s">
        <v>660</v>
      </c>
      <c r="B9918" s="5">
        <v>96</v>
      </c>
      <c r="C9918" s="5">
        <v>96</v>
      </c>
      <c r="D9918" s="5">
        <v>489</v>
      </c>
      <c r="E9918" s="4" t="s">
        <v>1523</v>
      </c>
      <c r="F9918" s="4" t="s">
        <v>1523</v>
      </c>
      <c r="G9918" s="4" t="s">
        <v>967</v>
      </c>
      <c r="H9918" s="30">
        <v>1094.0871646201399</v>
      </c>
      <c r="I9918" s="4">
        <v>51.950331834210147</v>
      </c>
      <c r="J9918" s="4" t="s">
        <v>937</v>
      </c>
      <c r="K9918" s="4" t="s">
        <v>881</v>
      </c>
      <c r="L9918" s="4">
        <v>3</v>
      </c>
      <c r="M9918" s="4" t="s">
        <v>1535</v>
      </c>
      <c r="N9918" s="4" t="s">
        <v>1532</v>
      </c>
    </row>
    <row r="9919" spans="1:14" hidden="1" x14ac:dyDescent="0.3">
      <c r="A9919" s="5" t="s">
        <v>660</v>
      </c>
      <c r="B9919" s="5">
        <v>96</v>
      </c>
      <c r="C9919" s="5">
        <v>96</v>
      </c>
      <c r="D9919" s="5">
        <v>489</v>
      </c>
      <c r="E9919" s="4" t="s">
        <v>1523</v>
      </c>
      <c r="F9919" s="4" t="s">
        <v>1523</v>
      </c>
      <c r="G9919" s="4" t="s">
        <v>2231</v>
      </c>
      <c r="H9919" s="30">
        <v>536.14931451826305</v>
      </c>
      <c r="I9919" s="4">
        <v>165.5169836935379</v>
      </c>
      <c r="J9919" s="4" t="s">
        <v>937</v>
      </c>
      <c r="K9919" s="4" t="s">
        <v>881</v>
      </c>
      <c r="L9919" s="4">
        <v>3</v>
      </c>
      <c r="M9919" s="4" t="s">
        <v>1536</v>
      </c>
      <c r="N9919" s="4" t="s">
        <v>1532</v>
      </c>
    </row>
    <row r="9920" spans="1:14" hidden="1" x14ac:dyDescent="0.3">
      <c r="A9920" s="5" t="s">
        <v>660</v>
      </c>
      <c r="B9920" s="5">
        <v>96</v>
      </c>
      <c r="C9920" s="5">
        <v>96</v>
      </c>
      <c r="D9920" s="5">
        <v>490</v>
      </c>
      <c r="E9920" s="4" t="s">
        <v>1523</v>
      </c>
      <c r="F9920" s="4" t="s">
        <v>1523</v>
      </c>
      <c r="G9920" s="4" t="s">
        <v>962</v>
      </c>
      <c r="H9920" s="30">
        <v>41.679104529631303</v>
      </c>
      <c r="I9920" s="4"/>
      <c r="J9920" s="4" t="s">
        <v>856</v>
      </c>
      <c r="K9920" s="4"/>
      <c r="L9920" s="4">
        <v>1</v>
      </c>
      <c r="M9920" s="4" t="s">
        <v>1531</v>
      </c>
      <c r="N9920" s="4" t="s">
        <v>1532</v>
      </c>
    </row>
    <row r="9921" spans="1:14" s="92" customFormat="1" hidden="1" x14ac:dyDescent="0.3">
      <c r="A9921" s="5"/>
      <c r="B9921" s="5">
        <v>96</v>
      </c>
      <c r="C9921" s="5">
        <v>96</v>
      </c>
      <c r="D9921" s="5">
        <v>490</v>
      </c>
      <c r="E9921" s="4" t="s">
        <v>1523</v>
      </c>
      <c r="F9921" s="4" t="s">
        <v>1523</v>
      </c>
      <c r="G9921" s="4" t="s">
        <v>963</v>
      </c>
      <c r="H9921" s="30">
        <v>10.665013240256997</v>
      </c>
      <c r="I9921" s="4"/>
      <c r="J9921" s="4" t="s">
        <v>856</v>
      </c>
      <c r="K9921" s="4"/>
      <c r="L9921" s="4">
        <v>1</v>
      </c>
      <c r="M9921" s="4" t="s">
        <v>2241</v>
      </c>
      <c r="N9921" s="4"/>
    </row>
    <row r="9922" spans="1:14" hidden="1" x14ac:dyDescent="0.3">
      <c r="A9922" s="5" t="s">
        <v>660</v>
      </c>
      <c r="B9922" s="5">
        <v>96</v>
      </c>
      <c r="C9922" s="5">
        <v>96</v>
      </c>
      <c r="D9922" s="5">
        <v>490</v>
      </c>
      <c r="E9922" s="4" t="s">
        <v>1523</v>
      </c>
      <c r="F9922" s="4" t="s">
        <v>1523</v>
      </c>
      <c r="G9922" s="4" t="s">
        <v>943</v>
      </c>
      <c r="H9922" s="30">
        <v>89.334986759743003</v>
      </c>
      <c r="I9922" s="4"/>
      <c r="J9922" s="4" t="s">
        <v>856</v>
      </c>
      <c r="K9922" s="4"/>
      <c r="L9922" s="4">
        <v>1</v>
      </c>
      <c r="M9922" s="4" t="s">
        <v>1533</v>
      </c>
      <c r="N9922" s="4" t="s">
        <v>1532</v>
      </c>
    </row>
    <row r="9923" spans="1:14" hidden="1" x14ac:dyDescent="0.3">
      <c r="A9923" s="5" t="s">
        <v>660</v>
      </c>
      <c r="B9923" s="5">
        <v>96</v>
      </c>
      <c r="C9923" s="5">
        <v>96</v>
      </c>
      <c r="D9923" s="5">
        <v>490</v>
      </c>
      <c r="E9923" s="4" t="s">
        <v>1523</v>
      </c>
      <c r="F9923" s="12" t="s">
        <v>1523</v>
      </c>
      <c r="G9923" s="4" t="s">
        <v>1760</v>
      </c>
      <c r="H9923" s="85">
        <v>7.6657871698113415E-4</v>
      </c>
      <c r="I9923" s="4">
        <f>SQRT((I9924/H9925)^2+(H9924/H9925^2*I9925)^2)</f>
        <v>6.2983869121185519E-5</v>
      </c>
      <c r="J9923" s="4"/>
      <c r="K9923" s="4" t="s">
        <v>881</v>
      </c>
      <c r="L9923" s="4">
        <v>3</v>
      </c>
      <c r="M9923" s="4" t="s">
        <v>1904</v>
      </c>
      <c r="N9923" s="4"/>
    </row>
    <row r="9924" spans="1:14" hidden="1" x14ac:dyDescent="0.3">
      <c r="A9924" s="5" t="s">
        <v>660</v>
      </c>
      <c r="B9924" s="5">
        <v>96</v>
      </c>
      <c r="C9924" s="5">
        <v>96</v>
      </c>
      <c r="D9924" s="5">
        <v>490</v>
      </c>
      <c r="E9924" s="4" t="s">
        <v>1523</v>
      </c>
      <c r="F9924" s="12" t="s">
        <v>1523</v>
      </c>
      <c r="G9924" s="4" t="s">
        <v>1759</v>
      </c>
      <c r="H9924" s="30">
        <v>0.832732616974041</v>
      </c>
      <c r="I9924" s="4">
        <v>4.8694455428897054E-2</v>
      </c>
      <c r="J9924" s="4" t="s">
        <v>856</v>
      </c>
      <c r="K9924" s="4" t="s">
        <v>881</v>
      </c>
      <c r="L9924" s="4">
        <v>3</v>
      </c>
      <c r="M9924" s="4" t="s">
        <v>1534</v>
      </c>
      <c r="N9924" s="4" t="s">
        <v>1532</v>
      </c>
    </row>
    <row r="9925" spans="1:14" hidden="1" x14ac:dyDescent="0.3">
      <c r="A9925" s="5" t="s">
        <v>660</v>
      </c>
      <c r="B9925" s="5">
        <v>96</v>
      </c>
      <c r="C9925" s="5">
        <v>96</v>
      </c>
      <c r="D9925" s="5">
        <v>490</v>
      </c>
      <c r="E9925" s="4" t="s">
        <v>1523</v>
      </c>
      <c r="F9925" s="4" t="s">
        <v>1523</v>
      </c>
      <c r="G9925" s="4" t="s">
        <v>967</v>
      </c>
      <c r="H9925" s="30">
        <v>1086.2975954425499</v>
      </c>
      <c r="I9925" s="4">
        <v>62.697905629630213</v>
      </c>
      <c r="J9925" s="4" t="s">
        <v>937</v>
      </c>
      <c r="K9925" s="4" t="s">
        <v>881</v>
      </c>
      <c r="L9925" s="4">
        <v>3</v>
      </c>
      <c r="M9925" s="4" t="s">
        <v>1535</v>
      </c>
      <c r="N9925" s="4" t="s">
        <v>1532</v>
      </c>
    </row>
    <row r="9926" spans="1:14" hidden="1" x14ac:dyDescent="0.3">
      <c r="A9926" s="5" t="s">
        <v>660</v>
      </c>
      <c r="B9926" s="5">
        <v>96</v>
      </c>
      <c r="C9926" s="5">
        <v>96</v>
      </c>
      <c r="D9926" s="5">
        <v>490</v>
      </c>
      <c r="E9926" s="4" t="s">
        <v>1523</v>
      </c>
      <c r="F9926" s="4" t="s">
        <v>1523</v>
      </c>
      <c r="G9926" s="4" t="s">
        <v>2231</v>
      </c>
      <c r="H9926" s="30">
        <v>711.91442921151599</v>
      </c>
      <c r="I9926" s="4">
        <v>120.07715756271796</v>
      </c>
      <c r="J9926" s="4" t="s">
        <v>937</v>
      </c>
      <c r="K9926" s="4" t="s">
        <v>881</v>
      </c>
      <c r="L9926" s="4">
        <v>3</v>
      </c>
      <c r="M9926" s="4" t="s">
        <v>1536</v>
      </c>
      <c r="N9926" s="4" t="s">
        <v>1532</v>
      </c>
    </row>
    <row r="9927" spans="1:14" hidden="1" x14ac:dyDescent="0.3">
      <c r="A9927" s="5" t="s">
        <v>660</v>
      </c>
      <c r="B9927" s="5">
        <v>96</v>
      </c>
      <c r="C9927" s="5">
        <v>96</v>
      </c>
      <c r="D9927" s="5">
        <v>491</v>
      </c>
      <c r="E9927" s="4" t="s">
        <v>1523</v>
      </c>
      <c r="F9927" s="4" t="s">
        <v>1523</v>
      </c>
      <c r="G9927" s="4" t="s">
        <v>962</v>
      </c>
      <c r="H9927" s="30">
        <v>35.128857003843599</v>
      </c>
      <c r="I9927" s="4"/>
      <c r="J9927" s="4" t="s">
        <v>856</v>
      </c>
      <c r="K9927" s="4"/>
      <c r="L9927" s="4">
        <v>1</v>
      </c>
      <c r="M9927" s="4" t="s">
        <v>1531</v>
      </c>
      <c r="N9927" s="4" t="s">
        <v>1532</v>
      </c>
    </row>
    <row r="9928" spans="1:14" s="92" customFormat="1" hidden="1" x14ac:dyDescent="0.3">
      <c r="A9928" s="5"/>
      <c r="B9928" s="5">
        <v>96</v>
      </c>
      <c r="C9928" s="5">
        <v>96</v>
      </c>
      <c r="D9928" s="5">
        <v>491</v>
      </c>
      <c r="E9928" s="4" t="s">
        <v>1523</v>
      </c>
      <c r="F9928" s="4" t="s">
        <v>1523</v>
      </c>
      <c r="G9928" s="4" t="s">
        <v>963</v>
      </c>
      <c r="H9928" s="30">
        <v>32.716234592029494</v>
      </c>
      <c r="I9928" s="4"/>
      <c r="J9928" s="4" t="s">
        <v>856</v>
      </c>
      <c r="K9928" s="4"/>
      <c r="L9928" s="4">
        <v>1</v>
      </c>
      <c r="M9928" s="4" t="s">
        <v>2241</v>
      </c>
      <c r="N9928" s="4"/>
    </row>
    <row r="9929" spans="1:14" hidden="1" x14ac:dyDescent="0.3">
      <c r="A9929" s="5" t="s">
        <v>660</v>
      </c>
      <c r="B9929" s="5">
        <v>96</v>
      </c>
      <c r="C9929" s="5">
        <v>96</v>
      </c>
      <c r="D9929" s="5">
        <v>491</v>
      </c>
      <c r="E9929" s="4" t="s">
        <v>1523</v>
      </c>
      <c r="F9929" s="4" t="s">
        <v>1523</v>
      </c>
      <c r="G9929" s="4" t="s">
        <v>943</v>
      </c>
      <c r="H9929" s="30">
        <v>67.283765407970506</v>
      </c>
      <c r="I9929" s="4"/>
      <c r="J9929" s="4" t="s">
        <v>856</v>
      </c>
      <c r="K9929" s="4"/>
      <c r="L9929" s="4">
        <v>1</v>
      </c>
      <c r="M9929" s="4" t="s">
        <v>1533</v>
      </c>
      <c r="N9929" s="4" t="s">
        <v>1532</v>
      </c>
    </row>
    <row r="9930" spans="1:14" hidden="1" x14ac:dyDescent="0.3">
      <c r="A9930" s="5" t="s">
        <v>660</v>
      </c>
      <c r="B9930" s="5">
        <v>96</v>
      </c>
      <c r="C9930" s="5">
        <v>96</v>
      </c>
      <c r="D9930" s="5">
        <v>491</v>
      </c>
      <c r="E9930" s="4" t="s">
        <v>1523</v>
      </c>
      <c r="F9930" s="12" t="s">
        <v>1523</v>
      </c>
      <c r="G9930" s="4" t="s">
        <v>1760</v>
      </c>
      <c r="H9930" s="85">
        <v>7.180181201488188E-4</v>
      </c>
      <c r="I9930" s="4">
        <f>SQRT((I9931/H9932)^2+(H9931/H9932^2*I9932)^2)</f>
        <v>1.9445061476498838E-4</v>
      </c>
      <c r="J9930" s="4"/>
      <c r="K9930" s="4" t="s">
        <v>881</v>
      </c>
      <c r="L9930" s="4">
        <v>3</v>
      </c>
      <c r="M9930" s="4" t="s">
        <v>1904</v>
      </c>
      <c r="N9930" s="4"/>
    </row>
    <row r="9931" spans="1:14" hidden="1" x14ac:dyDescent="0.3">
      <c r="A9931" s="5" t="s">
        <v>660</v>
      </c>
      <c r="B9931" s="5">
        <v>96</v>
      </c>
      <c r="C9931" s="5">
        <v>96</v>
      </c>
      <c r="D9931" s="5">
        <v>491</v>
      </c>
      <c r="E9931" s="4" t="s">
        <v>1523</v>
      </c>
      <c r="F9931" s="12" t="s">
        <v>1523</v>
      </c>
      <c r="G9931" s="4" t="s">
        <v>1759</v>
      </c>
      <c r="H9931" s="30">
        <v>0.72175575490174704</v>
      </c>
      <c r="I9931" s="4">
        <v>0.187373311205283</v>
      </c>
      <c r="J9931" s="4" t="s">
        <v>856</v>
      </c>
      <c r="K9931" s="4" t="s">
        <v>881</v>
      </c>
      <c r="L9931" s="4">
        <v>3</v>
      </c>
      <c r="M9931" s="4" t="s">
        <v>1534</v>
      </c>
      <c r="N9931" s="4" t="s">
        <v>1532</v>
      </c>
    </row>
    <row r="9932" spans="1:14" hidden="1" x14ac:dyDescent="0.3">
      <c r="A9932" s="5" t="s">
        <v>660</v>
      </c>
      <c r="B9932" s="5">
        <v>96</v>
      </c>
      <c r="C9932" s="5">
        <v>96</v>
      </c>
      <c r="D9932" s="5">
        <v>491</v>
      </c>
      <c r="E9932" s="4" t="s">
        <v>1523</v>
      </c>
      <c r="F9932" s="4" t="s">
        <v>1523</v>
      </c>
      <c r="G9932" s="4" t="s">
        <v>967</v>
      </c>
      <c r="H9932" s="30">
        <v>1005.20548806227</v>
      </c>
      <c r="I9932" s="4">
        <v>77.505455160599922</v>
      </c>
      <c r="J9932" s="4" t="s">
        <v>937</v>
      </c>
      <c r="K9932" s="4" t="s">
        <v>881</v>
      </c>
      <c r="L9932" s="4">
        <v>3</v>
      </c>
      <c r="M9932" s="4" t="s">
        <v>1535</v>
      </c>
      <c r="N9932" s="4" t="s">
        <v>1532</v>
      </c>
    </row>
    <row r="9933" spans="1:14" hidden="1" x14ac:dyDescent="0.3">
      <c r="A9933" s="5" t="s">
        <v>660</v>
      </c>
      <c r="B9933" s="5">
        <v>96</v>
      </c>
      <c r="C9933" s="5">
        <v>96</v>
      </c>
      <c r="D9933" s="5">
        <v>491</v>
      </c>
      <c r="E9933" s="4" t="s">
        <v>1523</v>
      </c>
      <c r="F9933" s="4" t="s">
        <v>1523</v>
      </c>
      <c r="G9933" s="4" t="s">
        <v>2231</v>
      </c>
      <c r="H9933" s="30">
        <v>383.08169422812801</v>
      </c>
      <c r="I9933" s="4">
        <v>39.951457368733998</v>
      </c>
      <c r="J9933" s="4" t="s">
        <v>937</v>
      </c>
      <c r="K9933" s="4" t="s">
        <v>881</v>
      </c>
      <c r="L9933" s="4">
        <v>3</v>
      </c>
      <c r="M9933" s="4" t="s">
        <v>1536</v>
      </c>
      <c r="N9933" s="4" t="s">
        <v>1532</v>
      </c>
    </row>
    <row r="9934" spans="1:14" hidden="1" x14ac:dyDescent="0.3">
      <c r="A9934" s="5" t="s">
        <v>660</v>
      </c>
      <c r="B9934" s="5">
        <v>96</v>
      </c>
      <c r="C9934" s="5">
        <v>96</v>
      </c>
      <c r="D9934" s="5">
        <v>492</v>
      </c>
      <c r="E9934" s="4" t="s">
        <v>1523</v>
      </c>
      <c r="F9934" s="4" t="s">
        <v>1523</v>
      </c>
      <c r="G9934" s="4" t="s">
        <v>962</v>
      </c>
      <c r="H9934" s="30">
        <v>34.614602836473999</v>
      </c>
      <c r="I9934" s="4"/>
      <c r="J9934" s="4" t="s">
        <v>856</v>
      </c>
      <c r="K9934" s="4"/>
      <c r="L9934" s="4">
        <v>1</v>
      </c>
      <c r="M9934" s="4" t="s">
        <v>1531</v>
      </c>
      <c r="N9934" s="4" t="s">
        <v>1532</v>
      </c>
    </row>
    <row r="9935" spans="1:14" s="92" customFormat="1" hidden="1" x14ac:dyDescent="0.3">
      <c r="A9935" s="5"/>
      <c r="B9935" s="5">
        <v>96</v>
      </c>
      <c r="C9935" s="5">
        <v>96</v>
      </c>
      <c r="D9935" s="5">
        <v>492</v>
      </c>
      <c r="E9935" s="4" t="s">
        <v>1523</v>
      </c>
      <c r="F9935" s="4" t="s">
        <v>1523</v>
      </c>
      <c r="G9935" s="4" t="s">
        <v>963</v>
      </c>
      <c r="H9935" s="30">
        <v>23.314551069955996</v>
      </c>
      <c r="I9935" s="4"/>
      <c r="J9935" s="4" t="s">
        <v>856</v>
      </c>
      <c r="K9935" s="4"/>
      <c r="L9935" s="4">
        <v>1</v>
      </c>
      <c r="M9935" s="4" t="s">
        <v>2241</v>
      </c>
      <c r="N9935" s="4"/>
    </row>
    <row r="9936" spans="1:14" hidden="1" x14ac:dyDescent="0.3">
      <c r="A9936" s="5" t="s">
        <v>660</v>
      </c>
      <c r="B9936" s="5">
        <v>96</v>
      </c>
      <c r="C9936" s="5">
        <v>96</v>
      </c>
      <c r="D9936" s="5">
        <v>492</v>
      </c>
      <c r="E9936" s="4" t="s">
        <v>1523</v>
      </c>
      <c r="F9936" s="4" t="s">
        <v>1523</v>
      </c>
      <c r="G9936" s="4" t="s">
        <v>943</v>
      </c>
      <c r="H9936" s="30">
        <v>76.685448930044004</v>
      </c>
      <c r="I9936" s="4"/>
      <c r="J9936" s="4" t="s">
        <v>856</v>
      </c>
      <c r="K9936" s="4"/>
      <c r="L9936" s="4">
        <v>1</v>
      </c>
      <c r="M9936" s="4" t="s">
        <v>1533</v>
      </c>
      <c r="N9936" s="4" t="s">
        <v>1532</v>
      </c>
    </row>
    <row r="9937" spans="1:14" hidden="1" x14ac:dyDescent="0.3">
      <c r="A9937" s="5" t="s">
        <v>660</v>
      </c>
      <c r="B9937" s="5">
        <v>96</v>
      </c>
      <c r="C9937" s="5">
        <v>96</v>
      </c>
      <c r="D9937" s="5">
        <v>492</v>
      </c>
      <c r="E9937" s="4" t="s">
        <v>1523</v>
      </c>
      <c r="F9937" s="12" t="s">
        <v>1523</v>
      </c>
      <c r="G9937" s="4" t="s">
        <v>1760</v>
      </c>
      <c r="H9937" s="85">
        <v>5.7250124643327309E-4</v>
      </c>
      <c r="I9937" s="4">
        <f>SQRT((I9938/H9939)^2+(H9938/H9939^2*I9939)^2)</f>
        <v>6.0750156352328538E-5</v>
      </c>
      <c r="J9937" s="4"/>
      <c r="K9937" s="4" t="s">
        <v>881</v>
      </c>
      <c r="L9937" s="4">
        <v>3</v>
      </c>
      <c r="M9937" s="4" t="s">
        <v>1904</v>
      </c>
      <c r="N9937" s="4"/>
    </row>
    <row r="9938" spans="1:14" hidden="1" x14ac:dyDescent="0.3">
      <c r="A9938" s="5" t="s">
        <v>660</v>
      </c>
      <c r="B9938" s="5">
        <v>96</v>
      </c>
      <c r="C9938" s="5">
        <v>96</v>
      </c>
      <c r="D9938" s="5">
        <v>492</v>
      </c>
      <c r="E9938" s="4" t="s">
        <v>1523</v>
      </c>
      <c r="F9938" s="12" t="s">
        <v>1523</v>
      </c>
      <c r="G9938" s="4" t="s">
        <v>1759</v>
      </c>
      <c r="H9938" s="30">
        <v>0.62430182992330896</v>
      </c>
      <c r="I9938" s="4">
        <v>5.5656197358956994E-2</v>
      </c>
      <c r="J9938" s="4" t="s">
        <v>856</v>
      </c>
      <c r="K9938" s="4" t="s">
        <v>881</v>
      </c>
      <c r="L9938" s="4">
        <v>3</v>
      </c>
      <c r="M9938" s="4" t="s">
        <v>1534</v>
      </c>
      <c r="N9938" s="4" t="s">
        <v>1532</v>
      </c>
    </row>
    <row r="9939" spans="1:14" hidden="1" x14ac:dyDescent="0.3">
      <c r="A9939" s="5" t="s">
        <v>660</v>
      </c>
      <c r="B9939" s="5">
        <v>96</v>
      </c>
      <c r="C9939" s="5">
        <v>96</v>
      </c>
      <c r="D9939" s="5">
        <v>492</v>
      </c>
      <c r="E9939" s="4" t="s">
        <v>1523</v>
      </c>
      <c r="F9939" s="4" t="s">
        <v>1523</v>
      </c>
      <c r="G9939" s="4" t="s">
        <v>967</v>
      </c>
      <c r="H9939" s="30">
        <v>1090.4811715481101</v>
      </c>
      <c r="I9939" s="4">
        <v>62.76150627614993</v>
      </c>
      <c r="J9939" s="4" t="s">
        <v>937</v>
      </c>
      <c r="K9939" s="4" t="s">
        <v>881</v>
      </c>
      <c r="L9939" s="4">
        <v>3</v>
      </c>
      <c r="M9939" s="4" t="s">
        <v>1535</v>
      </c>
      <c r="N9939" s="4" t="s">
        <v>1532</v>
      </c>
    </row>
    <row r="9940" spans="1:14" hidden="1" x14ac:dyDescent="0.3">
      <c r="A9940" s="5" t="s">
        <v>660</v>
      </c>
      <c r="B9940" s="5">
        <v>96</v>
      </c>
      <c r="C9940" s="5">
        <v>96</v>
      </c>
      <c r="D9940" s="5">
        <v>492</v>
      </c>
      <c r="E9940" s="4" t="s">
        <v>1523</v>
      </c>
      <c r="F9940" s="4" t="s">
        <v>1523</v>
      </c>
      <c r="G9940" s="4" t="s">
        <v>2231</v>
      </c>
      <c r="H9940" s="30">
        <v>378.744765794329</v>
      </c>
      <c r="I9940" s="4">
        <v>16.008644488986022</v>
      </c>
      <c r="J9940" s="4" t="s">
        <v>937</v>
      </c>
      <c r="K9940" s="4" t="s">
        <v>881</v>
      </c>
      <c r="L9940" s="4">
        <v>3</v>
      </c>
      <c r="M9940" s="4" t="s">
        <v>1536</v>
      </c>
      <c r="N9940" s="4" t="s">
        <v>1532</v>
      </c>
    </row>
    <row r="9941" spans="1:14" hidden="1" x14ac:dyDescent="0.3">
      <c r="A9941" s="5" t="s">
        <v>660</v>
      </c>
      <c r="B9941" s="5">
        <v>96</v>
      </c>
      <c r="C9941" s="5">
        <v>96</v>
      </c>
      <c r="D9941" s="5">
        <v>493</v>
      </c>
      <c r="E9941" s="4" t="s">
        <v>1523</v>
      </c>
      <c r="F9941" s="4" t="s">
        <v>1523</v>
      </c>
      <c r="G9941" s="4" t="s">
        <v>962</v>
      </c>
      <c r="H9941" s="30">
        <v>45.523024568555101</v>
      </c>
      <c r="I9941" s="4"/>
      <c r="J9941" s="4" t="s">
        <v>856</v>
      </c>
      <c r="K9941" s="4"/>
      <c r="L9941" s="4">
        <v>1</v>
      </c>
      <c r="M9941" s="4" t="s">
        <v>1531</v>
      </c>
      <c r="N9941" s="4" t="s">
        <v>1532</v>
      </c>
    </row>
    <row r="9942" spans="1:14" s="92" customFormat="1" hidden="1" x14ac:dyDescent="0.3">
      <c r="A9942" s="5"/>
      <c r="B9942" s="5">
        <v>96</v>
      </c>
      <c r="C9942" s="5">
        <v>96</v>
      </c>
      <c r="D9942" s="5">
        <v>493</v>
      </c>
      <c r="E9942" s="4" t="s">
        <v>1523</v>
      </c>
      <c r="F9942" s="4" t="s">
        <v>1523</v>
      </c>
      <c r="G9942" s="4" t="s">
        <v>963</v>
      </c>
      <c r="H9942" s="30">
        <v>7.9299780338356953</v>
      </c>
      <c r="I9942" s="4"/>
      <c r="J9942" s="4" t="s">
        <v>856</v>
      </c>
      <c r="K9942" s="4"/>
      <c r="L9942" s="4">
        <v>1</v>
      </c>
      <c r="M9942" s="4" t="s">
        <v>2241</v>
      </c>
      <c r="N9942" s="4"/>
    </row>
    <row r="9943" spans="1:14" hidden="1" x14ac:dyDescent="0.3">
      <c r="A9943" s="5" t="s">
        <v>660</v>
      </c>
      <c r="B9943" s="5">
        <v>96</v>
      </c>
      <c r="C9943" s="5">
        <v>96</v>
      </c>
      <c r="D9943" s="5">
        <v>493</v>
      </c>
      <c r="E9943" s="4" t="s">
        <v>1523</v>
      </c>
      <c r="F9943" s="4" t="s">
        <v>1523</v>
      </c>
      <c r="G9943" s="4" t="s">
        <v>943</v>
      </c>
      <c r="H9943" s="30">
        <v>92.070021966164305</v>
      </c>
      <c r="I9943" s="4"/>
      <c r="J9943" s="4" t="s">
        <v>856</v>
      </c>
      <c r="K9943" s="4"/>
      <c r="L9943" s="4">
        <v>1</v>
      </c>
      <c r="M9943" s="4" t="s">
        <v>1533</v>
      </c>
      <c r="N9943" s="4" t="s">
        <v>1532</v>
      </c>
    </row>
    <row r="9944" spans="1:14" hidden="1" x14ac:dyDescent="0.3">
      <c r="A9944" s="5" t="s">
        <v>660</v>
      </c>
      <c r="B9944" s="5">
        <v>96</v>
      </c>
      <c r="C9944" s="5">
        <v>96</v>
      </c>
      <c r="D9944" s="5">
        <v>493</v>
      </c>
      <c r="E9944" s="4" t="s">
        <v>1523</v>
      </c>
      <c r="F9944" s="12" t="s">
        <v>1523</v>
      </c>
      <c r="G9944" s="4" t="s">
        <v>1760</v>
      </c>
      <c r="H9944" s="85">
        <v>7.9993007563167315E-4</v>
      </c>
      <c r="I9944" s="4">
        <f>SQRT((I9945/H9946)^2+(H9945/H9946^2*I9946)^2)</f>
        <v>6.8238612645136709E-5</v>
      </c>
      <c r="J9944" s="4"/>
      <c r="K9944" s="4" t="s">
        <v>881</v>
      </c>
      <c r="L9944" s="4">
        <v>3</v>
      </c>
      <c r="M9944" s="4" t="s">
        <v>1904</v>
      </c>
      <c r="N9944" s="4"/>
    </row>
    <row r="9945" spans="1:14" hidden="1" x14ac:dyDescent="0.3">
      <c r="A9945" s="5" t="s">
        <v>660</v>
      </c>
      <c r="B9945" s="5">
        <v>96</v>
      </c>
      <c r="C9945" s="5">
        <v>96</v>
      </c>
      <c r="D9945" s="5">
        <v>493</v>
      </c>
      <c r="E9945" s="4" t="s">
        <v>1523</v>
      </c>
      <c r="F9945" s="12" t="s">
        <v>1523</v>
      </c>
      <c r="G9945" s="4" t="s">
        <v>1759</v>
      </c>
      <c r="H9945" s="30">
        <v>0.88109452891229001</v>
      </c>
      <c r="I9945" s="4">
        <v>7.0846709282882947E-2</v>
      </c>
      <c r="J9945" s="4" t="s">
        <v>856</v>
      </c>
      <c r="K9945" s="4" t="s">
        <v>881</v>
      </c>
      <c r="L9945" s="4">
        <v>3</v>
      </c>
      <c r="M9945" s="4" t="s">
        <v>1534</v>
      </c>
      <c r="N9945" s="4" t="s">
        <v>1532</v>
      </c>
    </row>
    <row r="9946" spans="1:14" hidden="1" x14ac:dyDescent="0.3">
      <c r="A9946" s="5" t="s">
        <v>660</v>
      </c>
      <c r="B9946" s="5">
        <v>96</v>
      </c>
      <c r="C9946" s="5">
        <v>96</v>
      </c>
      <c r="D9946" s="5">
        <v>493</v>
      </c>
      <c r="E9946" s="4" t="s">
        <v>1523</v>
      </c>
      <c r="F9946" s="4" t="s">
        <v>1523</v>
      </c>
      <c r="G9946" s="4" t="s">
        <v>967</v>
      </c>
      <c r="H9946" s="30">
        <v>1101.4644351464401</v>
      </c>
      <c r="I9946" s="4">
        <v>31.380753138069849</v>
      </c>
      <c r="J9946" s="4" t="s">
        <v>937</v>
      </c>
      <c r="K9946" s="4" t="s">
        <v>881</v>
      </c>
      <c r="L9946" s="4">
        <v>3</v>
      </c>
      <c r="M9946" s="4" t="s">
        <v>1535</v>
      </c>
      <c r="N9946" s="4" t="s">
        <v>1532</v>
      </c>
    </row>
    <row r="9947" spans="1:14" hidden="1" x14ac:dyDescent="0.3">
      <c r="A9947" s="5" t="s">
        <v>660</v>
      </c>
      <c r="B9947" s="5">
        <v>96</v>
      </c>
      <c r="C9947" s="5">
        <v>96</v>
      </c>
      <c r="D9947" s="5">
        <v>493</v>
      </c>
      <c r="E9947" s="4" t="s">
        <v>1523</v>
      </c>
      <c r="F9947" s="4" t="s">
        <v>1523</v>
      </c>
      <c r="G9947" s="4" t="s">
        <v>2231</v>
      </c>
      <c r="H9947" s="30">
        <v>389.96842705060698</v>
      </c>
      <c r="I9947" s="4">
        <v>10.441491961975032</v>
      </c>
      <c r="J9947" s="4" t="s">
        <v>937</v>
      </c>
      <c r="K9947" s="4" t="s">
        <v>881</v>
      </c>
      <c r="L9947" s="4">
        <v>3</v>
      </c>
      <c r="M9947" s="4" t="s">
        <v>1536</v>
      </c>
      <c r="N9947" s="4" t="s">
        <v>1532</v>
      </c>
    </row>
    <row r="9948" spans="1:14" hidden="1" x14ac:dyDescent="0.3">
      <c r="A9948" s="5" t="s">
        <v>660</v>
      </c>
      <c r="B9948" s="5">
        <v>96</v>
      </c>
      <c r="C9948" s="5">
        <v>96</v>
      </c>
      <c r="D9948" s="5">
        <v>494</v>
      </c>
      <c r="E9948" s="4" t="s">
        <v>1523</v>
      </c>
      <c r="F9948" s="4" t="s">
        <v>1523</v>
      </c>
      <c r="G9948" s="4" t="s">
        <v>962</v>
      </c>
      <c r="H9948" s="30">
        <v>40.640207221814002</v>
      </c>
      <c r="I9948" s="4"/>
      <c r="J9948" s="4" t="s">
        <v>856</v>
      </c>
      <c r="K9948" s="4"/>
      <c r="L9948" s="4">
        <v>1</v>
      </c>
      <c r="M9948" s="4" t="s">
        <v>1531</v>
      </c>
      <c r="N9948" s="4" t="s">
        <v>1532</v>
      </c>
    </row>
    <row r="9949" spans="1:14" s="92" customFormat="1" hidden="1" x14ac:dyDescent="0.3">
      <c r="A9949" s="5"/>
      <c r="B9949" s="5">
        <v>96</v>
      </c>
      <c r="C9949" s="5">
        <v>96</v>
      </c>
      <c r="D9949" s="5">
        <v>494</v>
      </c>
      <c r="E9949" s="4" t="s">
        <v>1523</v>
      </c>
      <c r="F9949" s="4" t="s">
        <v>1523</v>
      </c>
      <c r="G9949" s="4" t="s">
        <v>963</v>
      </c>
      <c r="H9949" s="30">
        <v>11.348772041862404</v>
      </c>
      <c r="I9949" s="4"/>
      <c r="J9949" s="4" t="s">
        <v>856</v>
      </c>
      <c r="K9949" s="4"/>
      <c r="L9949" s="4">
        <v>1</v>
      </c>
      <c r="M9949" s="4" t="s">
        <v>2241</v>
      </c>
      <c r="N9949" s="4"/>
    </row>
    <row r="9950" spans="1:14" hidden="1" x14ac:dyDescent="0.3">
      <c r="A9950" s="5" t="s">
        <v>660</v>
      </c>
      <c r="B9950" s="5">
        <v>96</v>
      </c>
      <c r="C9950" s="5">
        <v>96</v>
      </c>
      <c r="D9950" s="5">
        <v>494</v>
      </c>
      <c r="E9950" s="4" t="s">
        <v>1523</v>
      </c>
      <c r="F9950" s="4" t="s">
        <v>1523</v>
      </c>
      <c r="G9950" s="4" t="s">
        <v>943</v>
      </c>
      <c r="H9950" s="30">
        <v>88.651227958137596</v>
      </c>
      <c r="I9950" s="4"/>
      <c r="J9950" s="4" t="s">
        <v>856</v>
      </c>
      <c r="K9950" s="4"/>
      <c r="L9950" s="4">
        <v>1</v>
      </c>
      <c r="M9950" s="4" t="s">
        <v>1533</v>
      </c>
      <c r="N9950" s="4" t="s">
        <v>1532</v>
      </c>
    </row>
    <row r="9951" spans="1:14" hidden="1" x14ac:dyDescent="0.3">
      <c r="A9951" s="5" t="s">
        <v>660</v>
      </c>
      <c r="B9951" s="5">
        <v>96</v>
      </c>
      <c r="C9951" s="5">
        <v>96</v>
      </c>
      <c r="D9951" s="5">
        <v>494</v>
      </c>
      <c r="E9951" s="4" t="s">
        <v>1523</v>
      </c>
      <c r="F9951" s="12" t="s">
        <v>1523</v>
      </c>
      <c r="G9951" s="4" t="s">
        <v>1760</v>
      </c>
      <c r="H9951" s="85">
        <v>7.4233073807542915E-4</v>
      </c>
      <c r="I9951" s="4">
        <f>SQRT((I9952/H9953)^2+(H9952/H9953^2*I9953)^2)</f>
        <v>3.9295297542247936E-5</v>
      </c>
      <c r="J9951" s="4"/>
      <c r="K9951" s="4" t="s">
        <v>881</v>
      </c>
      <c r="L9951" s="4">
        <v>3</v>
      </c>
      <c r="M9951" s="4" t="s">
        <v>1904</v>
      </c>
      <c r="N9951" s="4"/>
    </row>
    <row r="9952" spans="1:14" hidden="1" x14ac:dyDescent="0.3">
      <c r="A9952" s="5" t="s">
        <v>660</v>
      </c>
      <c r="B9952" s="5">
        <v>96</v>
      </c>
      <c r="C9952" s="5">
        <v>96</v>
      </c>
      <c r="D9952" s="5">
        <v>494</v>
      </c>
      <c r="E9952" s="4" t="s">
        <v>1523</v>
      </c>
      <c r="F9952" s="12" t="s">
        <v>1523</v>
      </c>
      <c r="G9952" s="4" t="s">
        <v>1759</v>
      </c>
      <c r="H9952" s="30">
        <v>0.86079905159881198</v>
      </c>
      <c r="I9952" s="4">
        <v>3.6997380720179995E-2</v>
      </c>
      <c r="J9952" s="4" t="s">
        <v>856</v>
      </c>
      <c r="K9952" s="4" t="s">
        <v>881</v>
      </c>
      <c r="L9952" s="4">
        <v>3</v>
      </c>
      <c r="M9952" s="4" t="s">
        <v>1534</v>
      </c>
      <c r="N9952" s="4" t="s">
        <v>1532</v>
      </c>
    </row>
    <row r="9953" spans="1:14" hidden="1" x14ac:dyDescent="0.3">
      <c r="A9953" s="5" t="s">
        <v>660</v>
      </c>
      <c r="B9953" s="5">
        <v>96</v>
      </c>
      <c r="C9953" s="5">
        <v>96</v>
      </c>
      <c r="D9953" s="5">
        <v>494</v>
      </c>
      <c r="E9953" s="4" t="s">
        <v>1523</v>
      </c>
      <c r="F9953" s="4" t="s">
        <v>1523</v>
      </c>
      <c r="G9953" s="4" t="s">
        <v>967</v>
      </c>
      <c r="H9953" s="30">
        <v>1159.5896646157</v>
      </c>
      <c r="I9953" s="4">
        <v>35.831376008560028</v>
      </c>
      <c r="J9953" s="4" t="s">
        <v>937</v>
      </c>
      <c r="K9953" s="4" t="s">
        <v>881</v>
      </c>
      <c r="L9953" s="4">
        <v>3</v>
      </c>
      <c r="M9953" s="4" t="s">
        <v>1535</v>
      </c>
      <c r="N9953" s="4" t="s">
        <v>1532</v>
      </c>
    </row>
    <row r="9954" spans="1:14" hidden="1" x14ac:dyDescent="0.3">
      <c r="A9954" s="5" t="s">
        <v>660</v>
      </c>
      <c r="B9954" s="5">
        <v>96</v>
      </c>
      <c r="C9954" s="5">
        <v>96</v>
      </c>
      <c r="D9954" s="5">
        <v>494</v>
      </c>
      <c r="E9954" s="4" t="s">
        <v>1523</v>
      </c>
      <c r="F9954" s="4" t="s">
        <v>1523</v>
      </c>
      <c r="G9954" s="4" t="s">
        <v>2231</v>
      </c>
      <c r="H9954" s="30">
        <v>395.906570224902</v>
      </c>
      <c r="I9954" s="4">
        <v>15.740703260982002</v>
      </c>
      <c r="J9954" s="4" t="s">
        <v>937</v>
      </c>
      <c r="K9954" s="4" t="s">
        <v>881</v>
      </c>
      <c r="L9954" s="4">
        <v>3</v>
      </c>
      <c r="M9954" s="4" t="s">
        <v>1536</v>
      </c>
      <c r="N9954" s="4" t="s">
        <v>1532</v>
      </c>
    </row>
    <row r="9955" spans="1:14" hidden="1" x14ac:dyDescent="0.3">
      <c r="A9955" s="5" t="s">
        <v>660</v>
      </c>
      <c r="B9955" s="5">
        <v>96</v>
      </c>
      <c r="C9955" s="5">
        <v>96</v>
      </c>
      <c r="D9955" s="5">
        <v>495</v>
      </c>
      <c r="E9955" s="4" t="s">
        <v>1523</v>
      </c>
      <c r="F9955" s="4" t="s">
        <v>1523</v>
      </c>
      <c r="G9955" s="4" t="s">
        <v>962</v>
      </c>
      <c r="H9955" s="30">
        <v>52.483636530930603</v>
      </c>
      <c r="I9955" s="4"/>
      <c r="J9955" s="4" t="s">
        <v>856</v>
      </c>
      <c r="K9955" s="4"/>
      <c r="L9955" s="4">
        <v>1</v>
      </c>
      <c r="M9955" s="4" t="s">
        <v>1531</v>
      </c>
      <c r="N9955" s="4" t="s">
        <v>1532</v>
      </c>
    </row>
    <row r="9956" spans="1:14" s="92" customFormat="1" hidden="1" x14ac:dyDescent="0.3">
      <c r="A9956" s="5"/>
      <c r="B9956" s="5">
        <v>96</v>
      </c>
      <c r="C9956" s="5">
        <v>96</v>
      </c>
      <c r="D9956" s="5">
        <v>495</v>
      </c>
      <c r="E9956" s="4" t="s">
        <v>1523</v>
      </c>
      <c r="F9956" s="4" t="s">
        <v>1523</v>
      </c>
      <c r="G9956" s="4" t="s">
        <v>963</v>
      </c>
      <c r="H9956" s="30">
        <v>6.2205810298222985</v>
      </c>
      <c r="I9956" s="4"/>
      <c r="J9956" s="4" t="s">
        <v>856</v>
      </c>
      <c r="K9956" s="4"/>
      <c r="L9956" s="4">
        <v>1</v>
      </c>
      <c r="M9956" s="4" t="s">
        <v>2241</v>
      </c>
      <c r="N9956" s="4"/>
    </row>
    <row r="9957" spans="1:14" hidden="1" x14ac:dyDescent="0.3">
      <c r="A9957" s="5" t="s">
        <v>660</v>
      </c>
      <c r="B9957" s="5">
        <v>96</v>
      </c>
      <c r="C9957" s="5">
        <v>96</v>
      </c>
      <c r="D9957" s="5">
        <v>495</v>
      </c>
      <c r="E9957" s="4" t="s">
        <v>1523</v>
      </c>
      <c r="F9957" s="4" t="s">
        <v>1523</v>
      </c>
      <c r="G9957" s="4" t="s">
        <v>943</v>
      </c>
      <c r="H9957" s="30">
        <v>93.779418970177701</v>
      </c>
      <c r="I9957" s="4"/>
      <c r="J9957" s="4" t="s">
        <v>856</v>
      </c>
      <c r="K9957" s="4"/>
      <c r="L9957" s="4">
        <v>1</v>
      </c>
      <c r="M9957" s="4" t="s">
        <v>1533</v>
      </c>
      <c r="N9957" s="4" t="s">
        <v>1532</v>
      </c>
    </row>
    <row r="9958" spans="1:14" hidden="1" x14ac:dyDescent="0.3">
      <c r="A9958" s="5" t="s">
        <v>660</v>
      </c>
      <c r="B9958" s="5">
        <v>96</v>
      </c>
      <c r="C9958" s="5">
        <v>96</v>
      </c>
      <c r="D9958" s="5">
        <v>495</v>
      </c>
      <c r="E9958" s="4" t="s">
        <v>1523</v>
      </c>
      <c r="F9958" s="12" t="s">
        <v>1523</v>
      </c>
      <c r="G9958" s="4" t="s">
        <v>1760</v>
      </c>
      <c r="H9958" s="85">
        <v>9.9893305462336423E-4</v>
      </c>
      <c r="I9958" s="4">
        <f>SQRT((I9959/H9960)^2+(H9959/H9960^2*I9960)^2)</f>
        <v>3.5031296323720444E-4</v>
      </c>
      <c r="J9958" s="4"/>
      <c r="K9958" s="4" t="s">
        <v>881</v>
      </c>
      <c r="L9958" s="4">
        <v>3</v>
      </c>
      <c r="M9958" s="4" t="s">
        <v>1904</v>
      </c>
      <c r="N9958" s="4"/>
    </row>
    <row r="9959" spans="1:14" hidden="1" x14ac:dyDescent="0.3">
      <c r="A9959" s="5" t="s">
        <v>660</v>
      </c>
      <c r="B9959" s="5">
        <v>96</v>
      </c>
      <c r="C9959" s="5">
        <v>96</v>
      </c>
      <c r="D9959" s="5">
        <v>495</v>
      </c>
      <c r="E9959" s="4" t="s">
        <v>1523</v>
      </c>
      <c r="F9959" s="12" t="s">
        <v>1523</v>
      </c>
      <c r="G9959" s="4" t="s">
        <v>1759</v>
      </c>
      <c r="H9959" s="30">
        <v>0.72049657336974204</v>
      </c>
      <c r="I9959" s="4">
        <v>9.6712240900981961E-2</v>
      </c>
      <c r="J9959" s="4" t="s">
        <v>856</v>
      </c>
      <c r="K9959" s="4" t="s">
        <v>881</v>
      </c>
      <c r="L9959" s="4">
        <v>3</v>
      </c>
      <c r="M9959" s="4" t="s">
        <v>1534</v>
      </c>
      <c r="N9959" s="4" t="s">
        <v>1532</v>
      </c>
    </row>
    <row r="9960" spans="1:14" hidden="1" x14ac:dyDescent="0.3">
      <c r="A9960" s="5" t="s">
        <v>660</v>
      </c>
      <c r="B9960" s="5">
        <v>96</v>
      </c>
      <c r="C9960" s="5">
        <v>96</v>
      </c>
      <c r="D9960" s="5">
        <v>495</v>
      </c>
      <c r="E9960" s="4" t="s">
        <v>1523</v>
      </c>
      <c r="F9960" s="4" t="s">
        <v>1523</v>
      </c>
      <c r="G9960" s="4" t="s">
        <v>967</v>
      </c>
      <c r="H9960" s="30">
        <v>721.26612492705704</v>
      </c>
      <c r="I9960" s="4">
        <v>233.67661528624501</v>
      </c>
      <c r="J9960" s="4" t="s">
        <v>937</v>
      </c>
      <c r="K9960" s="4" t="s">
        <v>881</v>
      </c>
      <c r="L9960" s="4">
        <v>3</v>
      </c>
      <c r="M9960" s="4" t="s">
        <v>1535</v>
      </c>
      <c r="N9960" s="4" t="s">
        <v>1532</v>
      </c>
    </row>
    <row r="9961" spans="1:14" hidden="1" x14ac:dyDescent="0.3">
      <c r="A9961" s="5" t="s">
        <v>660</v>
      </c>
      <c r="B9961" s="5">
        <v>96</v>
      </c>
      <c r="C9961" s="5">
        <v>96</v>
      </c>
      <c r="D9961" s="5">
        <v>495</v>
      </c>
      <c r="E9961" s="4" t="s">
        <v>1523</v>
      </c>
      <c r="F9961" s="4" t="s">
        <v>1523</v>
      </c>
      <c r="G9961" s="4" t="s">
        <v>2231</v>
      </c>
      <c r="H9961" s="30">
        <v>362.12444848533897</v>
      </c>
      <c r="I9961" s="4">
        <v>31.056745322799031</v>
      </c>
      <c r="J9961" s="4" t="s">
        <v>937</v>
      </c>
      <c r="K9961" s="4" t="s">
        <v>881</v>
      </c>
      <c r="L9961" s="4">
        <v>3</v>
      </c>
      <c r="M9961" s="4" t="s">
        <v>1536</v>
      </c>
      <c r="N9961" s="4" t="s">
        <v>1532</v>
      </c>
    </row>
    <row r="9962" spans="1:14" hidden="1" x14ac:dyDescent="0.3">
      <c r="A9962" s="5" t="s">
        <v>660</v>
      </c>
      <c r="B9962" s="5">
        <v>96</v>
      </c>
      <c r="C9962" s="5">
        <v>96</v>
      </c>
      <c r="D9962" s="5">
        <v>496</v>
      </c>
      <c r="E9962" s="4" t="s">
        <v>1523</v>
      </c>
      <c r="F9962" s="4" t="s">
        <v>1523</v>
      </c>
      <c r="G9962" s="4" t="s">
        <v>962</v>
      </c>
      <c r="H9962" s="30">
        <v>38.2507434138344</v>
      </c>
      <c r="I9962" s="4"/>
      <c r="J9962" s="4" t="s">
        <v>856</v>
      </c>
      <c r="K9962" s="4"/>
      <c r="L9962" s="4">
        <v>1</v>
      </c>
      <c r="M9962" s="4" t="s">
        <v>1531</v>
      </c>
      <c r="N9962" s="4" t="s">
        <v>1532</v>
      </c>
    </row>
    <row r="9963" spans="1:14" s="92" customFormat="1" hidden="1" x14ac:dyDescent="0.3">
      <c r="A9963" s="5"/>
      <c r="B9963" s="5">
        <v>96</v>
      </c>
      <c r="C9963" s="5">
        <v>96</v>
      </c>
      <c r="D9963" s="5">
        <v>496</v>
      </c>
      <c r="E9963" s="4" t="s">
        <v>1523</v>
      </c>
      <c r="F9963" s="4" t="s">
        <v>1523</v>
      </c>
      <c r="G9963" s="4" t="s">
        <v>963</v>
      </c>
      <c r="H9963" s="30">
        <v>35.793149199253506</v>
      </c>
      <c r="I9963" s="4"/>
      <c r="J9963" s="4" t="s">
        <v>856</v>
      </c>
      <c r="K9963" s="4"/>
      <c r="L9963" s="4">
        <v>1</v>
      </c>
      <c r="M9963" s="4" t="s">
        <v>2241</v>
      </c>
      <c r="N9963" s="4"/>
    </row>
    <row r="9964" spans="1:14" hidden="1" x14ac:dyDescent="0.3">
      <c r="A9964" s="5" t="s">
        <v>660</v>
      </c>
      <c r="B9964" s="5">
        <v>96</v>
      </c>
      <c r="C9964" s="5">
        <v>96</v>
      </c>
      <c r="D9964" s="5">
        <v>496</v>
      </c>
      <c r="E9964" s="4" t="s">
        <v>1523</v>
      </c>
      <c r="F9964" s="4" t="s">
        <v>1523</v>
      </c>
      <c r="G9964" s="4" t="s">
        <v>943</v>
      </c>
      <c r="H9964" s="30">
        <v>64.206850800746494</v>
      </c>
      <c r="I9964" s="4"/>
      <c r="J9964" s="4" t="s">
        <v>856</v>
      </c>
      <c r="K9964" s="4"/>
      <c r="L9964" s="4">
        <v>1</v>
      </c>
      <c r="M9964" s="4" t="s">
        <v>1533</v>
      </c>
      <c r="N9964" s="4" t="s">
        <v>1532</v>
      </c>
    </row>
    <row r="9965" spans="1:14" hidden="1" x14ac:dyDescent="0.3">
      <c r="A9965" s="5" t="s">
        <v>660</v>
      </c>
      <c r="B9965" s="5">
        <v>96</v>
      </c>
      <c r="C9965" s="5">
        <v>96</v>
      </c>
      <c r="D9965" s="5">
        <v>496</v>
      </c>
      <c r="E9965" s="4" t="s">
        <v>1523</v>
      </c>
      <c r="F9965" s="12" t="s">
        <v>1523</v>
      </c>
      <c r="G9965" s="4" t="s">
        <v>1760</v>
      </c>
      <c r="H9965" s="85">
        <v>7.5587249639008994E-4</v>
      </c>
      <c r="I9965" s="4">
        <f>SQRT((I9966/H9967)^2+(H9966/H9967^2*I9967)^2)</f>
        <v>1.3581592142418439E-4</v>
      </c>
      <c r="J9965" s="4"/>
      <c r="K9965" s="4" t="s">
        <v>881</v>
      </c>
      <c r="L9965" s="4">
        <v>3</v>
      </c>
      <c r="M9965" s="4" t="s">
        <v>1904</v>
      </c>
      <c r="N9965" s="4"/>
    </row>
    <row r="9966" spans="1:14" hidden="1" x14ac:dyDescent="0.3">
      <c r="A9966" s="5" t="s">
        <v>660</v>
      </c>
      <c r="B9966" s="5">
        <v>96</v>
      </c>
      <c r="C9966" s="5">
        <v>96</v>
      </c>
      <c r="D9966" s="5">
        <v>496</v>
      </c>
      <c r="E9966" s="4" t="s">
        <v>1523</v>
      </c>
      <c r="F9966" s="12" t="s">
        <v>1523</v>
      </c>
      <c r="G9966" s="4" t="s">
        <v>1759</v>
      </c>
      <c r="H9966" s="30">
        <v>0.62430182992330896</v>
      </c>
      <c r="I9966" s="4">
        <v>9.9727550979104018E-2</v>
      </c>
      <c r="J9966" s="4" t="s">
        <v>856</v>
      </c>
      <c r="K9966" s="4" t="s">
        <v>881</v>
      </c>
      <c r="L9966" s="4">
        <v>3</v>
      </c>
      <c r="M9966" s="4" t="s">
        <v>1534</v>
      </c>
      <c r="N9966" s="4" t="s">
        <v>1532</v>
      </c>
    </row>
    <row r="9967" spans="1:14" hidden="1" x14ac:dyDescent="0.3">
      <c r="A9967" s="5" t="s">
        <v>660</v>
      </c>
      <c r="B9967" s="5">
        <v>96</v>
      </c>
      <c r="C9967" s="5">
        <v>96</v>
      </c>
      <c r="D9967" s="5">
        <v>496</v>
      </c>
      <c r="E9967" s="4" t="s">
        <v>1523</v>
      </c>
      <c r="F9967" s="4" t="s">
        <v>1523</v>
      </c>
      <c r="G9967" s="4" t="s">
        <v>967</v>
      </c>
      <c r="H9967" s="30">
        <v>825.93536992662303</v>
      </c>
      <c r="I9967" s="4">
        <v>67.945848801260922</v>
      </c>
      <c r="J9967" s="4" t="s">
        <v>937</v>
      </c>
      <c r="K9967" s="4" t="s">
        <v>881</v>
      </c>
      <c r="L9967" s="4">
        <v>3</v>
      </c>
      <c r="M9967" s="4" t="s">
        <v>1535</v>
      </c>
      <c r="N9967" s="4" t="s">
        <v>1532</v>
      </c>
    </row>
    <row r="9968" spans="1:14" hidden="1" x14ac:dyDescent="0.3">
      <c r="A9968" s="5" t="s">
        <v>660</v>
      </c>
      <c r="B9968" s="5">
        <v>96</v>
      </c>
      <c r="C9968" s="5">
        <v>96</v>
      </c>
      <c r="D9968" s="5">
        <v>496</v>
      </c>
      <c r="E9968" s="4" t="s">
        <v>1523</v>
      </c>
      <c r="F9968" s="4" t="s">
        <v>1523</v>
      </c>
      <c r="G9968" s="4" t="s">
        <v>2231</v>
      </c>
      <c r="H9968" s="30">
        <v>408.99906900277398</v>
      </c>
      <c r="I9968" s="4">
        <v>41.878061159356037</v>
      </c>
      <c r="J9968" s="4" t="s">
        <v>937</v>
      </c>
      <c r="K9968" s="4" t="s">
        <v>881</v>
      </c>
      <c r="L9968" s="4">
        <v>3</v>
      </c>
      <c r="M9968" s="4" t="s">
        <v>1536</v>
      </c>
      <c r="N9968" s="4" t="s">
        <v>1532</v>
      </c>
    </row>
    <row r="9969" spans="1:14" hidden="1" x14ac:dyDescent="0.3">
      <c r="A9969" s="5" t="s">
        <v>660</v>
      </c>
      <c r="B9969" s="5">
        <v>96</v>
      </c>
      <c r="C9969" s="5">
        <v>96</v>
      </c>
      <c r="D9969" s="5">
        <v>497</v>
      </c>
      <c r="E9969" s="4" t="s">
        <v>1523</v>
      </c>
      <c r="F9969" s="4" t="s">
        <v>1523</v>
      </c>
      <c r="G9969" s="4" t="s">
        <v>962</v>
      </c>
      <c r="H9969" s="30">
        <v>42.0167461546719</v>
      </c>
      <c r="I9969" s="4"/>
      <c r="J9969" s="4" t="s">
        <v>856</v>
      </c>
      <c r="K9969" s="4"/>
      <c r="L9969" s="4">
        <v>1</v>
      </c>
      <c r="M9969" s="4" t="s">
        <v>1531</v>
      </c>
      <c r="N9969" s="4" t="s">
        <v>1532</v>
      </c>
    </row>
    <row r="9970" spans="1:14" s="92" customFormat="1" hidden="1" x14ac:dyDescent="0.3">
      <c r="A9970" s="5"/>
      <c r="B9970" s="5">
        <v>96</v>
      </c>
      <c r="C9970" s="5">
        <v>96</v>
      </c>
      <c r="D9970" s="5">
        <v>497</v>
      </c>
      <c r="E9970" s="4" t="s">
        <v>1523</v>
      </c>
      <c r="F9970" s="4" t="s">
        <v>1523</v>
      </c>
      <c r="G9970" s="4" t="s">
        <v>963</v>
      </c>
      <c r="H9970" s="30">
        <v>11.348772041862404</v>
      </c>
      <c r="I9970" s="4"/>
      <c r="J9970" s="4" t="s">
        <v>856</v>
      </c>
      <c r="K9970" s="4"/>
      <c r="L9970" s="4">
        <v>1</v>
      </c>
      <c r="M9970" s="4" t="s">
        <v>2241</v>
      </c>
      <c r="N9970" s="4"/>
    </row>
    <row r="9971" spans="1:14" hidden="1" x14ac:dyDescent="0.3">
      <c r="A9971" s="5" t="s">
        <v>660</v>
      </c>
      <c r="B9971" s="5">
        <v>96</v>
      </c>
      <c r="C9971" s="5">
        <v>96</v>
      </c>
      <c r="D9971" s="5">
        <v>497</v>
      </c>
      <c r="E9971" s="4" t="s">
        <v>1523</v>
      </c>
      <c r="F9971" s="4" t="s">
        <v>1523</v>
      </c>
      <c r="G9971" s="4" t="s">
        <v>943</v>
      </c>
      <c r="H9971" s="30">
        <v>88.651227958137596</v>
      </c>
      <c r="I9971" s="4"/>
      <c r="J9971" s="4" t="s">
        <v>856</v>
      </c>
      <c r="K9971" s="4"/>
      <c r="L9971" s="4">
        <v>1</v>
      </c>
      <c r="M9971" s="4" t="s">
        <v>1533</v>
      </c>
      <c r="N9971" s="4" t="s">
        <v>1532</v>
      </c>
    </row>
    <row r="9972" spans="1:14" hidden="1" x14ac:dyDescent="0.3">
      <c r="A9972" s="5" t="s">
        <v>660</v>
      </c>
      <c r="B9972" s="5">
        <v>96</v>
      </c>
      <c r="C9972" s="5">
        <v>96</v>
      </c>
      <c r="D9972" s="5">
        <v>497</v>
      </c>
      <c r="E9972" s="4" t="s">
        <v>1523</v>
      </c>
      <c r="F9972" s="12" t="s">
        <v>1523</v>
      </c>
      <c r="G9972" s="4" t="s">
        <v>1760</v>
      </c>
      <c r="H9972" s="85">
        <v>8.3148323937426319E-4</v>
      </c>
      <c r="I9972" s="4">
        <f>SQRT((I9973/H9974)^2+(H9973/H9974^2*I9974)^2)</f>
        <v>9.989120548836204E-5</v>
      </c>
      <c r="J9972" s="4"/>
      <c r="K9972" s="4" t="s">
        <v>881</v>
      </c>
      <c r="L9972" s="4">
        <v>3</v>
      </c>
      <c r="M9972" s="4" t="s">
        <v>1904</v>
      </c>
      <c r="N9972" s="4"/>
    </row>
    <row r="9973" spans="1:14" hidden="1" x14ac:dyDescent="0.3">
      <c r="A9973" s="5" t="s">
        <v>660</v>
      </c>
      <c r="B9973" s="5">
        <v>96</v>
      </c>
      <c r="C9973" s="5">
        <v>96</v>
      </c>
      <c r="D9973" s="5">
        <v>497</v>
      </c>
      <c r="E9973" s="4" t="s">
        <v>1523</v>
      </c>
      <c r="F9973" s="12" t="s">
        <v>1523</v>
      </c>
      <c r="G9973" s="4" t="s">
        <v>1759</v>
      </c>
      <c r="H9973" s="30">
        <v>0.88175604928822104</v>
      </c>
      <c r="I9973" s="4">
        <v>9.9146364143048005E-2</v>
      </c>
      <c r="J9973" s="4" t="s">
        <v>856</v>
      </c>
      <c r="K9973" s="4" t="s">
        <v>881</v>
      </c>
      <c r="L9973" s="4">
        <v>3</v>
      </c>
      <c r="M9973" s="4" t="s">
        <v>1534</v>
      </c>
      <c r="N9973" s="4" t="s">
        <v>1532</v>
      </c>
    </row>
    <row r="9974" spans="1:14" hidden="1" x14ac:dyDescent="0.3">
      <c r="A9974" s="5" t="s">
        <v>660</v>
      </c>
      <c r="B9974" s="5">
        <v>96</v>
      </c>
      <c r="C9974" s="5">
        <v>96</v>
      </c>
      <c r="D9974" s="5">
        <v>497</v>
      </c>
      <c r="E9974" s="4" t="s">
        <v>1523</v>
      </c>
      <c r="F9974" s="4" t="s">
        <v>1523</v>
      </c>
      <c r="G9974" s="4" t="s">
        <v>967</v>
      </c>
      <c r="H9974" s="30">
        <v>1060.46160347356</v>
      </c>
      <c r="I9974" s="4">
        <v>44.860243241849957</v>
      </c>
      <c r="J9974" s="4" t="s">
        <v>937</v>
      </c>
      <c r="K9974" s="4" t="s">
        <v>881</v>
      </c>
      <c r="L9974" s="4">
        <v>3</v>
      </c>
      <c r="M9974" s="4" t="s">
        <v>1535</v>
      </c>
      <c r="N9974" s="4" t="s">
        <v>1532</v>
      </c>
    </row>
    <row r="9975" spans="1:14" hidden="1" x14ac:dyDescent="0.3">
      <c r="A9975" s="5" t="s">
        <v>660</v>
      </c>
      <c r="B9975" s="5">
        <v>96</v>
      </c>
      <c r="C9975" s="5">
        <v>96</v>
      </c>
      <c r="D9975" s="5">
        <v>497</v>
      </c>
      <c r="E9975" s="4" t="s">
        <v>1523</v>
      </c>
      <c r="F9975" s="4" t="s">
        <v>1523</v>
      </c>
      <c r="G9975" s="4" t="s">
        <v>2231</v>
      </c>
      <c r="H9975" s="30">
        <v>384.33153465084501</v>
      </c>
      <c r="I9975" s="4">
        <v>9.1173897204199648</v>
      </c>
      <c r="J9975" s="4" t="s">
        <v>937</v>
      </c>
      <c r="K9975" s="4" t="s">
        <v>881</v>
      </c>
      <c r="L9975" s="4">
        <v>3</v>
      </c>
      <c r="M9975" s="4" t="s">
        <v>1536</v>
      </c>
      <c r="N9975" s="4" t="s">
        <v>1532</v>
      </c>
    </row>
    <row r="9976" spans="1:14" hidden="1" x14ac:dyDescent="0.3">
      <c r="A9976" s="5" t="s">
        <v>660</v>
      </c>
      <c r="B9976" s="5">
        <v>96</v>
      </c>
      <c r="C9976" s="5">
        <v>96</v>
      </c>
      <c r="D9976" s="5">
        <v>498</v>
      </c>
      <c r="E9976" s="4" t="s">
        <v>1523</v>
      </c>
      <c r="F9976" s="4" t="s">
        <v>1523</v>
      </c>
      <c r="G9976" s="4" t="s">
        <v>962</v>
      </c>
      <c r="H9976" s="30">
        <v>41.540584888589002</v>
      </c>
      <c r="I9976" s="4"/>
      <c r="J9976" s="4" t="s">
        <v>856</v>
      </c>
      <c r="K9976" s="4"/>
      <c r="L9976" s="4">
        <v>1</v>
      </c>
      <c r="M9976" s="4" t="s">
        <v>1531</v>
      </c>
      <c r="N9976" s="4" t="s">
        <v>1532</v>
      </c>
    </row>
    <row r="9977" spans="1:14" s="92" customFormat="1" hidden="1" x14ac:dyDescent="0.3">
      <c r="A9977" s="5"/>
      <c r="B9977" s="5">
        <v>96</v>
      </c>
      <c r="C9977" s="5">
        <v>96</v>
      </c>
      <c r="D9977" s="5">
        <v>498</v>
      </c>
      <c r="E9977" s="4" t="s">
        <v>1523</v>
      </c>
      <c r="F9977" s="4" t="s">
        <v>1523</v>
      </c>
      <c r="G9977" s="4" t="s">
        <v>963</v>
      </c>
      <c r="H9977" s="30">
        <v>19.895757061929203</v>
      </c>
      <c r="I9977" s="4"/>
      <c r="J9977" s="4" t="s">
        <v>856</v>
      </c>
      <c r="K9977" s="4"/>
      <c r="L9977" s="4">
        <v>1</v>
      </c>
      <c r="M9977" s="4" t="s">
        <v>2241</v>
      </c>
      <c r="N9977" s="4"/>
    </row>
    <row r="9978" spans="1:14" hidden="1" x14ac:dyDescent="0.3">
      <c r="A9978" s="5" t="s">
        <v>660</v>
      </c>
      <c r="B9978" s="5">
        <v>96</v>
      </c>
      <c r="C9978" s="5">
        <v>96</v>
      </c>
      <c r="D9978" s="5">
        <v>498</v>
      </c>
      <c r="E9978" s="4" t="s">
        <v>1523</v>
      </c>
      <c r="F9978" s="4" t="s">
        <v>1523</v>
      </c>
      <c r="G9978" s="4" t="s">
        <v>943</v>
      </c>
      <c r="H9978" s="30">
        <v>80.104242938070797</v>
      </c>
      <c r="I9978" s="4"/>
      <c r="J9978" s="4" t="s">
        <v>856</v>
      </c>
      <c r="K9978" s="4"/>
      <c r="L9978" s="4">
        <v>1</v>
      </c>
      <c r="M9978" s="4" t="s">
        <v>1533</v>
      </c>
      <c r="N9978" s="4" t="s">
        <v>1532</v>
      </c>
    </row>
    <row r="9979" spans="1:14" hidden="1" x14ac:dyDescent="0.3">
      <c r="A9979" s="5" t="s">
        <v>660</v>
      </c>
      <c r="B9979" s="5">
        <v>96</v>
      </c>
      <c r="C9979" s="5">
        <v>96</v>
      </c>
      <c r="D9979" s="5">
        <v>498</v>
      </c>
      <c r="E9979" s="4" t="s">
        <v>1523</v>
      </c>
      <c r="F9979" s="12" t="s">
        <v>1523</v>
      </c>
      <c r="G9979" s="4" t="s">
        <v>1760</v>
      </c>
      <c r="H9979" s="85">
        <v>7.7175991998953085E-4</v>
      </c>
      <c r="I9979" s="4">
        <f>SQRT((I9980/H9981)^2+(H9980/H9981^2*I9981)^2)</f>
        <v>1.946792937429751E-4</v>
      </c>
      <c r="J9979" s="4"/>
      <c r="K9979" s="4" t="s">
        <v>881</v>
      </c>
      <c r="L9979" s="4">
        <v>3</v>
      </c>
      <c r="M9979" s="4" t="s">
        <v>1904</v>
      </c>
      <c r="N9979" s="4"/>
    </row>
    <row r="9980" spans="1:14" hidden="1" x14ac:dyDescent="0.3">
      <c r="A9980" s="5" t="s">
        <v>660</v>
      </c>
      <c r="B9980" s="5">
        <v>96</v>
      </c>
      <c r="C9980" s="5">
        <v>96</v>
      </c>
      <c r="D9980" s="5">
        <v>498</v>
      </c>
      <c r="E9980" s="4" t="s">
        <v>1523</v>
      </c>
      <c r="F9980" s="12" t="s">
        <v>1523</v>
      </c>
      <c r="G9980" s="4" t="s">
        <v>1759</v>
      </c>
      <c r="H9980" s="30">
        <v>0.86067692888580705</v>
      </c>
      <c r="I9980" s="4">
        <v>0.21592328097777302</v>
      </c>
      <c r="J9980" s="4" t="s">
        <v>856</v>
      </c>
      <c r="K9980" s="4" t="s">
        <v>881</v>
      </c>
      <c r="L9980" s="4">
        <v>3</v>
      </c>
      <c r="M9980" s="4" t="s">
        <v>1534</v>
      </c>
      <c r="N9980" s="4" t="s">
        <v>1532</v>
      </c>
    </row>
    <row r="9981" spans="1:14" hidden="1" x14ac:dyDescent="0.3">
      <c r="A9981" s="5" t="s">
        <v>660</v>
      </c>
      <c r="B9981" s="5">
        <v>96</v>
      </c>
      <c r="C9981" s="5">
        <v>96</v>
      </c>
      <c r="D9981" s="5">
        <v>498</v>
      </c>
      <c r="E9981" s="4" t="s">
        <v>1523</v>
      </c>
      <c r="F9981" s="4" t="s">
        <v>1523</v>
      </c>
      <c r="G9981" s="4" t="s">
        <v>967</v>
      </c>
      <c r="H9981" s="30">
        <v>1115.21330221124</v>
      </c>
      <c r="I9981" s="4">
        <v>29.360093366269894</v>
      </c>
      <c r="J9981" s="4" t="s">
        <v>937</v>
      </c>
      <c r="K9981" s="4" t="s">
        <v>881</v>
      </c>
      <c r="L9981" s="4">
        <v>3</v>
      </c>
      <c r="M9981" s="4" t="s">
        <v>1535</v>
      </c>
      <c r="N9981" s="4" t="s">
        <v>1532</v>
      </c>
    </row>
    <row r="9982" spans="1:14" hidden="1" x14ac:dyDescent="0.3">
      <c r="A9982" s="5" t="s">
        <v>660</v>
      </c>
      <c r="B9982" s="5">
        <v>96</v>
      </c>
      <c r="C9982" s="5">
        <v>96</v>
      </c>
      <c r="D9982" s="5">
        <v>498</v>
      </c>
      <c r="E9982" s="4" t="s">
        <v>1523</v>
      </c>
      <c r="F9982" s="4" t="s">
        <v>1523</v>
      </c>
      <c r="G9982" s="4" t="s">
        <v>2231</v>
      </c>
      <c r="H9982" s="30">
        <v>390.413997963638</v>
      </c>
      <c r="I9982" s="4">
        <v>25.658158991906987</v>
      </c>
      <c r="J9982" s="4" t="s">
        <v>937</v>
      </c>
      <c r="K9982" s="4" t="s">
        <v>881</v>
      </c>
      <c r="L9982" s="4">
        <v>3</v>
      </c>
      <c r="M9982" s="4" t="s">
        <v>1536</v>
      </c>
      <c r="N9982" s="4" t="s">
        <v>1532</v>
      </c>
    </row>
    <row r="9983" spans="1:14" hidden="1" x14ac:dyDescent="0.3">
      <c r="A9983" s="4" t="s">
        <v>604</v>
      </c>
      <c r="B9983" s="4">
        <v>100</v>
      </c>
      <c r="C9983" s="4">
        <v>100</v>
      </c>
      <c r="D9983" s="5">
        <v>499</v>
      </c>
      <c r="E9983" s="4" t="s">
        <v>1523</v>
      </c>
      <c r="F9983" s="4" t="s">
        <v>1523</v>
      </c>
      <c r="G9983" s="4" t="s">
        <v>1089</v>
      </c>
      <c r="H9983" s="30">
        <v>1.4390000000000001</v>
      </c>
      <c r="I9983" s="4"/>
      <c r="J9983" s="4" t="s">
        <v>856</v>
      </c>
      <c r="K9983" s="4"/>
      <c r="L9983" s="4"/>
      <c r="M9983" s="4" t="s">
        <v>971</v>
      </c>
      <c r="N9983" s="4" t="s">
        <v>1546</v>
      </c>
    </row>
    <row r="9984" spans="1:14" hidden="1" x14ac:dyDescent="0.3">
      <c r="A9984" s="4" t="s">
        <v>604</v>
      </c>
      <c r="B9984" s="4">
        <v>100</v>
      </c>
      <c r="C9984" s="4">
        <v>100</v>
      </c>
      <c r="D9984" s="5">
        <v>500</v>
      </c>
      <c r="E9984" s="4" t="s">
        <v>1523</v>
      </c>
      <c r="F9984" s="4" t="s">
        <v>1523</v>
      </c>
      <c r="G9984" s="4" t="s">
        <v>1089</v>
      </c>
      <c r="H9984" s="30">
        <v>1.7317</v>
      </c>
      <c r="I9984" s="4"/>
      <c r="J9984" s="4" t="s">
        <v>856</v>
      </c>
      <c r="K9984" s="4"/>
      <c r="L9984" s="4"/>
      <c r="M9984" s="4" t="s">
        <v>971</v>
      </c>
      <c r="N9984" s="4" t="s">
        <v>1546</v>
      </c>
    </row>
    <row r="9985" spans="1:14" hidden="1" x14ac:dyDescent="0.3">
      <c r="A9985" s="4" t="s">
        <v>604</v>
      </c>
      <c r="B9985" s="4">
        <v>100</v>
      </c>
      <c r="C9985" s="4">
        <v>100</v>
      </c>
      <c r="D9985" s="5">
        <v>501</v>
      </c>
      <c r="E9985" s="4" t="s">
        <v>1523</v>
      </c>
      <c r="F9985" s="4" t="s">
        <v>1523</v>
      </c>
      <c r="G9985" s="4" t="s">
        <v>1089</v>
      </c>
      <c r="H9985" s="30">
        <v>0.92679999999999996</v>
      </c>
      <c r="I9985" s="4"/>
      <c r="J9985" s="4" t="s">
        <v>856</v>
      </c>
      <c r="K9985" s="4"/>
      <c r="L9985" s="4"/>
      <c r="M9985" s="4" t="s">
        <v>971</v>
      </c>
      <c r="N9985" s="4" t="s">
        <v>1546</v>
      </c>
    </row>
    <row r="9986" spans="1:14" hidden="1" x14ac:dyDescent="0.3">
      <c r="A9986" s="4" t="s">
        <v>604</v>
      </c>
      <c r="B9986" s="4">
        <v>100</v>
      </c>
      <c r="C9986" s="4">
        <v>100</v>
      </c>
      <c r="D9986" s="5">
        <v>502</v>
      </c>
      <c r="E9986" s="4" t="s">
        <v>1523</v>
      </c>
      <c r="F9986" s="4" t="s">
        <v>1523</v>
      </c>
      <c r="G9986" s="4" t="s">
        <v>1089</v>
      </c>
      <c r="H9986" s="30">
        <v>1.7805</v>
      </c>
      <c r="I9986" s="4"/>
      <c r="J9986" s="4" t="s">
        <v>856</v>
      </c>
      <c r="K9986" s="4"/>
      <c r="L9986" s="4"/>
      <c r="M9986" s="4" t="s">
        <v>971</v>
      </c>
      <c r="N9986" s="4" t="s">
        <v>1546</v>
      </c>
    </row>
    <row r="9987" spans="1:14" hidden="1" x14ac:dyDescent="0.3">
      <c r="A9987" s="4" t="s">
        <v>604</v>
      </c>
      <c r="B9987" s="4">
        <v>100</v>
      </c>
      <c r="C9987" s="4">
        <v>100</v>
      </c>
      <c r="D9987" s="5">
        <v>503</v>
      </c>
      <c r="E9987" s="4" t="s">
        <v>1523</v>
      </c>
      <c r="F9987" s="4" t="s">
        <v>1523</v>
      </c>
      <c r="G9987" s="4" t="s">
        <v>1089</v>
      </c>
      <c r="H9987" s="30">
        <v>2</v>
      </c>
      <c r="I9987" s="4"/>
      <c r="J9987" s="4" t="s">
        <v>856</v>
      </c>
      <c r="K9987" s="4"/>
      <c r="L9987" s="4"/>
      <c r="M9987" s="4" t="s">
        <v>971</v>
      </c>
      <c r="N9987" s="4" t="s">
        <v>1546</v>
      </c>
    </row>
    <row r="9988" spans="1:14" hidden="1" x14ac:dyDescent="0.3">
      <c r="A9988" s="4" t="s">
        <v>604</v>
      </c>
      <c r="B9988" s="4">
        <v>100</v>
      </c>
      <c r="C9988" s="4">
        <v>100</v>
      </c>
      <c r="D9988" s="5">
        <v>504</v>
      </c>
      <c r="E9988" s="4" t="s">
        <v>1523</v>
      </c>
      <c r="F9988" s="4" t="s">
        <v>1523</v>
      </c>
      <c r="G9988" s="4" t="s">
        <v>1089</v>
      </c>
      <c r="H9988" s="30">
        <v>2</v>
      </c>
      <c r="I9988" s="4"/>
      <c r="J9988" s="4" t="s">
        <v>856</v>
      </c>
      <c r="K9988" s="4"/>
      <c r="L9988" s="4"/>
      <c r="M9988" s="4" t="s">
        <v>971</v>
      </c>
      <c r="N9988" s="4" t="s">
        <v>1546</v>
      </c>
    </row>
    <row r="9989" spans="1:14" hidden="1" x14ac:dyDescent="0.3">
      <c r="A9989" s="4" t="s">
        <v>604</v>
      </c>
      <c r="B9989" s="4">
        <v>100</v>
      </c>
      <c r="C9989" s="4">
        <v>100</v>
      </c>
      <c r="D9989" s="5">
        <v>505</v>
      </c>
      <c r="E9989" s="4" t="s">
        <v>1523</v>
      </c>
      <c r="F9989" s="4" t="s">
        <v>1523</v>
      </c>
      <c r="G9989" s="4" t="s">
        <v>1089</v>
      </c>
      <c r="H9989" s="30">
        <v>2.0731999999999999</v>
      </c>
      <c r="I9989" s="4"/>
      <c r="J9989" s="4" t="s">
        <v>856</v>
      </c>
      <c r="K9989" s="4"/>
      <c r="L9989" s="4"/>
      <c r="M9989" s="4" t="s">
        <v>971</v>
      </c>
      <c r="N9989" s="4" t="s">
        <v>1546</v>
      </c>
    </row>
    <row r="9990" spans="1:14" hidden="1" x14ac:dyDescent="0.3">
      <c r="A9990" s="4" t="s">
        <v>604</v>
      </c>
      <c r="B9990" s="4">
        <v>100</v>
      </c>
      <c r="C9990" s="4">
        <v>100</v>
      </c>
      <c r="D9990" s="5">
        <v>506</v>
      </c>
      <c r="E9990" s="4" t="s">
        <v>1523</v>
      </c>
      <c r="F9990" s="4" t="s">
        <v>1523</v>
      </c>
      <c r="G9990" s="4" t="s">
        <v>1089</v>
      </c>
      <c r="H9990" s="30">
        <v>1.8536999999999999</v>
      </c>
      <c r="I9990" s="4"/>
      <c r="J9990" s="4" t="s">
        <v>856</v>
      </c>
      <c r="K9990" s="4"/>
      <c r="L9990" s="4"/>
      <c r="M9990" s="4" t="s">
        <v>971</v>
      </c>
      <c r="N9990" s="4" t="s">
        <v>1546</v>
      </c>
    </row>
    <row r="9991" spans="1:14" hidden="1" x14ac:dyDescent="0.3">
      <c r="A9991" s="4" t="s">
        <v>604</v>
      </c>
      <c r="B9991" s="4">
        <v>100</v>
      </c>
      <c r="C9991" s="4">
        <v>100</v>
      </c>
      <c r="D9991" s="5">
        <v>507</v>
      </c>
      <c r="E9991" s="4" t="s">
        <v>1523</v>
      </c>
      <c r="F9991" s="4" t="s">
        <v>1523</v>
      </c>
      <c r="G9991" s="4" t="s">
        <v>1089</v>
      </c>
      <c r="H9991" s="30">
        <v>1.8779999999999999</v>
      </c>
      <c r="I9991" s="4"/>
      <c r="J9991" s="4" t="s">
        <v>856</v>
      </c>
      <c r="K9991" s="4"/>
      <c r="L9991" s="4"/>
      <c r="M9991" s="4" t="s">
        <v>971</v>
      </c>
      <c r="N9991" s="4" t="s">
        <v>1546</v>
      </c>
    </row>
    <row r="9992" spans="1:14" hidden="1" x14ac:dyDescent="0.3">
      <c r="A9992" s="4" t="s">
        <v>604</v>
      </c>
      <c r="B9992" s="4">
        <v>100</v>
      </c>
      <c r="C9992" s="4">
        <v>100</v>
      </c>
      <c r="D9992" s="5">
        <v>508</v>
      </c>
      <c r="E9992" s="4" t="s">
        <v>1523</v>
      </c>
      <c r="F9992" s="4" t="s">
        <v>1523</v>
      </c>
      <c r="G9992" s="4" t="s">
        <v>1089</v>
      </c>
      <c r="H9992" s="30">
        <v>2.0488</v>
      </c>
      <c r="I9992" s="4"/>
      <c r="J9992" s="4" t="s">
        <v>856</v>
      </c>
      <c r="K9992" s="4"/>
      <c r="L9992" s="4"/>
      <c r="M9992" s="4" t="s">
        <v>971</v>
      </c>
      <c r="N9992" s="4" t="s">
        <v>1546</v>
      </c>
    </row>
    <row r="9993" spans="1:14" hidden="1" x14ac:dyDescent="0.3">
      <c r="A9993" s="4" t="s">
        <v>604</v>
      </c>
      <c r="B9993" s="4">
        <v>100</v>
      </c>
      <c r="C9993" s="4">
        <v>100</v>
      </c>
      <c r="D9993" s="5">
        <v>509</v>
      </c>
      <c r="E9993" s="4" t="s">
        <v>1523</v>
      </c>
      <c r="F9993" s="4" t="s">
        <v>1523</v>
      </c>
      <c r="G9993" s="4" t="s">
        <v>1089</v>
      </c>
      <c r="H9993" s="30">
        <v>2</v>
      </c>
      <c r="I9993" s="4"/>
      <c r="J9993" s="4" t="s">
        <v>856</v>
      </c>
      <c r="K9993" s="4"/>
      <c r="L9993" s="4"/>
      <c r="M9993" s="4" t="s">
        <v>971</v>
      </c>
      <c r="N9993" s="4" t="s">
        <v>1546</v>
      </c>
    </row>
    <row r="9994" spans="1:14" hidden="1" x14ac:dyDescent="0.3">
      <c r="A9994" s="4" t="s">
        <v>604</v>
      </c>
      <c r="B9994" s="4">
        <v>100</v>
      </c>
      <c r="C9994" s="4">
        <v>100</v>
      </c>
      <c r="D9994" s="5">
        <v>510</v>
      </c>
      <c r="E9994" s="4" t="s">
        <v>1523</v>
      </c>
      <c r="F9994" s="4" t="s">
        <v>1523</v>
      </c>
      <c r="G9994" s="4" t="s">
        <v>1089</v>
      </c>
      <c r="H9994" s="30">
        <v>1.7561</v>
      </c>
      <c r="I9994" s="4"/>
      <c r="J9994" s="4" t="s">
        <v>856</v>
      </c>
      <c r="K9994" s="4"/>
      <c r="L9994" s="4"/>
      <c r="M9994" s="4" t="s">
        <v>971</v>
      </c>
      <c r="N9994" s="4" t="s">
        <v>1546</v>
      </c>
    </row>
    <row r="9995" spans="1:14" hidden="1" x14ac:dyDescent="0.3">
      <c r="A9995" s="4" t="s">
        <v>604</v>
      </c>
      <c r="B9995" s="4">
        <v>100</v>
      </c>
      <c r="C9995" s="4">
        <v>100</v>
      </c>
      <c r="D9995" s="5">
        <v>511</v>
      </c>
      <c r="E9995" s="4" t="s">
        <v>1523</v>
      </c>
      <c r="F9995" s="4" t="s">
        <v>1523</v>
      </c>
      <c r="G9995" s="4" t="s">
        <v>1089</v>
      </c>
      <c r="H9995" s="30">
        <v>1.4146000000000001</v>
      </c>
      <c r="I9995" s="4"/>
      <c r="J9995" s="4" t="s">
        <v>856</v>
      </c>
      <c r="K9995" s="4"/>
      <c r="L9995" s="4"/>
      <c r="M9995" s="4" t="s">
        <v>971</v>
      </c>
      <c r="N9995" s="4" t="s">
        <v>1546</v>
      </c>
    </row>
    <row r="9996" spans="1:14" hidden="1" x14ac:dyDescent="0.3">
      <c r="A9996" s="4" t="s">
        <v>604</v>
      </c>
      <c r="B9996" s="4">
        <v>100</v>
      </c>
      <c r="C9996" s="4">
        <v>100</v>
      </c>
      <c r="D9996" s="5">
        <v>512</v>
      </c>
      <c r="E9996" s="4" t="s">
        <v>1523</v>
      </c>
      <c r="F9996" s="4" t="s">
        <v>1523</v>
      </c>
      <c r="G9996" s="4" t="s">
        <v>1089</v>
      </c>
      <c r="H9996" s="30">
        <v>1.5853999999999999</v>
      </c>
      <c r="I9996" s="4"/>
      <c r="J9996" s="4" t="s">
        <v>856</v>
      </c>
      <c r="K9996" s="4"/>
      <c r="L9996" s="4"/>
      <c r="M9996" s="4" t="s">
        <v>971</v>
      </c>
      <c r="N9996" s="4" t="s">
        <v>1546</v>
      </c>
    </row>
    <row r="9997" spans="1:14" hidden="1" x14ac:dyDescent="0.3">
      <c r="A9997" s="4" t="s">
        <v>604</v>
      </c>
      <c r="B9997" s="4">
        <v>100</v>
      </c>
      <c r="C9997" s="4">
        <v>100</v>
      </c>
      <c r="D9997" s="5">
        <v>513</v>
      </c>
      <c r="E9997" s="4" t="s">
        <v>1523</v>
      </c>
      <c r="F9997" s="4" t="s">
        <v>1523</v>
      </c>
      <c r="G9997" s="4" t="s">
        <v>1089</v>
      </c>
      <c r="H9997" s="30">
        <v>1.3414999999999999</v>
      </c>
      <c r="I9997" s="4"/>
      <c r="J9997" s="4" t="s">
        <v>856</v>
      </c>
      <c r="K9997" s="4"/>
      <c r="L9997" s="4"/>
      <c r="M9997" s="4" t="s">
        <v>971</v>
      </c>
      <c r="N9997" s="4" t="s">
        <v>1546</v>
      </c>
    </row>
    <row r="9998" spans="1:14" hidden="1" x14ac:dyDescent="0.3">
      <c r="A9998" s="4" t="s">
        <v>604</v>
      </c>
      <c r="B9998" s="4">
        <v>100</v>
      </c>
      <c r="C9998" s="4">
        <v>100</v>
      </c>
      <c r="D9998" s="5">
        <v>514</v>
      </c>
      <c r="E9998" s="4" t="s">
        <v>1523</v>
      </c>
      <c r="F9998" s="4" t="s">
        <v>1523</v>
      </c>
      <c r="G9998" s="4" t="s">
        <v>1089</v>
      </c>
      <c r="H9998" s="30">
        <v>1.6585000000000001</v>
      </c>
      <c r="I9998" s="4"/>
      <c r="J9998" s="4" t="s">
        <v>856</v>
      </c>
      <c r="K9998" s="4"/>
      <c r="L9998" s="4"/>
      <c r="M9998" s="4" t="s">
        <v>971</v>
      </c>
      <c r="N9998" s="4" t="s">
        <v>1546</v>
      </c>
    </row>
    <row r="9999" spans="1:14" hidden="1" x14ac:dyDescent="0.3">
      <c r="A9999" s="4" t="s">
        <v>604</v>
      </c>
      <c r="B9999" s="4">
        <v>100</v>
      </c>
      <c r="C9999" s="4">
        <v>100</v>
      </c>
      <c r="D9999" s="5">
        <v>515</v>
      </c>
      <c r="E9999" s="4" t="s">
        <v>1523</v>
      </c>
      <c r="F9999" s="4" t="s">
        <v>1523</v>
      </c>
      <c r="G9999" s="4" t="s">
        <v>1089</v>
      </c>
      <c r="H9999" s="30">
        <v>1.6829000000000001</v>
      </c>
      <c r="I9999" s="4"/>
      <c r="J9999" s="4" t="s">
        <v>856</v>
      </c>
      <c r="K9999" s="4"/>
      <c r="L9999" s="4"/>
      <c r="M9999" s="4" t="s">
        <v>971</v>
      </c>
      <c r="N9999" s="4" t="s">
        <v>1546</v>
      </c>
    </row>
    <row r="10000" spans="1:14" hidden="1" x14ac:dyDescent="0.3">
      <c r="A10000" s="4" t="s">
        <v>604</v>
      </c>
      <c r="B10000" s="4">
        <v>100</v>
      </c>
      <c r="C10000" s="4">
        <v>100</v>
      </c>
      <c r="D10000" s="5">
        <v>516</v>
      </c>
      <c r="E10000" s="4" t="s">
        <v>1523</v>
      </c>
      <c r="F10000" s="4" t="s">
        <v>1523</v>
      </c>
      <c r="G10000" s="4" t="s">
        <v>1089</v>
      </c>
      <c r="H10000" s="30">
        <v>1.7561</v>
      </c>
      <c r="I10000" s="4"/>
      <c r="J10000" s="4" t="s">
        <v>856</v>
      </c>
      <c r="K10000" s="4"/>
      <c r="L10000" s="4"/>
      <c r="M10000" s="4" t="s">
        <v>971</v>
      </c>
      <c r="N10000" s="4" t="s">
        <v>1546</v>
      </c>
    </row>
    <row r="10001" spans="1:14" hidden="1" x14ac:dyDescent="0.3">
      <c r="A10001" s="4" t="s">
        <v>604</v>
      </c>
      <c r="B10001" s="4">
        <v>100</v>
      </c>
      <c r="C10001" s="4">
        <v>100</v>
      </c>
      <c r="D10001" s="5">
        <v>517</v>
      </c>
      <c r="E10001" s="4" t="s">
        <v>1523</v>
      </c>
      <c r="F10001" s="4" t="s">
        <v>1523</v>
      </c>
      <c r="G10001" s="4" t="s">
        <v>1089</v>
      </c>
      <c r="H10001" s="30">
        <v>1.7805</v>
      </c>
      <c r="I10001" s="4"/>
      <c r="J10001" s="4" t="s">
        <v>856</v>
      </c>
      <c r="K10001" s="4"/>
      <c r="L10001" s="4"/>
      <c r="M10001" s="4" t="s">
        <v>971</v>
      </c>
      <c r="N10001" s="4" t="s">
        <v>1546</v>
      </c>
    </row>
    <row r="10002" spans="1:14" hidden="1" x14ac:dyDescent="0.3">
      <c r="A10002" s="4" t="s">
        <v>604</v>
      </c>
      <c r="B10002" s="4">
        <v>100</v>
      </c>
      <c r="C10002" s="4">
        <v>100</v>
      </c>
      <c r="D10002" s="5">
        <v>518</v>
      </c>
      <c r="E10002" s="4" t="s">
        <v>1523</v>
      </c>
      <c r="F10002" s="4" t="s">
        <v>1523</v>
      </c>
      <c r="G10002" s="4" t="s">
        <v>1089</v>
      </c>
      <c r="H10002" s="30">
        <v>2.2439</v>
      </c>
      <c r="I10002" s="4"/>
      <c r="J10002" s="4" t="s">
        <v>856</v>
      </c>
      <c r="K10002" s="4"/>
      <c r="L10002" s="4"/>
      <c r="M10002" s="4" t="s">
        <v>971</v>
      </c>
      <c r="N10002" s="4" t="s">
        <v>1546</v>
      </c>
    </row>
    <row r="10003" spans="1:14" hidden="1" x14ac:dyDescent="0.3">
      <c r="A10003" s="4" t="s">
        <v>604</v>
      </c>
      <c r="B10003" s="4">
        <v>100</v>
      </c>
      <c r="C10003" s="4">
        <v>100</v>
      </c>
      <c r="D10003" s="5">
        <v>519</v>
      </c>
      <c r="E10003" s="4" t="s">
        <v>1523</v>
      </c>
      <c r="F10003" s="4" t="s">
        <v>1523</v>
      </c>
      <c r="G10003" s="4" t="s">
        <v>1089</v>
      </c>
      <c r="H10003" s="30">
        <v>1.3414999999999999</v>
      </c>
      <c r="I10003" s="4"/>
      <c r="J10003" s="4" t="s">
        <v>856</v>
      </c>
      <c r="K10003" s="4"/>
      <c r="L10003" s="4"/>
      <c r="M10003" s="4" t="s">
        <v>971</v>
      </c>
      <c r="N10003" s="4" t="s">
        <v>1546</v>
      </c>
    </row>
    <row r="10004" spans="1:14" hidden="1" x14ac:dyDescent="0.3">
      <c r="A10004" s="4" t="s">
        <v>604</v>
      </c>
      <c r="B10004" s="4">
        <v>100</v>
      </c>
      <c r="C10004" s="4">
        <v>100</v>
      </c>
      <c r="D10004" s="5">
        <v>520</v>
      </c>
      <c r="E10004" s="4" t="s">
        <v>1523</v>
      </c>
      <c r="F10004" s="4" t="s">
        <v>1523</v>
      </c>
      <c r="G10004" s="4" t="s">
        <v>1089</v>
      </c>
      <c r="H10004" s="30">
        <v>1.6829000000000001</v>
      </c>
      <c r="I10004" s="4"/>
      <c r="J10004" s="4" t="s">
        <v>856</v>
      </c>
      <c r="K10004" s="4"/>
      <c r="L10004" s="4"/>
      <c r="M10004" s="4" t="s">
        <v>971</v>
      </c>
      <c r="N10004" s="4" t="s">
        <v>1546</v>
      </c>
    </row>
    <row r="10005" spans="1:14" hidden="1" x14ac:dyDescent="0.3">
      <c r="A10005" s="4" t="s">
        <v>604</v>
      </c>
      <c r="B10005" s="4">
        <v>100</v>
      </c>
      <c r="C10005" s="4">
        <v>100</v>
      </c>
      <c r="D10005" s="5">
        <v>521</v>
      </c>
      <c r="E10005" s="4" t="s">
        <v>1523</v>
      </c>
      <c r="F10005" s="4" t="s">
        <v>1523</v>
      </c>
      <c r="G10005" s="4" t="s">
        <v>1089</v>
      </c>
      <c r="H10005" s="30">
        <v>2.0244</v>
      </c>
      <c r="I10005" s="4"/>
      <c r="J10005" s="4" t="s">
        <v>856</v>
      </c>
      <c r="K10005" s="4"/>
      <c r="L10005" s="4"/>
      <c r="M10005" s="4" t="s">
        <v>971</v>
      </c>
      <c r="N10005" s="4" t="s">
        <v>1546</v>
      </c>
    </row>
    <row r="10006" spans="1:14" hidden="1" x14ac:dyDescent="0.3">
      <c r="A10006" s="4" t="s">
        <v>604</v>
      </c>
      <c r="B10006" s="4">
        <v>100</v>
      </c>
      <c r="C10006" s="4">
        <v>100</v>
      </c>
      <c r="D10006" s="5">
        <v>522</v>
      </c>
      <c r="E10006" s="4" t="s">
        <v>1523</v>
      </c>
      <c r="F10006" s="4" t="s">
        <v>1523</v>
      </c>
      <c r="G10006" s="4" t="s">
        <v>1089</v>
      </c>
      <c r="H10006" s="30">
        <v>1.4878</v>
      </c>
      <c r="I10006" s="4"/>
      <c r="J10006" s="4" t="s">
        <v>856</v>
      </c>
      <c r="K10006" s="4"/>
      <c r="L10006" s="4"/>
      <c r="M10006" s="4" t="s">
        <v>971</v>
      </c>
      <c r="N10006" s="4" t="s">
        <v>1546</v>
      </c>
    </row>
    <row r="10007" spans="1:14" hidden="1" x14ac:dyDescent="0.3">
      <c r="A10007" s="4" t="s">
        <v>604</v>
      </c>
      <c r="B10007" s="4">
        <v>100</v>
      </c>
      <c r="C10007" s="4">
        <v>100</v>
      </c>
      <c r="D10007" s="5">
        <v>523</v>
      </c>
      <c r="E10007" s="4" t="s">
        <v>1523</v>
      </c>
      <c r="F10007" s="4" t="s">
        <v>1523</v>
      </c>
      <c r="G10007" s="4" t="s">
        <v>1089</v>
      </c>
      <c r="H10007" s="30">
        <v>1.4851000000000001</v>
      </c>
      <c r="I10007" s="4"/>
      <c r="J10007" s="4" t="s">
        <v>856</v>
      </c>
      <c r="K10007" s="4"/>
      <c r="L10007" s="4"/>
      <c r="M10007" s="4" t="s">
        <v>971</v>
      </c>
      <c r="N10007" s="4" t="s">
        <v>1546</v>
      </c>
    </row>
    <row r="10008" spans="1:14" hidden="1" x14ac:dyDescent="0.3">
      <c r="A10008" s="4" t="s">
        <v>604</v>
      </c>
      <c r="B10008" s="4">
        <v>100</v>
      </c>
      <c r="C10008" s="4">
        <v>100</v>
      </c>
      <c r="D10008" s="5">
        <v>524</v>
      </c>
      <c r="E10008" s="4" t="s">
        <v>1523</v>
      </c>
      <c r="F10008" s="4" t="s">
        <v>1523</v>
      </c>
      <c r="G10008" s="4" t="s">
        <v>1089</v>
      </c>
      <c r="H10008" s="30">
        <v>1.4109</v>
      </c>
      <c r="I10008" s="4"/>
      <c r="J10008" s="4" t="s">
        <v>856</v>
      </c>
      <c r="K10008" s="4"/>
      <c r="L10008" s="4"/>
      <c r="M10008" s="4" t="s">
        <v>971</v>
      </c>
      <c r="N10008" s="4" t="s">
        <v>1546</v>
      </c>
    </row>
    <row r="10009" spans="1:14" hidden="1" x14ac:dyDescent="0.3">
      <c r="A10009" s="4" t="s">
        <v>604</v>
      </c>
      <c r="B10009" s="4">
        <v>100</v>
      </c>
      <c r="C10009" s="4">
        <v>100</v>
      </c>
      <c r="D10009" s="5">
        <v>525</v>
      </c>
      <c r="E10009" s="4" t="s">
        <v>1523</v>
      </c>
      <c r="F10009" s="4" t="s">
        <v>1523</v>
      </c>
      <c r="G10009" s="4" t="s">
        <v>1089</v>
      </c>
      <c r="H10009" s="30">
        <v>1.5842000000000001</v>
      </c>
      <c r="I10009" s="4"/>
      <c r="J10009" s="4" t="s">
        <v>856</v>
      </c>
      <c r="K10009" s="4"/>
      <c r="L10009" s="4"/>
      <c r="M10009" s="4" t="s">
        <v>971</v>
      </c>
      <c r="N10009" s="4" t="s">
        <v>1546</v>
      </c>
    </row>
    <row r="10010" spans="1:14" hidden="1" x14ac:dyDescent="0.3">
      <c r="A10010" s="4" t="s">
        <v>604</v>
      </c>
      <c r="B10010" s="4">
        <v>100</v>
      </c>
      <c r="C10010" s="4">
        <v>100</v>
      </c>
      <c r="D10010" s="5">
        <v>526</v>
      </c>
      <c r="E10010" s="4" t="s">
        <v>1523</v>
      </c>
      <c r="F10010" s="4" t="s">
        <v>1523</v>
      </c>
      <c r="G10010" s="4" t="s">
        <v>1089</v>
      </c>
      <c r="H10010" s="30">
        <v>1.5593999999999999</v>
      </c>
      <c r="I10010" s="4"/>
      <c r="J10010" s="4" t="s">
        <v>856</v>
      </c>
      <c r="K10010" s="4"/>
      <c r="L10010" s="4"/>
      <c r="M10010" s="4" t="s">
        <v>971</v>
      </c>
      <c r="N10010" s="4" t="s">
        <v>1546</v>
      </c>
    </row>
    <row r="10011" spans="1:14" hidden="1" x14ac:dyDescent="0.3">
      <c r="A10011" s="4" t="s">
        <v>604</v>
      </c>
      <c r="B10011" s="4">
        <v>100</v>
      </c>
      <c r="C10011" s="4">
        <v>100</v>
      </c>
      <c r="D10011" s="5">
        <v>527</v>
      </c>
      <c r="E10011" s="4" t="s">
        <v>1523</v>
      </c>
      <c r="F10011" s="4" t="s">
        <v>1523</v>
      </c>
      <c r="G10011" s="4" t="s">
        <v>1089</v>
      </c>
      <c r="H10011" s="30">
        <v>1.7822</v>
      </c>
      <c r="I10011" s="4"/>
      <c r="J10011" s="4" t="s">
        <v>856</v>
      </c>
      <c r="K10011" s="4"/>
      <c r="L10011" s="4"/>
      <c r="M10011" s="4" t="s">
        <v>971</v>
      </c>
      <c r="N10011" s="4" t="s">
        <v>1546</v>
      </c>
    </row>
    <row r="10012" spans="1:14" hidden="1" x14ac:dyDescent="0.3">
      <c r="A10012" s="4" t="s">
        <v>604</v>
      </c>
      <c r="B10012" s="4">
        <v>100</v>
      </c>
      <c r="C10012" s="4">
        <v>100</v>
      </c>
      <c r="D10012" s="5">
        <v>528</v>
      </c>
      <c r="E10012" s="4" t="s">
        <v>1523</v>
      </c>
      <c r="F10012" s="4" t="s">
        <v>1523</v>
      </c>
      <c r="G10012" s="4" t="s">
        <v>1089</v>
      </c>
      <c r="H10012" s="30">
        <v>2.1781999999999999</v>
      </c>
      <c r="I10012" s="4"/>
      <c r="J10012" s="4" t="s">
        <v>856</v>
      </c>
      <c r="K10012" s="4"/>
      <c r="L10012" s="4"/>
      <c r="M10012" s="4" t="s">
        <v>971</v>
      </c>
      <c r="N10012" s="4" t="s">
        <v>1546</v>
      </c>
    </row>
    <row r="10013" spans="1:14" hidden="1" x14ac:dyDescent="0.3">
      <c r="A10013" s="4" t="s">
        <v>604</v>
      </c>
      <c r="B10013" s="4">
        <v>100</v>
      </c>
      <c r="C10013" s="4">
        <v>100</v>
      </c>
      <c r="D10013" s="5">
        <v>529</v>
      </c>
      <c r="E10013" s="4" t="s">
        <v>1523</v>
      </c>
      <c r="F10013" s="4" t="s">
        <v>1523</v>
      </c>
      <c r="G10013" s="4" t="s">
        <v>1089</v>
      </c>
      <c r="H10013" s="30">
        <v>2.0545</v>
      </c>
      <c r="I10013" s="4"/>
      <c r="J10013" s="4" t="s">
        <v>856</v>
      </c>
      <c r="K10013" s="4"/>
      <c r="L10013" s="4"/>
      <c r="M10013" s="4" t="s">
        <v>971</v>
      </c>
      <c r="N10013" s="4" t="s">
        <v>1546</v>
      </c>
    </row>
    <row r="10014" spans="1:14" hidden="1" x14ac:dyDescent="0.3">
      <c r="A10014" s="4" t="s">
        <v>604</v>
      </c>
      <c r="B10014" s="4">
        <v>100</v>
      </c>
      <c r="C10014" s="4">
        <v>100</v>
      </c>
      <c r="D10014" s="5">
        <v>530</v>
      </c>
      <c r="E10014" s="4" t="s">
        <v>1523</v>
      </c>
      <c r="F10014" s="4" t="s">
        <v>1523</v>
      </c>
      <c r="G10014" s="4" t="s">
        <v>1089</v>
      </c>
      <c r="H10014" s="30">
        <v>1.7079</v>
      </c>
      <c r="I10014" s="4"/>
      <c r="J10014" s="4" t="s">
        <v>856</v>
      </c>
      <c r="K10014" s="4"/>
      <c r="L10014" s="4"/>
      <c r="M10014" s="4" t="s">
        <v>971</v>
      </c>
      <c r="N10014" s="4" t="s">
        <v>1546</v>
      </c>
    </row>
    <row r="10015" spans="1:14" hidden="1" x14ac:dyDescent="0.3">
      <c r="A10015" s="4" t="s">
        <v>604</v>
      </c>
      <c r="B10015" s="4">
        <v>100</v>
      </c>
      <c r="C10015" s="4">
        <v>100</v>
      </c>
      <c r="D10015" s="5">
        <v>531</v>
      </c>
      <c r="E10015" s="4" t="s">
        <v>1523</v>
      </c>
      <c r="F10015" s="4" t="s">
        <v>1523</v>
      </c>
      <c r="G10015" s="4" t="s">
        <v>1089</v>
      </c>
      <c r="H10015" s="30">
        <v>1.4851000000000001</v>
      </c>
      <c r="I10015" s="4"/>
      <c r="J10015" s="4" t="s">
        <v>856</v>
      </c>
      <c r="K10015" s="4"/>
      <c r="L10015" s="4"/>
      <c r="M10015" s="4" t="s">
        <v>971</v>
      </c>
      <c r="N10015" s="4" t="s">
        <v>1546</v>
      </c>
    </row>
    <row r="10016" spans="1:14" hidden="1" x14ac:dyDescent="0.3">
      <c r="A10016" s="4" t="s">
        <v>604</v>
      </c>
      <c r="B10016" s="4">
        <v>100</v>
      </c>
      <c r="C10016" s="4">
        <v>100</v>
      </c>
      <c r="D10016" s="5">
        <v>532</v>
      </c>
      <c r="E10016" s="4" t="s">
        <v>1523</v>
      </c>
      <c r="F10016" s="4" t="s">
        <v>1523</v>
      </c>
      <c r="G10016" s="4" t="s">
        <v>1089</v>
      </c>
      <c r="H10016" s="30">
        <v>1.5593999999999999</v>
      </c>
      <c r="I10016" s="4"/>
      <c r="J10016" s="4" t="s">
        <v>856</v>
      </c>
      <c r="K10016" s="4"/>
      <c r="L10016" s="4"/>
      <c r="M10016" s="4" t="s">
        <v>971</v>
      </c>
      <c r="N10016" s="4" t="s">
        <v>1546</v>
      </c>
    </row>
    <row r="10017" spans="1:14" hidden="1" x14ac:dyDescent="0.3">
      <c r="A10017" s="4" t="s">
        <v>604</v>
      </c>
      <c r="B10017" s="4">
        <v>100</v>
      </c>
      <c r="C10017" s="4">
        <v>100</v>
      </c>
      <c r="D10017" s="5">
        <v>533</v>
      </c>
      <c r="E10017" s="4" t="s">
        <v>1523</v>
      </c>
      <c r="F10017" s="4" t="s">
        <v>1523</v>
      </c>
      <c r="G10017" s="4" t="s">
        <v>1089</v>
      </c>
      <c r="H10017" s="30">
        <v>1.9307000000000001</v>
      </c>
      <c r="I10017" s="4"/>
      <c r="J10017" s="4" t="s">
        <v>856</v>
      </c>
      <c r="K10017" s="4"/>
      <c r="L10017" s="4"/>
      <c r="M10017" s="4" t="s">
        <v>971</v>
      </c>
      <c r="N10017" s="4" t="s">
        <v>1546</v>
      </c>
    </row>
    <row r="10018" spans="1:14" hidden="1" x14ac:dyDescent="0.3">
      <c r="A10018" s="4" t="s">
        <v>604</v>
      </c>
      <c r="B10018" s="4">
        <v>100</v>
      </c>
      <c r="C10018" s="4">
        <v>100</v>
      </c>
      <c r="D10018" s="5">
        <v>534</v>
      </c>
      <c r="E10018" s="4" t="s">
        <v>1523</v>
      </c>
      <c r="F10018" s="4" t="s">
        <v>1523</v>
      </c>
      <c r="G10018" s="4" t="s">
        <v>1089</v>
      </c>
      <c r="H10018" s="30">
        <v>1.8812</v>
      </c>
      <c r="I10018" s="4"/>
      <c r="J10018" s="4" t="s">
        <v>856</v>
      </c>
      <c r="K10018" s="4"/>
      <c r="L10018" s="4"/>
      <c r="M10018" s="4" t="s">
        <v>971</v>
      </c>
      <c r="N10018" s="4" t="s">
        <v>1546</v>
      </c>
    </row>
    <row r="10019" spans="1:14" hidden="1" x14ac:dyDescent="0.3">
      <c r="A10019" s="4" t="s">
        <v>604</v>
      </c>
      <c r="B10019" s="4">
        <v>100</v>
      </c>
      <c r="C10019" s="4">
        <v>100</v>
      </c>
      <c r="D10019" s="5">
        <v>535</v>
      </c>
      <c r="E10019" s="4" t="s">
        <v>1523</v>
      </c>
      <c r="F10019" s="4" t="s">
        <v>1523</v>
      </c>
      <c r="G10019" s="4" t="s">
        <v>1089</v>
      </c>
      <c r="H10019" s="30">
        <v>1.3613999999999999</v>
      </c>
      <c r="I10019" s="4"/>
      <c r="J10019" s="4" t="s">
        <v>856</v>
      </c>
      <c r="K10019" s="4"/>
      <c r="L10019" s="4"/>
      <c r="M10019" s="4" t="s">
        <v>971</v>
      </c>
      <c r="N10019" s="4" t="s">
        <v>1546</v>
      </c>
    </row>
    <row r="10020" spans="1:14" hidden="1" x14ac:dyDescent="0.3">
      <c r="A10020" s="4" t="s">
        <v>604</v>
      </c>
      <c r="B10020" s="4">
        <v>100</v>
      </c>
      <c r="C10020" s="4">
        <v>100</v>
      </c>
      <c r="D10020" s="5">
        <v>536</v>
      </c>
      <c r="E10020" s="4" t="s">
        <v>1523</v>
      </c>
      <c r="F10020" s="4" t="s">
        <v>1523</v>
      </c>
      <c r="G10020" s="4" t="s">
        <v>1089</v>
      </c>
      <c r="H10020" s="30">
        <v>1.1880999999999999</v>
      </c>
      <c r="I10020" s="4"/>
      <c r="J10020" s="4" t="s">
        <v>856</v>
      </c>
      <c r="K10020" s="4"/>
      <c r="L10020" s="4"/>
      <c r="M10020" s="4" t="s">
        <v>971</v>
      </c>
      <c r="N10020" s="4" t="s">
        <v>1546</v>
      </c>
    </row>
    <row r="10021" spans="1:14" hidden="1" x14ac:dyDescent="0.3">
      <c r="A10021" s="4" t="s">
        <v>604</v>
      </c>
      <c r="B10021" s="4">
        <v>100</v>
      </c>
      <c r="C10021" s="4">
        <v>100</v>
      </c>
      <c r="D10021" s="5">
        <v>537</v>
      </c>
      <c r="E10021" s="4" t="s">
        <v>1523</v>
      </c>
      <c r="F10021" s="4" t="s">
        <v>1523</v>
      </c>
      <c r="G10021" s="4" t="s">
        <v>1089</v>
      </c>
      <c r="H10021" s="30">
        <v>1.1386000000000001</v>
      </c>
      <c r="I10021" s="4"/>
      <c r="J10021" s="4" t="s">
        <v>856</v>
      </c>
      <c r="K10021" s="4"/>
      <c r="L10021" s="4"/>
      <c r="M10021" s="4" t="s">
        <v>971</v>
      </c>
      <c r="N10021" s="4" t="s">
        <v>1546</v>
      </c>
    </row>
    <row r="10022" spans="1:14" hidden="1" x14ac:dyDescent="0.3">
      <c r="A10022" s="4" t="s">
        <v>604</v>
      </c>
      <c r="B10022" s="4">
        <v>100</v>
      </c>
      <c r="C10022" s="4">
        <v>100</v>
      </c>
      <c r="D10022" s="5">
        <v>538</v>
      </c>
      <c r="E10022" s="4" t="s">
        <v>1523</v>
      </c>
      <c r="F10022" s="4" t="s">
        <v>1523</v>
      </c>
      <c r="G10022" s="4" t="s">
        <v>1089</v>
      </c>
      <c r="H10022" s="30">
        <v>1.7822</v>
      </c>
      <c r="I10022" s="4"/>
      <c r="J10022" s="4" t="s">
        <v>856</v>
      </c>
      <c r="K10022" s="4"/>
      <c r="L10022" s="4"/>
      <c r="M10022" s="4" t="s">
        <v>971</v>
      </c>
      <c r="N10022" s="4" t="s">
        <v>1546</v>
      </c>
    </row>
    <row r="10023" spans="1:14" hidden="1" x14ac:dyDescent="0.3">
      <c r="A10023" s="4" t="s">
        <v>604</v>
      </c>
      <c r="B10023" s="4">
        <v>100</v>
      </c>
      <c r="C10023" s="4">
        <v>100</v>
      </c>
      <c r="D10023" s="5">
        <v>539</v>
      </c>
      <c r="E10023" s="4" t="s">
        <v>1523</v>
      </c>
      <c r="F10023" s="4" t="s">
        <v>1523</v>
      </c>
      <c r="G10023" s="4" t="s">
        <v>1089</v>
      </c>
      <c r="H10023" s="30">
        <v>2.1040000000000001</v>
      </c>
      <c r="I10023" s="4"/>
      <c r="J10023" s="4" t="s">
        <v>856</v>
      </c>
      <c r="K10023" s="4"/>
      <c r="L10023" s="4"/>
      <c r="M10023" s="4" t="s">
        <v>971</v>
      </c>
      <c r="N10023" s="4" t="s">
        <v>1546</v>
      </c>
    </row>
    <row r="10024" spans="1:14" hidden="1" x14ac:dyDescent="0.3">
      <c r="A10024" s="4" t="s">
        <v>604</v>
      </c>
      <c r="B10024" s="4">
        <v>100</v>
      </c>
      <c r="C10024" s="4">
        <v>100</v>
      </c>
      <c r="D10024" s="5">
        <v>540</v>
      </c>
      <c r="E10024" s="4" t="s">
        <v>1523</v>
      </c>
      <c r="F10024" s="4" t="s">
        <v>1523</v>
      </c>
      <c r="G10024" s="4" t="s">
        <v>1089</v>
      </c>
      <c r="H10024" s="30">
        <v>2.4009999999999998</v>
      </c>
      <c r="I10024" s="4"/>
      <c r="J10024" s="4" t="s">
        <v>856</v>
      </c>
      <c r="K10024" s="4"/>
      <c r="L10024" s="4"/>
      <c r="M10024" s="4" t="s">
        <v>971</v>
      </c>
      <c r="N10024" s="4" t="s">
        <v>1546</v>
      </c>
    </row>
    <row r="10025" spans="1:14" hidden="1" x14ac:dyDescent="0.3">
      <c r="A10025" s="4" t="s">
        <v>604</v>
      </c>
      <c r="B10025" s="4">
        <v>100</v>
      </c>
      <c r="C10025" s="4">
        <v>100</v>
      </c>
      <c r="D10025" s="5">
        <v>541</v>
      </c>
      <c r="E10025" s="4" t="s">
        <v>1523</v>
      </c>
      <c r="F10025" s="4" t="s">
        <v>1523</v>
      </c>
      <c r="G10025" s="4" t="s">
        <v>1089</v>
      </c>
      <c r="H10025" s="30">
        <v>1.9554</v>
      </c>
      <c r="I10025" s="4"/>
      <c r="J10025" s="4" t="s">
        <v>856</v>
      </c>
      <c r="K10025" s="4"/>
      <c r="L10025" s="4"/>
      <c r="M10025" s="4" t="s">
        <v>971</v>
      </c>
      <c r="N10025" s="4" t="s">
        <v>1546</v>
      </c>
    </row>
    <row r="10026" spans="1:14" hidden="1" x14ac:dyDescent="0.3">
      <c r="A10026" s="4" t="s">
        <v>604</v>
      </c>
      <c r="B10026" s="4">
        <v>100</v>
      </c>
      <c r="C10026" s="4">
        <v>100</v>
      </c>
      <c r="D10026" s="5">
        <v>542</v>
      </c>
      <c r="E10026" s="4" t="s">
        <v>1523</v>
      </c>
      <c r="F10026" s="4" t="s">
        <v>1523</v>
      </c>
      <c r="G10026" s="4" t="s">
        <v>1089</v>
      </c>
      <c r="H10026" s="30">
        <v>2.0545</v>
      </c>
      <c r="I10026" s="4"/>
      <c r="J10026" s="4" t="s">
        <v>856</v>
      </c>
      <c r="K10026" s="4"/>
      <c r="L10026" s="4"/>
      <c r="M10026" s="4" t="s">
        <v>971</v>
      </c>
      <c r="N10026" s="4" t="s">
        <v>1546</v>
      </c>
    </row>
    <row r="10027" spans="1:14" hidden="1" x14ac:dyDescent="0.3">
      <c r="A10027" s="4" t="s">
        <v>604</v>
      </c>
      <c r="B10027" s="4">
        <v>100</v>
      </c>
      <c r="C10027" s="4">
        <v>100</v>
      </c>
      <c r="D10027" s="5">
        <v>543</v>
      </c>
      <c r="E10027" s="4" t="s">
        <v>1523</v>
      </c>
      <c r="F10027" s="4" t="s">
        <v>1523</v>
      </c>
      <c r="G10027" s="4" t="s">
        <v>1089</v>
      </c>
      <c r="H10027" s="30">
        <v>1.1880999999999999</v>
      </c>
      <c r="I10027" s="4"/>
      <c r="J10027" s="4" t="s">
        <v>856</v>
      </c>
      <c r="K10027" s="4"/>
      <c r="L10027" s="4"/>
      <c r="M10027" s="4" t="s">
        <v>971</v>
      </c>
      <c r="N10027" s="4" t="s">
        <v>1546</v>
      </c>
    </row>
    <row r="10028" spans="1:14" hidden="1" x14ac:dyDescent="0.3">
      <c r="A10028" s="4" t="s">
        <v>604</v>
      </c>
      <c r="B10028" s="4">
        <v>100</v>
      </c>
      <c r="C10028" s="4">
        <v>100</v>
      </c>
      <c r="D10028" s="5">
        <v>544</v>
      </c>
      <c r="E10028" s="4" t="s">
        <v>1523</v>
      </c>
      <c r="F10028" s="4" t="s">
        <v>1523</v>
      </c>
      <c r="G10028" s="4" t="s">
        <v>1089</v>
      </c>
      <c r="H10028" s="30">
        <v>1.6584000000000001</v>
      </c>
      <c r="I10028" s="4"/>
      <c r="J10028" s="4" t="s">
        <v>856</v>
      </c>
      <c r="K10028" s="4"/>
      <c r="L10028" s="4"/>
      <c r="M10028" s="4" t="s">
        <v>971</v>
      </c>
      <c r="N10028" s="4" t="s">
        <v>1546</v>
      </c>
    </row>
    <row r="10029" spans="1:14" hidden="1" x14ac:dyDescent="0.3">
      <c r="A10029" s="4" t="s">
        <v>604</v>
      </c>
      <c r="B10029" s="4">
        <v>100</v>
      </c>
      <c r="C10029" s="4">
        <v>100</v>
      </c>
      <c r="D10029" s="5">
        <v>545</v>
      </c>
      <c r="E10029" s="4" t="s">
        <v>1523</v>
      </c>
      <c r="F10029" s="4" t="s">
        <v>1523</v>
      </c>
      <c r="G10029" s="4" t="s">
        <v>1089</v>
      </c>
      <c r="H10029" s="30">
        <v>1.4109</v>
      </c>
      <c r="I10029" s="4"/>
      <c r="J10029" s="4" t="s">
        <v>856</v>
      </c>
      <c r="K10029" s="4"/>
      <c r="L10029" s="4"/>
      <c r="M10029" s="4" t="s">
        <v>971</v>
      </c>
      <c r="N10029" s="4" t="s">
        <v>1546</v>
      </c>
    </row>
    <row r="10030" spans="1:14" hidden="1" x14ac:dyDescent="0.3">
      <c r="A10030" s="4" t="s">
        <v>604</v>
      </c>
      <c r="B10030" s="4">
        <v>100</v>
      </c>
      <c r="C10030" s="4">
        <v>100</v>
      </c>
      <c r="D10030" s="5">
        <v>546</v>
      </c>
      <c r="E10030" s="4" t="s">
        <v>1523</v>
      </c>
      <c r="F10030" s="4" t="s">
        <v>1523</v>
      </c>
      <c r="G10030" s="4" t="s">
        <v>1089</v>
      </c>
      <c r="H10030" s="30">
        <v>1.3366</v>
      </c>
      <c r="I10030" s="4"/>
      <c r="J10030" s="4" t="s">
        <v>856</v>
      </c>
      <c r="K10030" s="4"/>
      <c r="L10030" s="4"/>
      <c r="M10030" s="4" t="s">
        <v>971</v>
      </c>
      <c r="N10030" s="4" t="s">
        <v>1546</v>
      </c>
    </row>
    <row r="10031" spans="1:14" hidden="1" x14ac:dyDescent="0.3">
      <c r="A10031" s="4" t="s">
        <v>604</v>
      </c>
      <c r="B10031" s="4">
        <v>100</v>
      </c>
      <c r="C10031" s="4">
        <v>100</v>
      </c>
      <c r="D10031" s="5">
        <v>547</v>
      </c>
      <c r="E10031" s="4" t="s">
        <v>1523</v>
      </c>
      <c r="F10031" s="4" t="s">
        <v>1523</v>
      </c>
      <c r="G10031" s="4" t="s">
        <v>1089</v>
      </c>
      <c r="H10031" s="30">
        <v>1.0484</v>
      </c>
      <c r="I10031" s="4"/>
      <c r="J10031" s="4" t="s">
        <v>856</v>
      </c>
      <c r="K10031" s="4"/>
      <c r="L10031" s="4"/>
      <c r="M10031" s="4" t="s">
        <v>971</v>
      </c>
      <c r="N10031" s="4" t="s">
        <v>1546</v>
      </c>
    </row>
    <row r="10032" spans="1:14" hidden="1" x14ac:dyDescent="0.3">
      <c r="A10032" s="4" t="s">
        <v>604</v>
      </c>
      <c r="B10032" s="4">
        <v>100</v>
      </c>
      <c r="C10032" s="4">
        <v>100</v>
      </c>
      <c r="D10032" s="5">
        <v>548</v>
      </c>
      <c r="E10032" s="4" t="s">
        <v>1523</v>
      </c>
      <c r="F10032" s="4" t="s">
        <v>1523</v>
      </c>
      <c r="G10032" s="4" t="s">
        <v>1089</v>
      </c>
      <c r="H10032" s="30">
        <v>1.1022000000000001</v>
      </c>
      <c r="I10032" s="4"/>
      <c r="J10032" s="4" t="s">
        <v>856</v>
      </c>
      <c r="K10032" s="4"/>
      <c r="L10032" s="4"/>
      <c r="M10032" s="4" t="s">
        <v>971</v>
      </c>
      <c r="N10032" s="4" t="s">
        <v>1546</v>
      </c>
    </row>
    <row r="10033" spans="1:14" hidden="1" x14ac:dyDescent="0.3">
      <c r="A10033" s="4" t="s">
        <v>604</v>
      </c>
      <c r="B10033" s="4">
        <v>100</v>
      </c>
      <c r="C10033" s="4">
        <v>100</v>
      </c>
      <c r="D10033" s="5">
        <v>549</v>
      </c>
      <c r="E10033" s="4" t="s">
        <v>1523</v>
      </c>
      <c r="F10033" s="4" t="s">
        <v>1523</v>
      </c>
      <c r="G10033" s="4" t="s">
        <v>1089</v>
      </c>
      <c r="H10033" s="30">
        <v>1.1022000000000001</v>
      </c>
      <c r="I10033" s="4"/>
      <c r="J10033" s="4" t="s">
        <v>856</v>
      </c>
      <c r="K10033" s="4"/>
      <c r="L10033" s="4"/>
      <c r="M10033" s="4" t="s">
        <v>971</v>
      </c>
      <c r="N10033" s="4" t="s">
        <v>1546</v>
      </c>
    </row>
    <row r="10034" spans="1:14" hidden="1" x14ac:dyDescent="0.3">
      <c r="A10034" s="4" t="s">
        <v>604</v>
      </c>
      <c r="B10034" s="4">
        <v>100</v>
      </c>
      <c r="C10034" s="4">
        <v>100</v>
      </c>
      <c r="D10034" s="5">
        <v>550</v>
      </c>
      <c r="E10034" s="4" t="s">
        <v>1523</v>
      </c>
      <c r="F10034" s="4" t="s">
        <v>1523</v>
      </c>
      <c r="G10034" s="4" t="s">
        <v>1089</v>
      </c>
      <c r="H10034" s="30">
        <v>1.2634000000000001</v>
      </c>
      <c r="I10034" s="4"/>
      <c r="J10034" s="4" t="s">
        <v>856</v>
      </c>
      <c r="K10034" s="4"/>
      <c r="L10034" s="4"/>
      <c r="M10034" s="4" t="s">
        <v>971</v>
      </c>
      <c r="N10034" s="4" t="s">
        <v>1546</v>
      </c>
    </row>
    <row r="10035" spans="1:14" hidden="1" x14ac:dyDescent="0.3">
      <c r="A10035" s="4" t="s">
        <v>604</v>
      </c>
      <c r="B10035" s="4">
        <v>100</v>
      </c>
      <c r="C10035" s="4">
        <v>100</v>
      </c>
      <c r="D10035" s="5">
        <v>551</v>
      </c>
      <c r="E10035" s="4" t="s">
        <v>1523</v>
      </c>
      <c r="F10035" s="4" t="s">
        <v>1523</v>
      </c>
      <c r="G10035" s="4" t="s">
        <v>1089</v>
      </c>
      <c r="H10035" s="30">
        <v>1.9355</v>
      </c>
      <c r="I10035" s="4"/>
      <c r="J10035" s="4" t="s">
        <v>856</v>
      </c>
      <c r="K10035" s="4"/>
      <c r="L10035" s="4"/>
      <c r="M10035" s="4" t="s">
        <v>971</v>
      </c>
      <c r="N10035" s="4" t="s">
        <v>1546</v>
      </c>
    </row>
    <row r="10036" spans="1:14" hidden="1" x14ac:dyDescent="0.3">
      <c r="A10036" s="4" t="s">
        <v>604</v>
      </c>
      <c r="B10036" s="4">
        <v>100</v>
      </c>
      <c r="C10036" s="4">
        <v>100</v>
      </c>
      <c r="D10036" s="5">
        <v>552</v>
      </c>
      <c r="E10036" s="4" t="s">
        <v>1523</v>
      </c>
      <c r="F10036" s="4" t="s">
        <v>1523</v>
      </c>
      <c r="G10036" s="4" t="s">
        <v>1089</v>
      </c>
      <c r="H10036" s="30">
        <v>1.7742</v>
      </c>
      <c r="I10036" s="4"/>
      <c r="J10036" s="4" t="s">
        <v>856</v>
      </c>
      <c r="K10036" s="4"/>
      <c r="L10036" s="4"/>
      <c r="M10036" s="4" t="s">
        <v>971</v>
      </c>
      <c r="N10036" s="4" t="s">
        <v>1546</v>
      </c>
    </row>
    <row r="10037" spans="1:14" hidden="1" x14ac:dyDescent="0.3">
      <c r="A10037" s="4" t="s">
        <v>604</v>
      </c>
      <c r="B10037" s="4">
        <v>100</v>
      </c>
      <c r="C10037" s="4">
        <v>100</v>
      </c>
      <c r="D10037" s="5">
        <v>553</v>
      </c>
      <c r="E10037" s="4" t="s">
        <v>1523</v>
      </c>
      <c r="F10037" s="4" t="s">
        <v>1523</v>
      </c>
      <c r="G10037" s="4" t="s">
        <v>1089</v>
      </c>
      <c r="H10037" s="30">
        <v>1.5590999999999999</v>
      </c>
      <c r="I10037" s="4"/>
      <c r="J10037" s="4" t="s">
        <v>856</v>
      </c>
      <c r="K10037" s="4"/>
      <c r="L10037" s="4"/>
      <c r="M10037" s="4" t="s">
        <v>971</v>
      </c>
      <c r="N10037" s="4" t="s">
        <v>1546</v>
      </c>
    </row>
    <row r="10038" spans="1:14" hidden="1" x14ac:dyDescent="0.3">
      <c r="A10038" s="4" t="s">
        <v>604</v>
      </c>
      <c r="B10038" s="4">
        <v>100</v>
      </c>
      <c r="C10038" s="4">
        <v>100</v>
      </c>
      <c r="D10038" s="5">
        <v>554</v>
      </c>
      <c r="E10038" s="4" t="s">
        <v>1523</v>
      </c>
      <c r="F10038" s="4" t="s">
        <v>1523</v>
      </c>
      <c r="G10038" s="4" t="s">
        <v>1089</v>
      </c>
      <c r="H10038" s="30">
        <v>1.6397999999999999</v>
      </c>
      <c r="I10038" s="4"/>
      <c r="J10038" s="4" t="s">
        <v>856</v>
      </c>
      <c r="K10038" s="4"/>
      <c r="L10038" s="4"/>
      <c r="M10038" s="4" t="s">
        <v>971</v>
      </c>
      <c r="N10038" s="4" t="s">
        <v>1546</v>
      </c>
    </row>
    <row r="10039" spans="1:14" hidden="1" x14ac:dyDescent="0.3">
      <c r="A10039" s="4" t="s">
        <v>604</v>
      </c>
      <c r="B10039" s="4">
        <v>100</v>
      </c>
      <c r="C10039" s="4">
        <v>100</v>
      </c>
      <c r="D10039" s="5">
        <v>555</v>
      </c>
      <c r="E10039" s="4" t="s">
        <v>1523</v>
      </c>
      <c r="F10039" s="4" t="s">
        <v>1523</v>
      </c>
      <c r="G10039" s="4" t="s">
        <v>1089</v>
      </c>
      <c r="H10039" s="30">
        <v>1.4247000000000001</v>
      </c>
      <c r="I10039" s="4"/>
      <c r="J10039" s="4" t="s">
        <v>856</v>
      </c>
      <c r="K10039" s="4"/>
      <c r="L10039" s="4"/>
      <c r="M10039" s="4" t="s">
        <v>971</v>
      </c>
      <c r="N10039" s="4" t="s">
        <v>1546</v>
      </c>
    </row>
    <row r="10040" spans="1:14" hidden="1" x14ac:dyDescent="0.3">
      <c r="A10040" s="4" t="s">
        <v>604</v>
      </c>
      <c r="B10040" s="4">
        <v>100</v>
      </c>
      <c r="C10040" s="4">
        <v>100</v>
      </c>
      <c r="D10040" s="5">
        <v>556</v>
      </c>
      <c r="E10040" s="4" t="s">
        <v>1523</v>
      </c>
      <c r="F10040" s="4" t="s">
        <v>1523</v>
      </c>
      <c r="G10040" s="4" t="s">
        <v>1089</v>
      </c>
      <c r="H10040" s="30">
        <v>1.8548</v>
      </c>
      <c r="I10040" s="4"/>
      <c r="J10040" s="4" t="s">
        <v>856</v>
      </c>
      <c r="K10040" s="4"/>
      <c r="L10040" s="4"/>
      <c r="M10040" s="4" t="s">
        <v>971</v>
      </c>
      <c r="N10040" s="4" t="s">
        <v>1546</v>
      </c>
    </row>
    <row r="10041" spans="1:14" hidden="1" x14ac:dyDescent="0.3">
      <c r="A10041" s="4" t="s">
        <v>604</v>
      </c>
      <c r="B10041" s="4">
        <v>100</v>
      </c>
      <c r="C10041" s="4">
        <v>100</v>
      </c>
      <c r="D10041" s="5">
        <v>557</v>
      </c>
      <c r="E10041" s="4" t="s">
        <v>1523</v>
      </c>
      <c r="F10041" s="4" t="s">
        <v>1523</v>
      </c>
      <c r="G10041" s="4" t="s">
        <v>1089</v>
      </c>
      <c r="H10041" s="30">
        <v>1.5054000000000001</v>
      </c>
      <c r="I10041" s="4"/>
      <c r="J10041" s="4" t="s">
        <v>856</v>
      </c>
      <c r="K10041" s="4"/>
      <c r="L10041" s="4"/>
      <c r="M10041" s="4" t="s">
        <v>971</v>
      </c>
      <c r="N10041" s="4" t="s">
        <v>1546</v>
      </c>
    </row>
    <row r="10042" spans="1:14" hidden="1" x14ac:dyDescent="0.3">
      <c r="A10042" s="4" t="s">
        <v>604</v>
      </c>
      <c r="B10042" s="4">
        <v>100</v>
      </c>
      <c r="C10042" s="4">
        <v>100</v>
      </c>
      <c r="D10042" s="5">
        <v>558</v>
      </c>
      <c r="E10042" s="4" t="s">
        <v>1523</v>
      </c>
      <c r="F10042" s="4" t="s">
        <v>1523</v>
      </c>
      <c r="G10042" s="4" t="s">
        <v>1089</v>
      </c>
      <c r="H10042" s="30">
        <v>1.4516</v>
      </c>
      <c r="I10042" s="4"/>
      <c r="J10042" s="4" t="s">
        <v>856</v>
      </c>
      <c r="K10042" s="4"/>
      <c r="L10042" s="4"/>
      <c r="M10042" s="4" t="s">
        <v>971</v>
      </c>
      <c r="N10042" s="4" t="s">
        <v>1546</v>
      </c>
    </row>
    <row r="10043" spans="1:14" hidden="1" x14ac:dyDescent="0.3">
      <c r="A10043" s="4" t="s">
        <v>604</v>
      </c>
      <c r="B10043" s="4">
        <v>100</v>
      </c>
      <c r="C10043" s="4">
        <v>100</v>
      </c>
      <c r="D10043" s="5">
        <v>559</v>
      </c>
      <c r="E10043" s="4" t="s">
        <v>1523</v>
      </c>
      <c r="F10043" s="4" t="s">
        <v>1523</v>
      </c>
      <c r="G10043" s="4" t="s">
        <v>1089</v>
      </c>
      <c r="H10043" s="30">
        <v>0.91400000000000003</v>
      </c>
      <c r="I10043" s="4"/>
      <c r="J10043" s="4" t="s">
        <v>856</v>
      </c>
      <c r="K10043" s="4"/>
      <c r="L10043" s="4"/>
      <c r="M10043" s="4" t="s">
        <v>971</v>
      </c>
      <c r="N10043" s="4" t="s">
        <v>1546</v>
      </c>
    </row>
    <row r="10044" spans="1:14" hidden="1" x14ac:dyDescent="0.3">
      <c r="A10044" s="4" t="s">
        <v>604</v>
      </c>
      <c r="B10044" s="4">
        <v>100</v>
      </c>
      <c r="C10044" s="4">
        <v>100</v>
      </c>
      <c r="D10044" s="5">
        <v>560</v>
      </c>
      <c r="E10044" s="4" t="s">
        <v>1523</v>
      </c>
      <c r="F10044" s="4" t="s">
        <v>1523</v>
      </c>
      <c r="G10044" s="4" t="s">
        <v>1089</v>
      </c>
      <c r="H10044" s="30">
        <v>1.3441000000000001</v>
      </c>
      <c r="I10044" s="4"/>
      <c r="J10044" s="4" t="s">
        <v>856</v>
      </c>
      <c r="K10044" s="4"/>
      <c r="L10044" s="4"/>
      <c r="M10044" s="4" t="s">
        <v>971</v>
      </c>
      <c r="N10044" s="4" t="s">
        <v>1546</v>
      </c>
    </row>
    <row r="10045" spans="1:14" hidden="1" x14ac:dyDescent="0.3">
      <c r="A10045" s="4" t="s">
        <v>604</v>
      </c>
      <c r="B10045" s="4">
        <v>100</v>
      </c>
      <c r="C10045" s="4">
        <v>100</v>
      </c>
      <c r="D10045" s="5">
        <v>561</v>
      </c>
      <c r="E10045" s="4" t="s">
        <v>1523</v>
      </c>
      <c r="F10045" s="4" t="s">
        <v>1523</v>
      </c>
      <c r="G10045" s="4" t="s">
        <v>1089</v>
      </c>
      <c r="H10045" s="30">
        <v>1.2903</v>
      </c>
      <c r="I10045" s="4"/>
      <c r="J10045" s="4" t="s">
        <v>856</v>
      </c>
      <c r="K10045" s="4"/>
      <c r="L10045" s="4"/>
      <c r="M10045" s="4" t="s">
        <v>971</v>
      </c>
      <c r="N10045" s="4" t="s">
        <v>1546</v>
      </c>
    </row>
    <row r="10046" spans="1:14" hidden="1" x14ac:dyDescent="0.3">
      <c r="A10046" s="4" t="s">
        <v>604</v>
      </c>
      <c r="B10046" s="4">
        <v>100</v>
      </c>
      <c r="C10046" s="4">
        <v>100</v>
      </c>
      <c r="D10046" s="5">
        <v>562</v>
      </c>
      <c r="E10046" s="4" t="s">
        <v>1523</v>
      </c>
      <c r="F10046" s="4" t="s">
        <v>1523</v>
      </c>
      <c r="G10046" s="4" t="s">
        <v>1089</v>
      </c>
      <c r="H10046" s="30">
        <v>1.129</v>
      </c>
      <c r="I10046" s="4"/>
      <c r="J10046" s="4" t="s">
        <v>856</v>
      </c>
      <c r="K10046" s="4"/>
      <c r="L10046" s="4"/>
      <c r="M10046" s="4" t="s">
        <v>971</v>
      </c>
      <c r="N10046" s="4" t="s">
        <v>1546</v>
      </c>
    </row>
    <row r="10047" spans="1:14" hidden="1" x14ac:dyDescent="0.3">
      <c r="A10047" s="4" t="s">
        <v>604</v>
      </c>
      <c r="B10047" s="4">
        <v>100</v>
      </c>
      <c r="C10047" s="4">
        <v>100</v>
      </c>
      <c r="D10047" s="5">
        <v>563</v>
      </c>
      <c r="E10047" s="4" t="s">
        <v>1523</v>
      </c>
      <c r="F10047" s="4" t="s">
        <v>1523</v>
      </c>
      <c r="G10047" s="4" t="s">
        <v>1089</v>
      </c>
      <c r="H10047" s="30">
        <v>1.7742</v>
      </c>
      <c r="I10047" s="4"/>
      <c r="J10047" s="4" t="s">
        <v>856</v>
      </c>
      <c r="K10047" s="4"/>
      <c r="L10047" s="4"/>
      <c r="M10047" s="4" t="s">
        <v>971</v>
      </c>
      <c r="N10047" s="4" t="s">
        <v>1546</v>
      </c>
    </row>
    <row r="10048" spans="1:14" hidden="1" x14ac:dyDescent="0.3">
      <c r="A10048" s="4" t="s">
        <v>604</v>
      </c>
      <c r="B10048" s="4">
        <v>100</v>
      </c>
      <c r="C10048" s="4">
        <v>100</v>
      </c>
      <c r="D10048" s="5">
        <v>564</v>
      </c>
      <c r="E10048" s="4" t="s">
        <v>1523</v>
      </c>
      <c r="F10048" s="4" t="s">
        <v>1523</v>
      </c>
      <c r="G10048" s="4" t="s">
        <v>1089</v>
      </c>
      <c r="H10048" s="30">
        <v>1.3977999999999999</v>
      </c>
      <c r="I10048" s="4"/>
      <c r="J10048" s="4" t="s">
        <v>856</v>
      </c>
      <c r="K10048" s="4"/>
      <c r="L10048" s="4"/>
      <c r="M10048" s="4" t="s">
        <v>971</v>
      </c>
      <c r="N10048" s="4" t="s">
        <v>1546</v>
      </c>
    </row>
    <row r="10049" spans="1:14" hidden="1" x14ac:dyDescent="0.3">
      <c r="A10049" s="4" t="s">
        <v>604</v>
      </c>
      <c r="B10049" s="4">
        <v>100</v>
      </c>
      <c r="C10049" s="4">
        <v>100</v>
      </c>
      <c r="D10049" s="5">
        <v>565</v>
      </c>
      <c r="E10049" s="4" t="s">
        <v>1523</v>
      </c>
      <c r="F10049" s="4" t="s">
        <v>1523</v>
      </c>
      <c r="G10049" s="4" t="s">
        <v>1089</v>
      </c>
      <c r="H10049" s="30">
        <v>1.4516</v>
      </c>
      <c r="I10049" s="4"/>
      <c r="J10049" s="4" t="s">
        <v>856</v>
      </c>
      <c r="K10049" s="4"/>
      <c r="L10049" s="4"/>
      <c r="M10049" s="4" t="s">
        <v>971</v>
      </c>
      <c r="N10049" s="4" t="s">
        <v>1546</v>
      </c>
    </row>
    <row r="10050" spans="1:14" hidden="1" x14ac:dyDescent="0.3">
      <c r="A10050" s="4" t="s">
        <v>604</v>
      </c>
      <c r="B10050" s="4">
        <v>100</v>
      </c>
      <c r="C10050" s="4">
        <v>100</v>
      </c>
      <c r="D10050" s="5">
        <v>566</v>
      </c>
      <c r="E10050" s="4" t="s">
        <v>1523</v>
      </c>
      <c r="F10050" s="4" t="s">
        <v>1523</v>
      </c>
      <c r="G10050" s="4" t="s">
        <v>1089</v>
      </c>
      <c r="H10050" s="30">
        <v>1.7473000000000001</v>
      </c>
      <c r="I10050" s="4"/>
      <c r="J10050" s="4" t="s">
        <v>856</v>
      </c>
      <c r="K10050" s="4"/>
      <c r="L10050" s="4"/>
      <c r="M10050" s="4" t="s">
        <v>971</v>
      </c>
      <c r="N10050" s="4" t="s">
        <v>1546</v>
      </c>
    </row>
    <row r="10051" spans="1:14" hidden="1" x14ac:dyDescent="0.3">
      <c r="A10051" s="4" t="s">
        <v>604</v>
      </c>
      <c r="B10051" s="4">
        <v>100</v>
      </c>
      <c r="C10051" s="4">
        <v>100</v>
      </c>
      <c r="D10051" s="5">
        <v>567</v>
      </c>
      <c r="E10051" s="4" t="s">
        <v>1523</v>
      </c>
      <c r="F10051" s="4" t="s">
        <v>1523</v>
      </c>
      <c r="G10051" s="4" t="s">
        <v>1089</v>
      </c>
      <c r="H10051" s="30">
        <v>1.3441000000000001</v>
      </c>
      <c r="I10051" s="4"/>
      <c r="J10051" s="4" t="s">
        <v>856</v>
      </c>
      <c r="K10051" s="4"/>
      <c r="L10051" s="4"/>
      <c r="M10051" s="4" t="s">
        <v>971</v>
      </c>
      <c r="N10051" s="4" t="s">
        <v>1546</v>
      </c>
    </row>
    <row r="10052" spans="1:14" hidden="1" x14ac:dyDescent="0.3">
      <c r="A10052" s="4" t="s">
        <v>604</v>
      </c>
      <c r="B10052" s="4">
        <v>100</v>
      </c>
      <c r="C10052" s="4">
        <v>100</v>
      </c>
      <c r="D10052" s="5">
        <v>568</v>
      </c>
      <c r="E10052" s="4" t="s">
        <v>1523</v>
      </c>
      <c r="F10052" s="4" t="s">
        <v>1523</v>
      </c>
      <c r="G10052" s="4" t="s">
        <v>1089</v>
      </c>
      <c r="H10052" s="30">
        <v>1.9086000000000001</v>
      </c>
      <c r="I10052" s="4"/>
      <c r="J10052" s="4" t="s">
        <v>856</v>
      </c>
      <c r="K10052" s="4"/>
      <c r="L10052" s="4"/>
      <c r="M10052" s="4" t="s">
        <v>971</v>
      </c>
      <c r="N10052" s="4" t="s">
        <v>1546</v>
      </c>
    </row>
    <row r="10053" spans="1:14" hidden="1" x14ac:dyDescent="0.3">
      <c r="A10053" s="4" t="s">
        <v>604</v>
      </c>
      <c r="B10053" s="4">
        <v>100</v>
      </c>
      <c r="C10053" s="4">
        <v>100</v>
      </c>
      <c r="D10053" s="5">
        <v>569</v>
      </c>
      <c r="E10053" s="4" t="s">
        <v>1523</v>
      </c>
      <c r="F10053" s="4" t="s">
        <v>1523</v>
      </c>
      <c r="G10053" s="4" t="s">
        <v>1089</v>
      </c>
      <c r="H10053" s="30">
        <v>1.4784999999999999</v>
      </c>
      <c r="I10053" s="4"/>
      <c r="J10053" s="4" t="s">
        <v>856</v>
      </c>
      <c r="K10053" s="4"/>
      <c r="L10053" s="4"/>
      <c r="M10053" s="4" t="s">
        <v>971</v>
      </c>
      <c r="N10053" s="4" t="s">
        <v>1546</v>
      </c>
    </row>
    <row r="10054" spans="1:14" hidden="1" x14ac:dyDescent="0.3">
      <c r="A10054" s="4" t="s">
        <v>604</v>
      </c>
      <c r="B10054" s="4">
        <v>100</v>
      </c>
      <c r="C10054" s="4">
        <v>100</v>
      </c>
      <c r="D10054" s="5">
        <v>570</v>
      </c>
      <c r="E10054" s="4" t="s">
        <v>1523</v>
      </c>
      <c r="F10054" s="4" t="s">
        <v>1523</v>
      </c>
      <c r="G10054" s="4" t="s">
        <v>1089</v>
      </c>
      <c r="H10054" s="30">
        <v>1.1828000000000001</v>
      </c>
      <c r="I10054" s="4"/>
      <c r="J10054" s="4" t="s">
        <v>856</v>
      </c>
      <c r="K10054" s="4"/>
      <c r="L10054" s="4"/>
      <c r="M10054" s="4" t="s">
        <v>971</v>
      </c>
      <c r="N10054" s="4" t="s">
        <v>1546</v>
      </c>
    </row>
    <row r="10055" spans="1:14" hidden="1" x14ac:dyDescent="0.3">
      <c r="A10055" s="4" t="s">
        <v>604</v>
      </c>
      <c r="B10055" s="4">
        <v>100</v>
      </c>
      <c r="C10055" s="4">
        <v>100</v>
      </c>
      <c r="D10055" s="5">
        <v>571</v>
      </c>
      <c r="E10055" s="4" t="s">
        <v>1523</v>
      </c>
      <c r="F10055" s="4" t="s">
        <v>1523</v>
      </c>
      <c r="G10055" s="4" t="s">
        <v>1089</v>
      </c>
      <c r="H10055" s="30">
        <v>1.3574999999999999</v>
      </c>
      <c r="I10055" s="4"/>
      <c r="J10055" s="4" t="s">
        <v>856</v>
      </c>
      <c r="K10055" s="4"/>
      <c r="L10055" s="4"/>
      <c r="M10055" s="4" t="s">
        <v>971</v>
      </c>
      <c r="N10055" s="4" t="s">
        <v>1546</v>
      </c>
    </row>
    <row r="10056" spans="1:14" hidden="1" x14ac:dyDescent="0.3">
      <c r="A10056" s="4" t="s">
        <v>604</v>
      </c>
      <c r="B10056" s="4">
        <v>100</v>
      </c>
      <c r="C10056" s="4">
        <v>100</v>
      </c>
      <c r="D10056" s="5">
        <v>572</v>
      </c>
      <c r="E10056" s="4" t="s">
        <v>1523</v>
      </c>
      <c r="F10056" s="4" t="s">
        <v>1523</v>
      </c>
      <c r="G10056" s="4" t="s">
        <v>1089</v>
      </c>
      <c r="H10056" s="30">
        <v>1.1155999999999999</v>
      </c>
      <c r="I10056" s="4"/>
      <c r="J10056" s="4" t="s">
        <v>856</v>
      </c>
      <c r="K10056" s="4"/>
      <c r="L10056" s="4"/>
      <c r="M10056" s="4" t="s">
        <v>971</v>
      </c>
      <c r="N10056" s="4" t="s">
        <v>1546</v>
      </c>
    </row>
    <row r="10057" spans="1:14" hidden="1" x14ac:dyDescent="0.3">
      <c r="A10057" s="4" t="s">
        <v>604</v>
      </c>
      <c r="B10057" s="4">
        <v>100</v>
      </c>
      <c r="C10057" s="4">
        <v>100</v>
      </c>
      <c r="D10057" s="5">
        <v>573</v>
      </c>
      <c r="E10057" s="4" t="s">
        <v>1523</v>
      </c>
      <c r="F10057" s="4" t="s">
        <v>1523</v>
      </c>
      <c r="G10057" s="4" t="s">
        <v>1089</v>
      </c>
      <c r="H10057" s="30">
        <v>0.87370000000000003</v>
      </c>
      <c r="I10057" s="4"/>
      <c r="J10057" s="4" t="s">
        <v>856</v>
      </c>
      <c r="K10057" s="4"/>
      <c r="L10057" s="4"/>
      <c r="M10057" s="4" t="s">
        <v>971</v>
      </c>
      <c r="N10057" s="4" t="s">
        <v>1546</v>
      </c>
    </row>
    <row r="10058" spans="1:14" hidden="1" x14ac:dyDescent="0.3">
      <c r="A10058" s="4" t="s">
        <v>604</v>
      </c>
      <c r="B10058" s="4">
        <v>100</v>
      </c>
      <c r="C10058" s="4">
        <v>100</v>
      </c>
      <c r="D10058" s="5">
        <v>574</v>
      </c>
      <c r="E10058" s="4" t="s">
        <v>1523</v>
      </c>
      <c r="F10058" s="4" t="s">
        <v>1523</v>
      </c>
      <c r="G10058" s="4" t="s">
        <v>1089</v>
      </c>
      <c r="H10058" s="30">
        <v>1.1425000000000001</v>
      </c>
      <c r="I10058" s="4"/>
      <c r="J10058" s="4" t="s">
        <v>856</v>
      </c>
      <c r="K10058" s="4"/>
      <c r="L10058" s="4"/>
      <c r="M10058" s="4" t="s">
        <v>971</v>
      </c>
      <c r="N10058" s="4" t="s">
        <v>1546</v>
      </c>
    </row>
    <row r="10059" spans="1:14" hidden="1" x14ac:dyDescent="0.3">
      <c r="A10059" s="4" t="s">
        <v>604</v>
      </c>
      <c r="B10059" s="4">
        <v>100</v>
      </c>
      <c r="C10059" s="4">
        <v>100</v>
      </c>
      <c r="D10059" s="5">
        <v>575</v>
      </c>
      <c r="E10059" s="4" t="s">
        <v>1523</v>
      </c>
      <c r="F10059" s="4" t="s">
        <v>1523</v>
      </c>
      <c r="G10059" s="4" t="s">
        <v>1089</v>
      </c>
      <c r="H10059" s="30">
        <v>0.57799999999999996</v>
      </c>
      <c r="I10059" s="4"/>
      <c r="J10059" s="4" t="s">
        <v>856</v>
      </c>
      <c r="K10059" s="4"/>
      <c r="L10059" s="4"/>
      <c r="M10059" s="4" t="s">
        <v>971</v>
      </c>
      <c r="N10059" s="4" t="s">
        <v>1546</v>
      </c>
    </row>
    <row r="10060" spans="1:14" hidden="1" x14ac:dyDescent="0.3">
      <c r="A10060" s="4" t="s">
        <v>604</v>
      </c>
      <c r="B10060" s="4">
        <v>100</v>
      </c>
      <c r="C10060" s="4">
        <v>100</v>
      </c>
      <c r="D10060" s="5">
        <v>576</v>
      </c>
      <c r="E10060" s="4" t="s">
        <v>1523</v>
      </c>
      <c r="F10060" s="4" t="s">
        <v>1523</v>
      </c>
      <c r="G10060" s="4" t="s">
        <v>1089</v>
      </c>
      <c r="H10060" s="30">
        <v>1.2231000000000001</v>
      </c>
      <c r="I10060" s="4"/>
      <c r="J10060" s="4" t="s">
        <v>856</v>
      </c>
      <c r="K10060" s="4"/>
      <c r="L10060" s="4"/>
      <c r="M10060" s="4" t="s">
        <v>971</v>
      </c>
      <c r="N10060" s="4" t="s">
        <v>1546</v>
      </c>
    </row>
    <row r="10061" spans="1:14" hidden="1" x14ac:dyDescent="0.3">
      <c r="A10061" s="4" t="s">
        <v>604</v>
      </c>
      <c r="B10061" s="4">
        <v>100</v>
      </c>
      <c r="C10061" s="4">
        <v>100</v>
      </c>
      <c r="D10061" s="5">
        <v>577</v>
      </c>
      <c r="E10061" s="4" t="s">
        <v>1523</v>
      </c>
      <c r="F10061" s="4" t="s">
        <v>1523</v>
      </c>
      <c r="G10061" s="4" t="s">
        <v>1089</v>
      </c>
      <c r="H10061" s="30">
        <v>1.1425000000000001</v>
      </c>
      <c r="I10061" s="4"/>
      <c r="J10061" s="4" t="s">
        <v>856</v>
      </c>
      <c r="K10061" s="4"/>
      <c r="L10061" s="4"/>
      <c r="M10061" s="4" t="s">
        <v>971</v>
      </c>
      <c r="N10061" s="4" t="s">
        <v>1546</v>
      </c>
    </row>
    <row r="10062" spans="1:14" hidden="1" x14ac:dyDescent="0.3">
      <c r="A10062" s="4" t="s">
        <v>604</v>
      </c>
      <c r="B10062" s="4">
        <v>100</v>
      </c>
      <c r="C10062" s="4">
        <v>100</v>
      </c>
      <c r="D10062" s="5">
        <v>578</v>
      </c>
      <c r="E10062" s="4" t="s">
        <v>1523</v>
      </c>
      <c r="F10062" s="4" t="s">
        <v>1523</v>
      </c>
      <c r="G10062" s="4" t="s">
        <v>1089</v>
      </c>
      <c r="H10062" s="30">
        <v>1.0081</v>
      </c>
      <c r="I10062" s="4"/>
      <c r="J10062" s="4" t="s">
        <v>856</v>
      </c>
      <c r="K10062" s="4"/>
      <c r="L10062" s="4"/>
      <c r="M10062" s="4" t="s">
        <v>971</v>
      </c>
      <c r="N10062" s="4" t="s">
        <v>1546</v>
      </c>
    </row>
    <row r="10063" spans="1:14" hidden="1" x14ac:dyDescent="0.3">
      <c r="A10063" s="4" t="s">
        <v>604</v>
      </c>
      <c r="B10063" s="4">
        <v>100</v>
      </c>
      <c r="C10063" s="4">
        <v>100</v>
      </c>
      <c r="D10063" s="5">
        <v>579</v>
      </c>
      <c r="E10063" s="4" t="s">
        <v>1523</v>
      </c>
      <c r="F10063" s="4" t="s">
        <v>1523</v>
      </c>
      <c r="G10063" s="4" t="s">
        <v>1089</v>
      </c>
      <c r="H10063" s="30">
        <v>0.98119999999999996</v>
      </c>
      <c r="I10063" s="4"/>
      <c r="J10063" s="4" t="s">
        <v>856</v>
      </c>
      <c r="K10063" s="4"/>
      <c r="L10063" s="4"/>
      <c r="M10063" s="4" t="s">
        <v>971</v>
      </c>
      <c r="N10063" s="4" t="s">
        <v>1546</v>
      </c>
    </row>
    <row r="10064" spans="1:14" hidden="1" x14ac:dyDescent="0.3">
      <c r="A10064" s="4" t="s">
        <v>604</v>
      </c>
      <c r="B10064" s="4">
        <v>100</v>
      </c>
      <c r="C10064" s="4">
        <v>100</v>
      </c>
      <c r="D10064" s="5">
        <v>580</v>
      </c>
      <c r="E10064" s="4" t="s">
        <v>1523</v>
      </c>
      <c r="F10064" s="4" t="s">
        <v>1523</v>
      </c>
      <c r="G10064" s="4" t="s">
        <v>1089</v>
      </c>
      <c r="H10064" s="30">
        <v>2.1371000000000002</v>
      </c>
      <c r="I10064" s="4"/>
      <c r="J10064" s="4" t="s">
        <v>856</v>
      </c>
      <c r="K10064" s="4"/>
      <c r="L10064" s="4"/>
      <c r="M10064" s="4" t="s">
        <v>971</v>
      </c>
      <c r="N10064" s="4" t="s">
        <v>1546</v>
      </c>
    </row>
    <row r="10065" spans="1:14" hidden="1" x14ac:dyDescent="0.3">
      <c r="A10065" s="4" t="s">
        <v>604</v>
      </c>
      <c r="B10065" s="4">
        <v>100</v>
      </c>
      <c r="C10065" s="4">
        <v>100</v>
      </c>
      <c r="D10065" s="5">
        <v>581</v>
      </c>
      <c r="E10065" s="4" t="s">
        <v>1523</v>
      </c>
      <c r="F10065" s="4" t="s">
        <v>1523</v>
      </c>
      <c r="G10065" s="4" t="s">
        <v>1089</v>
      </c>
      <c r="H10065" s="30">
        <v>0.81989999999999996</v>
      </c>
      <c r="I10065" s="4"/>
      <c r="J10065" s="4" t="s">
        <v>856</v>
      </c>
      <c r="K10065" s="4"/>
      <c r="L10065" s="4"/>
      <c r="M10065" s="4" t="s">
        <v>971</v>
      </c>
      <c r="N10065" s="4" t="s">
        <v>1546</v>
      </c>
    </row>
    <row r="10066" spans="1:14" hidden="1" x14ac:dyDescent="0.3">
      <c r="A10066" s="4" t="s">
        <v>604</v>
      </c>
      <c r="B10066" s="4">
        <v>100</v>
      </c>
      <c r="C10066" s="4">
        <v>100</v>
      </c>
      <c r="D10066" s="5">
        <v>582</v>
      </c>
      <c r="E10066" s="4" t="s">
        <v>1523</v>
      </c>
      <c r="F10066" s="4" t="s">
        <v>1523</v>
      </c>
      <c r="G10066" s="4" t="s">
        <v>1089</v>
      </c>
      <c r="H10066" s="30">
        <v>0.95430000000000004</v>
      </c>
      <c r="I10066" s="4"/>
      <c r="J10066" s="4" t="s">
        <v>856</v>
      </c>
      <c r="K10066" s="4"/>
      <c r="L10066" s="4"/>
      <c r="M10066" s="4" t="s">
        <v>971</v>
      </c>
      <c r="N10066" s="4" t="s">
        <v>1546</v>
      </c>
    </row>
    <row r="10067" spans="1:14" hidden="1" x14ac:dyDescent="0.3">
      <c r="A10067" s="4" t="s">
        <v>604</v>
      </c>
      <c r="B10067" s="4">
        <v>100</v>
      </c>
      <c r="C10067" s="4">
        <v>100</v>
      </c>
      <c r="D10067" s="5">
        <v>583</v>
      </c>
      <c r="E10067" s="4" t="s">
        <v>1523</v>
      </c>
      <c r="F10067" s="4" t="s">
        <v>1523</v>
      </c>
      <c r="G10067" s="4" t="s">
        <v>1089</v>
      </c>
      <c r="H10067" s="30">
        <v>1.25</v>
      </c>
      <c r="I10067" s="4"/>
      <c r="J10067" s="4" t="s">
        <v>856</v>
      </c>
      <c r="K10067" s="4"/>
      <c r="L10067" s="4"/>
      <c r="M10067" s="4" t="s">
        <v>971</v>
      </c>
      <c r="N10067" s="4" t="s">
        <v>1546</v>
      </c>
    </row>
    <row r="10068" spans="1:14" hidden="1" x14ac:dyDescent="0.3">
      <c r="A10068" s="4" t="s">
        <v>604</v>
      </c>
      <c r="B10068" s="4">
        <v>100</v>
      </c>
      <c r="C10068" s="4">
        <v>100</v>
      </c>
      <c r="D10068" s="5">
        <v>584</v>
      </c>
      <c r="E10068" s="4" t="s">
        <v>1523</v>
      </c>
      <c r="F10068" s="4" t="s">
        <v>1523</v>
      </c>
      <c r="G10068" s="4" t="s">
        <v>1089</v>
      </c>
      <c r="H10068" s="30">
        <v>1.0081</v>
      </c>
      <c r="I10068" s="4"/>
      <c r="J10068" s="4" t="s">
        <v>856</v>
      </c>
      <c r="K10068" s="4"/>
      <c r="L10068" s="4"/>
      <c r="M10068" s="4" t="s">
        <v>971</v>
      </c>
      <c r="N10068" s="4" t="s">
        <v>1546</v>
      </c>
    </row>
    <row r="10069" spans="1:14" hidden="1" x14ac:dyDescent="0.3">
      <c r="A10069" s="4" t="s">
        <v>604</v>
      </c>
      <c r="B10069" s="4">
        <v>100</v>
      </c>
      <c r="C10069" s="4">
        <v>100</v>
      </c>
      <c r="D10069" s="5">
        <v>585</v>
      </c>
      <c r="E10069" s="4" t="s">
        <v>1523</v>
      </c>
      <c r="F10069" s="4" t="s">
        <v>1523</v>
      </c>
      <c r="G10069" s="4" t="s">
        <v>1089</v>
      </c>
      <c r="H10069" s="30">
        <v>0.65859999999999996</v>
      </c>
      <c r="I10069" s="4"/>
      <c r="J10069" s="4" t="s">
        <v>856</v>
      </c>
      <c r="K10069" s="4"/>
      <c r="L10069" s="4"/>
      <c r="M10069" s="4" t="s">
        <v>971</v>
      </c>
      <c r="N10069" s="4" t="s">
        <v>1546</v>
      </c>
    </row>
    <row r="10070" spans="1:14" hidden="1" x14ac:dyDescent="0.3">
      <c r="A10070" s="4" t="s">
        <v>604</v>
      </c>
      <c r="B10070" s="4">
        <v>100</v>
      </c>
      <c r="C10070" s="4">
        <v>100</v>
      </c>
      <c r="D10070" s="5">
        <v>586</v>
      </c>
      <c r="E10070" s="4" t="s">
        <v>1523</v>
      </c>
      <c r="F10070" s="4" t="s">
        <v>1523</v>
      </c>
      <c r="G10070" s="4" t="s">
        <v>1089</v>
      </c>
      <c r="H10070" s="30">
        <v>0.71240000000000003</v>
      </c>
      <c r="I10070" s="4"/>
      <c r="J10070" s="4" t="s">
        <v>856</v>
      </c>
      <c r="K10070" s="4"/>
      <c r="L10070" s="4"/>
      <c r="M10070" s="4" t="s">
        <v>971</v>
      </c>
      <c r="N10070" s="4" t="s">
        <v>1546</v>
      </c>
    </row>
    <row r="10071" spans="1:14" hidden="1" x14ac:dyDescent="0.3">
      <c r="A10071" s="4" t="s">
        <v>604</v>
      </c>
      <c r="B10071" s="4">
        <v>100</v>
      </c>
      <c r="C10071" s="4">
        <v>100</v>
      </c>
      <c r="D10071" s="5">
        <v>587</v>
      </c>
      <c r="E10071" s="4" t="s">
        <v>1523</v>
      </c>
      <c r="F10071" s="4" t="s">
        <v>1523</v>
      </c>
      <c r="G10071" s="4" t="s">
        <v>1089</v>
      </c>
      <c r="H10071" s="30">
        <v>0.9274</v>
      </c>
      <c r="I10071" s="4"/>
      <c r="J10071" s="4" t="s">
        <v>856</v>
      </c>
      <c r="K10071" s="4"/>
      <c r="L10071" s="4"/>
      <c r="M10071" s="4" t="s">
        <v>971</v>
      </c>
      <c r="N10071" s="4" t="s">
        <v>1546</v>
      </c>
    </row>
    <row r="10072" spans="1:14" hidden="1" x14ac:dyDescent="0.3">
      <c r="A10072" s="4" t="s">
        <v>604</v>
      </c>
      <c r="B10072" s="4">
        <v>100</v>
      </c>
      <c r="C10072" s="4">
        <v>100</v>
      </c>
      <c r="D10072" s="5">
        <v>588</v>
      </c>
      <c r="E10072" s="4" t="s">
        <v>1523</v>
      </c>
      <c r="F10072" s="4" t="s">
        <v>1523</v>
      </c>
      <c r="G10072" s="4" t="s">
        <v>1089</v>
      </c>
      <c r="H10072" s="30">
        <v>1.3306</v>
      </c>
      <c r="I10072" s="4"/>
      <c r="J10072" s="4" t="s">
        <v>856</v>
      </c>
      <c r="K10072" s="4"/>
      <c r="L10072" s="4"/>
      <c r="M10072" s="4" t="s">
        <v>971</v>
      </c>
      <c r="N10072" s="4" t="s">
        <v>1546</v>
      </c>
    </row>
    <row r="10073" spans="1:14" hidden="1" x14ac:dyDescent="0.3">
      <c r="A10073" s="4" t="s">
        <v>604</v>
      </c>
      <c r="B10073" s="4">
        <v>100</v>
      </c>
      <c r="C10073" s="4">
        <v>100</v>
      </c>
      <c r="D10073" s="5">
        <v>589</v>
      </c>
      <c r="E10073" s="4" t="s">
        <v>1523</v>
      </c>
      <c r="F10073" s="4" t="s">
        <v>1523</v>
      </c>
      <c r="G10073" s="4" t="s">
        <v>1089</v>
      </c>
      <c r="H10073" s="30">
        <v>1.0887</v>
      </c>
      <c r="I10073" s="4"/>
      <c r="J10073" s="4" t="s">
        <v>856</v>
      </c>
      <c r="K10073" s="4"/>
      <c r="L10073" s="4"/>
      <c r="M10073" s="4" t="s">
        <v>971</v>
      </c>
      <c r="N10073" s="4" t="s">
        <v>1546</v>
      </c>
    </row>
    <row r="10074" spans="1:14" hidden="1" x14ac:dyDescent="0.3">
      <c r="A10074" s="4" t="s">
        <v>604</v>
      </c>
      <c r="B10074" s="4">
        <v>100</v>
      </c>
      <c r="C10074" s="4">
        <v>100</v>
      </c>
      <c r="D10074" s="5">
        <v>590</v>
      </c>
      <c r="E10074" s="4" t="s">
        <v>1523</v>
      </c>
      <c r="F10074" s="4" t="s">
        <v>1523</v>
      </c>
      <c r="G10074" s="4" t="s">
        <v>1089</v>
      </c>
      <c r="H10074" s="30">
        <v>1.1694</v>
      </c>
      <c r="I10074" s="4"/>
      <c r="J10074" s="4" t="s">
        <v>856</v>
      </c>
      <c r="K10074" s="4"/>
      <c r="L10074" s="4"/>
      <c r="M10074" s="4" t="s">
        <v>971</v>
      </c>
      <c r="N10074" s="4" t="s">
        <v>1546</v>
      </c>
    </row>
    <row r="10075" spans="1:14" hidden="1" x14ac:dyDescent="0.3">
      <c r="A10075" s="4" t="s">
        <v>604</v>
      </c>
      <c r="B10075" s="4">
        <v>100</v>
      </c>
      <c r="C10075" s="4">
        <v>100</v>
      </c>
      <c r="D10075" s="5">
        <v>591</v>
      </c>
      <c r="E10075" s="4" t="s">
        <v>1523</v>
      </c>
      <c r="F10075" s="4" t="s">
        <v>1523</v>
      </c>
      <c r="G10075" s="4" t="s">
        <v>1089</v>
      </c>
      <c r="H10075" s="30">
        <v>1.1961999999999999</v>
      </c>
      <c r="I10075" s="4"/>
      <c r="J10075" s="4" t="s">
        <v>856</v>
      </c>
      <c r="K10075" s="4"/>
      <c r="L10075" s="4"/>
      <c r="M10075" s="4" t="s">
        <v>971</v>
      </c>
      <c r="N10075" s="4" t="s">
        <v>1546</v>
      </c>
    </row>
    <row r="10076" spans="1:14" hidden="1" x14ac:dyDescent="0.3">
      <c r="A10076" s="4" t="s">
        <v>604</v>
      </c>
      <c r="B10076" s="4">
        <v>100</v>
      </c>
      <c r="C10076" s="4">
        <v>100</v>
      </c>
      <c r="D10076" s="5">
        <v>592</v>
      </c>
      <c r="E10076" s="4" t="s">
        <v>1523</v>
      </c>
      <c r="F10076" s="4" t="s">
        <v>1523</v>
      </c>
      <c r="G10076" s="4" t="s">
        <v>1089</v>
      </c>
      <c r="H10076" s="30">
        <v>1.8413999999999999</v>
      </c>
      <c r="I10076" s="4"/>
      <c r="J10076" s="4" t="s">
        <v>856</v>
      </c>
      <c r="K10076" s="4"/>
      <c r="L10076" s="4"/>
      <c r="M10076" s="4" t="s">
        <v>971</v>
      </c>
      <c r="N10076" s="4" t="s">
        <v>1546</v>
      </c>
    </row>
    <row r="10077" spans="1:14" hidden="1" x14ac:dyDescent="0.3">
      <c r="A10077" s="4" t="s">
        <v>604</v>
      </c>
      <c r="B10077" s="4">
        <v>100</v>
      </c>
      <c r="C10077" s="4">
        <v>100</v>
      </c>
      <c r="D10077" s="5">
        <v>593</v>
      </c>
      <c r="E10077" s="4" t="s">
        <v>1523</v>
      </c>
      <c r="F10077" s="4" t="s">
        <v>1523</v>
      </c>
      <c r="G10077" s="4" t="s">
        <v>1089</v>
      </c>
      <c r="H10077" s="30">
        <v>0.8468</v>
      </c>
      <c r="I10077" s="4"/>
      <c r="J10077" s="4" t="s">
        <v>856</v>
      </c>
      <c r="K10077" s="4"/>
      <c r="L10077" s="4"/>
      <c r="M10077" s="4" t="s">
        <v>971</v>
      </c>
      <c r="N10077" s="4" t="s">
        <v>1546</v>
      </c>
    </row>
    <row r="10078" spans="1:14" hidden="1" x14ac:dyDescent="0.3">
      <c r="A10078" s="4" t="s">
        <v>604</v>
      </c>
      <c r="B10078" s="4">
        <v>100</v>
      </c>
      <c r="C10078" s="4">
        <v>100</v>
      </c>
      <c r="D10078" s="5">
        <v>594</v>
      </c>
      <c r="E10078" s="4" t="s">
        <v>1523</v>
      </c>
      <c r="F10078" s="4" t="s">
        <v>1523</v>
      </c>
      <c r="G10078" s="4" t="s">
        <v>1089</v>
      </c>
      <c r="H10078" s="30">
        <v>0.49730000000000002</v>
      </c>
      <c r="I10078" s="4"/>
      <c r="J10078" s="4" t="s">
        <v>856</v>
      </c>
      <c r="K10078" s="4"/>
      <c r="L10078" s="4"/>
      <c r="M10078" s="4" t="s">
        <v>971</v>
      </c>
      <c r="N10078" s="4" t="s">
        <v>1546</v>
      </c>
    </row>
    <row r="10079" spans="1:14" hidden="1" x14ac:dyDescent="0.3">
      <c r="A10079" s="4" t="s">
        <v>604</v>
      </c>
      <c r="B10079" s="4">
        <v>100</v>
      </c>
      <c r="C10079" s="4">
        <v>100</v>
      </c>
      <c r="D10079" s="5">
        <v>595</v>
      </c>
      <c r="E10079" s="4" t="s">
        <v>1523</v>
      </c>
      <c r="F10079" s="4" t="s">
        <v>1523</v>
      </c>
      <c r="G10079" s="4" t="s">
        <v>1089</v>
      </c>
      <c r="H10079" s="30">
        <v>1.4097999999999999</v>
      </c>
      <c r="I10079" s="4"/>
      <c r="J10079" s="4" t="s">
        <v>856</v>
      </c>
      <c r="K10079" s="4"/>
      <c r="L10079" s="4"/>
      <c r="M10079" s="4" t="s">
        <v>971</v>
      </c>
      <c r="N10079" s="4" t="s">
        <v>1546</v>
      </c>
    </row>
    <row r="10080" spans="1:14" hidden="1" x14ac:dyDescent="0.3">
      <c r="A10080" s="4" t="s">
        <v>604</v>
      </c>
      <c r="B10080" s="4">
        <v>100</v>
      </c>
      <c r="C10080" s="4">
        <v>100</v>
      </c>
      <c r="D10080" s="5">
        <v>596</v>
      </c>
      <c r="E10080" s="4" t="s">
        <v>1523</v>
      </c>
      <c r="F10080" s="4" t="s">
        <v>1523</v>
      </c>
      <c r="G10080" s="4" t="s">
        <v>1089</v>
      </c>
      <c r="H10080" s="30">
        <v>0.95860000000000001</v>
      </c>
      <c r="I10080" s="4"/>
      <c r="J10080" s="4" t="s">
        <v>856</v>
      </c>
      <c r="K10080" s="4"/>
      <c r="L10080" s="4"/>
      <c r="M10080" s="4" t="s">
        <v>971</v>
      </c>
      <c r="N10080" s="4" t="s">
        <v>1546</v>
      </c>
    </row>
    <row r="10081" spans="1:14" hidden="1" x14ac:dyDescent="0.3">
      <c r="A10081" s="4" t="s">
        <v>604</v>
      </c>
      <c r="B10081" s="4">
        <v>100</v>
      </c>
      <c r="C10081" s="4">
        <v>100</v>
      </c>
      <c r="D10081" s="5">
        <v>597</v>
      </c>
      <c r="E10081" s="4" t="s">
        <v>1523</v>
      </c>
      <c r="F10081" s="4" t="s">
        <v>1523</v>
      </c>
      <c r="G10081" s="4" t="s">
        <v>1089</v>
      </c>
      <c r="H10081" s="30">
        <v>0.95860000000000001</v>
      </c>
      <c r="I10081" s="4"/>
      <c r="J10081" s="4" t="s">
        <v>856</v>
      </c>
      <c r="K10081" s="4"/>
      <c r="L10081" s="4"/>
      <c r="M10081" s="4" t="s">
        <v>971</v>
      </c>
      <c r="N10081" s="4" t="s">
        <v>1546</v>
      </c>
    </row>
    <row r="10082" spans="1:14" hidden="1" x14ac:dyDescent="0.3">
      <c r="A10082" s="4" t="s">
        <v>604</v>
      </c>
      <c r="B10082" s="4">
        <v>100</v>
      </c>
      <c r="C10082" s="4">
        <v>100</v>
      </c>
      <c r="D10082" s="5">
        <v>598</v>
      </c>
      <c r="E10082" s="4" t="s">
        <v>1523</v>
      </c>
      <c r="F10082" s="4" t="s">
        <v>1523</v>
      </c>
      <c r="G10082" s="4" t="s">
        <v>1089</v>
      </c>
      <c r="H10082" s="30">
        <v>0.69550000000000001</v>
      </c>
      <c r="I10082" s="4"/>
      <c r="J10082" s="4" t="s">
        <v>856</v>
      </c>
      <c r="K10082" s="4"/>
      <c r="L10082" s="4"/>
      <c r="M10082" s="4" t="s">
        <v>971</v>
      </c>
      <c r="N10082" s="4" t="s">
        <v>1546</v>
      </c>
    </row>
    <row r="10083" spans="1:14" hidden="1" x14ac:dyDescent="0.3">
      <c r="A10083" s="4" t="s">
        <v>604</v>
      </c>
      <c r="B10083" s="4">
        <v>100</v>
      </c>
      <c r="C10083" s="4">
        <v>100</v>
      </c>
      <c r="D10083" s="5">
        <v>599</v>
      </c>
      <c r="E10083" s="4" t="s">
        <v>1523</v>
      </c>
      <c r="F10083" s="4" t="s">
        <v>1523</v>
      </c>
      <c r="G10083" s="4" t="s">
        <v>1089</v>
      </c>
      <c r="H10083" s="30">
        <v>1.2969999999999999</v>
      </c>
      <c r="I10083" s="4"/>
      <c r="J10083" s="4" t="s">
        <v>856</v>
      </c>
      <c r="K10083" s="4"/>
      <c r="L10083" s="4"/>
      <c r="M10083" s="4" t="s">
        <v>971</v>
      </c>
      <c r="N10083" s="4" t="s">
        <v>1546</v>
      </c>
    </row>
    <row r="10084" spans="1:14" hidden="1" x14ac:dyDescent="0.3">
      <c r="A10084" s="4" t="s">
        <v>604</v>
      </c>
      <c r="B10084" s="4">
        <v>100</v>
      </c>
      <c r="C10084" s="4">
        <v>100</v>
      </c>
      <c r="D10084" s="5">
        <v>600</v>
      </c>
      <c r="E10084" s="4" t="s">
        <v>1523</v>
      </c>
      <c r="F10084" s="4" t="s">
        <v>1523</v>
      </c>
      <c r="G10084" s="4" t="s">
        <v>1089</v>
      </c>
      <c r="H10084" s="30">
        <v>0.92110000000000003</v>
      </c>
      <c r="I10084" s="4"/>
      <c r="J10084" s="4" t="s">
        <v>856</v>
      </c>
      <c r="K10084" s="4"/>
      <c r="L10084" s="4"/>
      <c r="M10084" s="4" t="s">
        <v>971</v>
      </c>
      <c r="N10084" s="4" t="s">
        <v>1546</v>
      </c>
    </row>
    <row r="10085" spans="1:14" hidden="1" x14ac:dyDescent="0.3">
      <c r="A10085" s="4" t="s">
        <v>604</v>
      </c>
      <c r="B10085" s="4">
        <v>100</v>
      </c>
      <c r="C10085" s="4">
        <v>100</v>
      </c>
      <c r="D10085" s="5">
        <v>601</v>
      </c>
      <c r="E10085" s="4" t="s">
        <v>1523</v>
      </c>
      <c r="F10085" s="4" t="s">
        <v>1523</v>
      </c>
      <c r="G10085" s="4" t="s">
        <v>1089</v>
      </c>
      <c r="H10085" s="30">
        <v>1.1466000000000001</v>
      </c>
      <c r="I10085" s="4"/>
      <c r="J10085" s="4" t="s">
        <v>856</v>
      </c>
      <c r="K10085" s="4"/>
      <c r="L10085" s="4"/>
      <c r="M10085" s="4" t="s">
        <v>971</v>
      </c>
      <c r="N10085" s="4" t="s">
        <v>1546</v>
      </c>
    </row>
    <row r="10086" spans="1:14" hidden="1" x14ac:dyDescent="0.3">
      <c r="A10086" s="4" t="s">
        <v>604</v>
      </c>
      <c r="B10086" s="4">
        <v>100</v>
      </c>
      <c r="C10086" s="4">
        <v>100</v>
      </c>
      <c r="D10086" s="5">
        <v>602</v>
      </c>
      <c r="E10086" s="4" t="s">
        <v>1523</v>
      </c>
      <c r="F10086" s="4" t="s">
        <v>1523</v>
      </c>
      <c r="G10086" s="4" t="s">
        <v>1089</v>
      </c>
      <c r="H10086" s="30">
        <v>1.3722000000000001</v>
      </c>
      <c r="I10086" s="4"/>
      <c r="J10086" s="4" t="s">
        <v>856</v>
      </c>
      <c r="K10086" s="4"/>
      <c r="L10086" s="4"/>
      <c r="M10086" s="4" t="s">
        <v>971</v>
      </c>
      <c r="N10086" s="4" t="s">
        <v>1546</v>
      </c>
    </row>
    <row r="10087" spans="1:14" hidden="1" x14ac:dyDescent="0.3">
      <c r="A10087" s="4" t="s">
        <v>604</v>
      </c>
      <c r="B10087" s="4">
        <v>100</v>
      </c>
      <c r="C10087" s="4">
        <v>100</v>
      </c>
      <c r="D10087" s="5">
        <v>603</v>
      </c>
      <c r="E10087" s="4" t="s">
        <v>1523</v>
      </c>
      <c r="F10087" s="4" t="s">
        <v>1523</v>
      </c>
      <c r="G10087" s="4" t="s">
        <v>1089</v>
      </c>
      <c r="H10087" s="30">
        <v>0.88349999999999995</v>
      </c>
      <c r="I10087" s="4"/>
      <c r="J10087" s="4" t="s">
        <v>856</v>
      </c>
      <c r="K10087" s="4"/>
      <c r="L10087" s="4"/>
      <c r="M10087" s="4" t="s">
        <v>971</v>
      </c>
      <c r="N10087" s="4" t="s">
        <v>1546</v>
      </c>
    </row>
    <row r="10088" spans="1:14" hidden="1" x14ac:dyDescent="0.3">
      <c r="A10088" s="4" t="s">
        <v>604</v>
      </c>
      <c r="B10088" s="4">
        <v>100</v>
      </c>
      <c r="C10088" s="4">
        <v>100</v>
      </c>
      <c r="D10088" s="5">
        <v>604</v>
      </c>
      <c r="E10088" s="4" t="s">
        <v>1523</v>
      </c>
      <c r="F10088" s="4" t="s">
        <v>1523</v>
      </c>
      <c r="G10088" s="4" t="s">
        <v>1089</v>
      </c>
      <c r="H10088" s="30">
        <v>1.5226</v>
      </c>
      <c r="I10088" s="4"/>
      <c r="J10088" s="4" t="s">
        <v>856</v>
      </c>
      <c r="K10088" s="4"/>
      <c r="L10088" s="4"/>
      <c r="M10088" s="4" t="s">
        <v>971</v>
      </c>
      <c r="N10088" s="4" t="s">
        <v>1546</v>
      </c>
    </row>
    <row r="10089" spans="1:14" hidden="1" x14ac:dyDescent="0.3">
      <c r="A10089" s="4" t="s">
        <v>604</v>
      </c>
      <c r="B10089" s="4">
        <v>100</v>
      </c>
      <c r="C10089" s="4">
        <v>100</v>
      </c>
      <c r="D10089" s="5">
        <v>605</v>
      </c>
      <c r="E10089" s="4" t="s">
        <v>1523</v>
      </c>
      <c r="F10089" s="4" t="s">
        <v>1523</v>
      </c>
      <c r="G10089" s="4" t="s">
        <v>1089</v>
      </c>
      <c r="H10089" s="30">
        <v>0.77070000000000005</v>
      </c>
      <c r="I10089" s="4"/>
      <c r="J10089" s="4" t="s">
        <v>856</v>
      </c>
      <c r="K10089" s="4"/>
      <c r="L10089" s="4"/>
      <c r="M10089" s="4" t="s">
        <v>971</v>
      </c>
      <c r="N10089" s="4" t="s">
        <v>1546</v>
      </c>
    </row>
    <row r="10090" spans="1:14" hidden="1" x14ac:dyDescent="0.3">
      <c r="A10090" s="4" t="s">
        <v>604</v>
      </c>
      <c r="B10090" s="4">
        <v>100</v>
      </c>
      <c r="C10090" s="4">
        <v>100</v>
      </c>
      <c r="D10090" s="5">
        <v>606</v>
      </c>
      <c r="E10090" s="4" t="s">
        <v>1523</v>
      </c>
      <c r="F10090" s="4" t="s">
        <v>1523</v>
      </c>
      <c r="G10090" s="4" t="s">
        <v>1089</v>
      </c>
      <c r="H10090" s="30">
        <v>1.0338000000000001</v>
      </c>
      <c r="I10090" s="4"/>
      <c r="J10090" s="4" t="s">
        <v>856</v>
      </c>
      <c r="K10090" s="4"/>
      <c r="L10090" s="4"/>
      <c r="M10090" s="4" t="s">
        <v>971</v>
      </c>
      <c r="N10090" s="4" t="s">
        <v>1546</v>
      </c>
    </row>
    <row r="10091" spans="1:14" hidden="1" x14ac:dyDescent="0.3">
      <c r="A10091" s="4" t="s">
        <v>604</v>
      </c>
      <c r="B10091" s="4">
        <v>100</v>
      </c>
      <c r="C10091" s="4">
        <v>100</v>
      </c>
      <c r="D10091" s="5">
        <v>607</v>
      </c>
      <c r="E10091" s="4" t="s">
        <v>1523</v>
      </c>
      <c r="F10091" s="4" t="s">
        <v>1523</v>
      </c>
      <c r="G10091" s="4" t="s">
        <v>1089</v>
      </c>
      <c r="H10091" s="30">
        <v>0.77070000000000005</v>
      </c>
      <c r="I10091" s="4"/>
      <c r="J10091" s="4" t="s">
        <v>856</v>
      </c>
      <c r="K10091" s="4"/>
      <c r="L10091" s="4"/>
      <c r="M10091" s="4" t="s">
        <v>971</v>
      </c>
      <c r="N10091" s="4" t="s">
        <v>1546</v>
      </c>
    </row>
    <row r="10092" spans="1:14" hidden="1" x14ac:dyDescent="0.3">
      <c r="A10092" s="4" t="s">
        <v>604</v>
      </c>
      <c r="B10092" s="4">
        <v>100</v>
      </c>
      <c r="C10092" s="4">
        <v>100</v>
      </c>
      <c r="D10092" s="5">
        <v>608</v>
      </c>
      <c r="E10092" s="4" t="s">
        <v>1523</v>
      </c>
      <c r="F10092" s="4" t="s">
        <v>1523</v>
      </c>
      <c r="G10092" s="4" t="s">
        <v>1089</v>
      </c>
      <c r="H10092" s="30">
        <v>0.77070000000000005</v>
      </c>
      <c r="I10092" s="4"/>
      <c r="J10092" s="4" t="s">
        <v>856</v>
      </c>
      <c r="K10092" s="4"/>
      <c r="L10092" s="4"/>
      <c r="M10092" s="4" t="s">
        <v>971</v>
      </c>
      <c r="N10092" s="4" t="s">
        <v>1546</v>
      </c>
    </row>
    <row r="10093" spans="1:14" hidden="1" x14ac:dyDescent="0.3">
      <c r="A10093" s="4" t="s">
        <v>604</v>
      </c>
      <c r="B10093" s="4">
        <v>100</v>
      </c>
      <c r="C10093" s="4">
        <v>100</v>
      </c>
      <c r="D10093" s="5">
        <v>609</v>
      </c>
      <c r="E10093" s="4" t="s">
        <v>1523</v>
      </c>
      <c r="F10093" s="4" t="s">
        <v>1523</v>
      </c>
      <c r="G10093" s="4" t="s">
        <v>1089</v>
      </c>
      <c r="H10093" s="30">
        <v>0.84589999999999999</v>
      </c>
      <c r="I10093" s="4"/>
      <c r="J10093" s="4" t="s">
        <v>856</v>
      </c>
      <c r="K10093" s="4"/>
      <c r="L10093" s="4"/>
      <c r="M10093" s="4" t="s">
        <v>971</v>
      </c>
      <c r="N10093" s="4" t="s">
        <v>1546</v>
      </c>
    </row>
    <row r="10094" spans="1:14" hidden="1" x14ac:dyDescent="0.3">
      <c r="A10094" s="4" t="s">
        <v>604</v>
      </c>
      <c r="B10094" s="4">
        <v>100</v>
      </c>
      <c r="C10094" s="4">
        <v>100</v>
      </c>
      <c r="D10094" s="5">
        <v>610</v>
      </c>
      <c r="E10094" s="4" t="s">
        <v>1523</v>
      </c>
      <c r="F10094" s="4" t="s">
        <v>1523</v>
      </c>
      <c r="G10094" s="4" t="s">
        <v>1089</v>
      </c>
      <c r="H10094" s="30">
        <v>0.80830000000000002</v>
      </c>
      <c r="I10094" s="4"/>
      <c r="J10094" s="4" t="s">
        <v>856</v>
      </c>
      <c r="K10094" s="4"/>
      <c r="L10094" s="4"/>
      <c r="M10094" s="4" t="s">
        <v>971</v>
      </c>
      <c r="N10094" s="4" t="s">
        <v>1546</v>
      </c>
    </row>
    <row r="10095" spans="1:14" hidden="1" x14ac:dyDescent="0.3">
      <c r="A10095" s="4" t="s">
        <v>604</v>
      </c>
      <c r="B10095" s="4">
        <v>100</v>
      </c>
      <c r="C10095" s="4">
        <v>100</v>
      </c>
      <c r="D10095" s="5">
        <v>611</v>
      </c>
      <c r="E10095" s="4" t="s">
        <v>1523</v>
      </c>
      <c r="F10095" s="4" t="s">
        <v>1523</v>
      </c>
      <c r="G10095" s="4" t="s">
        <v>1089</v>
      </c>
      <c r="H10095" s="30">
        <v>0.95860000000000001</v>
      </c>
      <c r="I10095" s="4"/>
      <c r="J10095" s="4" t="s">
        <v>856</v>
      </c>
      <c r="K10095" s="4"/>
      <c r="L10095" s="4"/>
      <c r="M10095" s="4" t="s">
        <v>971</v>
      </c>
      <c r="N10095" s="4" t="s">
        <v>1546</v>
      </c>
    </row>
    <row r="10096" spans="1:14" hidden="1" x14ac:dyDescent="0.3">
      <c r="A10096" s="4" t="s">
        <v>604</v>
      </c>
      <c r="B10096" s="4">
        <v>100</v>
      </c>
      <c r="C10096" s="4">
        <v>100</v>
      </c>
      <c r="D10096" s="5">
        <v>612</v>
      </c>
      <c r="E10096" s="4" t="s">
        <v>1523</v>
      </c>
      <c r="F10096" s="4" t="s">
        <v>1523</v>
      </c>
      <c r="G10096" s="4" t="s">
        <v>1089</v>
      </c>
      <c r="H10096" s="30">
        <v>0.88349999999999995</v>
      </c>
      <c r="I10096" s="4"/>
      <c r="J10096" s="4" t="s">
        <v>856</v>
      </c>
      <c r="K10096" s="4"/>
      <c r="L10096" s="4"/>
      <c r="M10096" s="4" t="s">
        <v>971</v>
      </c>
      <c r="N10096" s="4" t="s">
        <v>1546</v>
      </c>
    </row>
    <row r="10097" spans="1:14" hidden="1" x14ac:dyDescent="0.3">
      <c r="A10097" s="4" t="s">
        <v>604</v>
      </c>
      <c r="B10097" s="4">
        <v>100</v>
      </c>
      <c r="C10097" s="4">
        <v>100</v>
      </c>
      <c r="D10097" s="5">
        <v>613</v>
      </c>
      <c r="E10097" s="4" t="s">
        <v>1523</v>
      </c>
      <c r="F10097" s="4" t="s">
        <v>1523</v>
      </c>
      <c r="G10097" s="4" t="s">
        <v>1089</v>
      </c>
      <c r="H10097" s="30">
        <v>0.99619999999999997</v>
      </c>
      <c r="I10097" s="4"/>
      <c r="J10097" s="4" t="s">
        <v>856</v>
      </c>
      <c r="K10097" s="4"/>
      <c r="L10097" s="4"/>
      <c r="M10097" s="4" t="s">
        <v>971</v>
      </c>
      <c r="N10097" s="4" t="s">
        <v>1546</v>
      </c>
    </row>
    <row r="10098" spans="1:14" hidden="1" x14ac:dyDescent="0.3">
      <c r="A10098" s="4" t="s">
        <v>604</v>
      </c>
      <c r="B10098" s="4">
        <v>100</v>
      </c>
      <c r="C10098" s="4">
        <v>100</v>
      </c>
      <c r="D10098" s="5">
        <v>614</v>
      </c>
      <c r="E10098" s="4" t="s">
        <v>1523</v>
      </c>
      <c r="F10098" s="4" t="s">
        <v>1523</v>
      </c>
      <c r="G10098" s="4" t="s">
        <v>1089</v>
      </c>
      <c r="H10098" s="30">
        <v>1.1841999999999999</v>
      </c>
      <c r="I10098" s="4"/>
      <c r="J10098" s="4" t="s">
        <v>856</v>
      </c>
      <c r="K10098" s="4"/>
      <c r="L10098" s="4"/>
      <c r="M10098" s="4" t="s">
        <v>971</v>
      </c>
      <c r="N10098" s="4" t="s">
        <v>1546</v>
      </c>
    </row>
    <row r="10099" spans="1:14" hidden="1" x14ac:dyDescent="0.3">
      <c r="A10099" s="4" t="s">
        <v>604</v>
      </c>
      <c r="B10099" s="4">
        <v>100</v>
      </c>
      <c r="C10099" s="4">
        <v>100</v>
      </c>
      <c r="D10099" s="5">
        <v>615</v>
      </c>
      <c r="E10099" s="4" t="s">
        <v>1523</v>
      </c>
      <c r="F10099" s="4" t="s">
        <v>1523</v>
      </c>
      <c r="G10099" s="4" t="s">
        <v>1089</v>
      </c>
      <c r="H10099" s="30">
        <v>0.54510000000000003</v>
      </c>
      <c r="I10099" s="4"/>
      <c r="J10099" s="4" t="s">
        <v>856</v>
      </c>
      <c r="K10099" s="4"/>
      <c r="L10099" s="4"/>
      <c r="M10099" s="4" t="s">
        <v>971</v>
      </c>
      <c r="N10099" s="4" t="s">
        <v>1546</v>
      </c>
    </row>
    <row r="10100" spans="1:14" hidden="1" x14ac:dyDescent="0.3">
      <c r="A10100" s="4" t="s">
        <v>604</v>
      </c>
      <c r="B10100" s="4">
        <v>100</v>
      </c>
      <c r="C10100" s="4">
        <v>100</v>
      </c>
      <c r="D10100" s="5">
        <v>616</v>
      </c>
      <c r="E10100" s="4" t="s">
        <v>1523</v>
      </c>
      <c r="F10100" s="4" t="s">
        <v>1523</v>
      </c>
      <c r="G10100" s="4" t="s">
        <v>1089</v>
      </c>
      <c r="H10100" s="30">
        <v>1.3346</v>
      </c>
      <c r="I10100" s="4"/>
      <c r="J10100" s="4" t="s">
        <v>856</v>
      </c>
      <c r="K10100" s="4"/>
      <c r="L10100" s="4"/>
      <c r="M10100" s="4" t="s">
        <v>971</v>
      </c>
      <c r="N10100" s="4" t="s">
        <v>1546</v>
      </c>
    </row>
    <row r="10101" spans="1:14" hidden="1" x14ac:dyDescent="0.3">
      <c r="A10101" s="4" t="s">
        <v>604</v>
      </c>
      <c r="B10101" s="4">
        <v>100</v>
      </c>
      <c r="C10101" s="4">
        <v>100</v>
      </c>
      <c r="D10101" s="5">
        <v>617</v>
      </c>
      <c r="E10101" s="4" t="s">
        <v>1523</v>
      </c>
      <c r="F10101" s="4" t="s">
        <v>1523</v>
      </c>
      <c r="G10101" s="4" t="s">
        <v>1089</v>
      </c>
      <c r="H10101" s="30">
        <v>0.80830000000000002</v>
      </c>
      <c r="I10101" s="4"/>
      <c r="J10101" s="4" t="s">
        <v>856</v>
      </c>
      <c r="K10101" s="4"/>
      <c r="L10101" s="4"/>
      <c r="M10101" s="4" t="s">
        <v>971</v>
      </c>
      <c r="N10101" s="4" t="s">
        <v>1546</v>
      </c>
    </row>
    <row r="10102" spans="1:14" hidden="1" x14ac:dyDescent="0.3">
      <c r="A10102" s="4" t="s">
        <v>604</v>
      </c>
      <c r="B10102" s="4">
        <v>100</v>
      </c>
      <c r="C10102" s="4">
        <v>100</v>
      </c>
      <c r="D10102" s="5">
        <v>618</v>
      </c>
      <c r="E10102" s="4" t="s">
        <v>1523</v>
      </c>
      <c r="F10102" s="4" t="s">
        <v>1523</v>
      </c>
      <c r="G10102" s="4" t="s">
        <v>1089</v>
      </c>
      <c r="H10102" s="30">
        <v>0.69550000000000001</v>
      </c>
      <c r="I10102" s="4"/>
      <c r="J10102" s="4" t="s">
        <v>856</v>
      </c>
      <c r="K10102" s="4"/>
      <c r="L10102" s="4"/>
      <c r="M10102" s="4" t="s">
        <v>971</v>
      </c>
      <c r="N10102" s="4" t="s">
        <v>1546</v>
      </c>
    </row>
    <row r="10103" spans="1:14" hidden="1" x14ac:dyDescent="0.3">
      <c r="A10103" s="4" t="s">
        <v>603</v>
      </c>
      <c r="B10103" s="4">
        <v>111</v>
      </c>
      <c r="C10103" s="4">
        <v>111</v>
      </c>
      <c r="D10103" s="5">
        <v>619</v>
      </c>
      <c r="E10103" s="4" t="s">
        <v>861</v>
      </c>
      <c r="F10103" s="4" t="s">
        <v>1111</v>
      </c>
      <c r="G10103" s="4" t="s">
        <v>1315</v>
      </c>
      <c r="H10103" s="30">
        <v>62.5</v>
      </c>
      <c r="I10103" s="4">
        <v>31.25</v>
      </c>
      <c r="J10103" s="4" t="s">
        <v>1343</v>
      </c>
      <c r="K10103" s="4" t="s">
        <v>881</v>
      </c>
      <c r="L10103" s="4">
        <v>28</v>
      </c>
      <c r="M10103" s="4" t="s">
        <v>1100</v>
      </c>
      <c r="N10103" s="4"/>
    </row>
    <row r="10104" spans="1:14" hidden="1" x14ac:dyDescent="0.3">
      <c r="A10104" s="4" t="s">
        <v>603</v>
      </c>
      <c r="B10104" s="4">
        <v>111</v>
      </c>
      <c r="C10104" s="4">
        <v>111</v>
      </c>
      <c r="D10104" s="5">
        <v>619</v>
      </c>
      <c r="E10104" s="4" t="s">
        <v>861</v>
      </c>
      <c r="F10104" s="4" t="s">
        <v>1111</v>
      </c>
      <c r="G10104" s="4" t="s">
        <v>1256</v>
      </c>
      <c r="H10104" s="30">
        <v>-21</v>
      </c>
      <c r="I10104" s="4">
        <v>1</v>
      </c>
      <c r="J10104" s="4" t="s">
        <v>860</v>
      </c>
      <c r="K10104" s="4" t="s">
        <v>881</v>
      </c>
      <c r="L10104" s="4">
        <v>28</v>
      </c>
      <c r="M10104" s="4" t="s">
        <v>1100</v>
      </c>
      <c r="N10104" s="4"/>
    </row>
    <row r="10105" spans="1:14" hidden="1" x14ac:dyDescent="0.3">
      <c r="A10105" s="4" t="s">
        <v>603</v>
      </c>
      <c r="B10105" s="4">
        <v>111</v>
      </c>
      <c r="C10105" s="4">
        <v>111</v>
      </c>
      <c r="D10105" s="5">
        <v>619</v>
      </c>
      <c r="E10105" s="4" t="s">
        <v>861</v>
      </c>
      <c r="F10105" s="4" t="s">
        <v>1111</v>
      </c>
      <c r="G10105" s="4" t="s">
        <v>968</v>
      </c>
      <c r="H10105" s="30">
        <v>8</v>
      </c>
      <c r="I10105" s="4">
        <v>11</v>
      </c>
      <c r="J10105" s="4" t="s">
        <v>856</v>
      </c>
      <c r="K10105" s="4" t="s">
        <v>881</v>
      </c>
      <c r="L10105" s="4">
        <v>28</v>
      </c>
      <c r="M10105" s="4" t="s">
        <v>1100</v>
      </c>
      <c r="N10105" s="4"/>
    </row>
    <row r="10106" spans="1:14" hidden="1" x14ac:dyDescent="0.3">
      <c r="A10106" s="4" t="s">
        <v>603</v>
      </c>
      <c r="B10106" s="4">
        <v>111</v>
      </c>
      <c r="C10106" s="4">
        <v>111</v>
      </c>
      <c r="D10106" s="5">
        <v>619</v>
      </c>
      <c r="E10106" s="4" t="s">
        <v>861</v>
      </c>
      <c r="F10106" s="4" t="s">
        <v>1111</v>
      </c>
      <c r="G10106" s="4" t="s">
        <v>1550</v>
      </c>
      <c r="H10106" s="30">
        <v>8</v>
      </c>
      <c r="I10106" s="4">
        <v>1</v>
      </c>
      <c r="J10106" s="4" t="s">
        <v>860</v>
      </c>
      <c r="K10106" s="4" t="s">
        <v>881</v>
      </c>
      <c r="L10106" s="4">
        <v>28</v>
      </c>
      <c r="M10106" s="4" t="s">
        <v>1100</v>
      </c>
      <c r="N10106" s="4"/>
    </row>
    <row r="10107" spans="1:14" hidden="1" x14ac:dyDescent="0.3">
      <c r="A10107" s="4" t="s">
        <v>603</v>
      </c>
      <c r="B10107" s="4">
        <v>111</v>
      </c>
      <c r="C10107" s="4">
        <v>111</v>
      </c>
      <c r="D10107" s="5">
        <v>619</v>
      </c>
      <c r="E10107" s="4" t="s">
        <v>861</v>
      </c>
      <c r="F10107" s="12" t="s">
        <v>1111</v>
      </c>
      <c r="G10107" s="4" t="s">
        <v>1759</v>
      </c>
      <c r="H10107" s="30">
        <v>195</v>
      </c>
      <c r="I10107" s="4">
        <v>133</v>
      </c>
      <c r="J10107" s="4" t="s">
        <v>856</v>
      </c>
      <c r="K10107" s="4" t="s">
        <v>881</v>
      </c>
      <c r="L10107" s="4">
        <v>28</v>
      </c>
      <c r="M10107" s="4" t="s">
        <v>1100</v>
      </c>
      <c r="N10107" s="4"/>
    </row>
    <row r="10108" spans="1:14" hidden="1" x14ac:dyDescent="0.3">
      <c r="A10108" s="4" t="s">
        <v>603</v>
      </c>
      <c r="B10108" s="4">
        <v>111</v>
      </c>
      <c r="C10108" s="4">
        <v>111</v>
      </c>
      <c r="D10108" s="5">
        <v>619</v>
      </c>
      <c r="E10108" s="4" t="s">
        <v>861</v>
      </c>
      <c r="F10108" s="12" t="s">
        <v>1111</v>
      </c>
      <c r="G10108" s="4" t="s">
        <v>1760</v>
      </c>
      <c r="H10108" s="30">
        <v>6</v>
      </c>
      <c r="I10108" s="4">
        <v>1</v>
      </c>
      <c r="J10108" s="4"/>
      <c r="K10108" s="4" t="s">
        <v>881</v>
      </c>
      <c r="L10108" s="4">
        <v>28</v>
      </c>
      <c r="M10108" s="4" t="s">
        <v>1100</v>
      </c>
      <c r="N10108" s="4"/>
    </row>
    <row r="10109" spans="1:14" hidden="1" x14ac:dyDescent="0.3">
      <c r="A10109" s="4" t="s">
        <v>603</v>
      </c>
      <c r="B10109" s="4">
        <v>111</v>
      </c>
      <c r="C10109" s="4">
        <v>111</v>
      </c>
      <c r="D10109" s="5">
        <v>619</v>
      </c>
      <c r="E10109" s="4" t="s">
        <v>861</v>
      </c>
      <c r="F10109" s="4" t="s">
        <v>1111</v>
      </c>
      <c r="G10109" s="4" t="s">
        <v>967</v>
      </c>
      <c r="H10109" s="30">
        <v>28</v>
      </c>
      <c r="I10109" s="4">
        <v>15</v>
      </c>
      <c r="J10109" s="4" t="s">
        <v>856</v>
      </c>
      <c r="K10109" s="4" t="s">
        <v>881</v>
      </c>
      <c r="L10109" s="4">
        <v>28</v>
      </c>
      <c r="M10109" s="4" t="s">
        <v>1100</v>
      </c>
      <c r="N10109" s="4"/>
    </row>
    <row r="10110" spans="1:14" hidden="1" x14ac:dyDescent="0.3">
      <c r="A10110" s="4" t="s">
        <v>603</v>
      </c>
      <c r="B10110" s="4">
        <v>111</v>
      </c>
      <c r="C10110" s="4">
        <v>111</v>
      </c>
      <c r="D10110" s="5">
        <v>620</v>
      </c>
      <c r="E10110" s="4" t="s">
        <v>861</v>
      </c>
      <c r="F10110" s="4" t="s">
        <v>1111</v>
      </c>
      <c r="G10110" s="4" t="s">
        <v>1315</v>
      </c>
      <c r="H10110" s="30">
        <v>15.625</v>
      </c>
      <c r="I10110" s="4">
        <v>7.8125</v>
      </c>
      <c r="J10110" s="4" t="s">
        <v>1343</v>
      </c>
      <c r="K10110" s="4" t="s">
        <v>881</v>
      </c>
      <c r="L10110" s="4">
        <v>10</v>
      </c>
      <c r="M10110" s="4" t="s">
        <v>1100</v>
      </c>
      <c r="N10110" s="4"/>
    </row>
    <row r="10111" spans="1:14" hidden="1" x14ac:dyDescent="0.3">
      <c r="A10111" s="4" t="s">
        <v>603</v>
      </c>
      <c r="B10111" s="4">
        <v>111</v>
      </c>
      <c r="C10111" s="4">
        <v>111</v>
      </c>
      <c r="D10111" s="5">
        <v>620</v>
      </c>
      <c r="E10111" s="4" t="s">
        <v>861</v>
      </c>
      <c r="F10111" s="4" t="s">
        <v>1111</v>
      </c>
      <c r="G10111" s="4" t="s">
        <v>1256</v>
      </c>
      <c r="H10111" s="30">
        <v>-20</v>
      </c>
      <c r="I10111" s="4">
        <v>1</v>
      </c>
      <c r="J10111" s="4" t="s">
        <v>860</v>
      </c>
      <c r="K10111" s="4" t="s">
        <v>881</v>
      </c>
      <c r="L10111" s="4">
        <v>10</v>
      </c>
      <c r="M10111" s="4" t="s">
        <v>1100</v>
      </c>
      <c r="N10111" s="4"/>
    </row>
    <row r="10112" spans="1:14" hidden="1" x14ac:dyDescent="0.3">
      <c r="A10112" s="4" t="s">
        <v>603</v>
      </c>
      <c r="B10112" s="4">
        <v>111</v>
      </c>
      <c r="C10112" s="4">
        <v>111</v>
      </c>
      <c r="D10112" s="5">
        <v>620</v>
      </c>
      <c r="E10112" s="4" t="s">
        <v>861</v>
      </c>
      <c r="F10112" s="4" t="s">
        <v>1111</v>
      </c>
      <c r="G10112" s="4" t="s">
        <v>968</v>
      </c>
      <c r="H10112" s="30">
        <v>4</v>
      </c>
      <c r="I10112" s="4">
        <v>5</v>
      </c>
      <c r="J10112" s="4" t="s">
        <v>856</v>
      </c>
      <c r="K10112" s="4" t="s">
        <v>881</v>
      </c>
      <c r="L10112" s="4">
        <v>10</v>
      </c>
      <c r="M10112" s="4" t="s">
        <v>1100</v>
      </c>
      <c r="N10112" s="4"/>
    </row>
    <row r="10113" spans="1:14" hidden="1" x14ac:dyDescent="0.3">
      <c r="A10113" s="4" t="s">
        <v>603</v>
      </c>
      <c r="B10113" s="4">
        <v>111</v>
      </c>
      <c r="C10113" s="4">
        <v>111</v>
      </c>
      <c r="D10113" s="5">
        <v>620</v>
      </c>
      <c r="E10113" s="4" t="s">
        <v>861</v>
      </c>
      <c r="F10113" s="4" t="s">
        <v>1111</v>
      </c>
      <c r="G10113" s="4" t="s">
        <v>1550</v>
      </c>
      <c r="H10113" s="30">
        <v>9</v>
      </c>
      <c r="I10113" s="4">
        <v>3</v>
      </c>
      <c r="J10113" s="4" t="s">
        <v>860</v>
      </c>
      <c r="K10113" s="4" t="s">
        <v>881</v>
      </c>
      <c r="L10113" s="4">
        <v>10</v>
      </c>
      <c r="M10113" s="4" t="s">
        <v>1100</v>
      </c>
      <c r="N10113" s="4"/>
    </row>
    <row r="10114" spans="1:14" hidden="1" x14ac:dyDescent="0.3">
      <c r="A10114" s="4" t="s">
        <v>603</v>
      </c>
      <c r="B10114" s="4">
        <v>111</v>
      </c>
      <c r="C10114" s="4">
        <v>111</v>
      </c>
      <c r="D10114" s="5">
        <v>620</v>
      </c>
      <c r="E10114" s="4" t="s">
        <v>861</v>
      </c>
      <c r="F10114" s="12" t="s">
        <v>1111</v>
      </c>
      <c r="G10114" s="4" t="s">
        <v>1759</v>
      </c>
      <c r="H10114" s="30">
        <v>236</v>
      </c>
      <c r="I10114" s="4">
        <v>196</v>
      </c>
      <c r="J10114" s="4" t="s">
        <v>856</v>
      </c>
      <c r="K10114" s="4" t="s">
        <v>881</v>
      </c>
      <c r="L10114" s="4">
        <v>10</v>
      </c>
      <c r="M10114" s="4" t="s">
        <v>1100</v>
      </c>
      <c r="N10114" s="4"/>
    </row>
    <row r="10115" spans="1:14" hidden="1" x14ac:dyDescent="0.3">
      <c r="A10115" s="4" t="s">
        <v>603</v>
      </c>
      <c r="B10115" s="4">
        <v>111</v>
      </c>
      <c r="C10115" s="4">
        <v>111</v>
      </c>
      <c r="D10115" s="5">
        <v>620</v>
      </c>
      <c r="E10115" s="4" t="s">
        <v>861</v>
      </c>
      <c r="F10115" s="12" t="s">
        <v>1111</v>
      </c>
      <c r="G10115" s="4" t="s">
        <v>1760</v>
      </c>
      <c r="H10115" s="30">
        <v>7</v>
      </c>
      <c r="I10115" s="4">
        <v>1</v>
      </c>
      <c r="J10115" s="4"/>
      <c r="K10115" s="4" t="s">
        <v>881</v>
      </c>
      <c r="L10115" s="4">
        <v>10</v>
      </c>
      <c r="M10115" s="4" t="s">
        <v>1100</v>
      </c>
      <c r="N10115" s="4"/>
    </row>
    <row r="10116" spans="1:14" hidden="1" x14ac:dyDescent="0.3">
      <c r="A10116" s="4" t="s">
        <v>603</v>
      </c>
      <c r="B10116" s="4">
        <v>111</v>
      </c>
      <c r="C10116" s="4">
        <v>111</v>
      </c>
      <c r="D10116" s="5">
        <v>620</v>
      </c>
      <c r="E10116" s="4" t="s">
        <v>861</v>
      </c>
      <c r="F10116" s="4" t="s">
        <v>1111</v>
      </c>
      <c r="G10116" s="4" t="s">
        <v>967</v>
      </c>
      <c r="H10116" s="30">
        <v>33</v>
      </c>
      <c r="I10116" s="4">
        <v>24</v>
      </c>
      <c r="J10116" s="4" t="s">
        <v>856</v>
      </c>
      <c r="K10116" s="4" t="s">
        <v>881</v>
      </c>
      <c r="L10116" s="4">
        <v>10</v>
      </c>
      <c r="M10116" s="4" t="s">
        <v>1100</v>
      </c>
      <c r="N10116" s="4"/>
    </row>
    <row r="10117" spans="1:14" hidden="1" x14ac:dyDescent="0.3">
      <c r="A10117" s="4" t="s">
        <v>605</v>
      </c>
      <c r="B10117" s="4">
        <v>115</v>
      </c>
      <c r="C10117" s="4">
        <v>115</v>
      </c>
      <c r="D10117" s="5">
        <v>621</v>
      </c>
      <c r="E10117" s="4" t="s">
        <v>1523</v>
      </c>
      <c r="F10117" s="4" t="s">
        <v>1558</v>
      </c>
      <c r="G10117" s="4" t="s">
        <v>853</v>
      </c>
      <c r="H10117" s="30">
        <v>22.39</v>
      </c>
      <c r="I10117" s="4"/>
      <c r="J10117" s="4" t="s">
        <v>852</v>
      </c>
      <c r="K10117" s="4"/>
      <c r="L10117" s="4">
        <v>10</v>
      </c>
      <c r="M10117" s="4" t="s">
        <v>1100</v>
      </c>
      <c r="N10117" s="4"/>
    </row>
    <row r="10118" spans="1:14" hidden="1" x14ac:dyDescent="0.3">
      <c r="A10118" s="4" t="s">
        <v>605</v>
      </c>
      <c r="B10118" s="4">
        <v>115</v>
      </c>
      <c r="C10118" s="4">
        <v>115</v>
      </c>
      <c r="D10118" s="5">
        <v>621</v>
      </c>
      <c r="E10118" s="4" t="s">
        <v>1523</v>
      </c>
      <c r="F10118" s="12" t="s">
        <v>1523</v>
      </c>
      <c r="G10118" s="4" t="s">
        <v>963</v>
      </c>
      <c r="H10118" s="30">
        <v>5.33</v>
      </c>
      <c r="I10118" s="4"/>
      <c r="J10118" s="4" t="s">
        <v>856</v>
      </c>
      <c r="K10118" s="4"/>
      <c r="L10118" s="4">
        <v>10</v>
      </c>
      <c r="M10118" s="4" t="s">
        <v>1100</v>
      </c>
      <c r="N10118" s="4"/>
    </row>
    <row r="10119" spans="1:14" hidden="1" x14ac:dyDescent="0.3">
      <c r="A10119" s="4" t="s">
        <v>605</v>
      </c>
      <c r="B10119" s="4">
        <v>115</v>
      </c>
      <c r="C10119" s="4">
        <v>115</v>
      </c>
      <c r="D10119" s="5">
        <v>621</v>
      </c>
      <c r="E10119" s="4" t="s">
        <v>1523</v>
      </c>
      <c r="F10119" s="12" t="s">
        <v>1523</v>
      </c>
      <c r="G10119" s="4" t="s">
        <v>943</v>
      </c>
      <c r="H10119" s="30">
        <v>98.33</v>
      </c>
      <c r="I10119" s="4"/>
      <c r="J10119" s="4" t="s">
        <v>856</v>
      </c>
      <c r="K10119" s="4"/>
      <c r="L10119" s="4">
        <v>10</v>
      </c>
      <c r="M10119" s="4" t="s">
        <v>1100</v>
      </c>
      <c r="N10119" s="4"/>
    </row>
    <row r="10120" spans="1:14" hidden="1" x14ac:dyDescent="0.3">
      <c r="A10120" s="4" t="s">
        <v>605</v>
      </c>
      <c r="B10120" s="4">
        <v>115</v>
      </c>
      <c r="C10120" s="4">
        <v>115</v>
      </c>
      <c r="D10120" s="5">
        <v>621</v>
      </c>
      <c r="E10120" s="4" t="s">
        <v>1523</v>
      </c>
      <c r="F10120" s="12" t="s">
        <v>1523</v>
      </c>
      <c r="G10120" s="4" t="s">
        <v>1318</v>
      </c>
      <c r="H10120" s="30">
        <v>0.8619</v>
      </c>
      <c r="I10120" s="4"/>
      <c r="J10120" s="4" t="s">
        <v>1556</v>
      </c>
      <c r="K10120" s="4"/>
      <c r="L10120" s="4">
        <v>10</v>
      </c>
      <c r="M10120" s="4" t="s">
        <v>1100</v>
      </c>
      <c r="N10120" s="4"/>
    </row>
    <row r="10121" spans="1:14" hidden="1" x14ac:dyDescent="0.3">
      <c r="A10121" s="4" t="s">
        <v>605</v>
      </c>
      <c r="B10121" s="4">
        <v>115</v>
      </c>
      <c r="C10121" s="4">
        <v>115</v>
      </c>
      <c r="D10121" s="5">
        <v>621</v>
      </c>
      <c r="E10121" s="4" t="s">
        <v>1523</v>
      </c>
      <c r="F10121" s="12" t="s">
        <v>1523</v>
      </c>
      <c r="G10121" s="4" t="s">
        <v>1759</v>
      </c>
      <c r="H10121" s="30">
        <v>7.6</v>
      </c>
      <c r="I10121" s="4"/>
      <c r="J10121" s="4" t="s">
        <v>856</v>
      </c>
      <c r="K10121" s="4"/>
      <c r="L10121" s="4">
        <v>10</v>
      </c>
      <c r="M10121" s="4" t="s">
        <v>1100</v>
      </c>
      <c r="N10121" s="4"/>
    </row>
    <row r="10122" spans="1:14" hidden="1" x14ac:dyDescent="0.3">
      <c r="A10122" s="4" t="s">
        <v>605</v>
      </c>
      <c r="B10122" s="4">
        <v>115</v>
      </c>
      <c r="C10122" s="4">
        <v>115</v>
      </c>
      <c r="D10122" s="5">
        <v>621</v>
      </c>
      <c r="E10122" s="4" t="s">
        <v>1523</v>
      </c>
      <c r="F10122" s="4" t="s">
        <v>1558</v>
      </c>
      <c r="G10122" s="4" t="s">
        <v>1557</v>
      </c>
      <c r="H10122" s="30">
        <v>45.53</v>
      </c>
      <c r="I10122" s="4"/>
      <c r="J10122" s="4" t="s">
        <v>852</v>
      </c>
      <c r="K10122" s="4"/>
      <c r="L10122" s="4">
        <v>10</v>
      </c>
      <c r="M10122" s="4" t="s">
        <v>1100</v>
      </c>
      <c r="N10122" s="4"/>
    </row>
    <row r="10123" spans="1:14" hidden="1" x14ac:dyDescent="0.3">
      <c r="A10123" s="4" t="s">
        <v>603</v>
      </c>
      <c r="B10123" s="4">
        <v>115</v>
      </c>
      <c r="C10123" s="4">
        <v>115</v>
      </c>
      <c r="D10123" s="5">
        <v>621</v>
      </c>
      <c r="E10123" s="4" t="s">
        <v>1523</v>
      </c>
      <c r="F10123" s="4" t="s">
        <v>1558</v>
      </c>
      <c r="G10123" s="4" t="s">
        <v>1131</v>
      </c>
      <c r="H10123" s="30">
        <v>271.97789999999998</v>
      </c>
      <c r="I10123" s="4"/>
      <c r="J10123" s="4" t="s">
        <v>852</v>
      </c>
      <c r="K10123" s="4"/>
      <c r="L10123" s="4">
        <v>10</v>
      </c>
      <c r="M10123" s="4" t="s">
        <v>1787</v>
      </c>
      <c r="N10123" s="4"/>
    </row>
    <row r="10124" spans="1:14" hidden="1" x14ac:dyDescent="0.3">
      <c r="A10124" s="4" t="s">
        <v>605</v>
      </c>
      <c r="B10124" s="4">
        <v>115</v>
      </c>
      <c r="C10124" s="4">
        <v>115</v>
      </c>
      <c r="D10124" s="5">
        <v>622</v>
      </c>
      <c r="E10124" s="4" t="s">
        <v>1523</v>
      </c>
      <c r="F10124" s="4" t="s">
        <v>1558</v>
      </c>
      <c r="G10124" s="4" t="s">
        <v>853</v>
      </c>
      <c r="H10124" s="30">
        <v>10.45</v>
      </c>
      <c r="I10124" s="4"/>
      <c r="J10124" s="4" t="s">
        <v>852</v>
      </c>
      <c r="K10124" s="4"/>
      <c r="L10124" s="4">
        <v>10</v>
      </c>
      <c r="M10124" s="4" t="s">
        <v>1100</v>
      </c>
      <c r="N10124" s="4"/>
    </row>
    <row r="10125" spans="1:14" hidden="1" x14ac:dyDescent="0.3">
      <c r="A10125" s="4" t="s">
        <v>605</v>
      </c>
      <c r="B10125" s="4">
        <v>115</v>
      </c>
      <c r="C10125" s="4">
        <v>115</v>
      </c>
      <c r="D10125" s="5">
        <v>622</v>
      </c>
      <c r="E10125" s="4" t="s">
        <v>1523</v>
      </c>
      <c r="F10125" s="12" t="s">
        <v>1523</v>
      </c>
      <c r="G10125" s="4" t="s">
        <v>963</v>
      </c>
      <c r="H10125" s="30">
        <v>3.32</v>
      </c>
      <c r="I10125" s="4"/>
      <c r="J10125" s="4" t="s">
        <v>856</v>
      </c>
      <c r="K10125" s="4"/>
      <c r="L10125" s="4">
        <v>10</v>
      </c>
      <c r="M10125" s="4" t="s">
        <v>1100</v>
      </c>
      <c r="N10125" s="4"/>
    </row>
    <row r="10126" spans="1:14" hidden="1" x14ac:dyDescent="0.3">
      <c r="A10126" s="4" t="s">
        <v>605</v>
      </c>
      <c r="B10126" s="4">
        <v>115</v>
      </c>
      <c r="C10126" s="4">
        <v>115</v>
      </c>
      <c r="D10126" s="5">
        <v>622</v>
      </c>
      <c r="E10126" s="4" t="s">
        <v>1523</v>
      </c>
      <c r="F10126" s="4" t="s">
        <v>1523</v>
      </c>
      <c r="G10126" s="4" t="s">
        <v>943</v>
      </c>
      <c r="H10126" s="30">
        <v>98.35</v>
      </c>
      <c r="I10126" s="4"/>
      <c r="J10126" s="4" t="s">
        <v>856</v>
      </c>
      <c r="K10126" s="4"/>
      <c r="L10126" s="4">
        <v>10</v>
      </c>
      <c r="M10126" s="4" t="s">
        <v>1100</v>
      </c>
      <c r="N10126" s="4"/>
    </row>
    <row r="10127" spans="1:14" hidden="1" x14ac:dyDescent="0.3">
      <c r="A10127" s="4" t="s">
        <v>605</v>
      </c>
      <c r="B10127" s="4">
        <v>115</v>
      </c>
      <c r="C10127" s="4">
        <v>115</v>
      </c>
      <c r="D10127" s="5">
        <v>622</v>
      </c>
      <c r="E10127" s="4" t="s">
        <v>1523</v>
      </c>
      <c r="F10127" s="12" t="s">
        <v>1523</v>
      </c>
      <c r="G10127" s="4" t="s">
        <v>1318</v>
      </c>
      <c r="H10127" s="30">
        <v>0.88200000000000001</v>
      </c>
      <c r="I10127" s="4"/>
      <c r="J10127" s="4" t="s">
        <v>1556</v>
      </c>
      <c r="K10127" s="4"/>
      <c r="L10127" s="4">
        <v>10</v>
      </c>
      <c r="M10127" s="4" t="s">
        <v>1100</v>
      </c>
      <c r="N10127" s="4"/>
    </row>
    <row r="10128" spans="1:14" hidden="1" x14ac:dyDescent="0.3">
      <c r="A10128" s="4" t="s">
        <v>605</v>
      </c>
      <c r="B10128" s="4">
        <v>115</v>
      </c>
      <c r="C10128" s="4">
        <v>115</v>
      </c>
      <c r="D10128" s="5">
        <v>622</v>
      </c>
      <c r="E10128" s="4" t="s">
        <v>1523</v>
      </c>
      <c r="F10128" s="12" t="s">
        <v>1523</v>
      </c>
      <c r="G10128" s="4" t="s">
        <v>1759</v>
      </c>
      <c r="H10128" s="30">
        <v>10.198</v>
      </c>
      <c r="I10128" s="4"/>
      <c r="J10128" s="4" t="s">
        <v>856</v>
      </c>
      <c r="K10128" s="4"/>
      <c r="L10128" s="4">
        <v>10</v>
      </c>
      <c r="M10128" s="4" t="s">
        <v>1100</v>
      </c>
      <c r="N10128" s="4"/>
    </row>
    <row r="10129" spans="1:14" hidden="1" x14ac:dyDescent="0.3">
      <c r="A10129" s="4" t="s">
        <v>605</v>
      </c>
      <c r="B10129" s="4">
        <v>115</v>
      </c>
      <c r="C10129" s="4">
        <v>115</v>
      </c>
      <c r="D10129" s="5">
        <v>622</v>
      </c>
      <c r="E10129" s="4" t="s">
        <v>1523</v>
      </c>
      <c r="F10129" s="4" t="s">
        <v>1558</v>
      </c>
      <c r="G10129" s="4" t="s">
        <v>1557</v>
      </c>
      <c r="H10129" s="30">
        <v>30.3</v>
      </c>
      <c r="I10129" s="4"/>
      <c r="J10129" s="4" t="s">
        <v>852</v>
      </c>
      <c r="K10129" s="4"/>
      <c r="L10129" s="4">
        <v>10</v>
      </c>
      <c r="M10129" s="4" t="s">
        <v>1100</v>
      </c>
      <c r="N10129" s="4"/>
    </row>
    <row r="10130" spans="1:14" hidden="1" x14ac:dyDescent="0.3">
      <c r="A10130" s="4" t="s">
        <v>603</v>
      </c>
      <c r="B10130" s="4">
        <v>115</v>
      </c>
      <c r="C10130" s="4">
        <v>115</v>
      </c>
      <c r="D10130" s="5">
        <v>622</v>
      </c>
      <c r="E10130" s="4" t="s">
        <v>1523</v>
      </c>
      <c r="F10130" s="4" t="s">
        <v>1558</v>
      </c>
      <c r="G10130" s="4" t="s">
        <v>1131</v>
      </c>
      <c r="H10130" s="30">
        <v>135.98894999999999</v>
      </c>
      <c r="I10130" s="4"/>
      <c r="J10130" s="4" t="s">
        <v>852</v>
      </c>
      <c r="K10130" s="4"/>
      <c r="L10130" s="4">
        <v>10</v>
      </c>
      <c r="M10130" s="4" t="s">
        <v>1787</v>
      </c>
      <c r="N10130" s="4"/>
    </row>
    <row r="10131" spans="1:14" hidden="1" x14ac:dyDescent="0.3">
      <c r="A10131" s="4" t="s">
        <v>605</v>
      </c>
      <c r="B10131" s="4">
        <v>115</v>
      </c>
      <c r="C10131" s="4">
        <v>115</v>
      </c>
      <c r="D10131" s="5">
        <v>623</v>
      </c>
      <c r="E10131" s="4" t="s">
        <v>1523</v>
      </c>
      <c r="F10131" s="4" t="s">
        <v>1558</v>
      </c>
      <c r="G10131" s="4" t="s">
        <v>853</v>
      </c>
      <c r="H10131" s="30">
        <v>3.73</v>
      </c>
      <c r="I10131" s="4"/>
      <c r="J10131" s="4" t="s">
        <v>852</v>
      </c>
      <c r="K10131" s="4"/>
      <c r="L10131" s="4">
        <v>10</v>
      </c>
      <c r="M10131" s="4" t="s">
        <v>1100</v>
      </c>
      <c r="N10131" s="4"/>
    </row>
    <row r="10132" spans="1:14" hidden="1" x14ac:dyDescent="0.3">
      <c r="A10132" s="4" t="s">
        <v>605</v>
      </c>
      <c r="B10132" s="4">
        <v>115</v>
      </c>
      <c r="C10132" s="4">
        <v>115</v>
      </c>
      <c r="D10132" s="5">
        <v>623</v>
      </c>
      <c r="E10132" s="4" t="s">
        <v>1523</v>
      </c>
      <c r="F10132" s="12" t="s">
        <v>1523</v>
      </c>
      <c r="G10132" s="4" t="s">
        <v>963</v>
      </c>
      <c r="H10132" s="30">
        <v>6.99</v>
      </c>
      <c r="I10132" s="4"/>
      <c r="J10132" s="4" t="s">
        <v>856</v>
      </c>
      <c r="K10132" s="4"/>
      <c r="L10132" s="4">
        <v>10</v>
      </c>
      <c r="M10132" s="4" t="s">
        <v>1100</v>
      </c>
      <c r="N10132" s="4"/>
    </row>
    <row r="10133" spans="1:14" hidden="1" x14ac:dyDescent="0.3">
      <c r="A10133" s="4" t="s">
        <v>605</v>
      </c>
      <c r="B10133" s="4">
        <v>115</v>
      </c>
      <c r="C10133" s="4">
        <v>115</v>
      </c>
      <c r="D10133" s="5">
        <v>623</v>
      </c>
      <c r="E10133" s="4" t="s">
        <v>1523</v>
      </c>
      <c r="F10133" s="4" t="s">
        <v>1523</v>
      </c>
      <c r="G10133" s="4" t="s">
        <v>943</v>
      </c>
      <c r="H10133" s="30">
        <v>94.84</v>
      </c>
      <c r="I10133" s="4"/>
      <c r="J10133" s="4" t="s">
        <v>856</v>
      </c>
      <c r="K10133" s="4"/>
      <c r="L10133" s="4">
        <v>10</v>
      </c>
      <c r="M10133" s="4" t="s">
        <v>1100</v>
      </c>
      <c r="N10133" s="4"/>
    </row>
    <row r="10134" spans="1:14" hidden="1" x14ac:dyDescent="0.3">
      <c r="A10134" s="4" t="s">
        <v>605</v>
      </c>
      <c r="B10134" s="4">
        <v>115</v>
      </c>
      <c r="C10134" s="4">
        <v>115</v>
      </c>
      <c r="D10134" s="5">
        <v>623</v>
      </c>
      <c r="E10134" s="4" t="s">
        <v>1523</v>
      </c>
      <c r="F10134" s="12" t="s">
        <v>1523</v>
      </c>
      <c r="G10134" s="4" t="s">
        <v>1318</v>
      </c>
      <c r="H10134" s="30">
        <v>1.0189999999999999</v>
      </c>
      <c r="I10134" s="4"/>
      <c r="J10134" s="4" t="s">
        <v>1556</v>
      </c>
      <c r="K10134" s="4"/>
      <c r="L10134" s="4">
        <v>10</v>
      </c>
      <c r="M10134" s="4" t="s">
        <v>1100</v>
      </c>
      <c r="N10134" s="4"/>
    </row>
    <row r="10135" spans="1:14" hidden="1" x14ac:dyDescent="0.3">
      <c r="A10135" s="4" t="s">
        <v>605</v>
      </c>
      <c r="B10135" s="4">
        <v>115</v>
      </c>
      <c r="C10135" s="4">
        <v>115</v>
      </c>
      <c r="D10135" s="5">
        <v>623</v>
      </c>
      <c r="E10135" s="4" t="s">
        <v>1523</v>
      </c>
      <c r="F10135" s="12" t="s">
        <v>1523</v>
      </c>
      <c r="G10135" s="4" t="s">
        <v>1759</v>
      </c>
      <c r="H10135" s="30">
        <v>9.43</v>
      </c>
      <c r="I10135" s="4"/>
      <c r="J10135" s="4" t="s">
        <v>856</v>
      </c>
      <c r="K10135" s="4"/>
      <c r="L10135" s="4">
        <v>10</v>
      </c>
      <c r="M10135" s="4" t="s">
        <v>1100</v>
      </c>
      <c r="N10135" s="4"/>
    </row>
    <row r="10136" spans="1:14" hidden="1" x14ac:dyDescent="0.3">
      <c r="A10136" s="4" t="s">
        <v>605</v>
      </c>
      <c r="B10136" s="4">
        <v>115</v>
      </c>
      <c r="C10136" s="4">
        <v>115</v>
      </c>
      <c r="D10136" s="5">
        <v>623</v>
      </c>
      <c r="E10136" s="4" t="s">
        <v>1523</v>
      </c>
      <c r="F10136" s="4" t="s">
        <v>1558</v>
      </c>
      <c r="G10136" s="4" t="s">
        <v>1557</v>
      </c>
      <c r="H10136" s="30">
        <v>17.170000000000002</v>
      </c>
      <c r="I10136" s="4"/>
      <c r="J10136" s="4" t="s">
        <v>852</v>
      </c>
      <c r="K10136" s="4"/>
      <c r="L10136" s="4">
        <v>10</v>
      </c>
      <c r="M10136" s="4" t="s">
        <v>1100</v>
      </c>
      <c r="N10136" s="4"/>
    </row>
    <row r="10137" spans="1:14" hidden="1" x14ac:dyDescent="0.3">
      <c r="A10137" s="4" t="s">
        <v>603</v>
      </c>
      <c r="B10137" s="4">
        <v>115</v>
      </c>
      <c r="C10137" s="4">
        <v>115</v>
      </c>
      <c r="D10137" s="5">
        <v>623</v>
      </c>
      <c r="E10137" s="4" t="s">
        <v>1523</v>
      </c>
      <c r="F10137" s="4" t="s">
        <v>1558</v>
      </c>
      <c r="G10137" s="4" t="s">
        <v>1131</v>
      </c>
      <c r="H10137" s="30">
        <v>135.98894999999999</v>
      </c>
      <c r="I10137" s="4"/>
      <c r="J10137" s="4" t="s">
        <v>852</v>
      </c>
      <c r="K10137" s="4"/>
      <c r="L10137" s="4">
        <v>10</v>
      </c>
      <c r="M10137" s="4" t="s">
        <v>1787</v>
      </c>
      <c r="N10137" s="4"/>
    </row>
    <row r="10138" spans="1:14" hidden="1" x14ac:dyDescent="0.3">
      <c r="A10138" s="4" t="s">
        <v>605</v>
      </c>
      <c r="B10138" s="4">
        <v>115</v>
      </c>
      <c r="C10138" s="4">
        <v>115</v>
      </c>
      <c r="D10138" s="5">
        <v>624</v>
      </c>
      <c r="E10138" s="4" t="s">
        <v>1523</v>
      </c>
      <c r="F10138" s="4" t="s">
        <v>1558</v>
      </c>
      <c r="G10138" s="4" t="s">
        <v>853</v>
      </c>
      <c r="H10138" s="30"/>
      <c r="I10138" s="4"/>
      <c r="J10138" s="4" t="s">
        <v>852</v>
      </c>
      <c r="K10138" s="4"/>
      <c r="L10138" s="4">
        <v>4</v>
      </c>
      <c r="M10138" s="4" t="s">
        <v>1100</v>
      </c>
      <c r="N10138" s="4"/>
    </row>
    <row r="10139" spans="1:14" hidden="1" x14ac:dyDescent="0.3">
      <c r="A10139" s="4" t="s">
        <v>605</v>
      </c>
      <c r="B10139" s="4">
        <v>115</v>
      </c>
      <c r="C10139" s="4">
        <v>115</v>
      </c>
      <c r="D10139" s="5">
        <v>624</v>
      </c>
      <c r="E10139" s="4" t="s">
        <v>1523</v>
      </c>
      <c r="F10139" s="12" t="s">
        <v>1523</v>
      </c>
      <c r="G10139" s="4" t="s">
        <v>963</v>
      </c>
      <c r="H10139" s="30">
        <v>3.7</v>
      </c>
      <c r="I10139" s="4"/>
      <c r="J10139" s="4" t="s">
        <v>856</v>
      </c>
      <c r="K10139" s="4"/>
      <c r="L10139" s="4">
        <v>4</v>
      </c>
      <c r="M10139" s="4" t="s">
        <v>1100</v>
      </c>
      <c r="N10139" s="4"/>
    </row>
    <row r="10140" spans="1:14" hidden="1" x14ac:dyDescent="0.3">
      <c r="A10140" s="4" t="s">
        <v>605</v>
      </c>
      <c r="B10140" s="4">
        <v>115</v>
      </c>
      <c r="C10140" s="4">
        <v>115</v>
      </c>
      <c r="D10140" s="5">
        <v>624</v>
      </c>
      <c r="E10140" s="4" t="s">
        <v>1523</v>
      </c>
      <c r="F10140" s="4" t="s">
        <v>1523</v>
      </c>
      <c r="G10140" s="4" t="s">
        <v>943</v>
      </c>
      <c r="H10140" s="30">
        <v>96.3</v>
      </c>
      <c r="I10140" s="4"/>
      <c r="J10140" s="4" t="s">
        <v>856</v>
      </c>
      <c r="K10140" s="4"/>
      <c r="L10140" s="4">
        <v>10</v>
      </c>
      <c r="M10140" s="4" t="s">
        <v>1100</v>
      </c>
      <c r="N10140" s="4"/>
    </row>
    <row r="10141" spans="1:14" hidden="1" x14ac:dyDescent="0.3">
      <c r="A10141" s="4" t="s">
        <v>605</v>
      </c>
      <c r="B10141" s="4">
        <v>115</v>
      </c>
      <c r="C10141" s="4">
        <v>115</v>
      </c>
      <c r="D10141" s="5">
        <v>624</v>
      </c>
      <c r="E10141" s="4" t="s">
        <v>1523</v>
      </c>
      <c r="F10141" s="12" t="s">
        <v>1523</v>
      </c>
      <c r="G10141" s="4" t="s">
        <v>1318</v>
      </c>
      <c r="H10141" s="30">
        <v>1.054</v>
      </c>
      <c r="I10141" s="4"/>
      <c r="J10141" s="4" t="s">
        <v>1556</v>
      </c>
      <c r="K10141" s="4"/>
      <c r="L10141" s="4">
        <v>4</v>
      </c>
      <c r="M10141" s="4" t="s">
        <v>1100</v>
      </c>
      <c r="N10141" s="4"/>
    </row>
    <row r="10142" spans="1:14" hidden="1" x14ac:dyDescent="0.3">
      <c r="A10142" s="4" t="s">
        <v>605</v>
      </c>
      <c r="B10142" s="4">
        <v>115</v>
      </c>
      <c r="C10142" s="4">
        <v>115</v>
      </c>
      <c r="D10142" s="5">
        <v>624</v>
      </c>
      <c r="E10142" s="4" t="s">
        <v>1523</v>
      </c>
      <c r="F10142" s="12" t="s">
        <v>1523</v>
      </c>
      <c r="G10142" s="4" t="s">
        <v>1759</v>
      </c>
      <c r="H10142" s="30">
        <v>13.17</v>
      </c>
      <c r="I10142" s="4"/>
      <c r="J10142" s="4" t="s">
        <v>856</v>
      </c>
      <c r="K10142" s="4"/>
      <c r="L10142" s="4">
        <v>4</v>
      </c>
      <c r="M10142" s="4" t="s">
        <v>1100</v>
      </c>
      <c r="N10142" s="4"/>
    </row>
    <row r="10143" spans="1:14" hidden="1" x14ac:dyDescent="0.3">
      <c r="A10143" s="4" t="s">
        <v>605</v>
      </c>
      <c r="B10143" s="4">
        <v>115</v>
      </c>
      <c r="C10143" s="4">
        <v>115</v>
      </c>
      <c r="D10143" s="5">
        <v>624</v>
      </c>
      <c r="E10143" s="4" t="s">
        <v>1523</v>
      </c>
      <c r="F10143" s="4" t="s">
        <v>1558</v>
      </c>
      <c r="G10143" s="4" t="s">
        <v>1557</v>
      </c>
      <c r="H10143" s="30"/>
      <c r="I10143" s="4"/>
      <c r="J10143" s="4" t="s">
        <v>852</v>
      </c>
      <c r="K10143" s="4"/>
      <c r="L10143" s="4">
        <v>4</v>
      </c>
      <c r="M10143" s="4" t="s">
        <v>1100</v>
      </c>
      <c r="N10143" s="4"/>
    </row>
    <row r="10144" spans="1:14" hidden="1" x14ac:dyDescent="0.3">
      <c r="A10144" s="4" t="s">
        <v>603</v>
      </c>
      <c r="B10144" s="4">
        <v>115</v>
      </c>
      <c r="C10144" s="4">
        <v>115</v>
      </c>
      <c r="D10144" s="5">
        <v>624</v>
      </c>
      <c r="E10144" s="4" t="s">
        <v>1523</v>
      </c>
      <c r="F10144" s="4" t="s">
        <v>1558</v>
      </c>
      <c r="G10144" s="4" t="s">
        <v>1131</v>
      </c>
      <c r="H10144" s="30"/>
      <c r="I10144" s="4"/>
      <c r="J10144" s="4" t="s">
        <v>852</v>
      </c>
      <c r="K10144" s="4"/>
      <c r="L10144" s="4">
        <v>4</v>
      </c>
      <c r="M10144" s="4" t="s">
        <v>1787</v>
      </c>
      <c r="N10144" s="4"/>
    </row>
    <row r="10145" spans="1:14" hidden="1" x14ac:dyDescent="0.3">
      <c r="A10145" s="4" t="s">
        <v>605</v>
      </c>
      <c r="B10145" s="4">
        <v>115</v>
      </c>
      <c r="C10145" s="4">
        <v>115</v>
      </c>
      <c r="D10145" s="5">
        <v>625</v>
      </c>
      <c r="E10145" s="4" t="s">
        <v>1523</v>
      </c>
      <c r="F10145" s="4" t="s">
        <v>1558</v>
      </c>
      <c r="G10145" s="4" t="s">
        <v>853</v>
      </c>
      <c r="H10145" s="30">
        <v>7.46</v>
      </c>
      <c r="I10145" s="4"/>
      <c r="J10145" s="4" t="s">
        <v>852</v>
      </c>
      <c r="K10145" s="4"/>
      <c r="L10145" s="4">
        <v>10</v>
      </c>
      <c r="M10145" s="4" t="s">
        <v>1100</v>
      </c>
      <c r="N10145" s="4"/>
    </row>
    <row r="10146" spans="1:14" hidden="1" x14ac:dyDescent="0.3">
      <c r="A10146" s="4" t="s">
        <v>605</v>
      </c>
      <c r="B10146" s="4">
        <v>115</v>
      </c>
      <c r="C10146" s="4">
        <v>115</v>
      </c>
      <c r="D10146" s="5">
        <v>625</v>
      </c>
      <c r="E10146" s="4" t="s">
        <v>1523</v>
      </c>
      <c r="F10146" s="12" t="s">
        <v>1523</v>
      </c>
      <c r="G10146" s="4" t="s">
        <v>963</v>
      </c>
      <c r="H10146" s="30">
        <v>81.680000000000007</v>
      </c>
      <c r="I10146" s="4"/>
      <c r="J10146" s="4" t="s">
        <v>856</v>
      </c>
      <c r="K10146" s="4"/>
      <c r="L10146" s="4">
        <v>10</v>
      </c>
      <c r="M10146" s="4" t="s">
        <v>1100</v>
      </c>
      <c r="N10146" s="4"/>
    </row>
    <row r="10147" spans="1:14" hidden="1" x14ac:dyDescent="0.3">
      <c r="A10147" s="4" t="s">
        <v>605</v>
      </c>
      <c r="B10147" s="4">
        <v>115</v>
      </c>
      <c r="C10147" s="4">
        <v>115</v>
      </c>
      <c r="D10147" s="5">
        <v>625</v>
      </c>
      <c r="E10147" s="4" t="s">
        <v>1523</v>
      </c>
      <c r="F10147" s="4" t="s">
        <v>1523</v>
      </c>
      <c r="G10147" s="4" t="s">
        <v>943</v>
      </c>
      <c r="H10147" s="30">
        <v>28.12</v>
      </c>
      <c r="I10147" s="4"/>
      <c r="J10147" s="4" t="s">
        <v>856</v>
      </c>
      <c r="K10147" s="4"/>
      <c r="L10147" s="4">
        <v>4</v>
      </c>
      <c r="M10147" s="4" t="s">
        <v>1100</v>
      </c>
      <c r="N10147" s="4"/>
    </row>
    <row r="10148" spans="1:14" hidden="1" x14ac:dyDescent="0.3">
      <c r="A10148" s="4" t="s">
        <v>605</v>
      </c>
      <c r="B10148" s="4">
        <v>115</v>
      </c>
      <c r="C10148" s="4">
        <v>115</v>
      </c>
      <c r="D10148" s="5">
        <v>625</v>
      </c>
      <c r="E10148" s="4" t="s">
        <v>1523</v>
      </c>
      <c r="F10148" s="12" t="s">
        <v>1523</v>
      </c>
      <c r="G10148" s="4" t="s">
        <v>1318</v>
      </c>
      <c r="H10148" s="30">
        <v>2.089</v>
      </c>
      <c r="I10148" s="4"/>
      <c r="J10148" s="4" t="s">
        <v>1556</v>
      </c>
      <c r="K10148" s="4"/>
      <c r="L10148" s="4">
        <v>10</v>
      </c>
      <c r="M10148" s="4" t="s">
        <v>1100</v>
      </c>
      <c r="N10148" s="4"/>
    </row>
    <row r="10149" spans="1:14" hidden="1" x14ac:dyDescent="0.3">
      <c r="A10149" s="4" t="s">
        <v>605</v>
      </c>
      <c r="B10149" s="4">
        <v>115</v>
      </c>
      <c r="C10149" s="4">
        <v>115</v>
      </c>
      <c r="D10149" s="5">
        <v>625</v>
      </c>
      <c r="E10149" s="4" t="s">
        <v>1523</v>
      </c>
      <c r="F10149" s="12" t="s">
        <v>1523</v>
      </c>
      <c r="G10149" s="4" t="s">
        <v>1759</v>
      </c>
      <c r="H10149" s="30">
        <v>3.9449999999999998</v>
      </c>
      <c r="I10149" s="4"/>
      <c r="J10149" s="4" t="s">
        <v>856</v>
      </c>
      <c r="K10149" s="4"/>
      <c r="L10149" s="4">
        <v>10</v>
      </c>
      <c r="M10149" s="4" t="s">
        <v>1100</v>
      </c>
      <c r="N10149" s="4"/>
    </row>
    <row r="10150" spans="1:14" hidden="1" x14ac:dyDescent="0.3">
      <c r="A10150" s="4" t="s">
        <v>605</v>
      </c>
      <c r="B10150" s="4">
        <v>115</v>
      </c>
      <c r="C10150" s="4">
        <v>115</v>
      </c>
      <c r="D10150" s="5">
        <v>625</v>
      </c>
      <c r="E10150" s="4" t="s">
        <v>1523</v>
      </c>
      <c r="F10150" s="4" t="s">
        <v>1558</v>
      </c>
      <c r="G10150" s="4" t="s">
        <v>1557</v>
      </c>
      <c r="H10150" s="30">
        <v>32.24</v>
      </c>
      <c r="I10150" s="4"/>
      <c r="J10150" s="4" t="s">
        <v>852</v>
      </c>
      <c r="K10150" s="4"/>
      <c r="L10150" s="4">
        <v>10</v>
      </c>
      <c r="M10150" s="4" t="s">
        <v>1100</v>
      </c>
      <c r="N10150" s="4"/>
    </row>
    <row r="10151" spans="1:14" hidden="1" x14ac:dyDescent="0.3">
      <c r="A10151" s="4" t="s">
        <v>603</v>
      </c>
      <c r="B10151" s="4">
        <v>115</v>
      </c>
      <c r="C10151" s="4">
        <v>115</v>
      </c>
      <c r="D10151" s="5">
        <v>625</v>
      </c>
      <c r="E10151" s="4" t="s">
        <v>1523</v>
      </c>
      <c r="F10151" s="4" t="s">
        <v>1558</v>
      </c>
      <c r="G10151" s="4" t="s">
        <v>1131</v>
      </c>
      <c r="H10151" s="30">
        <v>135.98894999999999</v>
      </c>
      <c r="I10151" s="4"/>
      <c r="J10151" s="4" t="s">
        <v>852</v>
      </c>
      <c r="K10151" s="4"/>
      <c r="L10151" s="4">
        <v>10</v>
      </c>
      <c r="M10151" s="4" t="s">
        <v>1787</v>
      </c>
      <c r="N10151" s="4"/>
    </row>
    <row r="10152" spans="1:14" hidden="1" x14ac:dyDescent="0.3">
      <c r="A10152" s="4" t="s">
        <v>605</v>
      </c>
      <c r="B10152" s="4">
        <v>115</v>
      </c>
      <c r="C10152" s="4">
        <v>115</v>
      </c>
      <c r="D10152" s="5">
        <v>626</v>
      </c>
      <c r="E10152" s="4" t="s">
        <v>1523</v>
      </c>
      <c r="F10152" s="4" t="s">
        <v>1558</v>
      </c>
      <c r="G10152" s="4" t="s">
        <v>853</v>
      </c>
      <c r="H10152" s="30">
        <v>5.22</v>
      </c>
      <c r="I10152" s="4"/>
      <c r="J10152" s="4" t="s">
        <v>852</v>
      </c>
      <c r="K10152" s="4"/>
      <c r="L10152" s="4">
        <v>10</v>
      </c>
      <c r="M10152" s="4" t="s">
        <v>1100</v>
      </c>
      <c r="N10152" s="4"/>
    </row>
    <row r="10153" spans="1:14" hidden="1" x14ac:dyDescent="0.3">
      <c r="A10153" s="4" t="s">
        <v>605</v>
      </c>
      <c r="B10153" s="4">
        <v>115</v>
      </c>
      <c r="C10153" s="4">
        <v>115</v>
      </c>
      <c r="D10153" s="5">
        <v>626</v>
      </c>
      <c r="E10153" s="4" t="s">
        <v>1523</v>
      </c>
      <c r="F10153" s="12" t="s">
        <v>1523</v>
      </c>
      <c r="G10153" s="4" t="s">
        <v>963</v>
      </c>
      <c r="H10153" s="30">
        <v>69.91</v>
      </c>
      <c r="I10153" s="4"/>
      <c r="J10153" s="4" t="s">
        <v>856</v>
      </c>
      <c r="K10153" s="4"/>
      <c r="L10153" s="4">
        <v>10</v>
      </c>
      <c r="M10153" s="4" t="s">
        <v>1100</v>
      </c>
      <c r="N10153" s="4"/>
    </row>
    <row r="10154" spans="1:14" hidden="1" x14ac:dyDescent="0.3">
      <c r="A10154" s="4" t="s">
        <v>605</v>
      </c>
      <c r="B10154" s="4">
        <v>115</v>
      </c>
      <c r="C10154" s="4">
        <v>115</v>
      </c>
      <c r="D10154" s="5">
        <v>626</v>
      </c>
      <c r="E10154" s="4" t="s">
        <v>1523</v>
      </c>
      <c r="F10154" s="4" t="s">
        <v>1523</v>
      </c>
      <c r="G10154" s="4" t="s">
        <v>943</v>
      </c>
      <c r="H10154" s="30">
        <v>33.14</v>
      </c>
      <c r="I10154" s="4"/>
      <c r="J10154" s="4" t="s">
        <v>856</v>
      </c>
      <c r="K10154" s="4"/>
      <c r="L10154" s="4">
        <v>10</v>
      </c>
      <c r="M10154" s="4" t="s">
        <v>1100</v>
      </c>
      <c r="N10154" s="4"/>
    </row>
    <row r="10155" spans="1:14" hidden="1" x14ac:dyDescent="0.3">
      <c r="A10155" s="4" t="s">
        <v>605</v>
      </c>
      <c r="B10155" s="4">
        <v>115</v>
      </c>
      <c r="C10155" s="4">
        <v>115</v>
      </c>
      <c r="D10155" s="5">
        <v>626</v>
      </c>
      <c r="E10155" s="4" t="s">
        <v>1523</v>
      </c>
      <c r="F10155" s="12" t="s">
        <v>1523</v>
      </c>
      <c r="G10155" s="4" t="s">
        <v>1318</v>
      </c>
      <c r="H10155" s="30">
        <v>2.302</v>
      </c>
      <c r="I10155" s="4"/>
      <c r="J10155" s="4" t="s">
        <v>1556</v>
      </c>
      <c r="K10155" s="4"/>
      <c r="L10155" s="4">
        <v>10</v>
      </c>
      <c r="M10155" s="4" t="s">
        <v>1100</v>
      </c>
      <c r="N10155" s="4"/>
    </row>
    <row r="10156" spans="1:14" hidden="1" x14ac:dyDescent="0.3">
      <c r="A10156" s="4" t="s">
        <v>605</v>
      </c>
      <c r="B10156" s="4">
        <v>115</v>
      </c>
      <c r="C10156" s="4">
        <v>115</v>
      </c>
      <c r="D10156" s="5">
        <v>626</v>
      </c>
      <c r="E10156" s="4" t="s">
        <v>1523</v>
      </c>
      <c r="F10156" s="12" t="s">
        <v>1523</v>
      </c>
      <c r="G10156" s="4" t="s">
        <v>1759</v>
      </c>
      <c r="H10156" s="30">
        <v>4.9880000000000004</v>
      </c>
      <c r="I10156" s="4"/>
      <c r="J10156" s="4" t="s">
        <v>856</v>
      </c>
      <c r="K10156" s="4"/>
      <c r="L10156" s="4">
        <v>10</v>
      </c>
      <c r="M10156" s="4" t="s">
        <v>1100</v>
      </c>
      <c r="N10156" s="4"/>
    </row>
    <row r="10157" spans="1:14" hidden="1" x14ac:dyDescent="0.3">
      <c r="A10157" s="4" t="s">
        <v>605</v>
      </c>
      <c r="B10157" s="4">
        <v>115</v>
      </c>
      <c r="C10157" s="4">
        <v>115</v>
      </c>
      <c r="D10157" s="5">
        <v>626</v>
      </c>
      <c r="E10157" s="4" t="s">
        <v>1523</v>
      </c>
      <c r="F10157" s="4" t="s">
        <v>1558</v>
      </c>
      <c r="G10157" s="4" t="s">
        <v>1557</v>
      </c>
      <c r="H10157" s="30">
        <v>14.63</v>
      </c>
      <c r="I10157" s="4"/>
      <c r="J10157" s="4" t="s">
        <v>852</v>
      </c>
      <c r="K10157" s="4"/>
      <c r="L10157" s="4">
        <v>10</v>
      </c>
      <c r="M10157" s="4" t="s">
        <v>1100</v>
      </c>
      <c r="N10157" s="4"/>
    </row>
    <row r="10158" spans="1:14" hidden="1" x14ac:dyDescent="0.3">
      <c r="A10158" s="4" t="s">
        <v>603</v>
      </c>
      <c r="B10158" s="4">
        <v>115</v>
      </c>
      <c r="C10158" s="4">
        <v>115</v>
      </c>
      <c r="D10158" s="5">
        <v>626</v>
      </c>
      <c r="E10158" s="4" t="s">
        <v>1523</v>
      </c>
      <c r="F10158" s="4" t="s">
        <v>1558</v>
      </c>
      <c r="G10158" s="4" t="s">
        <v>1131</v>
      </c>
      <c r="H10158" s="30">
        <v>90.424475000000001</v>
      </c>
      <c r="I10158" s="4"/>
      <c r="J10158" s="4" t="s">
        <v>852</v>
      </c>
      <c r="K10158" s="4"/>
      <c r="L10158" s="4">
        <v>10</v>
      </c>
      <c r="M10158" s="4" t="s">
        <v>1787</v>
      </c>
      <c r="N10158" s="4"/>
    </row>
    <row r="10159" spans="1:14" hidden="1" x14ac:dyDescent="0.3">
      <c r="A10159" s="4" t="s">
        <v>605</v>
      </c>
      <c r="B10159" s="4">
        <v>115</v>
      </c>
      <c r="C10159" s="4">
        <v>115</v>
      </c>
      <c r="D10159" s="5">
        <v>627</v>
      </c>
      <c r="E10159" s="4" t="s">
        <v>1523</v>
      </c>
      <c r="F10159" s="4" t="s">
        <v>1558</v>
      </c>
      <c r="G10159" s="4" t="s">
        <v>853</v>
      </c>
      <c r="H10159" s="30">
        <v>17.91</v>
      </c>
      <c r="I10159" s="4"/>
      <c r="J10159" s="4" t="s">
        <v>852</v>
      </c>
      <c r="K10159" s="4"/>
      <c r="L10159" s="4">
        <v>10</v>
      </c>
      <c r="M10159" s="4" t="s">
        <v>1100</v>
      </c>
      <c r="N10159" s="4"/>
    </row>
    <row r="10160" spans="1:14" hidden="1" x14ac:dyDescent="0.3">
      <c r="A10160" s="4" t="s">
        <v>605</v>
      </c>
      <c r="B10160" s="4">
        <v>115</v>
      </c>
      <c r="C10160" s="4">
        <v>115</v>
      </c>
      <c r="D10160" s="5">
        <v>627</v>
      </c>
      <c r="E10160" s="4" t="s">
        <v>1523</v>
      </c>
      <c r="F10160" s="12" t="s">
        <v>1523</v>
      </c>
      <c r="G10160" s="4" t="s">
        <v>963</v>
      </c>
      <c r="H10160" s="30">
        <v>83.29</v>
      </c>
      <c r="I10160" s="4"/>
      <c r="J10160" s="4" t="s">
        <v>856</v>
      </c>
      <c r="K10160" s="4"/>
      <c r="L10160" s="4">
        <v>10</v>
      </c>
      <c r="M10160" s="4" t="s">
        <v>1100</v>
      </c>
      <c r="N10160" s="4"/>
    </row>
    <row r="10161" spans="1:14" hidden="1" x14ac:dyDescent="0.3">
      <c r="A10161" s="4" t="s">
        <v>605</v>
      </c>
      <c r="B10161" s="4">
        <v>115</v>
      </c>
      <c r="C10161" s="4">
        <v>115</v>
      </c>
      <c r="D10161" s="5">
        <v>627</v>
      </c>
      <c r="E10161" s="4" t="s">
        <v>1523</v>
      </c>
      <c r="F10161" s="4" t="s">
        <v>1523</v>
      </c>
      <c r="G10161" s="4" t="s">
        <v>943</v>
      </c>
      <c r="H10161" s="30">
        <v>21.47</v>
      </c>
      <c r="I10161" s="4"/>
      <c r="J10161" s="4" t="s">
        <v>856</v>
      </c>
      <c r="K10161" s="4"/>
      <c r="L10161" s="4">
        <v>10</v>
      </c>
      <c r="M10161" s="4" t="s">
        <v>1100</v>
      </c>
      <c r="N10161" s="4"/>
    </row>
    <row r="10162" spans="1:14" hidden="1" x14ac:dyDescent="0.3">
      <c r="A10162" s="4" t="s">
        <v>605</v>
      </c>
      <c r="B10162" s="4">
        <v>115</v>
      </c>
      <c r="C10162" s="4">
        <v>115</v>
      </c>
      <c r="D10162" s="5">
        <v>627</v>
      </c>
      <c r="E10162" s="4" t="s">
        <v>1523</v>
      </c>
      <c r="F10162" s="12" t="s">
        <v>1523</v>
      </c>
      <c r="G10162" s="4" t="s">
        <v>1318</v>
      </c>
      <c r="H10162" s="30">
        <v>1.9810000000000001</v>
      </c>
      <c r="I10162" s="4"/>
      <c r="J10162" s="4" t="s">
        <v>1556</v>
      </c>
      <c r="K10162" s="4"/>
      <c r="L10162" s="4">
        <v>10</v>
      </c>
      <c r="M10162" s="4" t="s">
        <v>1100</v>
      </c>
      <c r="N10162" s="4"/>
    </row>
    <row r="10163" spans="1:14" hidden="1" x14ac:dyDescent="0.3">
      <c r="A10163" s="4" t="s">
        <v>605</v>
      </c>
      <c r="B10163" s="4">
        <v>115</v>
      </c>
      <c r="C10163" s="4">
        <v>115</v>
      </c>
      <c r="D10163" s="5">
        <v>627</v>
      </c>
      <c r="E10163" s="4" t="s">
        <v>1523</v>
      </c>
      <c r="F10163" s="12" t="s">
        <v>1523</v>
      </c>
      <c r="G10163" s="4" t="s">
        <v>1759</v>
      </c>
      <c r="H10163" s="30">
        <v>3.4249999999999998</v>
      </c>
      <c r="I10163" s="4"/>
      <c r="J10163" s="4" t="s">
        <v>856</v>
      </c>
      <c r="K10163" s="4"/>
      <c r="L10163" s="4">
        <v>10</v>
      </c>
      <c r="M10163" s="4" t="s">
        <v>1100</v>
      </c>
      <c r="N10163" s="4"/>
    </row>
    <row r="10164" spans="1:14" hidden="1" x14ac:dyDescent="0.3">
      <c r="A10164" s="4" t="s">
        <v>605</v>
      </c>
      <c r="B10164" s="4">
        <v>115</v>
      </c>
      <c r="C10164" s="4">
        <v>115</v>
      </c>
      <c r="D10164" s="5">
        <v>627</v>
      </c>
      <c r="E10164" s="4" t="s">
        <v>1523</v>
      </c>
      <c r="F10164" s="4" t="s">
        <v>1558</v>
      </c>
      <c r="G10164" s="4" t="s">
        <v>1557</v>
      </c>
      <c r="H10164" s="30">
        <v>12.39</v>
      </c>
      <c r="I10164" s="4"/>
      <c r="J10164" s="4" t="s">
        <v>852</v>
      </c>
      <c r="K10164" s="4"/>
      <c r="L10164" s="4">
        <v>10</v>
      </c>
      <c r="M10164" s="4" t="s">
        <v>1100</v>
      </c>
      <c r="N10164" s="4"/>
    </row>
    <row r="10165" spans="1:14" hidden="1" x14ac:dyDescent="0.3">
      <c r="A10165" s="4" t="s">
        <v>603</v>
      </c>
      <c r="B10165" s="4">
        <v>115</v>
      </c>
      <c r="C10165" s="4">
        <v>115</v>
      </c>
      <c r="D10165" s="5">
        <v>627</v>
      </c>
      <c r="E10165" s="4" t="s">
        <v>1523</v>
      </c>
      <c r="F10165" s="4" t="s">
        <v>1558</v>
      </c>
      <c r="G10165" s="4" t="s">
        <v>1131</v>
      </c>
      <c r="H10165" s="30">
        <v>45.564475000000002</v>
      </c>
      <c r="I10165" s="4"/>
      <c r="J10165" s="4" t="s">
        <v>852</v>
      </c>
      <c r="K10165" s="4"/>
      <c r="L10165" s="4">
        <v>10</v>
      </c>
      <c r="M10165" s="4" t="s">
        <v>1787</v>
      </c>
      <c r="N10165" s="4"/>
    </row>
    <row r="10166" spans="1:14" hidden="1" x14ac:dyDescent="0.3">
      <c r="A10166" s="4" t="s">
        <v>604</v>
      </c>
      <c r="B10166" s="4">
        <v>129</v>
      </c>
      <c r="C10166" s="4">
        <v>129.1</v>
      </c>
      <c r="D10166" s="4">
        <v>628</v>
      </c>
      <c r="E10166" s="4" t="s">
        <v>861</v>
      </c>
      <c r="F10166" s="12" t="s">
        <v>922</v>
      </c>
      <c r="G10166" s="4" t="s">
        <v>1315</v>
      </c>
      <c r="H10166" s="52">
        <v>153.31672592768743</v>
      </c>
      <c r="I10166" s="4">
        <v>5.1988253930746211</v>
      </c>
      <c r="J10166" s="4" t="s">
        <v>1343</v>
      </c>
      <c r="K10166" s="4" t="s">
        <v>881</v>
      </c>
      <c r="L10166" s="4">
        <v>5</v>
      </c>
      <c r="M10166" s="4" t="s">
        <v>1061</v>
      </c>
      <c r="N10166" s="4" t="s">
        <v>1565</v>
      </c>
    </row>
    <row r="10167" spans="1:14" hidden="1" x14ac:dyDescent="0.3">
      <c r="A10167" s="4" t="s">
        <v>604</v>
      </c>
      <c r="B10167" s="4">
        <v>129</v>
      </c>
      <c r="C10167" s="4">
        <v>129.1</v>
      </c>
      <c r="D10167" s="4">
        <v>628</v>
      </c>
      <c r="E10167" s="4" t="s">
        <v>861</v>
      </c>
      <c r="F10167" s="12" t="s">
        <v>904</v>
      </c>
      <c r="G10167" s="4" t="s">
        <v>1315</v>
      </c>
      <c r="H10167" s="52">
        <v>154.16679810257352</v>
      </c>
      <c r="I10167" s="4">
        <v>5.0151263520998173</v>
      </c>
      <c r="J10167" s="4" t="s">
        <v>1343</v>
      </c>
      <c r="K10167" s="4" t="s">
        <v>881</v>
      </c>
      <c r="L10167" s="4">
        <v>5</v>
      </c>
      <c r="M10167" s="4" t="s">
        <v>1061</v>
      </c>
      <c r="N10167" s="4" t="s">
        <v>1565</v>
      </c>
    </row>
    <row r="10168" spans="1:14" hidden="1" x14ac:dyDescent="0.3">
      <c r="A10168" s="4" t="s">
        <v>604</v>
      </c>
      <c r="B10168" s="4">
        <v>129</v>
      </c>
      <c r="C10168" s="4">
        <v>129.1</v>
      </c>
      <c r="D10168" s="4">
        <v>628</v>
      </c>
      <c r="E10168" s="4" t="s">
        <v>861</v>
      </c>
      <c r="F10168" s="12" t="s">
        <v>905</v>
      </c>
      <c r="G10168" s="4" t="s">
        <v>1315</v>
      </c>
      <c r="H10168" s="52">
        <v>157.17939402266924</v>
      </c>
      <c r="I10168" s="4">
        <v>4.9317940865433281</v>
      </c>
      <c r="J10168" s="4" t="s">
        <v>1343</v>
      </c>
      <c r="K10168" s="4" t="s">
        <v>881</v>
      </c>
      <c r="L10168" s="4">
        <v>5</v>
      </c>
      <c r="M10168" s="4" t="s">
        <v>1061</v>
      </c>
      <c r="N10168" s="4" t="s">
        <v>1565</v>
      </c>
    </row>
    <row r="10169" spans="1:14" hidden="1" x14ac:dyDescent="0.3">
      <c r="A10169" s="4" t="s">
        <v>604</v>
      </c>
      <c r="B10169" s="4">
        <v>129</v>
      </c>
      <c r="C10169" s="4">
        <v>129.1</v>
      </c>
      <c r="D10169" s="4">
        <v>628</v>
      </c>
      <c r="E10169" s="4" t="s">
        <v>861</v>
      </c>
      <c r="F10169" s="12" t="s">
        <v>906</v>
      </c>
      <c r="G10169" s="4" t="s">
        <v>1315</v>
      </c>
      <c r="H10169" s="52">
        <v>155.66580839791922</v>
      </c>
      <c r="I10169" s="4">
        <v>5.0902333470129832</v>
      </c>
      <c r="J10169" s="4" t="s">
        <v>1343</v>
      </c>
      <c r="K10169" s="4" t="s">
        <v>881</v>
      </c>
      <c r="L10169" s="4">
        <v>5</v>
      </c>
      <c r="M10169" s="4" t="s">
        <v>1061</v>
      </c>
      <c r="N10169" s="4" t="s">
        <v>1565</v>
      </c>
    </row>
    <row r="10170" spans="1:14" hidden="1" x14ac:dyDescent="0.3">
      <c r="A10170" s="4" t="s">
        <v>604</v>
      </c>
      <c r="B10170" s="4">
        <v>129</v>
      </c>
      <c r="C10170" s="4">
        <v>129.1</v>
      </c>
      <c r="D10170" s="4">
        <v>628</v>
      </c>
      <c r="E10170" s="4" t="s">
        <v>861</v>
      </c>
      <c r="F10170" s="12" t="s">
        <v>903</v>
      </c>
      <c r="G10170" s="4" t="s">
        <v>1315</v>
      </c>
      <c r="H10170" s="52">
        <v>154.38002482393077</v>
      </c>
      <c r="I10170" s="4">
        <v>5.5969189490329754</v>
      </c>
      <c r="J10170" s="4" t="s">
        <v>1343</v>
      </c>
      <c r="K10170" s="4" t="s">
        <v>881</v>
      </c>
      <c r="L10170" s="4">
        <v>5</v>
      </c>
      <c r="M10170" s="4" t="s">
        <v>1061</v>
      </c>
      <c r="N10170" s="4" t="s">
        <v>1565</v>
      </c>
    </row>
    <row r="10171" spans="1:14" hidden="1" x14ac:dyDescent="0.3">
      <c r="A10171" s="4" t="s">
        <v>604</v>
      </c>
      <c r="B10171" s="4">
        <v>129</v>
      </c>
      <c r="C10171" s="4">
        <v>129.1</v>
      </c>
      <c r="D10171" s="4">
        <v>628</v>
      </c>
      <c r="E10171" s="4" t="s">
        <v>861</v>
      </c>
      <c r="F10171" s="12" t="s">
        <v>922</v>
      </c>
      <c r="G10171" s="4" t="s">
        <v>1759</v>
      </c>
      <c r="H10171" s="4">
        <v>3180.4409999999998</v>
      </c>
      <c r="I10171" s="52">
        <v>253.4435</v>
      </c>
      <c r="J10171" s="4" t="s">
        <v>1566</v>
      </c>
      <c r="K10171" s="4" t="s">
        <v>881</v>
      </c>
      <c r="L10171" s="4">
        <v>5</v>
      </c>
      <c r="M10171" s="4" t="s">
        <v>1065</v>
      </c>
      <c r="N10171" s="4" t="s">
        <v>1565</v>
      </c>
    </row>
    <row r="10172" spans="1:14" hidden="1" x14ac:dyDescent="0.3">
      <c r="A10172" s="4" t="s">
        <v>604</v>
      </c>
      <c r="B10172" s="4">
        <v>129</v>
      </c>
      <c r="C10172" s="4">
        <v>129.1</v>
      </c>
      <c r="D10172" s="4">
        <v>628</v>
      </c>
      <c r="E10172" s="4" t="s">
        <v>861</v>
      </c>
      <c r="F10172" s="12" t="s">
        <v>904</v>
      </c>
      <c r="G10172" s="4" t="s">
        <v>1759</v>
      </c>
      <c r="H10172" s="4">
        <v>3048.2089999999998</v>
      </c>
      <c r="I10172" s="52">
        <v>303.03030000000001</v>
      </c>
      <c r="J10172" s="4" t="s">
        <v>1566</v>
      </c>
      <c r="K10172" s="4" t="s">
        <v>881</v>
      </c>
      <c r="L10172" s="4">
        <v>5</v>
      </c>
      <c r="M10172" s="4" t="s">
        <v>1065</v>
      </c>
      <c r="N10172" s="4" t="s">
        <v>1565</v>
      </c>
    </row>
    <row r="10173" spans="1:14" hidden="1" x14ac:dyDescent="0.3">
      <c r="A10173" s="4" t="s">
        <v>604</v>
      </c>
      <c r="B10173" s="4">
        <v>129</v>
      </c>
      <c r="C10173" s="4">
        <v>129.1</v>
      </c>
      <c r="D10173" s="4">
        <v>628</v>
      </c>
      <c r="E10173" s="4" t="s">
        <v>861</v>
      </c>
      <c r="F10173" s="12" t="s">
        <v>905</v>
      </c>
      <c r="G10173" s="4" t="s">
        <v>1759</v>
      </c>
      <c r="H10173" s="4">
        <v>2789.2559999999999</v>
      </c>
      <c r="I10173" s="52">
        <v>187.3278</v>
      </c>
      <c r="J10173" s="4" t="s">
        <v>1566</v>
      </c>
      <c r="K10173" s="4" t="s">
        <v>881</v>
      </c>
      <c r="L10173" s="4">
        <v>5</v>
      </c>
      <c r="M10173" s="4" t="s">
        <v>1065</v>
      </c>
      <c r="N10173" s="4" t="s">
        <v>1565</v>
      </c>
    </row>
    <row r="10174" spans="1:14" hidden="1" x14ac:dyDescent="0.3">
      <c r="A10174" s="4" t="s">
        <v>604</v>
      </c>
      <c r="B10174" s="4">
        <v>129</v>
      </c>
      <c r="C10174" s="4">
        <v>129.1</v>
      </c>
      <c r="D10174" s="4">
        <v>628</v>
      </c>
      <c r="E10174" s="4" t="s">
        <v>861</v>
      </c>
      <c r="F10174" s="12" t="s">
        <v>906</v>
      </c>
      <c r="G10174" s="4" t="s">
        <v>1759</v>
      </c>
      <c r="H10174" s="4">
        <v>2877.41</v>
      </c>
      <c r="I10174" s="52">
        <v>269.97250000000003</v>
      </c>
      <c r="J10174" s="4" t="s">
        <v>1566</v>
      </c>
      <c r="K10174" s="4" t="s">
        <v>881</v>
      </c>
      <c r="L10174" s="4">
        <v>5</v>
      </c>
      <c r="M10174" s="4" t="s">
        <v>1065</v>
      </c>
      <c r="N10174" s="4" t="s">
        <v>1565</v>
      </c>
    </row>
    <row r="10175" spans="1:14" hidden="1" x14ac:dyDescent="0.3">
      <c r="A10175" s="4" t="s">
        <v>604</v>
      </c>
      <c r="B10175" s="4">
        <v>129</v>
      </c>
      <c r="C10175" s="4">
        <v>129.1</v>
      </c>
      <c r="D10175" s="4">
        <v>628</v>
      </c>
      <c r="E10175" s="4" t="s">
        <v>861</v>
      </c>
      <c r="F10175" s="12" t="s">
        <v>903</v>
      </c>
      <c r="G10175" s="4" t="s">
        <v>1759</v>
      </c>
      <c r="H10175" s="4">
        <v>2866.3910000000001</v>
      </c>
      <c r="I10175" s="52">
        <v>280.99169999999998</v>
      </c>
      <c r="J10175" s="4" t="s">
        <v>1566</v>
      </c>
      <c r="K10175" s="4" t="s">
        <v>881</v>
      </c>
      <c r="L10175" s="4">
        <v>5</v>
      </c>
      <c r="M10175" s="4" t="s">
        <v>1065</v>
      </c>
      <c r="N10175" s="4" t="s">
        <v>1565</v>
      </c>
    </row>
    <row r="10176" spans="1:14" hidden="1" x14ac:dyDescent="0.3">
      <c r="A10176" s="4" t="s">
        <v>604</v>
      </c>
      <c r="B10176" s="4">
        <v>129</v>
      </c>
      <c r="C10176" s="4">
        <v>129.1</v>
      </c>
      <c r="D10176" s="4">
        <v>628</v>
      </c>
      <c r="E10176" s="4" t="s">
        <v>861</v>
      </c>
      <c r="F10176" s="12" t="s">
        <v>922</v>
      </c>
      <c r="G10176" s="4" t="s">
        <v>967</v>
      </c>
      <c r="H10176" s="52">
        <v>416.3954</v>
      </c>
      <c r="I10176" s="4">
        <v>35.601129999999998</v>
      </c>
      <c r="J10176" s="4" t="s">
        <v>1566</v>
      </c>
      <c r="K10176" s="4" t="s">
        <v>881</v>
      </c>
      <c r="L10176" s="4">
        <v>5</v>
      </c>
      <c r="M10176" s="4" t="s">
        <v>1065</v>
      </c>
      <c r="N10176" s="4" t="s">
        <v>1565</v>
      </c>
    </row>
    <row r="10177" spans="1:14" hidden="1" x14ac:dyDescent="0.3">
      <c r="A10177" s="4" t="s">
        <v>604</v>
      </c>
      <c r="B10177" s="4">
        <v>129</v>
      </c>
      <c r="C10177" s="4">
        <v>129.1</v>
      </c>
      <c r="D10177" s="4">
        <v>628</v>
      </c>
      <c r="E10177" s="4" t="s">
        <v>861</v>
      </c>
      <c r="F10177" s="12" t="s">
        <v>904</v>
      </c>
      <c r="G10177" s="4" t="s">
        <v>967</v>
      </c>
      <c r="H10177" s="52">
        <v>388.6232</v>
      </c>
      <c r="I10177" s="4">
        <v>44.493540000000003</v>
      </c>
      <c r="J10177" s="4" t="s">
        <v>1566</v>
      </c>
      <c r="K10177" s="4" t="s">
        <v>881</v>
      </c>
      <c r="L10177" s="4">
        <v>5</v>
      </c>
      <c r="M10177" s="4" t="s">
        <v>1065</v>
      </c>
      <c r="N10177" s="4" t="s">
        <v>1565</v>
      </c>
    </row>
    <row r="10178" spans="1:14" hidden="1" x14ac:dyDescent="0.3">
      <c r="A10178" s="4" t="s">
        <v>604</v>
      </c>
      <c r="B10178" s="4">
        <v>129</v>
      </c>
      <c r="C10178" s="4">
        <v>129.1</v>
      </c>
      <c r="D10178" s="4">
        <v>628</v>
      </c>
      <c r="E10178" s="4" t="s">
        <v>861</v>
      </c>
      <c r="F10178" s="12" t="s">
        <v>905</v>
      </c>
      <c r="G10178" s="4" t="s">
        <v>967</v>
      </c>
      <c r="H10178" s="52">
        <v>360.84140000000002</v>
      </c>
      <c r="I10178" s="4">
        <v>46.92557</v>
      </c>
      <c r="J10178" s="4" t="s">
        <v>1566</v>
      </c>
      <c r="K10178" s="4" t="s">
        <v>881</v>
      </c>
      <c r="L10178" s="4">
        <v>5</v>
      </c>
      <c r="M10178" s="4" t="s">
        <v>1065</v>
      </c>
      <c r="N10178" s="4" t="s">
        <v>1565</v>
      </c>
    </row>
    <row r="10179" spans="1:14" hidden="1" x14ac:dyDescent="0.3">
      <c r="A10179" s="4" t="s">
        <v>604</v>
      </c>
      <c r="B10179" s="4">
        <v>129</v>
      </c>
      <c r="C10179" s="4">
        <v>129.1</v>
      </c>
      <c r="D10179" s="4">
        <v>628</v>
      </c>
      <c r="E10179" s="4" t="s">
        <v>861</v>
      </c>
      <c r="F10179" s="12" t="s">
        <v>906</v>
      </c>
      <c r="G10179" s="4" t="s">
        <v>967</v>
      </c>
      <c r="H10179" s="52">
        <v>365.42930000000001</v>
      </c>
      <c r="I10179" s="4">
        <v>36.405340000000002</v>
      </c>
      <c r="J10179" s="4" t="s">
        <v>1566</v>
      </c>
      <c r="K10179" s="4" t="s">
        <v>881</v>
      </c>
      <c r="L10179" s="4">
        <v>5</v>
      </c>
      <c r="M10179" s="4" t="s">
        <v>1065</v>
      </c>
      <c r="N10179" s="4" t="s">
        <v>1565</v>
      </c>
    </row>
    <row r="10180" spans="1:14" hidden="1" x14ac:dyDescent="0.3">
      <c r="A10180" s="4" t="s">
        <v>604</v>
      </c>
      <c r="B10180" s="4">
        <v>129</v>
      </c>
      <c r="C10180" s="4">
        <v>129.1</v>
      </c>
      <c r="D10180" s="4">
        <v>628</v>
      </c>
      <c r="E10180" s="4" t="s">
        <v>861</v>
      </c>
      <c r="F10180" s="12" t="s">
        <v>903</v>
      </c>
      <c r="G10180" s="4" t="s">
        <v>967</v>
      </c>
      <c r="H10180" s="52">
        <v>364.35140000000001</v>
      </c>
      <c r="I10180" s="4">
        <v>52.586570000000002</v>
      </c>
      <c r="J10180" s="4" t="s">
        <v>1566</v>
      </c>
      <c r="K10180" s="4" t="s">
        <v>881</v>
      </c>
      <c r="L10180" s="4">
        <v>5</v>
      </c>
      <c r="M10180" s="4" t="s">
        <v>1065</v>
      </c>
      <c r="N10180" s="4" t="s">
        <v>1565</v>
      </c>
    </row>
    <row r="10181" spans="1:14" hidden="1" x14ac:dyDescent="0.3">
      <c r="A10181" s="4" t="s">
        <v>604</v>
      </c>
      <c r="B10181" s="4">
        <v>129</v>
      </c>
      <c r="C10181" s="4">
        <v>129.1</v>
      </c>
      <c r="D10181" s="4">
        <v>628</v>
      </c>
      <c r="E10181" s="4" t="s">
        <v>861</v>
      </c>
      <c r="F10181" s="12" t="s">
        <v>922</v>
      </c>
      <c r="G10181" s="4" t="s">
        <v>1760</v>
      </c>
      <c r="H10181" s="52">
        <v>8.9049080000000007</v>
      </c>
      <c r="I10181" s="4">
        <v>0.16564400000000001</v>
      </c>
      <c r="J10181" s="4" t="s">
        <v>1225</v>
      </c>
      <c r="K10181" s="4" t="s">
        <v>881</v>
      </c>
      <c r="L10181" s="4">
        <v>5</v>
      </c>
      <c r="M10181" s="4" t="s">
        <v>1065</v>
      </c>
      <c r="N10181" s="4" t="s">
        <v>1565</v>
      </c>
    </row>
    <row r="10182" spans="1:14" hidden="1" x14ac:dyDescent="0.3">
      <c r="A10182" s="4" t="s">
        <v>604</v>
      </c>
      <c r="B10182" s="4">
        <v>129</v>
      </c>
      <c r="C10182" s="4">
        <v>129.1</v>
      </c>
      <c r="D10182" s="4">
        <v>628</v>
      </c>
      <c r="E10182" s="4" t="s">
        <v>861</v>
      </c>
      <c r="F10182" s="12" t="s">
        <v>904</v>
      </c>
      <c r="G10182" s="4" t="s">
        <v>1760</v>
      </c>
      <c r="H10182" s="52">
        <v>9.2177910000000001</v>
      </c>
      <c r="I10182" s="4">
        <v>0.45091999999999999</v>
      </c>
      <c r="J10182" s="4" t="s">
        <v>1225</v>
      </c>
      <c r="K10182" s="4" t="s">
        <v>881</v>
      </c>
      <c r="L10182" s="4">
        <v>5</v>
      </c>
      <c r="M10182" s="4" t="s">
        <v>1065</v>
      </c>
      <c r="N10182" s="4" t="s">
        <v>1565</v>
      </c>
    </row>
    <row r="10183" spans="1:14" hidden="1" x14ac:dyDescent="0.3">
      <c r="A10183" s="4" t="s">
        <v>604</v>
      </c>
      <c r="B10183" s="4">
        <v>129</v>
      </c>
      <c r="C10183" s="4">
        <v>129.1</v>
      </c>
      <c r="D10183" s="4">
        <v>628</v>
      </c>
      <c r="E10183" s="4" t="s">
        <v>861</v>
      </c>
      <c r="F10183" s="12" t="s">
        <v>905</v>
      </c>
      <c r="G10183" s="4" t="s">
        <v>1760</v>
      </c>
      <c r="H10183" s="52">
        <v>9.47546</v>
      </c>
      <c r="I10183" s="4">
        <v>1.1226989999999999</v>
      </c>
      <c r="J10183" s="4" t="s">
        <v>1225</v>
      </c>
      <c r="K10183" s="4" t="s">
        <v>881</v>
      </c>
      <c r="L10183" s="4">
        <v>5</v>
      </c>
      <c r="M10183" s="4" t="s">
        <v>1065</v>
      </c>
      <c r="N10183" s="4" t="s">
        <v>1565</v>
      </c>
    </row>
    <row r="10184" spans="1:14" hidden="1" x14ac:dyDescent="0.3">
      <c r="A10184" s="4" t="s">
        <v>604</v>
      </c>
      <c r="B10184" s="4">
        <v>129</v>
      </c>
      <c r="C10184" s="4">
        <v>129.1</v>
      </c>
      <c r="D10184" s="4">
        <v>628</v>
      </c>
      <c r="E10184" s="4" t="s">
        <v>861</v>
      </c>
      <c r="F10184" s="12" t="s">
        <v>906</v>
      </c>
      <c r="G10184" s="4" t="s">
        <v>1760</v>
      </c>
      <c r="H10184" s="52">
        <v>9.1717790000000008</v>
      </c>
      <c r="I10184" s="4">
        <v>0.35889599999999999</v>
      </c>
      <c r="J10184" s="4" t="s">
        <v>1225</v>
      </c>
      <c r="K10184" s="4" t="s">
        <v>881</v>
      </c>
      <c r="L10184" s="4">
        <v>5</v>
      </c>
      <c r="M10184" s="4" t="s">
        <v>1065</v>
      </c>
      <c r="N10184" s="4" t="s">
        <v>1565</v>
      </c>
    </row>
    <row r="10185" spans="1:14" hidden="1" x14ac:dyDescent="0.3">
      <c r="A10185" s="4" t="s">
        <v>604</v>
      </c>
      <c r="B10185" s="4">
        <v>129</v>
      </c>
      <c r="C10185" s="4">
        <v>129.1</v>
      </c>
      <c r="D10185" s="4">
        <v>628</v>
      </c>
      <c r="E10185" s="4" t="s">
        <v>861</v>
      </c>
      <c r="F10185" s="12" t="s">
        <v>903</v>
      </c>
      <c r="G10185" s="4" t="s">
        <v>1760</v>
      </c>
      <c r="H10185" s="52">
        <v>9.3926379999999998</v>
      </c>
      <c r="I10185" s="4">
        <v>0.45091999999999999</v>
      </c>
      <c r="J10185" s="4" t="s">
        <v>1225</v>
      </c>
      <c r="K10185" s="4" t="s">
        <v>881</v>
      </c>
      <c r="L10185" s="4">
        <v>5</v>
      </c>
      <c r="M10185" s="4" t="s">
        <v>1065</v>
      </c>
      <c r="N10185" s="4" t="s">
        <v>1565</v>
      </c>
    </row>
    <row r="10186" spans="1:14" hidden="1" x14ac:dyDescent="0.3">
      <c r="A10186" s="4" t="s">
        <v>604</v>
      </c>
      <c r="B10186" s="4">
        <v>129</v>
      </c>
      <c r="C10186" s="4">
        <v>129.1</v>
      </c>
      <c r="D10186" s="4">
        <v>628</v>
      </c>
      <c r="E10186" s="4" t="s">
        <v>861</v>
      </c>
      <c r="F10186" s="12" t="s">
        <v>922</v>
      </c>
      <c r="G10186" s="4" t="s">
        <v>1131</v>
      </c>
      <c r="H10186" s="52">
        <v>4.6771479999999999</v>
      </c>
      <c r="I10186" s="4">
        <v>0.65364363883158838</v>
      </c>
      <c r="J10186" s="4" t="s">
        <v>1566</v>
      </c>
      <c r="K10186" s="4" t="s">
        <v>998</v>
      </c>
      <c r="L10186" s="4">
        <v>5</v>
      </c>
      <c r="M10186" s="4" t="s">
        <v>1787</v>
      </c>
      <c r="N10186" s="4"/>
    </row>
    <row r="10187" spans="1:14" hidden="1" x14ac:dyDescent="0.3">
      <c r="A10187" s="4" t="s">
        <v>604</v>
      </c>
      <c r="B10187" s="4">
        <v>129</v>
      </c>
      <c r="C10187" s="4">
        <v>129.1</v>
      </c>
      <c r="D10187" s="4">
        <v>628</v>
      </c>
      <c r="E10187" s="4" t="s">
        <v>861</v>
      </c>
      <c r="F10187" s="12" t="s">
        <v>904</v>
      </c>
      <c r="G10187" s="4" t="s">
        <v>1131</v>
      </c>
      <c r="H10187" s="52">
        <v>4.3042419999999995</v>
      </c>
      <c r="I10187" s="4">
        <v>0.55091698523915555</v>
      </c>
      <c r="J10187" s="4" t="s">
        <v>1566</v>
      </c>
      <c r="K10187" s="4" t="s">
        <v>998</v>
      </c>
      <c r="L10187" s="4">
        <v>5</v>
      </c>
      <c r="M10187" s="4" t="s">
        <v>1787</v>
      </c>
      <c r="N10187" s="4"/>
    </row>
    <row r="10188" spans="1:14" hidden="1" x14ac:dyDescent="0.3">
      <c r="A10188" s="4" t="s">
        <v>604</v>
      </c>
      <c r="B10188" s="4">
        <v>129</v>
      </c>
      <c r="C10188" s="4">
        <v>129.1</v>
      </c>
      <c r="D10188" s="4">
        <v>628</v>
      </c>
      <c r="E10188" s="4" t="s">
        <v>861</v>
      </c>
      <c r="F10188" s="12" t="s">
        <v>905</v>
      </c>
      <c r="G10188" s="4" t="s">
        <v>1131</v>
      </c>
      <c r="H10188" s="52">
        <v>3.6692979999999999</v>
      </c>
      <c r="I10188" s="4">
        <v>0.82039991086847397</v>
      </c>
      <c r="J10188" s="4" t="s">
        <v>1566</v>
      </c>
      <c r="K10188" s="4" t="s">
        <v>998</v>
      </c>
      <c r="L10188" s="4">
        <v>5</v>
      </c>
      <c r="M10188" s="4" t="s">
        <v>1787</v>
      </c>
      <c r="N10188" s="4"/>
    </row>
    <row r="10189" spans="1:14" hidden="1" x14ac:dyDescent="0.3">
      <c r="A10189" s="4" t="s">
        <v>604</v>
      </c>
      <c r="B10189" s="4">
        <v>129</v>
      </c>
      <c r="C10189" s="4">
        <v>129.1</v>
      </c>
      <c r="D10189" s="4">
        <v>628</v>
      </c>
      <c r="E10189" s="4" t="s">
        <v>861</v>
      </c>
      <c r="F10189" s="12" t="s">
        <v>906</v>
      </c>
      <c r="G10189" s="4" t="s">
        <v>1131</v>
      </c>
      <c r="H10189" s="52">
        <v>3.1693530000000001</v>
      </c>
      <c r="I10189" s="4">
        <v>0.50434851881015774</v>
      </c>
      <c r="J10189" s="4" t="s">
        <v>1566</v>
      </c>
      <c r="K10189" s="4" t="s">
        <v>998</v>
      </c>
      <c r="L10189" s="4">
        <v>5</v>
      </c>
      <c r="M10189" s="4" t="s">
        <v>1787</v>
      </c>
      <c r="N10189" s="4"/>
    </row>
    <row r="10190" spans="1:14" hidden="1" x14ac:dyDescent="0.3">
      <c r="A10190" s="4" t="s">
        <v>604</v>
      </c>
      <c r="B10190" s="4">
        <v>129</v>
      </c>
      <c r="C10190" s="4">
        <v>129.1</v>
      </c>
      <c r="D10190" s="4">
        <v>628</v>
      </c>
      <c r="E10190" s="4" t="s">
        <v>861</v>
      </c>
      <c r="F10190" s="12" t="s">
        <v>903</v>
      </c>
      <c r="G10190" s="4" t="s">
        <v>1131</v>
      </c>
      <c r="H10190" s="52">
        <v>3.2041499999999998</v>
      </c>
      <c r="I10190" s="4">
        <v>0.50129882561601913</v>
      </c>
      <c r="J10190" s="4" t="s">
        <v>1566</v>
      </c>
      <c r="K10190" s="4" t="s">
        <v>998</v>
      </c>
      <c r="L10190" s="4">
        <v>5</v>
      </c>
      <c r="M10190" s="4" t="s">
        <v>1787</v>
      </c>
      <c r="N10190" s="4"/>
    </row>
    <row r="10191" spans="1:14" hidden="1" x14ac:dyDescent="0.3">
      <c r="A10191" s="4" t="s">
        <v>604</v>
      </c>
      <c r="B10191" s="4">
        <v>129</v>
      </c>
      <c r="C10191" s="4">
        <v>129.1</v>
      </c>
      <c r="D10191" s="4">
        <v>628</v>
      </c>
      <c r="E10191" s="4" t="s">
        <v>861</v>
      </c>
      <c r="F10191" s="12" t="s">
        <v>922</v>
      </c>
      <c r="G10191" s="4" t="s">
        <v>1568</v>
      </c>
      <c r="H10191" s="52">
        <v>0.62574300000000005</v>
      </c>
      <c r="I10191" s="4">
        <v>0.12711700000000001</v>
      </c>
      <c r="J10191" s="4" t="s">
        <v>1225</v>
      </c>
      <c r="K10191" s="4" t="s">
        <v>881</v>
      </c>
      <c r="L10191" s="4">
        <v>5</v>
      </c>
      <c r="M10191" s="4" t="s">
        <v>1065</v>
      </c>
      <c r="N10191" s="4" t="s">
        <v>1565</v>
      </c>
    </row>
    <row r="10192" spans="1:14" hidden="1" x14ac:dyDescent="0.3">
      <c r="A10192" s="4" t="s">
        <v>604</v>
      </c>
      <c r="B10192" s="4">
        <v>129</v>
      </c>
      <c r="C10192" s="4">
        <v>129.1</v>
      </c>
      <c r="D10192" s="4">
        <v>628</v>
      </c>
      <c r="E10192" s="4" t="s">
        <v>861</v>
      </c>
      <c r="F10192" s="12" t="s">
        <v>904</v>
      </c>
      <c r="G10192" s="4" t="s">
        <v>1568</v>
      </c>
      <c r="H10192" s="52">
        <v>0.66108599999999995</v>
      </c>
      <c r="I10192" s="4">
        <v>8.4745000000000001E-2</v>
      </c>
      <c r="J10192" s="4" t="s">
        <v>1225</v>
      </c>
      <c r="K10192" s="4" t="s">
        <v>881</v>
      </c>
      <c r="L10192" s="4">
        <v>5</v>
      </c>
      <c r="M10192" s="4" t="s">
        <v>1065</v>
      </c>
      <c r="N10192" s="4" t="s">
        <v>1565</v>
      </c>
    </row>
    <row r="10193" spans="1:14" hidden="1" x14ac:dyDescent="0.3">
      <c r="A10193" s="4" t="s">
        <v>604</v>
      </c>
      <c r="B10193" s="4">
        <v>129</v>
      </c>
      <c r="C10193" s="4">
        <v>129.1</v>
      </c>
      <c r="D10193" s="4">
        <v>628</v>
      </c>
      <c r="E10193" s="4" t="s">
        <v>861</v>
      </c>
      <c r="F10193" s="12" t="s">
        <v>905</v>
      </c>
      <c r="G10193" s="4" t="s">
        <v>1568</v>
      </c>
      <c r="H10193" s="52">
        <v>0.89410100000000003</v>
      </c>
      <c r="I10193" s="4">
        <v>0.12711700000000001</v>
      </c>
      <c r="J10193" s="4" t="s">
        <v>1225</v>
      </c>
      <c r="K10193" s="4" t="s">
        <v>881</v>
      </c>
      <c r="L10193" s="4">
        <v>5</v>
      </c>
      <c r="M10193" s="4" t="s">
        <v>1065</v>
      </c>
      <c r="N10193" s="4" t="s">
        <v>1565</v>
      </c>
    </row>
    <row r="10194" spans="1:14" hidden="1" x14ac:dyDescent="0.3">
      <c r="A10194" s="4" t="s">
        <v>604</v>
      </c>
      <c r="B10194" s="4">
        <v>129</v>
      </c>
      <c r="C10194" s="4">
        <v>129.1</v>
      </c>
      <c r="D10194" s="4">
        <v>628</v>
      </c>
      <c r="E10194" s="4" t="s">
        <v>861</v>
      </c>
      <c r="F10194" s="12" t="s">
        <v>906</v>
      </c>
      <c r="G10194" s="4" t="s">
        <v>1568</v>
      </c>
      <c r="H10194" s="52">
        <v>1.0564960000000001</v>
      </c>
      <c r="I10194" s="4">
        <v>0.254299</v>
      </c>
      <c r="J10194" s="4" t="s">
        <v>1225</v>
      </c>
      <c r="K10194" s="4" t="s">
        <v>881</v>
      </c>
      <c r="L10194" s="4">
        <v>5</v>
      </c>
      <c r="M10194" s="4" t="s">
        <v>1065</v>
      </c>
      <c r="N10194" s="4" t="s">
        <v>1565</v>
      </c>
    </row>
    <row r="10195" spans="1:14" hidden="1" x14ac:dyDescent="0.3">
      <c r="A10195" s="4" t="s">
        <v>604</v>
      </c>
      <c r="B10195" s="4">
        <v>129</v>
      </c>
      <c r="C10195" s="4">
        <v>129.1</v>
      </c>
      <c r="D10195" s="4">
        <v>628</v>
      </c>
      <c r="E10195" s="4" t="s">
        <v>861</v>
      </c>
      <c r="F10195" s="12" t="s">
        <v>903</v>
      </c>
      <c r="G10195" s="4" t="s">
        <v>1568</v>
      </c>
      <c r="H10195" s="52">
        <v>1.5721229999999999</v>
      </c>
      <c r="I10195" s="4">
        <v>0.26835799999999999</v>
      </c>
      <c r="J10195" s="4" t="s">
        <v>1225</v>
      </c>
      <c r="K10195" s="4" t="s">
        <v>881</v>
      </c>
      <c r="L10195" s="4">
        <v>5</v>
      </c>
      <c r="M10195" s="4" t="s">
        <v>1065</v>
      </c>
      <c r="N10195" s="4" t="s">
        <v>1565</v>
      </c>
    </row>
    <row r="10196" spans="1:14" hidden="1" x14ac:dyDescent="0.3">
      <c r="A10196" s="4" t="s">
        <v>604</v>
      </c>
      <c r="B10196" s="4">
        <v>129</v>
      </c>
      <c r="C10196" s="4">
        <v>129.1</v>
      </c>
      <c r="D10196" s="4">
        <v>628</v>
      </c>
      <c r="E10196" s="4" t="s">
        <v>861</v>
      </c>
      <c r="F10196" s="12" t="s">
        <v>922</v>
      </c>
      <c r="G10196" s="4" t="s">
        <v>1557</v>
      </c>
      <c r="H10196" s="52">
        <v>2.416388</v>
      </c>
      <c r="I10196" s="4">
        <v>0.41471599999999997</v>
      </c>
      <c r="J10196" s="4" t="s">
        <v>1566</v>
      </c>
      <c r="K10196" s="4" t="s">
        <v>998</v>
      </c>
      <c r="L10196" s="4">
        <v>5</v>
      </c>
      <c r="M10196" s="4" t="s">
        <v>1065</v>
      </c>
      <c r="N10196" s="4" t="s">
        <v>1565</v>
      </c>
    </row>
    <row r="10197" spans="1:14" hidden="1" x14ac:dyDescent="0.3">
      <c r="A10197" s="4" t="s">
        <v>604</v>
      </c>
      <c r="B10197" s="4">
        <v>129</v>
      </c>
      <c r="C10197" s="4">
        <v>129.1</v>
      </c>
      <c r="D10197" s="4">
        <v>628</v>
      </c>
      <c r="E10197" s="4" t="s">
        <v>861</v>
      </c>
      <c r="F10197" s="12" t="s">
        <v>904</v>
      </c>
      <c r="G10197" s="4" t="s">
        <v>1557</v>
      </c>
      <c r="H10197" s="52">
        <v>2.3160539999999998</v>
      </c>
      <c r="I10197" s="4">
        <v>0.19398000000000001</v>
      </c>
      <c r="J10197" s="4" t="s">
        <v>1566</v>
      </c>
      <c r="K10197" s="4" t="s">
        <v>998</v>
      </c>
      <c r="L10197" s="4">
        <v>5</v>
      </c>
      <c r="M10197" s="4" t="s">
        <v>1065</v>
      </c>
      <c r="N10197" s="4" t="s">
        <v>1565</v>
      </c>
    </row>
    <row r="10198" spans="1:14" hidden="1" x14ac:dyDescent="0.3">
      <c r="A10198" s="4" t="s">
        <v>604</v>
      </c>
      <c r="B10198" s="4">
        <v>129</v>
      </c>
      <c r="C10198" s="4">
        <v>129.1</v>
      </c>
      <c r="D10198" s="4">
        <v>628</v>
      </c>
      <c r="E10198" s="4" t="s">
        <v>861</v>
      </c>
      <c r="F10198" s="12" t="s">
        <v>905</v>
      </c>
      <c r="G10198" s="4" t="s">
        <v>1557</v>
      </c>
      <c r="H10198" s="52">
        <v>2.162207</v>
      </c>
      <c r="I10198" s="4">
        <v>0.27424700000000002</v>
      </c>
      <c r="J10198" s="4" t="s">
        <v>1566</v>
      </c>
      <c r="K10198" s="4" t="s">
        <v>998</v>
      </c>
      <c r="L10198" s="4">
        <v>5</v>
      </c>
      <c r="M10198" s="4" t="s">
        <v>1065</v>
      </c>
      <c r="N10198" s="4" t="s">
        <v>1565</v>
      </c>
    </row>
    <row r="10199" spans="1:14" hidden="1" x14ac:dyDescent="0.3">
      <c r="A10199" s="4" t="s">
        <v>604</v>
      </c>
      <c r="B10199" s="4">
        <v>129</v>
      </c>
      <c r="C10199" s="4">
        <v>129.1</v>
      </c>
      <c r="D10199" s="4">
        <v>628</v>
      </c>
      <c r="E10199" s="4" t="s">
        <v>861</v>
      </c>
      <c r="F10199" s="12" t="s">
        <v>906</v>
      </c>
      <c r="G10199" s="4" t="s">
        <v>1557</v>
      </c>
      <c r="H10199" s="52">
        <v>1.8277589999999999</v>
      </c>
      <c r="I10199" s="4">
        <v>0.16722400000000001</v>
      </c>
      <c r="J10199" s="4" t="s">
        <v>1566</v>
      </c>
      <c r="K10199" s="4" t="s">
        <v>998</v>
      </c>
      <c r="L10199" s="4">
        <v>5</v>
      </c>
      <c r="M10199" s="4" t="s">
        <v>1065</v>
      </c>
      <c r="N10199" s="4" t="s">
        <v>1565</v>
      </c>
    </row>
    <row r="10200" spans="1:14" hidden="1" x14ac:dyDescent="0.3">
      <c r="A10200" s="4" t="s">
        <v>604</v>
      </c>
      <c r="B10200" s="4">
        <v>129</v>
      </c>
      <c r="C10200" s="4">
        <v>129.1</v>
      </c>
      <c r="D10200" s="4">
        <v>628</v>
      </c>
      <c r="E10200" s="4" t="s">
        <v>861</v>
      </c>
      <c r="F10200" s="12" t="s">
        <v>903</v>
      </c>
      <c r="G10200" s="4" t="s">
        <v>1557</v>
      </c>
      <c r="H10200" s="52">
        <v>2.215719</v>
      </c>
      <c r="I10200" s="4">
        <v>0.16053500000000001</v>
      </c>
      <c r="J10200" s="4" t="s">
        <v>1566</v>
      </c>
      <c r="K10200" s="4" t="s">
        <v>998</v>
      </c>
      <c r="L10200" s="4">
        <v>5</v>
      </c>
      <c r="M10200" s="4" t="s">
        <v>1065</v>
      </c>
      <c r="N10200" s="4" t="s">
        <v>1565</v>
      </c>
    </row>
    <row r="10201" spans="1:14" hidden="1" x14ac:dyDescent="0.3">
      <c r="A10201" s="4" t="s">
        <v>604</v>
      </c>
      <c r="B10201" s="4">
        <v>129</v>
      </c>
      <c r="C10201" s="4">
        <v>129.1</v>
      </c>
      <c r="D10201" s="4">
        <v>628</v>
      </c>
      <c r="E10201" s="4" t="s">
        <v>861</v>
      </c>
      <c r="F10201" s="12" t="s">
        <v>922</v>
      </c>
      <c r="G10201" s="4" t="s">
        <v>853</v>
      </c>
      <c r="H10201" s="52">
        <v>4.0514049999999999</v>
      </c>
      <c r="I10201" s="4">
        <v>0.64116399999999996</v>
      </c>
      <c r="J10201" s="4" t="s">
        <v>1566</v>
      </c>
      <c r="K10201" s="4" t="s">
        <v>998</v>
      </c>
      <c r="L10201" s="4">
        <v>5</v>
      </c>
      <c r="M10201" s="4" t="s">
        <v>1065</v>
      </c>
      <c r="N10201" s="4" t="s">
        <v>1565</v>
      </c>
    </row>
    <row r="10202" spans="1:14" hidden="1" x14ac:dyDescent="0.3">
      <c r="A10202" s="4" t="s">
        <v>604</v>
      </c>
      <c r="B10202" s="4">
        <v>129</v>
      </c>
      <c r="C10202" s="4">
        <v>129.1</v>
      </c>
      <c r="D10202" s="4">
        <v>628</v>
      </c>
      <c r="E10202" s="4" t="s">
        <v>861</v>
      </c>
      <c r="F10202" s="12" t="s">
        <v>904</v>
      </c>
      <c r="G10202" s="4" t="s">
        <v>853</v>
      </c>
      <c r="H10202" s="52">
        <v>3.6431559999999998</v>
      </c>
      <c r="I10202" s="4">
        <v>0.54435999999999996</v>
      </c>
      <c r="J10202" s="4" t="s">
        <v>1566</v>
      </c>
      <c r="K10202" s="4" t="s">
        <v>998</v>
      </c>
      <c r="L10202" s="4">
        <v>5</v>
      </c>
      <c r="M10202" s="4" t="s">
        <v>1065</v>
      </c>
      <c r="N10202" s="4" t="s">
        <v>1565</v>
      </c>
    </row>
    <row r="10203" spans="1:14" hidden="1" x14ac:dyDescent="0.3">
      <c r="A10203" s="4" t="s">
        <v>604</v>
      </c>
      <c r="B10203" s="4">
        <v>129</v>
      </c>
      <c r="C10203" s="4">
        <v>129.1</v>
      </c>
      <c r="D10203" s="4">
        <v>628</v>
      </c>
      <c r="E10203" s="4" t="s">
        <v>861</v>
      </c>
      <c r="F10203" s="12" t="s">
        <v>905</v>
      </c>
      <c r="G10203" s="4" t="s">
        <v>853</v>
      </c>
      <c r="H10203" s="52">
        <v>2.7751969999999999</v>
      </c>
      <c r="I10203" s="4">
        <v>0.81049199999999999</v>
      </c>
      <c r="J10203" s="4" t="s">
        <v>1566</v>
      </c>
      <c r="K10203" s="4" t="s">
        <v>998</v>
      </c>
      <c r="L10203" s="4">
        <v>5</v>
      </c>
      <c r="M10203" s="4" t="s">
        <v>1065</v>
      </c>
      <c r="N10203" s="4" t="s">
        <v>1565</v>
      </c>
    </row>
    <row r="10204" spans="1:14" hidden="1" x14ac:dyDescent="0.3">
      <c r="A10204" s="4" t="s">
        <v>604</v>
      </c>
      <c r="B10204" s="4">
        <v>129</v>
      </c>
      <c r="C10204" s="4">
        <v>129.1</v>
      </c>
      <c r="D10204" s="4">
        <v>628</v>
      </c>
      <c r="E10204" s="4" t="s">
        <v>861</v>
      </c>
      <c r="F10204" s="12" t="s">
        <v>906</v>
      </c>
      <c r="G10204" s="4" t="s">
        <v>853</v>
      </c>
      <c r="H10204" s="52">
        <v>2.112857</v>
      </c>
      <c r="I10204" s="4">
        <v>0.43554500000000002</v>
      </c>
      <c r="J10204" s="4" t="s">
        <v>1566</v>
      </c>
      <c r="K10204" s="4" t="s">
        <v>998</v>
      </c>
      <c r="L10204" s="4">
        <v>5</v>
      </c>
      <c r="M10204" s="4" t="s">
        <v>1065</v>
      </c>
      <c r="N10204" s="4" t="s">
        <v>1565</v>
      </c>
    </row>
    <row r="10205" spans="1:14" hidden="1" x14ac:dyDescent="0.3">
      <c r="A10205" s="4" t="s">
        <v>604</v>
      </c>
      <c r="B10205" s="4">
        <v>129</v>
      </c>
      <c r="C10205" s="4">
        <v>129.1</v>
      </c>
      <c r="D10205" s="4">
        <v>628</v>
      </c>
      <c r="E10205" s="4" t="s">
        <v>861</v>
      </c>
      <c r="F10205" s="12" t="s">
        <v>903</v>
      </c>
      <c r="G10205" s="4" t="s">
        <v>853</v>
      </c>
      <c r="H10205" s="52">
        <v>1.6320269999999999</v>
      </c>
      <c r="I10205" s="4">
        <v>0.42342000000000002</v>
      </c>
      <c r="J10205" s="4" t="s">
        <v>1566</v>
      </c>
      <c r="K10205" s="4" t="s">
        <v>998</v>
      </c>
      <c r="L10205" s="4">
        <v>5</v>
      </c>
      <c r="M10205" s="4" t="s">
        <v>1065</v>
      </c>
      <c r="N10205" s="4" t="s">
        <v>1565</v>
      </c>
    </row>
    <row r="10206" spans="1:14" hidden="1" x14ac:dyDescent="0.3">
      <c r="A10206" s="4" t="s">
        <v>604</v>
      </c>
      <c r="B10206" s="4">
        <v>129</v>
      </c>
      <c r="C10206" s="4">
        <v>129.1</v>
      </c>
      <c r="D10206" s="4">
        <v>629</v>
      </c>
      <c r="E10206" s="4" t="s">
        <v>861</v>
      </c>
      <c r="F10206" s="12" t="s">
        <v>922</v>
      </c>
      <c r="G10206" s="4" t="s">
        <v>1315</v>
      </c>
      <c r="H10206" s="52">
        <v>134.82098726056731</v>
      </c>
      <c r="I10206" s="4">
        <v>7.7196183858979852</v>
      </c>
      <c r="J10206" s="4" t="s">
        <v>1343</v>
      </c>
      <c r="K10206" s="4" t="s">
        <v>881</v>
      </c>
      <c r="L10206" s="4">
        <v>5</v>
      </c>
      <c r="M10206" s="4" t="s">
        <v>1061</v>
      </c>
      <c r="N10206" s="4" t="s">
        <v>1565</v>
      </c>
    </row>
    <row r="10207" spans="1:14" hidden="1" x14ac:dyDescent="0.3">
      <c r="A10207" s="4" t="s">
        <v>604</v>
      </c>
      <c r="B10207" s="4">
        <v>129</v>
      </c>
      <c r="C10207" s="4">
        <v>129.1</v>
      </c>
      <c r="D10207" s="4">
        <v>629</v>
      </c>
      <c r="E10207" s="4" t="s">
        <v>861</v>
      </c>
      <c r="F10207" s="12" t="s">
        <v>904</v>
      </c>
      <c r="G10207" s="4" t="s">
        <v>1315</v>
      </c>
      <c r="H10207" s="52">
        <v>137.26569291151657</v>
      </c>
      <c r="I10207" s="4">
        <v>7.930722293760291</v>
      </c>
      <c r="J10207" s="4" t="s">
        <v>1343</v>
      </c>
      <c r="K10207" s="4" t="s">
        <v>881</v>
      </c>
      <c r="L10207" s="4">
        <v>5</v>
      </c>
      <c r="M10207" s="4" t="s">
        <v>1061</v>
      </c>
      <c r="N10207" s="4" t="s">
        <v>1565</v>
      </c>
    </row>
    <row r="10208" spans="1:14" hidden="1" x14ac:dyDescent="0.3">
      <c r="A10208" s="4" t="s">
        <v>604</v>
      </c>
      <c r="B10208" s="4">
        <v>129</v>
      </c>
      <c r="C10208" s="4">
        <v>129.1</v>
      </c>
      <c r="D10208" s="4">
        <v>629</v>
      </c>
      <c r="E10208" s="4" t="s">
        <v>861</v>
      </c>
      <c r="F10208" s="12" t="s">
        <v>905</v>
      </c>
      <c r="G10208" s="4" t="s">
        <v>1315</v>
      </c>
      <c r="H10208" s="52">
        <v>134.4487269507851</v>
      </c>
      <c r="I10208" s="4">
        <v>7.9655684808617284</v>
      </c>
      <c r="J10208" s="4" t="s">
        <v>1343</v>
      </c>
      <c r="K10208" s="4" t="s">
        <v>881</v>
      </c>
      <c r="L10208" s="4">
        <v>5</v>
      </c>
      <c r="M10208" s="4" t="s">
        <v>1061</v>
      </c>
      <c r="N10208" s="4" t="s">
        <v>1565</v>
      </c>
    </row>
    <row r="10209" spans="1:14" hidden="1" x14ac:dyDescent="0.3">
      <c r="A10209" s="4" t="s">
        <v>604</v>
      </c>
      <c r="B10209" s="4">
        <v>129</v>
      </c>
      <c r="C10209" s="4">
        <v>129.1</v>
      </c>
      <c r="D10209" s="4">
        <v>629</v>
      </c>
      <c r="E10209" s="4" t="s">
        <v>861</v>
      </c>
      <c r="F10209" s="12" t="s">
        <v>906</v>
      </c>
      <c r="G10209" s="4" t="s">
        <v>1315</v>
      </c>
      <c r="H10209" s="4">
        <v>135.94386964801518</v>
      </c>
      <c r="I10209" s="52">
        <v>7.3454304472711955</v>
      </c>
      <c r="J10209" s="4" t="s">
        <v>1343</v>
      </c>
      <c r="K10209" s="4" t="s">
        <v>881</v>
      </c>
      <c r="L10209" s="4">
        <v>5</v>
      </c>
      <c r="M10209" s="4" t="s">
        <v>1061</v>
      </c>
      <c r="N10209" s="4" t="s">
        <v>1565</v>
      </c>
    </row>
    <row r="10210" spans="1:14" hidden="1" x14ac:dyDescent="0.3">
      <c r="A10210" s="4" t="s">
        <v>604</v>
      </c>
      <c r="B10210" s="4">
        <v>129</v>
      </c>
      <c r="C10210" s="4">
        <v>129.1</v>
      </c>
      <c r="D10210" s="4">
        <v>629</v>
      </c>
      <c r="E10210" s="4" t="s">
        <v>861</v>
      </c>
      <c r="F10210" s="12" t="s">
        <v>903</v>
      </c>
      <c r="G10210" s="4" t="s">
        <v>1315</v>
      </c>
      <c r="H10210" s="4">
        <v>135.19418457152517</v>
      </c>
      <c r="I10210" s="52">
        <v>7.2847355290747222</v>
      </c>
      <c r="J10210" s="4" t="s">
        <v>1343</v>
      </c>
      <c r="K10210" s="4" t="s">
        <v>881</v>
      </c>
      <c r="L10210" s="4">
        <v>5</v>
      </c>
      <c r="M10210" s="4" t="s">
        <v>1061</v>
      </c>
      <c r="N10210" s="4" t="s">
        <v>1565</v>
      </c>
    </row>
    <row r="10211" spans="1:14" hidden="1" x14ac:dyDescent="0.3">
      <c r="A10211" s="4" t="s">
        <v>604</v>
      </c>
      <c r="B10211" s="4">
        <v>129</v>
      </c>
      <c r="C10211" s="4">
        <v>129.1</v>
      </c>
      <c r="D10211" s="4">
        <v>629</v>
      </c>
      <c r="E10211" s="4" t="s">
        <v>861</v>
      </c>
      <c r="F10211" s="12" t="s">
        <v>922</v>
      </c>
      <c r="G10211" s="4" t="s">
        <v>1759</v>
      </c>
      <c r="H10211" s="4">
        <v>3230.0279999999998</v>
      </c>
      <c r="I10211" s="52">
        <v>374.65559999999999</v>
      </c>
      <c r="J10211" s="4" t="s">
        <v>1566</v>
      </c>
      <c r="K10211" s="4" t="s">
        <v>881</v>
      </c>
      <c r="L10211" s="4">
        <v>5</v>
      </c>
      <c r="M10211" s="4" t="s">
        <v>1065</v>
      </c>
      <c r="N10211" s="4" t="s">
        <v>1565</v>
      </c>
    </row>
    <row r="10212" spans="1:14" hidden="1" x14ac:dyDescent="0.3">
      <c r="A10212" s="4" t="s">
        <v>604</v>
      </c>
      <c r="B10212" s="4">
        <v>129</v>
      </c>
      <c r="C10212" s="4">
        <v>129.1</v>
      </c>
      <c r="D10212" s="4">
        <v>629</v>
      </c>
      <c r="E10212" s="4" t="s">
        <v>861</v>
      </c>
      <c r="F10212" s="12" t="s">
        <v>904</v>
      </c>
      <c r="G10212" s="4" t="s">
        <v>1760</v>
      </c>
      <c r="H10212" s="52">
        <v>3252.0659999999998</v>
      </c>
      <c r="I10212" s="4">
        <v>413.22309999999999</v>
      </c>
      <c r="J10212" s="4" t="s">
        <v>1566</v>
      </c>
      <c r="K10212" s="4" t="s">
        <v>881</v>
      </c>
      <c r="L10212" s="4">
        <v>5</v>
      </c>
      <c r="M10212" s="4" t="s">
        <v>1065</v>
      </c>
      <c r="N10212" s="4" t="s">
        <v>1565</v>
      </c>
    </row>
    <row r="10213" spans="1:14" hidden="1" x14ac:dyDescent="0.3">
      <c r="A10213" s="4" t="s">
        <v>604</v>
      </c>
      <c r="B10213" s="4">
        <v>129</v>
      </c>
      <c r="C10213" s="4">
        <v>129.1</v>
      </c>
      <c r="D10213" s="4">
        <v>629</v>
      </c>
      <c r="E10213" s="4" t="s">
        <v>861</v>
      </c>
      <c r="F10213" s="12" t="s">
        <v>905</v>
      </c>
      <c r="G10213" s="4" t="s">
        <v>1760</v>
      </c>
      <c r="H10213" s="52">
        <v>3053.7190000000001</v>
      </c>
      <c r="I10213" s="4">
        <v>484.8485</v>
      </c>
      <c r="J10213" s="4" t="s">
        <v>1566</v>
      </c>
      <c r="K10213" s="4" t="s">
        <v>881</v>
      </c>
      <c r="L10213" s="4">
        <v>5</v>
      </c>
      <c r="M10213" s="4" t="s">
        <v>1065</v>
      </c>
      <c r="N10213" s="4" t="s">
        <v>1565</v>
      </c>
    </row>
    <row r="10214" spans="1:14" hidden="1" x14ac:dyDescent="0.3">
      <c r="A10214" s="4" t="s">
        <v>604</v>
      </c>
      <c r="B10214" s="4">
        <v>129</v>
      </c>
      <c r="C10214" s="4">
        <v>129.1</v>
      </c>
      <c r="D10214" s="4">
        <v>629</v>
      </c>
      <c r="E10214" s="4" t="s">
        <v>861</v>
      </c>
      <c r="F10214" s="12" t="s">
        <v>906</v>
      </c>
      <c r="G10214" s="4" t="s">
        <v>1760</v>
      </c>
      <c r="H10214" s="52">
        <v>3141.873</v>
      </c>
      <c r="I10214" s="4">
        <v>506.88709999999998</v>
      </c>
      <c r="J10214" s="4" t="s">
        <v>1566</v>
      </c>
      <c r="K10214" s="4" t="s">
        <v>881</v>
      </c>
      <c r="L10214" s="4">
        <v>5</v>
      </c>
      <c r="M10214" s="4" t="s">
        <v>1065</v>
      </c>
      <c r="N10214" s="4" t="s">
        <v>1565</v>
      </c>
    </row>
    <row r="10215" spans="1:14" hidden="1" x14ac:dyDescent="0.3">
      <c r="A10215" s="4" t="s">
        <v>604</v>
      </c>
      <c r="B10215" s="4">
        <v>129</v>
      </c>
      <c r="C10215" s="4">
        <v>129.1</v>
      </c>
      <c r="D10215" s="4">
        <v>629</v>
      </c>
      <c r="E10215" s="4" t="s">
        <v>861</v>
      </c>
      <c r="F10215" s="12" t="s">
        <v>903</v>
      </c>
      <c r="G10215" s="4" t="s">
        <v>1760</v>
      </c>
      <c r="H10215" s="52">
        <v>3301.6529999999998</v>
      </c>
      <c r="I10215" s="4">
        <v>490.35809999999998</v>
      </c>
      <c r="J10215" s="4" t="s">
        <v>1566</v>
      </c>
      <c r="K10215" s="4" t="s">
        <v>881</v>
      </c>
      <c r="L10215" s="4">
        <v>5</v>
      </c>
      <c r="M10215" s="4" t="s">
        <v>1065</v>
      </c>
      <c r="N10215" s="4" t="s">
        <v>1565</v>
      </c>
    </row>
    <row r="10216" spans="1:14" hidden="1" x14ac:dyDescent="0.3">
      <c r="A10216" s="4" t="s">
        <v>604</v>
      </c>
      <c r="B10216" s="4">
        <v>129</v>
      </c>
      <c r="C10216" s="4">
        <v>129.1</v>
      </c>
      <c r="D10216" s="4">
        <v>629</v>
      </c>
      <c r="E10216" s="4" t="s">
        <v>861</v>
      </c>
      <c r="F10216" s="12" t="s">
        <v>922</v>
      </c>
      <c r="G10216" s="4" t="s">
        <v>967</v>
      </c>
      <c r="H10216" s="52">
        <v>431.82319999999999</v>
      </c>
      <c r="I10216" s="4">
        <v>53.398060000000001</v>
      </c>
      <c r="J10216" s="4" t="s">
        <v>1566</v>
      </c>
      <c r="K10216" s="4" t="s">
        <v>881</v>
      </c>
      <c r="L10216" s="4">
        <v>5</v>
      </c>
      <c r="M10216" s="4" t="s">
        <v>1065</v>
      </c>
      <c r="N10216" s="4" t="s">
        <v>1565</v>
      </c>
    </row>
    <row r="10217" spans="1:14" hidden="1" x14ac:dyDescent="0.3">
      <c r="A10217" s="4" t="s">
        <v>604</v>
      </c>
      <c r="B10217" s="4">
        <v>129</v>
      </c>
      <c r="C10217" s="4">
        <v>129.1</v>
      </c>
      <c r="D10217" s="4">
        <v>629</v>
      </c>
      <c r="E10217" s="4" t="s">
        <v>861</v>
      </c>
      <c r="F10217" s="12" t="s">
        <v>904</v>
      </c>
      <c r="G10217" s="4" t="s">
        <v>967</v>
      </c>
      <c r="H10217" s="52">
        <v>449.3537</v>
      </c>
      <c r="I10217" s="4">
        <v>46.92557</v>
      </c>
      <c r="J10217" s="4" t="s">
        <v>1566</v>
      </c>
      <c r="K10217" s="4" t="s">
        <v>881</v>
      </c>
      <c r="L10217" s="4">
        <v>5</v>
      </c>
      <c r="M10217" s="4" t="s">
        <v>1065</v>
      </c>
      <c r="N10217" s="4" t="s">
        <v>1565</v>
      </c>
    </row>
    <row r="10218" spans="1:14" hidden="1" x14ac:dyDescent="0.3">
      <c r="A10218" s="4" t="s">
        <v>604</v>
      </c>
      <c r="B10218" s="4">
        <v>129</v>
      </c>
      <c r="C10218" s="4">
        <v>129.1</v>
      </c>
      <c r="D10218" s="4">
        <v>629</v>
      </c>
      <c r="E10218" s="4" t="s">
        <v>861</v>
      </c>
      <c r="F10218" s="12" t="s">
        <v>905</v>
      </c>
      <c r="G10218" s="4" t="s">
        <v>967</v>
      </c>
      <c r="H10218" s="52">
        <v>424.00389999999999</v>
      </c>
      <c r="I10218" s="4">
        <v>62.295310000000001</v>
      </c>
      <c r="J10218" s="4" t="s">
        <v>1566</v>
      </c>
      <c r="K10218" s="4" t="s">
        <v>881</v>
      </c>
      <c r="L10218" s="4">
        <v>5</v>
      </c>
      <c r="M10218" s="4" t="s">
        <v>1065</v>
      </c>
      <c r="N10218" s="4" t="s">
        <v>1565</v>
      </c>
    </row>
    <row r="10219" spans="1:14" hidden="1" x14ac:dyDescent="0.3">
      <c r="A10219" s="4" t="s">
        <v>604</v>
      </c>
      <c r="B10219" s="4">
        <v>129</v>
      </c>
      <c r="C10219" s="4">
        <v>129.1</v>
      </c>
      <c r="D10219" s="4">
        <v>629</v>
      </c>
      <c r="E10219" s="4" t="s">
        <v>861</v>
      </c>
      <c r="F10219" s="12" t="s">
        <v>906</v>
      </c>
      <c r="G10219" s="4" t="s">
        <v>967</v>
      </c>
      <c r="H10219" s="52">
        <v>433.44619999999998</v>
      </c>
      <c r="I10219" s="4">
        <v>84.139970000000005</v>
      </c>
      <c r="J10219" s="4" t="s">
        <v>1566</v>
      </c>
      <c r="K10219" s="4" t="s">
        <v>881</v>
      </c>
      <c r="L10219" s="4">
        <v>5</v>
      </c>
      <c r="M10219" s="4" t="s">
        <v>1065</v>
      </c>
      <c r="N10219" s="4" t="s">
        <v>1565</v>
      </c>
    </row>
    <row r="10220" spans="1:14" hidden="1" x14ac:dyDescent="0.3">
      <c r="A10220" s="4" t="s">
        <v>604</v>
      </c>
      <c r="B10220" s="4">
        <v>129</v>
      </c>
      <c r="C10220" s="4">
        <v>129.1</v>
      </c>
      <c r="D10220" s="4">
        <v>629</v>
      </c>
      <c r="E10220" s="4" t="s">
        <v>861</v>
      </c>
      <c r="F10220" s="12" t="s">
        <v>903</v>
      </c>
      <c r="G10220" s="4" t="s">
        <v>967</v>
      </c>
      <c r="H10220" s="52">
        <v>463.11259999999999</v>
      </c>
      <c r="I10220" s="4">
        <v>75.240300000000005</v>
      </c>
      <c r="J10220" s="4" t="s">
        <v>1566</v>
      </c>
      <c r="K10220" s="4" t="s">
        <v>881</v>
      </c>
      <c r="L10220" s="4">
        <v>5</v>
      </c>
      <c r="M10220" s="4" t="s">
        <v>1065</v>
      </c>
      <c r="N10220" s="4" t="s">
        <v>1565</v>
      </c>
    </row>
    <row r="10221" spans="1:14" hidden="1" x14ac:dyDescent="0.3">
      <c r="A10221" s="4" t="s">
        <v>604</v>
      </c>
      <c r="B10221" s="4">
        <v>129</v>
      </c>
      <c r="C10221" s="4">
        <v>129.1</v>
      </c>
      <c r="D10221" s="4">
        <v>629</v>
      </c>
      <c r="E10221" s="4" t="s">
        <v>861</v>
      </c>
      <c r="F10221" s="12" t="s">
        <v>922</v>
      </c>
      <c r="G10221" s="4" t="s">
        <v>1760</v>
      </c>
      <c r="H10221" s="52">
        <v>8.7300609999999992</v>
      </c>
      <c r="I10221" s="4">
        <v>0.27607399999999999</v>
      </c>
      <c r="J10221" s="4" t="s">
        <v>1225</v>
      </c>
      <c r="K10221" s="4" t="s">
        <v>881</v>
      </c>
      <c r="L10221" s="4">
        <v>5</v>
      </c>
      <c r="M10221" s="4" t="s">
        <v>1065</v>
      </c>
      <c r="N10221" s="4" t="s">
        <v>1565</v>
      </c>
    </row>
    <row r="10222" spans="1:14" hidden="1" x14ac:dyDescent="0.3">
      <c r="A10222" s="4" t="s">
        <v>604</v>
      </c>
      <c r="B10222" s="4">
        <v>129</v>
      </c>
      <c r="C10222" s="4">
        <v>129.1</v>
      </c>
      <c r="D10222" s="4">
        <v>629</v>
      </c>
      <c r="E10222" s="4" t="s">
        <v>861</v>
      </c>
      <c r="F10222" s="12" t="s">
        <v>904</v>
      </c>
      <c r="G10222" s="4" t="s">
        <v>1760</v>
      </c>
      <c r="H10222" s="52">
        <v>8.3527609999999992</v>
      </c>
      <c r="I10222" s="4">
        <v>0.31288300000000002</v>
      </c>
      <c r="J10222" s="4" t="s">
        <v>1225</v>
      </c>
      <c r="K10222" s="4" t="s">
        <v>881</v>
      </c>
      <c r="L10222" s="4">
        <v>5</v>
      </c>
      <c r="M10222" s="4" t="s">
        <v>1065</v>
      </c>
      <c r="N10222" s="4" t="s">
        <v>1565</v>
      </c>
    </row>
    <row r="10223" spans="1:14" hidden="1" x14ac:dyDescent="0.3">
      <c r="A10223" s="4" t="s">
        <v>604</v>
      </c>
      <c r="B10223" s="4">
        <v>129</v>
      </c>
      <c r="C10223" s="4">
        <v>129.1</v>
      </c>
      <c r="D10223" s="4">
        <v>629</v>
      </c>
      <c r="E10223" s="4" t="s">
        <v>861</v>
      </c>
      <c r="F10223" s="12" t="s">
        <v>905</v>
      </c>
      <c r="G10223" s="4" t="s">
        <v>1760</v>
      </c>
      <c r="H10223" s="52">
        <v>8.3251530000000002</v>
      </c>
      <c r="I10223" s="4">
        <v>0.239264</v>
      </c>
      <c r="J10223" s="4" t="s">
        <v>1225</v>
      </c>
      <c r="K10223" s="4" t="s">
        <v>881</v>
      </c>
      <c r="L10223" s="4">
        <v>5</v>
      </c>
      <c r="M10223" s="4" t="s">
        <v>1065</v>
      </c>
      <c r="N10223" s="4" t="s">
        <v>1565</v>
      </c>
    </row>
    <row r="10224" spans="1:14" hidden="1" x14ac:dyDescent="0.3">
      <c r="A10224" s="4" t="s">
        <v>604</v>
      </c>
      <c r="B10224" s="4">
        <v>129</v>
      </c>
      <c r="C10224" s="4">
        <v>129.1</v>
      </c>
      <c r="D10224" s="4">
        <v>629</v>
      </c>
      <c r="E10224" s="4" t="s">
        <v>861</v>
      </c>
      <c r="F10224" s="12" t="s">
        <v>906</v>
      </c>
      <c r="G10224" s="4" t="s">
        <v>1760</v>
      </c>
      <c r="H10224" s="52">
        <v>8.4907979999999998</v>
      </c>
      <c r="I10224" s="4">
        <v>0.16564400000000001</v>
      </c>
      <c r="J10224" s="4" t="s">
        <v>1225</v>
      </c>
      <c r="K10224" s="4" t="s">
        <v>881</v>
      </c>
      <c r="L10224" s="4">
        <v>5</v>
      </c>
      <c r="M10224" s="4" t="s">
        <v>1065</v>
      </c>
      <c r="N10224" s="4" t="s">
        <v>1565</v>
      </c>
    </row>
    <row r="10225" spans="1:14" hidden="1" x14ac:dyDescent="0.3">
      <c r="A10225" s="4" t="s">
        <v>604</v>
      </c>
      <c r="B10225" s="4">
        <v>129</v>
      </c>
      <c r="C10225" s="4">
        <v>129.1</v>
      </c>
      <c r="D10225" s="4">
        <v>629</v>
      </c>
      <c r="E10225" s="4" t="s">
        <v>861</v>
      </c>
      <c r="F10225" s="12" t="s">
        <v>903</v>
      </c>
      <c r="G10225" s="4" t="s">
        <v>1760</v>
      </c>
      <c r="H10225" s="52">
        <v>8.3711660000000006</v>
      </c>
      <c r="I10225" s="4">
        <v>0.43251499999999998</v>
      </c>
      <c r="J10225" s="4"/>
      <c r="K10225" s="4" t="s">
        <v>881</v>
      </c>
      <c r="L10225" s="4">
        <v>5</v>
      </c>
      <c r="M10225" s="4" t="s">
        <v>1065</v>
      </c>
      <c r="N10225" s="4" t="s">
        <v>1565</v>
      </c>
    </row>
    <row r="10226" spans="1:14" hidden="1" x14ac:dyDescent="0.3">
      <c r="A10226" s="4" t="s">
        <v>604</v>
      </c>
      <c r="B10226" s="4">
        <v>129</v>
      </c>
      <c r="C10226" s="4">
        <v>129.1</v>
      </c>
      <c r="D10226" s="4">
        <v>629</v>
      </c>
      <c r="E10226" s="4" t="s">
        <v>861</v>
      </c>
      <c r="F10226" s="12" t="s">
        <v>922</v>
      </c>
      <c r="G10226" s="4" t="s">
        <v>1131</v>
      </c>
      <c r="H10226" s="52">
        <v>3.9566109999999997</v>
      </c>
      <c r="I10226" s="4">
        <v>0.51551555404371652</v>
      </c>
      <c r="J10226" s="4" t="s">
        <v>1566</v>
      </c>
      <c r="K10226" s="4" t="s">
        <v>998</v>
      </c>
      <c r="L10226" s="4">
        <v>5</v>
      </c>
      <c r="M10226" s="4" t="s">
        <v>1787</v>
      </c>
      <c r="N10226" s="4"/>
    </row>
    <row r="10227" spans="1:14" hidden="1" x14ac:dyDescent="0.3">
      <c r="A10227" s="4" t="s">
        <v>604</v>
      </c>
      <c r="B10227" s="4">
        <v>129</v>
      </c>
      <c r="C10227" s="4">
        <v>129.1</v>
      </c>
      <c r="D10227" s="4">
        <v>629</v>
      </c>
      <c r="E10227" s="4" t="s">
        <v>861</v>
      </c>
      <c r="F10227" s="12" t="s">
        <v>904</v>
      </c>
      <c r="G10227" s="4" t="s">
        <v>1131</v>
      </c>
      <c r="H10227" s="52">
        <v>3.9022480000000002</v>
      </c>
      <c r="I10227" s="4">
        <v>0.52308290268560675</v>
      </c>
      <c r="J10227" s="4" t="s">
        <v>1566</v>
      </c>
      <c r="K10227" s="4" t="s">
        <v>998</v>
      </c>
      <c r="L10227" s="4">
        <v>5</v>
      </c>
      <c r="M10227" s="4" t="s">
        <v>1787</v>
      </c>
      <c r="N10227" s="4"/>
    </row>
    <row r="10228" spans="1:14" hidden="1" x14ac:dyDescent="0.3">
      <c r="A10228" s="4" t="s">
        <v>604</v>
      </c>
      <c r="B10228" s="4">
        <v>129</v>
      </c>
      <c r="C10228" s="4">
        <v>129.1</v>
      </c>
      <c r="D10228" s="4">
        <v>629</v>
      </c>
      <c r="E10228" s="4" t="s">
        <v>861</v>
      </c>
      <c r="F10228" s="12" t="s">
        <v>905</v>
      </c>
      <c r="G10228" s="4" t="s">
        <v>1131</v>
      </c>
      <c r="H10228" s="52">
        <v>3.3137029999999998</v>
      </c>
      <c r="I10228" s="4">
        <v>0.28533217880218137</v>
      </c>
      <c r="J10228" s="4" t="s">
        <v>1566</v>
      </c>
      <c r="K10228" s="4" t="s">
        <v>998</v>
      </c>
      <c r="L10228" s="4">
        <v>5</v>
      </c>
      <c r="M10228" s="4" t="s">
        <v>1787</v>
      </c>
      <c r="N10228" s="4"/>
    </row>
    <row r="10229" spans="1:14" hidden="1" x14ac:dyDescent="0.3">
      <c r="A10229" s="4" t="s">
        <v>604</v>
      </c>
      <c r="B10229" s="4">
        <v>129</v>
      </c>
      <c r="C10229" s="4">
        <v>129.1</v>
      </c>
      <c r="D10229" s="4">
        <v>629</v>
      </c>
      <c r="E10229" s="4" t="s">
        <v>861</v>
      </c>
      <c r="F10229" s="12" t="s">
        <v>906</v>
      </c>
      <c r="G10229" s="4" t="s">
        <v>1131</v>
      </c>
      <c r="H10229" s="52">
        <v>3.3081510000000001</v>
      </c>
      <c r="I10229" s="4">
        <v>0.21272207361954706</v>
      </c>
      <c r="J10229" s="4" t="s">
        <v>1566</v>
      </c>
      <c r="K10229" s="4" t="s">
        <v>998</v>
      </c>
      <c r="L10229" s="4">
        <v>5</v>
      </c>
      <c r="M10229" s="4" t="s">
        <v>1787</v>
      </c>
      <c r="N10229" s="4"/>
    </row>
    <row r="10230" spans="1:14" hidden="1" x14ac:dyDescent="0.3">
      <c r="A10230" s="4" t="s">
        <v>604</v>
      </c>
      <c r="B10230" s="4">
        <v>129</v>
      </c>
      <c r="C10230" s="4">
        <v>129.1</v>
      </c>
      <c r="D10230" s="4">
        <v>629</v>
      </c>
      <c r="E10230" s="4" t="s">
        <v>861</v>
      </c>
      <c r="F10230" s="12" t="s">
        <v>903</v>
      </c>
      <c r="G10230" s="4" t="s">
        <v>1131</v>
      </c>
      <c r="H10230" s="52">
        <v>3.6250399999999998</v>
      </c>
      <c r="I10230" s="4">
        <v>0.2816051852541071</v>
      </c>
      <c r="J10230" s="4" t="s">
        <v>1566</v>
      </c>
      <c r="K10230" s="4" t="s">
        <v>998</v>
      </c>
      <c r="L10230" s="4">
        <v>5</v>
      </c>
      <c r="M10230" s="4" t="s">
        <v>1787</v>
      </c>
      <c r="N10230" s="4"/>
    </row>
    <row r="10231" spans="1:14" hidden="1" x14ac:dyDescent="0.3">
      <c r="A10231" s="4" t="s">
        <v>604</v>
      </c>
      <c r="B10231" s="4">
        <v>129</v>
      </c>
      <c r="C10231" s="4">
        <v>129.1</v>
      </c>
      <c r="D10231" s="4">
        <v>629</v>
      </c>
      <c r="E10231" s="4" t="s">
        <v>861</v>
      </c>
      <c r="F10231" s="12" t="s">
        <v>922</v>
      </c>
      <c r="G10231" s="4" t="s">
        <v>1568</v>
      </c>
      <c r="H10231" s="52">
        <v>1.248559</v>
      </c>
      <c r="I10231" s="4">
        <v>0.31079499999999999</v>
      </c>
      <c r="J10231" s="4" t="s">
        <v>1225</v>
      </c>
      <c r="K10231" s="4" t="s">
        <v>881</v>
      </c>
      <c r="L10231" s="4">
        <v>5</v>
      </c>
      <c r="M10231" s="4" t="s">
        <v>1065</v>
      </c>
      <c r="N10231" s="4" t="s">
        <v>1565</v>
      </c>
    </row>
    <row r="10232" spans="1:14" hidden="1" x14ac:dyDescent="0.3">
      <c r="A10232" s="4" t="s">
        <v>604</v>
      </c>
      <c r="B10232" s="4">
        <v>129</v>
      </c>
      <c r="C10232" s="4">
        <v>129.1</v>
      </c>
      <c r="D10232" s="4">
        <v>629</v>
      </c>
      <c r="E10232" s="4" t="s">
        <v>861</v>
      </c>
      <c r="F10232" s="12" t="s">
        <v>904</v>
      </c>
      <c r="G10232" s="4" t="s">
        <v>1568</v>
      </c>
      <c r="H10232" s="52">
        <v>1.2274689999999999</v>
      </c>
      <c r="I10232" s="4">
        <v>0.22592100000000001</v>
      </c>
      <c r="J10232" s="4" t="s">
        <v>1225</v>
      </c>
      <c r="K10232" s="4" t="s">
        <v>881</v>
      </c>
      <c r="L10232" s="4">
        <v>5</v>
      </c>
      <c r="M10232" s="4" t="s">
        <v>1065</v>
      </c>
      <c r="N10232" s="4" t="s">
        <v>1565</v>
      </c>
    </row>
    <row r="10233" spans="1:14" hidden="1" x14ac:dyDescent="0.3">
      <c r="A10233" s="4" t="s">
        <v>604</v>
      </c>
      <c r="B10233" s="4">
        <v>129</v>
      </c>
      <c r="C10233" s="4">
        <v>129.1</v>
      </c>
      <c r="D10233" s="4">
        <v>629</v>
      </c>
      <c r="E10233" s="4" t="s">
        <v>861</v>
      </c>
      <c r="F10233" s="12" t="s">
        <v>905</v>
      </c>
      <c r="G10233" s="4" t="s">
        <v>1568</v>
      </c>
      <c r="H10233" s="52">
        <v>1.5311049999999999</v>
      </c>
      <c r="I10233" s="4">
        <v>0.197738</v>
      </c>
      <c r="J10233" s="4" t="s">
        <v>1225</v>
      </c>
      <c r="K10233" s="4" t="s">
        <v>881</v>
      </c>
      <c r="L10233" s="4">
        <v>5</v>
      </c>
      <c r="M10233" s="4" t="s">
        <v>1065</v>
      </c>
      <c r="N10233" s="4" t="s">
        <v>1565</v>
      </c>
    </row>
    <row r="10234" spans="1:14" hidden="1" x14ac:dyDescent="0.3">
      <c r="A10234" s="4" t="s">
        <v>604</v>
      </c>
      <c r="B10234" s="4">
        <v>129</v>
      </c>
      <c r="C10234" s="4">
        <v>129.1</v>
      </c>
      <c r="D10234" s="4">
        <v>629</v>
      </c>
      <c r="E10234" s="4" t="s">
        <v>861</v>
      </c>
      <c r="F10234" s="12" t="s">
        <v>906</v>
      </c>
      <c r="G10234" s="4" t="s">
        <v>1568</v>
      </c>
      <c r="H10234" s="52">
        <v>2.1877800000000001</v>
      </c>
      <c r="I10234" s="4">
        <v>0.15549399999999999</v>
      </c>
      <c r="J10234" s="4" t="s">
        <v>1225</v>
      </c>
      <c r="K10234" s="4" t="s">
        <v>881</v>
      </c>
      <c r="L10234" s="4">
        <v>5</v>
      </c>
      <c r="M10234" s="4" t="s">
        <v>1065</v>
      </c>
      <c r="N10234" s="4" t="s">
        <v>1565</v>
      </c>
    </row>
    <row r="10235" spans="1:14" hidden="1" x14ac:dyDescent="0.3">
      <c r="A10235" s="4" t="s">
        <v>604</v>
      </c>
      <c r="B10235" s="4">
        <v>129</v>
      </c>
      <c r="C10235" s="4">
        <v>129.1</v>
      </c>
      <c r="D10235" s="4">
        <v>629</v>
      </c>
      <c r="E10235" s="4" t="s">
        <v>861</v>
      </c>
      <c r="F10235" s="12" t="s">
        <v>903</v>
      </c>
      <c r="G10235" s="4" t="s">
        <v>1568</v>
      </c>
      <c r="H10235" s="52">
        <v>2.5621649999999998</v>
      </c>
      <c r="I10235" s="4">
        <v>0.254299</v>
      </c>
      <c r="J10235" s="4" t="s">
        <v>1225</v>
      </c>
      <c r="K10235" s="4" t="s">
        <v>881</v>
      </c>
      <c r="L10235" s="4">
        <v>5</v>
      </c>
      <c r="M10235" s="4" t="s">
        <v>1065</v>
      </c>
      <c r="N10235" s="4" t="s">
        <v>1565</v>
      </c>
    </row>
    <row r="10236" spans="1:14" hidden="1" x14ac:dyDescent="0.3">
      <c r="A10236" s="4" t="s">
        <v>604</v>
      </c>
      <c r="B10236" s="4">
        <v>129</v>
      </c>
      <c r="C10236" s="4">
        <v>129.1</v>
      </c>
      <c r="D10236" s="4">
        <v>629</v>
      </c>
      <c r="E10236" s="4" t="s">
        <v>861</v>
      </c>
      <c r="F10236" s="12" t="s">
        <v>922</v>
      </c>
      <c r="G10236" s="4" t="s">
        <v>1557</v>
      </c>
      <c r="H10236" s="52">
        <v>2.9113709999999999</v>
      </c>
      <c r="I10236" s="4">
        <v>0.22073599999999999</v>
      </c>
      <c r="J10236" s="4" t="s">
        <v>1566</v>
      </c>
      <c r="K10236" s="4" t="s">
        <v>998</v>
      </c>
      <c r="L10236" s="4">
        <v>5</v>
      </c>
      <c r="M10236" s="4" t="s">
        <v>1065</v>
      </c>
      <c r="N10236" s="4" t="s">
        <v>1565</v>
      </c>
    </row>
    <row r="10237" spans="1:14" hidden="1" x14ac:dyDescent="0.3">
      <c r="A10237" s="4" t="s">
        <v>604</v>
      </c>
      <c r="B10237" s="4">
        <v>129</v>
      </c>
      <c r="C10237" s="4">
        <v>129.1</v>
      </c>
      <c r="D10237" s="4">
        <v>629</v>
      </c>
      <c r="E10237" s="4" t="s">
        <v>861</v>
      </c>
      <c r="F10237" s="12" t="s">
        <v>904</v>
      </c>
      <c r="G10237" s="4" t="s">
        <v>1557</v>
      </c>
      <c r="H10237" s="52">
        <v>3.0919729999999999</v>
      </c>
      <c r="I10237" s="4">
        <v>0.40133799999999997</v>
      </c>
      <c r="J10237" s="4" t="s">
        <v>1566</v>
      </c>
      <c r="K10237" s="4" t="s">
        <v>998</v>
      </c>
      <c r="L10237" s="4">
        <v>5</v>
      </c>
      <c r="M10237" s="4" t="s">
        <v>1065</v>
      </c>
      <c r="N10237" s="4" t="s">
        <v>1565</v>
      </c>
    </row>
    <row r="10238" spans="1:14" hidden="1" x14ac:dyDescent="0.3">
      <c r="A10238" s="4" t="s">
        <v>604</v>
      </c>
      <c r="B10238" s="4">
        <v>129</v>
      </c>
      <c r="C10238" s="4">
        <v>129.1</v>
      </c>
      <c r="D10238" s="4">
        <v>629</v>
      </c>
      <c r="E10238" s="4" t="s">
        <v>861</v>
      </c>
      <c r="F10238" s="12" t="s">
        <v>905</v>
      </c>
      <c r="G10238" s="4" t="s">
        <v>1557</v>
      </c>
      <c r="H10238" s="52">
        <v>2.7508360000000001</v>
      </c>
      <c r="I10238" s="4">
        <v>0.37458200000000003</v>
      </c>
      <c r="J10238" s="4" t="s">
        <v>1566</v>
      </c>
      <c r="K10238" s="4" t="s">
        <v>998</v>
      </c>
      <c r="L10238" s="4">
        <v>5</v>
      </c>
      <c r="M10238" s="4" t="s">
        <v>1065</v>
      </c>
      <c r="N10238" s="4" t="s">
        <v>1565</v>
      </c>
    </row>
    <row r="10239" spans="1:14" hidden="1" x14ac:dyDescent="0.3">
      <c r="A10239" s="4" t="s">
        <v>604</v>
      </c>
      <c r="B10239" s="4">
        <v>129</v>
      </c>
      <c r="C10239" s="4">
        <v>129.1</v>
      </c>
      <c r="D10239" s="4">
        <v>629</v>
      </c>
      <c r="E10239" s="4" t="s">
        <v>861</v>
      </c>
      <c r="F10239" s="12" t="s">
        <v>906</v>
      </c>
      <c r="G10239" s="4" t="s">
        <v>1557</v>
      </c>
      <c r="H10239" s="52">
        <v>2.3561869999999998</v>
      </c>
      <c r="I10239" s="4">
        <v>0.24080299999999999</v>
      </c>
      <c r="J10239" s="4" t="s">
        <v>1566</v>
      </c>
      <c r="K10239" s="4" t="s">
        <v>998</v>
      </c>
      <c r="L10239" s="4">
        <v>5</v>
      </c>
      <c r="M10239" s="4" t="s">
        <v>1065</v>
      </c>
      <c r="N10239" s="4" t="s">
        <v>1565</v>
      </c>
    </row>
    <row r="10240" spans="1:14" hidden="1" x14ac:dyDescent="0.3">
      <c r="A10240" s="4" t="s">
        <v>604</v>
      </c>
      <c r="B10240" s="4">
        <v>129</v>
      </c>
      <c r="C10240" s="4">
        <v>129.1</v>
      </c>
      <c r="D10240" s="4">
        <v>629</v>
      </c>
      <c r="E10240" s="4" t="s">
        <v>861</v>
      </c>
      <c r="F10240" s="12" t="s">
        <v>903</v>
      </c>
      <c r="G10240" s="4" t="s">
        <v>1557</v>
      </c>
      <c r="H10240" s="52">
        <v>2.5702340000000001</v>
      </c>
      <c r="I10240" s="4">
        <v>0.32775900000000002</v>
      </c>
      <c r="J10240" s="4" t="s">
        <v>1566</v>
      </c>
      <c r="K10240" s="4" t="s">
        <v>998</v>
      </c>
      <c r="L10240" s="4">
        <v>5</v>
      </c>
      <c r="M10240" s="4" t="s">
        <v>1065</v>
      </c>
      <c r="N10240" s="4" t="s">
        <v>1565</v>
      </c>
    </row>
    <row r="10241" spans="1:14" hidden="1" x14ac:dyDescent="0.3">
      <c r="A10241" s="4" t="s">
        <v>604</v>
      </c>
      <c r="B10241" s="4">
        <v>129</v>
      </c>
      <c r="C10241" s="4">
        <v>129.1</v>
      </c>
      <c r="D10241" s="4">
        <v>629</v>
      </c>
      <c r="E10241" s="4" t="s">
        <v>861</v>
      </c>
      <c r="F10241" s="12" t="s">
        <v>922</v>
      </c>
      <c r="G10241" s="4" t="s">
        <v>853</v>
      </c>
      <c r="H10241" s="52">
        <v>2.7080519999999999</v>
      </c>
      <c r="I10241" s="4">
        <v>0.41129399999999999</v>
      </c>
      <c r="J10241" s="4" t="s">
        <v>1566</v>
      </c>
      <c r="K10241" s="4" t="s">
        <v>998</v>
      </c>
      <c r="L10241" s="4">
        <v>5</v>
      </c>
      <c r="M10241" s="4" t="s">
        <v>1065</v>
      </c>
      <c r="N10241" s="4" t="s">
        <v>1565</v>
      </c>
    </row>
    <row r="10242" spans="1:14" hidden="1" x14ac:dyDescent="0.3">
      <c r="A10242" s="4" t="s">
        <v>604</v>
      </c>
      <c r="B10242" s="4">
        <v>129</v>
      </c>
      <c r="C10242" s="4">
        <v>129.1</v>
      </c>
      <c r="D10242" s="4">
        <v>629</v>
      </c>
      <c r="E10242" s="4" t="s">
        <v>861</v>
      </c>
      <c r="F10242" s="12" t="s">
        <v>904</v>
      </c>
      <c r="G10242" s="4" t="s">
        <v>853</v>
      </c>
      <c r="H10242" s="52">
        <v>2.674779</v>
      </c>
      <c r="I10242" s="4">
        <v>0.471779</v>
      </c>
      <c r="J10242" s="4" t="s">
        <v>1566</v>
      </c>
      <c r="K10242" s="4" t="s">
        <v>998</v>
      </c>
      <c r="L10242" s="4">
        <v>5</v>
      </c>
      <c r="M10242" s="4" t="s">
        <v>1065</v>
      </c>
      <c r="N10242" s="4" t="s">
        <v>1565</v>
      </c>
    </row>
    <row r="10243" spans="1:14" hidden="1" x14ac:dyDescent="0.3">
      <c r="A10243" s="4" t="s">
        <v>604</v>
      </c>
      <c r="B10243" s="4">
        <v>129</v>
      </c>
      <c r="C10243" s="4">
        <v>129.1</v>
      </c>
      <c r="D10243" s="4">
        <v>629</v>
      </c>
      <c r="E10243" s="4" t="s">
        <v>861</v>
      </c>
      <c r="F10243" s="12" t="s">
        <v>905</v>
      </c>
      <c r="G10243" s="4" t="s">
        <v>853</v>
      </c>
      <c r="H10243" s="52">
        <v>1.7825979999999999</v>
      </c>
      <c r="I10243" s="4">
        <v>0.205704</v>
      </c>
      <c r="J10243" s="4" t="s">
        <v>1566</v>
      </c>
      <c r="K10243" s="4" t="s">
        <v>998</v>
      </c>
      <c r="L10243" s="4">
        <v>5</v>
      </c>
      <c r="M10243" s="4" t="s">
        <v>1065</v>
      </c>
      <c r="N10243" s="4" t="s">
        <v>1565</v>
      </c>
    </row>
    <row r="10244" spans="1:14" hidden="1" x14ac:dyDescent="0.3">
      <c r="A10244" s="4" t="s">
        <v>604</v>
      </c>
      <c r="B10244" s="4">
        <v>129</v>
      </c>
      <c r="C10244" s="4">
        <v>129.1</v>
      </c>
      <c r="D10244" s="4">
        <v>629</v>
      </c>
      <c r="E10244" s="4" t="s">
        <v>861</v>
      </c>
      <c r="F10244" s="12" t="s">
        <v>906</v>
      </c>
      <c r="G10244" s="4" t="s">
        <v>853</v>
      </c>
      <c r="H10244" s="52">
        <v>1.120371</v>
      </c>
      <c r="I10244" s="4">
        <v>0.14516299999999999</v>
      </c>
      <c r="J10244" s="4" t="s">
        <v>1566</v>
      </c>
      <c r="K10244" s="4" t="s">
        <v>998</v>
      </c>
      <c r="L10244" s="4">
        <v>5</v>
      </c>
      <c r="M10244" s="4" t="s">
        <v>1065</v>
      </c>
      <c r="N10244" s="4" t="s">
        <v>1565</v>
      </c>
    </row>
    <row r="10245" spans="1:14" hidden="1" x14ac:dyDescent="0.3">
      <c r="A10245" s="4" t="s">
        <v>604</v>
      </c>
      <c r="B10245" s="4">
        <v>129</v>
      </c>
      <c r="C10245" s="4">
        <v>129.1</v>
      </c>
      <c r="D10245" s="4">
        <v>629</v>
      </c>
      <c r="E10245" s="4" t="s">
        <v>861</v>
      </c>
      <c r="F10245" s="12" t="s">
        <v>903</v>
      </c>
      <c r="G10245" s="4" t="s">
        <v>853</v>
      </c>
      <c r="H10245" s="52">
        <v>1.062875</v>
      </c>
      <c r="I10245" s="4">
        <v>0.12096899999999999</v>
      </c>
      <c r="J10245" s="4" t="s">
        <v>1566</v>
      </c>
      <c r="K10245" s="4" t="s">
        <v>998</v>
      </c>
      <c r="L10245" s="4">
        <v>5</v>
      </c>
      <c r="M10245" s="4" t="s">
        <v>1065</v>
      </c>
      <c r="N10245" s="4" t="s">
        <v>1565</v>
      </c>
    </row>
    <row r="10246" spans="1:14" hidden="1" x14ac:dyDescent="0.3">
      <c r="A10246" s="4" t="s">
        <v>604</v>
      </c>
      <c r="B10246" s="4">
        <v>129</v>
      </c>
      <c r="C10246" s="4">
        <v>129.19999999999999</v>
      </c>
      <c r="D10246" s="4">
        <v>630</v>
      </c>
      <c r="E10246" s="4" t="s">
        <v>861</v>
      </c>
      <c r="F10246" s="12" t="s">
        <v>922</v>
      </c>
      <c r="G10246" s="4" t="s">
        <v>1131</v>
      </c>
      <c r="H10246" s="52">
        <v>4.3487660000000004</v>
      </c>
      <c r="I10246" s="4">
        <v>0.10714899999999999</v>
      </c>
      <c r="J10246" s="4" t="s">
        <v>1566</v>
      </c>
      <c r="K10246" s="4" t="s">
        <v>998</v>
      </c>
      <c r="L10246" s="4">
        <v>5</v>
      </c>
      <c r="M10246" s="4" t="s">
        <v>1787</v>
      </c>
      <c r="N10246" s="4"/>
    </row>
    <row r="10247" spans="1:14" hidden="1" x14ac:dyDescent="0.3">
      <c r="A10247" s="4" t="s">
        <v>604</v>
      </c>
      <c r="B10247" s="4">
        <v>129</v>
      </c>
      <c r="C10247" s="4">
        <v>129.19999999999999</v>
      </c>
      <c r="D10247" s="4">
        <v>630</v>
      </c>
      <c r="E10247" s="4" t="s">
        <v>861</v>
      </c>
      <c r="F10247" s="12" t="s">
        <v>904</v>
      </c>
      <c r="G10247" s="4" t="s">
        <v>1131</v>
      </c>
      <c r="H10247" s="52">
        <v>4.4574780000000001</v>
      </c>
      <c r="I10247" s="4">
        <v>0.100452</v>
      </c>
      <c r="J10247" s="4" t="s">
        <v>1566</v>
      </c>
      <c r="K10247" s="4" t="s">
        <v>998</v>
      </c>
      <c r="L10247" s="4">
        <v>5</v>
      </c>
      <c r="M10247" s="4" t="s">
        <v>1787</v>
      </c>
      <c r="N10247" s="4"/>
    </row>
    <row r="10248" spans="1:14" hidden="1" x14ac:dyDescent="0.3">
      <c r="A10248" s="4" t="s">
        <v>604</v>
      </c>
      <c r="B10248" s="4">
        <v>129</v>
      </c>
      <c r="C10248" s="4">
        <v>129.19999999999999</v>
      </c>
      <c r="D10248" s="4">
        <v>630</v>
      </c>
      <c r="E10248" s="4" t="s">
        <v>861</v>
      </c>
      <c r="F10248" s="12" t="s">
        <v>905</v>
      </c>
      <c r="G10248" s="4" t="s">
        <v>1131</v>
      </c>
      <c r="H10248" s="52">
        <v>4.6264609999999999</v>
      </c>
      <c r="I10248" s="4">
        <v>0.120542</v>
      </c>
      <c r="J10248" s="4" t="s">
        <v>1566</v>
      </c>
      <c r="K10248" s="4" t="s">
        <v>998</v>
      </c>
      <c r="L10248" s="4">
        <v>5</v>
      </c>
      <c r="M10248" s="4" t="s">
        <v>1787</v>
      </c>
      <c r="N10248" s="4"/>
    </row>
    <row r="10249" spans="1:14" hidden="1" x14ac:dyDescent="0.3">
      <c r="A10249" s="4" t="s">
        <v>604</v>
      </c>
      <c r="B10249" s="4">
        <v>129</v>
      </c>
      <c r="C10249" s="4">
        <v>129.19999999999999</v>
      </c>
      <c r="D10249" s="4">
        <v>630</v>
      </c>
      <c r="E10249" s="4" t="s">
        <v>861</v>
      </c>
      <c r="F10249" s="12" t="s">
        <v>906</v>
      </c>
      <c r="G10249" s="4" t="s">
        <v>1131</v>
      </c>
      <c r="H10249" s="52">
        <v>4.9015310000000003</v>
      </c>
      <c r="I10249" s="4">
        <v>0.160723</v>
      </c>
      <c r="J10249" s="4" t="s">
        <v>1566</v>
      </c>
      <c r="K10249" s="4" t="s">
        <v>998</v>
      </c>
      <c r="L10249" s="4">
        <v>5</v>
      </c>
      <c r="M10249" s="4" t="s">
        <v>1787</v>
      </c>
      <c r="N10249" s="4"/>
    </row>
    <row r="10250" spans="1:14" hidden="1" x14ac:dyDescent="0.3">
      <c r="A10250" s="4" t="s">
        <v>604</v>
      </c>
      <c r="B10250" s="4">
        <v>129</v>
      </c>
      <c r="C10250" s="4">
        <v>129.19999999999999</v>
      </c>
      <c r="D10250" s="4">
        <v>630</v>
      </c>
      <c r="E10250" s="4" t="s">
        <v>861</v>
      </c>
      <c r="F10250" s="12" t="s">
        <v>903</v>
      </c>
      <c r="G10250" s="4" t="s">
        <v>1131</v>
      </c>
      <c r="H10250" s="52">
        <v>5.3074690000000002</v>
      </c>
      <c r="I10250" s="4">
        <v>0.27456900000000001</v>
      </c>
      <c r="J10250" s="4" t="s">
        <v>1566</v>
      </c>
      <c r="K10250" s="4" t="s">
        <v>998</v>
      </c>
      <c r="L10250" s="4">
        <v>5</v>
      </c>
      <c r="M10250" s="4" t="s">
        <v>1787</v>
      </c>
      <c r="N10250" s="4"/>
    </row>
    <row r="10251" spans="1:14" hidden="1" x14ac:dyDescent="0.3">
      <c r="A10251" s="4" t="s">
        <v>604</v>
      </c>
      <c r="B10251" s="4">
        <v>129</v>
      </c>
      <c r="C10251" s="4">
        <v>129.19999999999999</v>
      </c>
      <c r="D10251" s="4">
        <v>630</v>
      </c>
      <c r="E10251" s="4" t="s">
        <v>861</v>
      </c>
      <c r="F10251" s="12" t="s">
        <v>922</v>
      </c>
      <c r="G10251" s="4" t="s">
        <v>1315</v>
      </c>
      <c r="H10251" s="52">
        <v>175.516187670345</v>
      </c>
      <c r="I10251" s="4"/>
      <c r="J10251" s="4" t="s">
        <v>1343</v>
      </c>
      <c r="K10251" s="4"/>
      <c r="L10251" s="4">
        <v>11</v>
      </c>
      <c r="M10251" s="4" t="s">
        <v>1191</v>
      </c>
      <c r="N10251" s="4" t="s">
        <v>1565</v>
      </c>
    </row>
    <row r="10252" spans="1:14" hidden="1" x14ac:dyDescent="0.3">
      <c r="A10252" s="4" t="s">
        <v>604</v>
      </c>
      <c r="B10252" s="4">
        <v>129</v>
      </c>
      <c r="C10252" s="4">
        <v>129.19999999999999</v>
      </c>
      <c r="D10252" s="4">
        <v>630</v>
      </c>
      <c r="E10252" s="4" t="s">
        <v>861</v>
      </c>
      <c r="F10252" s="12" t="s">
        <v>904</v>
      </c>
      <c r="G10252" s="4" t="s">
        <v>1315</v>
      </c>
      <c r="H10252" s="52">
        <v>174.51415928390378</v>
      </c>
      <c r="I10252" s="4"/>
      <c r="J10252" s="4" t="s">
        <v>1343</v>
      </c>
      <c r="K10252" s="4"/>
      <c r="L10252" s="4">
        <v>11</v>
      </c>
      <c r="M10252" s="4" t="s">
        <v>1191</v>
      </c>
      <c r="N10252" s="4" t="s">
        <v>1565</v>
      </c>
    </row>
    <row r="10253" spans="1:14" hidden="1" x14ac:dyDescent="0.3">
      <c r="A10253" s="4" t="s">
        <v>604</v>
      </c>
      <c r="B10253" s="4">
        <v>129</v>
      </c>
      <c r="C10253" s="4">
        <v>129.19999999999999</v>
      </c>
      <c r="D10253" s="4">
        <v>630</v>
      </c>
      <c r="E10253" s="4" t="s">
        <v>861</v>
      </c>
      <c r="F10253" s="12" t="s">
        <v>905</v>
      </c>
      <c r="G10253" s="4" t="s">
        <v>1315</v>
      </c>
      <c r="H10253" s="52">
        <v>173.51785151446421</v>
      </c>
      <c r="I10253" s="4"/>
      <c r="J10253" s="4" t="s">
        <v>1343</v>
      </c>
      <c r="K10253" s="4"/>
      <c r="L10253" s="4">
        <v>11</v>
      </c>
      <c r="M10253" s="4" t="s">
        <v>1191</v>
      </c>
      <c r="N10253" s="4" t="s">
        <v>1565</v>
      </c>
    </row>
    <row r="10254" spans="1:14" hidden="1" x14ac:dyDescent="0.3">
      <c r="A10254" s="4" t="s">
        <v>604</v>
      </c>
      <c r="B10254" s="4">
        <v>129</v>
      </c>
      <c r="C10254" s="4">
        <v>129.19999999999999</v>
      </c>
      <c r="D10254" s="4">
        <v>630</v>
      </c>
      <c r="E10254" s="4" t="s">
        <v>861</v>
      </c>
      <c r="F10254" s="12" t="s">
        <v>906</v>
      </c>
      <c r="G10254" s="4" t="s">
        <v>1315</v>
      </c>
      <c r="H10254" s="52">
        <v>174.26454731264704</v>
      </c>
      <c r="I10254" s="4"/>
      <c r="J10254" s="4" t="s">
        <v>1343</v>
      </c>
      <c r="K10254" s="4"/>
      <c r="L10254" s="4">
        <v>11</v>
      </c>
      <c r="M10254" s="4" t="s">
        <v>1191</v>
      </c>
      <c r="N10254" s="4" t="s">
        <v>1565</v>
      </c>
    </row>
    <row r="10255" spans="1:14" hidden="1" x14ac:dyDescent="0.3">
      <c r="A10255" s="4" t="s">
        <v>604</v>
      </c>
      <c r="B10255" s="4">
        <v>129</v>
      </c>
      <c r="C10255" s="4">
        <v>129.19999999999999</v>
      </c>
      <c r="D10255" s="4">
        <v>630</v>
      </c>
      <c r="E10255" s="4" t="s">
        <v>861</v>
      </c>
      <c r="F10255" s="12" t="s">
        <v>903</v>
      </c>
      <c r="G10255" s="4" t="s">
        <v>1315</v>
      </c>
      <c r="H10255" s="52">
        <v>173.7663939382256</v>
      </c>
      <c r="I10255" s="4"/>
      <c r="J10255" s="4" t="s">
        <v>1343</v>
      </c>
      <c r="K10255" s="4"/>
      <c r="L10255" s="4">
        <v>11</v>
      </c>
      <c r="M10255" s="4" t="s">
        <v>1191</v>
      </c>
      <c r="N10255" s="4" t="s">
        <v>1565</v>
      </c>
    </row>
    <row r="10256" spans="1:14" hidden="1" x14ac:dyDescent="0.3">
      <c r="A10256" s="4" t="s">
        <v>604</v>
      </c>
      <c r="B10256" s="4">
        <v>129</v>
      </c>
      <c r="C10256" s="4">
        <v>129.19999999999999</v>
      </c>
      <c r="D10256" s="4">
        <v>630</v>
      </c>
      <c r="E10256" s="4" t="s">
        <v>861</v>
      </c>
      <c r="F10256" s="12" t="s">
        <v>922</v>
      </c>
      <c r="G10256" s="4" t="s">
        <v>1759</v>
      </c>
      <c r="H10256" s="52">
        <v>2546.6239999999998</v>
      </c>
      <c r="I10256" s="4">
        <v>88.424440000000004</v>
      </c>
      <c r="J10256" s="4" t="s">
        <v>1566</v>
      </c>
      <c r="K10256" s="4" t="s">
        <v>881</v>
      </c>
      <c r="L10256" s="4">
        <v>11</v>
      </c>
      <c r="M10256" s="4" t="s">
        <v>1567</v>
      </c>
      <c r="N10256" s="4" t="s">
        <v>1565</v>
      </c>
    </row>
    <row r="10257" spans="1:14" hidden="1" x14ac:dyDescent="0.3">
      <c r="A10257" s="4" t="s">
        <v>604</v>
      </c>
      <c r="B10257" s="4">
        <v>129</v>
      </c>
      <c r="C10257" s="4">
        <v>129.19999999999999</v>
      </c>
      <c r="D10257" s="4">
        <v>630</v>
      </c>
      <c r="E10257" s="4" t="s">
        <v>861</v>
      </c>
      <c r="F10257" s="12" t="s">
        <v>904</v>
      </c>
      <c r="G10257" s="4" t="s">
        <v>1759</v>
      </c>
      <c r="H10257" s="52">
        <v>2321.5430000000001</v>
      </c>
      <c r="I10257" s="4">
        <v>112.5402</v>
      </c>
      <c r="J10257" s="4" t="s">
        <v>1566</v>
      </c>
      <c r="K10257" s="4" t="s">
        <v>881</v>
      </c>
      <c r="L10257" s="4">
        <v>11</v>
      </c>
      <c r="M10257" s="4" t="s">
        <v>1567</v>
      </c>
      <c r="N10257" s="4" t="s">
        <v>1565</v>
      </c>
    </row>
    <row r="10258" spans="1:14" hidden="1" x14ac:dyDescent="0.3">
      <c r="A10258" s="4" t="s">
        <v>604</v>
      </c>
      <c r="B10258" s="4">
        <v>129</v>
      </c>
      <c r="C10258" s="4">
        <v>129.19999999999999</v>
      </c>
      <c r="D10258" s="4">
        <v>630</v>
      </c>
      <c r="E10258" s="4" t="s">
        <v>861</v>
      </c>
      <c r="F10258" s="12" t="s">
        <v>905</v>
      </c>
      <c r="G10258" s="4" t="s">
        <v>1759</v>
      </c>
      <c r="H10258" s="52">
        <v>2016.077</v>
      </c>
      <c r="I10258" s="4">
        <v>88.424440000000004</v>
      </c>
      <c r="J10258" s="4" t="s">
        <v>1566</v>
      </c>
      <c r="K10258" s="4" t="s">
        <v>881</v>
      </c>
      <c r="L10258" s="4">
        <v>11</v>
      </c>
      <c r="M10258" s="4" t="s">
        <v>1567</v>
      </c>
      <c r="N10258" s="4" t="s">
        <v>1565</v>
      </c>
    </row>
    <row r="10259" spans="1:14" hidden="1" x14ac:dyDescent="0.3">
      <c r="A10259" s="4" t="s">
        <v>604</v>
      </c>
      <c r="B10259" s="4">
        <v>129</v>
      </c>
      <c r="C10259" s="4">
        <v>129.19999999999999</v>
      </c>
      <c r="D10259" s="4">
        <v>630</v>
      </c>
      <c r="E10259" s="4" t="s">
        <v>861</v>
      </c>
      <c r="F10259" s="12" t="s">
        <v>906</v>
      </c>
      <c r="G10259" s="4" t="s">
        <v>1759</v>
      </c>
      <c r="H10259" s="52">
        <v>2024.116</v>
      </c>
      <c r="I10259" s="4">
        <v>64.308679999999995</v>
      </c>
      <c r="J10259" s="4" t="s">
        <v>1566</v>
      </c>
      <c r="K10259" s="4" t="s">
        <v>881</v>
      </c>
      <c r="L10259" s="4">
        <v>11</v>
      </c>
      <c r="M10259" s="4" t="s">
        <v>1567</v>
      </c>
      <c r="N10259" s="4" t="s">
        <v>1565</v>
      </c>
    </row>
    <row r="10260" spans="1:14" hidden="1" x14ac:dyDescent="0.3">
      <c r="A10260" s="4" t="s">
        <v>604</v>
      </c>
      <c r="B10260" s="4">
        <v>129</v>
      </c>
      <c r="C10260" s="4">
        <v>129.19999999999999</v>
      </c>
      <c r="D10260" s="4">
        <v>630</v>
      </c>
      <c r="E10260" s="4" t="s">
        <v>861</v>
      </c>
      <c r="F10260" s="12" t="s">
        <v>903</v>
      </c>
      <c r="G10260" s="4" t="s">
        <v>1759</v>
      </c>
      <c r="H10260" s="52">
        <v>2080.386</v>
      </c>
      <c r="I10260" s="4">
        <v>72.347269999999995</v>
      </c>
      <c r="J10260" s="4" t="s">
        <v>1566</v>
      </c>
      <c r="K10260" s="4" t="s">
        <v>881</v>
      </c>
      <c r="L10260" s="4">
        <v>11</v>
      </c>
      <c r="M10260" s="4" t="s">
        <v>1567</v>
      </c>
      <c r="N10260" s="4" t="s">
        <v>1565</v>
      </c>
    </row>
    <row r="10261" spans="1:14" hidden="1" x14ac:dyDescent="0.3">
      <c r="A10261" s="4" t="s">
        <v>604</v>
      </c>
      <c r="B10261" s="4">
        <v>129</v>
      </c>
      <c r="C10261" s="4">
        <v>129.19999999999999</v>
      </c>
      <c r="D10261" s="4">
        <v>630</v>
      </c>
      <c r="E10261" s="4" t="s">
        <v>861</v>
      </c>
      <c r="F10261" s="12" t="s">
        <v>922</v>
      </c>
      <c r="G10261" s="4" t="s">
        <v>967</v>
      </c>
      <c r="H10261" s="52">
        <v>315.2174</v>
      </c>
      <c r="I10261" s="4">
        <v>11.413040000000001</v>
      </c>
      <c r="J10261" s="4" t="s">
        <v>1566</v>
      </c>
      <c r="K10261" s="4" t="s">
        <v>881</v>
      </c>
      <c r="L10261" s="4">
        <v>11</v>
      </c>
      <c r="M10261" s="4" t="s">
        <v>1567</v>
      </c>
      <c r="N10261" s="4" t="s">
        <v>1565</v>
      </c>
    </row>
    <row r="10262" spans="1:14" hidden="1" x14ac:dyDescent="0.3">
      <c r="A10262" s="4" t="s">
        <v>604</v>
      </c>
      <c r="B10262" s="4">
        <v>129</v>
      </c>
      <c r="C10262" s="4">
        <v>129.19999999999999</v>
      </c>
      <c r="D10262" s="4">
        <v>630</v>
      </c>
      <c r="E10262" s="4" t="s">
        <v>861</v>
      </c>
      <c r="F10262" s="12" t="s">
        <v>904</v>
      </c>
      <c r="G10262" s="4" t="s">
        <v>967</v>
      </c>
      <c r="H10262" s="52">
        <v>302.1739</v>
      </c>
      <c r="I10262" s="4">
        <v>16.304349999999999</v>
      </c>
      <c r="J10262" s="4" t="s">
        <v>1566</v>
      </c>
      <c r="K10262" s="4" t="s">
        <v>881</v>
      </c>
      <c r="L10262" s="4">
        <v>11</v>
      </c>
      <c r="M10262" s="4" t="s">
        <v>1567</v>
      </c>
      <c r="N10262" s="4" t="s">
        <v>1565</v>
      </c>
    </row>
    <row r="10263" spans="1:14" hidden="1" x14ac:dyDescent="0.3">
      <c r="A10263" s="4" t="s">
        <v>604</v>
      </c>
      <c r="B10263" s="4">
        <v>129</v>
      </c>
      <c r="C10263" s="4">
        <v>129.19999999999999</v>
      </c>
      <c r="D10263" s="4">
        <v>630</v>
      </c>
      <c r="E10263" s="4" t="s">
        <v>861</v>
      </c>
      <c r="F10263" s="12" t="s">
        <v>905</v>
      </c>
      <c r="G10263" s="4" t="s">
        <v>967</v>
      </c>
      <c r="H10263" s="52">
        <v>271.19569999999999</v>
      </c>
      <c r="I10263" s="4">
        <v>14.673909999999999</v>
      </c>
      <c r="J10263" s="4" t="s">
        <v>1566</v>
      </c>
      <c r="K10263" s="4" t="s">
        <v>881</v>
      </c>
      <c r="L10263" s="4">
        <v>11</v>
      </c>
      <c r="M10263" s="4" t="s">
        <v>1567</v>
      </c>
      <c r="N10263" s="4" t="s">
        <v>1565</v>
      </c>
    </row>
    <row r="10264" spans="1:14" hidden="1" x14ac:dyDescent="0.3">
      <c r="A10264" s="4" t="s">
        <v>604</v>
      </c>
      <c r="B10264" s="4">
        <v>129</v>
      </c>
      <c r="C10264" s="4">
        <v>129.19999999999999</v>
      </c>
      <c r="D10264" s="4">
        <v>630</v>
      </c>
      <c r="E10264" s="4" t="s">
        <v>861</v>
      </c>
      <c r="F10264" s="12" t="s">
        <v>906</v>
      </c>
      <c r="G10264" s="4" t="s">
        <v>967</v>
      </c>
      <c r="H10264" s="52">
        <v>268.75</v>
      </c>
      <c r="I10264" s="4">
        <v>9.7826090000000008</v>
      </c>
      <c r="J10264" s="4" t="s">
        <v>1566</v>
      </c>
      <c r="K10264" s="4" t="s">
        <v>881</v>
      </c>
      <c r="L10264" s="4">
        <v>11</v>
      </c>
      <c r="M10264" s="4" t="s">
        <v>1567</v>
      </c>
      <c r="N10264" s="4" t="s">
        <v>1565</v>
      </c>
    </row>
    <row r="10265" spans="1:14" hidden="1" x14ac:dyDescent="0.3">
      <c r="A10265" s="4" t="s">
        <v>604</v>
      </c>
      <c r="B10265" s="4">
        <v>129</v>
      </c>
      <c r="C10265" s="4">
        <v>129.19999999999999</v>
      </c>
      <c r="D10265" s="4">
        <v>630</v>
      </c>
      <c r="E10265" s="4" t="s">
        <v>861</v>
      </c>
      <c r="F10265" s="12" t="s">
        <v>903</v>
      </c>
      <c r="G10265" s="4" t="s">
        <v>967</v>
      </c>
      <c r="H10265" s="52">
        <v>291.5761</v>
      </c>
      <c r="I10265" s="4">
        <v>21.195650000000001</v>
      </c>
      <c r="J10265" s="4" t="s">
        <v>1566</v>
      </c>
      <c r="K10265" s="4" t="s">
        <v>881</v>
      </c>
      <c r="L10265" s="4">
        <v>11</v>
      </c>
      <c r="M10265" s="4" t="s">
        <v>1567</v>
      </c>
      <c r="N10265" s="4" t="s">
        <v>1565</v>
      </c>
    </row>
    <row r="10266" spans="1:14" hidden="1" x14ac:dyDescent="0.3">
      <c r="A10266" s="4" t="s">
        <v>604</v>
      </c>
      <c r="B10266" s="4">
        <v>129</v>
      </c>
      <c r="C10266" s="4">
        <v>129.19999999999999</v>
      </c>
      <c r="D10266" s="4">
        <v>630</v>
      </c>
      <c r="E10266" s="4" t="s">
        <v>861</v>
      </c>
      <c r="F10266" s="12" t="s">
        <v>922</v>
      </c>
      <c r="G10266" s="4" t="s">
        <v>1760</v>
      </c>
      <c r="H10266" s="52">
        <v>9.4689300000000003</v>
      </c>
      <c r="I10266" s="4">
        <v>0.26303900000000002</v>
      </c>
      <c r="J10266" s="4" t="s">
        <v>1225</v>
      </c>
      <c r="K10266" s="4" t="s">
        <v>881</v>
      </c>
      <c r="L10266" s="4">
        <v>11</v>
      </c>
      <c r="M10266" s="4" t="s">
        <v>1567</v>
      </c>
      <c r="N10266" s="4" t="s">
        <v>1565</v>
      </c>
    </row>
    <row r="10267" spans="1:14" hidden="1" x14ac:dyDescent="0.3">
      <c r="A10267" s="4" t="s">
        <v>604</v>
      </c>
      <c r="B10267" s="4">
        <v>129</v>
      </c>
      <c r="C10267" s="4">
        <v>129.19999999999999</v>
      </c>
      <c r="D10267" s="4">
        <v>630</v>
      </c>
      <c r="E10267" s="4" t="s">
        <v>861</v>
      </c>
      <c r="F10267" s="12" t="s">
        <v>904</v>
      </c>
      <c r="G10267" s="4" t="s">
        <v>1760</v>
      </c>
      <c r="H10267" s="52">
        <v>9.0539799999999993</v>
      </c>
      <c r="I10267" s="4">
        <v>0.34467100000000001</v>
      </c>
      <c r="J10267" s="4" t="s">
        <v>1225</v>
      </c>
      <c r="K10267" s="4" t="s">
        <v>881</v>
      </c>
      <c r="L10267" s="4">
        <v>11</v>
      </c>
      <c r="M10267" s="4" t="s">
        <v>1567</v>
      </c>
      <c r="N10267" s="4" t="s">
        <v>1565</v>
      </c>
    </row>
    <row r="10268" spans="1:14" hidden="1" x14ac:dyDescent="0.3">
      <c r="A10268" s="4" t="s">
        <v>604</v>
      </c>
      <c r="B10268" s="4">
        <v>129</v>
      </c>
      <c r="C10268" s="4">
        <v>129.19999999999999</v>
      </c>
      <c r="D10268" s="4">
        <v>630</v>
      </c>
      <c r="E10268" s="4" t="s">
        <v>861</v>
      </c>
      <c r="F10268" s="12" t="s">
        <v>905</v>
      </c>
      <c r="G10268" s="4" t="s">
        <v>1760</v>
      </c>
      <c r="H10268" s="52">
        <v>8.8385549999999995</v>
      </c>
      <c r="I10268" s="4">
        <v>0.408163</v>
      </c>
      <c r="J10268" s="4" t="s">
        <v>1225</v>
      </c>
      <c r="K10268" s="4" t="s">
        <v>881</v>
      </c>
      <c r="L10268" s="4">
        <v>11</v>
      </c>
      <c r="M10268" s="4" t="s">
        <v>1567</v>
      </c>
      <c r="N10268" s="4" t="s">
        <v>1565</v>
      </c>
    </row>
    <row r="10269" spans="1:14" hidden="1" x14ac:dyDescent="0.3">
      <c r="A10269" s="4" t="s">
        <v>604</v>
      </c>
      <c r="B10269" s="4">
        <v>129</v>
      </c>
      <c r="C10269" s="4">
        <v>129.19999999999999</v>
      </c>
      <c r="D10269" s="4">
        <v>630</v>
      </c>
      <c r="E10269" s="4" t="s">
        <v>861</v>
      </c>
      <c r="F10269" s="12" t="s">
        <v>906</v>
      </c>
      <c r="G10269" s="4" t="s">
        <v>1760</v>
      </c>
      <c r="H10269" s="52">
        <v>8.831747</v>
      </c>
      <c r="I10269" s="4">
        <v>0.30841200000000002</v>
      </c>
      <c r="J10269" s="4" t="s">
        <v>1225</v>
      </c>
      <c r="K10269" s="4" t="s">
        <v>881</v>
      </c>
      <c r="L10269" s="4">
        <v>11</v>
      </c>
      <c r="M10269" s="4" t="s">
        <v>1567</v>
      </c>
      <c r="N10269" s="4" t="s">
        <v>1565</v>
      </c>
    </row>
    <row r="10270" spans="1:14" hidden="1" x14ac:dyDescent="0.3">
      <c r="A10270" s="4" t="s">
        <v>604</v>
      </c>
      <c r="B10270" s="4">
        <v>129</v>
      </c>
      <c r="C10270" s="4">
        <v>129.19999999999999</v>
      </c>
      <c r="D10270" s="4">
        <v>630</v>
      </c>
      <c r="E10270" s="4" t="s">
        <v>861</v>
      </c>
      <c r="F10270" s="12" t="s">
        <v>903</v>
      </c>
      <c r="G10270" s="4" t="s">
        <v>1760</v>
      </c>
      <c r="H10270" s="52">
        <v>8.7705389999999994</v>
      </c>
      <c r="I10270" s="4">
        <v>0.60768800000000001</v>
      </c>
      <c r="J10270" s="4" t="s">
        <v>1225</v>
      </c>
      <c r="K10270" s="4" t="s">
        <v>881</v>
      </c>
      <c r="L10270" s="4">
        <v>11</v>
      </c>
      <c r="M10270" s="4" t="s">
        <v>1567</v>
      </c>
      <c r="N10270" s="4" t="s">
        <v>1565</v>
      </c>
    </row>
    <row r="10271" spans="1:14" hidden="1" x14ac:dyDescent="0.3">
      <c r="A10271" s="4" t="s">
        <v>604</v>
      </c>
      <c r="B10271" s="4">
        <v>129</v>
      </c>
      <c r="C10271" s="4">
        <v>129.19999999999999</v>
      </c>
      <c r="D10271" s="4">
        <v>630</v>
      </c>
      <c r="E10271" s="4" t="s">
        <v>861</v>
      </c>
      <c r="F10271" s="12" t="s">
        <v>922</v>
      </c>
      <c r="G10271" s="4" t="s">
        <v>1557</v>
      </c>
      <c r="H10271" s="52">
        <v>3.358025</v>
      </c>
      <c r="I10271" s="4"/>
      <c r="J10271" s="4" t="s">
        <v>1566</v>
      </c>
      <c r="K10271" s="4" t="s">
        <v>998</v>
      </c>
      <c r="L10271" s="4">
        <v>11</v>
      </c>
      <c r="M10271" s="4" t="s">
        <v>1567</v>
      </c>
      <c r="N10271" s="4" t="s">
        <v>1565</v>
      </c>
    </row>
    <row r="10272" spans="1:14" hidden="1" x14ac:dyDescent="0.3">
      <c r="A10272" s="4" t="s">
        <v>604</v>
      </c>
      <c r="B10272" s="4">
        <v>129</v>
      </c>
      <c r="C10272" s="4">
        <v>129.19999999999999</v>
      </c>
      <c r="D10272" s="4">
        <v>630</v>
      </c>
      <c r="E10272" s="4" t="s">
        <v>861</v>
      </c>
      <c r="F10272" s="12" t="s">
        <v>904</v>
      </c>
      <c r="G10272" s="4" t="s">
        <v>1557</v>
      </c>
      <c r="H10272" s="52">
        <v>2.7530860000000001</v>
      </c>
      <c r="I10272" s="4"/>
      <c r="J10272" s="4" t="s">
        <v>1566</v>
      </c>
      <c r="K10272" s="4" t="s">
        <v>998</v>
      </c>
      <c r="L10272" s="4">
        <v>11</v>
      </c>
      <c r="M10272" s="4" t="s">
        <v>1567</v>
      </c>
      <c r="N10272" s="4" t="s">
        <v>1565</v>
      </c>
    </row>
    <row r="10273" spans="1:14" hidden="1" x14ac:dyDescent="0.3">
      <c r="A10273" s="4" t="s">
        <v>604</v>
      </c>
      <c r="B10273" s="4">
        <v>129</v>
      </c>
      <c r="C10273" s="4">
        <v>129.19999999999999</v>
      </c>
      <c r="D10273" s="4">
        <v>630</v>
      </c>
      <c r="E10273" s="4" t="s">
        <v>861</v>
      </c>
      <c r="F10273" s="12" t="s">
        <v>905</v>
      </c>
      <c r="G10273" s="4" t="s">
        <v>1557</v>
      </c>
      <c r="H10273" s="52">
        <v>2.0864199999999999</v>
      </c>
      <c r="I10273" s="4"/>
      <c r="J10273" s="4" t="s">
        <v>1566</v>
      </c>
      <c r="K10273" s="4" t="s">
        <v>998</v>
      </c>
      <c r="L10273" s="4">
        <v>11</v>
      </c>
      <c r="M10273" s="4" t="s">
        <v>1567</v>
      </c>
      <c r="N10273" s="4" t="s">
        <v>1565</v>
      </c>
    </row>
    <row r="10274" spans="1:14" hidden="1" x14ac:dyDescent="0.3">
      <c r="A10274" s="4" t="s">
        <v>604</v>
      </c>
      <c r="B10274" s="4">
        <v>129</v>
      </c>
      <c r="C10274" s="4">
        <v>129.19999999999999</v>
      </c>
      <c r="D10274" s="4">
        <v>630</v>
      </c>
      <c r="E10274" s="4" t="s">
        <v>861</v>
      </c>
      <c r="F10274" s="12" t="s">
        <v>906</v>
      </c>
      <c r="G10274" s="4" t="s">
        <v>1557</v>
      </c>
      <c r="H10274" s="52">
        <v>1.8765430000000001</v>
      </c>
      <c r="I10274" s="4"/>
      <c r="J10274" s="4" t="s">
        <v>1566</v>
      </c>
      <c r="K10274" s="4" t="s">
        <v>998</v>
      </c>
      <c r="L10274" s="4">
        <v>11</v>
      </c>
      <c r="M10274" s="4" t="s">
        <v>1567</v>
      </c>
      <c r="N10274" s="4" t="s">
        <v>1565</v>
      </c>
    </row>
    <row r="10275" spans="1:14" hidden="1" x14ac:dyDescent="0.3">
      <c r="A10275" s="4" t="s">
        <v>604</v>
      </c>
      <c r="B10275" s="4">
        <v>129</v>
      </c>
      <c r="C10275" s="4">
        <v>129.19999999999999</v>
      </c>
      <c r="D10275" s="4">
        <v>630</v>
      </c>
      <c r="E10275" s="4" t="s">
        <v>861</v>
      </c>
      <c r="F10275" s="12" t="s">
        <v>903</v>
      </c>
      <c r="G10275" s="4" t="s">
        <v>1557</v>
      </c>
      <c r="H10275" s="52">
        <v>2.1975310000000001</v>
      </c>
      <c r="I10275" s="4"/>
      <c r="J10275" s="4" t="s">
        <v>1566</v>
      </c>
      <c r="K10275" s="4" t="s">
        <v>998</v>
      </c>
      <c r="L10275" s="4">
        <v>11</v>
      </c>
      <c r="M10275" s="4" t="s">
        <v>1567</v>
      </c>
      <c r="N10275" s="4" t="s">
        <v>1565</v>
      </c>
    </row>
    <row r="10276" spans="1:14" hidden="1" x14ac:dyDescent="0.3">
      <c r="A10276" s="4" t="s">
        <v>604</v>
      </c>
      <c r="B10276" s="4">
        <v>129</v>
      </c>
      <c r="C10276" s="4">
        <v>129.19999999999999</v>
      </c>
      <c r="D10276" s="4">
        <v>630</v>
      </c>
      <c r="E10276" s="4" t="s">
        <v>861</v>
      </c>
      <c r="F10276" s="12" t="s">
        <v>922</v>
      </c>
      <c r="G10276" s="4" t="s">
        <v>1568</v>
      </c>
      <c r="H10276" s="52">
        <v>1.8384419999999999</v>
      </c>
      <c r="I10276" s="4">
        <v>0.10714899999999999</v>
      </c>
      <c r="J10276" s="4" t="s">
        <v>1566</v>
      </c>
      <c r="K10276" s="4" t="s">
        <v>881</v>
      </c>
      <c r="L10276" s="4">
        <v>11</v>
      </c>
      <c r="M10276" s="4" t="s">
        <v>1567</v>
      </c>
      <c r="N10276" s="4" t="s">
        <v>1565</v>
      </c>
    </row>
    <row r="10277" spans="1:14" hidden="1" x14ac:dyDescent="0.3">
      <c r="A10277" s="4" t="s">
        <v>604</v>
      </c>
      <c r="B10277" s="4">
        <v>129</v>
      </c>
      <c r="C10277" s="4">
        <v>129.19999999999999</v>
      </c>
      <c r="D10277" s="4">
        <v>630</v>
      </c>
      <c r="E10277" s="4" t="s">
        <v>861</v>
      </c>
      <c r="F10277" s="12" t="s">
        <v>904</v>
      </c>
      <c r="G10277" s="4" t="s">
        <v>1568</v>
      </c>
      <c r="H10277" s="52">
        <v>1.9388939999999999</v>
      </c>
      <c r="I10277" s="4">
        <v>0.100452</v>
      </c>
      <c r="J10277" s="4" t="s">
        <v>1566</v>
      </c>
      <c r="K10277" s="4" t="s">
        <v>881</v>
      </c>
      <c r="L10277" s="4">
        <v>11</v>
      </c>
      <c r="M10277" s="4" t="s">
        <v>1567</v>
      </c>
      <c r="N10277" s="4" t="s">
        <v>1565</v>
      </c>
    </row>
    <row r="10278" spans="1:14" hidden="1" x14ac:dyDescent="0.3">
      <c r="A10278" s="4" t="s">
        <v>604</v>
      </c>
      <c r="B10278" s="4">
        <v>129</v>
      </c>
      <c r="C10278" s="4">
        <v>129.19999999999999</v>
      </c>
      <c r="D10278" s="4">
        <v>630</v>
      </c>
      <c r="E10278" s="4" t="s">
        <v>861</v>
      </c>
      <c r="F10278" s="12" t="s">
        <v>905</v>
      </c>
      <c r="G10278" s="4" t="s">
        <v>1568</v>
      </c>
      <c r="H10278" s="52">
        <v>2.0996169999999998</v>
      </c>
      <c r="I10278" s="4">
        <v>0.120542</v>
      </c>
      <c r="J10278" s="4" t="s">
        <v>1566</v>
      </c>
      <c r="K10278" s="4" t="s">
        <v>881</v>
      </c>
      <c r="L10278" s="4">
        <v>11</v>
      </c>
      <c r="M10278" s="4" t="s">
        <v>1567</v>
      </c>
      <c r="N10278" s="4" t="s">
        <v>1565</v>
      </c>
    </row>
    <row r="10279" spans="1:14" hidden="1" x14ac:dyDescent="0.3">
      <c r="A10279" s="4" t="s">
        <v>604</v>
      </c>
      <c r="B10279" s="4">
        <v>129</v>
      </c>
      <c r="C10279" s="4">
        <v>129.19999999999999</v>
      </c>
      <c r="D10279" s="4">
        <v>630</v>
      </c>
      <c r="E10279" s="4" t="s">
        <v>861</v>
      </c>
      <c r="F10279" s="12" t="s">
        <v>906</v>
      </c>
      <c r="G10279" s="4" t="s">
        <v>1568</v>
      </c>
      <c r="H10279" s="52">
        <v>2.3808820000000002</v>
      </c>
      <c r="I10279" s="4">
        <v>0.160723</v>
      </c>
      <c r="J10279" s="4" t="s">
        <v>1566</v>
      </c>
      <c r="K10279" s="4" t="s">
        <v>881</v>
      </c>
      <c r="L10279" s="4">
        <v>11</v>
      </c>
      <c r="M10279" s="4" t="s">
        <v>1567</v>
      </c>
      <c r="N10279" s="4" t="s">
        <v>1565</v>
      </c>
    </row>
    <row r="10280" spans="1:14" hidden="1" x14ac:dyDescent="0.3">
      <c r="A10280" s="4" t="s">
        <v>604</v>
      </c>
      <c r="B10280" s="4">
        <v>129</v>
      </c>
      <c r="C10280" s="4">
        <v>129.19999999999999</v>
      </c>
      <c r="D10280" s="4">
        <v>630</v>
      </c>
      <c r="E10280" s="4" t="s">
        <v>861</v>
      </c>
      <c r="F10280" s="12" t="s">
        <v>903</v>
      </c>
      <c r="G10280" s="4" t="s">
        <v>1568</v>
      </c>
      <c r="H10280" s="52">
        <v>2.7826900000000001</v>
      </c>
      <c r="I10280" s="4">
        <v>0.27456900000000001</v>
      </c>
      <c r="J10280" s="4" t="s">
        <v>1566</v>
      </c>
      <c r="K10280" s="4" t="s">
        <v>881</v>
      </c>
      <c r="L10280" s="4">
        <v>11</v>
      </c>
      <c r="M10280" s="4" t="s">
        <v>1567</v>
      </c>
      <c r="N10280" s="4" t="s">
        <v>1565</v>
      </c>
    </row>
    <row r="10281" spans="1:14" hidden="1" x14ac:dyDescent="0.3">
      <c r="A10281" s="4" t="s">
        <v>604</v>
      </c>
      <c r="B10281" s="4">
        <v>129</v>
      </c>
      <c r="C10281" s="4">
        <v>129.19999999999999</v>
      </c>
      <c r="D10281" s="4">
        <v>630</v>
      </c>
      <c r="E10281" s="4" t="s">
        <v>861</v>
      </c>
      <c r="F10281" s="12" t="s">
        <v>922</v>
      </c>
      <c r="G10281" s="4" t="s">
        <v>853</v>
      </c>
      <c r="H10281" s="52">
        <v>3.5174050000000001</v>
      </c>
      <c r="I10281" s="4">
        <v>0.31329099999999999</v>
      </c>
      <c r="J10281" s="4" t="s">
        <v>1566</v>
      </c>
      <c r="K10281" s="4" t="s">
        <v>998</v>
      </c>
      <c r="L10281" s="4">
        <v>11</v>
      </c>
      <c r="M10281" s="4" t="s">
        <v>1567</v>
      </c>
      <c r="N10281" s="4" t="s">
        <v>1565</v>
      </c>
    </row>
    <row r="10282" spans="1:14" hidden="1" x14ac:dyDescent="0.3">
      <c r="A10282" s="4" t="s">
        <v>604</v>
      </c>
      <c r="B10282" s="4">
        <v>129</v>
      </c>
      <c r="C10282" s="4">
        <v>129.19999999999999</v>
      </c>
      <c r="D10282" s="4">
        <v>630</v>
      </c>
      <c r="E10282" s="4" t="s">
        <v>861</v>
      </c>
      <c r="F10282" s="12" t="s">
        <v>904</v>
      </c>
      <c r="G10282" s="4" t="s">
        <v>853</v>
      </c>
      <c r="H10282" s="52">
        <v>2.5775320000000002</v>
      </c>
      <c r="I10282" s="4">
        <v>0.51265799999999995</v>
      </c>
      <c r="J10282" s="4" t="s">
        <v>1566</v>
      </c>
      <c r="K10282" s="4" t="s">
        <v>998</v>
      </c>
      <c r="L10282" s="4">
        <v>11</v>
      </c>
      <c r="M10282" s="4" t="s">
        <v>1567</v>
      </c>
      <c r="N10282" s="4" t="s">
        <v>1565</v>
      </c>
    </row>
    <row r="10283" spans="1:14" hidden="1" x14ac:dyDescent="0.3">
      <c r="A10283" s="4" t="s">
        <v>604</v>
      </c>
      <c r="B10283" s="4">
        <v>129</v>
      </c>
      <c r="C10283" s="4">
        <v>129.19999999999999</v>
      </c>
      <c r="D10283" s="4">
        <v>630</v>
      </c>
      <c r="E10283" s="4" t="s">
        <v>861</v>
      </c>
      <c r="F10283" s="12" t="s">
        <v>905</v>
      </c>
      <c r="G10283" s="4" t="s">
        <v>853</v>
      </c>
      <c r="H10283" s="52">
        <v>1.594937</v>
      </c>
      <c r="I10283" s="4">
        <v>0.242089</v>
      </c>
      <c r="J10283" s="4" t="s">
        <v>1566</v>
      </c>
      <c r="K10283" s="4" t="s">
        <v>998</v>
      </c>
      <c r="L10283" s="4">
        <v>11</v>
      </c>
      <c r="M10283" s="4" t="s">
        <v>1567</v>
      </c>
      <c r="N10283" s="4" t="s">
        <v>1565</v>
      </c>
    </row>
    <row r="10284" spans="1:14" hidden="1" x14ac:dyDescent="0.3">
      <c r="A10284" s="4" t="s">
        <v>604</v>
      </c>
      <c r="B10284" s="4">
        <v>129</v>
      </c>
      <c r="C10284" s="4">
        <v>129.19999999999999</v>
      </c>
      <c r="D10284" s="4">
        <v>630</v>
      </c>
      <c r="E10284" s="4" t="s">
        <v>861</v>
      </c>
      <c r="F10284" s="12" t="s">
        <v>906</v>
      </c>
      <c r="G10284" s="4" t="s">
        <v>853</v>
      </c>
      <c r="H10284" s="52">
        <v>0.93987299999999996</v>
      </c>
      <c r="I10284" s="4">
        <v>9.9683999999999995E-2</v>
      </c>
      <c r="J10284" s="4" t="s">
        <v>1566</v>
      </c>
      <c r="K10284" s="4" t="s">
        <v>998</v>
      </c>
      <c r="L10284" s="4">
        <v>11</v>
      </c>
      <c r="M10284" s="4" t="s">
        <v>1567</v>
      </c>
      <c r="N10284" s="4" t="s">
        <v>1565</v>
      </c>
    </row>
    <row r="10285" spans="1:14" hidden="1" x14ac:dyDescent="0.3">
      <c r="A10285" s="4" t="s">
        <v>604</v>
      </c>
      <c r="B10285" s="4">
        <v>129</v>
      </c>
      <c r="C10285" s="4">
        <v>129.19999999999999</v>
      </c>
      <c r="D10285" s="4">
        <v>630</v>
      </c>
      <c r="E10285" s="4" t="s">
        <v>861</v>
      </c>
      <c r="F10285" s="12" t="s">
        <v>903</v>
      </c>
      <c r="G10285" s="4" t="s">
        <v>853</v>
      </c>
      <c r="H10285" s="52">
        <v>0.75474699999999995</v>
      </c>
      <c r="I10285" s="4">
        <v>0.113924</v>
      </c>
      <c r="J10285" s="4" t="s">
        <v>1566</v>
      </c>
      <c r="K10285" s="4" t="s">
        <v>998</v>
      </c>
      <c r="L10285" s="4">
        <v>11</v>
      </c>
      <c r="M10285" s="4" t="s">
        <v>1567</v>
      </c>
      <c r="N10285" s="4" t="s">
        <v>1565</v>
      </c>
    </row>
    <row r="10286" spans="1:14" hidden="1" x14ac:dyDescent="0.3">
      <c r="A10286" s="4" t="s">
        <v>604</v>
      </c>
      <c r="B10286" s="4">
        <v>129</v>
      </c>
      <c r="C10286" s="4">
        <v>129.19999999999999</v>
      </c>
      <c r="D10286" s="4">
        <v>631</v>
      </c>
      <c r="E10286" s="4" t="s">
        <v>861</v>
      </c>
      <c r="F10286" s="12" t="s">
        <v>922</v>
      </c>
      <c r="G10286" s="4" t="s">
        <v>1131</v>
      </c>
      <c r="H10286" s="52">
        <v>4.3997729999999997</v>
      </c>
      <c r="I10286" s="4">
        <v>8.7057999999999996E-2</v>
      </c>
      <c r="J10286" s="4" t="s">
        <v>1566</v>
      </c>
      <c r="K10286" s="4" t="s">
        <v>998</v>
      </c>
      <c r="L10286" s="4">
        <v>11</v>
      </c>
      <c r="M10286" s="4" t="s">
        <v>1787</v>
      </c>
      <c r="N10286" s="4"/>
    </row>
    <row r="10287" spans="1:14" hidden="1" x14ac:dyDescent="0.3">
      <c r="A10287" s="4" t="s">
        <v>604</v>
      </c>
      <c r="B10287" s="4">
        <v>129</v>
      </c>
      <c r="C10287" s="4">
        <v>129.19999999999999</v>
      </c>
      <c r="D10287" s="4">
        <v>631</v>
      </c>
      <c r="E10287" s="4" t="s">
        <v>861</v>
      </c>
      <c r="F10287" s="12" t="s">
        <v>904</v>
      </c>
      <c r="G10287" s="4" t="s">
        <v>1131</v>
      </c>
      <c r="H10287" s="52">
        <v>4.3395020000000004</v>
      </c>
      <c r="I10287" s="4">
        <v>3.3484E-2</v>
      </c>
      <c r="J10287" s="4" t="s">
        <v>1566</v>
      </c>
      <c r="K10287" s="4" t="s">
        <v>998</v>
      </c>
      <c r="L10287" s="4">
        <v>11</v>
      </c>
      <c r="M10287" s="4" t="s">
        <v>1787</v>
      </c>
      <c r="N10287" s="4"/>
    </row>
    <row r="10288" spans="1:14" hidden="1" x14ac:dyDescent="0.3">
      <c r="A10288" s="4" t="s">
        <v>604</v>
      </c>
      <c r="B10288" s="4">
        <v>129</v>
      </c>
      <c r="C10288" s="4">
        <v>129.19999999999999</v>
      </c>
      <c r="D10288" s="4">
        <v>631</v>
      </c>
      <c r="E10288" s="4" t="s">
        <v>861</v>
      </c>
      <c r="F10288" s="12" t="s">
        <v>905</v>
      </c>
      <c r="G10288" s="4" t="s">
        <v>1131</v>
      </c>
      <c r="H10288" s="52">
        <v>4.4574780000000001</v>
      </c>
      <c r="I10288" s="4">
        <v>6.6968E-2</v>
      </c>
      <c r="J10288" s="4" t="s">
        <v>1566</v>
      </c>
      <c r="K10288" s="4" t="s">
        <v>998</v>
      </c>
      <c r="L10288" s="4">
        <v>11</v>
      </c>
      <c r="M10288" s="4" t="s">
        <v>1787</v>
      </c>
      <c r="N10288" s="4"/>
    </row>
    <row r="10289" spans="1:14" hidden="1" x14ac:dyDescent="0.3">
      <c r="A10289" s="4" t="s">
        <v>604</v>
      </c>
      <c r="B10289" s="4">
        <v>129</v>
      </c>
      <c r="C10289" s="4">
        <v>129.19999999999999</v>
      </c>
      <c r="D10289" s="4">
        <v>631</v>
      </c>
      <c r="E10289" s="4" t="s">
        <v>861</v>
      </c>
      <c r="F10289" s="12" t="s">
        <v>906</v>
      </c>
      <c r="G10289" s="4" t="s">
        <v>1131</v>
      </c>
      <c r="H10289" s="52">
        <v>4.9417120000000008</v>
      </c>
      <c r="I10289" s="4">
        <v>0.133936</v>
      </c>
      <c r="J10289" s="4" t="s">
        <v>1566</v>
      </c>
      <c r="K10289" s="4" t="s">
        <v>998</v>
      </c>
      <c r="L10289" s="4">
        <v>11</v>
      </c>
      <c r="M10289" s="4" t="s">
        <v>1787</v>
      </c>
      <c r="N10289" s="4"/>
    </row>
    <row r="10290" spans="1:14" hidden="1" x14ac:dyDescent="0.3">
      <c r="A10290" s="4" t="s">
        <v>604</v>
      </c>
      <c r="B10290" s="4">
        <v>129</v>
      </c>
      <c r="C10290" s="4">
        <v>129.19999999999999</v>
      </c>
      <c r="D10290" s="4">
        <v>631</v>
      </c>
      <c r="E10290" s="4" t="s">
        <v>861</v>
      </c>
      <c r="F10290" s="12" t="s">
        <v>903</v>
      </c>
      <c r="G10290" s="4" t="s">
        <v>1131</v>
      </c>
      <c r="H10290" s="52">
        <v>5.2245410000000003</v>
      </c>
      <c r="I10290" s="4">
        <v>0.200904</v>
      </c>
      <c r="J10290" s="4" t="s">
        <v>1566</v>
      </c>
      <c r="K10290" s="4" t="s">
        <v>998</v>
      </c>
      <c r="L10290" s="4">
        <v>11</v>
      </c>
      <c r="M10290" s="4" t="s">
        <v>1787</v>
      </c>
      <c r="N10290" s="4"/>
    </row>
    <row r="10291" spans="1:14" hidden="1" x14ac:dyDescent="0.3">
      <c r="A10291" s="4" t="s">
        <v>604</v>
      </c>
      <c r="B10291" s="4">
        <v>129</v>
      </c>
      <c r="C10291" s="4">
        <v>129.19999999999999</v>
      </c>
      <c r="D10291" s="4">
        <v>631</v>
      </c>
      <c r="E10291" s="4" t="s">
        <v>861</v>
      </c>
      <c r="F10291" s="12" t="s">
        <v>922</v>
      </c>
      <c r="G10291" s="4" t="s">
        <v>1315</v>
      </c>
      <c r="H10291" s="52">
        <v>175.01445635148585</v>
      </c>
      <c r="I10291" s="4"/>
      <c r="J10291" s="4" t="s">
        <v>1343</v>
      </c>
      <c r="K10291" s="4"/>
      <c r="L10291" s="4">
        <v>11</v>
      </c>
      <c r="M10291" s="4" t="s">
        <v>1191</v>
      </c>
      <c r="N10291" s="4" t="s">
        <v>1565</v>
      </c>
    </row>
    <row r="10292" spans="1:14" hidden="1" x14ac:dyDescent="0.3">
      <c r="A10292" s="4" t="s">
        <v>604</v>
      </c>
      <c r="B10292" s="4">
        <v>129</v>
      </c>
      <c r="C10292" s="4">
        <v>129.19999999999999</v>
      </c>
      <c r="D10292" s="4">
        <v>631</v>
      </c>
      <c r="E10292" s="4" t="s">
        <v>861</v>
      </c>
      <c r="F10292" s="12" t="s">
        <v>904</v>
      </c>
      <c r="G10292" s="4" t="s">
        <v>1315</v>
      </c>
      <c r="H10292" s="52">
        <v>175.01445635148585</v>
      </c>
      <c r="I10292" s="4"/>
      <c r="J10292" s="4" t="s">
        <v>1343</v>
      </c>
      <c r="K10292" s="4"/>
      <c r="L10292" s="4">
        <v>11</v>
      </c>
      <c r="M10292" s="4" t="s">
        <v>1191</v>
      </c>
      <c r="N10292" s="4" t="s">
        <v>1565</v>
      </c>
    </row>
    <row r="10293" spans="1:14" hidden="1" x14ac:dyDescent="0.3">
      <c r="A10293" s="4" t="s">
        <v>604</v>
      </c>
      <c r="B10293" s="4">
        <v>129</v>
      </c>
      <c r="C10293" s="4">
        <v>129.19999999999999</v>
      </c>
      <c r="D10293" s="4">
        <v>631</v>
      </c>
      <c r="E10293" s="4" t="s">
        <v>861</v>
      </c>
      <c r="F10293" s="12" t="s">
        <v>905</v>
      </c>
      <c r="G10293" s="4" t="s">
        <v>1315</v>
      </c>
      <c r="H10293" s="52">
        <v>174.51415928390378</v>
      </c>
      <c r="I10293" s="4"/>
      <c r="J10293" s="4" t="s">
        <v>1343</v>
      </c>
      <c r="K10293" s="4"/>
      <c r="L10293" s="4">
        <v>11</v>
      </c>
      <c r="M10293" s="4" t="s">
        <v>1191</v>
      </c>
      <c r="N10293" s="4" t="s">
        <v>1565</v>
      </c>
    </row>
    <row r="10294" spans="1:14" hidden="1" x14ac:dyDescent="0.3">
      <c r="A10294" s="4" t="s">
        <v>604</v>
      </c>
      <c r="B10294" s="4">
        <v>129</v>
      </c>
      <c r="C10294" s="4">
        <v>129.19999999999999</v>
      </c>
      <c r="D10294" s="4">
        <v>631</v>
      </c>
      <c r="E10294" s="4" t="s">
        <v>861</v>
      </c>
      <c r="F10294" s="12" t="s">
        <v>906</v>
      </c>
      <c r="G10294" s="4" t="s">
        <v>1315</v>
      </c>
      <c r="H10294" s="52">
        <v>174.26454731264704</v>
      </c>
      <c r="I10294" s="4"/>
      <c r="J10294" s="4" t="s">
        <v>1343</v>
      </c>
      <c r="K10294" s="4"/>
      <c r="L10294" s="4">
        <v>11</v>
      </c>
      <c r="M10294" s="4" t="s">
        <v>1191</v>
      </c>
      <c r="N10294" s="4" t="s">
        <v>1565</v>
      </c>
    </row>
    <row r="10295" spans="1:14" hidden="1" x14ac:dyDescent="0.3">
      <c r="A10295" s="4" t="s">
        <v>604</v>
      </c>
      <c r="B10295" s="4">
        <v>129</v>
      </c>
      <c r="C10295" s="4">
        <v>129.19999999999999</v>
      </c>
      <c r="D10295" s="4">
        <v>631</v>
      </c>
      <c r="E10295" s="4" t="s">
        <v>861</v>
      </c>
      <c r="F10295" s="12" t="s">
        <v>903</v>
      </c>
      <c r="G10295" s="4" t="s">
        <v>1315</v>
      </c>
      <c r="H10295" s="52">
        <v>173.26966458715415</v>
      </c>
      <c r="I10295" s="4"/>
      <c r="J10295" s="4" t="s">
        <v>1343</v>
      </c>
      <c r="K10295" s="4"/>
      <c r="L10295" s="4">
        <v>11</v>
      </c>
      <c r="M10295" s="4" t="s">
        <v>1191</v>
      </c>
      <c r="N10295" s="4" t="s">
        <v>1565</v>
      </c>
    </row>
    <row r="10296" spans="1:14" hidden="1" x14ac:dyDescent="0.3">
      <c r="A10296" s="4" t="s">
        <v>604</v>
      </c>
      <c r="B10296" s="4">
        <v>129</v>
      </c>
      <c r="C10296" s="4">
        <v>129.19999999999999</v>
      </c>
      <c r="D10296" s="4">
        <v>631</v>
      </c>
      <c r="E10296" s="4" t="s">
        <v>861</v>
      </c>
      <c r="F10296" s="12" t="s">
        <v>922</v>
      </c>
      <c r="G10296" s="4" t="s">
        <v>1759</v>
      </c>
      <c r="H10296" s="52">
        <v>2409.9679999999998</v>
      </c>
      <c r="I10296" s="4">
        <v>96.46302</v>
      </c>
      <c r="J10296" s="4" t="s">
        <v>1566</v>
      </c>
      <c r="K10296" s="4" t="s">
        <v>881</v>
      </c>
      <c r="L10296" s="4">
        <v>11</v>
      </c>
      <c r="M10296" s="4" t="s">
        <v>1567</v>
      </c>
      <c r="N10296" s="4" t="s">
        <v>1565</v>
      </c>
    </row>
    <row r="10297" spans="1:14" hidden="1" x14ac:dyDescent="0.3">
      <c r="A10297" s="4" t="s">
        <v>604</v>
      </c>
      <c r="B10297" s="4">
        <v>129</v>
      </c>
      <c r="C10297" s="4">
        <v>129.19999999999999</v>
      </c>
      <c r="D10297" s="4">
        <v>631</v>
      </c>
      <c r="E10297" s="4" t="s">
        <v>861</v>
      </c>
      <c r="F10297" s="12" t="s">
        <v>904</v>
      </c>
      <c r="G10297" s="4" t="s">
        <v>1759</v>
      </c>
      <c r="H10297" s="52">
        <v>2217.0419999999999</v>
      </c>
      <c r="I10297" s="4">
        <v>48.23151</v>
      </c>
      <c r="J10297" s="4" t="s">
        <v>1566</v>
      </c>
      <c r="K10297" s="4" t="s">
        <v>881</v>
      </c>
      <c r="L10297" s="4">
        <v>11</v>
      </c>
      <c r="M10297" s="4" t="s">
        <v>1567</v>
      </c>
      <c r="N10297" s="4" t="s">
        <v>1565</v>
      </c>
    </row>
    <row r="10298" spans="1:14" hidden="1" x14ac:dyDescent="0.3">
      <c r="A10298" s="4" t="s">
        <v>604</v>
      </c>
      <c r="B10298" s="4">
        <v>129</v>
      </c>
      <c r="C10298" s="4">
        <v>129.19999999999999</v>
      </c>
      <c r="D10298" s="4">
        <v>631</v>
      </c>
      <c r="E10298" s="4" t="s">
        <v>861</v>
      </c>
      <c r="F10298" s="12" t="s">
        <v>905</v>
      </c>
      <c r="G10298" s="4" t="s">
        <v>1759</v>
      </c>
      <c r="H10298" s="52">
        <v>2040.193</v>
      </c>
      <c r="I10298" s="4">
        <v>40.192929999999997</v>
      </c>
      <c r="J10298" s="4" t="s">
        <v>1566</v>
      </c>
      <c r="K10298" s="4" t="s">
        <v>881</v>
      </c>
      <c r="L10298" s="4">
        <v>11</v>
      </c>
      <c r="M10298" s="4" t="s">
        <v>1567</v>
      </c>
      <c r="N10298" s="4" t="s">
        <v>1565</v>
      </c>
    </row>
    <row r="10299" spans="1:14" hidden="1" x14ac:dyDescent="0.3">
      <c r="A10299" s="4" t="s">
        <v>604</v>
      </c>
      <c r="B10299" s="4">
        <v>129</v>
      </c>
      <c r="C10299" s="4">
        <v>129.19999999999999</v>
      </c>
      <c r="D10299" s="4">
        <v>631</v>
      </c>
      <c r="E10299" s="4" t="s">
        <v>861</v>
      </c>
      <c r="F10299" s="12" t="s">
        <v>906</v>
      </c>
      <c r="G10299" s="4" t="s">
        <v>1759</v>
      </c>
      <c r="H10299" s="52">
        <v>1895.498</v>
      </c>
      <c r="I10299" s="4">
        <v>40.192929999999997</v>
      </c>
      <c r="J10299" s="4" t="s">
        <v>1566</v>
      </c>
      <c r="K10299" s="4" t="s">
        <v>881</v>
      </c>
      <c r="L10299" s="4">
        <v>11</v>
      </c>
      <c r="M10299" s="4" t="s">
        <v>1567</v>
      </c>
      <c r="N10299" s="4" t="s">
        <v>1565</v>
      </c>
    </row>
    <row r="10300" spans="1:14" hidden="1" x14ac:dyDescent="0.3">
      <c r="A10300" s="4" t="s">
        <v>604</v>
      </c>
      <c r="B10300" s="4">
        <v>129</v>
      </c>
      <c r="C10300" s="4">
        <v>129.19999999999999</v>
      </c>
      <c r="D10300" s="4">
        <v>631</v>
      </c>
      <c r="E10300" s="4" t="s">
        <v>861</v>
      </c>
      <c r="F10300" s="12" t="s">
        <v>903</v>
      </c>
      <c r="G10300" s="4" t="s">
        <v>1759</v>
      </c>
      <c r="H10300" s="52">
        <v>1959.807</v>
      </c>
      <c r="I10300" s="4">
        <v>32.154339999999998</v>
      </c>
      <c r="J10300" s="4" t="s">
        <v>1566</v>
      </c>
      <c r="K10300" s="4" t="s">
        <v>881</v>
      </c>
      <c r="L10300" s="4">
        <v>11</v>
      </c>
      <c r="M10300" s="4" t="s">
        <v>1567</v>
      </c>
      <c r="N10300" s="4" t="s">
        <v>1565</v>
      </c>
    </row>
    <row r="10301" spans="1:14" hidden="1" x14ac:dyDescent="0.3">
      <c r="A10301" s="4" t="s">
        <v>604</v>
      </c>
      <c r="B10301" s="4">
        <v>129</v>
      </c>
      <c r="C10301" s="4">
        <v>129.19999999999999</v>
      </c>
      <c r="D10301" s="4">
        <v>631</v>
      </c>
      <c r="E10301" s="4" t="s">
        <v>861</v>
      </c>
      <c r="F10301" s="12" t="s">
        <v>922</v>
      </c>
      <c r="G10301" s="4" t="s">
        <v>967</v>
      </c>
      <c r="H10301" s="52">
        <v>294.83699999999999</v>
      </c>
      <c r="I10301" s="4">
        <v>16.304349999999999</v>
      </c>
      <c r="J10301" s="4" t="s">
        <v>1566</v>
      </c>
      <c r="K10301" s="4" t="s">
        <v>881</v>
      </c>
      <c r="L10301" s="4">
        <v>11</v>
      </c>
      <c r="M10301" s="4" t="s">
        <v>1567</v>
      </c>
      <c r="N10301" s="4" t="s">
        <v>1565</v>
      </c>
    </row>
    <row r="10302" spans="1:14" hidden="1" x14ac:dyDescent="0.3">
      <c r="A10302" s="4" t="s">
        <v>604</v>
      </c>
      <c r="B10302" s="4">
        <v>129</v>
      </c>
      <c r="C10302" s="4">
        <v>129.19999999999999</v>
      </c>
      <c r="D10302" s="4">
        <v>631</v>
      </c>
      <c r="E10302" s="4" t="s">
        <v>861</v>
      </c>
      <c r="F10302" s="12" t="s">
        <v>904</v>
      </c>
      <c r="G10302" s="4" t="s">
        <v>967</v>
      </c>
      <c r="H10302" s="52">
        <v>275.27170000000001</v>
      </c>
      <c r="I10302" s="4">
        <v>13.043480000000001</v>
      </c>
      <c r="J10302" s="4" t="s">
        <v>1566</v>
      </c>
      <c r="K10302" s="4" t="s">
        <v>881</v>
      </c>
      <c r="L10302" s="4">
        <v>11</v>
      </c>
      <c r="M10302" s="4" t="s">
        <v>1567</v>
      </c>
      <c r="N10302" s="4" t="s">
        <v>1565</v>
      </c>
    </row>
    <row r="10303" spans="1:14" hidden="1" x14ac:dyDescent="0.3">
      <c r="A10303" s="4" t="s">
        <v>604</v>
      </c>
      <c r="B10303" s="4">
        <v>129</v>
      </c>
      <c r="C10303" s="4">
        <v>129.19999999999999</v>
      </c>
      <c r="D10303" s="4">
        <v>631</v>
      </c>
      <c r="E10303" s="4" t="s">
        <v>861</v>
      </c>
      <c r="F10303" s="12" t="s">
        <v>905</v>
      </c>
      <c r="G10303" s="4" t="s">
        <v>967</v>
      </c>
      <c r="H10303" s="52">
        <v>264.6739</v>
      </c>
      <c r="I10303" s="4">
        <v>8.1521740000000005</v>
      </c>
      <c r="J10303" s="4" t="s">
        <v>1566</v>
      </c>
      <c r="K10303" s="4" t="s">
        <v>881</v>
      </c>
      <c r="L10303" s="4">
        <v>11</v>
      </c>
      <c r="M10303" s="4" t="s">
        <v>1567</v>
      </c>
      <c r="N10303" s="4" t="s">
        <v>1565</v>
      </c>
    </row>
    <row r="10304" spans="1:14" hidden="1" x14ac:dyDescent="0.3">
      <c r="A10304" s="4" t="s">
        <v>604</v>
      </c>
      <c r="B10304" s="4">
        <v>129</v>
      </c>
      <c r="C10304" s="4">
        <v>129.19999999999999</v>
      </c>
      <c r="D10304" s="4">
        <v>631</v>
      </c>
      <c r="E10304" s="4" t="s">
        <v>861</v>
      </c>
      <c r="F10304" s="12" t="s">
        <v>906</v>
      </c>
      <c r="G10304" s="4" t="s">
        <v>967</v>
      </c>
      <c r="H10304" s="52">
        <v>254.8913</v>
      </c>
      <c r="I10304" s="4">
        <v>10.59783</v>
      </c>
      <c r="J10304" s="4" t="s">
        <v>1566</v>
      </c>
      <c r="K10304" s="4" t="s">
        <v>881</v>
      </c>
      <c r="L10304" s="4">
        <v>11</v>
      </c>
      <c r="M10304" s="4" t="s">
        <v>1567</v>
      </c>
      <c r="N10304" s="4" t="s">
        <v>1565</v>
      </c>
    </row>
    <row r="10305" spans="1:14" hidden="1" x14ac:dyDescent="0.3">
      <c r="A10305" s="4" t="s">
        <v>604</v>
      </c>
      <c r="B10305" s="4">
        <v>129</v>
      </c>
      <c r="C10305" s="4">
        <v>129.19999999999999</v>
      </c>
      <c r="D10305" s="4">
        <v>631</v>
      </c>
      <c r="E10305" s="4" t="s">
        <v>861</v>
      </c>
      <c r="F10305" s="12" t="s">
        <v>903</v>
      </c>
      <c r="G10305" s="4" t="s">
        <v>967</v>
      </c>
      <c r="H10305" s="52">
        <v>250.8152</v>
      </c>
      <c r="I10305" s="4">
        <v>8.1521740000000005</v>
      </c>
      <c r="J10305" s="4" t="s">
        <v>1566</v>
      </c>
      <c r="K10305" s="4" t="s">
        <v>881</v>
      </c>
      <c r="L10305" s="4">
        <v>11</v>
      </c>
      <c r="M10305" s="4" t="s">
        <v>1567</v>
      </c>
      <c r="N10305" s="4" t="s">
        <v>1565</v>
      </c>
    </row>
    <row r="10306" spans="1:14" hidden="1" x14ac:dyDescent="0.3">
      <c r="A10306" s="4" t="s">
        <v>604</v>
      </c>
      <c r="B10306" s="4">
        <v>129</v>
      </c>
      <c r="C10306" s="4">
        <v>129.19999999999999</v>
      </c>
      <c r="D10306" s="4">
        <v>631</v>
      </c>
      <c r="E10306" s="4" t="s">
        <v>861</v>
      </c>
      <c r="F10306" s="12" t="s">
        <v>922</v>
      </c>
      <c r="G10306" s="4" t="s">
        <v>1760</v>
      </c>
      <c r="H10306" s="52">
        <v>9.7052320000000005</v>
      </c>
      <c r="I10306" s="4">
        <v>0.38093100000000002</v>
      </c>
      <c r="J10306" s="4" t="s">
        <v>1225</v>
      </c>
      <c r="K10306" s="4" t="s">
        <v>881</v>
      </c>
      <c r="L10306" s="4">
        <v>11</v>
      </c>
      <c r="M10306" s="4" t="s">
        <v>1567</v>
      </c>
      <c r="N10306" s="4" t="s">
        <v>1565</v>
      </c>
    </row>
    <row r="10307" spans="1:14" hidden="1" x14ac:dyDescent="0.3">
      <c r="A10307" s="4" t="s">
        <v>604</v>
      </c>
      <c r="B10307" s="4">
        <v>129</v>
      </c>
      <c r="C10307" s="4">
        <v>129.19999999999999</v>
      </c>
      <c r="D10307" s="4">
        <v>631</v>
      </c>
      <c r="E10307" s="4" t="s">
        <v>861</v>
      </c>
      <c r="F10307" s="12" t="s">
        <v>904</v>
      </c>
      <c r="G10307" s="4" t="s">
        <v>1760</v>
      </c>
      <c r="H10307" s="52">
        <v>9.3991039999999995</v>
      </c>
      <c r="I10307" s="4">
        <v>0.29022799999999999</v>
      </c>
      <c r="J10307" s="4" t="s">
        <v>1225</v>
      </c>
      <c r="K10307" s="4" t="s">
        <v>881</v>
      </c>
      <c r="L10307" s="4">
        <v>11</v>
      </c>
      <c r="M10307" s="4" t="s">
        <v>1567</v>
      </c>
      <c r="N10307" s="4" t="s">
        <v>1565</v>
      </c>
    </row>
    <row r="10308" spans="1:14" hidden="1" x14ac:dyDescent="0.3">
      <c r="A10308" s="4" t="s">
        <v>604</v>
      </c>
      <c r="B10308" s="4">
        <v>129</v>
      </c>
      <c r="C10308" s="4">
        <v>129.19999999999999</v>
      </c>
      <c r="D10308" s="4">
        <v>631</v>
      </c>
      <c r="E10308" s="4" t="s">
        <v>861</v>
      </c>
      <c r="F10308" s="12" t="s">
        <v>905</v>
      </c>
      <c r="G10308" s="4" t="s">
        <v>1760</v>
      </c>
      <c r="H10308" s="52">
        <v>9.0022730000000006</v>
      </c>
      <c r="I10308" s="4">
        <v>0.23580599999999999</v>
      </c>
      <c r="J10308" s="4" t="s">
        <v>1225</v>
      </c>
      <c r="K10308" s="4" t="s">
        <v>881</v>
      </c>
      <c r="L10308" s="4">
        <v>11</v>
      </c>
      <c r="M10308" s="4" t="s">
        <v>1567</v>
      </c>
      <c r="N10308" s="4" t="s">
        <v>1565</v>
      </c>
    </row>
    <row r="10309" spans="1:14" hidden="1" x14ac:dyDescent="0.3">
      <c r="A10309" s="4" t="s">
        <v>604</v>
      </c>
      <c r="B10309" s="4">
        <v>129</v>
      </c>
      <c r="C10309" s="4">
        <v>129.19999999999999</v>
      </c>
      <c r="D10309" s="4">
        <v>631</v>
      </c>
      <c r="E10309" s="4" t="s">
        <v>861</v>
      </c>
      <c r="F10309" s="12" t="s">
        <v>906</v>
      </c>
      <c r="G10309" s="4" t="s">
        <v>1760</v>
      </c>
      <c r="H10309" s="52">
        <v>8.7414970000000007</v>
      </c>
      <c r="I10309" s="4">
        <v>0.29931999999999997</v>
      </c>
      <c r="J10309" s="4" t="s">
        <v>1225</v>
      </c>
      <c r="K10309" s="4" t="s">
        <v>881</v>
      </c>
      <c r="L10309" s="4">
        <v>11</v>
      </c>
      <c r="M10309" s="4" t="s">
        <v>1567</v>
      </c>
      <c r="N10309" s="4" t="s">
        <v>1565</v>
      </c>
    </row>
    <row r="10310" spans="1:14" hidden="1" x14ac:dyDescent="0.3">
      <c r="A10310" s="4" t="s">
        <v>604</v>
      </c>
      <c r="B10310" s="4">
        <v>129</v>
      </c>
      <c r="C10310" s="4">
        <v>129.19999999999999</v>
      </c>
      <c r="D10310" s="4">
        <v>631</v>
      </c>
      <c r="E10310" s="4" t="s">
        <v>861</v>
      </c>
      <c r="F10310" s="12" t="s">
        <v>903</v>
      </c>
      <c r="G10310" s="4" t="s">
        <v>1760</v>
      </c>
      <c r="H10310" s="52">
        <v>9.0793379999999999</v>
      </c>
      <c r="I10310" s="4">
        <v>0.18140600000000001</v>
      </c>
      <c r="J10310" s="4" t="s">
        <v>1225</v>
      </c>
      <c r="K10310" s="4" t="s">
        <v>881</v>
      </c>
      <c r="L10310" s="4">
        <v>11</v>
      </c>
      <c r="M10310" s="4" t="s">
        <v>1567</v>
      </c>
      <c r="N10310" s="4" t="s">
        <v>1565</v>
      </c>
    </row>
    <row r="10311" spans="1:14" hidden="1" x14ac:dyDescent="0.3">
      <c r="A10311" s="4" t="s">
        <v>604</v>
      </c>
      <c r="B10311" s="4">
        <v>129</v>
      </c>
      <c r="C10311" s="4">
        <v>129.19999999999999</v>
      </c>
      <c r="D10311" s="4">
        <v>631</v>
      </c>
      <c r="E10311" s="4" t="s">
        <v>861</v>
      </c>
      <c r="F10311" s="12" t="s">
        <v>922</v>
      </c>
      <c r="G10311" s="4" t="s">
        <v>1557</v>
      </c>
      <c r="H10311" s="52">
        <v>2.6481479999999999</v>
      </c>
      <c r="I10311" s="4"/>
      <c r="J10311" s="4" t="s">
        <v>1566</v>
      </c>
      <c r="K10311" s="4" t="s">
        <v>998</v>
      </c>
      <c r="L10311" s="4">
        <v>11</v>
      </c>
      <c r="M10311" s="4" t="s">
        <v>1567</v>
      </c>
      <c r="N10311" s="4" t="s">
        <v>1565</v>
      </c>
    </row>
    <row r="10312" spans="1:14" hidden="1" x14ac:dyDescent="0.3">
      <c r="A10312" s="4" t="s">
        <v>604</v>
      </c>
      <c r="B10312" s="4">
        <v>129</v>
      </c>
      <c r="C10312" s="4">
        <v>129.19999999999999</v>
      </c>
      <c r="D10312" s="4">
        <v>631</v>
      </c>
      <c r="E10312" s="4" t="s">
        <v>861</v>
      </c>
      <c r="F10312" s="12" t="s">
        <v>904</v>
      </c>
      <c r="G10312" s="4" t="s">
        <v>1557</v>
      </c>
      <c r="H10312" s="52">
        <v>2.5</v>
      </c>
      <c r="I10312" s="4"/>
      <c r="J10312" s="4" t="s">
        <v>1566</v>
      </c>
      <c r="K10312" s="4" t="s">
        <v>998</v>
      </c>
      <c r="L10312" s="4">
        <v>11</v>
      </c>
      <c r="M10312" s="4" t="s">
        <v>1567</v>
      </c>
      <c r="N10312" s="4" t="s">
        <v>1565</v>
      </c>
    </row>
    <row r="10313" spans="1:14" hidden="1" x14ac:dyDescent="0.3">
      <c r="A10313" s="4" t="s">
        <v>604</v>
      </c>
      <c r="B10313" s="4">
        <v>129</v>
      </c>
      <c r="C10313" s="4">
        <v>129.19999999999999</v>
      </c>
      <c r="D10313" s="4">
        <v>631</v>
      </c>
      <c r="E10313" s="4" t="s">
        <v>861</v>
      </c>
      <c r="F10313" s="12" t="s">
        <v>905</v>
      </c>
      <c r="G10313" s="4" t="s">
        <v>1557</v>
      </c>
      <c r="H10313" s="52">
        <v>1.9444440000000001</v>
      </c>
      <c r="I10313" s="4"/>
      <c r="J10313" s="4" t="s">
        <v>1566</v>
      </c>
      <c r="K10313" s="4" t="s">
        <v>998</v>
      </c>
      <c r="L10313" s="4">
        <v>11</v>
      </c>
      <c r="M10313" s="4" t="s">
        <v>1567</v>
      </c>
      <c r="N10313" s="4" t="s">
        <v>1565</v>
      </c>
    </row>
    <row r="10314" spans="1:14" hidden="1" x14ac:dyDescent="0.3">
      <c r="A10314" s="4" t="s">
        <v>604</v>
      </c>
      <c r="B10314" s="4">
        <v>129</v>
      </c>
      <c r="C10314" s="4">
        <v>129.19999999999999</v>
      </c>
      <c r="D10314" s="4">
        <v>631</v>
      </c>
      <c r="E10314" s="4" t="s">
        <v>861</v>
      </c>
      <c r="F10314" s="12" t="s">
        <v>906</v>
      </c>
      <c r="G10314" s="4" t="s">
        <v>1557</v>
      </c>
      <c r="H10314" s="52">
        <v>1.7222219999999999</v>
      </c>
      <c r="I10314" s="4"/>
      <c r="J10314" s="4" t="s">
        <v>1566</v>
      </c>
      <c r="K10314" s="4" t="s">
        <v>998</v>
      </c>
      <c r="L10314" s="4">
        <v>11</v>
      </c>
      <c r="M10314" s="4" t="s">
        <v>1567</v>
      </c>
      <c r="N10314" s="4" t="s">
        <v>1565</v>
      </c>
    </row>
    <row r="10315" spans="1:14" hidden="1" x14ac:dyDescent="0.3">
      <c r="A10315" s="4" t="s">
        <v>604</v>
      </c>
      <c r="B10315" s="4">
        <v>129</v>
      </c>
      <c r="C10315" s="4">
        <v>129.19999999999999</v>
      </c>
      <c r="D10315" s="4">
        <v>631</v>
      </c>
      <c r="E10315" s="4" t="s">
        <v>861</v>
      </c>
      <c r="F10315" s="12" t="s">
        <v>903</v>
      </c>
      <c r="G10315" s="4" t="s">
        <v>1557</v>
      </c>
      <c r="H10315" s="52">
        <v>1.7839510000000001</v>
      </c>
      <c r="I10315" s="4"/>
      <c r="J10315" s="4" t="s">
        <v>1566</v>
      </c>
      <c r="K10315" s="4" t="s">
        <v>998</v>
      </c>
      <c r="L10315" s="4">
        <v>11</v>
      </c>
      <c r="M10315" s="4" t="s">
        <v>1567</v>
      </c>
      <c r="N10315" s="4" t="s">
        <v>1565</v>
      </c>
    </row>
    <row r="10316" spans="1:14" hidden="1" x14ac:dyDescent="0.3">
      <c r="A10316" s="4" t="s">
        <v>604</v>
      </c>
      <c r="B10316" s="4">
        <v>129</v>
      </c>
      <c r="C10316" s="4">
        <v>129.19999999999999</v>
      </c>
      <c r="D10316" s="4">
        <v>631</v>
      </c>
      <c r="E10316" s="4" t="s">
        <v>861</v>
      </c>
      <c r="F10316" s="12" t="s">
        <v>922</v>
      </c>
      <c r="G10316" s="4" t="s">
        <v>1568</v>
      </c>
      <c r="H10316" s="52">
        <v>1.885319</v>
      </c>
      <c r="I10316" s="4">
        <v>8.7057999999999996E-2</v>
      </c>
      <c r="J10316" s="4" t="s">
        <v>1566</v>
      </c>
      <c r="K10316" s="4" t="s">
        <v>881</v>
      </c>
      <c r="L10316" s="4">
        <v>11</v>
      </c>
      <c r="M10316" s="4" t="s">
        <v>1567</v>
      </c>
      <c r="N10316" s="4" t="s">
        <v>1565</v>
      </c>
    </row>
    <row r="10317" spans="1:14" hidden="1" x14ac:dyDescent="0.3">
      <c r="A10317" s="4" t="s">
        <v>604</v>
      </c>
      <c r="B10317" s="4">
        <v>129</v>
      </c>
      <c r="C10317" s="4">
        <v>129.19999999999999</v>
      </c>
      <c r="D10317" s="4">
        <v>631</v>
      </c>
      <c r="E10317" s="4" t="s">
        <v>861</v>
      </c>
      <c r="F10317" s="12" t="s">
        <v>904</v>
      </c>
      <c r="G10317" s="4" t="s">
        <v>1568</v>
      </c>
      <c r="H10317" s="52">
        <v>1.825048</v>
      </c>
      <c r="I10317" s="4">
        <v>3.3484E-2</v>
      </c>
      <c r="J10317" s="4" t="s">
        <v>1566</v>
      </c>
      <c r="K10317" s="4" t="s">
        <v>881</v>
      </c>
      <c r="L10317" s="4">
        <v>11</v>
      </c>
      <c r="M10317" s="4" t="s">
        <v>1567</v>
      </c>
      <c r="N10317" s="4" t="s">
        <v>1565</v>
      </c>
    </row>
    <row r="10318" spans="1:14" hidden="1" x14ac:dyDescent="0.3">
      <c r="A10318" s="4" t="s">
        <v>604</v>
      </c>
      <c r="B10318" s="4">
        <v>129</v>
      </c>
      <c r="C10318" s="4">
        <v>129.19999999999999</v>
      </c>
      <c r="D10318" s="4">
        <v>631</v>
      </c>
      <c r="E10318" s="4" t="s">
        <v>861</v>
      </c>
      <c r="F10318" s="12" t="s">
        <v>905</v>
      </c>
      <c r="G10318" s="4" t="s">
        <v>1568</v>
      </c>
      <c r="H10318" s="52">
        <v>1.9388939999999999</v>
      </c>
      <c r="I10318" s="4">
        <v>6.6968E-2</v>
      </c>
      <c r="J10318" s="4" t="s">
        <v>1566</v>
      </c>
      <c r="K10318" s="4" t="s">
        <v>881</v>
      </c>
      <c r="L10318" s="4">
        <v>11</v>
      </c>
      <c r="M10318" s="4" t="s">
        <v>1567</v>
      </c>
      <c r="N10318" s="4" t="s">
        <v>1565</v>
      </c>
    </row>
    <row r="10319" spans="1:14" hidden="1" x14ac:dyDescent="0.3">
      <c r="A10319" s="4" t="s">
        <v>604</v>
      </c>
      <c r="B10319" s="4">
        <v>129</v>
      </c>
      <c r="C10319" s="4">
        <v>129.19999999999999</v>
      </c>
      <c r="D10319" s="4">
        <v>631</v>
      </c>
      <c r="E10319" s="4" t="s">
        <v>861</v>
      </c>
      <c r="F10319" s="12" t="s">
        <v>906</v>
      </c>
      <c r="G10319" s="4" t="s">
        <v>1568</v>
      </c>
      <c r="H10319" s="52">
        <v>2.4210630000000002</v>
      </c>
      <c r="I10319" s="4">
        <v>0.133936</v>
      </c>
      <c r="J10319" s="4" t="s">
        <v>1566</v>
      </c>
      <c r="K10319" s="4" t="s">
        <v>881</v>
      </c>
      <c r="L10319" s="4">
        <v>11</v>
      </c>
      <c r="M10319" s="4" t="s">
        <v>1567</v>
      </c>
      <c r="N10319" s="4" t="s">
        <v>1565</v>
      </c>
    </row>
    <row r="10320" spans="1:14" hidden="1" x14ac:dyDescent="0.3">
      <c r="A10320" s="4" t="s">
        <v>604</v>
      </c>
      <c r="B10320" s="4">
        <v>129</v>
      </c>
      <c r="C10320" s="4">
        <v>129.19999999999999</v>
      </c>
      <c r="D10320" s="4">
        <v>631</v>
      </c>
      <c r="E10320" s="4" t="s">
        <v>861</v>
      </c>
      <c r="F10320" s="12" t="s">
        <v>903</v>
      </c>
      <c r="G10320" s="4" t="s">
        <v>1568</v>
      </c>
      <c r="H10320" s="52">
        <v>2.6956319999999998</v>
      </c>
      <c r="I10320" s="4">
        <v>0.200904</v>
      </c>
      <c r="J10320" s="4" t="s">
        <v>1566</v>
      </c>
      <c r="K10320" s="4" t="s">
        <v>881</v>
      </c>
      <c r="L10320" s="4">
        <v>11</v>
      </c>
      <c r="M10320" s="4" t="s">
        <v>1567</v>
      </c>
      <c r="N10320" s="4" t="s">
        <v>1565</v>
      </c>
    </row>
    <row r="10321" spans="1:14" hidden="1" x14ac:dyDescent="0.3">
      <c r="A10321" s="4" t="s">
        <v>604</v>
      </c>
      <c r="B10321" s="4">
        <v>129</v>
      </c>
      <c r="C10321" s="4">
        <v>129.19999999999999</v>
      </c>
      <c r="D10321" s="4">
        <v>631</v>
      </c>
      <c r="E10321" s="4" t="s">
        <v>861</v>
      </c>
      <c r="F10321" s="12" t="s">
        <v>922</v>
      </c>
      <c r="G10321" s="4" t="s">
        <v>853</v>
      </c>
      <c r="H10321" s="52">
        <v>2.5775320000000002</v>
      </c>
      <c r="I10321" s="4">
        <v>0.22784799999999999</v>
      </c>
      <c r="J10321" s="4" t="s">
        <v>1566</v>
      </c>
      <c r="K10321" s="4" t="s">
        <v>998</v>
      </c>
      <c r="L10321" s="4">
        <v>11</v>
      </c>
      <c r="M10321" s="4" t="s">
        <v>1567</v>
      </c>
      <c r="N10321" s="4" t="s">
        <v>1565</v>
      </c>
    </row>
    <row r="10322" spans="1:14" hidden="1" x14ac:dyDescent="0.3">
      <c r="A10322" s="4" t="s">
        <v>604</v>
      </c>
      <c r="B10322" s="4">
        <v>129</v>
      </c>
      <c r="C10322" s="4">
        <v>129.19999999999999</v>
      </c>
      <c r="D10322" s="4">
        <v>631</v>
      </c>
      <c r="E10322" s="4" t="s">
        <v>861</v>
      </c>
      <c r="F10322" s="12" t="s">
        <v>904</v>
      </c>
      <c r="G10322" s="4" t="s">
        <v>853</v>
      </c>
      <c r="H10322" s="52">
        <v>2.4493670000000001</v>
      </c>
      <c r="I10322" s="4">
        <v>0.28481000000000001</v>
      </c>
      <c r="J10322" s="4" t="s">
        <v>1566</v>
      </c>
      <c r="K10322" s="4" t="s">
        <v>998</v>
      </c>
      <c r="L10322" s="4">
        <v>11</v>
      </c>
      <c r="M10322" s="4" t="s">
        <v>1567</v>
      </c>
      <c r="N10322" s="4" t="s">
        <v>1565</v>
      </c>
    </row>
    <row r="10323" spans="1:14" hidden="1" x14ac:dyDescent="0.3">
      <c r="A10323" s="4" t="s">
        <v>604</v>
      </c>
      <c r="B10323" s="4">
        <v>129</v>
      </c>
      <c r="C10323" s="4">
        <v>129.19999999999999</v>
      </c>
      <c r="D10323" s="4">
        <v>631</v>
      </c>
      <c r="E10323" s="4" t="s">
        <v>861</v>
      </c>
      <c r="F10323" s="12" t="s">
        <v>905</v>
      </c>
      <c r="G10323" s="4" t="s">
        <v>853</v>
      </c>
      <c r="H10323" s="52">
        <v>1.7658229999999999</v>
      </c>
      <c r="I10323" s="4">
        <v>0.27056999999999998</v>
      </c>
      <c r="J10323" s="4" t="s">
        <v>1566</v>
      </c>
      <c r="K10323" s="4" t="s">
        <v>998</v>
      </c>
      <c r="L10323" s="4">
        <v>11</v>
      </c>
      <c r="M10323" s="4" t="s">
        <v>1567</v>
      </c>
      <c r="N10323" s="4" t="s">
        <v>1565</v>
      </c>
    </row>
    <row r="10324" spans="1:14" hidden="1" x14ac:dyDescent="0.3">
      <c r="A10324" s="4" t="s">
        <v>604</v>
      </c>
      <c r="B10324" s="4">
        <v>129</v>
      </c>
      <c r="C10324" s="4">
        <v>129.19999999999999</v>
      </c>
      <c r="D10324" s="4">
        <v>631</v>
      </c>
      <c r="E10324" s="4" t="s">
        <v>861</v>
      </c>
      <c r="F10324" s="12" t="s">
        <v>906</v>
      </c>
      <c r="G10324" s="4" t="s">
        <v>853</v>
      </c>
      <c r="H10324" s="52">
        <v>0.84018999999999999</v>
      </c>
      <c r="I10324" s="4">
        <v>4.2722000000000003E-2</v>
      </c>
      <c r="J10324" s="4" t="s">
        <v>1566</v>
      </c>
      <c r="K10324" s="4" t="s">
        <v>998</v>
      </c>
      <c r="L10324" s="4">
        <v>11</v>
      </c>
      <c r="M10324" s="4" t="s">
        <v>1567</v>
      </c>
      <c r="N10324" s="4" t="s">
        <v>1565</v>
      </c>
    </row>
    <row r="10325" spans="1:14" hidden="1" x14ac:dyDescent="0.3">
      <c r="A10325" s="4" t="s">
        <v>604</v>
      </c>
      <c r="B10325" s="4">
        <v>129</v>
      </c>
      <c r="C10325" s="4">
        <v>129.19999999999999</v>
      </c>
      <c r="D10325" s="4">
        <v>631</v>
      </c>
      <c r="E10325" s="4" t="s">
        <v>861</v>
      </c>
      <c r="F10325" s="12" t="s">
        <v>903</v>
      </c>
      <c r="G10325" s="4" t="s">
        <v>853</v>
      </c>
      <c r="H10325" s="52">
        <v>0.68354400000000004</v>
      </c>
      <c r="I10325" s="4">
        <v>8.5443000000000005E-2</v>
      </c>
      <c r="J10325" s="4" t="s">
        <v>1566</v>
      </c>
      <c r="K10325" s="4" t="s">
        <v>998</v>
      </c>
      <c r="L10325" s="4">
        <v>11</v>
      </c>
      <c r="M10325" s="4" t="s">
        <v>1567</v>
      </c>
      <c r="N10325" s="4" t="s">
        <v>1565</v>
      </c>
    </row>
    <row r="10326" spans="1:14" hidden="1" x14ac:dyDescent="0.3">
      <c r="A10326" s="4" t="s">
        <v>604</v>
      </c>
      <c r="B10326" s="4">
        <v>129</v>
      </c>
      <c r="C10326" s="4">
        <v>129.19999999999999</v>
      </c>
      <c r="D10326" s="4">
        <v>632</v>
      </c>
      <c r="E10326" s="4" t="s">
        <v>861</v>
      </c>
      <c r="F10326" s="12" t="s">
        <v>922</v>
      </c>
      <c r="G10326" s="4" t="s">
        <v>1315</v>
      </c>
      <c r="H10326" s="52">
        <v>173.26966458715415</v>
      </c>
      <c r="I10326" s="4"/>
      <c r="J10326" s="4" t="s">
        <v>1343</v>
      </c>
      <c r="K10326" s="4"/>
      <c r="L10326" s="4">
        <v>1</v>
      </c>
      <c r="M10326" s="4" t="s">
        <v>1191</v>
      </c>
      <c r="N10326" s="4" t="s">
        <v>1565</v>
      </c>
    </row>
    <row r="10327" spans="1:14" hidden="1" x14ac:dyDescent="0.3">
      <c r="A10327" s="4" t="s">
        <v>604</v>
      </c>
      <c r="B10327" s="4">
        <v>129</v>
      </c>
      <c r="C10327" s="4">
        <v>129.19999999999999</v>
      </c>
      <c r="D10327" s="4">
        <v>632</v>
      </c>
      <c r="E10327" s="4" t="s">
        <v>861</v>
      </c>
      <c r="F10327" s="12" t="s">
        <v>904</v>
      </c>
      <c r="G10327" s="4" t="s">
        <v>1315</v>
      </c>
      <c r="H10327" s="52">
        <v>175.76747062568413</v>
      </c>
      <c r="I10327" s="4"/>
      <c r="J10327" s="4" t="s">
        <v>1343</v>
      </c>
      <c r="K10327" s="4"/>
      <c r="L10327" s="4">
        <v>1</v>
      </c>
      <c r="M10327" s="4" t="s">
        <v>1191</v>
      </c>
      <c r="N10327" s="4" t="s">
        <v>1565</v>
      </c>
    </row>
    <row r="10328" spans="1:14" hidden="1" x14ac:dyDescent="0.3">
      <c r="A10328" s="4" t="s">
        <v>604</v>
      </c>
      <c r="B10328" s="4">
        <v>129</v>
      </c>
      <c r="C10328" s="4">
        <v>129.19999999999999</v>
      </c>
      <c r="D10328" s="4">
        <v>632</v>
      </c>
      <c r="E10328" s="4" t="s">
        <v>861</v>
      </c>
      <c r="F10328" s="12" t="s">
        <v>905</v>
      </c>
      <c r="G10328" s="4" t="s">
        <v>1315</v>
      </c>
      <c r="H10328" s="52">
        <v>170.80735450805236</v>
      </c>
      <c r="I10328" s="4"/>
      <c r="J10328" s="4" t="s">
        <v>1343</v>
      </c>
      <c r="K10328" s="4"/>
      <c r="L10328" s="4">
        <v>1</v>
      </c>
      <c r="M10328" s="4" t="s">
        <v>1191</v>
      </c>
      <c r="N10328" s="4" t="s">
        <v>1565</v>
      </c>
    </row>
    <row r="10329" spans="1:14" hidden="1" x14ac:dyDescent="0.3">
      <c r="A10329" s="4" t="s">
        <v>604</v>
      </c>
      <c r="B10329" s="4">
        <v>129</v>
      </c>
      <c r="C10329" s="4">
        <v>129.19999999999999</v>
      </c>
      <c r="D10329" s="4">
        <v>632</v>
      </c>
      <c r="E10329" s="4" t="s">
        <v>861</v>
      </c>
      <c r="F10329" s="12" t="s">
        <v>906</v>
      </c>
      <c r="G10329" s="4" t="s">
        <v>1315</v>
      </c>
      <c r="H10329" s="52">
        <v>171.05201448692588</v>
      </c>
      <c r="I10329" s="4"/>
      <c r="J10329" s="4" t="s">
        <v>1343</v>
      </c>
      <c r="K10329" s="4"/>
      <c r="L10329" s="4">
        <v>1</v>
      </c>
      <c r="M10329" s="4" t="s">
        <v>1191</v>
      </c>
      <c r="N10329" s="4" t="s">
        <v>1565</v>
      </c>
    </row>
    <row r="10330" spans="1:14" hidden="1" x14ac:dyDescent="0.3">
      <c r="A10330" s="4" t="s">
        <v>604</v>
      </c>
      <c r="B10330" s="4">
        <v>129</v>
      </c>
      <c r="C10330" s="4">
        <v>129.19999999999999</v>
      </c>
      <c r="D10330" s="4">
        <v>632</v>
      </c>
      <c r="E10330" s="4" t="s">
        <v>861</v>
      </c>
      <c r="F10330" s="12" t="s">
        <v>903</v>
      </c>
      <c r="G10330" s="4" t="s">
        <v>1315</v>
      </c>
      <c r="H10330" s="52">
        <v>169.83232674250033</v>
      </c>
      <c r="I10330" s="4"/>
      <c r="J10330" s="4" t="s">
        <v>1343</v>
      </c>
      <c r="K10330" s="4"/>
      <c r="L10330" s="4">
        <v>1</v>
      </c>
      <c r="M10330" s="4" t="s">
        <v>1191</v>
      </c>
      <c r="N10330" s="4" t="s">
        <v>1565</v>
      </c>
    </row>
    <row r="10331" spans="1:14" hidden="1" x14ac:dyDescent="0.3">
      <c r="A10331" s="4" t="s">
        <v>604</v>
      </c>
      <c r="B10331" s="4">
        <v>129</v>
      </c>
      <c r="C10331" s="4">
        <v>129.19999999999999</v>
      </c>
      <c r="D10331" s="4">
        <v>632</v>
      </c>
      <c r="E10331" s="4" t="s">
        <v>861</v>
      </c>
      <c r="F10331" s="12" t="s">
        <v>922</v>
      </c>
      <c r="G10331" s="4" t="s">
        <v>1759</v>
      </c>
      <c r="H10331" s="52">
        <v>2064.3090000000002</v>
      </c>
      <c r="I10331" s="4"/>
      <c r="J10331" s="4" t="s">
        <v>1566</v>
      </c>
      <c r="K10331" s="4"/>
      <c r="L10331" s="4">
        <v>1</v>
      </c>
      <c r="M10331" s="4" t="s">
        <v>1567</v>
      </c>
      <c r="N10331" s="4" t="s">
        <v>1565</v>
      </c>
    </row>
    <row r="10332" spans="1:14" hidden="1" x14ac:dyDescent="0.3">
      <c r="A10332" s="4" t="s">
        <v>604</v>
      </c>
      <c r="B10332" s="4">
        <v>129</v>
      </c>
      <c r="C10332" s="4">
        <v>129.19999999999999</v>
      </c>
      <c r="D10332" s="4">
        <v>632</v>
      </c>
      <c r="E10332" s="4" t="s">
        <v>861</v>
      </c>
      <c r="F10332" s="12" t="s">
        <v>904</v>
      </c>
      <c r="G10332" s="4" t="s">
        <v>1759</v>
      </c>
      <c r="H10332" s="52">
        <v>2160.7719999999999</v>
      </c>
      <c r="I10332" s="4"/>
      <c r="J10332" s="4" t="s">
        <v>1566</v>
      </c>
      <c r="K10332" s="4"/>
      <c r="L10332" s="4">
        <v>1</v>
      </c>
      <c r="M10332" s="4" t="s">
        <v>1567</v>
      </c>
      <c r="N10332" s="4" t="s">
        <v>1565</v>
      </c>
    </row>
    <row r="10333" spans="1:14" hidden="1" x14ac:dyDescent="0.3">
      <c r="A10333" s="4" t="s">
        <v>604</v>
      </c>
      <c r="B10333" s="4">
        <v>129</v>
      </c>
      <c r="C10333" s="4">
        <v>129.19999999999999</v>
      </c>
      <c r="D10333" s="4">
        <v>632</v>
      </c>
      <c r="E10333" s="4" t="s">
        <v>861</v>
      </c>
      <c r="F10333" s="12" t="s">
        <v>905</v>
      </c>
      <c r="G10333" s="4" t="s">
        <v>1759</v>
      </c>
      <c r="H10333" s="52">
        <v>1758.8420000000001</v>
      </c>
      <c r="I10333" s="4"/>
      <c r="J10333" s="4" t="s">
        <v>1566</v>
      </c>
      <c r="K10333" s="4"/>
      <c r="L10333" s="4">
        <v>1</v>
      </c>
      <c r="M10333" s="4" t="s">
        <v>1567</v>
      </c>
      <c r="N10333" s="4" t="s">
        <v>1565</v>
      </c>
    </row>
    <row r="10334" spans="1:14" hidden="1" x14ac:dyDescent="0.3">
      <c r="A10334" s="4" t="s">
        <v>604</v>
      </c>
      <c r="B10334" s="4">
        <v>129</v>
      </c>
      <c r="C10334" s="4">
        <v>129.19999999999999</v>
      </c>
      <c r="D10334" s="4">
        <v>632</v>
      </c>
      <c r="E10334" s="4" t="s">
        <v>861</v>
      </c>
      <c r="F10334" s="12" t="s">
        <v>906</v>
      </c>
      <c r="G10334" s="4" t="s">
        <v>1759</v>
      </c>
      <c r="H10334" s="52">
        <v>1951.768</v>
      </c>
      <c r="I10334" s="4"/>
      <c r="J10334" s="4" t="s">
        <v>1566</v>
      </c>
      <c r="K10334" s="4"/>
      <c r="L10334" s="4">
        <v>1</v>
      </c>
      <c r="M10334" s="4" t="s">
        <v>1567</v>
      </c>
      <c r="N10334" s="4" t="s">
        <v>1565</v>
      </c>
    </row>
    <row r="10335" spans="1:14" hidden="1" x14ac:dyDescent="0.3">
      <c r="A10335" s="4" t="s">
        <v>604</v>
      </c>
      <c r="B10335" s="4">
        <v>129</v>
      </c>
      <c r="C10335" s="4">
        <v>129.19999999999999</v>
      </c>
      <c r="D10335" s="4">
        <v>632</v>
      </c>
      <c r="E10335" s="4" t="s">
        <v>861</v>
      </c>
      <c r="F10335" s="12" t="s">
        <v>903</v>
      </c>
      <c r="G10335" s="4" t="s">
        <v>1759</v>
      </c>
      <c r="H10335" s="52">
        <v>2120.5790000000002</v>
      </c>
      <c r="I10335" s="4"/>
      <c r="J10335" s="4" t="s">
        <v>1566</v>
      </c>
      <c r="K10335" s="4"/>
      <c r="L10335" s="4">
        <v>1</v>
      </c>
      <c r="M10335" s="4" t="s">
        <v>1567</v>
      </c>
      <c r="N10335" s="4" t="s">
        <v>1565</v>
      </c>
    </row>
    <row r="10336" spans="1:14" hidden="1" x14ac:dyDescent="0.3">
      <c r="A10336" s="4" t="s">
        <v>604</v>
      </c>
      <c r="B10336" s="4">
        <v>129</v>
      </c>
      <c r="C10336" s="4">
        <v>129.19999999999999</v>
      </c>
      <c r="D10336" s="4">
        <v>632</v>
      </c>
      <c r="E10336" s="4" t="s">
        <v>861</v>
      </c>
      <c r="F10336" s="12" t="s">
        <v>922</v>
      </c>
      <c r="G10336" s="4" t="s">
        <v>967</v>
      </c>
      <c r="H10336" s="52">
        <v>284.23910000000001</v>
      </c>
      <c r="I10336" s="4"/>
      <c r="J10336" s="4" t="s">
        <v>1566</v>
      </c>
      <c r="K10336" s="4"/>
      <c r="L10336" s="4">
        <v>1</v>
      </c>
      <c r="M10336" s="4" t="s">
        <v>1567</v>
      </c>
      <c r="N10336" s="4" t="s">
        <v>1565</v>
      </c>
    </row>
    <row r="10337" spans="1:14" hidden="1" x14ac:dyDescent="0.3">
      <c r="A10337" s="4" t="s">
        <v>604</v>
      </c>
      <c r="B10337" s="4">
        <v>129</v>
      </c>
      <c r="C10337" s="4">
        <v>129.19999999999999</v>
      </c>
      <c r="D10337" s="4">
        <v>632</v>
      </c>
      <c r="E10337" s="4" t="s">
        <v>861</v>
      </c>
      <c r="F10337" s="12" t="s">
        <v>904</v>
      </c>
      <c r="G10337" s="4" t="s">
        <v>967</v>
      </c>
      <c r="H10337" s="52">
        <v>353.5326</v>
      </c>
      <c r="I10337" s="4"/>
      <c r="J10337" s="4" t="s">
        <v>1566</v>
      </c>
      <c r="K10337" s="4"/>
      <c r="L10337" s="4">
        <v>1</v>
      </c>
      <c r="M10337" s="4" t="s">
        <v>1567</v>
      </c>
      <c r="N10337" s="4" t="s">
        <v>1565</v>
      </c>
    </row>
    <row r="10338" spans="1:14" hidden="1" x14ac:dyDescent="0.3">
      <c r="A10338" s="4" t="s">
        <v>604</v>
      </c>
      <c r="B10338" s="4">
        <v>129</v>
      </c>
      <c r="C10338" s="4">
        <v>129.19999999999999</v>
      </c>
      <c r="D10338" s="4">
        <v>632</v>
      </c>
      <c r="E10338" s="4" t="s">
        <v>861</v>
      </c>
      <c r="F10338" s="12" t="s">
        <v>905</v>
      </c>
      <c r="G10338" s="4" t="s">
        <v>967</v>
      </c>
      <c r="H10338" s="52">
        <v>254.0761</v>
      </c>
      <c r="I10338" s="4"/>
      <c r="J10338" s="4" t="s">
        <v>1566</v>
      </c>
      <c r="K10338" s="4"/>
      <c r="L10338" s="4">
        <v>1</v>
      </c>
      <c r="M10338" s="4" t="s">
        <v>1567</v>
      </c>
      <c r="N10338" s="4" t="s">
        <v>1565</v>
      </c>
    </row>
    <row r="10339" spans="1:14" hidden="1" x14ac:dyDescent="0.3">
      <c r="A10339" s="4" t="s">
        <v>604</v>
      </c>
      <c r="B10339" s="4">
        <v>129</v>
      </c>
      <c r="C10339" s="4">
        <v>129.19999999999999</v>
      </c>
      <c r="D10339" s="4">
        <v>632</v>
      </c>
      <c r="E10339" s="4" t="s">
        <v>861</v>
      </c>
      <c r="F10339" s="12" t="s">
        <v>906</v>
      </c>
      <c r="G10339" s="4" t="s">
        <v>967</v>
      </c>
      <c r="H10339" s="52">
        <v>284.23910000000001</v>
      </c>
      <c r="I10339" s="4"/>
      <c r="J10339" s="4" t="s">
        <v>1566</v>
      </c>
      <c r="K10339" s="4"/>
      <c r="L10339" s="4">
        <v>1</v>
      </c>
      <c r="M10339" s="4" t="s">
        <v>1567</v>
      </c>
      <c r="N10339" s="4" t="s">
        <v>1565</v>
      </c>
    </row>
    <row r="10340" spans="1:14" hidden="1" x14ac:dyDescent="0.3">
      <c r="A10340" s="4" t="s">
        <v>604</v>
      </c>
      <c r="B10340" s="4">
        <v>129</v>
      </c>
      <c r="C10340" s="4">
        <v>129.19999999999999</v>
      </c>
      <c r="D10340" s="4">
        <v>632</v>
      </c>
      <c r="E10340" s="4" t="s">
        <v>861</v>
      </c>
      <c r="F10340" s="12" t="s">
        <v>903</v>
      </c>
      <c r="G10340" s="4" t="s">
        <v>967</v>
      </c>
      <c r="H10340" s="52">
        <v>280.97829999999999</v>
      </c>
      <c r="I10340" s="4"/>
      <c r="J10340" s="4" t="s">
        <v>1566</v>
      </c>
      <c r="K10340" s="4"/>
      <c r="L10340" s="4">
        <v>1</v>
      </c>
      <c r="M10340" s="4" t="s">
        <v>1567</v>
      </c>
      <c r="N10340" s="4" t="s">
        <v>1565</v>
      </c>
    </row>
    <row r="10341" spans="1:14" hidden="1" x14ac:dyDescent="0.3">
      <c r="A10341" s="4" t="s">
        <v>604</v>
      </c>
      <c r="B10341" s="4">
        <v>129</v>
      </c>
      <c r="C10341" s="4">
        <v>129.19999999999999</v>
      </c>
      <c r="D10341" s="4">
        <v>632</v>
      </c>
      <c r="E10341" s="4" t="s">
        <v>861</v>
      </c>
      <c r="F10341" s="12" t="s">
        <v>922</v>
      </c>
      <c r="G10341" s="4" t="s">
        <v>1760</v>
      </c>
      <c r="H10341" s="52">
        <v>8.5075000000000003</v>
      </c>
      <c r="I10341" s="4"/>
      <c r="J10341" s="4" t="s">
        <v>1225</v>
      </c>
      <c r="K10341" s="4"/>
      <c r="L10341" s="4">
        <v>1</v>
      </c>
      <c r="M10341" s="4" t="s">
        <v>1567</v>
      </c>
      <c r="N10341" s="4" t="s">
        <v>1565</v>
      </c>
    </row>
    <row r="10342" spans="1:14" hidden="1" x14ac:dyDescent="0.3">
      <c r="A10342" s="4" t="s">
        <v>604</v>
      </c>
      <c r="B10342" s="4">
        <v>129</v>
      </c>
      <c r="C10342" s="4">
        <v>129.19999999999999</v>
      </c>
      <c r="D10342" s="4">
        <v>632</v>
      </c>
      <c r="E10342" s="4" t="s">
        <v>861</v>
      </c>
      <c r="F10342" s="12" t="s">
        <v>904</v>
      </c>
      <c r="G10342" s="4" t="s">
        <v>1760</v>
      </c>
      <c r="H10342" s="52">
        <v>7.1310779999999996</v>
      </c>
      <c r="I10342" s="4"/>
      <c r="J10342" s="4" t="s">
        <v>1225</v>
      </c>
      <c r="K10342" s="4"/>
      <c r="L10342" s="4">
        <v>1</v>
      </c>
      <c r="M10342" s="4" t="s">
        <v>1567</v>
      </c>
      <c r="N10342" s="4" t="s">
        <v>1565</v>
      </c>
    </row>
    <row r="10343" spans="1:14" hidden="1" x14ac:dyDescent="0.3">
      <c r="A10343" s="4" t="s">
        <v>604</v>
      </c>
      <c r="B10343" s="4">
        <v>129</v>
      </c>
      <c r="C10343" s="4">
        <v>129.19999999999999</v>
      </c>
      <c r="D10343" s="4">
        <v>632</v>
      </c>
      <c r="E10343" s="4" t="s">
        <v>861</v>
      </c>
      <c r="F10343" s="12" t="s">
        <v>905</v>
      </c>
      <c r="G10343" s="4" t="s">
        <v>1760</v>
      </c>
      <c r="H10343" s="52">
        <v>8.1220020000000002</v>
      </c>
      <c r="I10343" s="4"/>
      <c r="J10343" s="4" t="s">
        <v>1225</v>
      </c>
      <c r="K10343" s="4"/>
      <c r="L10343" s="4">
        <v>1</v>
      </c>
      <c r="M10343" s="4" t="s">
        <v>1567</v>
      </c>
      <c r="N10343" s="4" t="s">
        <v>1565</v>
      </c>
    </row>
    <row r="10344" spans="1:14" hidden="1" x14ac:dyDescent="0.3">
      <c r="A10344" s="4" t="s">
        <v>604</v>
      </c>
      <c r="B10344" s="4">
        <v>129</v>
      </c>
      <c r="C10344" s="4">
        <v>129.19999999999999</v>
      </c>
      <c r="D10344" s="4">
        <v>632</v>
      </c>
      <c r="E10344" s="4" t="s">
        <v>861</v>
      </c>
      <c r="F10344" s="12" t="s">
        <v>906</v>
      </c>
      <c r="G10344" s="4" t="s">
        <v>1760</v>
      </c>
      <c r="H10344" s="52">
        <v>8.060772</v>
      </c>
      <c r="I10344" s="4"/>
      <c r="J10344" s="4" t="s">
        <v>1225</v>
      </c>
      <c r="K10344" s="4"/>
      <c r="L10344" s="4">
        <v>1</v>
      </c>
      <c r="M10344" s="4" t="s">
        <v>1567</v>
      </c>
      <c r="N10344" s="4" t="s">
        <v>1565</v>
      </c>
    </row>
    <row r="10345" spans="1:14" hidden="1" x14ac:dyDescent="0.3">
      <c r="A10345" s="4" t="s">
        <v>604</v>
      </c>
      <c r="B10345" s="4">
        <v>129</v>
      </c>
      <c r="C10345" s="4">
        <v>129.19999999999999</v>
      </c>
      <c r="D10345" s="4">
        <v>632</v>
      </c>
      <c r="E10345" s="4" t="s">
        <v>861</v>
      </c>
      <c r="F10345" s="12" t="s">
        <v>903</v>
      </c>
      <c r="G10345" s="4" t="s">
        <v>1760</v>
      </c>
      <c r="H10345" s="52">
        <v>8.8067980000000006</v>
      </c>
      <c r="I10345" s="4"/>
      <c r="J10345" s="4" t="s">
        <v>1225</v>
      </c>
      <c r="K10345" s="4"/>
      <c r="L10345" s="4">
        <v>1</v>
      </c>
      <c r="M10345" s="4" t="s">
        <v>1567</v>
      </c>
      <c r="N10345" s="4" t="s">
        <v>1565</v>
      </c>
    </row>
    <row r="10346" spans="1:14" hidden="1" x14ac:dyDescent="0.3">
      <c r="A10346" s="4" t="s">
        <v>604</v>
      </c>
      <c r="B10346" s="4">
        <v>129</v>
      </c>
      <c r="C10346" s="4">
        <v>129.19999999999999</v>
      </c>
      <c r="D10346" s="4">
        <v>632</v>
      </c>
      <c r="E10346" s="4" t="s">
        <v>861</v>
      </c>
      <c r="F10346" s="12" t="s">
        <v>922</v>
      </c>
      <c r="G10346" s="4" t="s">
        <v>1131</v>
      </c>
      <c r="H10346" s="52">
        <v>4.218947</v>
      </c>
      <c r="I10346" s="4">
        <v>0.75169900000000001</v>
      </c>
      <c r="J10346" s="4" t="s">
        <v>1566</v>
      </c>
      <c r="K10346" s="4" t="s">
        <v>881</v>
      </c>
      <c r="L10346" s="4">
        <v>1</v>
      </c>
      <c r="M10346" s="4" t="s">
        <v>1787</v>
      </c>
      <c r="N10346" s="4"/>
    </row>
    <row r="10347" spans="1:14" hidden="1" x14ac:dyDescent="0.3">
      <c r="A10347" s="4" t="s">
        <v>604</v>
      </c>
      <c r="B10347" s="4">
        <v>129</v>
      </c>
      <c r="C10347" s="4">
        <v>129.19999999999999</v>
      </c>
      <c r="D10347" s="4">
        <v>632</v>
      </c>
      <c r="E10347" s="4" t="s">
        <v>861</v>
      </c>
      <c r="F10347" s="12" t="s">
        <v>904</v>
      </c>
      <c r="G10347" s="4" t="s">
        <v>1131</v>
      </c>
      <c r="H10347" s="52">
        <v>4.0714380000000006</v>
      </c>
      <c r="I10347" s="4">
        <v>0.88201300000000005</v>
      </c>
      <c r="J10347" s="4" t="s">
        <v>1566</v>
      </c>
      <c r="K10347" s="4" t="s">
        <v>881</v>
      </c>
      <c r="L10347" s="4">
        <v>1</v>
      </c>
      <c r="M10347" s="4" t="s">
        <v>1787</v>
      </c>
      <c r="N10347" s="4"/>
    </row>
    <row r="10348" spans="1:14" hidden="1" x14ac:dyDescent="0.3">
      <c r="A10348" s="4" t="s">
        <v>604</v>
      </c>
      <c r="B10348" s="4">
        <v>129</v>
      </c>
      <c r="C10348" s="4">
        <v>129.19999999999999</v>
      </c>
      <c r="D10348" s="4">
        <v>632</v>
      </c>
      <c r="E10348" s="4" t="s">
        <v>861</v>
      </c>
      <c r="F10348" s="12" t="s">
        <v>905</v>
      </c>
      <c r="G10348" s="4" t="s">
        <v>1131</v>
      </c>
      <c r="H10348" s="52">
        <v>3.3040250000000002</v>
      </c>
      <c r="I10348" s="4">
        <v>1.063545</v>
      </c>
      <c r="J10348" s="4" t="s">
        <v>1566</v>
      </c>
      <c r="K10348" s="4" t="s">
        <v>881</v>
      </c>
      <c r="L10348" s="4">
        <v>1</v>
      </c>
      <c r="M10348" s="4" t="s">
        <v>1787</v>
      </c>
      <c r="N10348" s="4"/>
    </row>
    <row r="10349" spans="1:14" hidden="1" x14ac:dyDescent="0.3">
      <c r="A10349" s="4" t="s">
        <v>604</v>
      </c>
      <c r="B10349" s="4">
        <v>129</v>
      </c>
      <c r="C10349" s="4">
        <v>129.19999999999999</v>
      </c>
      <c r="D10349" s="4">
        <v>632</v>
      </c>
      <c r="E10349" s="4" t="s">
        <v>861</v>
      </c>
      <c r="F10349" s="12" t="s">
        <v>906</v>
      </c>
      <c r="G10349" s="4" t="s">
        <v>1131</v>
      </c>
      <c r="H10349" s="52">
        <v>4.0991419999999996</v>
      </c>
      <c r="I10349" s="4">
        <v>1.482634</v>
      </c>
      <c r="J10349" s="4" t="s">
        <v>1566</v>
      </c>
      <c r="K10349" s="4" t="s">
        <v>881</v>
      </c>
      <c r="L10349" s="4">
        <v>1</v>
      </c>
      <c r="M10349" s="4" t="s">
        <v>1787</v>
      </c>
      <c r="N10349" s="4"/>
    </row>
    <row r="10350" spans="1:14" hidden="1" x14ac:dyDescent="0.3">
      <c r="A10350" s="4" t="s">
        <v>604</v>
      </c>
      <c r="B10350" s="4">
        <v>129</v>
      </c>
      <c r="C10350" s="4">
        <v>129.19999999999999</v>
      </c>
      <c r="D10350" s="4">
        <v>632</v>
      </c>
      <c r="E10350" s="4" t="s">
        <v>861</v>
      </c>
      <c r="F10350" s="12" t="s">
        <v>903</v>
      </c>
      <c r="G10350" s="4" t="s">
        <v>1131</v>
      </c>
      <c r="H10350" s="52">
        <v>4.3537350000000004</v>
      </c>
      <c r="I10350" s="4">
        <v>2.0485820000000001</v>
      </c>
      <c r="J10350" s="4" t="s">
        <v>1566</v>
      </c>
      <c r="K10350" s="4" t="s">
        <v>881</v>
      </c>
      <c r="L10350" s="4">
        <v>1</v>
      </c>
      <c r="M10350" s="4" t="s">
        <v>1787</v>
      </c>
      <c r="N10350" s="4"/>
    </row>
    <row r="10351" spans="1:14" hidden="1" x14ac:dyDescent="0.3">
      <c r="A10351" s="4" t="s">
        <v>604</v>
      </c>
      <c r="B10351" s="4">
        <v>129</v>
      </c>
      <c r="C10351" s="4">
        <v>129.19999999999999</v>
      </c>
      <c r="D10351" s="4">
        <v>632</v>
      </c>
      <c r="E10351" s="4" t="s">
        <v>861</v>
      </c>
      <c r="F10351" s="12" t="s">
        <v>922</v>
      </c>
      <c r="G10351" s="4" t="s">
        <v>1557</v>
      </c>
      <c r="H10351" s="52">
        <v>2.487654</v>
      </c>
      <c r="I10351" s="4"/>
      <c r="J10351" s="4" t="s">
        <v>1566</v>
      </c>
      <c r="K10351" s="4"/>
      <c r="L10351" s="4">
        <v>1</v>
      </c>
      <c r="M10351" s="4" t="s">
        <v>1567</v>
      </c>
      <c r="N10351" s="4" t="s">
        <v>1565</v>
      </c>
    </row>
    <row r="10352" spans="1:14" hidden="1" x14ac:dyDescent="0.3">
      <c r="A10352" s="4" t="s">
        <v>604</v>
      </c>
      <c r="B10352" s="4">
        <v>129</v>
      </c>
      <c r="C10352" s="4">
        <v>129.19999999999999</v>
      </c>
      <c r="D10352" s="4">
        <v>632</v>
      </c>
      <c r="E10352" s="4" t="s">
        <v>861</v>
      </c>
      <c r="F10352" s="12" t="s">
        <v>904</v>
      </c>
      <c r="G10352" s="4" t="s">
        <v>1557</v>
      </c>
      <c r="H10352" s="52">
        <v>2.2530860000000001</v>
      </c>
      <c r="I10352" s="4"/>
      <c r="J10352" s="4" t="s">
        <v>1566</v>
      </c>
      <c r="K10352" s="4"/>
      <c r="L10352" s="4">
        <v>1</v>
      </c>
      <c r="M10352" s="4" t="s">
        <v>1567</v>
      </c>
      <c r="N10352" s="4" t="s">
        <v>1565</v>
      </c>
    </row>
    <row r="10353" spans="1:14" hidden="1" x14ac:dyDescent="0.3">
      <c r="A10353" s="4" t="s">
        <v>604</v>
      </c>
      <c r="B10353" s="4">
        <v>129</v>
      </c>
      <c r="C10353" s="4">
        <v>129.19999999999999</v>
      </c>
      <c r="D10353" s="4">
        <v>632</v>
      </c>
      <c r="E10353" s="4" t="s">
        <v>861</v>
      </c>
      <c r="F10353" s="12" t="s">
        <v>905</v>
      </c>
      <c r="G10353" s="4" t="s">
        <v>1557</v>
      </c>
      <c r="H10353" s="52">
        <v>1.432099</v>
      </c>
      <c r="I10353" s="4"/>
      <c r="J10353" s="4" t="s">
        <v>1566</v>
      </c>
      <c r="K10353" s="4"/>
      <c r="L10353" s="4">
        <v>1</v>
      </c>
      <c r="M10353" s="4" t="s">
        <v>1567</v>
      </c>
      <c r="N10353" s="4" t="s">
        <v>1565</v>
      </c>
    </row>
    <row r="10354" spans="1:14" hidden="1" x14ac:dyDescent="0.3">
      <c r="A10354" s="4" t="s">
        <v>604</v>
      </c>
      <c r="B10354" s="4">
        <v>129</v>
      </c>
      <c r="C10354" s="4">
        <v>129.19999999999999</v>
      </c>
      <c r="D10354" s="4">
        <v>632</v>
      </c>
      <c r="E10354" s="4" t="s">
        <v>861</v>
      </c>
      <c r="F10354" s="12" t="s">
        <v>906</v>
      </c>
      <c r="G10354" s="4" t="s">
        <v>1557</v>
      </c>
      <c r="H10354" s="52">
        <v>1.611111</v>
      </c>
      <c r="I10354" s="4"/>
      <c r="J10354" s="4" t="s">
        <v>1566</v>
      </c>
      <c r="K10354" s="4"/>
      <c r="L10354" s="4">
        <v>1</v>
      </c>
      <c r="M10354" s="4" t="s">
        <v>1567</v>
      </c>
      <c r="N10354" s="4" t="s">
        <v>1565</v>
      </c>
    </row>
    <row r="10355" spans="1:14" hidden="1" x14ac:dyDescent="0.3">
      <c r="A10355" s="4" t="s">
        <v>604</v>
      </c>
      <c r="B10355" s="4">
        <v>129</v>
      </c>
      <c r="C10355" s="4">
        <v>129.19999999999999</v>
      </c>
      <c r="D10355" s="4">
        <v>632</v>
      </c>
      <c r="E10355" s="4" t="s">
        <v>861</v>
      </c>
      <c r="F10355" s="12" t="s">
        <v>903</v>
      </c>
      <c r="G10355" s="4" t="s">
        <v>1557</v>
      </c>
      <c r="H10355" s="52">
        <v>1.530864</v>
      </c>
      <c r="I10355" s="4"/>
      <c r="J10355" s="4" t="s">
        <v>1566</v>
      </c>
      <c r="K10355" s="4"/>
      <c r="L10355" s="4">
        <v>1</v>
      </c>
      <c r="M10355" s="4" t="s">
        <v>1567</v>
      </c>
      <c r="N10355" s="4" t="s">
        <v>1565</v>
      </c>
    </row>
    <row r="10356" spans="1:14" hidden="1" x14ac:dyDescent="0.3">
      <c r="A10356" s="4" t="s">
        <v>604</v>
      </c>
      <c r="B10356" s="4">
        <v>129</v>
      </c>
      <c r="C10356" s="4">
        <v>129.19999999999999</v>
      </c>
      <c r="D10356" s="4">
        <v>632</v>
      </c>
      <c r="E10356" s="4" t="s">
        <v>861</v>
      </c>
      <c r="F10356" s="12" t="s">
        <v>922</v>
      </c>
      <c r="G10356" s="4" t="s">
        <v>1568</v>
      </c>
      <c r="H10356" s="52">
        <v>1.731293</v>
      </c>
      <c r="I10356" s="4"/>
      <c r="J10356" s="4" t="s">
        <v>1566</v>
      </c>
      <c r="K10356" s="4"/>
      <c r="L10356" s="4">
        <v>1</v>
      </c>
      <c r="M10356" s="4" t="s">
        <v>1567</v>
      </c>
      <c r="N10356" s="4" t="s">
        <v>1565</v>
      </c>
    </row>
    <row r="10357" spans="1:14" hidden="1" x14ac:dyDescent="0.3">
      <c r="A10357" s="4" t="s">
        <v>604</v>
      </c>
      <c r="B10357" s="4">
        <v>129</v>
      </c>
      <c r="C10357" s="4">
        <v>129.19999999999999</v>
      </c>
      <c r="D10357" s="4">
        <v>632</v>
      </c>
      <c r="E10357" s="4" t="s">
        <v>861</v>
      </c>
      <c r="F10357" s="12" t="s">
        <v>904</v>
      </c>
      <c r="G10357" s="4" t="s">
        <v>1568</v>
      </c>
      <c r="H10357" s="52">
        <v>1.818352</v>
      </c>
      <c r="I10357" s="4"/>
      <c r="J10357" s="4" t="s">
        <v>1566</v>
      </c>
      <c r="K10357" s="4"/>
      <c r="L10357" s="4">
        <v>1</v>
      </c>
      <c r="M10357" s="4" t="s">
        <v>1567</v>
      </c>
      <c r="N10357" s="4" t="s">
        <v>1565</v>
      </c>
    </row>
    <row r="10358" spans="1:14" hidden="1" x14ac:dyDescent="0.3">
      <c r="A10358" s="4" t="s">
        <v>604</v>
      </c>
      <c r="B10358" s="4">
        <v>129</v>
      </c>
      <c r="C10358" s="4">
        <v>129.19999999999999</v>
      </c>
      <c r="D10358" s="4">
        <v>632</v>
      </c>
      <c r="E10358" s="4" t="s">
        <v>861</v>
      </c>
      <c r="F10358" s="12" t="s">
        <v>905</v>
      </c>
      <c r="G10358" s="4" t="s">
        <v>1568</v>
      </c>
      <c r="H10358" s="52">
        <v>1.871926</v>
      </c>
      <c r="I10358" s="4"/>
      <c r="J10358" s="4" t="s">
        <v>1566</v>
      </c>
      <c r="K10358" s="4"/>
      <c r="L10358" s="4">
        <v>1</v>
      </c>
      <c r="M10358" s="4" t="s">
        <v>1567</v>
      </c>
      <c r="N10358" s="4" t="s">
        <v>1565</v>
      </c>
    </row>
    <row r="10359" spans="1:14" hidden="1" x14ac:dyDescent="0.3">
      <c r="A10359" s="4" t="s">
        <v>604</v>
      </c>
      <c r="B10359" s="4">
        <v>129</v>
      </c>
      <c r="C10359" s="4">
        <v>129.19999999999999</v>
      </c>
      <c r="D10359" s="4">
        <v>632</v>
      </c>
      <c r="E10359" s="4" t="s">
        <v>861</v>
      </c>
      <c r="F10359" s="12" t="s">
        <v>906</v>
      </c>
      <c r="G10359" s="4" t="s">
        <v>1568</v>
      </c>
      <c r="H10359" s="52">
        <v>2.4880309999999999</v>
      </c>
      <c r="I10359" s="4"/>
      <c r="J10359" s="4" t="s">
        <v>1566</v>
      </c>
      <c r="K10359" s="4"/>
      <c r="L10359" s="4">
        <v>1</v>
      </c>
      <c r="M10359" s="4" t="s">
        <v>1567</v>
      </c>
      <c r="N10359" s="4" t="s">
        <v>1565</v>
      </c>
    </row>
    <row r="10360" spans="1:14" hidden="1" x14ac:dyDescent="0.3">
      <c r="A10360" s="4" t="s">
        <v>604</v>
      </c>
      <c r="B10360" s="4">
        <v>129</v>
      </c>
      <c r="C10360" s="4">
        <v>129.19999999999999</v>
      </c>
      <c r="D10360" s="4">
        <v>632</v>
      </c>
      <c r="E10360" s="4" t="s">
        <v>861</v>
      </c>
      <c r="F10360" s="12" t="s">
        <v>903</v>
      </c>
      <c r="G10360" s="4" t="s">
        <v>1568</v>
      </c>
      <c r="H10360" s="52">
        <v>2.8228710000000001</v>
      </c>
      <c r="I10360" s="4"/>
      <c r="J10360" s="4" t="s">
        <v>1566</v>
      </c>
      <c r="K10360" s="4"/>
      <c r="L10360" s="4">
        <v>1</v>
      </c>
      <c r="M10360" s="4" t="s">
        <v>1567</v>
      </c>
      <c r="N10360" s="4" t="s">
        <v>1565</v>
      </c>
    </row>
    <row r="10361" spans="1:14" hidden="1" x14ac:dyDescent="0.3">
      <c r="A10361" s="4" t="s">
        <v>604</v>
      </c>
      <c r="B10361" s="4">
        <v>129</v>
      </c>
      <c r="C10361" s="4">
        <v>129.19999999999999</v>
      </c>
      <c r="D10361" s="4">
        <v>632</v>
      </c>
      <c r="E10361" s="4" t="s">
        <v>861</v>
      </c>
      <c r="F10361" s="12" t="s">
        <v>922</v>
      </c>
      <c r="G10361" s="4" t="s">
        <v>853</v>
      </c>
      <c r="H10361" s="52">
        <v>3.118671</v>
      </c>
      <c r="I10361" s="4">
        <v>0.75169900000000001</v>
      </c>
      <c r="J10361" s="4" t="s">
        <v>1566</v>
      </c>
      <c r="K10361" s="4" t="s">
        <v>881</v>
      </c>
      <c r="L10361" s="4">
        <v>1</v>
      </c>
      <c r="M10361" s="4" t="s">
        <v>1567</v>
      </c>
      <c r="N10361" s="4" t="s">
        <v>1565</v>
      </c>
    </row>
    <row r="10362" spans="1:14" hidden="1" x14ac:dyDescent="0.3">
      <c r="A10362" s="4" t="s">
        <v>604</v>
      </c>
      <c r="B10362" s="4">
        <v>129</v>
      </c>
      <c r="C10362" s="4">
        <v>129.19999999999999</v>
      </c>
      <c r="D10362" s="4">
        <v>632</v>
      </c>
      <c r="E10362" s="4" t="s">
        <v>861</v>
      </c>
      <c r="F10362" s="12" t="s">
        <v>904</v>
      </c>
      <c r="G10362" s="4" t="s">
        <v>853</v>
      </c>
      <c r="H10362" s="52">
        <v>2.2784810000000002</v>
      </c>
      <c r="I10362" s="4">
        <v>0.88201300000000005</v>
      </c>
      <c r="J10362" s="4" t="s">
        <v>1566</v>
      </c>
      <c r="K10362" s="4" t="s">
        <v>881</v>
      </c>
      <c r="L10362" s="4">
        <v>1</v>
      </c>
      <c r="M10362" s="4" t="s">
        <v>1567</v>
      </c>
      <c r="N10362" s="4" t="s">
        <v>1565</v>
      </c>
    </row>
    <row r="10363" spans="1:14" hidden="1" x14ac:dyDescent="0.3">
      <c r="A10363" s="4" t="s">
        <v>604</v>
      </c>
      <c r="B10363" s="4">
        <v>129</v>
      </c>
      <c r="C10363" s="4">
        <v>129.19999999999999</v>
      </c>
      <c r="D10363" s="4">
        <v>632</v>
      </c>
      <c r="E10363" s="4" t="s">
        <v>861</v>
      </c>
      <c r="F10363" s="12" t="s">
        <v>905</v>
      </c>
      <c r="G10363" s="4" t="s">
        <v>853</v>
      </c>
      <c r="H10363" s="52">
        <v>1.2389239999999999</v>
      </c>
      <c r="I10363" s="4">
        <v>1.063545</v>
      </c>
      <c r="J10363" s="4" t="s">
        <v>1566</v>
      </c>
      <c r="K10363" s="4" t="s">
        <v>881</v>
      </c>
      <c r="L10363" s="4">
        <v>1</v>
      </c>
      <c r="M10363" s="4" t="s">
        <v>1567</v>
      </c>
      <c r="N10363" s="4" t="s">
        <v>1565</v>
      </c>
    </row>
    <row r="10364" spans="1:14" hidden="1" x14ac:dyDescent="0.3">
      <c r="A10364" s="4" t="s">
        <v>604</v>
      </c>
      <c r="B10364" s="4">
        <v>129</v>
      </c>
      <c r="C10364" s="4">
        <v>129.19999999999999</v>
      </c>
      <c r="D10364" s="4">
        <v>632</v>
      </c>
      <c r="E10364" s="4" t="s">
        <v>861</v>
      </c>
      <c r="F10364" s="12" t="s">
        <v>906</v>
      </c>
      <c r="G10364" s="4" t="s">
        <v>853</v>
      </c>
      <c r="H10364" s="52">
        <v>0.64082300000000003</v>
      </c>
      <c r="I10364" s="4">
        <v>1.482634</v>
      </c>
      <c r="J10364" s="4" t="s">
        <v>1566</v>
      </c>
      <c r="K10364" s="4" t="s">
        <v>881</v>
      </c>
      <c r="L10364" s="4">
        <v>1</v>
      </c>
      <c r="M10364" s="4" t="s">
        <v>1567</v>
      </c>
      <c r="N10364" s="4" t="s">
        <v>1565</v>
      </c>
    </row>
    <row r="10365" spans="1:14" hidden="1" x14ac:dyDescent="0.3">
      <c r="A10365" s="4" t="s">
        <v>604</v>
      </c>
      <c r="B10365" s="4">
        <v>129</v>
      </c>
      <c r="C10365" s="4">
        <v>129.19999999999999</v>
      </c>
      <c r="D10365" s="4">
        <v>632</v>
      </c>
      <c r="E10365" s="4" t="s">
        <v>861</v>
      </c>
      <c r="F10365" s="12" t="s">
        <v>903</v>
      </c>
      <c r="G10365" s="4" t="s">
        <v>853</v>
      </c>
      <c r="H10365" s="52">
        <v>0.46993699999999999</v>
      </c>
      <c r="I10365" s="4">
        <v>2.0485820000000001</v>
      </c>
      <c r="J10365" s="4" t="s">
        <v>1566</v>
      </c>
      <c r="K10365" s="4" t="s">
        <v>881</v>
      </c>
      <c r="L10365" s="4">
        <v>1</v>
      </c>
      <c r="M10365" s="4" t="s">
        <v>1567</v>
      </c>
      <c r="N10365" s="4" t="s">
        <v>1565</v>
      </c>
    </row>
    <row r="10366" spans="1:14" hidden="1" x14ac:dyDescent="0.3">
      <c r="A10366" s="4" t="s">
        <v>604</v>
      </c>
      <c r="B10366" s="4">
        <v>129</v>
      </c>
      <c r="C10366" s="4">
        <v>129.19999999999999</v>
      </c>
      <c r="D10366" s="4">
        <v>633</v>
      </c>
      <c r="E10366" s="4" t="s">
        <v>861</v>
      </c>
      <c r="F10366" s="12" t="s">
        <v>922</v>
      </c>
      <c r="G10366" s="4" t="s">
        <v>1315</v>
      </c>
      <c r="H10366" s="52">
        <v>173.02195257745703</v>
      </c>
      <c r="I10366" s="4"/>
      <c r="J10366" s="4" t="s">
        <v>1343</v>
      </c>
      <c r="K10366" s="4"/>
      <c r="L10366" s="4">
        <v>1</v>
      </c>
      <c r="M10366" s="4" t="s">
        <v>1191</v>
      </c>
      <c r="N10366" s="4" t="s">
        <v>1565</v>
      </c>
    </row>
    <row r="10367" spans="1:14" hidden="1" x14ac:dyDescent="0.3">
      <c r="A10367" s="4" t="s">
        <v>604</v>
      </c>
      <c r="B10367" s="4">
        <v>129</v>
      </c>
      <c r="C10367" s="4">
        <v>129.19999999999999</v>
      </c>
      <c r="D10367" s="4">
        <v>633</v>
      </c>
      <c r="E10367" s="4" t="s">
        <v>861</v>
      </c>
      <c r="F10367" s="12" t="s">
        <v>904</v>
      </c>
      <c r="G10367" s="4" t="s">
        <v>1315</v>
      </c>
      <c r="H10367" s="52">
        <v>174.51415928390378</v>
      </c>
      <c r="I10367" s="4"/>
      <c r="J10367" s="4" t="s">
        <v>1343</v>
      </c>
      <c r="K10367" s="4"/>
      <c r="L10367" s="4">
        <v>1</v>
      </c>
      <c r="M10367" s="4" t="s">
        <v>1191</v>
      </c>
      <c r="N10367" s="4" t="s">
        <v>1565</v>
      </c>
    </row>
    <row r="10368" spans="1:14" hidden="1" x14ac:dyDescent="0.3">
      <c r="A10368" s="4" t="s">
        <v>604</v>
      </c>
      <c r="B10368" s="4">
        <v>129</v>
      </c>
      <c r="C10368" s="4">
        <v>129.19999999999999</v>
      </c>
      <c r="D10368" s="4">
        <v>633</v>
      </c>
      <c r="E10368" s="4" t="s">
        <v>861</v>
      </c>
      <c r="F10368" s="12" t="s">
        <v>905</v>
      </c>
      <c r="G10368" s="4" t="s">
        <v>1315</v>
      </c>
      <c r="H10368" s="52">
        <v>172.03416387112006</v>
      </c>
      <c r="I10368" s="4"/>
      <c r="J10368" s="4" t="s">
        <v>1343</v>
      </c>
      <c r="K10368" s="4"/>
      <c r="L10368" s="4">
        <v>1</v>
      </c>
      <c r="M10368" s="4" t="s">
        <v>1191</v>
      </c>
      <c r="N10368" s="4" t="s">
        <v>1565</v>
      </c>
    </row>
    <row r="10369" spans="1:14" hidden="1" x14ac:dyDescent="0.3">
      <c r="A10369" s="4" t="s">
        <v>604</v>
      </c>
      <c r="B10369" s="4">
        <v>129</v>
      </c>
      <c r="C10369" s="4">
        <v>129.19999999999999</v>
      </c>
      <c r="D10369" s="4">
        <v>633</v>
      </c>
      <c r="E10369" s="4" t="s">
        <v>861</v>
      </c>
      <c r="F10369" s="12" t="s">
        <v>906</v>
      </c>
      <c r="G10369" s="4" t="s">
        <v>1315</v>
      </c>
      <c r="H10369" s="52">
        <v>172.52735128961842</v>
      </c>
      <c r="I10369" s="4"/>
      <c r="J10369" s="4" t="s">
        <v>1343</v>
      </c>
      <c r="K10369" s="4"/>
      <c r="L10369" s="4">
        <v>1</v>
      </c>
      <c r="M10369" s="4" t="s">
        <v>1191</v>
      </c>
      <c r="N10369" s="4" t="s">
        <v>1565</v>
      </c>
    </row>
    <row r="10370" spans="1:14" hidden="1" x14ac:dyDescent="0.3">
      <c r="A10370" s="4" t="s">
        <v>604</v>
      </c>
      <c r="B10370" s="4">
        <v>129</v>
      </c>
      <c r="C10370" s="4">
        <v>129.19999999999999</v>
      </c>
      <c r="D10370" s="4">
        <v>633</v>
      </c>
      <c r="E10370" s="4" t="s">
        <v>861</v>
      </c>
      <c r="F10370" s="12" t="s">
        <v>903</v>
      </c>
      <c r="G10370" s="4" t="s">
        <v>1315</v>
      </c>
      <c r="H10370" s="52">
        <v>170.56316269780643</v>
      </c>
      <c r="I10370" s="4"/>
      <c r="J10370" s="4" t="s">
        <v>1343</v>
      </c>
      <c r="K10370" s="4"/>
      <c r="L10370" s="4">
        <v>1</v>
      </c>
      <c r="M10370" s="4" t="s">
        <v>1191</v>
      </c>
      <c r="N10370" s="4" t="s">
        <v>1565</v>
      </c>
    </row>
    <row r="10371" spans="1:14" hidden="1" x14ac:dyDescent="0.3">
      <c r="A10371" s="4" t="s">
        <v>604</v>
      </c>
      <c r="B10371" s="4">
        <v>129</v>
      </c>
      <c r="C10371" s="4">
        <v>129.19999999999999</v>
      </c>
      <c r="D10371" s="4">
        <v>633</v>
      </c>
      <c r="E10371" s="4" t="s">
        <v>861</v>
      </c>
      <c r="F10371" s="12" t="s">
        <v>922</v>
      </c>
      <c r="G10371" s="4" t="s">
        <v>1759</v>
      </c>
      <c r="H10371" s="52">
        <v>2426.0450000000001</v>
      </c>
      <c r="I10371" s="4"/>
      <c r="J10371" s="4" t="s">
        <v>1566</v>
      </c>
      <c r="K10371" s="4"/>
      <c r="L10371" s="4">
        <v>1</v>
      </c>
      <c r="M10371" s="4" t="s">
        <v>1567</v>
      </c>
      <c r="N10371" s="4" t="s">
        <v>1565</v>
      </c>
    </row>
    <row r="10372" spans="1:14" hidden="1" x14ac:dyDescent="0.3">
      <c r="A10372" s="4" t="s">
        <v>604</v>
      </c>
      <c r="B10372" s="4">
        <v>129</v>
      </c>
      <c r="C10372" s="4">
        <v>129.19999999999999</v>
      </c>
      <c r="D10372" s="4">
        <v>633</v>
      </c>
      <c r="E10372" s="4" t="s">
        <v>861</v>
      </c>
      <c r="F10372" s="12" t="s">
        <v>904</v>
      </c>
      <c r="G10372" s="4" t="s">
        <v>1759</v>
      </c>
      <c r="H10372" s="52">
        <v>2176.8490000000002</v>
      </c>
      <c r="I10372" s="4"/>
      <c r="J10372" s="4" t="s">
        <v>1566</v>
      </c>
      <c r="K10372" s="4"/>
      <c r="L10372" s="4">
        <v>1</v>
      </c>
      <c r="M10372" s="4" t="s">
        <v>1567</v>
      </c>
      <c r="N10372" s="4" t="s">
        <v>1565</v>
      </c>
    </row>
    <row r="10373" spans="1:14" hidden="1" x14ac:dyDescent="0.3">
      <c r="A10373" s="4" t="s">
        <v>604</v>
      </c>
      <c r="B10373" s="4">
        <v>129</v>
      </c>
      <c r="C10373" s="4">
        <v>129.19999999999999</v>
      </c>
      <c r="D10373" s="4">
        <v>633</v>
      </c>
      <c r="E10373" s="4" t="s">
        <v>861</v>
      </c>
      <c r="F10373" s="12" t="s">
        <v>905</v>
      </c>
      <c r="G10373" s="4" t="s">
        <v>1759</v>
      </c>
      <c r="H10373" s="52">
        <v>1839.2280000000001</v>
      </c>
      <c r="I10373" s="4"/>
      <c r="J10373" s="4" t="s">
        <v>1566</v>
      </c>
      <c r="K10373" s="4"/>
      <c r="L10373" s="4">
        <v>1</v>
      </c>
      <c r="M10373" s="4" t="s">
        <v>1567</v>
      </c>
      <c r="N10373" s="4" t="s">
        <v>1565</v>
      </c>
    </row>
    <row r="10374" spans="1:14" hidden="1" x14ac:dyDescent="0.3">
      <c r="A10374" s="4" t="s">
        <v>604</v>
      </c>
      <c r="B10374" s="4">
        <v>129</v>
      </c>
      <c r="C10374" s="4">
        <v>129.19999999999999</v>
      </c>
      <c r="D10374" s="4">
        <v>633</v>
      </c>
      <c r="E10374" s="4" t="s">
        <v>861</v>
      </c>
      <c r="F10374" s="12" t="s">
        <v>906</v>
      </c>
      <c r="G10374" s="4" t="s">
        <v>1759</v>
      </c>
      <c r="H10374" s="52">
        <v>1887.46</v>
      </c>
      <c r="I10374" s="4"/>
      <c r="J10374" s="4" t="s">
        <v>1566</v>
      </c>
      <c r="K10374" s="4"/>
      <c r="L10374" s="4">
        <v>1</v>
      </c>
      <c r="M10374" s="4" t="s">
        <v>1567</v>
      </c>
      <c r="N10374" s="4" t="s">
        <v>1565</v>
      </c>
    </row>
    <row r="10375" spans="1:14" hidden="1" x14ac:dyDescent="0.3">
      <c r="A10375" s="4" t="s">
        <v>604</v>
      </c>
      <c r="B10375" s="4">
        <v>129</v>
      </c>
      <c r="C10375" s="4">
        <v>129.19999999999999</v>
      </c>
      <c r="D10375" s="4">
        <v>633</v>
      </c>
      <c r="E10375" s="4" t="s">
        <v>861</v>
      </c>
      <c r="F10375" s="12" t="s">
        <v>903</v>
      </c>
      <c r="G10375" s="4" t="s">
        <v>1759</v>
      </c>
      <c r="H10375" s="52">
        <v>1959.807</v>
      </c>
      <c r="I10375" s="4"/>
      <c r="J10375" s="4" t="s">
        <v>1566</v>
      </c>
      <c r="K10375" s="4"/>
      <c r="L10375" s="4">
        <v>1</v>
      </c>
      <c r="M10375" s="4" t="s">
        <v>1567</v>
      </c>
      <c r="N10375" s="4" t="s">
        <v>1565</v>
      </c>
    </row>
    <row r="10376" spans="1:14" hidden="1" x14ac:dyDescent="0.3">
      <c r="A10376" s="4" t="s">
        <v>604</v>
      </c>
      <c r="B10376" s="4">
        <v>129</v>
      </c>
      <c r="C10376" s="4">
        <v>129.19999999999999</v>
      </c>
      <c r="D10376" s="4">
        <v>633</v>
      </c>
      <c r="E10376" s="4" t="s">
        <v>861</v>
      </c>
      <c r="F10376" s="12" t="s">
        <v>922</v>
      </c>
      <c r="G10376" s="4" t="s">
        <v>967</v>
      </c>
      <c r="H10376" s="52">
        <v>334.7826</v>
      </c>
      <c r="I10376" s="4"/>
      <c r="J10376" s="4" t="s">
        <v>1566</v>
      </c>
      <c r="K10376" s="4"/>
      <c r="L10376" s="4">
        <v>1</v>
      </c>
      <c r="M10376" s="4" t="s">
        <v>1567</v>
      </c>
      <c r="N10376" s="4" t="s">
        <v>1565</v>
      </c>
    </row>
    <row r="10377" spans="1:14" hidden="1" x14ac:dyDescent="0.3">
      <c r="A10377" s="4" t="s">
        <v>604</v>
      </c>
      <c r="B10377" s="4">
        <v>129</v>
      </c>
      <c r="C10377" s="4">
        <v>129.19999999999999</v>
      </c>
      <c r="D10377" s="4">
        <v>633</v>
      </c>
      <c r="E10377" s="4" t="s">
        <v>861</v>
      </c>
      <c r="F10377" s="12" t="s">
        <v>904</v>
      </c>
      <c r="G10377" s="4" t="s">
        <v>967</v>
      </c>
      <c r="H10377" s="52">
        <v>263.8587</v>
      </c>
      <c r="I10377" s="4"/>
      <c r="J10377" s="4" t="s">
        <v>1566</v>
      </c>
      <c r="K10377" s="4"/>
      <c r="L10377" s="4">
        <v>1</v>
      </c>
      <c r="M10377" s="4" t="s">
        <v>1567</v>
      </c>
      <c r="N10377" s="4" t="s">
        <v>1565</v>
      </c>
    </row>
    <row r="10378" spans="1:14" hidden="1" x14ac:dyDescent="0.3">
      <c r="A10378" s="4" t="s">
        <v>604</v>
      </c>
      <c r="B10378" s="4">
        <v>129</v>
      </c>
      <c r="C10378" s="4">
        <v>129.19999999999999</v>
      </c>
      <c r="D10378" s="4">
        <v>633</v>
      </c>
      <c r="E10378" s="4" t="s">
        <v>861</v>
      </c>
      <c r="F10378" s="12" t="s">
        <v>905</v>
      </c>
      <c r="G10378" s="4" t="s">
        <v>967</v>
      </c>
      <c r="H10378" s="52">
        <v>211.6848</v>
      </c>
      <c r="I10378" s="4"/>
      <c r="J10378" s="4" t="s">
        <v>1566</v>
      </c>
      <c r="K10378" s="4"/>
      <c r="L10378" s="4">
        <v>1</v>
      </c>
      <c r="M10378" s="4" t="s">
        <v>1567</v>
      </c>
      <c r="N10378" s="4" t="s">
        <v>1565</v>
      </c>
    </row>
    <row r="10379" spans="1:14" hidden="1" x14ac:dyDescent="0.3">
      <c r="A10379" s="4" t="s">
        <v>604</v>
      </c>
      <c r="B10379" s="4">
        <v>129</v>
      </c>
      <c r="C10379" s="4">
        <v>129.19999999999999</v>
      </c>
      <c r="D10379" s="4">
        <v>633</v>
      </c>
      <c r="E10379" s="4" t="s">
        <v>861</v>
      </c>
      <c r="F10379" s="12" t="s">
        <v>906</v>
      </c>
      <c r="G10379" s="4" t="s">
        <v>967</v>
      </c>
      <c r="H10379" s="52">
        <v>276.90219999999999</v>
      </c>
      <c r="I10379" s="4"/>
      <c r="J10379" s="4" t="s">
        <v>1566</v>
      </c>
      <c r="K10379" s="4"/>
      <c r="L10379" s="4">
        <v>1</v>
      </c>
      <c r="M10379" s="4" t="s">
        <v>1567</v>
      </c>
      <c r="N10379" s="4" t="s">
        <v>1565</v>
      </c>
    </row>
    <row r="10380" spans="1:14" hidden="1" x14ac:dyDescent="0.3">
      <c r="A10380" s="4" t="s">
        <v>604</v>
      </c>
      <c r="B10380" s="4">
        <v>129</v>
      </c>
      <c r="C10380" s="4">
        <v>129.19999999999999</v>
      </c>
      <c r="D10380" s="4">
        <v>633</v>
      </c>
      <c r="E10380" s="4" t="s">
        <v>861</v>
      </c>
      <c r="F10380" s="12" t="s">
        <v>903</v>
      </c>
      <c r="G10380" s="4" t="s">
        <v>967</v>
      </c>
      <c r="H10380" s="52">
        <v>252.44569999999999</v>
      </c>
      <c r="I10380" s="4"/>
      <c r="J10380" s="4" t="s">
        <v>1566</v>
      </c>
      <c r="K10380" s="4"/>
      <c r="L10380" s="4">
        <v>1</v>
      </c>
      <c r="M10380" s="4" t="s">
        <v>1567</v>
      </c>
      <c r="N10380" s="4" t="s">
        <v>1565</v>
      </c>
    </row>
    <row r="10381" spans="1:14" hidden="1" x14ac:dyDescent="0.3">
      <c r="A10381" s="4" t="s">
        <v>604</v>
      </c>
      <c r="B10381" s="4">
        <v>129</v>
      </c>
      <c r="C10381" s="4">
        <v>129.19999999999999</v>
      </c>
      <c r="D10381" s="4">
        <v>633</v>
      </c>
      <c r="E10381" s="4" t="s">
        <v>861</v>
      </c>
      <c r="F10381" s="12" t="s">
        <v>922</v>
      </c>
      <c r="G10381" s="4" t="s">
        <v>1760</v>
      </c>
      <c r="H10381" s="52">
        <v>8.3719199999999994</v>
      </c>
      <c r="I10381" s="4"/>
      <c r="J10381" s="4" t="s">
        <v>1225</v>
      </c>
      <c r="K10381" s="4"/>
      <c r="L10381" s="4">
        <v>1</v>
      </c>
      <c r="M10381" s="4" t="s">
        <v>1567</v>
      </c>
      <c r="N10381" s="4" t="s">
        <v>1565</v>
      </c>
    </row>
    <row r="10382" spans="1:14" hidden="1" x14ac:dyDescent="0.3">
      <c r="A10382" s="4" t="s">
        <v>604</v>
      </c>
      <c r="B10382" s="4">
        <v>129</v>
      </c>
      <c r="C10382" s="4">
        <v>129.19999999999999</v>
      </c>
      <c r="D10382" s="4">
        <v>633</v>
      </c>
      <c r="E10382" s="4" t="s">
        <v>861</v>
      </c>
      <c r="F10382" s="12" t="s">
        <v>904</v>
      </c>
      <c r="G10382" s="4" t="s">
        <v>1760</v>
      </c>
      <c r="H10382" s="52">
        <v>9.5804880000000008</v>
      </c>
      <c r="I10382" s="4"/>
      <c r="J10382" s="4" t="s">
        <v>1225</v>
      </c>
      <c r="K10382" s="4"/>
      <c r="L10382" s="4">
        <v>1</v>
      </c>
      <c r="M10382" s="4" t="s">
        <v>1567</v>
      </c>
      <c r="N10382" s="4" t="s">
        <v>1565</v>
      </c>
    </row>
    <row r="10383" spans="1:14" hidden="1" x14ac:dyDescent="0.3">
      <c r="A10383" s="4" t="s">
        <v>604</v>
      </c>
      <c r="B10383" s="4">
        <v>129</v>
      </c>
      <c r="C10383" s="4">
        <v>129.19999999999999</v>
      </c>
      <c r="D10383" s="4">
        <v>633</v>
      </c>
      <c r="E10383" s="4" t="s">
        <v>861</v>
      </c>
      <c r="F10383" s="12" t="s">
        <v>905</v>
      </c>
      <c r="G10383" s="4" t="s">
        <v>1760</v>
      </c>
      <c r="H10383" s="52">
        <v>10.10885</v>
      </c>
      <c r="I10383" s="4"/>
      <c r="J10383" s="4" t="s">
        <v>1225</v>
      </c>
      <c r="K10383" s="4"/>
      <c r="L10383" s="4">
        <v>1</v>
      </c>
      <c r="M10383" s="4" t="s">
        <v>1567</v>
      </c>
      <c r="N10383" s="4" t="s">
        <v>1565</v>
      </c>
    </row>
    <row r="10384" spans="1:14" hidden="1" x14ac:dyDescent="0.3">
      <c r="A10384" s="4" t="s">
        <v>604</v>
      </c>
      <c r="B10384" s="4">
        <v>129</v>
      </c>
      <c r="C10384" s="4">
        <v>129.19999999999999</v>
      </c>
      <c r="D10384" s="4">
        <v>633</v>
      </c>
      <c r="E10384" s="4" t="s">
        <v>861</v>
      </c>
      <c r="F10384" s="12" t="s">
        <v>906</v>
      </c>
      <c r="G10384" s="4" t="s">
        <v>1760</v>
      </c>
      <c r="H10384" s="52">
        <v>7.96143</v>
      </c>
      <c r="I10384" s="4"/>
      <c r="J10384" s="4" t="s">
        <v>1225</v>
      </c>
      <c r="K10384" s="4"/>
      <c r="L10384" s="4">
        <v>1</v>
      </c>
      <c r="M10384" s="4" t="s">
        <v>1567</v>
      </c>
      <c r="N10384" s="4" t="s">
        <v>1565</v>
      </c>
    </row>
    <row r="10385" spans="1:14" hidden="1" x14ac:dyDescent="0.3">
      <c r="A10385" s="4" t="s">
        <v>604</v>
      </c>
      <c r="B10385" s="4">
        <v>129</v>
      </c>
      <c r="C10385" s="4">
        <v>129.19999999999999</v>
      </c>
      <c r="D10385" s="4">
        <v>633</v>
      </c>
      <c r="E10385" s="4" t="s">
        <v>861</v>
      </c>
      <c r="F10385" s="12" t="s">
        <v>903</v>
      </c>
      <c r="G10385" s="4" t="s">
        <v>1760</v>
      </c>
      <c r="H10385" s="52">
        <v>8.9704949999999997</v>
      </c>
      <c r="I10385" s="4"/>
      <c r="J10385" s="4" t="s">
        <v>1225</v>
      </c>
      <c r="K10385" s="4"/>
      <c r="L10385" s="4">
        <v>1</v>
      </c>
      <c r="M10385" s="4" t="s">
        <v>1567</v>
      </c>
      <c r="N10385" s="4" t="s">
        <v>1565</v>
      </c>
    </row>
    <row r="10386" spans="1:14" hidden="1" x14ac:dyDescent="0.3">
      <c r="A10386" s="4" t="s">
        <v>604</v>
      </c>
      <c r="B10386" s="4">
        <v>129</v>
      </c>
      <c r="C10386" s="4">
        <v>129.19999999999999</v>
      </c>
      <c r="D10386" s="4">
        <v>633</v>
      </c>
      <c r="E10386" s="4" t="s">
        <v>861</v>
      </c>
      <c r="F10386" s="12" t="s">
        <v>922</v>
      </c>
      <c r="G10386" s="4" t="s">
        <v>1131</v>
      </c>
      <c r="H10386" s="52">
        <v>4.3673250000000001</v>
      </c>
      <c r="I10386" s="4">
        <v>0.84919500000000003</v>
      </c>
      <c r="J10386" s="4" t="s">
        <v>1566</v>
      </c>
      <c r="K10386" s="4" t="s">
        <v>881</v>
      </c>
      <c r="L10386" s="4">
        <v>1</v>
      </c>
      <c r="M10386" s="4" t="s">
        <v>1787</v>
      </c>
      <c r="N10386" s="4"/>
    </row>
    <row r="10387" spans="1:14" hidden="1" x14ac:dyDescent="0.3">
      <c r="A10387" s="4" t="s">
        <v>604</v>
      </c>
      <c r="B10387" s="4">
        <v>129</v>
      </c>
      <c r="C10387" s="4">
        <v>129.19999999999999</v>
      </c>
      <c r="D10387" s="4">
        <v>633</v>
      </c>
      <c r="E10387" s="4" t="s">
        <v>861</v>
      </c>
      <c r="F10387" s="12" t="s">
        <v>904</v>
      </c>
      <c r="G10387" s="4" t="s">
        <v>1131</v>
      </c>
      <c r="H10387" s="52">
        <v>4.1732329999999997</v>
      </c>
      <c r="I10387" s="4">
        <v>0.24394399999999999</v>
      </c>
      <c r="J10387" s="4" t="s">
        <v>1566</v>
      </c>
      <c r="K10387" s="4" t="s">
        <v>881</v>
      </c>
      <c r="L10387" s="4">
        <v>1</v>
      </c>
      <c r="M10387" s="4" t="s">
        <v>1787</v>
      </c>
      <c r="N10387" s="4"/>
    </row>
    <row r="10388" spans="1:14" hidden="1" x14ac:dyDescent="0.3">
      <c r="A10388" s="4" t="s">
        <v>604</v>
      </c>
      <c r="B10388" s="4">
        <v>129</v>
      </c>
      <c r="C10388" s="4">
        <v>129.19999999999999</v>
      </c>
      <c r="D10388" s="4">
        <v>633</v>
      </c>
      <c r="E10388" s="4" t="s">
        <v>861</v>
      </c>
      <c r="F10388" s="12" t="s">
        <v>905</v>
      </c>
      <c r="G10388" s="4" t="s">
        <v>1131</v>
      </c>
      <c r="H10388" s="52">
        <v>4.2669220000000001</v>
      </c>
      <c r="I10388" s="4">
        <v>1.0027349999999999</v>
      </c>
      <c r="J10388" s="4" t="s">
        <v>1566</v>
      </c>
      <c r="K10388" s="4" t="s">
        <v>881</v>
      </c>
      <c r="L10388" s="4">
        <v>1</v>
      </c>
      <c r="M10388" s="4" t="s">
        <v>1787</v>
      </c>
      <c r="N10388" s="4"/>
    </row>
    <row r="10389" spans="1:14" hidden="1" x14ac:dyDescent="0.3">
      <c r="A10389" s="4" t="s">
        <v>604</v>
      </c>
      <c r="B10389" s="4">
        <v>129</v>
      </c>
      <c r="C10389" s="4">
        <v>129.19999999999999</v>
      </c>
      <c r="D10389" s="4">
        <v>633</v>
      </c>
      <c r="E10389" s="4" t="s">
        <v>861</v>
      </c>
      <c r="F10389" s="12" t="s">
        <v>906</v>
      </c>
      <c r="G10389" s="4" t="s">
        <v>1131</v>
      </c>
      <c r="H10389" s="52">
        <v>4.8024849999999999</v>
      </c>
      <c r="I10389" s="4">
        <v>1.3168850000000001</v>
      </c>
      <c r="J10389" s="4" t="s">
        <v>1566</v>
      </c>
      <c r="K10389" s="4" t="s">
        <v>881</v>
      </c>
      <c r="L10389" s="4">
        <v>1</v>
      </c>
      <c r="M10389" s="4" t="s">
        <v>1787</v>
      </c>
      <c r="N10389" s="4"/>
    </row>
    <row r="10390" spans="1:14" hidden="1" x14ac:dyDescent="0.3">
      <c r="A10390" s="4" t="s">
        <v>604</v>
      </c>
      <c r="B10390" s="4">
        <v>129</v>
      </c>
      <c r="C10390" s="4">
        <v>129.19999999999999</v>
      </c>
      <c r="D10390" s="4">
        <v>633</v>
      </c>
      <c r="E10390" s="4" t="s">
        <v>861</v>
      </c>
      <c r="F10390" s="12" t="s">
        <v>903</v>
      </c>
      <c r="G10390" s="4" t="s">
        <v>1131</v>
      </c>
      <c r="H10390" s="52">
        <v>6.8901009999999996</v>
      </c>
      <c r="I10390" s="4">
        <v>1.5357479999999999</v>
      </c>
      <c r="J10390" s="4" t="s">
        <v>1566</v>
      </c>
      <c r="K10390" s="4" t="s">
        <v>881</v>
      </c>
      <c r="L10390" s="4">
        <v>1</v>
      </c>
      <c r="M10390" s="4" t="s">
        <v>1787</v>
      </c>
      <c r="N10390" s="4"/>
    </row>
    <row r="10391" spans="1:14" hidden="1" x14ac:dyDescent="0.3">
      <c r="A10391" s="4" t="s">
        <v>604</v>
      </c>
      <c r="B10391" s="4">
        <v>129</v>
      </c>
      <c r="C10391" s="4">
        <v>129.19999999999999</v>
      </c>
      <c r="D10391" s="4">
        <v>633</v>
      </c>
      <c r="E10391" s="4" t="s">
        <v>861</v>
      </c>
      <c r="F10391" s="12" t="s">
        <v>922</v>
      </c>
      <c r="G10391" s="4" t="s">
        <v>1557</v>
      </c>
      <c r="H10391" s="52">
        <v>2.4753090000000002</v>
      </c>
      <c r="I10391" s="4"/>
      <c r="J10391" s="4" t="s">
        <v>1566</v>
      </c>
      <c r="K10391" s="4"/>
      <c r="L10391" s="4">
        <v>1</v>
      </c>
      <c r="M10391" s="4" t="s">
        <v>1567</v>
      </c>
      <c r="N10391" s="4" t="s">
        <v>1565</v>
      </c>
    </row>
    <row r="10392" spans="1:14" hidden="1" x14ac:dyDescent="0.3">
      <c r="A10392" s="4" t="s">
        <v>604</v>
      </c>
      <c r="B10392" s="4">
        <v>129</v>
      </c>
      <c r="C10392" s="4">
        <v>129.19999999999999</v>
      </c>
      <c r="D10392" s="4">
        <v>633</v>
      </c>
      <c r="E10392" s="4" t="s">
        <v>861</v>
      </c>
      <c r="F10392" s="12" t="s">
        <v>904</v>
      </c>
      <c r="G10392" s="4" t="s">
        <v>1557</v>
      </c>
      <c r="H10392" s="52">
        <v>2.3950619999999998</v>
      </c>
      <c r="I10392" s="4"/>
      <c r="J10392" s="4" t="s">
        <v>1566</v>
      </c>
      <c r="K10392" s="4"/>
      <c r="L10392" s="4">
        <v>1</v>
      </c>
      <c r="M10392" s="4" t="s">
        <v>1567</v>
      </c>
      <c r="N10392" s="4" t="s">
        <v>1565</v>
      </c>
    </row>
    <row r="10393" spans="1:14" hidden="1" x14ac:dyDescent="0.3">
      <c r="A10393" s="4" t="s">
        <v>604</v>
      </c>
      <c r="B10393" s="4">
        <v>129</v>
      </c>
      <c r="C10393" s="4">
        <v>129.19999999999999</v>
      </c>
      <c r="D10393" s="4">
        <v>633</v>
      </c>
      <c r="E10393" s="4" t="s">
        <v>861</v>
      </c>
      <c r="F10393" s="12" t="s">
        <v>905</v>
      </c>
      <c r="G10393" s="4" t="s">
        <v>1557</v>
      </c>
      <c r="H10393" s="52">
        <v>2.080247</v>
      </c>
      <c r="I10393" s="4"/>
      <c r="J10393" s="4" t="s">
        <v>1566</v>
      </c>
      <c r="K10393" s="4"/>
      <c r="L10393" s="4">
        <v>1</v>
      </c>
      <c r="M10393" s="4" t="s">
        <v>1567</v>
      </c>
      <c r="N10393" s="4" t="s">
        <v>1565</v>
      </c>
    </row>
    <row r="10394" spans="1:14" hidden="1" x14ac:dyDescent="0.3">
      <c r="A10394" s="4" t="s">
        <v>604</v>
      </c>
      <c r="B10394" s="4">
        <v>129</v>
      </c>
      <c r="C10394" s="4">
        <v>129.19999999999999</v>
      </c>
      <c r="D10394" s="4">
        <v>633</v>
      </c>
      <c r="E10394" s="4" t="s">
        <v>861</v>
      </c>
      <c r="F10394" s="12" t="s">
        <v>906</v>
      </c>
      <c r="G10394" s="4" t="s">
        <v>1557</v>
      </c>
      <c r="H10394" s="52">
        <v>1.8456790000000001</v>
      </c>
      <c r="I10394" s="4"/>
      <c r="J10394" s="4" t="s">
        <v>1566</v>
      </c>
      <c r="K10394" s="4"/>
      <c r="L10394" s="4">
        <v>1</v>
      </c>
      <c r="M10394" s="4" t="s">
        <v>1567</v>
      </c>
      <c r="N10394" s="4" t="s">
        <v>1565</v>
      </c>
    </row>
    <row r="10395" spans="1:14" hidden="1" x14ac:dyDescent="0.3">
      <c r="A10395" s="4" t="s">
        <v>604</v>
      </c>
      <c r="B10395" s="4">
        <v>129</v>
      </c>
      <c r="C10395" s="4">
        <v>129.19999999999999</v>
      </c>
      <c r="D10395" s="4">
        <v>633</v>
      </c>
      <c r="E10395" s="4" t="s">
        <v>861</v>
      </c>
      <c r="F10395" s="12" t="s">
        <v>903</v>
      </c>
      <c r="G10395" s="4" t="s">
        <v>1557</v>
      </c>
      <c r="H10395" s="52">
        <v>2.7345679999999999</v>
      </c>
      <c r="I10395" s="4"/>
      <c r="J10395" s="4" t="s">
        <v>1566</v>
      </c>
      <c r="K10395" s="4"/>
      <c r="L10395" s="4">
        <v>1</v>
      </c>
      <c r="M10395" s="4" t="s">
        <v>1567</v>
      </c>
      <c r="N10395" s="4" t="s">
        <v>1565</v>
      </c>
    </row>
    <row r="10396" spans="1:14" hidden="1" x14ac:dyDescent="0.3">
      <c r="A10396" s="4" t="s">
        <v>604</v>
      </c>
      <c r="B10396" s="4">
        <v>129</v>
      </c>
      <c r="C10396" s="4">
        <v>129.19999999999999</v>
      </c>
      <c r="D10396" s="4">
        <v>633</v>
      </c>
      <c r="E10396" s="4" t="s">
        <v>861</v>
      </c>
      <c r="F10396" s="12" t="s">
        <v>922</v>
      </c>
      <c r="G10396" s="4" t="s">
        <v>1568</v>
      </c>
      <c r="H10396" s="52">
        <v>1.8920159999999999</v>
      </c>
      <c r="I10396" s="4"/>
      <c r="J10396" s="4" t="s">
        <v>1566</v>
      </c>
      <c r="K10396" s="4"/>
      <c r="L10396" s="4">
        <v>1</v>
      </c>
      <c r="M10396" s="4" t="s">
        <v>1567</v>
      </c>
      <c r="N10396" s="4" t="s">
        <v>1565</v>
      </c>
    </row>
    <row r="10397" spans="1:14" hidden="1" x14ac:dyDescent="0.3">
      <c r="A10397" s="4" t="s">
        <v>604</v>
      </c>
      <c r="B10397" s="4">
        <v>129</v>
      </c>
      <c r="C10397" s="4">
        <v>129.19999999999999</v>
      </c>
      <c r="D10397" s="4">
        <v>633</v>
      </c>
      <c r="E10397" s="4" t="s">
        <v>861</v>
      </c>
      <c r="F10397" s="12" t="s">
        <v>904</v>
      </c>
      <c r="G10397" s="4" t="s">
        <v>1568</v>
      </c>
      <c r="H10397" s="52">
        <v>1.7781709999999999</v>
      </c>
      <c r="I10397" s="4"/>
      <c r="J10397" s="4" t="s">
        <v>1566</v>
      </c>
      <c r="K10397" s="4"/>
      <c r="L10397" s="4">
        <v>1</v>
      </c>
      <c r="M10397" s="4" t="s">
        <v>1567</v>
      </c>
      <c r="N10397" s="4" t="s">
        <v>1565</v>
      </c>
    </row>
    <row r="10398" spans="1:14" hidden="1" x14ac:dyDescent="0.3">
      <c r="A10398" s="4" t="s">
        <v>604</v>
      </c>
      <c r="B10398" s="4">
        <v>129</v>
      </c>
      <c r="C10398" s="4">
        <v>129.19999999999999</v>
      </c>
      <c r="D10398" s="4">
        <v>633</v>
      </c>
      <c r="E10398" s="4" t="s">
        <v>861</v>
      </c>
      <c r="F10398" s="12" t="s">
        <v>905</v>
      </c>
      <c r="G10398" s="4" t="s">
        <v>1568</v>
      </c>
      <c r="H10398" s="52">
        <v>2.1866750000000001</v>
      </c>
      <c r="I10398" s="4"/>
      <c r="J10398" s="4" t="s">
        <v>1566</v>
      </c>
      <c r="K10398" s="4"/>
      <c r="L10398" s="4">
        <v>1</v>
      </c>
      <c r="M10398" s="4" t="s">
        <v>1567</v>
      </c>
      <c r="N10398" s="4" t="s">
        <v>1565</v>
      </c>
    </row>
    <row r="10399" spans="1:14" hidden="1" x14ac:dyDescent="0.3">
      <c r="A10399" s="4" t="s">
        <v>604</v>
      </c>
      <c r="B10399" s="4">
        <v>129</v>
      </c>
      <c r="C10399" s="4">
        <v>129.19999999999999</v>
      </c>
      <c r="D10399" s="4">
        <v>633</v>
      </c>
      <c r="E10399" s="4" t="s">
        <v>861</v>
      </c>
      <c r="F10399" s="12" t="s">
        <v>906</v>
      </c>
      <c r="G10399" s="4" t="s">
        <v>1568</v>
      </c>
      <c r="H10399" s="52">
        <v>2.9568059999999998</v>
      </c>
      <c r="I10399" s="4"/>
      <c r="J10399" s="4" t="s">
        <v>1566</v>
      </c>
      <c r="K10399" s="4"/>
      <c r="L10399" s="4">
        <v>1</v>
      </c>
      <c r="M10399" s="4" t="s">
        <v>1567</v>
      </c>
      <c r="N10399" s="4" t="s">
        <v>1565</v>
      </c>
    </row>
    <row r="10400" spans="1:14" hidden="1" x14ac:dyDescent="0.3">
      <c r="A10400" s="4" t="s">
        <v>604</v>
      </c>
      <c r="B10400" s="4">
        <v>129</v>
      </c>
      <c r="C10400" s="4">
        <v>129.19999999999999</v>
      </c>
      <c r="D10400" s="4">
        <v>633</v>
      </c>
      <c r="E10400" s="4" t="s">
        <v>861</v>
      </c>
      <c r="F10400" s="12" t="s">
        <v>903</v>
      </c>
      <c r="G10400" s="4" t="s">
        <v>1568</v>
      </c>
      <c r="H10400" s="52">
        <v>4.1555330000000001</v>
      </c>
      <c r="I10400" s="4"/>
      <c r="J10400" s="4" t="s">
        <v>1566</v>
      </c>
      <c r="K10400" s="4"/>
      <c r="L10400" s="4">
        <v>1</v>
      </c>
      <c r="M10400" s="4" t="s">
        <v>1567</v>
      </c>
      <c r="N10400" s="4" t="s">
        <v>1565</v>
      </c>
    </row>
    <row r="10401" spans="1:14" hidden="1" x14ac:dyDescent="0.3">
      <c r="A10401" s="4" t="s">
        <v>604</v>
      </c>
      <c r="B10401" s="4">
        <v>129</v>
      </c>
      <c r="C10401" s="4">
        <v>129.19999999999999</v>
      </c>
      <c r="D10401" s="4">
        <v>633</v>
      </c>
      <c r="E10401" s="4" t="s">
        <v>861</v>
      </c>
      <c r="F10401" s="12" t="s">
        <v>922</v>
      </c>
      <c r="G10401" s="4" t="s">
        <v>853</v>
      </c>
      <c r="H10401" s="52">
        <v>2.1075949999999999</v>
      </c>
      <c r="I10401" s="4">
        <v>0.84919500000000003</v>
      </c>
      <c r="J10401" s="4" t="s">
        <v>1566</v>
      </c>
      <c r="K10401" s="4" t="s">
        <v>881</v>
      </c>
      <c r="L10401" s="4">
        <v>1</v>
      </c>
      <c r="M10401" s="4" t="s">
        <v>1567</v>
      </c>
      <c r="N10401" s="4" t="s">
        <v>1565</v>
      </c>
    </row>
    <row r="10402" spans="1:14" hidden="1" x14ac:dyDescent="0.3">
      <c r="A10402" s="4" t="s">
        <v>604</v>
      </c>
      <c r="B10402" s="4">
        <v>129</v>
      </c>
      <c r="C10402" s="4">
        <v>129.19999999999999</v>
      </c>
      <c r="D10402" s="4">
        <v>633</v>
      </c>
      <c r="E10402" s="4" t="s">
        <v>861</v>
      </c>
      <c r="F10402" s="12" t="s">
        <v>904</v>
      </c>
      <c r="G10402" s="4" t="s">
        <v>853</v>
      </c>
      <c r="H10402" s="52">
        <v>2.6202529999999999</v>
      </c>
      <c r="I10402" s="4">
        <v>0.24394399999999999</v>
      </c>
      <c r="J10402" s="4" t="s">
        <v>1566</v>
      </c>
      <c r="K10402" s="4" t="s">
        <v>881</v>
      </c>
      <c r="L10402" s="4">
        <v>1</v>
      </c>
      <c r="M10402" s="4" t="s">
        <v>1567</v>
      </c>
      <c r="N10402" s="4" t="s">
        <v>1565</v>
      </c>
    </row>
    <row r="10403" spans="1:14" hidden="1" x14ac:dyDescent="0.3">
      <c r="A10403" s="4" t="s">
        <v>604</v>
      </c>
      <c r="B10403" s="4">
        <v>129</v>
      </c>
      <c r="C10403" s="4">
        <v>129.19999999999999</v>
      </c>
      <c r="D10403" s="4">
        <v>633</v>
      </c>
      <c r="E10403" s="4" t="s">
        <v>861</v>
      </c>
      <c r="F10403" s="12" t="s">
        <v>905</v>
      </c>
      <c r="G10403" s="4" t="s">
        <v>853</v>
      </c>
      <c r="H10403" s="52">
        <v>1.1392409999999999</v>
      </c>
      <c r="I10403" s="4">
        <v>1.0027349999999999</v>
      </c>
      <c r="J10403" s="4" t="s">
        <v>1566</v>
      </c>
      <c r="K10403" s="4" t="s">
        <v>881</v>
      </c>
      <c r="L10403" s="4">
        <v>1</v>
      </c>
      <c r="M10403" s="4" t="s">
        <v>1567</v>
      </c>
      <c r="N10403" s="4" t="s">
        <v>1565</v>
      </c>
    </row>
    <row r="10404" spans="1:14" hidden="1" x14ac:dyDescent="0.3">
      <c r="A10404" s="4" t="s">
        <v>604</v>
      </c>
      <c r="B10404" s="4">
        <v>129</v>
      </c>
      <c r="C10404" s="4">
        <v>129.19999999999999</v>
      </c>
      <c r="D10404" s="4">
        <v>633</v>
      </c>
      <c r="E10404" s="4" t="s">
        <v>861</v>
      </c>
      <c r="F10404" s="12" t="s">
        <v>906</v>
      </c>
      <c r="G10404" s="4" t="s">
        <v>853</v>
      </c>
      <c r="H10404" s="52">
        <v>0.54113900000000004</v>
      </c>
      <c r="I10404" s="4">
        <v>1.3168850000000001</v>
      </c>
      <c r="J10404" s="4" t="s">
        <v>1566</v>
      </c>
      <c r="K10404" s="4" t="s">
        <v>881</v>
      </c>
      <c r="L10404" s="4">
        <v>1</v>
      </c>
      <c r="M10404" s="4" t="s">
        <v>1567</v>
      </c>
      <c r="N10404" s="4" t="s">
        <v>1565</v>
      </c>
    </row>
    <row r="10405" spans="1:14" hidden="1" x14ac:dyDescent="0.3">
      <c r="A10405" s="4" t="s">
        <v>604</v>
      </c>
      <c r="B10405" s="4">
        <v>129</v>
      </c>
      <c r="C10405" s="4">
        <v>129.19999999999999</v>
      </c>
      <c r="D10405" s="4">
        <v>633</v>
      </c>
      <c r="E10405" s="4" t="s">
        <v>861</v>
      </c>
      <c r="F10405" s="12" t="s">
        <v>903</v>
      </c>
      <c r="G10405" s="4" t="s">
        <v>853</v>
      </c>
      <c r="H10405" s="52">
        <v>0.42721500000000001</v>
      </c>
      <c r="I10405" s="4">
        <v>1.5357479999999999</v>
      </c>
      <c r="J10405" s="4" t="s">
        <v>1566</v>
      </c>
      <c r="K10405" s="4" t="s">
        <v>881</v>
      </c>
      <c r="L10405" s="4">
        <v>1</v>
      </c>
      <c r="M10405" s="4" t="s">
        <v>1567</v>
      </c>
      <c r="N10405" s="4" t="s">
        <v>1565</v>
      </c>
    </row>
    <row r="10406" spans="1:14" hidden="1" x14ac:dyDescent="0.3">
      <c r="A10406" s="4" t="s">
        <v>604</v>
      </c>
      <c r="B10406" s="4">
        <v>129</v>
      </c>
      <c r="C10406" s="4">
        <v>129.19999999999999</v>
      </c>
      <c r="D10406" s="4">
        <v>634</v>
      </c>
      <c r="E10406" s="4" t="s">
        <v>861</v>
      </c>
      <c r="F10406" s="12" t="s">
        <v>922</v>
      </c>
      <c r="G10406" s="4" t="s">
        <v>1315</v>
      </c>
      <c r="H10406" s="52">
        <v>113.59309143266582</v>
      </c>
      <c r="I10406" s="4"/>
      <c r="J10406" s="4" t="s">
        <v>1343</v>
      </c>
      <c r="K10406" s="4"/>
      <c r="L10406" s="4">
        <v>1</v>
      </c>
      <c r="M10406" s="4" t="s">
        <v>1191</v>
      </c>
      <c r="N10406" s="4" t="s">
        <v>1565</v>
      </c>
    </row>
    <row r="10407" spans="1:14" hidden="1" x14ac:dyDescent="0.3">
      <c r="A10407" s="4" t="s">
        <v>604</v>
      </c>
      <c r="B10407" s="4">
        <v>129</v>
      </c>
      <c r="C10407" s="4">
        <v>129.19999999999999</v>
      </c>
      <c r="D10407" s="4">
        <v>634</v>
      </c>
      <c r="E10407" s="4" t="s">
        <v>861</v>
      </c>
      <c r="F10407" s="12" t="s">
        <v>904</v>
      </c>
      <c r="G10407" s="4" t="s">
        <v>1315</v>
      </c>
      <c r="H10407" s="52">
        <v>113.4306163900102</v>
      </c>
      <c r="I10407" s="4"/>
      <c r="J10407" s="4" t="s">
        <v>1343</v>
      </c>
      <c r="K10407" s="4"/>
      <c r="L10407" s="4">
        <v>1</v>
      </c>
      <c r="M10407" s="4" t="s">
        <v>1191</v>
      </c>
      <c r="N10407" s="4" t="s">
        <v>1565</v>
      </c>
    </row>
    <row r="10408" spans="1:14" hidden="1" x14ac:dyDescent="0.3">
      <c r="A10408" s="4" t="s">
        <v>604</v>
      </c>
      <c r="B10408" s="4">
        <v>129</v>
      </c>
      <c r="C10408" s="4">
        <v>129.19999999999999</v>
      </c>
      <c r="D10408" s="4">
        <v>634</v>
      </c>
      <c r="E10408" s="4" t="s">
        <v>861</v>
      </c>
      <c r="F10408" s="12" t="s">
        <v>905</v>
      </c>
      <c r="G10408" s="4" t="s">
        <v>1315</v>
      </c>
      <c r="H10408" s="52">
        <v>112.78303681901482</v>
      </c>
      <c r="I10408" s="4"/>
      <c r="J10408" s="4" t="s">
        <v>1343</v>
      </c>
      <c r="K10408" s="4"/>
      <c r="L10408" s="4">
        <v>1</v>
      </c>
      <c r="M10408" s="4" t="s">
        <v>1191</v>
      </c>
      <c r="N10408" s="4" t="s">
        <v>1565</v>
      </c>
    </row>
    <row r="10409" spans="1:14" hidden="1" x14ac:dyDescent="0.3">
      <c r="A10409" s="4" t="s">
        <v>604</v>
      </c>
      <c r="B10409" s="4">
        <v>129</v>
      </c>
      <c r="C10409" s="4">
        <v>129.19999999999999</v>
      </c>
      <c r="D10409" s="4">
        <v>634</v>
      </c>
      <c r="E10409" s="4" t="s">
        <v>861</v>
      </c>
      <c r="F10409" s="12" t="s">
        <v>906</v>
      </c>
      <c r="G10409" s="4" t="s">
        <v>1315</v>
      </c>
      <c r="H10409" s="52">
        <v>112.62179848120914</v>
      </c>
      <c r="I10409" s="4"/>
      <c r="J10409" s="4" t="s">
        <v>1343</v>
      </c>
      <c r="K10409" s="4"/>
      <c r="L10409" s="4">
        <v>1</v>
      </c>
      <c r="M10409" s="4" t="s">
        <v>1191</v>
      </c>
      <c r="N10409" s="4" t="s">
        <v>1565</v>
      </c>
    </row>
    <row r="10410" spans="1:14" hidden="1" x14ac:dyDescent="0.3">
      <c r="A10410" s="4" t="s">
        <v>604</v>
      </c>
      <c r="B10410" s="4">
        <v>129</v>
      </c>
      <c r="C10410" s="4">
        <v>129.19999999999999</v>
      </c>
      <c r="D10410" s="4">
        <v>634</v>
      </c>
      <c r="E10410" s="4" t="s">
        <v>861</v>
      </c>
      <c r="F10410" s="12" t="s">
        <v>903</v>
      </c>
      <c r="G10410" s="4" t="s">
        <v>1315</v>
      </c>
      <c r="H10410" s="52">
        <v>111.33954517550252</v>
      </c>
      <c r="I10410" s="4"/>
      <c r="J10410" s="4" t="s">
        <v>1343</v>
      </c>
      <c r="K10410" s="4"/>
      <c r="L10410" s="4">
        <v>1</v>
      </c>
      <c r="M10410" s="4" t="s">
        <v>1191</v>
      </c>
      <c r="N10410" s="4" t="s">
        <v>1565</v>
      </c>
    </row>
    <row r="10411" spans="1:14" hidden="1" x14ac:dyDescent="0.3">
      <c r="A10411" s="4" t="s">
        <v>604</v>
      </c>
      <c r="B10411" s="4">
        <v>129</v>
      </c>
      <c r="C10411" s="4">
        <v>129.19999999999999</v>
      </c>
      <c r="D10411" s="4">
        <v>634</v>
      </c>
      <c r="E10411" s="4" t="s">
        <v>861</v>
      </c>
      <c r="F10411" s="12" t="s">
        <v>922</v>
      </c>
      <c r="G10411" s="4" t="s">
        <v>1759</v>
      </c>
      <c r="H10411" s="52">
        <v>3768.489</v>
      </c>
      <c r="I10411" s="4"/>
      <c r="J10411" s="4" t="s">
        <v>1566</v>
      </c>
      <c r="K10411" s="4"/>
      <c r="L10411" s="4">
        <v>1</v>
      </c>
      <c r="M10411" s="4" t="s">
        <v>1567</v>
      </c>
      <c r="N10411" s="4" t="s">
        <v>1565</v>
      </c>
    </row>
    <row r="10412" spans="1:14" hidden="1" x14ac:dyDescent="0.3">
      <c r="A10412" s="4" t="s">
        <v>604</v>
      </c>
      <c r="B10412" s="4">
        <v>129</v>
      </c>
      <c r="C10412" s="4">
        <v>129.19999999999999</v>
      </c>
      <c r="D10412" s="4">
        <v>634</v>
      </c>
      <c r="E10412" s="4" t="s">
        <v>861</v>
      </c>
      <c r="F10412" s="12" t="s">
        <v>904</v>
      </c>
      <c r="G10412" s="4" t="s">
        <v>1759</v>
      </c>
      <c r="H10412" s="52">
        <v>3647.91</v>
      </c>
      <c r="I10412" s="4"/>
      <c r="J10412" s="4" t="s">
        <v>1566</v>
      </c>
      <c r="K10412" s="4"/>
      <c r="L10412" s="4">
        <v>1</v>
      </c>
      <c r="M10412" s="4" t="s">
        <v>1567</v>
      </c>
      <c r="N10412" s="4" t="s">
        <v>1565</v>
      </c>
    </row>
    <row r="10413" spans="1:14" hidden="1" x14ac:dyDescent="0.3">
      <c r="A10413" s="4" t="s">
        <v>604</v>
      </c>
      <c r="B10413" s="4">
        <v>129</v>
      </c>
      <c r="C10413" s="4">
        <v>129.19999999999999</v>
      </c>
      <c r="D10413" s="4">
        <v>634</v>
      </c>
      <c r="E10413" s="4" t="s">
        <v>861</v>
      </c>
      <c r="F10413" s="12" t="s">
        <v>905</v>
      </c>
      <c r="G10413" s="4" t="s">
        <v>1759</v>
      </c>
      <c r="H10413" s="52">
        <v>3479.1</v>
      </c>
      <c r="I10413" s="4"/>
      <c r="J10413" s="4" t="s">
        <v>1566</v>
      </c>
      <c r="K10413" s="4"/>
      <c r="L10413" s="4">
        <v>1</v>
      </c>
      <c r="M10413" s="4" t="s">
        <v>1567</v>
      </c>
      <c r="N10413" s="4" t="s">
        <v>1565</v>
      </c>
    </row>
    <row r="10414" spans="1:14" hidden="1" x14ac:dyDescent="0.3">
      <c r="A10414" s="4" t="s">
        <v>604</v>
      </c>
      <c r="B10414" s="4">
        <v>129</v>
      </c>
      <c r="C10414" s="4">
        <v>129.19999999999999</v>
      </c>
      <c r="D10414" s="4">
        <v>634</v>
      </c>
      <c r="E10414" s="4" t="s">
        <v>861</v>
      </c>
      <c r="F10414" s="12" t="s">
        <v>906</v>
      </c>
      <c r="G10414" s="4" t="s">
        <v>1759</v>
      </c>
      <c r="H10414" s="52">
        <v>3760.45</v>
      </c>
      <c r="I10414" s="4"/>
      <c r="J10414" s="4" t="s">
        <v>1566</v>
      </c>
      <c r="K10414" s="4"/>
      <c r="L10414" s="4">
        <v>1</v>
      </c>
      <c r="M10414" s="4" t="s">
        <v>1567</v>
      </c>
      <c r="N10414" s="4" t="s">
        <v>1565</v>
      </c>
    </row>
    <row r="10415" spans="1:14" hidden="1" x14ac:dyDescent="0.3">
      <c r="A10415" s="4" t="s">
        <v>604</v>
      </c>
      <c r="B10415" s="4">
        <v>129</v>
      </c>
      <c r="C10415" s="4">
        <v>129.19999999999999</v>
      </c>
      <c r="D10415" s="4">
        <v>634</v>
      </c>
      <c r="E10415" s="4" t="s">
        <v>861</v>
      </c>
      <c r="F10415" s="12" t="s">
        <v>903</v>
      </c>
      <c r="G10415" s="4" t="s">
        <v>1759</v>
      </c>
      <c r="H10415" s="52">
        <v>4234.7269999999999</v>
      </c>
      <c r="I10415" s="4"/>
      <c r="J10415" s="4" t="s">
        <v>1566</v>
      </c>
      <c r="K10415" s="4"/>
      <c r="L10415" s="4">
        <v>1</v>
      </c>
      <c r="M10415" s="4" t="s">
        <v>1567</v>
      </c>
      <c r="N10415" s="4" t="s">
        <v>1565</v>
      </c>
    </row>
    <row r="10416" spans="1:14" hidden="1" x14ac:dyDescent="0.3">
      <c r="A10416" s="4" t="s">
        <v>604</v>
      </c>
      <c r="B10416" s="4">
        <v>129</v>
      </c>
      <c r="C10416" s="4">
        <v>129.19999999999999</v>
      </c>
      <c r="D10416" s="4">
        <v>634</v>
      </c>
      <c r="E10416" s="4" t="s">
        <v>861</v>
      </c>
      <c r="F10416" s="12" t="s">
        <v>922</v>
      </c>
      <c r="G10416" s="4" t="s">
        <v>967</v>
      </c>
      <c r="H10416" s="52">
        <v>462.77170000000001</v>
      </c>
      <c r="I10416" s="4"/>
      <c r="J10416" s="4" t="s">
        <v>1566</v>
      </c>
      <c r="K10416" s="4"/>
      <c r="L10416" s="4">
        <v>1</v>
      </c>
      <c r="M10416" s="4" t="s">
        <v>1567</v>
      </c>
      <c r="N10416" s="4" t="s">
        <v>1565</v>
      </c>
    </row>
    <row r="10417" spans="1:14" hidden="1" x14ac:dyDescent="0.3">
      <c r="A10417" s="4" t="s">
        <v>604</v>
      </c>
      <c r="B10417" s="4">
        <v>129</v>
      </c>
      <c r="C10417" s="4">
        <v>129.19999999999999</v>
      </c>
      <c r="D10417" s="4">
        <v>634</v>
      </c>
      <c r="E10417" s="4" t="s">
        <v>861</v>
      </c>
      <c r="F10417" s="12" t="s">
        <v>904</v>
      </c>
      <c r="G10417" s="4" t="s">
        <v>967</v>
      </c>
      <c r="H10417" s="52">
        <v>501.08699999999999</v>
      </c>
      <c r="I10417" s="4"/>
      <c r="J10417" s="4" t="s">
        <v>1566</v>
      </c>
      <c r="K10417" s="4"/>
      <c r="L10417" s="4">
        <v>1</v>
      </c>
      <c r="M10417" s="4" t="s">
        <v>1567</v>
      </c>
      <c r="N10417" s="4" t="s">
        <v>1565</v>
      </c>
    </row>
    <row r="10418" spans="1:14" hidden="1" x14ac:dyDescent="0.3">
      <c r="A10418" s="4" t="s">
        <v>604</v>
      </c>
      <c r="B10418" s="4">
        <v>129</v>
      </c>
      <c r="C10418" s="4">
        <v>129.19999999999999</v>
      </c>
      <c r="D10418" s="4">
        <v>634</v>
      </c>
      <c r="E10418" s="4" t="s">
        <v>861</v>
      </c>
      <c r="F10418" s="12" t="s">
        <v>905</v>
      </c>
      <c r="G10418" s="4" t="s">
        <v>967</v>
      </c>
      <c r="H10418" s="52">
        <v>454.61959999999999</v>
      </c>
      <c r="I10418" s="4"/>
      <c r="J10418" s="4" t="s">
        <v>1566</v>
      </c>
      <c r="K10418" s="4"/>
      <c r="L10418" s="4">
        <v>1</v>
      </c>
      <c r="M10418" s="4" t="s">
        <v>1567</v>
      </c>
      <c r="N10418" s="4" t="s">
        <v>1565</v>
      </c>
    </row>
    <row r="10419" spans="1:14" hidden="1" x14ac:dyDescent="0.3">
      <c r="A10419" s="4" t="s">
        <v>604</v>
      </c>
      <c r="B10419" s="4">
        <v>129</v>
      </c>
      <c r="C10419" s="4">
        <v>129.19999999999999</v>
      </c>
      <c r="D10419" s="4">
        <v>634</v>
      </c>
      <c r="E10419" s="4" t="s">
        <v>861</v>
      </c>
      <c r="F10419" s="12" t="s">
        <v>906</v>
      </c>
      <c r="G10419" s="4" t="s">
        <v>967</v>
      </c>
      <c r="H10419" s="52">
        <v>501.90219999999999</v>
      </c>
      <c r="I10419" s="4"/>
      <c r="J10419" s="4" t="s">
        <v>1566</v>
      </c>
      <c r="K10419" s="4"/>
      <c r="L10419" s="4">
        <v>1</v>
      </c>
      <c r="M10419" s="4" t="s">
        <v>1567</v>
      </c>
      <c r="N10419" s="4" t="s">
        <v>1565</v>
      </c>
    </row>
    <row r="10420" spans="1:14" hidden="1" x14ac:dyDescent="0.3">
      <c r="A10420" s="4" t="s">
        <v>604</v>
      </c>
      <c r="B10420" s="4">
        <v>129</v>
      </c>
      <c r="C10420" s="4">
        <v>129.19999999999999</v>
      </c>
      <c r="D10420" s="4">
        <v>634</v>
      </c>
      <c r="E10420" s="4" t="s">
        <v>861</v>
      </c>
      <c r="F10420" s="12" t="s">
        <v>903</v>
      </c>
      <c r="G10420" s="4" t="s">
        <v>967</v>
      </c>
      <c r="H10420" s="52">
        <v>526.3587</v>
      </c>
      <c r="I10420" s="4"/>
      <c r="J10420" s="4" t="s">
        <v>1566</v>
      </c>
      <c r="K10420" s="4"/>
      <c r="L10420" s="4">
        <v>1</v>
      </c>
      <c r="M10420" s="4" t="s">
        <v>1567</v>
      </c>
      <c r="N10420" s="4" t="s">
        <v>1565</v>
      </c>
    </row>
    <row r="10421" spans="1:14" hidden="1" x14ac:dyDescent="0.3">
      <c r="A10421" s="4" t="s">
        <v>604</v>
      </c>
      <c r="B10421" s="4">
        <v>129</v>
      </c>
      <c r="C10421" s="4">
        <v>129.19999999999999</v>
      </c>
      <c r="D10421" s="4">
        <v>634</v>
      </c>
      <c r="E10421" s="4" t="s">
        <v>861</v>
      </c>
      <c r="F10421" s="12" t="s">
        <v>922</v>
      </c>
      <c r="G10421" s="4" t="s">
        <v>1760</v>
      </c>
      <c r="H10421" s="52">
        <v>9.4870920000000005</v>
      </c>
      <c r="I10421" s="4"/>
      <c r="J10421" s="4" t="s">
        <v>1225</v>
      </c>
      <c r="K10421" s="4"/>
      <c r="L10421" s="4">
        <v>1</v>
      </c>
      <c r="M10421" s="4" t="s">
        <v>1567</v>
      </c>
      <c r="N10421" s="4" t="s">
        <v>1565</v>
      </c>
    </row>
    <row r="10422" spans="1:14" hidden="1" x14ac:dyDescent="0.3">
      <c r="A10422" s="4" t="s">
        <v>604</v>
      </c>
      <c r="B10422" s="4">
        <v>129</v>
      </c>
      <c r="C10422" s="4">
        <v>129.19999999999999</v>
      </c>
      <c r="D10422" s="4">
        <v>634</v>
      </c>
      <c r="E10422" s="4" t="s">
        <v>861</v>
      </c>
      <c r="F10422" s="12" t="s">
        <v>904</v>
      </c>
      <c r="G10422" s="4" t="s">
        <v>1760</v>
      </c>
      <c r="H10422" s="52">
        <v>8.5006920000000008</v>
      </c>
      <c r="I10422" s="4"/>
      <c r="J10422" s="4" t="s">
        <v>1225</v>
      </c>
      <c r="K10422" s="4"/>
      <c r="L10422" s="4">
        <v>1</v>
      </c>
      <c r="M10422" s="4" t="s">
        <v>1567</v>
      </c>
      <c r="N10422" s="4" t="s">
        <v>1565</v>
      </c>
    </row>
    <row r="10423" spans="1:14" hidden="1" x14ac:dyDescent="0.3">
      <c r="A10423" s="4" t="s">
        <v>604</v>
      </c>
      <c r="B10423" s="4">
        <v>129</v>
      </c>
      <c r="C10423" s="4">
        <v>129.19999999999999</v>
      </c>
      <c r="D10423" s="4">
        <v>634</v>
      </c>
      <c r="E10423" s="4" t="s">
        <v>861</v>
      </c>
      <c r="F10423" s="12" t="s">
        <v>905</v>
      </c>
      <c r="G10423" s="4" t="s">
        <v>1760</v>
      </c>
      <c r="H10423" s="52">
        <v>8.9746310000000005</v>
      </c>
      <c r="I10423" s="4"/>
      <c r="J10423" s="4" t="s">
        <v>1225</v>
      </c>
      <c r="K10423" s="4"/>
      <c r="L10423" s="4">
        <v>1</v>
      </c>
      <c r="M10423" s="4" t="s">
        <v>1567</v>
      </c>
      <c r="N10423" s="4" t="s">
        <v>1565</v>
      </c>
    </row>
    <row r="10424" spans="1:14" hidden="1" x14ac:dyDescent="0.3">
      <c r="A10424" s="4" t="s">
        <v>604</v>
      </c>
      <c r="B10424" s="4">
        <v>129</v>
      </c>
      <c r="C10424" s="4">
        <v>129.19999999999999</v>
      </c>
      <c r="D10424" s="4">
        <v>634</v>
      </c>
      <c r="E10424" s="4" t="s">
        <v>861</v>
      </c>
      <c r="F10424" s="12" t="s">
        <v>906</v>
      </c>
      <c r="G10424" s="4" t="s">
        <v>1760</v>
      </c>
      <c r="H10424" s="52">
        <v>8.7319739999999992</v>
      </c>
      <c r="I10424" s="4"/>
      <c r="J10424" s="4" t="s">
        <v>1225</v>
      </c>
      <c r="K10424" s="4"/>
      <c r="L10424" s="4">
        <v>1</v>
      </c>
      <c r="M10424" s="4" t="s">
        <v>1567</v>
      </c>
      <c r="N10424" s="4" t="s">
        <v>1565</v>
      </c>
    </row>
    <row r="10425" spans="1:14" hidden="1" x14ac:dyDescent="0.3">
      <c r="A10425" s="4" t="s">
        <v>604</v>
      </c>
      <c r="B10425" s="4">
        <v>129</v>
      </c>
      <c r="C10425" s="4">
        <v>129.19999999999999</v>
      </c>
      <c r="D10425" s="4">
        <v>634</v>
      </c>
      <c r="E10425" s="4" t="s">
        <v>861</v>
      </c>
      <c r="F10425" s="12" t="s">
        <v>903</v>
      </c>
      <c r="G10425" s="4" t="s">
        <v>1760</v>
      </c>
      <c r="H10425" s="52">
        <v>9.3963889999999992</v>
      </c>
      <c r="I10425" s="4"/>
      <c r="J10425" s="4" t="s">
        <v>1225</v>
      </c>
      <c r="K10425" s="4"/>
      <c r="L10425" s="4">
        <v>1</v>
      </c>
      <c r="M10425" s="4" t="s">
        <v>1567</v>
      </c>
      <c r="N10425" s="4" t="s">
        <v>1565</v>
      </c>
    </row>
    <row r="10426" spans="1:14" hidden="1" x14ac:dyDescent="0.3">
      <c r="A10426" s="4" t="s">
        <v>604</v>
      </c>
      <c r="B10426" s="4">
        <v>129</v>
      </c>
      <c r="C10426" s="4">
        <v>129.19999999999999</v>
      </c>
      <c r="D10426" s="4">
        <v>634</v>
      </c>
      <c r="E10426" s="4" t="s">
        <v>861</v>
      </c>
      <c r="F10426" s="12" t="s">
        <v>922</v>
      </c>
      <c r="G10426" s="4" t="s">
        <v>1131</v>
      </c>
      <c r="H10426" s="52">
        <v>4.6109799999999996</v>
      </c>
      <c r="I10426" s="4"/>
      <c r="J10426" s="4" t="s">
        <v>1566</v>
      </c>
      <c r="K10426" s="4"/>
      <c r="L10426" s="4">
        <v>1</v>
      </c>
      <c r="M10426" s="4" t="s">
        <v>1787</v>
      </c>
      <c r="N10426" s="4" t="s">
        <v>1565</v>
      </c>
    </row>
    <row r="10427" spans="1:14" hidden="1" x14ac:dyDescent="0.3">
      <c r="A10427" s="4" t="s">
        <v>604</v>
      </c>
      <c r="B10427" s="4">
        <v>129</v>
      </c>
      <c r="C10427" s="4">
        <v>129.19999999999999</v>
      </c>
      <c r="D10427" s="4">
        <v>634</v>
      </c>
      <c r="E10427" s="4" t="s">
        <v>861</v>
      </c>
      <c r="F10427" s="12" t="s">
        <v>904</v>
      </c>
      <c r="G10427" s="4" t="s">
        <v>1131</v>
      </c>
      <c r="H10427" s="52">
        <v>4.4959069999999999</v>
      </c>
      <c r="I10427" s="4"/>
      <c r="J10427" s="4" t="s">
        <v>1566</v>
      </c>
      <c r="K10427" s="4"/>
      <c r="L10427" s="4">
        <v>1</v>
      </c>
      <c r="M10427" s="4" t="s">
        <v>1787</v>
      </c>
      <c r="N10427" s="4" t="s">
        <v>1565</v>
      </c>
    </row>
    <row r="10428" spans="1:14" hidden="1" x14ac:dyDescent="0.3">
      <c r="A10428" s="4" t="s">
        <v>604</v>
      </c>
      <c r="B10428" s="4">
        <v>129</v>
      </c>
      <c r="C10428" s="4">
        <v>129.19999999999999</v>
      </c>
      <c r="D10428" s="4">
        <v>634</v>
      </c>
      <c r="E10428" s="4" t="s">
        <v>861</v>
      </c>
      <c r="F10428" s="12" t="s">
        <v>905</v>
      </c>
      <c r="G10428" s="4" t="s">
        <v>1131</v>
      </c>
      <c r="H10428" s="52">
        <v>5.4129740000000002</v>
      </c>
      <c r="I10428" s="4"/>
      <c r="J10428" s="4" t="s">
        <v>1566</v>
      </c>
      <c r="K10428" s="4"/>
      <c r="L10428" s="4">
        <v>1</v>
      </c>
      <c r="M10428" s="4" t="s">
        <v>1787</v>
      </c>
      <c r="N10428" s="4" t="s">
        <v>1565</v>
      </c>
    </row>
    <row r="10429" spans="1:14" hidden="1" x14ac:dyDescent="0.3">
      <c r="A10429" s="4" t="s">
        <v>604</v>
      </c>
      <c r="B10429" s="4">
        <v>129</v>
      </c>
      <c r="C10429" s="4">
        <v>129.19999999999999</v>
      </c>
      <c r="D10429" s="4">
        <v>634</v>
      </c>
      <c r="E10429" s="4" t="s">
        <v>861</v>
      </c>
      <c r="F10429" s="12" t="s">
        <v>906</v>
      </c>
      <c r="G10429" s="4" t="s">
        <v>1131</v>
      </c>
      <c r="H10429" s="52">
        <v>5.1686810000000003</v>
      </c>
      <c r="I10429" s="4"/>
      <c r="J10429" s="4" t="s">
        <v>1566</v>
      </c>
      <c r="K10429" s="4"/>
      <c r="L10429" s="4">
        <v>1</v>
      </c>
      <c r="M10429" s="4" t="s">
        <v>1787</v>
      </c>
      <c r="N10429" s="4" t="s">
        <v>1565</v>
      </c>
    </row>
    <row r="10430" spans="1:14" hidden="1" x14ac:dyDescent="0.3">
      <c r="A10430" s="4" t="s">
        <v>604</v>
      </c>
      <c r="B10430" s="4">
        <v>129</v>
      </c>
      <c r="C10430" s="4">
        <v>129.19999999999999</v>
      </c>
      <c r="D10430" s="4">
        <v>634</v>
      </c>
      <c r="E10430" s="4" t="s">
        <v>861</v>
      </c>
      <c r="F10430" s="12" t="s">
        <v>903</v>
      </c>
      <c r="G10430" s="4" t="s">
        <v>1131</v>
      </c>
      <c r="H10430" s="52">
        <v>5.075793</v>
      </c>
      <c r="I10430" s="4"/>
      <c r="J10430" s="4" t="s">
        <v>1566</v>
      </c>
      <c r="K10430" s="4"/>
      <c r="L10430" s="4">
        <v>1</v>
      </c>
      <c r="M10430" s="4" t="s">
        <v>1787</v>
      </c>
      <c r="N10430" s="4" t="s">
        <v>1565</v>
      </c>
    </row>
    <row r="10431" spans="1:14" hidden="1" x14ac:dyDescent="0.3">
      <c r="A10431" s="4" t="s">
        <v>604</v>
      </c>
      <c r="B10431" s="4">
        <v>129</v>
      </c>
      <c r="C10431" s="4">
        <v>129.19999999999999</v>
      </c>
      <c r="D10431" s="4">
        <v>634</v>
      </c>
      <c r="E10431" s="4" t="s">
        <v>861</v>
      </c>
      <c r="F10431" s="12" t="s">
        <v>922</v>
      </c>
      <c r="G10431" s="4" t="s">
        <v>1557</v>
      </c>
      <c r="H10431" s="52">
        <v>2.8395060000000001</v>
      </c>
      <c r="I10431" s="4"/>
      <c r="J10431" s="4" t="s">
        <v>1566</v>
      </c>
      <c r="K10431" s="4"/>
      <c r="L10431" s="4">
        <v>1</v>
      </c>
      <c r="M10431" s="4" t="s">
        <v>1567</v>
      </c>
      <c r="N10431" s="4" t="s">
        <v>1565</v>
      </c>
    </row>
    <row r="10432" spans="1:14" hidden="1" x14ac:dyDescent="0.3">
      <c r="A10432" s="4" t="s">
        <v>604</v>
      </c>
      <c r="B10432" s="4">
        <v>129</v>
      </c>
      <c r="C10432" s="4">
        <v>129.19999999999999</v>
      </c>
      <c r="D10432" s="4">
        <v>634</v>
      </c>
      <c r="E10432" s="4" t="s">
        <v>861</v>
      </c>
      <c r="F10432" s="12" t="s">
        <v>904</v>
      </c>
      <c r="G10432" s="4" t="s">
        <v>1557</v>
      </c>
      <c r="H10432" s="52">
        <v>2.6172840000000002</v>
      </c>
      <c r="I10432" s="4"/>
      <c r="J10432" s="4" t="s">
        <v>1566</v>
      </c>
      <c r="K10432" s="4"/>
      <c r="L10432" s="4">
        <v>1</v>
      </c>
      <c r="M10432" s="4" t="s">
        <v>1567</v>
      </c>
      <c r="N10432" s="4" t="s">
        <v>1565</v>
      </c>
    </row>
    <row r="10433" spans="1:14" hidden="1" x14ac:dyDescent="0.3">
      <c r="A10433" s="4" t="s">
        <v>604</v>
      </c>
      <c r="B10433" s="4">
        <v>129</v>
      </c>
      <c r="C10433" s="4">
        <v>129.19999999999999</v>
      </c>
      <c r="D10433" s="4">
        <v>634</v>
      </c>
      <c r="E10433" s="4" t="s">
        <v>861</v>
      </c>
      <c r="F10433" s="12" t="s">
        <v>905</v>
      </c>
      <c r="G10433" s="4" t="s">
        <v>1557</v>
      </c>
      <c r="H10433" s="52">
        <v>3.2530860000000001</v>
      </c>
      <c r="I10433" s="4"/>
      <c r="J10433" s="4" t="s">
        <v>1566</v>
      </c>
      <c r="K10433" s="4"/>
      <c r="L10433" s="4">
        <v>1</v>
      </c>
      <c r="M10433" s="4" t="s">
        <v>1567</v>
      </c>
      <c r="N10433" s="4" t="s">
        <v>1565</v>
      </c>
    </row>
    <row r="10434" spans="1:14" hidden="1" x14ac:dyDescent="0.3">
      <c r="A10434" s="4" t="s">
        <v>604</v>
      </c>
      <c r="B10434" s="4">
        <v>129</v>
      </c>
      <c r="C10434" s="4">
        <v>129.19999999999999</v>
      </c>
      <c r="D10434" s="4">
        <v>634</v>
      </c>
      <c r="E10434" s="4" t="s">
        <v>861</v>
      </c>
      <c r="F10434" s="12" t="s">
        <v>906</v>
      </c>
      <c r="G10434" s="4" t="s">
        <v>1557</v>
      </c>
      <c r="H10434" s="52">
        <v>2.9753090000000002</v>
      </c>
      <c r="I10434" s="4"/>
      <c r="J10434" s="4" t="s">
        <v>1566</v>
      </c>
      <c r="K10434" s="4"/>
      <c r="L10434" s="4">
        <v>1</v>
      </c>
      <c r="M10434" s="4" t="s">
        <v>1567</v>
      </c>
      <c r="N10434" s="4" t="s">
        <v>1565</v>
      </c>
    </row>
    <row r="10435" spans="1:14" hidden="1" x14ac:dyDescent="0.3">
      <c r="A10435" s="4" t="s">
        <v>604</v>
      </c>
      <c r="B10435" s="4">
        <v>129</v>
      </c>
      <c r="C10435" s="4">
        <v>129.19999999999999</v>
      </c>
      <c r="D10435" s="4">
        <v>634</v>
      </c>
      <c r="E10435" s="4" t="s">
        <v>861</v>
      </c>
      <c r="F10435" s="12" t="s">
        <v>903</v>
      </c>
      <c r="G10435" s="4" t="s">
        <v>1557</v>
      </c>
      <c r="H10435" s="52">
        <v>2.7283949999999999</v>
      </c>
      <c r="I10435" s="4"/>
      <c r="J10435" s="4" t="s">
        <v>1566</v>
      </c>
      <c r="K10435" s="4"/>
      <c r="L10435" s="4">
        <v>1</v>
      </c>
      <c r="M10435" s="4" t="s">
        <v>1567</v>
      </c>
      <c r="N10435" s="4" t="s">
        <v>1565</v>
      </c>
    </row>
    <row r="10436" spans="1:14" hidden="1" x14ac:dyDescent="0.3">
      <c r="A10436" s="4" t="s">
        <v>604</v>
      </c>
      <c r="B10436" s="4">
        <v>129</v>
      </c>
      <c r="C10436" s="4">
        <v>129.19999999999999</v>
      </c>
      <c r="D10436" s="4">
        <v>634</v>
      </c>
      <c r="E10436" s="4" t="s">
        <v>861</v>
      </c>
      <c r="F10436" s="12" t="s">
        <v>922</v>
      </c>
      <c r="G10436" s="4" t="s">
        <v>1568</v>
      </c>
      <c r="H10436" s="52">
        <v>1.771474</v>
      </c>
      <c r="I10436" s="4"/>
      <c r="J10436" s="4" t="s">
        <v>1566</v>
      </c>
      <c r="K10436" s="4"/>
      <c r="L10436" s="4">
        <v>1</v>
      </c>
      <c r="M10436" s="4" t="s">
        <v>1567</v>
      </c>
      <c r="N10436" s="4" t="s">
        <v>1565</v>
      </c>
    </row>
    <row r="10437" spans="1:14" hidden="1" x14ac:dyDescent="0.3">
      <c r="A10437" s="4" t="s">
        <v>604</v>
      </c>
      <c r="B10437" s="4">
        <v>129</v>
      </c>
      <c r="C10437" s="4">
        <v>129.19999999999999</v>
      </c>
      <c r="D10437" s="4">
        <v>634</v>
      </c>
      <c r="E10437" s="4" t="s">
        <v>861</v>
      </c>
      <c r="F10437" s="12" t="s">
        <v>904</v>
      </c>
      <c r="G10437" s="4" t="s">
        <v>1568</v>
      </c>
      <c r="H10437" s="52">
        <v>1.8786229999999999</v>
      </c>
      <c r="I10437" s="4"/>
      <c r="J10437" s="4" t="s">
        <v>1566</v>
      </c>
      <c r="K10437" s="4"/>
      <c r="L10437" s="4">
        <v>1</v>
      </c>
      <c r="M10437" s="4" t="s">
        <v>1567</v>
      </c>
      <c r="N10437" s="4" t="s">
        <v>1565</v>
      </c>
    </row>
    <row r="10438" spans="1:14" hidden="1" x14ac:dyDescent="0.3">
      <c r="A10438" s="4" t="s">
        <v>604</v>
      </c>
      <c r="B10438" s="4">
        <v>129</v>
      </c>
      <c r="C10438" s="4">
        <v>129.19999999999999</v>
      </c>
      <c r="D10438" s="4">
        <v>634</v>
      </c>
      <c r="E10438" s="4" t="s">
        <v>861</v>
      </c>
      <c r="F10438" s="12" t="s">
        <v>905</v>
      </c>
      <c r="G10438" s="4" t="s">
        <v>1568</v>
      </c>
      <c r="H10438" s="52">
        <v>2.159888</v>
      </c>
      <c r="I10438" s="4"/>
      <c r="J10438" s="4" t="s">
        <v>1566</v>
      </c>
      <c r="K10438" s="4"/>
      <c r="L10438" s="4">
        <v>1</v>
      </c>
      <c r="M10438" s="4" t="s">
        <v>1567</v>
      </c>
      <c r="N10438" s="4" t="s">
        <v>1565</v>
      </c>
    </row>
    <row r="10439" spans="1:14" hidden="1" x14ac:dyDescent="0.3">
      <c r="A10439" s="4" t="s">
        <v>604</v>
      </c>
      <c r="B10439" s="4">
        <v>129</v>
      </c>
      <c r="C10439" s="4">
        <v>129.19999999999999</v>
      </c>
      <c r="D10439" s="4">
        <v>634</v>
      </c>
      <c r="E10439" s="4" t="s">
        <v>861</v>
      </c>
      <c r="F10439" s="12" t="s">
        <v>906</v>
      </c>
      <c r="G10439" s="4" t="s">
        <v>1568</v>
      </c>
      <c r="H10439" s="52">
        <v>2.1933720000000001</v>
      </c>
      <c r="I10439" s="4"/>
      <c r="J10439" s="4" t="s">
        <v>1566</v>
      </c>
      <c r="K10439" s="4"/>
      <c r="L10439" s="4">
        <v>1</v>
      </c>
      <c r="M10439" s="4" t="s">
        <v>1567</v>
      </c>
      <c r="N10439" s="4" t="s">
        <v>1565</v>
      </c>
    </row>
    <row r="10440" spans="1:14" hidden="1" x14ac:dyDescent="0.3">
      <c r="A10440" s="4" t="s">
        <v>604</v>
      </c>
      <c r="B10440" s="4">
        <v>129</v>
      </c>
      <c r="C10440" s="4">
        <v>129.19999999999999</v>
      </c>
      <c r="D10440" s="4">
        <v>634</v>
      </c>
      <c r="E10440" s="4" t="s">
        <v>861</v>
      </c>
      <c r="F10440" s="12" t="s">
        <v>903</v>
      </c>
      <c r="G10440" s="4" t="s">
        <v>1568</v>
      </c>
      <c r="H10440" s="52">
        <v>2.3473980000000001</v>
      </c>
      <c r="I10440" s="4"/>
      <c r="J10440" s="4" t="s">
        <v>1566</v>
      </c>
      <c r="K10440" s="4"/>
      <c r="L10440" s="4">
        <v>1</v>
      </c>
      <c r="M10440" s="4" t="s">
        <v>1567</v>
      </c>
      <c r="N10440" s="4" t="s">
        <v>1565</v>
      </c>
    </row>
    <row r="10441" spans="1:14" hidden="1" x14ac:dyDescent="0.3">
      <c r="A10441" s="4" t="s">
        <v>604</v>
      </c>
      <c r="B10441" s="4">
        <v>129</v>
      </c>
      <c r="C10441" s="4">
        <v>129.19999999999999</v>
      </c>
      <c r="D10441" s="4">
        <v>634</v>
      </c>
      <c r="E10441" s="4" t="s">
        <v>861</v>
      </c>
      <c r="F10441" s="12" t="s">
        <v>922</v>
      </c>
      <c r="G10441" s="4" t="s">
        <v>853</v>
      </c>
      <c r="H10441" s="52">
        <v>3.2183540000000002</v>
      </c>
      <c r="I10441" s="4"/>
      <c r="J10441" s="4" t="s">
        <v>1566</v>
      </c>
      <c r="K10441" s="4"/>
      <c r="L10441" s="4">
        <v>1</v>
      </c>
      <c r="M10441" s="4" t="s">
        <v>1567</v>
      </c>
      <c r="N10441" s="4" t="s">
        <v>1565</v>
      </c>
    </row>
    <row r="10442" spans="1:14" hidden="1" x14ac:dyDescent="0.3">
      <c r="A10442" s="4" t="s">
        <v>604</v>
      </c>
      <c r="B10442" s="4">
        <v>129</v>
      </c>
      <c r="C10442" s="4">
        <v>129.19999999999999</v>
      </c>
      <c r="D10442" s="4">
        <v>634</v>
      </c>
      <c r="E10442" s="4" t="s">
        <v>861</v>
      </c>
      <c r="F10442" s="12" t="s">
        <v>904</v>
      </c>
      <c r="G10442" s="4" t="s">
        <v>853</v>
      </c>
      <c r="H10442" s="52">
        <v>2.3212030000000001</v>
      </c>
      <c r="I10442" s="4"/>
      <c r="J10442" s="4" t="s">
        <v>1566</v>
      </c>
      <c r="K10442" s="4"/>
      <c r="L10442" s="4">
        <v>1</v>
      </c>
      <c r="M10442" s="4" t="s">
        <v>1567</v>
      </c>
      <c r="N10442" s="4" t="s">
        <v>1565</v>
      </c>
    </row>
    <row r="10443" spans="1:14" hidden="1" x14ac:dyDescent="0.3">
      <c r="A10443" s="4" t="s">
        <v>604</v>
      </c>
      <c r="B10443" s="4">
        <v>129</v>
      </c>
      <c r="C10443" s="4">
        <v>129.19999999999999</v>
      </c>
      <c r="D10443" s="4">
        <v>634</v>
      </c>
      <c r="E10443" s="4" t="s">
        <v>861</v>
      </c>
      <c r="F10443" s="12" t="s">
        <v>905</v>
      </c>
      <c r="G10443" s="4" t="s">
        <v>853</v>
      </c>
      <c r="H10443" s="52">
        <v>1.8797470000000001</v>
      </c>
      <c r="I10443" s="4"/>
      <c r="J10443" s="4" t="s">
        <v>1566</v>
      </c>
      <c r="K10443" s="4"/>
      <c r="L10443" s="4">
        <v>1</v>
      </c>
      <c r="M10443" s="4" t="s">
        <v>1567</v>
      </c>
      <c r="N10443" s="4" t="s">
        <v>1565</v>
      </c>
    </row>
    <row r="10444" spans="1:14" hidden="1" x14ac:dyDescent="0.3">
      <c r="A10444" s="4" t="s">
        <v>604</v>
      </c>
      <c r="B10444" s="4">
        <v>129</v>
      </c>
      <c r="C10444" s="4">
        <v>129.19999999999999</v>
      </c>
      <c r="D10444" s="4">
        <v>634</v>
      </c>
      <c r="E10444" s="4" t="s">
        <v>861</v>
      </c>
      <c r="F10444" s="12" t="s">
        <v>906</v>
      </c>
      <c r="G10444" s="4" t="s">
        <v>853</v>
      </c>
      <c r="H10444" s="52">
        <v>1.6376580000000001</v>
      </c>
      <c r="I10444" s="4"/>
      <c r="J10444" s="4" t="s">
        <v>1566</v>
      </c>
      <c r="K10444" s="4"/>
      <c r="L10444" s="4">
        <v>1</v>
      </c>
      <c r="M10444" s="4" t="s">
        <v>1567</v>
      </c>
      <c r="N10444" s="4" t="s">
        <v>1565</v>
      </c>
    </row>
    <row r="10445" spans="1:14" hidden="1" x14ac:dyDescent="0.3">
      <c r="A10445" s="4" t="s">
        <v>604</v>
      </c>
      <c r="B10445" s="4">
        <v>129</v>
      </c>
      <c r="C10445" s="4">
        <v>129.19999999999999</v>
      </c>
      <c r="D10445" s="4">
        <v>634</v>
      </c>
      <c r="E10445" s="4" t="s">
        <v>861</v>
      </c>
      <c r="F10445" s="12" t="s">
        <v>903</v>
      </c>
      <c r="G10445" s="4" t="s">
        <v>853</v>
      </c>
      <c r="H10445" s="52">
        <v>1.2389239999999999</v>
      </c>
      <c r="I10445" s="4"/>
      <c r="J10445" s="4" t="s">
        <v>1566</v>
      </c>
      <c r="K10445" s="4"/>
      <c r="L10445" s="4">
        <v>1</v>
      </c>
      <c r="M10445" s="4" t="s">
        <v>1567</v>
      </c>
      <c r="N10445" s="4" t="s">
        <v>1565</v>
      </c>
    </row>
    <row r="10446" spans="1:14" hidden="1" x14ac:dyDescent="0.3">
      <c r="A10446" s="4" t="s">
        <v>604</v>
      </c>
      <c r="B10446" s="4">
        <v>129</v>
      </c>
      <c r="C10446" s="4">
        <v>129.19999999999999</v>
      </c>
      <c r="D10446" s="4">
        <v>635</v>
      </c>
      <c r="E10446" s="4" t="s">
        <v>861</v>
      </c>
      <c r="F10446" s="12" t="s">
        <v>922</v>
      </c>
      <c r="G10446" s="4" t="s">
        <v>1315</v>
      </c>
      <c r="H10446" s="52">
        <v>108.97468963895672</v>
      </c>
      <c r="I10446" s="4"/>
      <c r="J10446" s="4" t="s">
        <v>1343</v>
      </c>
      <c r="K10446" s="4"/>
      <c r="L10446" s="4">
        <v>1</v>
      </c>
      <c r="M10446" s="4" t="s">
        <v>1191</v>
      </c>
      <c r="N10446" s="4" t="s">
        <v>1565</v>
      </c>
    </row>
    <row r="10447" spans="1:14" hidden="1" x14ac:dyDescent="0.3">
      <c r="A10447" s="4" t="s">
        <v>604</v>
      </c>
      <c r="B10447" s="4">
        <v>129</v>
      </c>
      <c r="C10447" s="4">
        <v>129.19999999999999</v>
      </c>
      <c r="D10447" s="4">
        <v>635</v>
      </c>
      <c r="E10447" s="4" t="s">
        <v>861</v>
      </c>
      <c r="F10447" s="12" t="s">
        <v>904</v>
      </c>
      <c r="G10447" s="4" t="s">
        <v>1315</v>
      </c>
      <c r="H10447" s="52">
        <v>113.75579920031515</v>
      </c>
      <c r="I10447" s="4"/>
      <c r="J10447" s="4" t="s">
        <v>1343</v>
      </c>
      <c r="K10447" s="4"/>
      <c r="L10447" s="4">
        <v>1</v>
      </c>
      <c r="M10447" s="4" t="s">
        <v>1191</v>
      </c>
      <c r="N10447" s="4" t="s">
        <v>1565</v>
      </c>
    </row>
    <row r="10448" spans="1:14" hidden="1" x14ac:dyDescent="0.3">
      <c r="A10448" s="4" t="s">
        <v>604</v>
      </c>
      <c r="B10448" s="4">
        <v>129</v>
      </c>
      <c r="C10448" s="4">
        <v>129.19999999999999</v>
      </c>
      <c r="D10448" s="4">
        <v>635</v>
      </c>
      <c r="E10448" s="4" t="s">
        <v>861</v>
      </c>
      <c r="F10448" s="12" t="s">
        <v>905</v>
      </c>
      <c r="G10448" s="4" t="s">
        <v>1315</v>
      </c>
      <c r="H10448" s="52">
        <v>110.07196723602472</v>
      </c>
      <c r="I10448" s="4"/>
      <c r="J10448" s="4" t="s">
        <v>1343</v>
      </c>
      <c r="K10448" s="4"/>
      <c r="L10448" s="4">
        <v>1</v>
      </c>
      <c r="M10448" s="4" t="s">
        <v>1191</v>
      </c>
      <c r="N10448" s="4" t="s">
        <v>1565</v>
      </c>
    </row>
    <row r="10449" spans="1:14" hidden="1" x14ac:dyDescent="0.3">
      <c r="A10449" s="4" t="s">
        <v>604</v>
      </c>
      <c r="B10449" s="4">
        <v>129</v>
      </c>
      <c r="C10449" s="4">
        <v>129.19999999999999</v>
      </c>
      <c r="D10449" s="4">
        <v>635</v>
      </c>
      <c r="E10449" s="4" t="s">
        <v>861</v>
      </c>
      <c r="F10449" s="12" t="s">
        <v>906</v>
      </c>
      <c r="G10449" s="4" t="s">
        <v>1315</v>
      </c>
      <c r="H10449" s="52">
        <v>114.90121829178142</v>
      </c>
      <c r="I10449" s="4"/>
      <c r="J10449" s="4" t="s">
        <v>1343</v>
      </c>
      <c r="K10449" s="4"/>
      <c r="L10449" s="4">
        <v>1</v>
      </c>
      <c r="M10449" s="4" t="s">
        <v>1191</v>
      </c>
      <c r="N10449" s="4" t="s">
        <v>1565</v>
      </c>
    </row>
    <row r="10450" spans="1:14" hidden="1" x14ac:dyDescent="0.3">
      <c r="A10450" s="4" t="s">
        <v>604</v>
      </c>
      <c r="B10450" s="4">
        <v>129</v>
      </c>
      <c r="C10450" s="4">
        <v>129.19999999999999</v>
      </c>
      <c r="D10450" s="4">
        <v>635</v>
      </c>
      <c r="E10450" s="4" t="s">
        <v>861</v>
      </c>
      <c r="F10450" s="12" t="s">
        <v>903</v>
      </c>
      <c r="G10450" s="4" t="s">
        <v>1315</v>
      </c>
      <c r="H10450" s="52">
        <v>110.22963143763999</v>
      </c>
      <c r="I10450" s="4"/>
      <c r="J10450" s="4" t="s">
        <v>1343</v>
      </c>
      <c r="K10450" s="4"/>
      <c r="L10450" s="4">
        <v>1</v>
      </c>
      <c r="M10450" s="4" t="s">
        <v>1191</v>
      </c>
      <c r="N10450" s="4" t="s">
        <v>1565</v>
      </c>
    </row>
    <row r="10451" spans="1:14" hidden="1" x14ac:dyDescent="0.3">
      <c r="A10451" s="4" t="s">
        <v>604</v>
      </c>
      <c r="B10451" s="4">
        <v>129</v>
      </c>
      <c r="C10451" s="4">
        <v>129.19999999999999</v>
      </c>
      <c r="D10451" s="4">
        <v>635</v>
      </c>
      <c r="E10451" s="4" t="s">
        <v>861</v>
      </c>
      <c r="F10451" s="12" t="s">
        <v>922</v>
      </c>
      <c r="G10451" s="4" t="s">
        <v>1759</v>
      </c>
      <c r="H10451" s="52">
        <v>3744.373</v>
      </c>
      <c r="I10451" s="4"/>
      <c r="J10451" s="4" t="s">
        <v>1566</v>
      </c>
      <c r="K10451" s="4"/>
      <c r="L10451" s="4">
        <v>1</v>
      </c>
      <c r="M10451" s="4" t="s">
        <v>1567</v>
      </c>
      <c r="N10451" s="4" t="s">
        <v>1565</v>
      </c>
    </row>
    <row r="10452" spans="1:14" hidden="1" x14ac:dyDescent="0.3">
      <c r="A10452" s="4" t="s">
        <v>604</v>
      </c>
      <c r="B10452" s="4">
        <v>129</v>
      </c>
      <c r="C10452" s="4">
        <v>129.19999999999999</v>
      </c>
      <c r="D10452" s="4">
        <v>635</v>
      </c>
      <c r="E10452" s="4" t="s">
        <v>861</v>
      </c>
      <c r="F10452" s="12" t="s">
        <v>904</v>
      </c>
      <c r="G10452" s="4" t="s">
        <v>1759</v>
      </c>
      <c r="H10452" s="52">
        <v>4017.6849999999999</v>
      </c>
      <c r="I10452" s="4"/>
      <c r="J10452" s="4" t="s">
        <v>1566</v>
      </c>
      <c r="K10452" s="4"/>
      <c r="L10452" s="4">
        <v>1</v>
      </c>
      <c r="M10452" s="4" t="s">
        <v>1567</v>
      </c>
      <c r="N10452" s="4" t="s">
        <v>1565</v>
      </c>
    </row>
    <row r="10453" spans="1:14" hidden="1" x14ac:dyDescent="0.3">
      <c r="A10453" s="4" t="s">
        <v>604</v>
      </c>
      <c r="B10453" s="4">
        <v>129</v>
      </c>
      <c r="C10453" s="4">
        <v>129.19999999999999</v>
      </c>
      <c r="D10453" s="4">
        <v>635</v>
      </c>
      <c r="E10453" s="4" t="s">
        <v>861</v>
      </c>
      <c r="F10453" s="12" t="s">
        <v>905</v>
      </c>
      <c r="G10453" s="4" t="s">
        <v>1759</v>
      </c>
      <c r="H10453" s="52">
        <v>3808.6819999999998</v>
      </c>
      <c r="I10453" s="4"/>
      <c r="J10453" s="4" t="s">
        <v>1566</v>
      </c>
      <c r="K10453" s="4"/>
      <c r="L10453" s="4">
        <v>1</v>
      </c>
      <c r="M10453" s="4" t="s">
        <v>1567</v>
      </c>
      <c r="N10453" s="4" t="s">
        <v>1565</v>
      </c>
    </row>
    <row r="10454" spans="1:14" hidden="1" x14ac:dyDescent="0.3">
      <c r="A10454" s="4" t="s">
        <v>604</v>
      </c>
      <c r="B10454" s="4">
        <v>129</v>
      </c>
      <c r="C10454" s="4">
        <v>129.19999999999999</v>
      </c>
      <c r="D10454" s="4">
        <v>635</v>
      </c>
      <c r="E10454" s="4" t="s">
        <v>861</v>
      </c>
      <c r="F10454" s="12" t="s">
        <v>906</v>
      </c>
      <c r="G10454" s="4" t="s">
        <v>1759</v>
      </c>
      <c r="H10454" s="52">
        <v>3672.0259999999998</v>
      </c>
      <c r="I10454" s="4"/>
      <c r="J10454" s="4" t="s">
        <v>1566</v>
      </c>
      <c r="K10454" s="4"/>
      <c r="L10454" s="4">
        <v>1</v>
      </c>
      <c r="M10454" s="4" t="s">
        <v>1567</v>
      </c>
      <c r="N10454" s="4" t="s">
        <v>1565</v>
      </c>
    </row>
    <row r="10455" spans="1:14" hidden="1" x14ac:dyDescent="0.3">
      <c r="A10455" s="4" t="s">
        <v>604</v>
      </c>
      <c r="B10455" s="4">
        <v>129</v>
      </c>
      <c r="C10455" s="4">
        <v>129.19999999999999</v>
      </c>
      <c r="D10455" s="4">
        <v>635</v>
      </c>
      <c r="E10455" s="4" t="s">
        <v>861</v>
      </c>
      <c r="F10455" s="12" t="s">
        <v>903</v>
      </c>
      <c r="G10455" s="4" t="s">
        <v>1759</v>
      </c>
      <c r="H10455" s="52">
        <v>4290.9970000000003</v>
      </c>
      <c r="I10455" s="4"/>
      <c r="J10455" s="4" t="s">
        <v>1566</v>
      </c>
      <c r="K10455" s="4"/>
      <c r="L10455" s="4">
        <v>1</v>
      </c>
      <c r="M10455" s="4" t="s">
        <v>1567</v>
      </c>
      <c r="N10455" s="4" t="s">
        <v>1565</v>
      </c>
    </row>
    <row r="10456" spans="1:14" hidden="1" x14ac:dyDescent="0.3">
      <c r="A10456" s="4" t="s">
        <v>604</v>
      </c>
      <c r="B10456" s="4">
        <v>129</v>
      </c>
      <c r="C10456" s="4">
        <v>129.19999999999999</v>
      </c>
      <c r="D10456" s="4">
        <v>635</v>
      </c>
      <c r="E10456" s="4" t="s">
        <v>861</v>
      </c>
      <c r="F10456" s="12" t="s">
        <v>922</v>
      </c>
      <c r="G10456" s="4" t="s">
        <v>967</v>
      </c>
      <c r="H10456" s="52">
        <v>469.29349999999999</v>
      </c>
      <c r="I10456" s="4"/>
      <c r="J10456" s="4" t="s">
        <v>1566</v>
      </c>
      <c r="K10456" s="4"/>
      <c r="L10456" s="4">
        <v>1</v>
      </c>
      <c r="M10456" s="4" t="s">
        <v>1567</v>
      </c>
      <c r="N10456" s="4" t="s">
        <v>1565</v>
      </c>
    </row>
    <row r="10457" spans="1:14" hidden="1" x14ac:dyDescent="0.3">
      <c r="A10457" s="4" t="s">
        <v>604</v>
      </c>
      <c r="B10457" s="4">
        <v>129</v>
      </c>
      <c r="C10457" s="4">
        <v>129.19999999999999</v>
      </c>
      <c r="D10457" s="4">
        <v>635</v>
      </c>
      <c r="E10457" s="4" t="s">
        <v>861</v>
      </c>
      <c r="F10457" s="12" t="s">
        <v>904</v>
      </c>
      <c r="G10457" s="4" t="s">
        <v>967</v>
      </c>
      <c r="H10457" s="52">
        <v>489.6739</v>
      </c>
      <c r="I10457" s="4"/>
      <c r="J10457" s="4" t="s">
        <v>1566</v>
      </c>
      <c r="K10457" s="4"/>
      <c r="L10457" s="4">
        <v>1</v>
      </c>
      <c r="M10457" s="4" t="s">
        <v>1567</v>
      </c>
      <c r="N10457" s="4" t="s">
        <v>1565</v>
      </c>
    </row>
    <row r="10458" spans="1:14" hidden="1" x14ac:dyDescent="0.3">
      <c r="A10458" s="4" t="s">
        <v>604</v>
      </c>
      <c r="B10458" s="4">
        <v>129</v>
      </c>
      <c r="C10458" s="4">
        <v>129.19999999999999</v>
      </c>
      <c r="D10458" s="4">
        <v>635</v>
      </c>
      <c r="E10458" s="4" t="s">
        <v>861</v>
      </c>
      <c r="F10458" s="12" t="s">
        <v>905</v>
      </c>
      <c r="G10458" s="4" t="s">
        <v>967</v>
      </c>
      <c r="H10458" s="52">
        <v>446.4674</v>
      </c>
      <c r="I10458" s="4"/>
      <c r="J10458" s="4" t="s">
        <v>1566</v>
      </c>
      <c r="K10458" s="4"/>
      <c r="L10458" s="4">
        <v>1</v>
      </c>
      <c r="M10458" s="4" t="s">
        <v>1567</v>
      </c>
      <c r="N10458" s="4" t="s">
        <v>1565</v>
      </c>
    </row>
    <row r="10459" spans="1:14" hidden="1" x14ac:dyDescent="0.3">
      <c r="A10459" s="4" t="s">
        <v>604</v>
      </c>
      <c r="B10459" s="4">
        <v>129</v>
      </c>
      <c r="C10459" s="4">
        <v>129.19999999999999</v>
      </c>
      <c r="D10459" s="4">
        <v>635</v>
      </c>
      <c r="E10459" s="4" t="s">
        <v>861</v>
      </c>
      <c r="F10459" s="12" t="s">
        <v>906</v>
      </c>
      <c r="G10459" s="4" t="s">
        <v>967</v>
      </c>
      <c r="H10459" s="52">
        <v>450.54349999999999</v>
      </c>
      <c r="I10459" s="4"/>
      <c r="J10459" s="4" t="s">
        <v>1566</v>
      </c>
      <c r="K10459" s="4"/>
      <c r="L10459" s="4">
        <v>1</v>
      </c>
      <c r="M10459" s="4" t="s">
        <v>1567</v>
      </c>
      <c r="N10459" s="4" t="s">
        <v>1565</v>
      </c>
    </row>
    <row r="10460" spans="1:14" hidden="1" x14ac:dyDescent="0.3">
      <c r="A10460" s="4" t="s">
        <v>604</v>
      </c>
      <c r="B10460" s="4">
        <v>129</v>
      </c>
      <c r="C10460" s="4">
        <v>129.19999999999999</v>
      </c>
      <c r="D10460" s="4">
        <v>635</v>
      </c>
      <c r="E10460" s="4" t="s">
        <v>861</v>
      </c>
      <c r="F10460" s="12" t="s">
        <v>903</v>
      </c>
      <c r="G10460" s="4" t="s">
        <v>967</v>
      </c>
      <c r="H10460" s="52">
        <v>519.02170000000001</v>
      </c>
      <c r="I10460" s="4"/>
      <c r="J10460" s="4" t="s">
        <v>1566</v>
      </c>
      <c r="K10460" s="4"/>
      <c r="L10460" s="4">
        <v>1</v>
      </c>
      <c r="M10460" s="4" t="s">
        <v>1567</v>
      </c>
      <c r="N10460" s="4" t="s">
        <v>1565</v>
      </c>
    </row>
    <row r="10461" spans="1:14" hidden="1" x14ac:dyDescent="0.3">
      <c r="A10461" s="4" t="s">
        <v>604</v>
      </c>
      <c r="B10461" s="4">
        <v>129</v>
      </c>
      <c r="C10461" s="4">
        <v>129.19999999999999</v>
      </c>
      <c r="D10461" s="4">
        <v>635</v>
      </c>
      <c r="E10461" s="4" t="s">
        <v>861</v>
      </c>
      <c r="F10461" s="12" t="s">
        <v>922</v>
      </c>
      <c r="G10461" s="4" t="s">
        <v>1760</v>
      </c>
      <c r="H10461" s="52">
        <v>9.3061170000000004</v>
      </c>
      <c r="I10461" s="4"/>
      <c r="J10461" s="4" t="s">
        <v>1225</v>
      </c>
      <c r="K10461" s="4"/>
      <c r="L10461" s="4">
        <v>1</v>
      </c>
      <c r="M10461" s="4" t="s">
        <v>1567</v>
      </c>
      <c r="N10461" s="4" t="s">
        <v>1565</v>
      </c>
    </row>
    <row r="10462" spans="1:14" hidden="1" x14ac:dyDescent="0.3">
      <c r="A10462" s="4" t="s">
        <v>604</v>
      </c>
      <c r="B10462" s="4">
        <v>129</v>
      </c>
      <c r="C10462" s="4">
        <v>129.19999999999999</v>
      </c>
      <c r="D10462" s="4">
        <v>635</v>
      </c>
      <c r="E10462" s="4" t="s">
        <v>861</v>
      </c>
      <c r="F10462" s="12" t="s">
        <v>904</v>
      </c>
      <c r="G10462" s="4" t="s">
        <v>1760</v>
      </c>
      <c r="H10462" s="52">
        <v>9.5623039999999992</v>
      </c>
      <c r="I10462" s="4"/>
      <c r="J10462" s="4" t="s">
        <v>1225</v>
      </c>
      <c r="K10462" s="4"/>
      <c r="L10462" s="4">
        <v>1</v>
      </c>
      <c r="M10462" s="4" t="s">
        <v>1567</v>
      </c>
      <c r="N10462" s="4" t="s">
        <v>1565</v>
      </c>
    </row>
    <row r="10463" spans="1:14" hidden="1" x14ac:dyDescent="0.3">
      <c r="A10463" s="4" t="s">
        <v>604</v>
      </c>
      <c r="B10463" s="4">
        <v>129</v>
      </c>
      <c r="C10463" s="4">
        <v>129.19999999999999</v>
      </c>
      <c r="D10463" s="4">
        <v>635</v>
      </c>
      <c r="E10463" s="4" t="s">
        <v>861</v>
      </c>
      <c r="F10463" s="12" t="s">
        <v>905</v>
      </c>
      <c r="G10463" s="4" t="s">
        <v>1760</v>
      </c>
      <c r="H10463" s="52">
        <v>9.9365349999999992</v>
      </c>
      <c r="I10463" s="4"/>
      <c r="J10463" s="4" t="s">
        <v>1225</v>
      </c>
      <c r="K10463" s="4"/>
      <c r="L10463" s="4">
        <v>1</v>
      </c>
      <c r="M10463" s="4" t="s">
        <v>1567</v>
      </c>
      <c r="N10463" s="4" t="s">
        <v>1565</v>
      </c>
    </row>
    <row r="10464" spans="1:14" hidden="1" x14ac:dyDescent="0.3">
      <c r="A10464" s="4" t="s">
        <v>604</v>
      </c>
      <c r="B10464" s="4">
        <v>129</v>
      </c>
      <c r="C10464" s="4">
        <v>129.19999999999999</v>
      </c>
      <c r="D10464" s="4">
        <v>635</v>
      </c>
      <c r="E10464" s="4" t="s">
        <v>861</v>
      </c>
      <c r="F10464" s="12" t="s">
        <v>906</v>
      </c>
      <c r="G10464" s="4" t="s">
        <v>1760</v>
      </c>
      <c r="H10464" s="52">
        <v>9.4943740000000005</v>
      </c>
      <c r="I10464" s="4"/>
      <c r="J10464" s="4" t="s">
        <v>1225</v>
      </c>
      <c r="K10464" s="4"/>
      <c r="L10464" s="4">
        <v>1</v>
      </c>
      <c r="M10464" s="4" t="s">
        <v>1567</v>
      </c>
      <c r="N10464" s="4" t="s">
        <v>1565</v>
      </c>
    </row>
    <row r="10465" spans="1:14" hidden="1" x14ac:dyDescent="0.3">
      <c r="A10465" s="4" t="s">
        <v>604</v>
      </c>
      <c r="B10465" s="4">
        <v>129</v>
      </c>
      <c r="C10465" s="4">
        <v>129.19999999999999</v>
      </c>
      <c r="D10465" s="4">
        <v>635</v>
      </c>
      <c r="E10465" s="4" t="s">
        <v>861</v>
      </c>
      <c r="F10465" s="12" t="s">
        <v>903</v>
      </c>
      <c r="G10465" s="4" t="s">
        <v>1760</v>
      </c>
      <c r="H10465" s="52">
        <v>9.6417400000000004</v>
      </c>
      <c r="I10465" s="4"/>
      <c r="J10465" s="4" t="s">
        <v>1225</v>
      </c>
      <c r="K10465" s="4"/>
      <c r="L10465" s="4">
        <v>1</v>
      </c>
      <c r="M10465" s="4" t="s">
        <v>1567</v>
      </c>
      <c r="N10465" s="4" t="s">
        <v>1565</v>
      </c>
    </row>
    <row r="10466" spans="1:14" hidden="1" x14ac:dyDescent="0.3">
      <c r="A10466" s="4" t="s">
        <v>604</v>
      </c>
      <c r="B10466" s="4">
        <v>129</v>
      </c>
      <c r="C10466" s="4">
        <v>129.19999999999999</v>
      </c>
      <c r="D10466" s="4">
        <v>635</v>
      </c>
      <c r="E10466" s="4" t="s">
        <v>861</v>
      </c>
      <c r="F10466" s="12" t="s">
        <v>922</v>
      </c>
      <c r="G10466" s="4" t="s">
        <v>1131</v>
      </c>
      <c r="H10466" s="52">
        <v>4.3340699999999996</v>
      </c>
      <c r="I10466" s="4"/>
      <c r="J10466" s="4" t="s">
        <v>1566</v>
      </c>
      <c r="K10466" s="4"/>
      <c r="L10466" s="4">
        <v>1</v>
      </c>
      <c r="M10466" s="4" t="s">
        <v>1787</v>
      </c>
      <c r="N10466" s="4" t="s">
        <v>1565</v>
      </c>
    </row>
    <row r="10467" spans="1:14" hidden="1" x14ac:dyDescent="0.3">
      <c r="A10467" s="4" t="s">
        <v>604</v>
      </c>
      <c r="B10467" s="4">
        <v>129</v>
      </c>
      <c r="C10467" s="4">
        <v>129.19999999999999</v>
      </c>
      <c r="D10467" s="4">
        <v>635</v>
      </c>
      <c r="E10467" s="4" t="s">
        <v>861</v>
      </c>
      <c r="F10467" s="12" t="s">
        <v>904</v>
      </c>
      <c r="G10467" s="4" t="s">
        <v>1131</v>
      </c>
      <c r="H10467" s="52">
        <v>5.2546419999999996</v>
      </c>
      <c r="I10467" s="4"/>
      <c r="J10467" s="4" t="s">
        <v>1566</v>
      </c>
      <c r="K10467" s="4"/>
      <c r="L10467" s="4">
        <v>1</v>
      </c>
      <c r="M10467" s="4" t="s">
        <v>1787</v>
      </c>
      <c r="N10467" s="4" t="s">
        <v>1565</v>
      </c>
    </row>
    <row r="10468" spans="1:14" hidden="1" x14ac:dyDescent="0.3">
      <c r="A10468" s="4" t="s">
        <v>604</v>
      </c>
      <c r="B10468" s="4">
        <v>129</v>
      </c>
      <c r="C10468" s="4">
        <v>129.19999999999999</v>
      </c>
      <c r="D10468" s="4">
        <v>635</v>
      </c>
      <c r="E10468" s="4" t="s">
        <v>861</v>
      </c>
      <c r="F10468" s="12" t="s">
        <v>905</v>
      </c>
      <c r="G10468" s="4" t="s">
        <v>1131</v>
      </c>
      <c r="H10468" s="52">
        <v>5.1470180000000001</v>
      </c>
      <c r="I10468" s="4"/>
      <c r="J10468" s="4" t="s">
        <v>1566</v>
      </c>
      <c r="K10468" s="4"/>
      <c r="L10468" s="4">
        <v>1</v>
      </c>
      <c r="M10468" s="4" t="s">
        <v>1787</v>
      </c>
      <c r="N10468" s="4" t="s">
        <v>1565</v>
      </c>
    </row>
    <row r="10469" spans="1:14" hidden="1" x14ac:dyDescent="0.3">
      <c r="A10469" s="4" t="s">
        <v>604</v>
      </c>
      <c r="B10469" s="4">
        <v>129</v>
      </c>
      <c r="C10469" s="4">
        <v>129.19999999999999</v>
      </c>
      <c r="D10469" s="4">
        <v>635</v>
      </c>
      <c r="E10469" s="4" t="s">
        <v>861</v>
      </c>
      <c r="F10469" s="12" t="s">
        <v>906</v>
      </c>
      <c r="G10469" s="4" t="s">
        <v>1131</v>
      </c>
      <c r="H10469" s="52">
        <v>5.3685360000000006</v>
      </c>
      <c r="I10469" s="4"/>
      <c r="J10469" s="4" t="s">
        <v>1566</v>
      </c>
      <c r="K10469" s="4"/>
      <c r="L10469" s="4">
        <v>1</v>
      </c>
      <c r="M10469" s="4" t="s">
        <v>1787</v>
      </c>
      <c r="N10469" s="4" t="s">
        <v>1565</v>
      </c>
    </row>
    <row r="10470" spans="1:14" hidden="1" x14ac:dyDescent="0.3">
      <c r="A10470" s="4" t="s">
        <v>604</v>
      </c>
      <c r="B10470" s="4">
        <v>129</v>
      </c>
      <c r="C10470" s="4">
        <v>129.19999999999999</v>
      </c>
      <c r="D10470" s="4">
        <v>635</v>
      </c>
      <c r="E10470" s="4" t="s">
        <v>861</v>
      </c>
      <c r="F10470" s="12" t="s">
        <v>903</v>
      </c>
      <c r="G10470" s="4" t="s">
        <v>1131</v>
      </c>
      <c r="H10470" s="52">
        <v>5.2471750000000004</v>
      </c>
      <c r="I10470" s="4"/>
      <c r="J10470" s="4" t="s">
        <v>1566</v>
      </c>
      <c r="K10470" s="4"/>
      <c r="L10470" s="4">
        <v>1</v>
      </c>
      <c r="M10470" s="4" t="s">
        <v>1787</v>
      </c>
      <c r="N10470" s="4" t="s">
        <v>1565</v>
      </c>
    </row>
    <row r="10471" spans="1:14" hidden="1" x14ac:dyDescent="0.3">
      <c r="A10471" s="4" t="s">
        <v>604</v>
      </c>
      <c r="B10471" s="4">
        <v>129</v>
      </c>
      <c r="C10471" s="4">
        <v>129.19999999999999</v>
      </c>
      <c r="D10471" s="4">
        <v>635</v>
      </c>
      <c r="E10471" s="4" t="s">
        <v>861</v>
      </c>
      <c r="F10471" s="12" t="s">
        <v>922</v>
      </c>
      <c r="G10471" s="4" t="s">
        <v>1557</v>
      </c>
      <c r="H10471" s="52">
        <v>2.3148149999999998</v>
      </c>
      <c r="I10471" s="4"/>
      <c r="J10471" s="4" t="s">
        <v>1566</v>
      </c>
      <c r="K10471" s="4"/>
      <c r="L10471" s="4">
        <v>1</v>
      </c>
      <c r="M10471" s="4" t="s">
        <v>1567</v>
      </c>
      <c r="N10471" s="4" t="s">
        <v>1565</v>
      </c>
    </row>
    <row r="10472" spans="1:14" hidden="1" x14ac:dyDescent="0.3">
      <c r="A10472" s="4" t="s">
        <v>604</v>
      </c>
      <c r="B10472" s="4">
        <v>129</v>
      </c>
      <c r="C10472" s="4">
        <v>129.19999999999999</v>
      </c>
      <c r="D10472" s="4">
        <v>635</v>
      </c>
      <c r="E10472" s="4" t="s">
        <v>861</v>
      </c>
      <c r="F10472" s="12" t="s">
        <v>904</v>
      </c>
      <c r="G10472" s="4" t="s">
        <v>1557</v>
      </c>
      <c r="H10472" s="52">
        <v>3.3827159999999998</v>
      </c>
      <c r="I10472" s="4"/>
      <c r="J10472" s="4" t="s">
        <v>1566</v>
      </c>
      <c r="K10472" s="4"/>
      <c r="L10472" s="4">
        <v>1</v>
      </c>
      <c r="M10472" s="4" t="s">
        <v>1567</v>
      </c>
      <c r="N10472" s="4" t="s">
        <v>1565</v>
      </c>
    </row>
    <row r="10473" spans="1:14" hidden="1" x14ac:dyDescent="0.3">
      <c r="A10473" s="4" t="s">
        <v>604</v>
      </c>
      <c r="B10473" s="4">
        <v>129</v>
      </c>
      <c r="C10473" s="4">
        <v>129.19999999999999</v>
      </c>
      <c r="D10473" s="4">
        <v>635</v>
      </c>
      <c r="E10473" s="4" t="s">
        <v>861</v>
      </c>
      <c r="F10473" s="12" t="s">
        <v>905</v>
      </c>
      <c r="G10473" s="4" t="s">
        <v>1557</v>
      </c>
      <c r="H10473" s="52">
        <v>2.993827</v>
      </c>
      <c r="I10473" s="4"/>
      <c r="J10473" s="4" t="s">
        <v>1566</v>
      </c>
      <c r="K10473" s="4"/>
      <c r="L10473" s="4">
        <v>1</v>
      </c>
      <c r="M10473" s="4" t="s">
        <v>1567</v>
      </c>
      <c r="N10473" s="4" t="s">
        <v>1565</v>
      </c>
    </row>
    <row r="10474" spans="1:14" hidden="1" x14ac:dyDescent="0.3">
      <c r="A10474" s="4" t="s">
        <v>604</v>
      </c>
      <c r="B10474" s="4">
        <v>129</v>
      </c>
      <c r="C10474" s="4">
        <v>129.19999999999999</v>
      </c>
      <c r="D10474" s="4">
        <v>635</v>
      </c>
      <c r="E10474" s="4" t="s">
        <v>861</v>
      </c>
      <c r="F10474" s="12" t="s">
        <v>906</v>
      </c>
      <c r="G10474" s="4" t="s">
        <v>1557</v>
      </c>
      <c r="H10474" s="52">
        <v>2.987654</v>
      </c>
      <c r="I10474" s="4"/>
      <c r="J10474" s="4" t="s">
        <v>1566</v>
      </c>
      <c r="K10474" s="4"/>
      <c r="L10474" s="4">
        <v>1</v>
      </c>
      <c r="M10474" s="4" t="s">
        <v>1567</v>
      </c>
      <c r="N10474" s="4" t="s">
        <v>1565</v>
      </c>
    </row>
    <row r="10475" spans="1:14" hidden="1" x14ac:dyDescent="0.3">
      <c r="A10475" s="4" t="s">
        <v>604</v>
      </c>
      <c r="B10475" s="4">
        <v>129</v>
      </c>
      <c r="C10475" s="4">
        <v>129.19999999999999</v>
      </c>
      <c r="D10475" s="4">
        <v>635</v>
      </c>
      <c r="E10475" s="4" t="s">
        <v>861</v>
      </c>
      <c r="F10475" s="12" t="s">
        <v>903</v>
      </c>
      <c r="G10475" s="4" t="s">
        <v>1557</v>
      </c>
      <c r="H10475" s="52">
        <v>2.8395060000000001</v>
      </c>
      <c r="I10475" s="4"/>
      <c r="J10475" s="4" t="s">
        <v>1566</v>
      </c>
      <c r="K10475" s="4"/>
      <c r="L10475" s="4">
        <v>1</v>
      </c>
      <c r="M10475" s="4" t="s">
        <v>1567</v>
      </c>
      <c r="N10475" s="4" t="s">
        <v>1565</v>
      </c>
    </row>
    <row r="10476" spans="1:14" hidden="1" x14ac:dyDescent="0.3">
      <c r="A10476" s="4" t="s">
        <v>604</v>
      </c>
      <c r="B10476" s="4">
        <v>129</v>
      </c>
      <c r="C10476" s="4">
        <v>129.19999999999999</v>
      </c>
      <c r="D10476" s="4">
        <v>635</v>
      </c>
      <c r="E10476" s="4" t="s">
        <v>861</v>
      </c>
      <c r="F10476" s="12" t="s">
        <v>922</v>
      </c>
      <c r="G10476" s="4" t="s">
        <v>1568</v>
      </c>
      <c r="H10476" s="52">
        <v>2.0192549999999998</v>
      </c>
      <c r="I10476" s="4"/>
      <c r="J10476" s="4" t="s">
        <v>1566</v>
      </c>
      <c r="K10476" s="4"/>
      <c r="L10476" s="4">
        <v>1</v>
      </c>
      <c r="M10476" s="4" t="s">
        <v>1567</v>
      </c>
      <c r="N10476" s="4" t="s">
        <v>1565</v>
      </c>
    </row>
    <row r="10477" spans="1:14" hidden="1" x14ac:dyDescent="0.3">
      <c r="A10477" s="4" t="s">
        <v>604</v>
      </c>
      <c r="B10477" s="4">
        <v>129</v>
      </c>
      <c r="C10477" s="4">
        <v>129.19999999999999</v>
      </c>
      <c r="D10477" s="4">
        <v>635</v>
      </c>
      <c r="E10477" s="4" t="s">
        <v>861</v>
      </c>
      <c r="F10477" s="12" t="s">
        <v>904</v>
      </c>
      <c r="G10477" s="4" t="s">
        <v>1568</v>
      </c>
      <c r="H10477" s="52">
        <v>1.871926</v>
      </c>
      <c r="I10477" s="4"/>
      <c r="J10477" s="4" t="s">
        <v>1566</v>
      </c>
      <c r="K10477" s="4"/>
      <c r="L10477" s="4">
        <v>1</v>
      </c>
      <c r="M10477" s="4" t="s">
        <v>1567</v>
      </c>
      <c r="N10477" s="4" t="s">
        <v>1565</v>
      </c>
    </row>
    <row r="10478" spans="1:14" hidden="1" x14ac:dyDescent="0.3">
      <c r="A10478" s="4" t="s">
        <v>604</v>
      </c>
      <c r="B10478" s="4">
        <v>129</v>
      </c>
      <c r="C10478" s="4">
        <v>129.19999999999999</v>
      </c>
      <c r="D10478" s="4">
        <v>635</v>
      </c>
      <c r="E10478" s="4" t="s">
        <v>861</v>
      </c>
      <c r="F10478" s="12" t="s">
        <v>905</v>
      </c>
      <c r="G10478" s="4" t="s">
        <v>1568</v>
      </c>
      <c r="H10478" s="52">
        <v>2.1531910000000001</v>
      </c>
      <c r="I10478" s="4"/>
      <c r="J10478" s="4" t="s">
        <v>1566</v>
      </c>
      <c r="K10478" s="4"/>
      <c r="L10478" s="4">
        <v>1</v>
      </c>
      <c r="M10478" s="4" t="s">
        <v>1567</v>
      </c>
      <c r="N10478" s="4" t="s">
        <v>1565</v>
      </c>
    </row>
    <row r="10479" spans="1:14" hidden="1" x14ac:dyDescent="0.3">
      <c r="A10479" s="4" t="s">
        <v>604</v>
      </c>
      <c r="B10479" s="4">
        <v>129</v>
      </c>
      <c r="C10479" s="4">
        <v>129.19999999999999</v>
      </c>
      <c r="D10479" s="4">
        <v>635</v>
      </c>
      <c r="E10479" s="4" t="s">
        <v>861</v>
      </c>
      <c r="F10479" s="12" t="s">
        <v>906</v>
      </c>
      <c r="G10479" s="4" t="s">
        <v>1568</v>
      </c>
      <c r="H10479" s="52">
        <v>2.3808820000000002</v>
      </c>
      <c r="I10479" s="4"/>
      <c r="J10479" s="4" t="s">
        <v>1566</v>
      </c>
      <c r="K10479" s="4"/>
      <c r="L10479" s="4">
        <v>1</v>
      </c>
      <c r="M10479" s="4" t="s">
        <v>1567</v>
      </c>
      <c r="N10479" s="4" t="s">
        <v>1565</v>
      </c>
    </row>
    <row r="10480" spans="1:14" hidden="1" x14ac:dyDescent="0.3">
      <c r="A10480" s="4" t="s">
        <v>604</v>
      </c>
      <c r="B10480" s="4">
        <v>129</v>
      </c>
      <c r="C10480" s="4">
        <v>129.19999999999999</v>
      </c>
      <c r="D10480" s="4">
        <v>635</v>
      </c>
      <c r="E10480" s="4" t="s">
        <v>861</v>
      </c>
      <c r="F10480" s="12" t="s">
        <v>903</v>
      </c>
      <c r="G10480" s="4" t="s">
        <v>1568</v>
      </c>
      <c r="H10480" s="52">
        <v>2.4076689999999998</v>
      </c>
      <c r="I10480" s="4"/>
      <c r="J10480" s="4" t="s">
        <v>1566</v>
      </c>
      <c r="K10480" s="4"/>
      <c r="L10480" s="4">
        <v>1</v>
      </c>
      <c r="M10480" s="4" t="s">
        <v>1567</v>
      </c>
      <c r="N10480" s="4" t="s">
        <v>1565</v>
      </c>
    </row>
    <row r="10481" spans="1:14" hidden="1" x14ac:dyDescent="0.3">
      <c r="A10481" s="4" t="s">
        <v>604</v>
      </c>
      <c r="B10481" s="4">
        <v>129</v>
      </c>
      <c r="C10481" s="4">
        <v>129.19999999999999</v>
      </c>
      <c r="D10481" s="4">
        <v>635</v>
      </c>
      <c r="E10481" s="4" t="s">
        <v>861</v>
      </c>
      <c r="F10481" s="12" t="s">
        <v>922</v>
      </c>
      <c r="G10481" s="4" t="s">
        <v>853</v>
      </c>
      <c r="H10481" s="52">
        <v>1.6091770000000001</v>
      </c>
      <c r="I10481" s="4"/>
      <c r="J10481" s="4" t="s">
        <v>1566</v>
      </c>
      <c r="K10481" s="4"/>
      <c r="L10481" s="4">
        <v>1</v>
      </c>
      <c r="M10481" s="4" t="s">
        <v>1567</v>
      </c>
      <c r="N10481" s="4" t="s">
        <v>1565</v>
      </c>
    </row>
    <row r="10482" spans="1:14" hidden="1" x14ac:dyDescent="0.3">
      <c r="A10482" s="4" t="s">
        <v>604</v>
      </c>
      <c r="B10482" s="4">
        <v>129</v>
      </c>
      <c r="C10482" s="4">
        <v>129.19999999999999</v>
      </c>
      <c r="D10482" s="4">
        <v>635</v>
      </c>
      <c r="E10482" s="4" t="s">
        <v>861</v>
      </c>
      <c r="F10482" s="12" t="s">
        <v>904</v>
      </c>
      <c r="G10482" s="4" t="s">
        <v>853</v>
      </c>
      <c r="H10482" s="52">
        <v>2.9762659999999999</v>
      </c>
      <c r="I10482" s="4"/>
      <c r="J10482" s="4" t="s">
        <v>1566</v>
      </c>
      <c r="K10482" s="4"/>
      <c r="L10482" s="4">
        <v>1</v>
      </c>
      <c r="M10482" s="4" t="s">
        <v>1567</v>
      </c>
      <c r="N10482" s="4" t="s">
        <v>1565</v>
      </c>
    </row>
    <row r="10483" spans="1:14" hidden="1" x14ac:dyDescent="0.3">
      <c r="A10483" s="4" t="s">
        <v>604</v>
      </c>
      <c r="B10483" s="4">
        <v>129</v>
      </c>
      <c r="C10483" s="4">
        <v>129.19999999999999</v>
      </c>
      <c r="D10483" s="4">
        <v>635</v>
      </c>
      <c r="E10483" s="4" t="s">
        <v>861</v>
      </c>
      <c r="F10483" s="12" t="s">
        <v>905</v>
      </c>
      <c r="G10483" s="4" t="s">
        <v>853</v>
      </c>
      <c r="H10483" s="52">
        <v>1.723101</v>
      </c>
      <c r="I10483" s="4"/>
      <c r="J10483" s="4" t="s">
        <v>1566</v>
      </c>
      <c r="K10483" s="4"/>
      <c r="L10483" s="4">
        <v>1</v>
      </c>
      <c r="M10483" s="4" t="s">
        <v>1567</v>
      </c>
      <c r="N10483" s="4" t="s">
        <v>1565</v>
      </c>
    </row>
    <row r="10484" spans="1:14" hidden="1" x14ac:dyDescent="0.3">
      <c r="A10484" s="4" t="s">
        <v>604</v>
      </c>
      <c r="B10484" s="4">
        <v>129</v>
      </c>
      <c r="C10484" s="4">
        <v>129.19999999999999</v>
      </c>
      <c r="D10484" s="4">
        <v>635</v>
      </c>
      <c r="E10484" s="4" t="s">
        <v>861</v>
      </c>
      <c r="F10484" s="12" t="s">
        <v>906</v>
      </c>
      <c r="G10484" s="4" t="s">
        <v>853</v>
      </c>
      <c r="H10484" s="52">
        <v>1.338608</v>
      </c>
      <c r="I10484" s="4"/>
      <c r="J10484" s="4" t="s">
        <v>1566</v>
      </c>
      <c r="K10484" s="4"/>
      <c r="L10484" s="4">
        <v>1</v>
      </c>
      <c r="M10484" s="4" t="s">
        <v>1567</v>
      </c>
      <c r="N10484" s="4" t="s">
        <v>1565</v>
      </c>
    </row>
    <row r="10485" spans="1:14" hidden="1" x14ac:dyDescent="0.3">
      <c r="A10485" s="4" t="s">
        <v>604</v>
      </c>
      <c r="B10485" s="4">
        <v>129</v>
      </c>
      <c r="C10485" s="4">
        <v>129.19999999999999</v>
      </c>
      <c r="D10485" s="4">
        <v>635</v>
      </c>
      <c r="E10485" s="4" t="s">
        <v>861</v>
      </c>
      <c r="F10485" s="12" t="s">
        <v>903</v>
      </c>
      <c r="G10485" s="4" t="s">
        <v>853</v>
      </c>
      <c r="H10485" s="52">
        <v>1.2246840000000001</v>
      </c>
      <c r="I10485" s="4"/>
      <c r="J10485" s="4" t="s">
        <v>1566</v>
      </c>
      <c r="K10485" s="4"/>
      <c r="L10485" s="4">
        <v>1</v>
      </c>
      <c r="M10485" s="4" t="s">
        <v>1567</v>
      </c>
      <c r="N10485" s="4" t="s">
        <v>1565</v>
      </c>
    </row>
    <row r="10486" spans="1:14" hidden="1" x14ac:dyDescent="0.3">
      <c r="A10486" s="4" t="s">
        <v>603</v>
      </c>
      <c r="B10486" s="4">
        <v>132</v>
      </c>
      <c r="C10486" s="4">
        <v>132</v>
      </c>
      <c r="D10486" s="4">
        <v>636</v>
      </c>
      <c r="E10486" s="4" t="s">
        <v>861</v>
      </c>
      <c r="F10486" s="4" t="s">
        <v>922</v>
      </c>
      <c r="G10486" s="4" t="s">
        <v>1119</v>
      </c>
      <c r="H10486" s="73">
        <v>0.91947942020972362</v>
      </c>
      <c r="I10486" s="4"/>
      <c r="J10486" s="4" t="s">
        <v>856</v>
      </c>
      <c r="K10486" s="4"/>
      <c r="L10486" s="4">
        <v>3</v>
      </c>
      <c r="M10486" s="4" t="s">
        <v>1770</v>
      </c>
      <c r="N10486" s="4"/>
    </row>
    <row r="10487" spans="1:14" hidden="1" x14ac:dyDescent="0.3">
      <c r="A10487" s="4" t="s">
        <v>603</v>
      </c>
      <c r="B10487" s="4">
        <v>134</v>
      </c>
      <c r="C10487" s="4">
        <v>134</v>
      </c>
      <c r="D10487" s="4">
        <v>636</v>
      </c>
      <c r="E10487" s="4" t="s">
        <v>861</v>
      </c>
      <c r="F10487" s="4" t="s">
        <v>922</v>
      </c>
      <c r="G10487" s="4" t="s">
        <v>1119</v>
      </c>
      <c r="H10487" s="30">
        <v>13.137868814121667</v>
      </c>
      <c r="I10487" s="4">
        <v>1.8147477592745771</v>
      </c>
      <c r="J10487" s="4" t="s">
        <v>856</v>
      </c>
      <c r="K10487" s="4" t="s">
        <v>881</v>
      </c>
      <c r="L10487" s="4">
        <v>3</v>
      </c>
      <c r="M10487" s="4" t="s">
        <v>1770</v>
      </c>
      <c r="N10487" s="4"/>
    </row>
    <row r="10488" spans="1:14" hidden="1" x14ac:dyDescent="0.3">
      <c r="A10488" s="4" t="s">
        <v>608</v>
      </c>
      <c r="B10488" s="4">
        <v>132</v>
      </c>
      <c r="C10488" s="4">
        <v>132</v>
      </c>
      <c r="D10488" s="4">
        <v>636</v>
      </c>
      <c r="E10488" s="4" t="s">
        <v>861</v>
      </c>
      <c r="F10488" s="4" t="s">
        <v>922</v>
      </c>
      <c r="G10488" s="4" t="s">
        <v>1573</v>
      </c>
      <c r="H10488" s="30">
        <v>87.56</v>
      </c>
      <c r="I10488" s="4"/>
      <c r="J10488" s="4" t="s">
        <v>1574</v>
      </c>
      <c r="K10488" s="4"/>
      <c r="L10488" s="4">
        <v>3</v>
      </c>
      <c r="M10488" s="4" t="s">
        <v>1575</v>
      </c>
      <c r="N10488" s="4" t="s">
        <v>1576</v>
      </c>
    </row>
    <row r="10489" spans="1:14" hidden="1" x14ac:dyDescent="0.3">
      <c r="A10489" s="4" t="s">
        <v>608</v>
      </c>
      <c r="B10489" s="4">
        <v>132</v>
      </c>
      <c r="C10489" s="4">
        <v>132</v>
      </c>
      <c r="D10489" s="4">
        <v>636</v>
      </c>
      <c r="E10489" s="4" t="s">
        <v>861</v>
      </c>
      <c r="F10489" s="4" t="s">
        <v>922</v>
      </c>
      <c r="G10489" s="4" t="s">
        <v>1577</v>
      </c>
      <c r="H10489" s="30">
        <v>3.66</v>
      </c>
      <c r="I10489" s="4"/>
      <c r="J10489" s="4" t="s">
        <v>1578</v>
      </c>
      <c r="K10489" s="4"/>
      <c r="L10489" s="4">
        <v>3</v>
      </c>
      <c r="M10489" s="4" t="s">
        <v>1575</v>
      </c>
      <c r="N10489" s="4" t="s">
        <v>1576</v>
      </c>
    </row>
    <row r="10490" spans="1:14" hidden="1" x14ac:dyDescent="0.3">
      <c r="A10490" s="4" t="s">
        <v>608</v>
      </c>
      <c r="B10490" s="4">
        <v>132</v>
      </c>
      <c r="C10490" s="4">
        <v>132</v>
      </c>
      <c r="D10490" s="4">
        <v>636</v>
      </c>
      <c r="E10490" s="4" t="s">
        <v>861</v>
      </c>
      <c r="F10490" s="4" t="s">
        <v>922</v>
      </c>
      <c r="G10490" s="4" t="s">
        <v>1580</v>
      </c>
      <c r="H10490" s="30">
        <v>0.38</v>
      </c>
      <c r="I10490" s="4"/>
      <c r="J10490" s="4" t="s">
        <v>1581</v>
      </c>
      <c r="K10490" s="4"/>
      <c r="L10490" s="4">
        <v>3</v>
      </c>
      <c r="M10490" s="4" t="s">
        <v>1575</v>
      </c>
      <c r="N10490" s="4" t="s">
        <v>1576</v>
      </c>
    </row>
    <row r="10491" spans="1:14" hidden="1" x14ac:dyDescent="0.3">
      <c r="A10491" s="4" t="s">
        <v>604</v>
      </c>
      <c r="B10491" s="4">
        <v>134</v>
      </c>
      <c r="C10491" s="4">
        <v>134</v>
      </c>
      <c r="D10491" s="4">
        <v>636</v>
      </c>
      <c r="E10491" s="4" t="s">
        <v>861</v>
      </c>
      <c r="F10491" s="54" t="s">
        <v>922</v>
      </c>
      <c r="G10491" s="23" t="s">
        <v>1591</v>
      </c>
      <c r="H10491" s="30">
        <v>0.19350600000000001</v>
      </c>
      <c r="I10491" s="51">
        <v>1.5584000000000001E-2</v>
      </c>
      <c r="J10491" s="23" t="s">
        <v>1422</v>
      </c>
      <c r="K10491" s="4" t="s">
        <v>881</v>
      </c>
      <c r="L10491" s="51">
        <v>3</v>
      </c>
      <c r="M10491" s="23" t="s">
        <v>1567</v>
      </c>
      <c r="N10491" s="55" t="s">
        <v>1592</v>
      </c>
    </row>
    <row r="10492" spans="1:14" hidden="1" x14ac:dyDescent="0.3">
      <c r="A10492" s="4" t="s">
        <v>608</v>
      </c>
      <c r="B10492" s="4">
        <v>132</v>
      </c>
      <c r="C10492" s="4">
        <v>132</v>
      </c>
      <c r="D10492" s="4">
        <v>636</v>
      </c>
      <c r="E10492" s="4" t="s">
        <v>861</v>
      </c>
      <c r="F10492" s="4" t="s">
        <v>922</v>
      </c>
      <c r="G10492" s="4" t="s">
        <v>1493</v>
      </c>
      <c r="H10492" s="30">
        <v>3.2</v>
      </c>
      <c r="I10492" s="4">
        <v>0.9</v>
      </c>
      <c r="J10492" s="4" t="s">
        <v>1105</v>
      </c>
      <c r="K10492" s="4" t="s">
        <v>998</v>
      </c>
      <c r="L10492" s="4">
        <v>3</v>
      </c>
      <c r="M10492" s="4" t="s">
        <v>1090</v>
      </c>
      <c r="N10492" s="4"/>
    </row>
    <row r="10493" spans="1:14" hidden="1" x14ac:dyDescent="0.3">
      <c r="A10493" s="4" t="s">
        <v>608</v>
      </c>
      <c r="B10493" s="4">
        <v>132</v>
      </c>
      <c r="C10493" s="4">
        <v>132</v>
      </c>
      <c r="D10493" s="4">
        <v>636</v>
      </c>
      <c r="E10493" s="4" t="s">
        <v>861</v>
      </c>
      <c r="F10493" s="4" t="s">
        <v>922</v>
      </c>
      <c r="G10493" s="4" t="s">
        <v>2233</v>
      </c>
      <c r="H10493" s="30">
        <v>5.71</v>
      </c>
      <c r="I10493" s="4">
        <v>2.4900000000000002</v>
      </c>
      <c r="J10493" s="4" t="s">
        <v>1583</v>
      </c>
      <c r="K10493" s="4" t="s">
        <v>881</v>
      </c>
      <c r="L10493" s="4">
        <v>3</v>
      </c>
      <c r="M10493" s="4" t="s">
        <v>1575</v>
      </c>
      <c r="N10493" s="4" t="s">
        <v>1576</v>
      </c>
    </row>
    <row r="10494" spans="1:14" hidden="1" x14ac:dyDescent="0.3">
      <c r="A10494" s="4" t="s">
        <v>608</v>
      </c>
      <c r="B10494" s="4">
        <v>132</v>
      </c>
      <c r="C10494" s="4">
        <v>132</v>
      </c>
      <c r="D10494" s="4">
        <v>636</v>
      </c>
      <c r="E10494" s="4" t="s">
        <v>861</v>
      </c>
      <c r="F10494" s="4" t="s">
        <v>922</v>
      </c>
      <c r="G10494" s="4" t="s">
        <v>1775</v>
      </c>
      <c r="H10494" s="30">
        <v>4.8327856176300019E-3</v>
      </c>
      <c r="I10494" s="4"/>
      <c r="J10494" s="4" t="s">
        <v>1773</v>
      </c>
      <c r="K10494" s="4"/>
      <c r="L10494" s="4">
        <v>3</v>
      </c>
      <c r="M10494" s="4" t="s">
        <v>1774</v>
      </c>
      <c r="N10494" s="4"/>
    </row>
    <row r="10495" spans="1:14" hidden="1" x14ac:dyDescent="0.3">
      <c r="A10495" s="4" t="s">
        <v>608</v>
      </c>
      <c r="B10495" s="4">
        <v>132</v>
      </c>
      <c r="C10495" s="4">
        <v>132</v>
      </c>
      <c r="D10495" s="4">
        <v>636</v>
      </c>
      <c r="E10495" s="4" t="s">
        <v>861</v>
      </c>
      <c r="F10495" s="4" t="s">
        <v>922</v>
      </c>
      <c r="G10495" s="4" t="s">
        <v>1129</v>
      </c>
      <c r="H10495" s="30">
        <v>4.5095440259709099</v>
      </c>
      <c r="I10495" s="9">
        <v>1.8038176103883641</v>
      </c>
      <c r="J10495" s="4" t="s">
        <v>1494</v>
      </c>
      <c r="K10495" s="4" t="s">
        <v>998</v>
      </c>
      <c r="L10495" s="4">
        <v>3</v>
      </c>
      <c r="M10495" s="4" t="s">
        <v>1090</v>
      </c>
      <c r="N10495" s="4"/>
    </row>
    <row r="10496" spans="1:14" hidden="1" x14ac:dyDescent="0.3">
      <c r="A10496" s="4" t="s">
        <v>608</v>
      </c>
      <c r="B10496" s="4">
        <v>132</v>
      </c>
      <c r="C10496" s="4">
        <v>132</v>
      </c>
      <c r="D10496" s="4">
        <v>636</v>
      </c>
      <c r="E10496" s="4" t="s">
        <v>861</v>
      </c>
      <c r="F10496" s="4" t="s">
        <v>922</v>
      </c>
      <c r="G10496" s="4" t="s">
        <v>853</v>
      </c>
      <c r="H10496" s="30">
        <v>2.21</v>
      </c>
      <c r="I10496" s="4">
        <v>0.67</v>
      </c>
      <c r="J10496" s="4" t="s">
        <v>1316</v>
      </c>
      <c r="K10496" s="4" t="s">
        <v>998</v>
      </c>
      <c r="L10496" s="4">
        <v>3</v>
      </c>
      <c r="M10496" s="4" t="s">
        <v>1579</v>
      </c>
      <c r="N10496" s="4"/>
    </row>
    <row r="10497" spans="1:14" hidden="1" x14ac:dyDescent="0.3">
      <c r="A10497" s="4" t="s">
        <v>604</v>
      </c>
      <c r="B10497" s="4">
        <v>134</v>
      </c>
      <c r="C10497" s="4">
        <v>134</v>
      </c>
      <c r="D10497" s="4">
        <v>636</v>
      </c>
      <c r="E10497" s="4" t="s">
        <v>861</v>
      </c>
      <c r="F10497" s="4" t="s">
        <v>904</v>
      </c>
      <c r="G10497" s="4" t="s">
        <v>853</v>
      </c>
      <c r="H10497" s="30">
        <v>1.44</v>
      </c>
      <c r="I10497" s="4">
        <v>0.03</v>
      </c>
      <c r="J10497" s="4" t="s">
        <v>1566</v>
      </c>
      <c r="K10497" s="4" t="s">
        <v>998</v>
      </c>
      <c r="L10497" s="4">
        <v>3</v>
      </c>
      <c r="M10497" s="4" t="s">
        <v>1101</v>
      </c>
      <c r="N10497" s="4"/>
    </row>
    <row r="10498" spans="1:14" hidden="1" x14ac:dyDescent="0.3">
      <c r="A10498" s="4" t="s">
        <v>604</v>
      </c>
      <c r="B10498" s="4">
        <v>134</v>
      </c>
      <c r="C10498" s="4">
        <v>134</v>
      </c>
      <c r="D10498" s="4">
        <v>636</v>
      </c>
      <c r="E10498" s="4" t="s">
        <v>861</v>
      </c>
      <c r="F10498" s="4" t="s">
        <v>1587</v>
      </c>
      <c r="G10498" s="4" t="s">
        <v>853</v>
      </c>
      <c r="H10498" s="30">
        <v>1.18</v>
      </c>
      <c r="I10498" s="4">
        <v>0.03</v>
      </c>
      <c r="J10498" s="4" t="s">
        <v>1566</v>
      </c>
      <c r="K10498" s="4" t="s">
        <v>998</v>
      </c>
      <c r="L10498" s="4">
        <v>3</v>
      </c>
      <c r="M10498" s="4" t="s">
        <v>1101</v>
      </c>
      <c r="N10498" s="4"/>
    </row>
    <row r="10499" spans="1:14" hidden="1" x14ac:dyDescent="0.3">
      <c r="A10499" s="4" t="s">
        <v>604</v>
      </c>
      <c r="B10499" s="4">
        <v>134</v>
      </c>
      <c r="C10499" s="4">
        <v>134</v>
      </c>
      <c r="D10499" s="4">
        <v>636</v>
      </c>
      <c r="E10499" s="4" t="s">
        <v>861</v>
      </c>
      <c r="F10499" s="4" t="s">
        <v>1588</v>
      </c>
      <c r="G10499" s="4" t="s">
        <v>853</v>
      </c>
      <c r="H10499" s="30">
        <v>1.28</v>
      </c>
      <c r="I10499" s="4">
        <v>0.28000000000000003</v>
      </c>
      <c r="J10499" s="4" t="s">
        <v>1566</v>
      </c>
      <c r="K10499" s="4" t="s">
        <v>998</v>
      </c>
      <c r="L10499" s="4">
        <v>3</v>
      </c>
      <c r="M10499" s="4" t="s">
        <v>1101</v>
      </c>
      <c r="N10499" s="4"/>
    </row>
    <row r="10500" spans="1:14" hidden="1" x14ac:dyDescent="0.3">
      <c r="A10500" s="4" t="s">
        <v>604</v>
      </c>
      <c r="B10500" s="4">
        <v>134</v>
      </c>
      <c r="C10500" s="4">
        <v>134</v>
      </c>
      <c r="D10500" s="4">
        <v>636</v>
      </c>
      <c r="E10500" s="4" t="s">
        <v>861</v>
      </c>
      <c r="F10500" s="4" t="s">
        <v>1589</v>
      </c>
      <c r="G10500" s="4" t="s">
        <v>853</v>
      </c>
      <c r="H10500" s="30">
        <v>1.01</v>
      </c>
      <c r="I10500" s="4">
        <v>0.08</v>
      </c>
      <c r="J10500" s="4" t="s">
        <v>1566</v>
      </c>
      <c r="K10500" s="4" t="s">
        <v>998</v>
      </c>
      <c r="L10500" s="4">
        <v>3</v>
      </c>
      <c r="M10500" s="4" t="s">
        <v>1101</v>
      </c>
      <c r="N10500" s="4"/>
    </row>
    <row r="10501" spans="1:14" hidden="1" x14ac:dyDescent="0.3">
      <c r="A10501" s="4" t="s">
        <v>604</v>
      </c>
      <c r="B10501" s="4">
        <v>134</v>
      </c>
      <c r="C10501" s="4">
        <v>134</v>
      </c>
      <c r="D10501" s="4">
        <v>636</v>
      </c>
      <c r="E10501" s="4" t="s">
        <v>861</v>
      </c>
      <c r="F10501" s="4" t="s">
        <v>922</v>
      </c>
      <c r="G10501" s="4" t="s">
        <v>1593</v>
      </c>
      <c r="H10501" s="30">
        <v>0.32849600000000001</v>
      </c>
      <c r="I10501" s="4">
        <v>1.4159E-2</v>
      </c>
      <c r="J10501" s="4" t="s">
        <v>1422</v>
      </c>
      <c r="K10501" s="4" t="s">
        <v>998</v>
      </c>
      <c r="L10501" s="4">
        <v>3</v>
      </c>
      <c r="M10501" s="4" t="s">
        <v>1191</v>
      </c>
      <c r="N10501" s="4"/>
    </row>
    <row r="10502" spans="1:14" hidden="1" x14ac:dyDescent="0.3">
      <c r="A10502" s="4" t="s">
        <v>604</v>
      </c>
      <c r="B10502" s="4">
        <v>134</v>
      </c>
      <c r="C10502" s="4">
        <v>134</v>
      </c>
      <c r="D10502" s="4">
        <v>636</v>
      </c>
      <c r="E10502" s="4" t="s">
        <v>861</v>
      </c>
      <c r="F10502" s="4" t="s">
        <v>922</v>
      </c>
      <c r="G10502" s="4" t="s">
        <v>1594</v>
      </c>
      <c r="H10502" s="30">
        <v>0.132414</v>
      </c>
      <c r="I10502" s="4">
        <v>2.7585999999999999E-2</v>
      </c>
      <c r="J10502" s="4" t="s">
        <v>1422</v>
      </c>
      <c r="K10502" s="4" t="s">
        <v>998</v>
      </c>
      <c r="L10502" s="4">
        <v>3</v>
      </c>
      <c r="M10502" s="4" t="s">
        <v>1191</v>
      </c>
      <c r="N10502" s="4"/>
    </row>
    <row r="10503" spans="1:14" hidden="1" x14ac:dyDescent="0.3">
      <c r="A10503" s="4" t="s">
        <v>608</v>
      </c>
      <c r="B10503" s="4">
        <v>132</v>
      </c>
      <c r="C10503" s="4">
        <v>132</v>
      </c>
      <c r="D10503" s="4">
        <v>636</v>
      </c>
      <c r="E10503" s="4" t="s">
        <v>861</v>
      </c>
      <c r="F10503" s="4" t="s">
        <v>922</v>
      </c>
      <c r="G10503" s="4" t="s">
        <v>1127</v>
      </c>
      <c r="H10503" s="30">
        <v>0.75073619506548572</v>
      </c>
      <c r="I10503" s="4">
        <v>0.56305214629911426</v>
      </c>
      <c r="J10503" s="4" t="s">
        <v>1494</v>
      </c>
      <c r="K10503" s="4" t="s">
        <v>998</v>
      </c>
      <c r="L10503" s="4">
        <v>3</v>
      </c>
      <c r="M10503" s="4" t="s">
        <v>1582</v>
      </c>
      <c r="N10503" s="4"/>
    </row>
    <row r="10504" spans="1:14" hidden="1" x14ac:dyDescent="0.3">
      <c r="A10504" s="4" t="s">
        <v>603</v>
      </c>
      <c r="B10504" s="4">
        <v>132</v>
      </c>
      <c r="C10504" s="4">
        <v>132</v>
      </c>
      <c r="D10504" s="4">
        <v>636</v>
      </c>
      <c r="E10504" s="4" t="s">
        <v>861</v>
      </c>
      <c r="F10504" s="4" t="s">
        <v>922</v>
      </c>
      <c r="G10504" s="4" t="s">
        <v>1491</v>
      </c>
      <c r="H10504" s="30">
        <v>11.79</v>
      </c>
      <c r="I10504" s="4"/>
      <c r="J10504" s="4" t="s">
        <v>1773</v>
      </c>
      <c r="K10504" s="4"/>
      <c r="L10504" s="4">
        <v>3</v>
      </c>
      <c r="M10504" s="4" t="s">
        <v>1774</v>
      </c>
      <c r="N10504" s="4"/>
    </row>
    <row r="10505" spans="1:14" hidden="1" x14ac:dyDescent="0.3">
      <c r="A10505" s="4" t="s">
        <v>608</v>
      </c>
      <c r="B10505" s="4">
        <v>132</v>
      </c>
      <c r="C10505" s="4">
        <v>132</v>
      </c>
      <c r="D10505" s="4">
        <v>636</v>
      </c>
      <c r="E10505" s="4" t="s">
        <v>861</v>
      </c>
      <c r="F10505" s="4" t="s">
        <v>922</v>
      </c>
      <c r="G10505" s="4" t="s">
        <v>1557</v>
      </c>
      <c r="H10505" s="30">
        <v>8.2799999999999994</v>
      </c>
      <c r="I10505" s="4">
        <v>0.34</v>
      </c>
      <c r="J10505" s="4" t="s">
        <v>1316</v>
      </c>
      <c r="K10505" s="4" t="s">
        <v>881</v>
      </c>
      <c r="L10505" s="4">
        <v>3</v>
      </c>
      <c r="M10505" s="4" t="s">
        <v>1579</v>
      </c>
      <c r="N10505" s="4"/>
    </row>
    <row r="10506" spans="1:14" hidden="1" x14ac:dyDescent="0.3">
      <c r="A10506" s="4" t="s">
        <v>604</v>
      </c>
      <c r="B10506" s="4">
        <v>134</v>
      </c>
      <c r="C10506" s="4">
        <v>134</v>
      </c>
      <c r="D10506" s="4">
        <v>636</v>
      </c>
      <c r="E10506" s="4" t="s">
        <v>861</v>
      </c>
      <c r="F10506" s="4" t="s">
        <v>904</v>
      </c>
      <c r="G10506" s="4" t="s">
        <v>1557</v>
      </c>
      <c r="H10506" s="4">
        <v>5.9</v>
      </c>
      <c r="I10506" s="4">
        <v>0.3</v>
      </c>
      <c r="J10506" s="4" t="s">
        <v>1566</v>
      </c>
      <c r="K10506" s="4" t="s">
        <v>881</v>
      </c>
      <c r="L10506" s="4">
        <v>3</v>
      </c>
      <c r="M10506" s="4" t="s">
        <v>1101</v>
      </c>
      <c r="N10506" s="4"/>
    </row>
    <row r="10507" spans="1:14" hidden="1" x14ac:dyDescent="0.3">
      <c r="A10507" s="4" t="s">
        <v>604</v>
      </c>
      <c r="B10507" s="4">
        <v>134</v>
      </c>
      <c r="C10507" s="4">
        <v>134</v>
      </c>
      <c r="D10507" s="4">
        <v>636</v>
      </c>
      <c r="E10507" s="4" t="s">
        <v>861</v>
      </c>
      <c r="F10507" s="4" t="s">
        <v>1587</v>
      </c>
      <c r="G10507" s="4" t="s">
        <v>1557</v>
      </c>
      <c r="H10507" s="4">
        <v>5.85</v>
      </c>
      <c r="I10507" s="4">
        <v>0.34</v>
      </c>
      <c r="J10507" s="4" t="s">
        <v>1566</v>
      </c>
      <c r="K10507" s="4" t="s">
        <v>881</v>
      </c>
      <c r="L10507" s="4">
        <v>3</v>
      </c>
      <c r="M10507" s="4" t="s">
        <v>1101</v>
      </c>
      <c r="N10507" s="4"/>
    </row>
    <row r="10508" spans="1:14" hidden="1" x14ac:dyDescent="0.3">
      <c r="A10508" s="4" t="s">
        <v>604</v>
      </c>
      <c r="B10508" s="4">
        <v>134</v>
      </c>
      <c r="C10508" s="4">
        <v>134</v>
      </c>
      <c r="D10508" s="4">
        <v>636</v>
      </c>
      <c r="E10508" s="4" t="s">
        <v>861</v>
      </c>
      <c r="F10508" s="4" t="s">
        <v>1588</v>
      </c>
      <c r="G10508" s="4" t="s">
        <v>1557</v>
      </c>
      <c r="H10508" s="4">
        <v>4.9000000000000004</v>
      </c>
      <c r="I10508" s="4">
        <v>0.25</v>
      </c>
      <c r="J10508" s="4" t="s">
        <v>1566</v>
      </c>
      <c r="K10508" s="4" t="s">
        <v>881</v>
      </c>
      <c r="L10508" s="4">
        <v>3</v>
      </c>
      <c r="M10508" s="4" t="s">
        <v>1101</v>
      </c>
      <c r="N10508" s="4"/>
    </row>
    <row r="10509" spans="1:14" hidden="1" x14ac:dyDescent="0.3">
      <c r="A10509" s="4" t="s">
        <v>604</v>
      </c>
      <c r="B10509" s="4">
        <v>134</v>
      </c>
      <c r="C10509" s="4">
        <v>134</v>
      </c>
      <c r="D10509" s="4">
        <v>636</v>
      </c>
      <c r="E10509" s="4" t="s">
        <v>861</v>
      </c>
      <c r="F10509" s="4" t="s">
        <v>1589</v>
      </c>
      <c r="G10509" s="4" t="s">
        <v>1557</v>
      </c>
      <c r="H10509" s="4">
        <v>4.82</v>
      </c>
      <c r="I10509" s="4">
        <v>0.64</v>
      </c>
      <c r="J10509" s="4" t="s">
        <v>1566</v>
      </c>
      <c r="K10509" s="4" t="s">
        <v>881</v>
      </c>
      <c r="L10509" s="4">
        <v>3</v>
      </c>
      <c r="M10509" s="4" t="s">
        <v>1101</v>
      </c>
      <c r="N10509" s="4"/>
    </row>
    <row r="10510" spans="1:14" hidden="1" x14ac:dyDescent="0.3">
      <c r="A10510" s="4" t="s">
        <v>603</v>
      </c>
      <c r="B10510" s="4">
        <v>132</v>
      </c>
      <c r="C10510" s="4">
        <v>132</v>
      </c>
      <c r="D10510" s="4">
        <v>636</v>
      </c>
      <c r="E10510" s="4" t="s">
        <v>861</v>
      </c>
      <c r="F10510" s="4" t="s">
        <v>922</v>
      </c>
      <c r="G10510" s="4" t="s">
        <v>1131</v>
      </c>
      <c r="H10510" s="30">
        <v>14.009999999999998</v>
      </c>
      <c r="I10510" s="4">
        <v>0.91405689100843168</v>
      </c>
      <c r="J10510" s="4" t="s">
        <v>1316</v>
      </c>
      <c r="K10510" s="4" t="s">
        <v>881</v>
      </c>
      <c r="L10510" s="4">
        <v>3</v>
      </c>
      <c r="M10510" s="4" t="s">
        <v>1579</v>
      </c>
      <c r="N10510" s="4"/>
    </row>
    <row r="10511" spans="1:14" hidden="1" x14ac:dyDescent="0.3">
      <c r="A10511" s="4" t="s">
        <v>603</v>
      </c>
      <c r="B10511" s="4">
        <v>134</v>
      </c>
      <c r="C10511" s="4">
        <v>134</v>
      </c>
      <c r="D10511" s="4">
        <v>636</v>
      </c>
      <c r="E10511" s="4" t="s">
        <v>861</v>
      </c>
      <c r="F10511" s="4" t="s">
        <v>904</v>
      </c>
      <c r="G10511" s="4" t="s">
        <v>1131</v>
      </c>
      <c r="H10511" s="30">
        <v>7.34</v>
      </c>
      <c r="I10511" s="4">
        <v>0.30149626863362672</v>
      </c>
      <c r="J10511" s="4" t="s">
        <v>1566</v>
      </c>
      <c r="K10511" s="4" t="s">
        <v>881</v>
      </c>
      <c r="L10511" s="4">
        <v>3</v>
      </c>
      <c r="M10511" s="4" t="s">
        <v>1789</v>
      </c>
      <c r="N10511" s="4"/>
    </row>
    <row r="10512" spans="1:14" hidden="1" x14ac:dyDescent="0.3">
      <c r="A10512" s="4" t="s">
        <v>603</v>
      </c>
      <c r="B10512" s="4">
        <v>134</v>
      </c>
      <c r="C10512" s="4">
        <v>134</v>
      </c>
      <c r="D10512" s="4">
        <v>636</v>
      </c>
      <c r="E10512" s="4" t="s">
        <v>861</v>
      </c>
      <c r="F10512" s="4" t="s">
        <v>1587</v>
      </c>
      <c r="G10512" s="4" t="s">
        <v>1131</v>
      </c>
      <c r="H10512" s="30">
        <v>7.0299999999999994</v>
      </c>
      <c r="I10512" s="4">
        <v>0.34132096331752027</v>
      </c>
      <c r="J10512" s="4" t="s">
        <v>1566</v>
      </c>
      <c r="K10512" s="4" t="s">
        <v>881</v>
      </c>
      <c r="L10512" s="4">
        <v>3</v>
      </c>
      <c r="M10512" s="4" t="s">
        <v>1789</v>
      </c>
      <c r="N10512" s="4"/>
    </row>
    <row r="10513" spans="1:14" hidden="1" x14ac:dyDescent="0.3">
      <c r="A10513" s="4" t="s">
        <v>603</v>
      </c>
      <c r="B10513" s="4">
        <v>134</v>
      </c>
      <c r="C10513" s="4">
        <v>134</v>
      </c>
      <c r="D10513" s="4">
        <v>636</v>
      </c>
      <c r="E10513" s="4" t="s">
        <v>861</v>
      </c>
      <c r="F10513" s="4" t="s">
        <v>1588</v>
      </c>
      <c r="G10513" s="4" t="s">
        <v>1131</v>
      </c>
      <c r="H10513" s="30">
        <v>6.1800000000000006</v>
      </c>
      <c r="I10513" s="4">
        <v>0.37536648758246921</v>
      </c>
      <c r="J10513" s="4" t="s">
        <v>1566</v>
      </c>
      <c r="K10513" s="4" t="s">
        <v>881</v>
      </c>
      <c r="L10513" s="4">
        <v>3</v>
      </c>
      <c r="M10513" s="4" t="s">
        <v>1789</v>
      </c>
      <c r="N10513" s="4"/>
    </row>
    <row r="10514" spans="1:14" hidden="1" x14ac:dyDescent="0.3">
      <c r="A10514" s="4" t="s">
        <v>603</v>
      </c>
      <c r="B10514" s="4">
        <v>134</v>
      </c>
      <c r="C10514" s="4">
        <v>134</v>
      </c>
      <c r="D10514" s="4">
        <v>636</v>
      </c>
      <c r="E10514" s="4" t="s">
        <v>861</v>
      </c>
      <c r="F10514" s="4" t="s">
        <v>1589</v>
      </c>
      <c r="G10514" s="4" t="s">
        <v>1131</v>
      </c>
      <c r="H10514" s="30">
        <v>5.83</v>
      </c>
      <c r="I10514" s="4">
        <v>0.644980619863884</v>
      </c>
      <c r="J10514" s="4" t="s">
        <v>1566</v>
      </c>
      <c r="K10514" s="4" t="s">
        <v>881</v>
      </c>
      <c r="L10514" s="4">
        <v>3</v>
      </c>
      <c r="M10514" s="4" t="s">
        <v>1789</v>
      </c>
      <c r="N10514" s="4"/>
    </row>
    <row r="10515" spans="1:14" hidden="1" x14ac:dyDescent="0.3">
      <c r="A10515" s="4" t="s">
        <v>604</v>
      </c>
      <c r="B10515" s="4">
        <v>134</v>
      </c>
      <c r="C10515" s="4">
        <v>134</v>
      </c>
      <c r="D10515" s="4">
        <v>636</v>
      </c>
      <c r="E10515" s="4" t="s">
        <v>861</v>
      </c>
      <c r="F10515" s="4" t="s">
        <v>922</v>
      </c>
      <c r="G10515" s="4" t="s">
        <v>1352</v>
      </c>
      <c r="H10515" s="30">
        <v>0.71</v>
      </c>
      <c r="I10515" s="4">
        <v>0.05</v>
      </c>
      <c r="J10515" s="4" t="s">
        <v>1225</v>
      </c>
      <c r="K10515" s="4" t="s">
        <v>881</v>
      </c>
      <c r="L10515" s="4">
        <v>3</v>
      </c>
      <c r="M10515" s="4" t="s">
        <v>1100</v>
      </c>
      <c r="N10515" s="4"/>
    </row>
    <row r="10516" spans="1:14" hidden="1" x14ac:dyDescent="0.3">
      <c r="A10516" s="4" t="s">
        <v>603</v>
      </c>
      <c r="B10516" s="4">
        <v>132</v>
      </c>
      <c r="C10516" s="4">
        <v>132</v>
      </c>
      <c r="D10516" s="4">
        <v>636</v>
      </c>
      <c r="E10516" s="4" t="s">
        <v>861</v>
      </c>
      <c r="F10516" s="4" t="s">
        <v>922</v>
      </c>
      <c r="G10516" s="4" t="s">
        <v>2236</v>
      </c>
      <c r="H10516" s="30">
        <v>0.16863406408094436</v>
      </c>
      <c r="I10516" s="4"/>
      <c r="J10516" s="4" t="s">
        <v>1773</v>
      </c>
      <c r="K10516" s="4"/>
      <c r="L10516" s="4">
        <v>3</v>
      </c>
      <c r="M10516" s="4" t="s">
        <v>1774</v>
      </c>
      <c r="N10516" s="4"/>
    </row>
    <row r="10517" spans="1:14" hidden="1" x14ac:dyDescent="0.3">
      <c r="A10517" s="4" t="s">
        <v>608</v>
      </c>
      <c r="B10517" s="4">
        <v>132</v>
      </c>
      <c r="C10517" s="4">
        <v>132</v>
      </c>
      <c r="D10517" s="4">
        <v>636</v>
      </c>
      <c r="E10517" s="4" t="s">
        <v>861</v>
      </c>
      <c r="F10517" s="4" t="s">
        <v>922</v>
      </c>
      <c r="G10517" s="4" t="s">
        <v>1124</v>
      </c>
      <c r="H10517" s="30">
        <v>1.6967769775279391</v>
      </c>
      <c r="I10517" s="4">
        <v>0.83142071898869019</v>
      </c>
      <c r="J10517" s="4" t="s">
        <v>1494</v>
      </c>
      <c r="K10517" s="4" t="s">
        <v>881</v>
      </c>
      <c r="L10517" s="4">
        <v>3</v>
      </c>
      <c r="M10517" s="4" t="s">
        <v>1090</v>
      </c>
      <c r="N10517" s="4"/>
    </row>
    <row r="10518" spans="1:14" hidden="1" x14ac:dyDescent="0.3">
      <c r="A10518" s="66" t="s">
        <v>608</v>
      </c>
      <c r="B10518" s="66">
        <v>132</v>
      </c>
      <c r="C10518" s="66">
        <v>132</v>
      </c>
      <c r="D10518" s="66">
        <v>636</v>
      </c>
      <c r="E10518" s="66" t="s">
        <v>1584</v>
      </c>
      <c r="F10518" s="66" t="s">
        <v>876</v>
      </c>
      <c r="G10518" s="66" t="s">
        <v>2232</v>
      </c>
      <c r="H10518" s="69">
        <v>4.08</v>
      </c>
      <c r="I10518" s="66"/>
      <c r="J10518" s="66" t="s">
        <v>1585</v>
      </c>
      <c r="K10518" s="66"/>
      <c r="L10518" s="66">
        <v>2</v>
      </c>
      <c r="M10518" s="66" t="s">
        <v>1575</v>
      </c>
      <c r="N10518" s="66" t="s">
        <v>1576</v>
      </c>
    </row>
    <row r="10519" spans="1:14" hidden="1" x14ac:dyDescent="0.3">
      <c r="A10519" s="4" t="s">
        <v>608</v>
      </c>
      <c r="B10519" s="4">
        <v>132</v>
      </c>
      <c r="C10519" s="4">
        <v>132</v>
      </c>
      <c r="D10519" s="4">
        <v>636</v>
      </c>
      <c r="E10519" s="4" t="s">
        <v>861</v>
      </c>
      <c r="F10519" s="4" t="s">
        <v>922</v>
      </c>
      <c r="G10519" s="4" t="s">
        <v>1586</v>
      </c>
      <c r="H10519" s="30">
        <v>290</v>
      </c>
      <c r="I10519" s="4"/>
      <c r="J10519" s="4" t="s">
        <v>936</v>
      </c>
      <c r="K10519" s="4"/>
      <c r="L10519" s="4">
        <v>3</v>
      </c>
      <c r="M10519" s="4" t="s">
        <v>1579</v>
      </c>
      <c r="N10519" s="4"/>
    </row>
    <row r="10520" spans="1:14" hidden="1" x14ac:dyDescent="0.3">
      <c r="A10520" s="4" t="s">
        <v>608</v>
      </c>
      <c r="B10520" s="4">
        <v>132</v>
      </c>
      <c r="C10520" s="4">
        <v>132</v>
      </c>
      <c r="D10520" s="4">
        <v>636</v>
      </c>
      <c r="E10520" s="4" t="s">
        <v>861</v>
      </c>
      <c r="F10520" s="4" t="s">
        <v>922</v>
      </c>
      <c r="G10520" s="4" t="s">
        <v>967</v>
      </c>
      <c r="H10520" s="30">
        <v>0.16</v>
      </c>
      <c r="I10520" s="4">
        <v>0</v>
      </c>
      <c r="J10520" s="4" t="s">
        <v>856</v>
      </c>
      <c r="K10520" s="4" t="s">
        <v>881</v>
      </c>
      <c r="L10520" s="4">
        <v>3</v>
      </c>
      <c r="M10520" s="4" t="s">
        <v>1579</v>
      </c>
      <c r="N10520" s="4"/>
    </row>
    <row r="10521" spans="1:14" hidden="1" x14ac:dyDescent="0.3">
      <c r="A10521" s="4" t="s">
        <v>604</v>
      </c>
      <c r="B10521" s="4">
        <v>134</v>
      </c>
      <c r="C10521" s="4">
        <v>134</v>
      </c>
      <c r="D10521" s="4">
        <v>636</v>
      </c>
      <c r="E10521" s="4" t="s">
        <v>861</v>
      </c>
      <c r="F10521" s="4" t="s">
        <v>904</v>
      </c>
      <c r="G10521" s="4" t="s">
        <v>967</v>
      </c>
      <c r="H10521" s="30">
        <v>1.66</v>
      </c>
      <c r="I10521" s="4">
        <v>0.02</v>
      </c>
      <c r="J10521" s="4" t="s">
        <v>1590</v>
      </c>
      <c r="K10521" s="4" t="s">
        <v>881</v>
      </c>
      <c r="L10521" s="4">
        <v>3</v>
      </c>
      <c r="M10521" s="4" t="s">
        <v>1101</v>
      </c>
      <c r="N10521" s="4"/>
    </row>
    <row r="10522" spans="1:14" hidden="1" x14ac:dyDescent="0.3">
      <c r="A10522" s="4" t="s">
        <v>604</v>
      </c>
      <c r="B10522" s="4">
        <v>134</v>
      </c>
      <c r="C10522" s="4">
        <v>134</v>
      </c>
      <c r="D10522" s="4">
        <v>636</v>
      </c>
      <c r="E10522" s="4" t="s">
        <v>861</v>
      </c>
      <c r="F10522" s="4" t="s">
        <v>1587</v>
      </c>
      <c r="G10522" s="4" t="s">
        <v>967</v>
      </c>
      <c r="H10522" s="30">
        <v>1.56</v>
      </c>
      <c r="I10522" s="4">
        <v>0.11</v>
      </c>
      <c r="J10522" s="4" t="s">
        <v>1590</v>
      </c>
      <c r="K10522" s="4" t="s">
        <v>881</v>
      </c>
      <c r="L10522" s="4">
        <v>3</v>
      </c>
      <c r="M10522" s="4" t="s">
        <v>1101</v>
      </c>
      <c r="N10522" s="4"/>
    </row>
    <row r="10523" spans="1:14" hidden="1" x14ac:dyDescent="0.3">
      <c r="A10523" s="4" t="s">
        <v>604</v>
      </c>
      <c r="B10523" s="4">
        <v>134</v>
      </c>
      <c r="C10523" s="4">
        <v>134</v>
      </c>
      <c r="D10523" s="4">
        <v>636</v>
      </c>
      <c r="E10523" s="4" t="s">
        <v>861</v>
      </c>
      <c r="F10523" s="4" t="s">
        <v>1588</v>
      </c>
      <c r="G10523" s="4" t="s">
        <v>967</v>
      </c>
      <c r="H10523" s="30">
        <v>1.63</v>
      </c>
      <c r="I10523" s="4">
        <v>0.11</v>
      </c>
      <c r="J10523" s="4" t="s">
        <v>1590</v>
      </c>
      <c r="K10523" s="4" t="s">
        <v>881</v>
      </c>
      <c r="L10523" s="4">
        <v>3</v>
      </c>
      <c r="M10523" s="4" t="s">
        <v>1101</v>
      </c>
      <c r="N10523" s="4"/>
    </row>
    <row r="10524" spans="1:14" hidden="1" x14ac:dyDescent="0.3">
      <c r="A10524" s="4" t="s">
        <v>604</v>
      </c>
      <c r="B10524" s="4">
        <v>134</v>
      </c>
      <c r="C10524" s="4">
        <v>134</v>
      </c>
      <c r="D10524" s="4">
        <v>636</v>
      </c>
      <c r="E10524" s="4" t="s">
        <v>861</v>
      </c>
      <c r="F10524" s="4" t="s">
        <v>1589</v>
      </c>
      <c r="G10524" s="4" t="s">
        <v>967</v>
      </c>
      <c r="H10524" s="30">
        <v>1.53</v>
      </c>
      <c r="I10524" s="4">
        <v>0.05</v>
      </c>
      <c r="J10524" s="4" t="s">
        <v>1590</v>
      </c>
      <c r="K10524" s="4" t="s">
        <v>881</v>
      </c>
      <c r="L10524" s="4">
        <v>3</v>
      </c>
      <c r="M10524" s="4" t="s">
        <v>1101</v>
      </c>
      <c r="N10524" s="4"/>
    </row>
    <row r="10525" spans="1:14" hidden="1" x14ac:dyDescent="0.3">
      <c r="A10525" s="4" t="s">
        <v>608</v>
      </c>
      <c r="B10525" s="4">
        <v>132</v>
      </c>
      <c r="C10525" s="4">
        <v>132</v>
      </c>
      <c r="D10525" s="4">
        <v>636</v>
      </c>
      <c r="E10525" s="4" t="s">
        <v>861</v>
      </c>
      <c r="F10525" s="12" t="s">
        <v>922</v>
      </c>
      <c r="G10525" s="4" t="s">
        <v>1759</v>
      </c>
      <c r="H10525" s="30">
        <v>1.2</v>
      </c>
      <c r="I10525" s="4">
        <v>0.03</v>
      </c>
      <c r="J10525" s="4" t="s">
        <v>856</v>
      </c>
      <c r="K10525" s="4" t="s">
        <v>881</v>
      </c>
      <c r="L10525" s="4">
        <v>3</v>
      </c>
      <c r="M10525" s="4" t="s">
        <v>1579</v>
      </c>
      <c r="N10525" s="4"/>
    </row>
    <row r="10526" spans="1:14" hidden="1" x14ac:dyDescent="0.3">
      <c r="A10526" s="4" t="s">
        <v>604</v>
      </c>
      <c r="B10526" s="4">
        <v>134</v>
      </c>
      <c r="C10526" s="4">
        <v>134</v>
      </c>
      <c r="D10526" s="4">
        <v>636</v>
      </c>
      <c r="E10526" s="4" t="s">
        <v>861</v>
      </c>
      <c r="F10526" s="12" t="s">
        <v>904</v>
      </c>
      <c r="G10526" s="4" t="s">
        <v>1759</v>
      </c>
      <c r="H10526" s="30">
        <v>12.32</v>
      </c>
      <c r="I10526" s="4">
        <v>0.04</v>
      </c>
      <c r="J10526" s="4" t="s">
        <v>1125</v>
      </c>
      <c r="K10526" s="4" t="s">
        <v>881</v>
      </c>
      <c r="L10526" s="4">
        <v>3</v>
      </c>
      <c r="M10526" s="4" t="s">
        <v>1101</v>
      </c>
      <c r="N10526" s="4"/>
    </row>
    <row r="10527" spans="1:14" hidden="1" x14ac:dyDescent="0.3">
      <c r="A10527" s="4" t="s">
        <v>604</v>
      </c>
      <c r="B10527" s="4">
        <v>134</v>
      </c>
      <c r="C10527" s="4">
        <v>134</v>
      </c>
      <c r="D10527" s="4">
        <v>636</v>
      </c>
      <c r="E10527" s="4" t="s">
        <v>861</v>
      </c>
      <c r="F10527" s="12" t="s">
        <v>1587</v>
      </c>
      <c r="G10527" s="4" t="s">
        <v>1759</v>
      </c>
      <c r="H10527" s="30">
        <v>11.9</v>
      </c>
      <c r="I10527" s="4">
        <v>0.06</v>
      </c>
      <c r="J10527" s="4" t="s">
        <v>1125</v>
      </c>
      <c r="K10527" s="4" t="s">
        <v>881</v>
      </c>
      <c r="L10527" s="4">
        <v>3</v>
      </c>
      <c r="M10527" s="4" t="s">
        <v>1101</v>
      </c>
      <c r="N10527" s="4"/>
    </row>
    <row r="10528" spans="1:14" hidden="1" x14ac:dyDescent="0.3">
      <c r="A10528" s="4" t="s">
        <v>604</v>
      </c>
      <c r="B10528" s="4">
        <v>134</v>
      </c>
      <c r="C10528" s="4">
        <v>134</v>
      </c>
      <c r="D10528" s="4">
        <v>636</v>
      </c>
      <c r="E10528" s="4" t="s">
        <v>861</v>
      </c>
      <c r="F10528" s="12" t="s">
        <v>1588</v>
      </c>
      <c r="G10528" s="4" t="s">
        <v>1759</v>
      </c>
      <c r="H10528" s="30">
        <v>12.36</v>
      </c>
      <c r="I10528" s="4">
        <v>0.48</v>
      </c>
      <c r="J10528" s="4" t="s">
        <v>1125</v>
      </c>
      <c r="K10528" s="4" t="s">
        <v>881</v>
      </c>
      <c r="L10528" s="4">
        <v>3</v>
      </c>
      <c r="M10528" s="4" t="s">
        <v>1101</v>
      </c>
      <c r="N10528" s="4"/>
    </row>
    <row r="10529" spans="1:14" hidden="1" x14ac:dyDescent="0.3">
      <c r="A10529" s="4" t="s">
        <v>604</v>
      </c>
      <c r="B10529" s="4">
        <v>134</v>
      </c>
      <c r="C10529" s="4">
        <v>134</v>
      </c>
      <c r="D10529" s="4">
        <v>636</v>
      </c>
      <c r="E10529" s="4" t="s">
        <v>861</v>
      </c>
      <c r="F10529" s="12" t="s">
        <v>1589</v>
      </c>
      <c r="G10529" s="4" t="s">
        <v>1759</v>
      </c>
      <c r="H10529" s="30">
        <v>11.65</v>
      </c>
      <c r="I10529" s="4">
        <v>0.11</v>
      </c>
      <c r="J10529" s="4" t="s">
        <v>1125</v>
      </c>
      <c r="K10529" s="4" t="s">
        <v>881</v>
      </c>
      <c r="L10529" s="4">
        <v>3</v>
      </c>
      <c r="M10529" s="4" t="s">
        <v>1101</v>
      </c>
      <c r="N10529" s="4"/>
    </row>
    <row r="10530" spans="1:14" hidden="1" x14ac:dyDescent="0.3">
      <c r="A10530" s="4" t="s">
        <v>604</v>
      </c>
      <c r="B10530" s="4">
        <v>134</v>
      </c>
      <c r="C10530" s="4">
        <v>134</v>
      </c>
      <c r="D10530" s="4">
        <v>636</v>
      </c>
      <c r="E10530" s="4" t="s">
        <v>861</v>
      </c>
      <c r="F10530" s="12" t="s">
        <v>922</v>
      </c>
      <c r="G10530" s="4" t="s">
        <v>1760</v>
      </c>
      <c r="H10530" s="30">
        <v>8.44</v>
      </c>
      <c r="I10530" s="4">
        <v>0.14000000000000001</v>
      </c>
      <c r="J10530" s="4" t="s">
        <v>1225</v>
      </c>
      <c r="K10530" s="4" t="s">
        <v>881</v>
      </c>
      <c r="L10530" s="4">
        <v>3</v>
      </c>
      <c r="M10530" s="4" t="s">
        <v>971</v>
      </c>
      <c r="N10530" s="4"/>
    </row>
    <row r="10531" spans="1:14" hidden="1" x14ac:dyDescent="0.3">
      <c r="A10531" s="4" t="s">
        <v>603</v>
      </c>
      <c r="B10531" s="4">
        <v>134</v>
      </c>
      <c r="C10531" s="4">
        <v>134</v>
      </c>
      <c r="D10531" s="4">
        <v>636</v>
      </c>
      <c r="E10531" s="4" t="s">
        <v>861</v>
      </c>
      <c r="F10531" s="12" t="s">
        <v>904</v>
      </c>
      <c r="G10531" s="4" t="s">
        <v>1760</v>
      </c>
      <c r="H10531" s="30">
        <v>1.1048867699642431</v>
      </c>
      <c r="I10531" s="4">
        <v>7.9367413929628539E-2</v>
      </c>
      <c r="J10531" s="4"/>
      <c r="K10531" s="4" t="s">
        <v>881</v>
      </c>
      <c r="L10531" s="4">
        <v>3</v>
      </c>
      <c r="M10531" s="4" t="s">
        <v>1904</v>
      </c>
      <c r="N10531" s="4"/>
    </row>
    <row r="10532" spans="1:14" hidden="1" x14ac:dyDescent="0.3">
      <c r="A10532" s="4" t="s">
        <v>603</v>
      </c>
      <c r="B10532" s="4">
        <v>134</v>
      </c>
      <c r="C10532" s="4">
        <v>134</v>
      </c>
      <c r="D10532" s="4">
        <v>636</v>
      </c>
      <c r="E10532" s="4" t="s">
        <v>861</v>
      </c>
      <c r="F10532" s="12" t="s">
        <v>1587</v>
      </c>
      <c r="G10532" s="4" t="s">
        <v>1760</v>
      </c>
      <c r="H10532" s="30">
        <v>1.1371571072319202</v>
      </c>
      <c r="I10532" s="4">
        <v>5.3177087809835683E-2</v>
      </c>
      <c r="J10532" s="4"/>
      <c r="K10532" s="4" t="s">
        <v>881</v>
      </c>
      <c r="L10532" s="4">
        <v>3</v>
      </c>
      <c r="M10532" s="4" t="s">
        <v>1904</v>
      </c>
      <c r="N10532" s="4"/>
    </row>
    <row r="10533" spans="1:14" hidden="1" x14ac:dyDescent="0.3">
      <c r="A10533" s="4" t="s">
        <v>603</v>
      </c>
      <c r="B10533" s="4">
        <v>134</v>
      </c>
      <c r="C10533" s="4">
        <v>134</v>
      </c>
      <c r="D10533" s="4">
        <v>636</v>
      </c>
      <c r="E10533" s="4" t="s">
        <v>861</v>
      </c>
      <c r="F10533" s="12" t="s">
        <v>1588</v>
      </c>
      <c r="G10533" s="4" t="s">
        <v>1760</v>
      </c>
      <c r="H10533" s="30">
        <v>0.94249201277955263</v>
      </c>
      <c r="I10533" s="4">
        <v>5.7695608524419573E-2</v>
      </c>
      <c r="J10533" s="4"/>
      <c r="K10533" s="4" t="s">
        <v>881</v>
      </c>
      <c r="L10533" s="4">
        <v>3</v>
      </c>
      <c r="M10533" s="4" t="s">
        <v>1904</v>
      </c>
      <c r="N10533" s="4"/>
    </row>
    <row r="10534" spans="1:14" hidden="1" x14ac:dyDescent="0.3">
      <c r="A10534" s="4" t="s">
        <v>603</v>
      </c>
      <c r="B10534" s="4">
        <v>134</v>
      </c>
      <c r="C10534" s="4">
        <v>134</v>
      </c>
      <c r="D10534" s="4">
        <v>636</v>
      </c>
      <c r="E10534" s="4" t="s">
        <v>861</v>
      </c>
      <c r="F10534" s="12" t="s">
        <v>1589</v>
      </c>
      <c r="G10534" s="4" t="s">
        <v>1760</v>
      </c>
      <c r="H10534" s="30">
        <v>0.97447795823665906</v>
      </c>
      <c r="I10534" s="4">
        <v>6.721095627241705E-2</v>
      </c>
      <c r="J10534" s="4"/>
      <c r="K10534" s="4" t="s">
        <v>881</v>
      </c>
      <c r="L10534" s="4">
        <v>3</v>
      </c>
      <c r="M10534" s="4" t="s">
        <v>1904</v>
      </c>
      <c r="N10534" s="4"/>
    </row>
    <row r="10535" spans="1:14" hidden="1" x14ac:dyDescent="0.3">
      <c r="A10535" s="4" t="s">
        <v>608</v>
      </c>
      <c r="B10535" s="4">
        <v>132</v>
      </c>
      <c r="C10535" s="4">
        <v>132</v>
      </c>
      <c r="D10535" s="4">
        <v>636</v>
      </c>
      <c r="E10535" s="4" t="s">
        <v>861</v>
      </c>
      <c r="F10535" s="4" t="s">
        <v>922</v>
      </c>
      <c r="G10535" s="4" t="s">
        <v>1662</v>
      </c>
      <c r="H10535" s="30">
        <v>5.57</v>
      </c>
      <c r="I10535" s="4"/>
      <c r="J10535" s="4" t="s">
        <v>1574</v>
      </c>
      <c r="K10535" s="4"/>
      <c r="L10535" s="4">
        <v>3</v>
      </c>
      <c r="M10535" s="4" t="s">
        <v>1575</v>
      </c>
      <c r="N10535" s="4" t="s">
        <v>1576</v>
      </c>
    </row>
    <row r="10536" spans="1:14" hidden="1" x14ac:dyDescent="0.3">
      <c r="A10536" s="4" t="s">
        <v>603</v>
      </c>
      <c r="B10536" s="4">
        <v>132</v>
      </c>
      <c r="C10536" s="4">
        <v>132</v>
      </c>
      <c r="D10536" s="4">
        <v>637</v>
      </c>
      <c r="E10536" s="4" t="s">
        <v>861</v>
      </c>
      <c r="F10536" s="4" t="s">
        <v>922</v>
      </c>
      <c r="G10536" s="4" t="s">
        <v>1119</v>
      </c>
      <c r="H10536" s="73">
        <v>0.14011472950819673</v>
      </c>
      <c r="I10536" s="4"/>
      <c r="J10536" s="4" t="s">
        <v>856</v>
      </c>
      <c r="K10536" s="4"/>
      <c r="L10536" s="4">
        <v>3</v>
      </c>
      <c r="M10536" s="4" t="s">
        <v>1770</v>
      </c>
      <c r="N10536" s="4" t="s">
        <v>1849</v>
      </c>
    </row>
    <row r="10537" spans="1:14" hidden="1" x14ac:dyDescent="0.3">
      <c r="A10537" s="4" t="s">
        <v>603</v>
      </c>
      <c r="B10537" s="4">
        <v>134</v>
      </c>
      <c r="C10537" s="4">
        <v>134</v>
      </c>
      <c r="D10537" s="4">
        <v>637</v>
      </c>
      <c r="E10537" s="4" t="s">
        <v>861</v>
      </c>
      <c r="F10537" s="4" t="s">
        <v>922</v>
      </c>
      <c r="G10537" s="4" t="s">
        <v>1119</v>
      </c>
      <c r="H10537" s="30">
        <v>23.275518098790013</v>
      </c>
      <c r="I10537" s="4">
        <v>6.3954166311906526</v>
      </c>
      <c r="J10537" s="4" t="s">
        <v>856</v>
      </c>
      <c r="K10537" s="4" t="s">
        <v>881</v>
      </c>
      <c r="L10537" s="4">
        <v>3</v>
      </c>
      <c r="M10537" s="4" t="s">
        <v>1770</v>
      </c>
      <c r="N10537" s="4"/>
    </row>
    <row r="10538" spans="1:14" hidden="1" x14ac:dyDescent="0.3">
      <c r="A10538" s="4" t="s">
        <v>608</v>
      </c>
      <c r="B10538" s="4">
        <v>132</v>
      </c>
      <c r="C10538" s="4">
        <v>132</v>
      </c>
      <c r="D10538" s="4">
        <v>637</v>
      </c>
      <c r="E10538" s="4" t="s">
        <v>861</v>
      </c>
      <c r="F10538" s="4" t="s">
        <v>922</v>
      </c>
      <c r="G10538" s="4" t="s">
        <v>1573</v>
      </c>
      <c r="H10538" s="30">
        <v>162.69</v>
      </c>
      <c r="I10538" s="4"/>
      <c r="J10538" s="4" t="s">
        <v>1574</v>
      </c>
      <c r="K10538" s="4"/>
      <c r="L10538" s="4">
        <v>3</v>
      </c>
      <c r="M10538" s="4" t="s">
        <v>1575</v>
      </c>
      <c r="N10538" s="4" t="s">
        <v>1849</v>
      </c>
    </row>
    <row r="10539" spans="1:14" hidden="1" x14ac:dyDescent="0.3">
      <c r="A10539" s="4" t="s">
        <v>608</v>
      </c>
      <c r="B10539" s="4">
        <v>132</v>
      </c>
      <c r="C10539" s="4">
        <v>132</v>
      </c>
      <c r="D10539" s="4">
        <v>637</v>
      </c>
      <c r="E10539" s="4" t="s">
        <v>861</v>
      </c>
      <c r="F10539" s="4" t="s">
        <v>922</v>
      </c>
      <c r="G10539" s="4" t="s">
        <v>1577</v>
      </c>
      <c r="H10539" s="52">
        <v>1.88</v>
      </c>
      <c r="I10539" s="4"/>
      <c r="J10539" s="4" t="s">
        <v>1578</v>
      </c>
      <c r="K10539" s="4"/>
      <c r="L10539" s="4">
        <v>3</v>
      </c>
      <c r="M10539" s="4" t="s">
        <v>1575</v>
      </c>
      <c r="N10539" s="4" t="s">
        <v>1849</v>
      </c>
    </row>
    <row r="10540" spans="1:14" hidden="1" x14ac:dyDescent="0.3">
      <c r="A10540" s="4" t="s">
        <v>608</v>
      </c>
      <c r="B10540" s="4">
        <v>132</v>
      </c>
      <c r="C10540" s="4">
        <v>132</v>
      </c>
      <c r="D10540" s="4">
        <v>637</v>
      </c>
      <c r="E10540" s="4" t="s">
        <v>861</v>
      </c>
      <c r="F10540" s="4" t="s">
        <v>922</v>
      </c>
      <c r="G10540" s="4" t="s">
        <v>1580</v>
      </c>
      <c r="H10540" s="52">
        <v>0.35</v>
      </c>
      <c r="I10540" s="4"/>
      <c r="J10540" s="4" t="s">
        <v>1581</v>
      </c>
      <c r="K10540" s="4"/>
      <c r="L10540" s="4">
        <v>3</v>
      </c>
      <c r="M10540" s="4" t="s">
        <v>1575</v>
      </c>
      <c r="N10540" s="4" t="s">
        <v>1849</v>
      </c>
    </row>
    <row r="10541" spans="1:14" hidden="1" x14ac:dyDescent="0.3">
      <c r="A10541" s="4" t="s">
        <v>604</v>
      </c>
      <c r="B10541" s="4">
        <v>134</v>
      </c>
      <c r="C10541" s="4">
        <v>134</v>
      </c>
      <c r="D10541" s="4">
        <v>637</v>
      </c>
      <c r="E10541" s="4" t="s">
        <v>861</v>
      </c>
      <c r="F10541" s="54" t="s">
        <v>922</v>
      </c>
      <c r="G10541" s="23" t="s">
        <v>1591</v>
      </c>
      <c r="H10541" s="30">
        <v>0.14415600000000001</v>
      </c>
      <c r="I10541" s="51">
        <v>1.5584000000000001E-2</v>
      </c>
      <c r="J10541" s="23" t="s">
        <v>1422</v>
      </c>
      <c r="K10541" s="4" t="s">
        <v>881</v>
      </c>
      <c r="L10541" s="51">
        <v>3</v>
      </c>
      <c r="M10541" s="23" t="s">
        <v>1567</v>
      </c>
      <c r="N10541" s="55" t="s">
        <v>1592</v>
      </c>
    </row>
    <row r="10542" spans="1:14" hidden="1" x14ac:dyDescent="0.3">
      <c r="A10542" s="4" t="s">
        <v>608</v>
      </c>
      <c r="B10542" s="4">
        <v>132</v>
      </c>
      <c r="C10542" s="4">
        <v>132</v>
      </c>
      <c r="D10542" s="4">
        <v>637</v>
      </c>
      <c r="E10542" s="4" t="s">
        <v>861</v>
      </c>
      <c r="F10542" s="4" t="s">
        <v>922</v>
      </c>
      <c r="G10542" s="4" t="s">
        <v>1493</v>
      </c>
      <c r="H10542" s="30">
        <v>2.9</v>
      </c>
      <c r="I10542" s="4">
        <v>0.81</v>
      </c>
      <c r="J10542" s="4" t="s">
        <v>1105</v>
      </c>
      <c r="K10542" s="4" t="s">
        <v>998</v>
      </c>
      <c r="L10542" s="4">
        <v>3</v>
      </c>
      <c r="M10542" s="4" t="s">
        <v>1090</v>
      </c>
      <c r="N10542" s="4" t="s">
        <v>1849</v>
      </c>
    </row>
    <row r="10543" spans="1:14" hidden="1" x14ac:dyDescent="0.3">
      <c r="A10543" s="4" t="s">
        <v>608</v>
      </c>
      <c r="B10543" s="4">
        <v>132</v>
      </c>
      <c r="C10543" s="4">
        <v>132</v>
      </c>
      <c r="D10543" s="4">
        <v>637</v>
      </c>
      <c r="E10543" s="4" t="s">
        <v>861</v>
      </c>
      <c r="F10543" s="4" t="s">
        <v>922</v>
      </c>
      <c r="G10543" s="4" t="s">
        <v>1775</v>
      </c>
      <c r="H10543" s="30">
        <v>7.6242756938090881E-3</v>
      </c>
      <c r="I10543" s="4"/>
      <c r="J10543" s="4" t="s">
        <v>1773</v>
      </c>
      <c r="K10543" s="4"/>
      <c r="L10543" s="4">
        <v>3</v>
      </c>
      <c r="M10543" s="4" t="s">
        <v>1774</v>
      </c>
      <c r="N10543" s="4" t="s">
        <v>1849</v>
      </c>
    </row>
    <row r="10544" spans="1:14" hidden="1" x14ac:dyDescent="0.3">
      <c r="A10544" s="4" t="s">
        <v>608</v>
      </c>
      <c r="B10544" s="4">
        <v>132</v>
      </c>
      <c r="C10544" s="4">
        <v>132</v>
      </c>
      <c r="D10544" s="4">
        <v>637</v>
      </c>
      <c r="E10544" s="4" t="s">
        <v>861</v>
      </c>
      <c r="F10544" s="4" t="s">
        <v>922</v>
      </c>
      <c r="G10544" s="4" t="s">
        <v>1129</v>
      </c>
      <c r="H10544" s="30">
        <v>3.8058233443439171</v>
      </c>
      <c r="I10544" s="9">
        <v>1.5223293377375668</v>
      </c>
      <c r="J10544" s="4" t="s">
        <v>1494</v>
      </c>
      <c r="K10544" s="4" t="s">
        <v>998</v>
      </c>
      <c r="L10544" s="4">
        <v>3</v>
      </c>
      <c r="M10544" s="4" t="s">
        <v>1090</v>
      </c>
      <c r="N10544" s="4" t="s">
        <v>1849</v>
      </c>
    </row>
    <row r="10545" spans="1:14" hidden="1" x14ac:dyDescent="0.3">
      <c r="A10545" s="4" t="s">
        <v>608</v>
      </c>
      <c r="B10545" s="4">
        <v>132</v>
      </c>
      <c r="C10545" s="4">
        <v>132</v>
      </c>
      <c r="D10545" s="4">
        <v>637</v>
      </c>
      <c r="E10545" s="4" t="s">
        <v>861</v>
      </c>
      <c r="F10545" s="4" t="s">
        <v>922</v>
      </c>
      <c r="G10545" s="4" t="s">
        <v>853</v>
      </c>
      <c r="H10545" s="30">
        <v>5.18</v>
      </c>
      <c r="I10545" s="4">
        <v>2.12</v>
      </c>
      <c r="J10545" s="4" t="s">
        <v>1316</v>
      </c>
      <c r="K10545" s="4" t="s">
        <v>998</v>
      </c>
      <c r="L10545" s="4">
        <v>3</v>
      </c>
      <c r="M10545" s="4" t="s">
        <v>1579</v>
      </c>
      <c r="N10545" s="4" t="s">
        <v>1849</v>
      </c>
    </row>
    <row r="10546" spans="1:14" hidden="1" x14ac:dyDescent="0.3">
      <c r="A10546" s="4" t="s">
        <v>604</v>
      </c>
      <c r="B10546" s="4">
        <v>134</v>
      </c>
      <c r="C10546" s="4">
        <v>134</v>
      </c>
      <c r="D10546" s="4">
        <v>637</v>
      </c>
      <c r="E10546" s="4" t="s">
        <v>861</v>
      </c>
      <c r="F10546" s="4" t="s">
        <v>904</v>
      </c>
      <c r="G10546" s="4" t="s">
        <v>853</v>
      </c>
      <c r="H10546" s="30">
        <v>1.31</v>
      </c>
      <c r="I10546" s="4">
        <v>0.1</v>
      </c>
      <c r="J10546" s="4" t="s">
        <v>1566</v>
      </c>
      <c r="K10546" s="4" t="s">
        <v>998</v>
      </c>
      <c r="L10546" s="4">
        <v>3</v>
      </c>
      <c r="M10546" s="4" t="s">
        <v>1101</v>
      </c>
      <c r="N10546" s="4"/>
    </row>
    <row r="10547" spans="1:14" hidden="1" x14ac:dyDescent="0.3">
      <c r="A10547" s="4" t="s">
        <v>604</v>
      </c>
      <c r="B10547" s="4">
        <v>134</v>
      </c>
      <c r="C10547" s="4">
        <v>134</v>
      </c>
      <c r="D10547" s="4">
        <v>637</v>
      </c>
      <c r="E10547" s="4" t="s">
        <v>861</v>
      </c>
      <c r="F10547" s="4" t="s">
        <v>1587</v>
      </c>
      <c r="G10547" s="4" t="s">
        <v>853</v>
      </c>
      <c r="H10547" s="30">
        <v>0.93</v>
      </c>
      <c r="I10547" s="4">
        <v>0.1</v>
      </c>
      <c r="J10547" s="4" t="s">
        <v>1566</v>
      </c>
      <c r="K10547" s="4" t="s">
        <v>998</v>
      </c>
      <c r="L10547" s="4">
        <v>3</v>
      </c>
      <c r="M10547" s="4" t="s">
        <v>1101</v>
      </c>
      <c r="N10547" s="4"/>
    </row>
    <row r="10548" spans="1:14" hidden="1" x14ac:dyDescent="0.3">
      <c r="A10548" s="4" t="s">
        <v>604</v>
      </c>
      <c r="B10548" s="4">
        <v>134</v>
      </c>
      <c r="C10548" s="4">
        <v>134</v>
      </c>
      <c r="D10548" s="4">
        <v>637</v>
      </c>
      <c r="E10548" s="4" t="s">
        <v>861</v>
      </c>
      <c r="F10548" s="4" t="s">
        <v>1588</v>
      </c>
      <c r="G10548" s="4" t="s">
        <v>853</v>
      </c>
      <c r="H10548" s="30">
        <v>0.87</v>
      </c>
      <c r="I10548" s="4">
        <v>0.06</v>
      </c>
      <c r="J10548" s="4" t="s">
        <v>1566</v>
      </c>
      <c r="K10548" s="4" t="s">
        <v>998</v>
      </c>
      <c r="L10548" s="4">
        <v>3</v>
      </c>
      <c r="M10548" s="4" t="s">
        <v>1101</v>
      </c>
      <c r="N10548" s="4"/>
    </row>
    <row r="10549" spans="1:14" hidden="1" x14ac:dyDescent="0.3">
      <c r="A10549" s="4" t="s">
        <v>604</v>
      </c>
      <c r="B10549" s="4">
        <v>134</v>
      </c>
      <c r="C10549" s="4">
        <v>134</v>
      </c>
      <c r="D10549" s="4">
        <v>637</v>
      </c>
      <c r="E10549" s="4" t="s">
        <v>861</v>
      </c>
      <c r="F10549" s="4" t="s">
        <v>1589</v>
      </c>
      <c r="G10549" s="4" t="s">
        <v>853</v>
      </c>
      <c r="H10549" s="30">
        <v>0.75</v>
      </c>
      <c r="I10549" s="4">
        <v>0.22</v>
      </c>
      <c r="J10549" s="4" t="s">
        <v>1566</v>
      </c>
      <c r="K10549" s="4" t="s">
        <v>998</v>
      </c>
      <c r="L10549" s="4">
        <v>3</v>
      </c>
      <c r="M10549" s="4" t="s">
        <v>1101</v>
      </c>
      <c r="N10549" s="4"/>
    </row>
    <row r="10550" spans="1:14" hidden="1" x14ac:dyDescent="0.3">
      <c r="A10550" s="4" t="s">
        <v>604</v>
      </c>
      <c r="B10550" s="4">
        <v>134</v>
      </c>
      <c r="C10550" s="4">
        <v>134</v>
      </c>
      <c r="D10550" s="4">
        <v>637</v>
      </c>
      <c r="E10550" s="4" t="s">
        <v>861</v>
      </c>
      <c r="F10550" s="4" t="s">
        <v>922</v>
      </c>
      <c r="G10550" s="4" t="s">
        <v>1593</v>
      </c>
      <c r="H10550" s="30">
        <v>0.298761</v>
      </c>
      <c r="I10550" s="4">
        <v>2.9735000000000001E-2</v>
      </c>
      <c r="J10550" s="4" t="s">
        <v>1422</v>
      </c>
      <c r="K10550" s="4" t="s">
        <v>998</v>
      </c>
      <c r="L10550" s="4">
        <v>3</v>
      </c>
      <c r="M10550" s="4" t="s">
        <v>1191</v>
      </c>
      <c r="N10550" s="4"/>
    </row>
    <row r="10551" spans="1:14" hidden="1" x14ac:dyDescent="0.3">
      <c r="A10551" s="4" t="s">
        <v>604</v>
      </c>
      <c r="B10551" s="4">
        <v>134</v>
      </c>
      <c r="C10551" s="4">
        <v>134</v>
      </c>
      <c r="D10551" s="4">
        <v>637</v>
      </c>
      <c r="E10551" s="4" t="s">
        <v>861</v>
      </c>
      <c r="F10551" s="4" t="s">
        <v>922</v>
      </c>
      <c r="G10551" s="4" t="s">
        <v>1594</v>
      </c>
      <c r="H10551" s="30">
        <v>5.7010999999999999E-2</v>
      </c>
      <c r="I10551" s="4">
        <v>5.5170000000000002E-3</v>
      </c>
      <c r="J10551" s="4" t="s">
        <v>1422</v>
      </c>
      <c r="K10551" s="4" t="s">
        <v>998</v>
      </c>
      <c r="L10551" s="4">
        <v>3</v>
      </c>
      <c r="M10551" s="4" t="s">
        <v>1191</v>
      </c>
      <c r="N10551" s="4"/>
    </row>
    <row r="10552" spans="1:14" hidden="1" x14ac:dyDescent="0.3">
      <c r="A10552" s="4" t="s">
        <v>608</v>
      </c>
      <c r="B10552" s="4">
        <v>132</v>
      </c>
      <c r="C10552" s="4">
        <v>132</v>
      </c>
      <c r="D10552" s="4">
        <v>637</v>
      </c>
      <c r="E10552" s="4" t="s">
        <v>861</v>
      </c>
      <c r="F10552" s="4" t="s">
        <v>922</v>
      </c>
      <c r="G10552" s="4" t="s">
        <v>1127</v>
      </c>
      <c r="H10552" s="30">
        <v>0.56596186952085503</v>
      </c>
      <c r="I10552" s="4">
        <v>0.42447140214064127</v>
      </c>
      <c r="J10552" s="4" t="s">
        <v>1494</v>
      </c>
      <c r="K10552" s="4" t="s">
        <v>998</v>
      </c>
      <c r="L10552" s="4">
        <v>3</v>
      </c>
      <c r="M10552" s="4" t="s">
        <v>1582</v>
      </c>
      <c r="N10552" s="4" t="s">
        <v>1849</v>
      </c>
    </row>
    <row r="10553" spans="1:14" hidden="1" x14ac:dyDescent="0.3">
      <c r="A10553" s="4" t="s">
        <v>603</v>
      </c>
      <c r="B10553" s="4">
        <v>132</v>
      </c>
      <c r="C10553" s="4">
        <v>132</v>
      </c>
      <c r="D10553" s="4">
        <v>637</v>
      </c>
      <c r="E10553" s="4" t="s">
        <v>861</v>
      </c>
      <c r="F10553" s="4" t="s">
        <v>922</v>
      </c>
      <c r="G10553" s="4" t="s">
        <v>1491</v>
      </c>
      <c r="H10553" s="30">
        <v>2.66</v>
      </c>
      <c r="I10553" s="4"/>
      <c r="J10553" s="4" t="s">
        <v>1773</v>
      </c>
      <c r="K10553" s="4"/>
      <c r="L10553" s="4">
        <v>3</v>
      </c>
      <c r="M10553" s="4" t="s">
        <v>1774</v>
      </c>
      <c r="N10553" s="4" t="s">
        <v>1849</v>
      </c>
    </row>
    <row r="10554" spans="1:14" hidden="1" x14ac:dyDescent="0.3">
      <c r="A10554" s="4" t="s">
        <v>608</v>
      </c>
      <c r="B10554" s="4">
        <v>132</v>
      </c>
      <c r="C10554" s="4">
        <v>132</v>
      </c>
      <c r="D10554" s="4">
        <v>637</v>
      </c>
      <c r="E10554" s="4" t="s">
        <v>861</v>
      </c>
      <c r="F10554" s="4" t="s">
        <v>922</v>
      </c>
      <c r="G10554" s="4" t="s">
        <v>1557</v>
      </c>
      <c r="H10554" s="30">
        <v>9.1</v>
      </c>
      <c r="I10554" s="4">
        <v>0.5</v>
      </c>
      <c r="J10554" s="4" t="s">
        <v>1316</v>
      </c>
      <c r="K10554" s="4" t="s">
        <v>881</v>
      </c>
      <c r="L10554" s="4">
        <v>3</v>
      </c>
      <c r="M10554" s="4" t="s">
        <v>1579</v>
      </c>
      <c r="N10554" s="4" t="s">
        <v>1849</v>
      </c>
    </row>
    <row r="10555" spans="1:14" hidden="1" x14ac:dyDescent="0.3">
      <c r="A10555" s="4" t="s">
        <v>604</v>
      </c>
      <c r="B10555" s="4">
        <v>134</v>
      </c>
      <c r="C10555" s="4">
        <v>134</v>
      </c>
      <c r="D10555" s="4">
        <v>637</v>
      </c>
      <c r="E10555" s="4" t="s">
        <v>861</v>
      </c>
      <c r="F10555" s="4" t="s">
        <v>904</v>
      </c>
      <c r="G10555" s="4" t="s">
        <v>1557</v>
      </c>
      <c r="H10555" s="4">
        <v>5.77</v>
      </c>
      <c r="I10555" s="4">
        <v>0.28000000000000003</v>
      </c>
      <c r="J10555" s="4" t="s">
        <v>1566</v>
      </c>
      <c r="K10555" s="4" t="s">
        <v>881</v>
      </c>
      <c r="L10555" s="4">
        <v>3</v>
      </c>
      <c r="M10555" s="4" t="s">
        <v>1101</v>
      </c>
      <c r="N10555" s="4"/>
    </row>
    <row r="10556" spans="1:14" hidden="1" x14ac:dyDescent="0.3">
      <c r="A10556" s="4" t="s">
        <v>604</v>
      </c>
      <c r="B10556" s="4">
        <v>134</v>
      </c>
      <c r="C10556" s="4">
        <v>134</v>
      </c>
      <c r="D10556" s="4">
        <v>637</v>
      </c>
      <c r="E10556" s="4" t="s">
        <v>861</v>
      </c>
      <c r="F10556" s="4" t="s">
        <v>1587</v>
      </c>
      <c r="G10556" s="4" t="s">
        <v>1557</v>
      </c>
      <c r="H10556" s="4">
        <v>4.62</v>
      </c>
      <c r="I10556" s="4">
        <v>0.67</v>
      </c>
      <c r="J10556" s="4" t="s">
        <v>1566</v>
      </c>
      <c r="K10556" s="4" t="s">
        <v>881</v>
      </c>
      <c r="L10556" s="4">
        <v>3</v>
      </c>
      <c r="M10556" s="4" t="s">
        <v>1101</v>
      </c>
      <c r="N10556" s="4"/>
    </row>
    <row r="10557" spans="1:14" hidden="1" x14ac:dyDescent="0.3">
      <c r="A10557" s="4" t="s">
        <v>604</v>
      </c>
      <c r="B10557" s="4">
        <v>134</v>
      </c>
      <c r="C10557" s="4">
        <v>134</v>
      </c>
      <c r="D10557" s="4">
        <v>637</v>
      </c>
      <c r="E10557" s="4" t="s">
        <v>861</v>
      </c>
      <c r="F10557" s="4" t="s">
        <v>1588</v>
      </c>
      <c r="G10557" s="4" t="s">
        <v>1557</v>
      </c>
      <c r="H10557" s="4">
        <v>4.1900000000000004</v>
      </c>
      <c r="I10557" s="4">
        <v>0.26</v>
      </c>
      <c r="J10557" s="4" t="s">
        <v>1566</v>
      </c>
      <c r="K10557" s="4" t="s">
        <v>881</v>
      </c>
      <c r="L10557" s="4">
        <v>3</v>
      </c>
      <c r="M10557" s="4" t="s">
        <v>1101</v>
      </c>
      <c r="N10557" s="4"/>
    </row>
    <row r="10558" spans="1:14" hidden="1" x14ac:dyDescent="0.3">
      <c r="A10558" s="4" t="s">
        <v>604</v>
      </c>
      <c r="B10558" s="4">
        <v>134</v>
      </c>
      <c r="C10558" s="4">
        <v>134</v>
      </c>
      <c r="D10558" s="4">
        <v>637</v>
      </c>
      <c r="E10558" s="4" t="s">
        <v>861</v>
      </c>
      <c r="F10558" s="4" t="s">
        <v>1589</v>
      </c>
      <c r="G10558" s="4" t="s">
        <v>1557</v>
      </c>
      <c r="H10558" s="4">
        <v>3.96</v>
      </c>
      <c r="I10558" s="4">
        <v>1.32</v>
      </c>
      <c r="J10558" s="4" t="s">
        <v>1566</v>
      </c>
      <c r="K10558" s="4" t="s">
        <v>881</v>
      </c>
      <c r="L10558" s="4">
        <v>3</v>
      </c>
      <c r="M10558" s="4" t="s">
        <v>1101</v>
      </c>
      <c r="N10558" s="4"/>
    </row>
    <row r="10559" spans="1:14" hidden="1" x14ac:dyDescent="0.3">
      <c r="A10559" s="4" t="s">
        <v>603</v>
      </c>
      <c r="B10559" s="4">
        <v>132</v>
      </c>
      <c r="C10559" s="4">
        <v>132</v>
      </c>
      <c r="D10559" s="4">
        <v>637</v>
      </c>
      <c r="E10559" s="4" t="s">
        <v>861</v>
      </c>
      <c r="F10559" s="4" t="s">
        <v>922</v>
      </c>
      <c r="G10559" s="4" t="s">
        <v>1131</v>
      </c>
      <c r="H10559" s="30">
        <v>10.129999999999999</v>
      </c>
      <c r="I10559" s="4">
        <v>0.33911649915626341</v>
      </c>
      <c r="J10559" s="4" t="s">
        <v>1316</v>
      </c>
      <c r="K10559" s="4" t="s">
        <v>881</v>
      </c>
      <c r="L10559" s="4">
        <v>3</v>
      </c>
      <c r="M10559" s="4" t="s">
        <v>1579</v>
      </c>
      <c r="N10559" s="4" t="s">
        <v>1849</v>
      </c>
    </row>
    <row r="10560" spans="1:14" hidden="1" x14ac:dyDescent="0.3">
      <c r="A10560" s="4" t="s">
        <v>603</v>
      </c>
      <c r="B10560" s="4">
        <v>134</v>
      </c>
      <c r="C10560" s="4">
        <v>134</v>
      </c>
      <c r="D10560" s="4">
        <v>637</v>
      </c>
      <c r="E10560" s="4" t="s">
        <v>861</v>
      </c>
      <c r="F10560" s="4" t="s">
        <v>904</v>
      </c>
      <c r="G10560" s="4" t="s">
        <v>1131</v>
      </c>
      <c r="H10560" s="30">
        <v>7.08</v>
      </c>
      <c r="I10560" s="4">
        <v>0.29732137494637012</v>
      </c>
      <c r="J10560" s="4" t="s">
        <v>1566</v>
      </c>
      <c r="K10560" s="4" t="s">
        <v>881</v>
      </c>
      <c r="L10560" s="4">
        <v>3</v>
      </c>
      <c r="M10560" s="4" t="s">
        <v>1789</v>
      </c>
      <c r="N10560" s="4"/>
    </row>
    <row r="10561" spans="1:14" hidden="1" x14ac:dyDescent="0.3">
      <c r="A10561" s="4" t="s">
        <v>603</v>
      </c>
      <c r="B10561" s="4">
        <v>134</v>
      </c>
      <c r="C10561" s="4">
        <v>134</v>
      </c>
      <c r="D10561" s="4">
        <v>637</v>
      </c>
      <c r="E10561" s="4" t="s">
        <v>861</v>
      </c>
      <c r="F10561" s="4" t="s">
        <v>1587</v>
      </c>
      <c r="G10561" s="4" t="s">
        <v>1131</v>
      </c>
      <c r="H10561" s="30">
        <v>5.55</v>
      </c>
      <c r="I10561" s="4">
        <v>0.67742158217759796</v>
      </c>
      <c r="J10561" s="4" t="s">
        <v>1566</v>
      </c>
      <c r="K10561" s="4" t="s">
        <v>881</v>
      </c>
      <c r="L10561" s="4">
        <v>3</v>
      </c>
      <c r="M10561" s="4" t="s">
        <v>1789</v>
      </c>
      <c r="N10561" s="4"/>
    </row>
    <row r="10562" spans="1:14" hidden="1" x14ac:dyDescent="0.3">
      <c r="A10562" s="4" t="s">
        <v>603</v>
      </c>
      <c r="B10562" s="4">
        <v>134</v>
      </c>
      <c r="C10562" s="4">
        <v>134</v>
      </c>
      <c r="D10562" s="4">
        <v>637</v>
      </c>
      <c r="E10562" s="4" t="s">
        <v>861</v>
      </c>
      <c r="F10562" s="4" t="s">
        <v>1588</v>
      </c>
      <c r="G10562" s="4" t="s">
        <v>1131</v>
      </c>
      <c r="H10562" s="30">
        <v>5.0600000000000005</v>
      </c>
      <c r="I10562" s="4">
        <v>0.2668332812825267</v>
      </c>
      <c r="J10562" s="4" t="s">
        <v>1566</v>
      </c>
      <c r="K10562" s="4" t="s">
        <v>881</v>
      </c>
      <c r="L10562" s="4">
        <v>3</v>
      </c>
      <c r="M10562" s="4" t="s">
        <v>1789</v>
      </c>
      <c r="N10562" s="4"/>
    </row>
    <row r="10563" spans="1:14" hidden="1" x14ac:dyDescent="0.3">
      <c r="A10563" s="4" t="s">
        <v>603</v>
      </c>
      <c r="B10563" s="4">
        <v>134</v>
      </c>
      <c r="C10563" s="4">
        <v>134</v>
      </c>
      <c r="D10563" s="4">
        <v>637</v>
      </c>
      <c r="E10563" s="4" t="s">
        <v>861</v>
      </c>
      <c r="F10563" s="4" t="s">
        <v>1589</v>
      </c>
      <c r="G10563" s="4" t="s">
        <v>1131</v>
      </c>
      <c r="H10563" s="30">
        <v>4.71</v>
      </c>
      <c r="I10563" s="4">
        <v>1.3382077566656083</v>
      </c>
      <c r="J10563" s="4" t="s">
        <v>1566</v>
      </c>
      <c r="K10563" s="4" t="s">
        <v>881</v>
      </c>
      <c r="L10563" s="4">
        <v>3</v>
      </c>
      <c r="M10563" s="4" t="s">
        <v>1789</v>
      </c>
      <c r="N10563" s="4"/>
    </row>
    <row r="10564" spans="1:14" hidden="1" x14ac:dyDescent="0.3">
      <c r="A10564" s="4" t="s">
        <v>604</v>
      </c>
      <c r="B10564" s="4">
        <v>134</v>
      </c>
      <c r="C10564" s="4">
        <v>134</v>
      </c>
      <c r="D10564" s="4">
        <v>637</v>
      </c>
      <c r="E10564" s="4" t="s">
        <v>861</v>
      </c>
      <c r="F10564" s="4" t="s">
        <v>922</v>
      </c>
      <c r="G10564" s="4" t="s">
        <v>1352</v>
      </c>
      <c r="H10564" s="30">
        <v>0.76</v>
      </c>
      <c r="I10564" s="4">
        <v>0.06</v>
      </c>
      <c r="J10564" s="4"/>
      <c r="K10564" s="4" t="s">
        <v>881</v>
      </c>
      <c r="L10564" s="4">
        <v>3</v>
      </c>
      <c r="M10564" s="4" t="s">
        <v>1100</v>
      </c>
      <c r="N10564" s="4"/>
    </row>
    <row r="10565" spans="1:14" hidden="1" x14ac:dyDescent="0.3">
      <c r="A10565" s="4" t="s">
        <v>603</v>
      </c>
      <c r="B10565" s="4">
        <v>132</v>
      </c>
      <c r="C10565" s="4">
        <v>132</v>
      </c>
      <c r="D10565" s="4">
        <v>637</v>
      </c>
      <c r="E10565" s="4" t="s">
        <v>861</v>
      </c>
      <c r="F10565" s="4" t="s">
        <v>922</v>
      </c>
      <c r="G10565" s="4" t="s">
        <v>2236</v>
      </c>
      <c r="H10565" s="30">
        <v>0.26737967914438499</v>
      </c>
      <c r="I10565" s="4"/>
      <c r="J10565" s="4" t="s">
        <v>1773</v>
      </c>
      <c r="K10565" s="4"/>
      <c r="L10565" s="4">
        <v>3</v>
      </c>
      <c r="M10565" s="4" t="s">
        <v>1774</v>
      </c>
      <c r="N10565" s="4" t="s">
        <v>1849</v>
      </c>
    </row>
    <row r="10566" spans="1:14" hidden="1" x14ac:dyDescent="0.3">
      <c r="A10566" s="4" t="s">
        <v>608</v>
      </c>
      <c r="B10566" s="4">
        <v>132</v>
      </c>
      <c r="C10566" s="4">
        <v>132</v>
      </c>
      <c r="D10566" s="4">
        <v>637</v>
      </c>
      <c r="E10566" s="4" t="s">
        <v>861</v>
      </c>
      <c r="F10566" s="4" t="s">
        <v>922</v>
      </c>
      <c r="G10566" s="4" t="s">
        <v>1124</v>
      </c>
      <c r="H10566" s="30">
        <v>1.9504388621156599</v>
      </c>
      <c r="I10566" s="4">
        <v>0.95571504243667327</v>
      </c>
      <c r="J10566" s="4" t="s">
        <v>1494</v>
      </c>
      <c r="K10566" s="4" t="s">
        <v>881</v>
      </c>
      <c r="L10566" s="4">
        <v>3</v>
      </c>
      <c r="M10566" s="4" t="s">
        <v>1090</v>
      </c>
      <c r="N10566" s="4" t="s">
        <v>1849</v>
      </c>
    </row>
    <row r="10567" spans="1:14" hidden="1" x14ac:dyDescent="0.3">
      <c r="A10567" s="66" t="s">
        <v>608</v>
      </c>
      <c r="B10567" s="66">
        <v>132</v>
      </c>
      <c r="C10567" s="66">
        <v>132</v>
      </c>
      <c r="D10567" s="66">
        <v>637</v>
      </c>
      <c r="E10567" s="66" t="s">
        <v>1584</v>
      </c>
      <c r="F10567" s="66" t="s">
        <v>876</v>
      </c>
      <c r="G10567" s="66" t="s">
        <v>2232</v>
      </c>
      <c r="H10567" s="69">
        <v>4.0999999999999996</v>
      </c>
      <c r="I10567" s="66"/>
      <c r="J10567" s="66" t="s">
        <v>1585</v>
      </c>
      <c r="K10567" s="66"/>
      <c r="L10567" s="66">
        <v>2</v>
      </c>
      <c r="M10567" s="66" t="s">
        <v>1575</v>
      </c>
      <c r="N10567" s="66" t="s">
        <v>1576</v>
      </c>
    </row>
    <row r="10568" spans="1:14" hidden="1" x14ac:dyDescent="0.3">
      <c r="A10568" s="4" t="s">
        <v>608</v>
      </c>
      <c r="B10568" s="4">
        <v>132</v>
      </c>
      <c r="C10568" s="4">
        <v>132</v>
      </c>
      <c r="D10568" s="4">
        <v>637</v>
      </c>
      <c r="E10568" s="4" t="s">
        <v>861</v>
      </c>
      <c r="F10568" s="4" t="s">
        <v>922</v>
      </c>
      <c r="G10568" s="4" t="s">
        <v>1586</v>
      </c>
      <c r="H10568" s="30">
        <v>397</v>
      </c>
      <c r="I10568" s="4"/>
      <c r="J10568" s="4" t="s">
        <v>936</v>
      </c>
      <c r="K10568" s="4"/>
      <c r="L10568" s="4">
        <v>3</v>
      </c>
      <c r="M10568" s="4" t="s">
        <v>1579</v>
      </c>
      <c r="N10568" s="4" t="s">
        <v>1849</v>
      </c>
    </row>
    <row r="10569" spans="1:14" hidden="1" x14ac:dyDescent="0.3">
      <c r="A10569" s="4" t="s">
        <v>608</v>
      </c>
      <c r="B10569" s="4">
        <v>132</v>
      </c>
      <c r="C10569" s="4">
        <v>132</v>
      </c>
      <c r="D10569" s="4">
        <v>637</v>
      </c>
      <c r="E10569" s="4" t="s">
        <v>861</v>
      </c>
      <c r="F10569" s="4" t="s">
        <v>922</v>
      </c>
      <c r="G10569" s="4" t="s">
        <v>967</v>
      </c>
      <c r="H10569" s="30">
        <v>0.16</v>
      </c>
      <c r="I10569" s="4">
        <v>0.01</v>
      </c>
      <c r="J10569" s="4" t="s">
        <v>856</v>
      </c>
      <c r="K10569" s="4" t="s">
        <v>881</v>
      </c>
      <c r="L10569" s="4">
        <v>3</v>
      </c>
      <c r="M10569" s="4" t="s">
        <v>1579</v>
      </c>
      <c r="N10569" s="4" t="s">
        <v>1849</v>
      </c>
    </row>
    <row r="10570" spans="1:14" hidden="1" x14ac:dyDescent="0.3">
      <c r="A10570" s="4" t="s">
        <v>604</v>
      </c>
      <c r="B10570" s="4">
        <v>134</v>
      </c>
      <c r="C10570" s="4">
        <v>134</v>
      </c>
      <c r="D10570" s="4">
        <v>637</v>
      </c>
      <c r="E10570" s="4" t="s">
        <v>861</v>
      </c>
      <c r="F10570" s="4" t="s">
        <v>904</v>
      </c>
      <c r="G10570" s="4" t="s">
        <v>967</v>
      </c>
      <c r="H10570" s="30">
        <v>1.58</v>
      </c>
      <c r="I10570" s="4">
        <v>0.05</v>
      </c>
      <c r="J10570" s="4" t="s">
        <v>1590</v>
      </c>
      <c r="K10570" s="4" t="s">
        <v>881</v>
      </c>
      <c r="L10570" s="4">
        <v>3</v>
      </c>
      <c r="M10570" s="4" t="s">
        <v>1101</v>
      </c>
      <c r="N10570" s="4"/>
    </row>
    <row r="10571" spans="1:14" hidden="1" x14ac:dyDescent="0.3">
      <c r="A10571" s="4" t="s">
        <v>604</v>
      </c>
      <c r="B10571" s="4">
        <v>134</v>
      </c>
      <c r="C10571" s="4">
        <v>134</v>
      </c>
      <c r="D10571" s="4">
        <v>637</v>
      </c>
      <c r="E10571" s="4" t="s">
        <v>861</v>
      </c>
      <c r="F10571" s="4" t="s">
        <v>1587</v>
      </c>
      <c r="G10571" s="4" t="s">
        <v>967</v>
      </c>
      <c r="H10571" s="30">
        <v>1.56</v>
      </c>
      <c r="I10571" s="4">
        <v>0.01</v>
      </c>
      <c r="J10571" s="4" t="s">
        <v>1590</v>
      </c>
      <c r="K10571" s="4" t="s">
        <v>881</v>
      </c>
      <c r="L10571" s="4">
        <v>3</v>
      </c>
      <c r="M10571" s="4" t="s">
        <v>1101</v>
      </c>
      <c r="N10571" s="4"/>
    </row>
    <row r="10572" spans="1:14" hidden="1" x14ac:dyDescent="0.3">
      <c r="A10572" s="4" t="s">
        <v>604</v>
      </c>
      <c r="B10572" s="4">
        <v>134</v>
      </c>
      <c r="C10572" s="4">
        <v>134</v>
      </c>
      <c r="D10572" s="4">
        <v>637</v>
      </c>
      <c r="E10572" s="4" t="s">
        <v>861</v>
      </c>
      <c r="F10572" s="4" t="s">
        <v>1588</v>
      </c>
      <c r="G10572" s="4" t="s">
        <v>967</v>
      </c>
      <c r="H10572" s="30">
        <v>1.51</v>
      </c>
      <c r="I10572" s="4">
        <v>0.04</v>
      </c>
      <c r="J10572" s="4" t="s">
        <v>1590</v>
      </c>
      <c r="K10572" s="4" t="s">
        <v>881</v>
      </c>
      <c r="L10572" s="4">
        <v>3</v>
      </c>
      <c r="M10572" s="4" t="s">
        <v>1101</v>
      </c>
      <c r="N10572" s="4"/>
    </row>
    <row r="10573" spans="1:14" hidden="1" x14ac:dyDescent="0.3">
      <c r="A10573" s="4" t="s">
        <v>604</v>
      </c>
      <c r="B10573" s="4">
        <v>134</v>
      </c>
      <c r="C10573" s="4">
        <v>134</v>
      </c>
      <c r="D10573" s="4">
        <v>637</v>
      </c>
      <c r="E10573" s="4" t="s">
        <v>861</v>
      </c>
      <c r="F10573" s="4" t="s">
        <v>1589</v>
      </c>
      <c r="G10573" s="4" t="s">
        <v>967</v>
      </c>
      <c r="H10573" s="30">
        <v>1.43</v>
      </c>
      <c r="I10573" s="4">
        <v>0.02</v>
      </c>
      <c r="J10573" s="4" t="s">
        <v>1590</v>
      </c>
      <c r="K10573" s="4" t="s">
        <v>881</v>
      </c>
      <c r="L10573" s="4">
        <v>3</v>
      </c>
      <c r="M10573" s="4" t="s">
        <v>1101</v>
      </c>
      <c r="N10573" s="4"/>
    </row>
    <row r="10574" spans="1:14" hidden="1" x14ac:dyDescent="0.3">
      <c r="A10574" s="4" t="s">
        <v>608</v>
      </c>
      <c r="B10574" s="4">
        <v>132</v>
      </c>
      <c r="C10574" s="4">
        <v>132</v>
      </c>
      <c r="D10574" s="4">
        <v>637</v>
      </c>
      <c r="E10574" s="4" t="s">
        <v>861</v>
      </c>
      <c r="F10574" s="12" t="s">
        <v>922</v>
      </c>
      <c r="G10574" s="4" t="s">
        <v>1759</v>
      </c>
      <c r="H10574" s="30">
        <v>1.01</v>
      </c>
      <c r="I10574" s="4">
        <v>0.03</v>
      </c>
      <c r="J10574" s="4" t="s">
        <v>856</v>
      </c>
      <c r="K10574" s="4" t="s">
        <v>881</v>
      </c>
      <c r="L10574" s="4">
        <v>3</v>
      </c>
      <c r="M10574" s="4" t="s">
        <v>1579</v>
      </c>
      <c r="N10574" s="4" t="s">
        <v>1849</v>
      </c>
    </row>
    <row r="10575" spans="1:14" hidden="1" x14ac:dyDescent="0.3">
      <c r="A10575" s="4" t="s">
        <v>604</v>
      </c>
      <c r="B10575" s="4">
        <v>134</v>
      </c>
      <c r="C10575" s="4">
        <v>134</v>
      </c>
      <c r="D10575" s="4">
        <v>637</v>
      </c>
      <c r="E10575" s="4" t="s">
        <v>861</v>
      </c>
      <c r="F10575" s="12" t="s">
        <v>904</v>
      </c>
      <c r="G10575" s="4" t="s">
        <v>1759</v>
      </c>
      <c r="H10575" s="30">
        <v>13.26</v>
      </c>
      <c r="I10575" s="4">
        <v>0.68</v>
      </c>
      <c r="J10575" s="4" t="s">
        <v>1125</v>
      </c>
      <c r="K10575" s="4" t="s">
        <v>881</v>
      </c>
      <c r="L10575" s="4">
        <v>3</v>
      </c>
      <c r="M10575" s="4" t="s">
        <v>1101</v>
      </c>
      <c r="N10575" s="4"/>
    </row>
    <row r="10576" spans="1:14" hidden="1" x14ac:dyDescent="0.3">
      <c r="A10576" s="4" t="s">
        <v>604</v>
      </c>
      <c r="B10576" s="4">
        <v>134</v>
      </c>
      <c r="C10576" s="4">
        <v>134</v>
      </c>
      <c r="D10576" s="4">
        <v>637</v>
      </c>
      <c r="E10576" s="4" t="s">
        <v>861</v>
      </c>
      <c r="F10576" s="12" t="s">
        <v>1587</v>
      </c>
      <c r="G10576" s="4" t="s">
        <v>1759</v>
      </c>
      <c r="H10576" s="30">
        <v>13.03</v>
      </c>
      <c r="I10576" s="4">
        <v>0.41</v>
      </c>
      <c r="J10576" s="4" t="s">
        <v>1125</v>
      </c>
      <c r="K10576" s="4" t="s">
        <v>881</v>
      </c>
      <c r="L10576" s="4">
        <v>3</v>
      </c>
      <c r="M10576" s="4" t="s">
        <v>1101</v>
      </c>
      <c r="N10576" s="4"/>
    </row>
    <row r="10577" spans="1:14" hidden="1" x14ac:dyDescent="0.3">
      <c r="A10577" s="4" t="s">
        <v>604</v>
      </c>
      <c r="B10577" s="4">
        <v>134</v>
      </c>
      <c r="C10577" s="4">
        <v>134</v>
      </c>
      <c r="D10577" s="4">
        <v>637</v>
      </c>
      <c r="E10577" s="4" t="s">
        <v>861</v>
      </c>
      <c r="F10577" s="12" t="s">
        <v>1588</v>
      </c>
      <c r="G10577" s="4" t="s">
        <v>1759</v>
      </c>
      <c r="H10577" s="30">
        <v>13.04</v>
      </c>
      <c r="I10577" s="4">
        <v>0.61</v>
      </c>
      <c r="J10577" s="4" t="s">
        <v>1125</v>
      </c>
      <c r="K10577" s="4" t="s">
        <v>881</v>
      </c>
      <c r="L10577" s="4">
        <v>3</v>
      </c>
      <c r="M10577" s="4" t="s">
        <v>1101</v>
      </c>
      <c r="N10577" s="4"/>
    </row>
    <row r="10578" spans="1:14" hidden="1" x14ac:dyDescent="0.3">
      <c r="A10578" s="4" t="s">
        <v>604</v>
      </c>
      <c r="B10578" s="4">
        <v>134</v>
      </c>
      <c r="C10578" s="4">
        <v>134</v>
      </c>
      <c r="D10578" s="4">
        <v>637</v>
      </c>
      <c r="E10578" s="4" t="s">
        <v>861</v>
      </c>
      <c r="F10578" s="12" t="s">
        <v>1589</v>
      </c>
      <c r="G10578" s="4" t="s">
        <v>1759</v>
      </c>
      <c r="H10578" s="30">
        <v>12.43</v>
      </c>
      <c r="I10578" s="4">
        <v>0.3</v>
      </c>
      <c r="J10578" s="4" t="s">
        <v>1125</v>
      </c>
      <c r="K10578" s="4" t="s">
        <v>881</v>
      </c>
      <c r="L10578" s="4">
        <v>3</v>
      </c>
      <c r="M10578" s="4" t="s">
        <v>1101</v>
      </c>
      <c r="N10578" s="4"/>
    </row>
    <row r="10579" spans="1:14" hidden="1" x14ac:dyDescent="0.3">
      <c r="A10579" s="4" t="s">
        <v>604</v>
      </c>
      <c r="B10579" s="4">
        <v>134</v>
      </c>
      <c r="C10579" s="4">
        <v>134</v>
      </c>
      <c r="D10579" s="4">
        <v>637</v>
      </c>
      <c r="E10579" s="4" t="s">
        <v>861</v>
      </c>
      <c r="F10579" s="12" t="s">
        <v>922</v>
      </c>
      <c r="G10579" s="4" t="s">
        <v>1760</v>
      </c>
      <c r="H10579" s="30">
        <v>7.64</v>
      </c>
      <c r="I10579" s="4">
        <v>0.24</v>
      </c>
      <c r="J10579" s="4" t="s">
        <v>1225</v>
      </c>
      <c r="K10579" s="4" t="s">
        <v>881</v>
      </c>
      <c r="L10579" s="4">
        <v>3</v>
      </c>
      <c r="M10579" s="4" t="s">
        <v>971</v>
      </c>
      <c r="N10579" s="4"/>
    </row>
    <row r="10580" spans="1:14" hidden="1" x14ac:dyDescent="0.3">
      <c r="A10580" s="4" t="s">
        <v>603</v>
      </c>
      <c r="B10580" s="4">
        <v>134</v>
      </c>
      <c r="C10580" s="4">
        <v>134</v>
      </c>
      <c r="D10580" s="4">
        <v>637</v>
      </c>
      <c r="E10580" s="4" t="s">
        <v>861</v>
      </c>
      <c r="F10580" s="4" t="s">
        <v>904</v>
      </c>
      <c r="G10580" s="4" t="s">
        <v>1760</v>
      </c>
      <c r="H10580" s="30">
        <v>0.90310559006211166</v>
      </c>
      <c r="I10580" s="4">
        <v>7.0719783700290986E-2</v>
      </c>
      <c r="J10580" s="4"/>
      <c r="K10580" s="4" t="s">
        <v>881</v>
      </c>
      <c r="L10580" s="4">
        <v>3</v>
      </c>
      <c r="M10580" s="4" t="s">
        <v>1904</v>
      </c>
      <c r="N10580" s="4"/>
    </row>
    <row r="10581" spans="1:14" hidden="1" x14ac:dyDescent="0.3">
      <c r="A10581" s="4" t="s">
        <v>603</v>
      </c>
      <c r="B10581" s="4">
        <v>134</v>
      </c>
      <c r="C10581" s="4">
        <v>134</v>
      </c>
      <c r="D10581" s="4">
        <v>637</v>
      </c>
      <c r="E10581" s="4" t="s">
        <v>861</v>
      </c>
      <c r="F10581" s="4" t="s">
        <v>1587</v>
      </c>
      <c r="G10581" s="4" t="s">
        <v>1760</v>
      </c>
      <c r="H10581" s="30">
        <v>0.95733333333333326</v>
      </c>
      <c r="I10581" s="4">
        <v>6.2451238222757083E-2</v>
      </c>
      <c r="J10581" s="4"/>
      <c r="K10581" s="4" t="s">
        <v>881</v>
      </c>
      <c r="L10581" s="4">
        <v>3</v>
      </c>
      <c r="M10581" s="4" t="s">
        <v>1904</v>
      </c>
      <c r="N10581" s="4"/>
    </row>
    <row r="10582" spans="1:14" hidden="1" x14ac:dyDescent="0.3">
      <c r="A10582" s="4" t="s">
        <v>603</v>
      </c>
      <c r="B10582" s="4">
        <v>134</v>
      </c>
      <c r="C10582" s="4">
        <v>134</v>
      </c>
      <c r="D10582" s="4">
        <v>637</v>
      </c>
      <c r="E10582" s="4" t="s">
        <v>861</v>
      </c>
      <c r="F10582" s="4" t="s">
        <v>1588</v>
      </c>
      <c r="G10582" s="4" t="s">
        <v>1760</v>
      </c>
      <c r="H10582" s="30">
        <v>0.72598584428715862</v>
      </c>
      <c r="I10582" s="4">
        <v>1.1341967933107443E-2</v>
      </c>
      <c r="J10582" s="4"/>
      <c r="K10582" s="4" t="s">
        <v>881</v>
      </c>
      <c r="L10582" s="4">
        <v>3</v>
      </c>
      <c r="M10582" s="4" t="s">
        <v>1904</v>
      </c>
      <c r="N10582" s="4"/>
    </row>
    <row r="10583" spans="1:14" hidden="1" x14ac:dyDescent="0.3">
      <c r="A10583" s="4" t="s">
        <v>603</v>
      </c>
      <c r="B10583" s="4">
        <v>134</v>
      </c>
      <c r="C10583" s="4">
        <v>134</v>
      </c>
      <c r="D10583" s="4">
        <v>637</v>
      </c>
      <c r="E10583" s="4" t="s">
        <v>861</v>
      </c>
      <c r="F10583" s="4" t="s">
        <v>1589</v>
      </c>
      <c r="G10583" s="4" t="s">
        <v>1760</v>
      </c>
      <c r="H10583" s="30">
        <v>0.93403141361256536</v>
      </c>
      <c r="I10583" s="4">
        <v>7.0762740049140613E-2</v>
      </c>
      <c r="J10583" s="4"/>
      <c r="K10583" s="4" t="s">
        <v>881</v>
      </c>
      <c r="L10583" s="4">
        <v>3</v>
      </c>
      <c r="M10583" s="4" t="s">
        <v>1904</v>
      </c>
      <c r="N10583" s="4"/>
    </row>
    <row r="10584" spans="1:14" hidden="1" x14ac:dyDescent="0.3">
      <c r="A10584" s="4" t="s">
        <v>608</v>
      </c>
      <c r="B10584" s="4">
        <v>132</v>
      </c>
      <c r="C10584" s="4">
        <v>132</v>
      </c>
      <c r="D10584" s="4">
        <v>637</v>
      </c>
      <c r="E10584" s="4" t="s">
        <v>861</v>
      </c>
      <c r="F10584" s="4" t="s">
        <v>922</v>
      </c>
      <c r="G10584" s="4" t="s">
        <v>1662</v>
      </c>
      <c r="H10584" s="30">
        <v>7.47</v>
      </c>
      <c r="I10584" s="4"/>
      <c r="J10584" s="4" t="s">
        <v>1574</v>
      </c>
      <c r="K10584" s="4"/>
      <c r="L10584" s="4">
        <v>3</v>
      </c>
      <c r="M10584" s="4" t="s">
        <v>1575</v>
      </c>
      <c r="N10584" s="4" t="s">
        <v>1849</v>
      </c>
    </row>
    <row r="10585" spans="1:14" hidden="1" x14ac:dyDescent="0.3">
      <c r="A10585" s="4" t="s">
        <v>603</v>
      </c>
      <c r="B10585" s="4">
        <v>132</v>
      </c>
      <c r="C10585" s="4">
        <v>132</v>
      </c>
      <c r="D10585" s="4">
        <v>638</v>
      </c>
      <c r="E10585" s="4" t="s">
        <v>861</v>
      </c>
      <c r="F10585" s="4" t="s">
        <v>922</v>
      </c>
      <c r="G10585" s="4" t="s">
        <v>1119</v>
      </c>
      <c r="H10585" s="73">
        <v>0.85410441399644776</v>
      </c>
      <c r="I10585" s="4"/>
      <c r="J10585" s="4" t="s">
        <v>856</v>
      </c>
      <c r="K10585" s="4"/>
      <c r="L10585" s="4">
        <v>3</v>
      </c>
      <c r="M10585" s="4" t="s">
        <v>1770</v>
      </c>
      <c r="N10585" s="4" t="s">
        <v>1849</v>
      </c>
    </row>
    <row r="10586" spans="1:14" hidden="1" x14ac:dyDescent="0.3">
      <c r="A10586" s="4" t="s">
        <v>603</v>
      </c>
      <c r="B10586" s="4">
        <v>134</v>
      </c>
      <c r="C10586" s="4">
        <v>134</v>
      </c>
      <c r="D10586" s="4">
        <v>638</v>
      </c>
      <c r="E10586" s="4" t="s">
        <v>861</v>
      </c>
      <c r="F10586" s="4" t="s">
        <v>922</v>
      </c>
      <c r="G10586" s="4" t="s">
        <v>1119</v>
      </c>
      <c r="H10586" s="30">
        <v>25.304673339459999</v>
      </c>
      <c r="I10586" s="4">
        <v>5.9240514835813709</v>
      </c>
      <c r="J10586" s="4" t="s">
        <v>856</v>
      </c>
      <c r="K10586" s="4" t="s">
        <v>881</v>
      </c>
      <c r="L10586" s="4">
        <v>3</v>
      </c>
      <c r="M10586" s="4" t="s">
        <v>1770</v>
      </c>
      <c r="N10586" s="4"/>
    </row>
    <row r="10587" spans="1:14" hidden="1" x14ac:dyDescent="0.3">
      <c r="A10587" s="4" t="s">
        <v>608</v>
      </c>
      <c r="B10587" s="4">
        <v>132</v>
      </c>
      <c r="C10587" s="4">
        <v>132</v>
      </c>
      <c r="D10587" s="4">
        <v>638</v>
      </c>
      <c r="E10587" s="4" t="s">
        <v>861</v>
      </c>
      <c r="F10587" s="4" t="s">
        <v>922</v>
      </c>
      <c r="G10587" s="4" t="s">
        <v>1573</v>
      </c>
      <c r="H10587" s="30">
        <v>165.8</v>
      </c>
      <c r="I10587" s="4"/>
      <c r="J10587" s="4" t="s">
        <v>1574</v>
      </c>
      <c r="K10587" s="4"/>
      <c r="L10587" s="4">
        <v>3</v>
      </c>
      <c r="M10587" s="4" t="s">
        <v>1575</v>
      </c>
      <c r="N10587" s="4" t="s">
        <v>1849</v>
      </c>
    </row>
    <row r="10588" spans="1:14" hidden="1" x14ac:dyDescent="0.3">
      <c r="A10588" s="4" t="s">
        <v>608</v>
      </c>
      <c r="B10588" s="4">
        <v>132</v>
      </c>
      <c r="C10588" s="4">
        <v>132</v>
      </c>
      <c r="D10588" s="4">
        <v>638</v>
      </c>
      <c r="E10588" s="4" t="s">
        <v>861</v>
      </c>
      <c r="F10588" s="4" t="s">
        <v>922</v>
      </c>
      <c r="G10588" s="4" t="s">
        <v>1577</v>
      </c>
      <c r="H10588" s="52">
        <v>2.0299999999999998</v>
      </c>
      <c r="I10588" s="4"/>
      <c r="J10588" s="4" t="s">
        <v>1578</v>
      </c>
      <c r="K10588" s="4"/>
      <c r="L10588" s="4">
        <v>3</v>
      </c>
      <c r="M10588" s="4" t="s">
        <v>1575</v>
      </c>
      <c r="N10588" s="4" t="s">
        <v>1849</v>
      </c>
    </row>
    <row r="10589" spans="1:14" hidden="1" x14ac:dyDescent="0.3">
      <c r="A10589" s="4" t="s">
        <v>608</v>
      </c>
      <c r="B10589" s="4">
        <v>132</v>
      </c>
      <c r="C10589" s="4">
        <v>132</v>
      </c>
      <c r="D10589" s="4">
        <v>638</v>
      </c>
      <c r="E10589" s="4" t="s">
        <v>861</v>
      </c>
      <c r="F10589" s="4" t="s">
        <v>922</v>
      </c>
      <c r="G10589" s="4" t="s">
        <v>1580</v>
      </c>
      <c r="H10589" s="52">
        <v>0.39</v>
      </c>
      <c r="I10589" s="4"/>
      <c r="J10589" s="4" t="s">
        <v>1581</v>
      </c>
      <c r="K10589" s="4"/>
      <c r="L10589" s="4">
        <v>3</v>
      </c>
      <c r="M10589" s="4" t="s">
        <v>1575</v>
      </c>
      <c r="N10589" s="4" t="s">
        <v>1849</v>
      </c>
    </row>
    <row r="10590" spans="1:14" hidden="1" x14ac:dyDescent="0.3">
      <c r="A10590" s="4" t="s">
        <v>604</v>
      </c>
      <c r="B10590" s="4">
        <v>134</v>
      </c>
      <c r="C10590" s="4">
        <v>134</v>
      </c>
      <c r="D10590" s="4">
        <v>638</v>
      </c>
      <c r="E10590" s="4" t="s">
        <v>861</v>
      </c>
      <c r="F10590" s="54" t="s">
        <v>922</v>
      </c>
      <c r="G10590" s="23" t="s">
        <v>1591</v>
      </c>
      <c r="H10590" s="30">
        <v>9.7403000000000003E-2</v>
      </c>
      <c r="I10590" s="51">
        <v>1.039E-2</v>
      </c>
      <c r="J10590" s="23" t="s">
        <v>1422</v>
      </c>
      <c r="K10590" s="4" t="s">
        <v>881</v>
      </c>
      <c r="L10590" s="51">
        <v>3</v>
      </c>
      <c r="M10590" s="23" t="s">
        <v>1567</v>
      </c>
      <c r="N10590" s="55" t="s">
        <v>1592</v>
      </c>
    </row>
    <row r="10591" spans="1:14" hidden="1" x14ac:dyDescent="0.3">
      <c r="A10591" s="4" t="s">
        <v>608</v>
      </c>
      <c r="B10591" s="4">
        <v>132</v>
      </c>
      <c r="C10591" s="4">
        <v>132</v>
      </c>
      <c r="D10591" s="4">
        <v>638</v>
      </c>
      <c r="E10591" s="4" t="s">
        <v>861</v>
      </c>
      <c r="F10591" s="4" t="s">
        <v>922</v>
      </c>
      <c r="G10591" s="4" t="s">
        <v>1493</v>
      </c>
      <c r="H10591" s="30">
        <v>2.2999999999999998</v>
      </c>
      <c r="I10591" s="4">
        <v>0.63</v>
      </c>
      <c r="J10591" s="4" t="s">
        <v>1105</v>
      </c>
      <c r="K10591" s="4" t="s">
        <v>998</v>
      </c>
      <c r="L10591" s="4">
        <v>3</v>
      </c>
      <c r="M10591" s="4" t="s">
        <v>1090</v>
      </c>
      <c r="N10591" s="4" t="s">
        <v>1849</v>
      </c>
    </row>
    <row r="10592" spans="1:14" hidden="1" x14ac:dyDescent="0.3">
      <c r="A10592" s="4" t="s">
        <v>608</v>
      </c>
      <c r="B10592" s="4">
        <v>132</v>
      </c>
      <c r="C10592" s="4">
        <v>132</v>
      </c>
      <c r="D10592" s="4">
        <v>638</v>
      </c>
      <c r="E10592" s="4" t="s">
        <v>861</v>
      </c>
      <c r="F10592" s="4" t="s">
        <v>922</v>
      </c>
      <c r="G10592" s="4" t="s">
        <v>2233</v>
      </c>
      <c r="H10592" s="30">
        <v>3.64</v>
      </c>
      <c r="I10592" s="4">
        <v>0.25</v>
      </c>
      <c r="J10592" s="4" t="s">
        <v>1583</v>
      </c>
      <c r="K10592" s="4" t="s">
        <v>881</v>
      </c>
      <c r="L10592" s="4">
        <v>3</v>
      </c>
      <c r="M10592" s="4" t="s">
        <v>1575</v>
      </c>
      <c r="N10592" s="4" t="s">
        <v>1849</v>
      </c>
    </row>
    <row r="10593" spans="1:14" hidden="1" x14ac:dyDescent="0.3">
      <c r="A10593" s="4" t="s">
        <v>608</v>
      </c>
      <c r="B10593" s="4">
        <v>132</v>
      </c>
      <c r="C10593" s="4">
        <v>132</v>
      </c>
      <c r="D10593" s="4">
        <v>638</v>
      </c>
      <c r="E10593" s="4" t="s">
        <v>861</v>
      </c>
      <c r="F10593" s="4" t="s">
        <v>922</v>
      </c>
      <c r="G10593" s="4" t="s">
        <v>1775</v>
      </c>
      <c r="H10593" s="30">
        <v>8.0295487393608478E-3</v>
      </c>
      <c r="I10593" s="4"/>
      <c r="J10593" s="4" t="s">
        <v>1773</v>
      </c>
      <c r="K10593" s="4"/>
      <c r="L10593" s="4">
        <v>3</v>
      </c>
      <c r="M10593" s="4" t="s">
        <v>1774</v>
      </c>
      <c r="N10593" s="4" t="s">
        <v>1849</v>
      </c>
    </row>
    <row r="10594" spans="1:14" hidden="1" x14ac:dyDescent="0.3">
      <c r="A10594" s="4" t="s">
        <v>608</v>
      </c>
      <c r="B10594" s="4">
        <v>132</v>
      </c>
      <c r="C10594" s="4">
        <v>132</v>
      </c>
      <c r="D10594" s="4">
        <v>638</v>
      </c>
      <c r="E10594" s="4" t="s">
        <v>861</v>
      </c>
      <c r="F10594" s="4" t="s">
        <v>922</v>
      </c>
      <c r="G10594" s="4" t="s">
        <v>1129</v>
      </c>
      <c r="H10594" s="30">
        <v>3.0922503045702268</v>
      </c>
      <c r="I10594" s="9">
        <v>1.2369001218280908</v>
      </c>
      <c r="J10594" s="4" t="s">
        <v>1494</v>
      </c>
      <c r="K10594" s="4" t="s">
        <v>998</v>
      </c>
      <c r="L10594" s="4">
        <v>3</v>
      </c>
      <c r="M10594" s="4" t="s">
        <v>1090</v>
      </c>
      <c r="N10594" s="4" t="s">
        <v>1849</v>
      </c>
    </row>
    <row r="10595" spans="1:14" hidden="1" x14ac:dyDescent="0.3">
      <c r="A10595" s="4" t="s">
        <v>608</v>
      </c>
      <c r="B10595" s="4">
        <v>132</v>
      </c>
      <c r="C10595" s="4">
        <v>132</v>
      </c>
      <c r="D10595" s="4">
        <v>638</v>
      </c>
      <c r="E10595" s="4" t="s">
        <v>861</v>
      </c>
      <c r="F10595" s="4" t="s">
        <v>922</v>
      </c>
      <c r="G10595" s="4" t="s">
        <v>853</v>
      </c>
      <c r="H10595" s="30">
        <v>4.83</v>
      </c>
      <c r="I10595" s="4">
        <v>0.06</v>
      </c>
      <c r="J10595" s="4" t="s">
        <v>1316</v>
      </c>
      <c r="K10595" s="4" t="s">
        <v>998</v>
      </c>
      <c r="L10595" s="4">
        <v>3</v>
      </c>
      <c r="M10595" s="4" t="s">
        <v>1579</v>
      </c>
      <c r="N10595" s="4" t="s">
        <v>1849</v>
      </c>
    </row>
    <row r="10596" spans="1:14" hidden="1" x14ac:dyDescent="0.3">
      <c r="A10596" s="4" t="s">
        <v>604</v>
      </c>
      <c r="B10596" s="4">
        <v>134</v>
      </c>
      <c r="C10596" s="4">
        <v>134</v>
      </c>
      <c r="D10596" s="4">
        <v>638</v>
      </c>
      <c r="E10596" s="4" t="s">
        <v>861</v>
      </c>
      <c r="F10596" s="4" t="s">
        <v>904</v>
      </c>
      <c r="G10596" s="4" t="s">
        <v>853</v>
      </c>
      <c r="H10596" s="30">
        <v>1.76</v>
      </c>
      <c r="I10596" s="4">
        <v>0.44</v>
      </c>
      <c r="J10596" s="4" t="s">
        <v>1566</v>
      </c>
      <c r="K10596" s="4" t="s">
        <v>998</v>
      </c>
      <c r="L10596" s="4">
        <v>3</v>
      </c>
      <c r="M10596" s="4" t="s">
        <v>1101</v>
      </c>
      <c r="N10596" s="4"/>
    </row>
    <row r="10597" spans="1:14" hidden="1" x14ac:dyDescent="0.3">
      <c r="A10597" s="4" t="s">
        <v>604</v>
      </c>
      <c r="B10597" s="4">
        <v>134</v>
      </c>
      <c r="C10597" s="4">
        <v>134</v>
      </c>
      <c r="D10597" s="4">
        <v>638</v>
      </c>
      <c r="E10597" s="4" t="s">
        <v>861</v>
      </c>
      <c r="F10597" s="4" t="s">
        <v>1587</v>
      </c>
      <c r="G10597" s="4" t="s">
        <v>853</v>
      </c>
      <c r="H10597" s="30">
        <v>1.1299999999999999</v>
      </c>
      <c r="I10597" s="4">
        <v>0.09</v>
      </c>
      <c r="J10597" s="4" t="s">
        <v>1566</v>
      </c>
      <c r="K10597" s="4" t="s">
        <v>998</v>
      </c>
      <c r="L10597" s="4">
        <v>3</v>
      </c>
      <c r="M10597" s="4" t="s">
        <v>1101</v>
      </c>
      <c r="N10597" s="4"/>
    </row>
    <row r="10598" spans="1:14" hidden="1" x14ac:dyDescent="0.3">
      <c r="A10598" s="4" t="s">
        <v>604</v>
      </c>
      <c r="B10598" s="4">
        <v>134</v>
      </c>
      <c r="C10598" s="4">
        <v>134</v>
      </c>
      <c r="D10598" s="4">
        <v>638</v>
      </c>
      <c r="E10598" s="4" t="s">
        <v>861</v>
      </c>
      <c r="F10598" s="4" t="s">
        <v>1588</v>
      </c>
      <c r="G10598" s="4" t="s">
        <v>853</v>
      </c>
      <c r="H10598" s="30">
        <v>0.72</v>
      </c>
      <c r="I10598" s="4">
        <v>0.04</v>
      </c>
      <c r="J10598" s="4" t="s">
        <v>1566</v>
      </c>
      <c r="K10598" s="4" t="s">
        <v>998</v>
      </c>
      <c r="L10598" s="4">
        <v>3</v>
      </c>
      <c r="M10598" s="4" t="s">
        <v>1101</v>
      </c>
      <c r="N10598" s="4"/>
    </row>
    <row r="10599" spans="1:14" hidden="1" x14ac:dyDescent="0.3">
      <c r="A10599" s="4" t="s">
        <v>604</v>
      </c>
      <c r="B10599" s="4">
        <v>134</v>
      </c>
      <c r="C10599" s="4">
        <v>134</v>
      </c>
      <c r="D10599" s="4">
        <v>638</v>
      </c>
      <c r="E10599" s="4" t="s">
        <v>861</v>
      </c>
      <c r="F10599" s="4" t="s">
        <v>1589</v>
      </c>
      <c r="G10599" s="4" t="s">
        <v>853</v>
      </c>
      <c r="H10599" s="30">
        <v>0.53</v>
      </c>
      <c r="I10599" s="4">
        <v>0.08</v>
      </c>
      <c r="J10599" s="4" t="s">
        <v>1566</v>
      </c>
      <c r="K10599" s="4" t="s">
        <v>998</v>
      </c>
      <c r="L10599" s="4">
        <v>3</v>
      </c>
      <c r="M10599" s="4" t="s">
        <v>1101</v>
      </c>
      <c r="N10599" s="4"/>
    </row>
    <row r="10600" spans="1:14" hidden="1" x14ac:dyDescent="0.3">
      <c r="A10600" s="4" t="s">
        <v>604</v>
      </c>
      <c r="B10600" s="4">
        <v>134</v>
      </c>
      <c r="C10600" s="4">
        <v>134</v>
      </c>
      <c r="D10600" s="4">
        <v>638</v>
      </c>
      <c r="E10600" s="4" t="s">
        <v>861</v>
      </c>
      <c r="F10600" s="4" t="s">
        <v>922</v>
      </c>
      <c r="G10600" s="4" t="s">
        <v>1593</v>
      </c>
      <c r="H10600" s="30">
        <v>0.13168099999999999</v>
      </c>
      <c r="I10600" s="4">
        <v>7.0800000000000004E-3</v>
      </c>
      <c r="J10600" s="4" t="s">
        <v>1422</v>
      </c>
      <c r="K10600" s="4" t="s">
        <v>998</v>
      </c>
      <c r="L10600" s="4">
        <v>3</v>
      </c>
      <c r="M10600" s="4" t="s">
        <v>1191</v>
      </c>
      <c r="N10600" s="4"/>
    </row>
    <row r="10601" spans="1:14" hidden="1" x14ac:dyDescent="0.3">
      <c r="A10601" s="4" t="s">
        <v>604</v>
      </c>
      <c r="B10601" s="4">
        <v>134</v>
      </c>
      <c r="C10601" s="4">
        <v>134</v>
      </c>
      <c r="D10601" s="4">
        <v>638</v>
      </c>
      <c r="E10601" s="4" t="s">
        <v>861</v>
      </c>
      <c r="F10601" s="4" t="s">
        <v>922</v>
      </c>
      <c r="G10601" s="4" t="s">
        <v>1594</v>
      </c>
      <c r="H10601" s="30">
        <v>9.3793000000000001E-2</v>
      </c>
      <c r="I10601" s="4">
        <v>5.5170000000000002E-3</v>
      </c>
      <c r="J10601" s="4" t="s">
        <v>1422</v>
      </c>
      <c r="K10601" s="4" t="s">
        <v>998</v>
      </c>
      <c r="L10601" s="4">
        <v>3</v>
      </c>
      <c r="M10601" s="4" t="s">
        <v>1191</v>
      </c>
      <c r="N10601" s="4"/>
    </row>
    <row r="10602" spans="1:14" hidden="1" x14ac:dyDescent="0.3">
      <c r="A10602" s="4" t="s">
        <v>608</v>
      </c>
      <c r="B10602" s="4">
        <v>132</v>
      </c>
      <c r="C10602" s="4">
        <v>132</v>
      </c>
      <c r="D10602" s="4">
        <v>638</v>
      </c>
      <c r="E10602" s="4" t="s">
        <v>861</v>
      </c>
      <c r="F10602" s="4" t="s">
        <v>922</v>
      </c>
      <c r="G10602" s="4" t="s">
        <v>1127</v>
      </c>
      <c r="H10602" s="30">
        <v>0.38509915870348604</v>
      </c>
      <c r="I10602" s="4">
        <v>0.28882436902761455</v>
      </c>
      <c r="J10602" s="4" t="s">
        <v>1494</v>
      </c>
      <c r="K10602" s="4" t="s">
        <v>998</v>
      </c>
      <c r="L10602" s="4">
        <v>3</v>
      </c>
      <c r="M10602" s="4" t="s">
        <v>1582</v>
      </c>
      <c r="N10602" s="4" t="s">
        <v>1849</v>
      </c>
    </row>
    <row r="10603" spans="1:14" hidden="1" x14ac:dyDescent="0.3">
      <c r="A10603" s="4" t="s">
        <v>603</v>
      </c>
      <c r="B10603" s="4">
        <v>132</v>
      </c>
      <c r="C10603" s="4">
        <v>132</v>
      </c>
      <c r="D10603" s="4">
        <v>638</v>
      </c>
      <c r="E10603" s="4" t="s">
        <v>861</v>
      </c>
      <c r="F10603" s="4" t="s">
        <v>922</v>
      </c>
      <c r="G10603" s="4" t="s">
        <v>1491</v>
      </c>
      <c r="H10603" s="30">
        <v>13.159999999999998</v>
      </c>
      <c r="I10603" s="4"/>
      <c r="J10603" s="4" t="s">
        <v>1773</v>
      </c>
      <c r="K10603" s="4"/>
      <c r="L10603" s="4">
        <v>3</v>
      </c>
      <c r="M10603" s="4" t="s">
        <v>1774</v>
      </c>
      <c r="N10603" s="4" t="s">
        <v>1849</v>
      </c>
    </row>
    <row r="10604" spans="1:14" hidden="1" x14ac:dyDescent="0.3">
      <c r="A10604" s="4" t="s">
        <v>608</v>
      </c>
      <c r="B10604" s="4">
        <v>132</v>
      </c>
      <c r="C10604" s="4">
        <v>132</v>
      </c>
      <c r="D10604" s="4">
        <v>638</v>
      </c>
      <c r="E10604" s="4" t="s">
        <v>861</v>
      </c>
      <c r="F10604" s="4" t="s">
        <v>922</v>
      </c>
      <c r="G10604" s="4" t="s">
        <v>1557</v>
      </c>
      <c r="H10604" s="30">
        <v>6.14</v>
      </c>
      <c r="I10604" s="4">
        <v>0.41</v>
      </c>
      <c r="J10604" s="4" t="s">
        <v>1316</v>
      </c>
      <c r="K10604" s="4" t="s">
        <v>881</v>
      </c>
      <c r="L10604" s="4">
        <v>3</v>
      </c>
      <c r="M10604" s="4" t="s">
        <v>1579</v>
      </c>
      <c r="N10604" s="4" t="s">
        <v>1849</v>
      </c>
    </row>
    <row r="10605" spans="1:14" hidden="1" x14ac:dyDescent="0.3">
      <c r="A10605" s="4" t="s">
        <v>604</v>
      </c>
      <c r="B10605" s="4">
        <v>134</v>
      </c>
      <c r="C10605" s="4">
        <v>134</v>
      </c>
      <c r="D10605" s="4">
        <v>638</v>
      </c>
      <c r="E10605" s="4" t="s">
        <v>861</v>
      </c>
      <c r="F10605" s="4" t="s">
        <v>904</v>
      </c>
      <c r="G10605" s="4" t="s">
        <v>1557</v>
      </c>
      <c r="H10605" s="4">
        <v>4.5999999999999996</v>
      </c>
      <c r="I10605" s="4">
        <v>0.7</v>
      </c>
      <c r="J10605" s="4" t="s">
        <v>1566</v>
      </c>
      <c r="K10605" s="4" t="s">
        <v>881</v>
      </c>
      <c r="L10605" s="4">
        <v>3</v>
      </c>
      <c r="M10605" s="4" t="s">
        <v>1101</v>
      </c>
      <c r="N10605" s="4"/>
    </row>
    <row r="10606" spans="1:14" hidden="1" x14ac:dyDescent="0.3">
      <c r="A10606" s="4" t="s">
        <v>604</v>
      </c>
      <c r="B10606" s="4">
        <v>134</v>
      </c>
      <c r="C10606" s="4">
        <v>134</v>
      </c>
      <c r="D10606" s="4">
        <v>638</v>
      </c>
      <c r="E10606" s="4" t="s">
        <v>861</v>
      </c>
      <c r="F10606" s="4" t="s">
        <v>1587</v>
      </c>
      <c r="G10606" s="4" t="s">
        <v>1557</v>
      </c>
      <c r="H10606" s="4">
        <v>4.01</v>
      </c>
      <c r="I10606" s="4">
        <v>0.31</v>
      </c>
      <c r="J10606" s="4" t="s">
        <v>1566</v>
      </c>
      <c r="K10606" s="4" t="s">
        <v>881</v>
      </c>
      <c r="L10606" s="4">
        <v>3</v>
      </c>
      <c r="M10606" s="4" t="s">
        <v>1101</v>
      </c>
      <c r="N10606" s="4"/>
    </row>
    <row r="10607" spans="1:14" hidden="1" x14ac:dyDescent="0.3">
      <c r="A10607" s="4" t="s">
        <v>604</v>
      </c>
      <c r="B10607" s="4">
        <v>134</v>
      </c>
      <c r="C10607" s="4">
        <v>134</v>
      </c>
      <c r="D10607" s="4">
        <v>638</v>
      </c>
      <c r="E10607" s="4" t="s">
        <v>861</v>
      </c>
      <c r="F10607" s="4" t="s">
        <v>1588</v>
      </c>
      <c r="G10607" s="4" t="s">
        <v>1557</v>
      </c>
      <c r="H10607" s="4">
        <v>2.87</v>
      </c>
      <c r="I10607" s="4">
        <v>0.44</v>
      </c>
      <c r="J10607" s="4" t="s">
        <v>1566</v>
      </c>
      <c r="K10607" s="4" t="s">
        <v>881</v>
      </c>
      <c r="L10607" s="4">
        <v>3</v>
      </c>
      <c r="M10607" s="4" t="s">
        <v>1101</v>
      </c>
      <c r="N10607" s="4"/>
    </row>
    <row r="10608" spans="1:14" hidden="1" x14ac:dyDescent="0.3">
      <c r="A10608" s="4" t="s">
        <v>604</v>
      </c>
      <c r="B10608" s="4">
        <v>134</v>
      </c>
      <c r="C10608" s="4">
        <v>134</v>
      </c>
      <c r="D10608" s="4">
        <v>638</v>
      </c>
      <c r="E10608" s="4" t="s">
        <v>861</v>
      </c>
      <c r="F10608" s="4" t="s">
        <v>1589</v>
      </c>
      <c r="G10608" s="4" t="s">
        <v>1557</v>
      </c>
      <c r="H10608" s="4">
        <v>2.4300000000000002</v>
      </c>
      <c r="I10608" s="4">
        <v>0.38</v>
      </c>
      <c r="J10608" s="4" t="s">
        <v>1566</v>
      </c>
      <c r="K10608" s="4" t="s">
        <v>881</v>
      </c>
      <c r="L10608" s="4">
        <v>3</v>
      </c>
      <c r="M10608" s="4" t="s">
        <v>1101</v>
      </c>
      <c r="N10608" s="4"/>
    </row>
    <row r="10609" spans="1:14" hidden="1" x14ac:dyDescent="0.3">
      <c r="A10609" s="4" t="s">
        <v>603</v>
      </c>
      <c r="B10609" s="4">
        <v>132</v>
      </c>
      <c r="C10609" s="4">
        <v>132</v>
      </c>
      <c r="D10609" s="4">
        <v>638</v>
      </c>
      <c r="E10609" s="4" t="s">
        <v>861</v>
      </c>
      <c r="F10609" s="4" t="s">
        <v>922</v>
      </c>
      <c r="G10609" s="4" t="s">
        <v>1131</v>
      </c>
      <c r="H10609" s="30">
        <v>7.7399999999999993</v>
      </c>
      <c r="I10609" s="4">
        <v>0.34496376621320685</v>
      </c>
      <c r="J10609" s="4" t="s">
        <v>1316</v>
      </c>
      <c r="K10609" s="4" t="s">
        <v>881</v>
      </c>
      <c r="L10609" s="4">
        <v>3</v>
      </c>
      <c r="M10609" s="4" t="s">
        <v>1579</v>
      </c>
      <c r="N10609" s="4" t="s">
        <v>1849</v>
      </c>
    </row>
    <row r="10610" spans="1:14" hidden="1" x14ac:dyDescent="0.3">
      <c r="A10610" s="4" t="s">
        <v>603</v>
      </c>
      <c r="B10610" s="4">
        <v>134</v>
      </c>
      <c r="C10610" s="4">
        <v>134</v>
      </c>
      <c r="D10610" s="4">
        <v>638</v>
      </c>
      <c r="E10610" s="4" t="s">
        <v>861</v>
      </c>
      <c r="F10610" s="4" t="s">
        <v>904</v>
      </c>
      <c r="G10610" s="4" t="s">
        <v>1131</v>
      </c>
      <c r="H10610" s="30">
        <v>6.3599999999999994</v>
      </c>
      <c r="I10610" s="4">
        <v>0.82680106434377554</v>
      </c>
      <c r="J10610" s="4" t="s">
        <v>1566</v>
      </c>
      <c r="K10610" s="4" t="s">
        <v>881</v>
      </c>
      <c r="L10610" s="4">
        <v>3</v>
      </c>
      <c r="M10610" s="4" t="s">
        <v>1789</v>
      </c>
      <c r="N10610" s="4"/>
    </row>
    <row r="10611" spans="1:14" hidden="1" x14ac:dyDescent="0.3">
      <c r="A10611" s="4" t="s">
        <v>603</v>
      </c>
      <c r="B10611" s="4">
        <v>134</v>
      </c>
      <c r="C10611" s="4">
        <v>134</v>
      </c>
      <c r="D10611" s="4">
        <v>638</v>
      </c>
      <c r="E10611" s="4" t="s">
        <v>861</v>
      </c>
      <c r="F10611" s="4" t="s">
        <v>1587</v>
      </c>
      <c r="G10611" s="4" t="s">
        <v>1131</v>
      </c>
      <c r="H10611" s="30">
        <v>5.14</v>
      </c>
      <c r="I10611" s="4">
        <v>0.32280024783137945</v>
      </c>
      <c r="J10611" s="4" t="s">
        <v>1566</v>
      </c>
      <c r="K10611" s="4" t="s">
        <v>881</v>
      </c>
      <c r="L10611" s="4">
        <v>3</v>
      </c>
      <c r="M10611" s="4" t="s">
        <v>1789</v>
      </c>
      <c r="N10611" s="4"/>
    </row>
    <row r="10612" spans="1:14" hidden="1" x14ac:dyDescent="0.3">
      <c r="A10612" s="4" t="s">
        <v>603</v>
      </c>
      <c r="B10612" s="4">
        <v>134</v>
      </c>
      <c r="C10612" s="4">
        <v>134</v>
      </c>
      <c r="D10612" s="4">
        <v>638</v>
      </c>
      <c r="E10612" s="4" t="s">
        <v>861</v>
      </c>
      <c r="F10612" s="4" t="s">
        <v>1588</v>
      </c>
      <c r="G10612" s="4" t="s">
        <v>1131</v>
      </c>
      <c r="H10612" s="30">
        <v>3.59</v>
      </c>
      <c r="I10612" s="4">
        <v>0.44181444068749043</v>
      </c>
      <c r="J10612" s="4" t="s">
        <v>1566</v>
      </c>
      <c r="K10612" s="4" t="s">
        <v>881</v>
      </c>
      <c r="L10612" s="4">
        <v>3</v>
      </c>
      <c r="M10612" s="4" t="s">
        <v>1789</v>
      </c>
      <c r="N10612" s="4"/>
    </row>
    <row r="10613" spans="1:14" hidden="1" x14ac:dyDescent="0.3">
      <c r="A10613" s="4" t="s">
        <v>603</v>
      </c>
      <c r="B10613" s="4">
        <v>134</v>
      </c>
      <c r="C10613" s="4">
        <v>134</v>
      </c>
      <c r="D10613" s="4">
        <v>638</v>
      </c>
      <c r="E10613" s="4" t="s">
        <v>861</v>
      </c>
      <c r="F10613" s="4" t="s">
        <v>1589</v>
      </c>
      <c r="G10613" s="4" t="s">
        <v>1131</v>
      </c>
      <c r="H10613" s="30">
        <v>2.96</v>
      </c>
      <c r="I10613" s="4">
        <v>0.38832975677895198</v>
      </c>
      <c r="J10613" s="4" t="s">
        <v>1566</v>
      </c>
      <c r="K10613" s="4" t="s">
        <v>881</v>
      </c>
      <c r="L10613" s="4">
        <v>3</v>
      </c>
      <c r="M10613" s="4" t="s">
        <v>1789</v>
      </c>
      <c r="N10613" s="4"/>
    </row>
    <row r="10614" spans="1:14" hidden="1" x14ac:dyDescent="0.3">
      <c r="A10614" s="4" t="s">
        <v>604</v>
      </c>
      <c r="B10614" s="4">
        <v>134</v>
      </c>
      <c r="C10614" s="4">
        <v>134</v>
      </c>
      <c r="D10614" s="4">
        <v>638</v>
      </c>
      <c r="E10614" s="4" t="s">
        <v>861</v>
      </c>
      <c r="F10614" s="4" t="s">
        <v>922</v>
      </c>
      <c r="G10614" s="4" t="s">
        <v>1352</v>
      </c>
      <c r="H10614" s="30">
        <v>0.8</v>
      </c>
      <c r="I10614" s="4">
        <v>0.19</v>
      </c>
      <c r="J10614" s="4"/>
      <c r="K10614" s="4" t="s">
        <v>881</v>
      </c>
      <c r="L10614" s="4">
        <v>3</v>
      </c>
      <c r="M10614" s="4" t="s">
        <v>1100</v>
      </c>
      <c r="N10614" s="4"/>
    </row>
    <row r="10615" spans="1:14" hidden="1" x14ac:dyDescent="0.3">
      <c r="A10615" s="4" t="s">
        <v>603</v>
      </c>
      <c r="B10615" s="4">
        <v>132</v>
      </c>
      <c r="C10615" s="4">
        <v>132</v>
      </c>
      <c r="D10615" s="4">
        <v>638</v>
      </c>
      <c r="E10615" s="4" t="s">
        <v>861</v>
      </c>
      <c r="F10615" s="4" t="s">
        <v>922</v>
      </c>
      <c r="G10615" s="4" t="s">
        <v>2236</v>
      </c>
      <c r="H10615" s="30">
        <v>0.33898305084745761</v>
      </c>
      <c r="I10615" s="4"/>
      <c r="J10615" s="4" t="s">
        <v>1773</v>
      </c>
      <c r="K10615" s="4"/>
      <c r="L10615" s="4">
        <v>3</v>
      </c>
      <c r="M10615" s="4" t="s">
        <v>1774</v>
      </c>
      <c r="N10615" s="4" t="s">
        <v>1849</v>
      </c>
    </row>
    <row r="10616" spans="1:14" hidden="1" x14ac:dyDescent="0.3">
      <c r="A10616" s="4" t="s">
        <v>608</v>
      </c>
      <c r="B10616" s="4">
        <v>132</v>
      </c>
      <c r="C10616" s="4">
        <v>132</v>
      </c>
      <c r="D10616" s="4">
        <v>638</v>
      </c>
      <c r="E10616" s="4" t="s">
        <v>861</v>
      </c>
      <c r="F10616" s="4" t="s">
        <v>922</v>
      </c>
      <c r="G10616" s="4" t="s">
        <v>1124</v>
      </c>
      <c r="H10616" s="30">
        <v>1.5748403773598691</v>
      </c>
      <c r="I10616" s="4">
        <v>0.77167178490633592</v>
      </c>
      <c r="J10616" s="4" t="s">
        <v>1494</v>
      </c>
      <c r="K10616" s="4" t="s">
        <v>881</v>
      </c>
      <c r="L10616" s="4">
        <v>3</v>
      </c>
      <c r="M10616" s="4" t="s">
        <v>1090</v>
      </c>
      <c r="N10616" s="4" t="s">
        <v>1849</v>
      </c>
    </row>
    <row r="10617" spans="1:14" hidden="1" x14ac:dyDescent="0.3">
      <c r="A10617" s="66" t="s">
        <v>608</v>
      </c>
      <c r="B10617" s="66">
        <v>132</v>
      </c>
      <c r="C10617" s="66">
        <v>132</v>
      </c>
      <c r="D10617" s="66">
        <v>638</v>
      </c>
      <c r="E10617" s="66" t="s">
        <v>1584</v>
      </c>
      <c r="F10617" s="66" t="s">
        <v>876</v>
      </c>
      <c r="G10617" s="66" t="s">
        <v>2232</v>
      </c>
      <c r="H10617" s="69">
        <v>2.0099999999999998</v>
      </c>
      <c r="I10617" s="66"/>
      <c r="J10617" s="66" t="s">
        <v>1585</v>
      </c>
      <c r="K10617" s="66"/>
      <c r="L10617" s="66">
        <v>2</v>
      </c>
      <c r="M10617" s="66" t="s">
        <v>1575</v>
      </c>
      <c r="N10617" s="66" t="s">
        <v>1576</v>
      </c>
    </row>
    <row r="10618" spans="1:14" hidden="1" x14ac:dyDescent="0.3">
      <c r="A10618" s="4" t="s">
        <v>608</v>
      </c>
      <c r="B10618" s="4">
        <v>132</v>
      </c>
      <c r="C10618" s="4">
        <v>132</v>
      </c>
      <c r="D10618" s="4">
        <v>638</v>
      </c>
      <c r="E10618" s="4" t="s">
        <v>861</v>
      </c>
      <c r="F10618" s="4" t="s">
        <v>922</v>
      </c>
      <c r="G10618" s="4" t="s">
        <v>1586</v>
      </c>
      <c r="H10618" s="30">
        <v>431</v>
      </c>
      <c r="I10618" s="4"/>
      <c r="J10618" s="4" t="s">
        <v>936</v>
      </c>
      <c r="K10618" s="4"/>
      <c r="L10618" s="4">
        <v>3</v>
      </c>
      <c r="M10618" s="4" t="s">
        <v>1579</v>
      </c>
      <c r="N10618" s="4" t="s">
        <v>1849</v>
      </c>
    </row>
    <row r="10619" spans="1:14" hidden="1" x14ac:dyDescent="0.3">
      <c r="A10619" s="4" t="s">
        <v>608</v>
      </c>
      <c r="B10619" s="4">
        <v>132</v>
      </c>
      <c r="C10619" s="4">
        <v>132</v>
      </c>
      <c r="D10619" s="4">
        <v>638</v>
      </c>
      <c r="E10619" s="4" t="s">
        <v>861</v>
      </c>
      <c r="F10619" s="4" t="s">
        <v>922</v>
      </c>
      <c r="G10619" s="4" t="s">
        <v>967</v>
      </c>
      <c r="H10619" s="30">
        <v>0.12</v>
      </c>
      <c r="I10619" s="4">
        <v>0.03</v>
      </c>
      <c r="J10619" s="4" t="s">
        <v>856</v>
      </c>
      <c r="K10619" s="4" t="s">
        <v>881</v>
      </c>
      <c r="L10619" s="4">
        <v>3</v>
      </c>
      <c r="M10619" s="4" t="s">
        <v>1579</v>
      </c>
      <c r="N10619" s="4" t="s">
        <v>1849</v>
      </c>
    </row>
    <row r="10620" spans="1:14" hidden="1" x14ac:dyDescent="0.3">
      <c r="A10620" s="4" t="s">
        <v>604</v>
      </c>
      <c r="B10620" s="4">
        <v>134</v>
      </c>
      <c r="C10620" s="4">
        <v>134</v>
      </c>
      <c r="D10620" s="4">
        <v>638</v>
      </c>
      <c r="E10620" s="4" t="s">
        <v>861</v>
      </c>
      <c r="F10620" s="4" t="s">
        <v>904</v>
      </c>
      <c r="G10620" s="4" t="s">
        <v>967</v>
      </c>
      <c r="H10620" s="30">
        <v>1.45</v>
      </c>
      <c r="I10620" s="4">
        <v>0.02</v>
      </c>
      <c r="J10620" s="4" t="s">
        <v>1590</v>
      </c>
      <c r="K10620" s="4" t="s">
        <v>881</v>
      </c>
      <c r="L10620" s="4">
        <v>3</v>
      </c>
      <c r="M10620" s="4" t="s">
        <v>1101</v>
      </c>
      <c r="N10620" s="4"/>
    </row>
    <row r="10621" spans="1:14" hidden="1" x14ac:dyDescent="0.3">
      <c r="A10621" s="4" t="s">
        <v>604</v>
      </c>
      <c r="B10621" s="4">
        <v>134</v>
      </c>
      <c r="C10621" s="4">
        <v>134</v>
      </c>
      <c r="D10621" s="4">
        <v>638</v>
      </c>
      <c r="E10621" s="4" t="s">
        <v>861</v>
      </c>
      <c r="F10621" s="4" t="s">
        <v>1587</v>
      </c>
      <c r="G10621" s="4" t="s">
        <v>967</v>
      </c>
      <c r="H10621" s="30">
        <v>1.41</v>
      </c>
      <c r="I10621" s="4">
        <v>0.04</v>
      </c>
      <c r="J10621" s="4" t="s">
        <v>1590</v>
      </c>
      <c r="K10621" s="4" t="s">
        <v>881</v>
      </c>
      <c r="L10621" s="4">
        <v>3</v>
      </c>
      <c r="M10621" s="4" t="s">
        <v>1101</v>
      </c>
      <c r="N10621" s="4"/>
    </row>
    <row r="10622" spans="1:14" hidden="1" x14ac:dyDescent="0.3">
      <c r="A10622" s="4" t="s">
        <v>604</v>
      </c>
      <c r="B10622" s="4">
        <v>134</v>
      </c>
      <c r="C10622" s="4">
        <v>134</v>
      </c>
      <c r="D10622" s="4">
        <v>638</v>
      </c>
      <c r="E10622" s="4" t="s">
        <v>861</v>
      </c>
      <c r="F10622" s="4" t="s">
        <v>1588</v>
      </c>
      <c r="G10622" s="4" t="s">
        <v>967</v>
      </c>
      <c r="H10622" s="30">
        <v>1.37</v>
      </c>
      <c r="I10622" s="4">
        <v>7.0000000000000007E-2</v>
      </c>
      <c r="J10622" s="4" t="s">
        <v>1590</v>
      </c>
      <c r="K10622" s="4" t="s">
        <v>881</v>
      </c>
      <c r="L10622" s="4">
        <v>3</v>
      </c>
      <c r="M10622" s="4" t="s">
        <v>1101</v>
      </c>
      <c r="N10622" s="4"/>
    </row>
    <row r="10623" spans="1:14" hidden="1" x14ac:dyDescent="0.3">
      <c r="A10623" s="4" t="s">
        <v>604</v>
      </c>
      <c r="B10623" s="4">
        <v>134</v>
      </c>
      <c r="C10623" s="4">
        <v>134</v>
      </c>
      <c r="D10623" s="4">
        <v>638</v>
      </c>
      <c r="E10623" s="4" t="s">
        <v>861</v>
      </c>
      <c r="F10623" s="4" t="s">
        <v>1589</v>
      </c>
      <c r="G10623" s="4" t="s">
        <v>967</v>
      </c>
      <c r="H10623" s="30">
        <v>1.3</v>
      </c>
      <c r="I10623" s="4">
        <v>0.08</v>
      </c>
      <c r="J10623" s="4" t="s">
        <v>1590</v>
      </c>
      <c r="K10623" s="4" t="s">
        <v>881</v>
      </c>
      <c r="L10623" s="4">
        <v>3</v>
      </c>
      <c r="M10623" s="4" t="s">
        <v>1101</v>
      </c>
      <c r="N10623" s="4"/>
    </row>
    <row r="10624" spans="1:14" hidden="1" x14ac:dyDescent="0.3">
      <c r="A10624" s="4" t="s">
        <v>608</v>
      </c>
      <c r="B10624" s="4">
        <v>132</v>
      </c>
      <c r="C10624" s="4">
        <v>132</v>
      </c>
      <c r="D10624" s="4">
        <v>638</v>
      </c>
      <c r="E10624" s="4" t="s">
        <v>861</v>
      </c>
      <c r="F10624" s="12" t="s">
        <v>922</v>
      </c>
      <c r="G10624" s="4" t="s">
        <v>1759</v>
      </c>
      <c r="H10624" s="30">
        <v>0.84</v>
      </c>
      <c r="I10624" s="4">
        <v>0.03</v>
      </c>
      <c r="J10624" s="4" t="s">
        <v>856</v>
      </c>
      <c r="K10624" s="4" t="s">
        <v>881</v>
      </c>
      <c r="L10624" s="4">
        <v>3</v>
      </c>
      <c r="M10624" s="4" t="s">
        <v>1579</v>
      </c>
      <c r="N10624" s="4" t="s">
        <v>1849</v>
      </c>
    </row>
    <row r="10625" spans="1:14" hidden="1" x14ac:dyDescent="0.3">
      <c r="A10625" s="4" t="s">
        <v>604</v>
      </c>
      <c r="B10625" s="4">
        <v>134</v>
      </c>
      <c r="C10625" s="4">
        <v>134</v>
      </c>
      <c r="D10625" s="4">
        <v>638</v>
      </c>
      <c r="E10625" s="4" t="s">
        <v>861</v>
      </c>
      <c r="F10625" s="12" t="s">
        <v>904</v>
      </c>
      <c r="G10625" s="4" t="s">
        <v>1759</v>
      </c>
      <c r="H10625" s="30">
        <v>9.4700000000000006</v>
      </c>
      <c r="I10625" s="4">
        <v>0.24</v>
      </c>
      <c r="J10625" s="4" t="s">
        <v>1125</v>
      </c>
      <c r="K10625" s="4" t="s">
        <v>881</v>
      </c>
      <c r="L10625" s="4">
        <v>3</v>
      </c>
      <c r="M10625" s="4" t="s">
        <v>1101</v>
      </c>
      <c r="N10625" s="4"/>
    </row>
    <row r="10626" spans="1:14" hidden="1" x14ac:dyDescent="0.3">
      <c r="A10626" s="4" t="s">
        <v>604</v>
      </c>
      <c r="B10626" s="4">
        <v>134</v>
      </c>
      <c r="C10626" s="4">
        <v>134</v>
      </c>
      <c r="D10626" s="4">
        <v>638</v>
      </c>
      <c r="E10626" s="4" t="s">
        <v>861</v>
      </c>
      <c r="F10626" s="12" t="s">
        <v>1587</v>
      </c>
      <c r="G10626" s="4" t="s">
        <v>1759</v>
      </c>
      <c r="H10626" s="30">
        <v>9.11</v>
      </c>
      <c r="I10626" s="4">
        <v>0.13</v>
      </c>
      <c r="J10626" s="4" t="s">
        <v>1125</v>
      </c>
      <c r="K10626" s="4" t="s">
        <v>881</v>
      </c>
      <c r="L10626" s="4">
        <v>3</v>
      </c>
      <c r="M10626" s="4" t="s">
        <v>1101</v>
      </c>
      <c r="N10626" s="4"/>
    </row>
    <row r="10627" spans="1:14" hidden="1" x14ac:dyDescent="0.3">
      <c r="A10627" s="4" t="s">
        <v>604</v>
      </c>
      <c r="B10627" s="4">
        <v>134</v>
      </c>
      <c r="C10627" s="4">
        <v>134</v>
      </c>
      <c r="D10627" s="4">
        <v>638</v>
      </c>
      <c r="E10627" s="4" t="s">
        <v>861</v>
      </c>
      <c r="F10627" s="12" t="s">
        <v>1588</v>
      </c>
      <c r="G10627" s="4" t="s">
        <v>1759</v>
      </c>
      <c r="H10627" s="30">
        <v>8.7899999999999991</v>
      </c>
      <c r="I10627" s="4">
        <v>0.25</v>
      </c>
      <c r="J10627" s="4" t="s">
        <v>1125</v>
      </c>
      <c r="K10627" s="4" t="s">
        <v>881</v>
      </c>
      <c r="L10627" s="4">
        <v>3</v>
      </c>
      <c r="M10627" s="4" t="s">
        <v>1101</v>
      </c>
      <c r="N10627" s="4"/>
    </row>
    <row r="10628" spans="1:14" hidden="1" x14ac:dyDescent="0.3">
      <c r="A10628" s="4" t="s">
        <v>604</v>
      </c>
      <c r="B10628" s="4">
        <v>134</v>
      </c>
      <c r="C10628" s="4">
        <v>134</v>
      </c>
      <c r="D10628" s="4">
        <v>638</v>
      </c>
      <c r="E10628" s="4" t="s">
        <v>861</v>
      </c>
      <c r="F10628" s="12" t="s">
        <v>1589</v>
      </c>
      <c r="G10628" s="4" t="s">
        <v>1759</v>
      </c>
      <c r="H10628" s="30">
        <v>8.43</v>
      </c>
      <c r="I10628" s="4">
        <v>0.82</v>
      </c>
      <c r="J10628" s="4" t="s">
        <v>1125</v>
      </c>
      <c r="K10628" s="4" t="s">
        <v>881</v>
      </c>
      <c r="L10628" s="4">
        <v>3</v>
      </c>
      <c r="M10628" s="4" t="s">
        <v>1101</v>
      </c>
      <c r="N10628" s="4"/>
    </row>
    <row r="10629" spans="1:14" hidden="1" x14ac:dyDescent="0.3">
      <c r="A10629" s="4" t="s">
        <v>604</v>
      </c>
      <c r="B10629" s="4">
        <v>134</v>
      </c>
      <c r="C10629" s="4">
        <v>134</v>
      </c>
      <c r="D10629" s="4">
        <v>638</v>
      </c>
      <c r="E10629" s="4" t="s">
        <v>861</v>
      </c>
      <c r="F10629" s="12" t="s">
        <v>922</v>
      </c>
      <c r="G10629" s="4" t="s">
        <v>1760</v>
      </c>
      <c r="H10629" s="30">
        <v>8.3000000000000007</v>
      </c>
      <c r="I10629" s="4">
        <v>2.11</v>
      </c>
      <c r="J10629" s="4" t="s">
        <v>1225</v>
      </c>
      <c r="K10629" s="4" t="s">
        <v>881</v>
      </c>
      <c r="L10629" s="4">
        <v>3</v>
      </c>
      <c r="M10629" s="4" t="s">
        <v>971</v>
      </c>
      <c r="N10629" s="4"/>
    </row>
    <row r="10630" spans="1:14" hidden="1" x14ac:dyDescent="0.3">
      <c r="A10630" s="4" t="s">
        <v>603</v>
      </c>
      <c r="B10630" s="4">
        <v>134</v>
      </c>
      <c r="C10630" s="4">
        <v>134</v>
      </c>
      <c r="D10630" s="4">
        <v>638</v>
      </c>
      <c r="E10630" s="4" t="s">
        <v>861</v>
      </c>
      <c r="F10630" s="4" t="s">
        <v>904</v>
      </c>
      <c r="G10630" s="4" t="s">
        <v>1760</v>
      </c>
      <c r="H10630" s="30">
        <v>0.87113951011714585</v>
      </c>
      <c r="I10630" s="4">
        <v>2.2555311655794132E-2</v>
      </c>
      <c r="J10630" s="4"/>
      <c r="K10630" s="4" t="s">
        <v>881</v>
      </c>
      <c r="L10630" s="4">
        <v>3</v>
      </c>
      <c r="M10630" s="4" t="s">
        <v>1904</v>
      </c>
      <c r="N10630" s="4"/>
    </row>
    <row r="10631" spans="1:14" hidden="1" x14ac:dyDescent="0.3">
      <c r="A10631" s="4" t="s">
        <v>603</v>
      </c>
      <c r="B10631" s="4">
        <v>134</v>
      </c>
      <c r="C10631" s="4">
        <v>134</v>
      </c>
      <c r="D10631" s="4">
        <v>638</v>
      </c>
      <c r="E10631" s="4" t="s">
        <v>861</v>
      </c>
      <c r="F10631" s="4" t="s">
        <v>1587</v>
      </c>
      <c r="G10631" s="4" t="s">
        <v>1760</v>
      </c>
      <c r="H10631" s="30">
        <v>0.84304932735426008</v>
      </c>
      <c r="I10631" s="4">
        <v>5.6956536691009245E-2</v>
      </c>
      <c r="J10631" s="4"/>
      <c r="K10631" s="4" t="s">
        <v>881</v>
      </c>
      <c r="L10631" s="4">
        <v>3</v>
      </c>
      <c r="M10631" s="4" t="s">
        <v>1904</v>
      </c>
      <c r="N10631" s="4"/>
    </row>
    <row r="10632" spans="1:14" hidden="1" x14ac:dyDescent="0.3">
      <c r="A10632" s="4" t="s">
        <v>603</v>
      </c>
      <c r="B10632" s="4">
        <v>134</v>
      </c>
      <c r="C10632" s="4">
        <v>134</v>
      </c>
      <c r="D10632" s="4">
        <v>638</v>
      </c>
      <c r="E10632" s="4" t="s">
        <v>861</v>
      </c>
      <c r="F10632" s="4" t="s">
        <v>1588</v>
      </c>
      <c r="G10632" s="4" t="s">
        <v>1760</v>
      </c>
      <c r="H10632" s="30">
        <v>0.66698382492863939</v>
      </c>
      <c r="I10632" s="4">
        <v>8.7577822072625808E-2</v>
      </c>
      <c r="J10632" s="4"/>
      <c r="K10632" s="4" t="s">
        <v>881</v>
      </c>
      <c r="L10632" s="4">
        <v>3</v>
      </c>
      <c r="M10632" s="4" t="s">
        <v>1904</v>
      </c>
      <c r="N10632" s="4"/>
    </row>
    <row r="10633" spans="1:14" hidden="1" x14ac:dyDescent="0.3">
      <c r="A10633" s="4" t="s">
        <v>603</v>
      </c>
      <c r="B10633" s="4">
        <v>134</v>
      </c>
      <c r="C10633" s="4">
        <v>134</v>
      </c>
      <c r="D10633" s="4">
        <v>638</v>
      </c>
      <c r="E10633" s="4" t="s">
        <v>861</v>
      </c>
      <c r="F10633" s="4" t="s">
        <v>1589</v>
      </c>
      <c r="G10633" s="4" t="s">
        <v>1760</v>
      </c>
      <c r="H10633" s="30">
        <v>1.0144628099173554</v>
      </c>
      <c r="I10633" s="4">
        <v>0.12753120151550493</v>
      </c>
      <c r="J10633" s="4"/>
      <c r="K10633" s="4" t="s">
        <v>881</v>
      </c>
      <c r="L10633" s="4">
        <v>3</v>
      </c>
      <c r="M10633" s="4" t="s">
        <v>1904</v>
      </c>
      <c r="N10633" s="4"/>
    </row>
    <row r="10634" spans="1:14" hidden="1" x14ac:dyDescent="0.3">
      <c r="A10634" s="4" t="s">
        <v>608</v>
      </c>
      <c r="B10634" s="4">
        <v>132</v>
      </c>
      <c r="C10634" s="4">
        <v>132</v>
      </c>
      <c r="D10634" s="4">
        <v>638</v>
      </c>
      <c r="E10634" s="4" t="s">
        <v>861</v>
      </c>
      <c r="F10634" s="4" t="s">
        <v>922</v>
      </c>
      <c r="G10634" s="4" t="s">
        <v>1662</v>
      </c>
      <c r="H10634" s="30">
        <v>6.36</v>
      </c>
      <c r="I10634" s="4"/>
      <c r="J10634" s="4" t="s">
        <v>1574</v>
      </c>
      <c r="K10634" s="4"/>
      <c r="L10634" s="4">
        <v>3</v>
      </c>
      <c r="M10634" s="4" t="s">
        <v>1575</v>
      </c>
      <c r="N10634" s="4" t="s">
        <v>1849</v>
      </c>
    </row>
    <row r="10635" spans="1:14" hidden="1" x14ac:dyDescent="0.3">
      <c r="A10635" s="4" t="s">
        <v>603</v>
      </c>
      <c r="B10635" s="4">
        <v>132</v>
      </c>
      <c r="C10635" s="4">
        <v>132</v>
      </c>
      <c r="D10635" s="4">
        <v>639</v>
      </c>
      <c r="E10635" s="4" t="s">
        <v>861</v>
      </c>
      <c r="F10635" s="4" t="s">
        <v>922</v>
      </c>
      <c r="G10635" s="4" t="s">
        <v>1119</v>
      </c>
      <c r="H10635" s="73">
        <v>0.33632153701373002</v>
      </c>
      <c r="I10635" s="4"/>
      <c r="J10635" s="4" t="s">
        <v>856</v>
      </c>
      <c r="K10635" s="4"/>
      <c r="L10635" s="4">
        <v>3</v>
      </c>
      <c r="M10635" s="4" t="s">
        <v>1770</v>
      </c>
      <c r="N10635" s="4" t="s">
        <v>1849</v>
      </c>
    </row>
    <row r="10636" spans="1:14" hidden="1" x14ac:dyDescent="0.3">
      <c r="A10636" s="4" t="s">
        <v>603</v>
      </c>
      <c r="B10636" s="4">
        <v>134</v>
      </c>
      <c r="C10636" s="4">
        <v>134</v>
      </c>
      <c r="D10636" s="4">
        <v>639</v>
      </c>
      <c r="E10636" s="4" t="s">
        <v>861</v>
      </c>
      <c r="F10636" s="4" t="s">
        <v>922</v>
      </c>
      <c r="G10636" s="4" t="s">
        <v>1119</v>
      </c>
      <c r="H10636" s="30">
        <v>19.681593166012707</v>
      </c>
      <c r="I10636" s="4">
        <v>3.174634356448093</v>
      </c>
      <c r="J10636" s="4" t="s">
        <v>856</v>
      </c>
      <c r="K10636" s="4" t="s">
        <v>881</v>
      </c>
      <c r="L10636" s="4">
        <v>3</v>
      </c>
      <c r="M10636" s="4" t="s">
        <v>1770</v>
      </c>
      <c r="N10636" s="4"/>
    </row>
    <row r="10637" spans="1:14" hidden="1" x14ac:dyDescent="0.3">
      <c r="A10637" s="4" t="s">
        <v>608</v>
      </c>
      <c r="B10637" s="4">
        <v>132</v>
      </c>
      <c r="C10637" s="4">
        <v>132</v>
      </c>
      <c r="D10637" s="4">
        <v>639</v>
      </c>
      <c r="E10637" s="4" t="s">
        <v>861</v>
      </c>
      <c r="F10637" s="4" t="s">
        <v>922</v>
      </c>
      <c r="G10637" s="4" t="s">
        <v>1573</v>
      </c>
      <c r="H10637" s="30">
        <v>146.11000000000001</v>
      </c>
      <c r="I10637" s="4"/>
      <c r="J10637" s="4" t="s">
        <v>1574</v>
      </c>
      <c r="K10637" s="4"/>
      <c r="L10637" s="4">
        <v>3</v>
      </c>
      <c r="M10637" s="4" t="s">
        <v>1575</v>
      </c>
      <c r="N10637" s="4" t="s">
        <v>1849</v>
      </c>
    </row>
    <row r="10638" spans="1:14" hidden="1" x14ac:dyDescent="0.3">
      <c r="A10638" s="4" t="s">
        <v>608</v>
      </c>
      <c r="B10638" s="4">
        <v>132</v>
      </c>
      <c r="C10638" s="4">
        <v>132</v>
      </c>
      <c r="D10638" s="4">
        <v>639</v>
      </c>
      <c r="E10638" s="4" t="s">
        <v>861</v>
      </c>
      <c r="F10638" s="4" t="s">
        <v>922</v>
      </c>
      <c r="G10638" s="4" t="s">
        <v>1577</v>
      </c>
      <c r="H10638" s="52">
        <v>2.74</v>
      </c>
      <c r="I10638" s="4"/>
      <c r="J10638" s="4" t="s">
        <v>1578</v>
      </c>
      <c r="K10638" s="4"/>
      <c r="L10638" s="4">
        <v>3</v>
      </c>
      <c r="M10638" s="4" t="s">
        <v>1575</v>
      </c>
      <c r="N10638" s="4" t="s">
        <v>1849</v>
      </c>
    </row>
    <row r="10639" spans="1:14" hidden="1" x14ac:dyDescent="0.3">
      <c r="A10639" s="4" t="s">
        <v>608</v>
      </c>
      <c r="B10639" s="4">
        <v>132</v>
      </c>
      <c r="C10639" s="4">
        <v>132</v>
      </c>
      <c r="D10639" s="4">
        <v>639</v>
      </c>
      <c r="E10639" s="4" t="s">
        <v>861</v>
      </c>
      <c r="F10639" s="4" t="s">
        <v>922</v>
      </c>
      <c r="G10639" s="4" t="s">
        <v>1580</v>
      </c>
      <c r="H10639" s="52">
        <v>0.47</v>
      </c>
      <c r="I10639" s="4"/>
      <c r="J10639" s="4" t="s">
        <v>1581</v>
      </c>
      <c r="K10639" s="4"/>
      <c r="L10639" s="4">
        <v>3</v>
      </c>
      <c r="M10639" s="4" t="s">
        <v>1575</v>
      </c>
      <c r="N10639" s="4" t="s">
        <v>1849</v>
      </c>
    </row>
    <row r="10640" spans="1:14" hidden="1" x14ac:dyDescent="0.3">
      <c r="A10640" s="4" t="s">
        <v>604</v>
      </c>
      <c r="B10640" s="4">
        <v>134</v>
      </c>
      <c r="C10640" s="4">
        <v>134</v>
      </c>
      <c r="D10640" s="4">
        <v>639</v>
      </c>
      <c r="E10640" s="4" t="s">
        <v>861</v>
      </c>
      <c r="F10640" s="54" t="s">
        <v>922</v>
      </c>
      <c r="G10640" s="23" t="s">
        <v>1591</v>
      </c>
      <c r="H10640" s="30">
        <v>0.366234</v>
      </c>
      <c r="I10640" s="51">
        <v>7.5325000000000003E-2</v>
      </c>
      <c r="J10640" s="23" t="s">
        <v>1422</v>
      </c>
      <c r="K10640" s="4" t="s">
        <v>881</v>
      </c>
      <c r="L10640" s="51">
        <v>3</v>
      </c>
      <c r="M10640" s="23" t="s">
        <v>1567</v>
      </c>
      <c r="N10640" s="55" t="s">
        <v>1592</v>
      </c>
    </row>
    <row r="10641" spans="1:14" hidden="1" x14ac:dyDescent="0.3">
      <c r="A10641" s="4" t="s">
        <v>608</v>
      </c>
      <c r="B10641" s="4">
        <v>132</v>
      </c>
      <c r="C10641" s="4">
        <v>132</v>
      </c>
      <c r="D10641" s="4">
        <v>639</v>
      </c>
      <c r="E10641" s="4" t="s">
        <v>861</v>
      </c>
      <c r="F10641" s="4" t="s">
        <v>922</v>
      </c>
      <c r="G10641" s="4" t="s">
        <v>1493</v>
      </c>
      <c r="H10641" s="30">
        <v>2.67</v>
      </c>
      <c r="I10641" s="4">
        <v>0.72</v>
      </c>
      <c r="J10641" s="4" t="s">
        <v>1105</v>
      </c>
      <c r="K10641" s="4" t="s">
        <v>998</v>
      </c>
      <c r="L10641" s="4">
        <v>3</v>
      </c>
      <c r="M10641" s="4" t="s">
        <v>1090</v>
      </c>
      <c r="N10641" s="4" t="s">
        <v>1849</v>
      </c>
    </row>
    <row r="10642" spans="1:14" hidden="1" x14ac:dyDescent="0.3">
      <c r="A10642" s="4" t="s">
        <v>608</v>
      </c>
      <c r="B10642" s="4">
        <v>132</v>
      </c>
      <c r="C10642" s="4">
        <v>132</v>
      </c>
      <c r="D10642" s="4">
        <v>639</v>
      </c>
      <c r="E10642" s="4" t="s">
        <v>861</v>
      </c>
      <c r="F10642" s="4" t="s">
        <v>922</v>
      </c>
      <c r="G10642" s="4" t="s">
        <v>1775</v>
      </c>
      <c r="H10642" s="30">
        <v>5.4303556882975834E-3</v>
      </c>
      <c r="I10642" s="4"/>
      <c r="J10642" s="4" t="s">
        <v>1773</v>
      </c>
      <c r="K10642" s="4"/>
      <c r="L10642" s="4">
        <v>3</v>
      </c>
      <c r="M10642" s="4" t="s">
        <v>1774</v>
      </c>
      <c r="N10642" s="4" t="s">
        <v>1849</v>
      </c>
    </row>
    <row r="10643" spans="1:14" hidden="1" x14ac:dyDescent="0.3">
      <c r="A10643" s="4" t="s">
        <v>608</v>
      </c>
      <c r="B10643" s="4">
        <v>132</v>
      </c>
      <c r="C10643" s="4">
        <v>132</v>
      </c>
      <c r="D10643" s="4">
        <v>639</v>
      </c>
      <c r="E10643" s="4" t="s">
        <v>861</v>
      </c>
      <c r="F10643" s="4" t="s">
        <v>922</v>
      </c>
      <c r="G10643" s="4" t="s">
        <v>1129</v>
      </c>
      <c r="H10643" s="30">
        <v>3.9208667258384491</v>
      </c>
      <c r="I10643" s="9">
        <v>1.5683466903353798</v>
      </c>
      <c r="J10643" s="4" t="s">
        <v>1494</v>
      </c>
      <c r="K10643" s="4" t="s">
        <v>998</v>
      </c>
      <c r="L10643" s="4">
        <v>3</v>
      </c>
      <c r="M10643" s="4" t="s">
        <v>1090</v>
      </c>
      <c r="N10643" s="4" t="s">
        <v>1849</v>
      </c>
    </row>
    <row r="10644" spans="1:14" hidden="1" x14ac:dyDescent="0.3">
      <c r="A10644" s="4" t="s">
        <v>608</v>
      </c>
      <c r="B10644" s="4">
        <v>132</v>
      </c>
      <c r="C10644" s="4">
        <v>132</v>
      </c>
      <c r="D10644" s="4">
        <v>639</v>
      </c>
      <c r="E10644" s="4" t="s">
        <v>861</v>
      </c>
      <c r="F10644" s="4" t="s">
        <v>922</v>
      </c>
      <c r="G10644" s="4" t="s">
        <v>853</v>
      </c>
      <c r="H10644" s="30">
        <v>4.3099999999999996</v>
      </c>
      <c r="I10644" s="4">
        <v>1.1100000000000001</v>
      </c>
      <c r="J10644" s="4" t="s">
        <v>1316</v>
      </c>
      <c r="K10644" s="4" t="s">
        <v>998</v>
      </c>
      <c r="L10644" s="4">
        <v>3</v>
      </c>
      <c r="M10644" s="4" t="s">
        <v>1579</v>
      </c>
      <c r="N10644" s="4" t="s">
        <v>1849</v>
      </c>
    </row>
    <row r="10645" spans="1:14" hidden="1" x14ac:dyDescent="0.3">
      <c r="A10645" s="4" t="s">
        <v>604</v>
      </c>
      <c r="B10645" s="4">
        <v>134</v>
      </c>
      <c r="C10645" s="4">
        <v>134</v>
      </c>
      <c r="D10645" s="4">
        <v>639</v>
      </c>
      <c r="E10645" s="4" t="s">
        <v>861</v>
      </c>
      <c r="F10645" s="4" t="s">
        <v>904</v>
      </c>
      <c r="G10645" s="4" t="s">
        <v>853</v>
      </c>
      <c r="H10645" s="30">
        <v>3.43</v>
      </c>
      <c r="I10645" s="4">
        <v>0.38</v>
      </c>
      <c r="J10645" s="4" t="s">
        <v>1566</v>
      </c>
      <c r="K10645" s="4" t="s">
        <v>998</v>
      </c>
      <c r="L10645" s="4">
        <v>3</v>
      </c>
      <c r="M10645" s="4" t="s">
        <v>1101</v>
      </c>
      <c r="N10645" s="4"/>
    </row>
    <row r="10646" spans="1:14" hidden="1" x14ac:dyDescent="0.3">
      <c r="A10646" s="4" t="s">
        <v>604</v>
      </c>
      <c r="B10646" s="4">
        <v>134</v>
      </c>
      <c r="C10646" s="4">
        <v>134</v>
      </c>
      <c r="D10646" s="4">
        <v>639</v>
      </c>
      <c r="E10646" s="4" t="s">
        <v>861</v>
      </c>
      <c r="F10646" s="4" t="s">
        <v>1587</v>
      </c>
      <c r="G10646" s="4" t="s">
        <v>853</v>
      </c>
      <c r="H10646" s="30">
        <v>1.51</v>
      </c>
      <c r="I10646" s="4">
        <v>0.34</v>
      </c>
      <c r="J10646" s="4" t="s">
        <v>1566</v>
      </c>
      <c r="K10646" s="4" t="s">
        <v>998</v>
      </c>
      <c r="L10646" s="4">
        <v>3</v>
      </c>
      <c r="M10646" s="4" t="s">
        <v>1101</v>
      </c>
      <c r="N10646" s="4"/>
    </row>
    <row r="10647" spans="1:14" hidden="1" x14ac:dyDescent="0.3">
      <c r="A10647" s="4" t="s">
        <v>604</v>
      </c>
      <c r="B10647" s="4">
        <v>134</v>
      </c>
      <c r="C10647" s="4">
        <v>134</v>
      </c>
      <c r="D10647" s="4">
        <v>639</v>
      </c>
      <c r="E10647" s="4" t="s">
        <v>861</v>
      </c>
      <c r="F10647" s="4" t="s">
        <v>1588</v>
      </c>
      <c r="G10647" s="4" t="s">
        <v>853</v>
      </c>
      <c r="H10647" s="30">
        <v>0.92</v>
      </c>
      <c r="I10647" s="4">
        <v>0.14000000000000001</v>
      </c>
      <c r="J10647" s="4" t="s">
        <v>1566</v>
      </c>
      <c r="K10647" s="4" t="s">
        <v>998</v>
      </c>
      <c r="L10647" s="4">
        <v>3</v>
      </c>
      <c r="M10647" s="4" t="s">
        <v>1101</v>
      </c>
      <c r="N10647" s="4"/>
    </row>
    <row r="10648" spans="1:14" hidden="1" x14ac:dyDescent="0.3">
      <c r="A10648" s="4" t="s">
        <v>604</v>
      </c>
      <c r="B10648" s="4">
        <v>134</v>
      </c>
      <c r="C10648" s="4">
        <v>134</v>
      </c>
      <c r="D10648" s="4">
        <v>639</v>
      </c>
      <c r="E10648" s="4" t="s">
        <v>861</v>
      </c>
      <c r="F10648" s="4" t="s">
        <v>1589</v>
      </c>
      <c r="G10648" s="4" t="s">
        <v>853</v>
      </c>
      <c r="H10648" s="30">
        <v>0.62</v>
      </c>
      <c r="I10648" s="4">
        <v>0.14000000000000001</v>
      </c>
      <c r="J10648" s="4" t="s">
        <v>1566</v>
      </c>
      <c r="K10648" s="4" t="s">
        <v>998</v>
      </c>
      <c r="L10648" s="4">
        <v>3</v>
      </c>
      <c r="M10648" s="4" t="s">
        <v>1101</v>
      </c>
      <c r="N10648" s="4"/>
    </row>
    <row r="10649" spans="1:14" hidden="1" x14ac:dyDescent="0.3">
      <c r="A10649" s="4" t="s">
        <v>604</v>
      </c>
      <c r="B10649" s="4">
        <v>134</v>
      </c>
      <c r="C10649" s="4">
        <v>134</v>
      </c>
      <c r="D10649" s="4">
        <v>639</v>
      </c>
      <c r="E10649" s="4" t="s">
        <v>861</v>
      </c>
      <c r="F10649" s="4" t="s">
        <v>922</v>
      </c>
      <c r="G10649" s="4" t="s">
        <v>1593</v>
      </c>
      <c r="H10649" s="30">
        <v>0.28601799999999999</v>
      </c>
      <c r="I10649" s="4">
        <v>2.9735000000000001E-2</v>
      </c>
      <c r="J10649" s="4" t="s">
        <v>1422</v>
      </c>
      <c r="K10649" s="4" t="s">
        <v>998</v>
      </c>
      <c r="L10649" s="4">
        <v>3</v>
      </c>
      <c r="M10649" s="4" t="s">
        <v>1191</v>
      </c>
      <c r="N10649" s="4"/>
    </row>
    <row r="10650" spans="1:14" hidden="1" x14ac:dyDescent="0.3">
      <c r="A10650" s="4" t="s">
        <v>604</v>
      </c>
      <c r="B10650" s="4">
        <v>134</v>
      </c>
      <c r="C10650" s="4">
        <v>134</v>
      </c>
      <c r="D10650" s="4">
        <v>639</v>
      </c>
      <c r="E10650" s="4" t="s">
        <v>861</v>
      </c>
      <c r="F10650" s="4" t="s">
        <v>922</v>
      </c>
      <c r="G10650" s="4" t="s">
        <v>1594</v>
      </c>
      <c r="H10650" s="30">
        <v>0.52229899999999996</v>
      </c>
      <c r="I10650" s="4">
        <v>0.121379</v>
      </c>
      <c r="J10650" s="4" t="s">
        <v>1422</v>
      </c>
      <c r="K10650" s="4" t="s">
        <v>998</v>
      </c>
      <c r="L10650" s="4">
        <v>3</v>
      </c>
      <c r="M10650" s="4" t="s">
        <v>1191</v>
      </c>
      <c r="N10650" s="4"/>
    </row>
    <row r="10651" spans="1:14" hidden="1" x14ac:dyDescent="0.3">
      <c r="A10651" s="4" t="s">
        <v>608</v>
      </c>
      <c r="B10651" s="4">
        <v>132</v>
      </c>
      <c r="C10651" s="4">
        <v>132</v>
      </c>
      <c r="D10651" s="4">
        <v>639</v>
      </c>
      <c r="E10651" s="4" t="s">
        <v>861</v>
      </c>
      <c r="F10651" s="4" t="s">
        <v>922</v>
      </c>
      <c r="G10651" s="4" t="s">
        <v>1127</v>
      </c>
      <c r="H10651" s="30">
        <v>0.4409987049824759</v>
      </c>
      <c r="I10651" s="4">
        <v>0.33074902873685691</v>
      </c>
      <c r="J10651" s="4" t="s">
        <v>1494</v>
      </c>
      <c r="K10651" s="4" t="s">
        <v>998</v>
      </c>
      <c r="L10651" s="4">
        <v>3</v>
      </c>
      <c r="M10651" s="4" t="s">
        <v>1582</v>
      </c>
      <c r="N10651" s="4" t="s">
        <v>1849</v>
      </c>
    </row>
    <row r="10652" spans="1:14" hidden="1" x14ac:dyDescent="0.3">
      <c r="A10652" s="4" t="s">
        <v>603</v>
      </c>
      <c r="B10652" s="4">
        <v>132</v>
      </c>
      <c r="C10652" s="4">
        <v>132</v>
      </c>
      <c r="D10652" s="4">
        <v>639</v>
      </c>
      <c r="E10652" s="4" t="s">
        <v>861</v>
      </c>
      <c r="F10652" s="4" t="s">
        <v>922</v>
      </c>
      <c r="G10652" s="4" t="s">
        <v>1491</v>
      </c>
      <c r="H10652" s="30">
        <v>10.719999999999999</v>
      </c>
      <c r="I10652" s="4"/>
      <c r="J10652" s="4" t="s">
        <v>1773</v>
      </c>
      <c r="K10652" s="4"/>
      <c r="L10652" s="4">
        <v>3</v>
      </c>
      <c r="M10652" s="4" t="s">
        <v>1774</v>
      </c>
      <c r="N10652" s="4" t="s">
        <v>1849</v>
      </c>
    </row>
    <row r="10653" spans="1:14" hidden="1" x14ac:dyDescent="0.3">
      <c r="A10653" s="4" t="s">
        <v>608</v>
      </c>
      <c r="B10653" s="4">
        <v>132</v>
      </c>
      <c r="C10653" s="4">
        <v>132</v>
      </c>
      <c r="D10653" s="4">
        <v>639</v>
      </c>
      <c r="E10653" s="4" t="s">
        <v>861</v>
      </c>
      <c r="F10653" s="4" t="s">
        <v>922</v>
      </c>
      <c r="G10653" s="4" t="s">
        <v>1557</v>
      </c>
      <c r="H10653" s="30">
        <v>6.95</v>
      </c>
      <c r="I10653" s="4">
        <v>0.64</v>
      </c>
      <c r="J10653" s="4" t="s">
        <v>1316</v>
      </c>
      <c r="K10653" s="4" t="s">
        <v>881</v>
      </c>
      <c r="L10653" s="4">
        <v>3</v>
      </c>
      <c r="M10653" s="4" t="s">
        <v>1579</v>
      </c>
      <c r="N10653" s="4" t="s">
        <v>1849</v>
      </c>
    </row>
    <row r="10654" spans="1:14" hidden="1" x14ac:dyDescent="0.3">
      <c r="A10654" s="4" t="s">
        <v>604</v>
      </c>
      <c r="B10654" s="4">
        <v>134</v>
      </c>
      <c r="C10654" s="4">
        <v>134</v>
      </c>
      <c r="D10654" s="4">
        <v>639</v>
      </c>
      <c r="E10654" s="4" t="s">
        <v>861</v>
      </c>
      <c r="F10654" s="4" t="s">
        <v>904</v>
      </c>
      <c r="G10654" s="4" t="s">
        <v>1557</v>
      </c>
      <c r="H10654" s="4">
        <v>6.5</v>
      </c>
      <c r="I10654" s="4">
        <v>0.64</v>
      </c>
      <c r="J10654" s="4" t="s">
        <v>1566</v>
      </c>
      <c r="K10654" s="4" t="s">
        <v>881</v>
      </c>
      <c r="L10654" s="4">
        <v>3</v>
      </c>
      <c r="M10654" s="4" t="s">
        <v>1101</v>
      </c>
      <c r="N10654" s="4"/>
    </row>
    <row r="10655" spans="1:14" hidden="1" x14ac:dyDescent="0.3">
      <c r="A10655" s="4" t="s">
        <v>604</v>
      </c>
      <c r="B10655" s="4">
        <v>134</v>
      </c>
      <c r="C10655" s="4">
        <v>134</v>
      </c>
      <c r="D10655" s="4">
        <v>639</v>
      </c>
      <c r="E10655" s="4" t="s">
        <v>861</v>
      </c>
      <c r="F10655" s="4" t="s">
        <v>1587</v>
      </c>
      <c r="G10655" s="4" t="s">
        <v>1557</v>
      </c>
      <c r="H10655" s="4">
        <v>4.55</v>
      </c>
      <c r="I10655" s="4">
        <v>0.1</v>
      </c>
      <c r="J10655" s="4" t="s">
        <v>1566</v>
      </c>
      <c r="K10655" s="4" t="s">
        <v>881</v>
      </c>
      <c r="L10655" s="4">
        <v>3</v>
      </c>
      <c r="M10655" s="4" t="s">
        <v>1101</v>
      </c>
      <c r="N10655" s="4"/>
    </row>
    <row r="10656" spans="1:14" hidden="1" x14ac:dyDescent="0.3">
      <c r="A10656" s="4" t="s">
        <v>604</v>
      </c>
      <c r="B10656" s="4">
        <v>134</v>
      </c>
      <c r="C10656" s="4">
        <v>134</v>
      </c>
      <c r="D10656" s="4">
        <v>639</v>
      </c>
      <c r="E10656" s="4" t="s">
        <v>861</v>
      </c>
      <c r="F10656" s="4" t="s">
        <v>1588</v>
      </c>
      <c r="G10656" s="4" t="s">
        <v>1557</v>
      </c>
      <c r="H10656" s="4">
        <v>3.44</v>
      </c>
      <c r="I10656" s="4">
        <v>0.26</v>
      </c>
      <c r="J10656" s="4" t="s">
        <v>1566</v>
      </c>
      <c r="K10656" s="4" t="s">
        <v>881</v>
      </c>
      <c r="L10656" s="4">
        <v>3</v>
      </c>
      <c r="M10656" s="4" t="s">
        <v>1101</v>
      </c>
      <c r="N10656" s="4"/>
    </row>
    <row r="10657" spans="1:14" hidden="1" x14ac:dyDescent="0.3">
      <c r="A10657" s="4" t="s">
        <v>604</v>
      </c>
      <c r="B10657" s="4">
        <v>134</v>
      </c>
      <c r="C10657" s="4">
        <v>134</v>
      </c>
      <c r="D10657" s="4">
        <v>639</v>
      </c>
      <c r="E10657" s="4" t="s">
        <v>861</v>
      </c>
      <c r="F10657" s="4" t="s">
        <v>1589</v>
      </c>
      <c r="G10657" s="4" t="s">
        <v>1557</v>
      </c>
      <c r="H10657" s="4">
        <v>2.69</v>
      </c>
      <c r="I10657" s="4">
        <v>0.18</v>
      </c>
      <c r="J10657" s="4" t="s">
        <v>1566</v>
      </c>
      <c r="K10657" s="4" t="s">
        <v>881</v>
      </c>
      <c r="L10657" s="4">
        <v>3</v>
      </c>
      <c r="M10657" s="4" t="s">
        <v>1101</v>
      </c>
      <c r="N10657" s="4"/>
    </row>
    <row r="10658" spans="1:14" hidden="1" x14ac:dyDescent="0.3">
      <c r="A10658" s="4" t="s">
        <v>603</v>
      </c>
      <c r="B10658" s="4">
        <v>132</v>
      </c>
      <c r="C10658" s="4">
        <v>132</v>
      </c>
      <c r="D10658" s="4">
        <v>639</v>
      </c>
      <c r="E10658" s="4" t="s">
        <v>861</v>
      </c>
      <c r="F10658" s="4" t="s">
        <v>922</v>
      </c>
      <c r="G10658" s="4" t="s">
        <v>1131</v>
      </c>
      <c r="H10658" s="30">
        <v>6.94</v>
      </c>
      <c r="I10658" s="4">
        <v>0.38013155617496425</v>
      </c>
      <c r="J10658" s="4" t="s">
        <v>1316</v>
      </c>
      <c r="K10658" s="4" t="s">
        <v>881</v>
      </c>
      <c r="L10658" s="4">
        <v>3</v>
      </c>
      <c r="M10658" s="4" t="s">
        <v>1579</v>
      </c>
      <c r="N10658" s="4" t="s">
        <v>1849</v>
      </c>
    </row>
    <row r="10659" spans="1:14" hidden="1" x14ac:dyDescent="0.3">
      <c r="A10659" s="4" t="s">
        <v>603</v>
      </c>
      <c r="B10659" s="4">
        <v>134</v>
      </c>
      <c r="C10659" s="4">
        <v>134</v>
      </c>
      <c r="D10659" s="4">
        <v>639</v>
      </c>
      <c r="E10659" s="4" t="s">
        <v>861</v>
      </c>
      <c r="F10659" s="4" t="s">
        <v>904</v>
      </c>
      <c r="G10659" s="4" t="s">
        <v>1131</v>
      </c>
      <c r="H10659" s="30">
        <v>9.93</v>
      </c>
      <c r="I10659" s="4">
        <v>0.74431176263713583</v>
      </c>
      <c r="J10659" s="4" t="s">
        <v>1566</v>
      </c>
      <c r="K10659" s="4" t="s">
        <v>881</v>
      </c>
      <c r="L10659" s="4">
        <v>3</v>
      </c>
      <c r="M10659" s="4" t="s">
        <v>1789</v>
      </c>
      <c r="N10659" s="4"/>
    </row>
    <row r="10660" spans="1:14" hidden="1" x14ac:dyDescent="0.3">
      <c r="A10660" s="4" t="s">
        <v>603</v>
      </c>
      <c r="B10660" s="4">
        <v>134</v>
      </c>
      <c r="C10660" s="4">
        <v>134</v>
      </c>
      <c r="D10660" s="4">
        <v>639</v>
      </c>
      <c r="E10660" s="4" t="s">
        <v>861</v>
      </c>
      <c r="F10660" s="4" t="s">
        <v>1587</v>
      </c>
      <c r="G10660" s="4" t="s">
        <v>1131</v>
      </c>
      <c r="H10660" s="30">
        <v>6.06</v>
      </c>
      <c r="I10660" s="4">
        <v>0.35440090293338705</v>
      </c>
      <c r="J10660" s="4" t="s">
        <v>1566</v>
      </c>
      <c r="K10660" s="4" t="s">
        <v>881</v>
      </c>
      <c r="L10660" s="4">
        <v>3</v>
      </c>
      <c r="M10660" s="4" t="s">
        <v>1789</v>
      </c>
      <c r="N10660" s="4"/>
    </row>
    <row r="10661" spans="1:14" hidden="1" x14ac:dyDescent="0.3">
      <c r="A10661" s="4" t="s">
        <v>603</v>
      </c>
      <c r="B10661" s="4">
        <v>134</v>
      </c>
      <c r="C10661" s="4">
        <v>134</v>
      </c>
      <c r="D10661" s="4">
        <v>639</v>
      </c>
      <c r="E10661" s="4" t="s">
        <v>861</v>
      </c>
      <c r="F10661" s="4" t="s">
        <v>1588</v>
      </c>
      <c r="G10661" s="4" t="s">
        <v>1131</v>
      </c>
      <c r="H10661" s="30">
        <v>4.3600000000000003</v>
      </c>
      <c r="I10661" s="4">
        <v>0.29529646120466801</v>
      </c>
      <c r="J10661" s="4" t="s">
        <v>1566</v>
      </c>
      <c r="K10661" s="4" t="s">
        <v>881</v>
      </c>
      <c r="L10661" s="4">
        <v>3</v>
      </c>
      <c r="M10661" s="4" t="s">
        <v>1789</v>
      </c>
      <c r="N10661" s="4"/>
    </row>
    <row r="10662" spans="1:14" hidden="1" x14ac:dyDescent="0.3">
      <c r="A10662" s="4" t="s">
        <v>603</v>
      </c>
      <c r="B10662" s="4">
        <v>134</v>
      </c>
      <c r="C10662" s="4">
        <v>134</v>
      </c>
      <c r="D10662" s="4">
        <v>639</v>
      </c>
      <c r="E10662" s="4" t="s">
        <v>861</v>
      </c>
      <c r="F10662" s="4" t="s">
        <v>1589</v>
      </c>
      <c r="G10662" s="4" t="s">
        <v>1131</v>
      </c>
      <c r="H10662" s="30">
        <v>3.31</v>
      </c>
      <c r="I10662" s="4">
        <v>0.22803508501982761</v>
      </c>
      <c r="J10662" s="4" t="s">
        <v>1566</v>
      </c>
      <c r="K10662" s="4" t="s">
        <v>881</v>
      </c>
      <c r="L10662" s="4">
        <v>3</v>
      </c>
      <c r="M10662" s="4" t="s">
        <v>1789</v>
      </c>
      <c r="N10662" s="4"/>
    </row>
    <row r="10663" spans="1:14" hidden="1" x14ac:dyDescent="0.3">
      <c r="A10663" s="4" t="s">
        <v>604</v>
      </c>
      <c r="B10663" s="4">
        <v>134</v>
      </c>
      <c r="C10663" s="4">
        <v>134</v>
      </c>
      <c r="D10663" s="4">
        <v>639</v>
      </c>
      <c r="E10663" s="4" t="s">
        <v>861</v>
      </c>
      <c r="F10663" s="4" t="s">
        <v>922</v>
      </c>
      <c r="G10663" s="4" t="s">
        <v>1352</v>
      </c>
      <c r="H10663" s="30">
        <v>0.77</v>
      </c>
      <c r="I10663" s="4">
        <v>0.06</v>
      </c>
      <c r="J10663" s="4"/>
      <c r="K10663" s="4" t="s">
        <v>881</v>
      </c>
      <c r="L10663" s="4">
        <v>3</v>
      </c>
      <c r="M10663" s="4" t="s">
        <v>1100</v>
      </c>
      <c r="N10663" s="4"/>
    </row>
    <row r="10664" spans="1:14" hidden="1" x14ac:dyDescent="0.3">
      <c r="A10664" s="4" t="s">
        <v>603</v>
      </c>
      <c r="B10664" s="4">
        <v>132</v>
      </c>
      <c r="C10664" s="4">
        <v>132</v>
      </c>
      <c r="D10664" s="4">
        <v>639</v>
      </c>
      <c r="E10664" s="4" t="s">
        <v>861</v>
      </c>
      <c r="F10664" s="4" t="s">
        <v>922</v>
      </c>
      <c r="G10664" s="4" t="s">
        <v>2236</v>
      </c>
      <c r="H10664" s="30">
        <v>0.29940119760479045</v>
      </c>
      <c r="I10664" s="4"/>
      <c r="J10664" s="4" t="s">
        <v>1773</v>
      </c>
      <c r="K10664" s="4"/>
      <c r="L10664" s="4">
        <v>3</v>
      </c>
      <c r="M10664" s="4" t="s">
        <v>1774</v>
      </c>
      <c r="N10664" s="4" t="s">
        <v>1849</v>
      </c>
    </row>
    <row r="10665" spans="1:14" hidden="1" x14ac:dyDescent="0.3">
      <c r="A10665" s="4" t="s">
        <v>608</v>
      </c>
      <c r="B10665" s="4">
        <v>132</v>
      </c>
      <c r="C10665" s="4">
        <v>132</v>
      </c>
      <c r="D10665" s="4">
        <v>639</v>
      </c>
      <c r="E10665" s="4" t="s">
        <v>861</v>
      </c>
      <c r="F10665" s="4" t="s">
        <v>922</v>
      </c>
      <c r="G10665" s="4" t="s">
        <v>1124</v>
      </c>
      <c r="H10665" s="30">
        <v>1.5758967335197749</v>
      </c>
      <c r="I10665" s="4">
        <v>0.77218939942468967</v>
      </c>
      <c r="J10665" s="4" t="s">
        <v>1494</v>
      </c>
      <c r="K10665" s="4" t="s">
        <v>881</v>
      </c>
      <c r="L10665" s="4">
        <v>3</v>
      </c>
      <c r="M10665" s="4" t="s">
        <v>1090</v>
      </c>
      <c r="N10665" s="4" t="s">
        <v>1849</v>
      </c>
    </row>
    <row r="10666" spans="1:14" hidden="1" x14ac:dyDescent="0.3">
      <c r="A10666" s="4" t="s">
        <v>608</v>
      </c>
      <c r="B10666" s="4">
        <v>132</v>
      </c>
      <c r="C10666" s="4">
        <v>132</v>
      </c>
      <c r="D10666" s="4">
        <v>639</v>
      </c>
      <c r="E10666" s="4" t="s">
        <v>861</v>
      </c>
      <c r="F10666" s="4" t="s">
        <v>922</v>
      </c>
      <c r="G10666" s="4" t="s">
        <v>1586</v>
      </c>
      <c r="H10666" s="30">
        <v>498</v>
      </c>
      <c r="I10666" s="4"/>
      <c r="J10666" s="4" t="s">
        <v>936</v>
      </c>
      <c r="K10666" s="4"/>
      <c r="L10666" s="4">
        <v>3</v>
      </c>
      <c r="M10666" s="4" t="s">
        <v>1579</v>
      </c>
      <c r="N10666" s="4" t="s">
        <v>1849</v>
      </c>
    </row>
    <row r="10667" spans="1:14" hidden="1" x14ac:dyDescent="0.3">
      <c r="A10667" s="4" t="s">
        <v>608</v>
      </c>
      <c r="B10667" s="4">
        <v>132</v>
      </c>
      <c r="C10667" s="4">
        <v>132</v>
      </c>
      <c r="D10667" s="4">
        <v>639</v>
      </c>
      <c r="E10667" s="4" t="s">
        <v>861</v>
      </c>
      <c r="F10667" s="4" t="s">
        <v>922</v>
      </c>
      <c r="G10667" s="4" t="s">
        <v>967</v>
      </c>
      <c r="H10667" s="30">
        <v>0.11</v>
      </c>
      <c r="I10667" s="4">
        <v>0.01</v>
      </c>
      <c r="J10667" s="4" t="s">
        <v>856</v>
      </c>
      <c r="K10667" s="4" t="s">
        <v>881</v>
      </c>
      <c r="L10667" s="4">
        <v>3</v>
      </c>
      <c r="M10667" s="4" t="s">
        <v>1579</v>
      </c>
      <c r="N10667" s="4" t="s">
        <v>1849</v>
      </c>
    </row>
    <row r="10668" spans="1:14" hidden="1" x14ac:dyDescent="0.3">
      <c r="A10668" s="4" t="s">
        <v>604</v>
      </c>
      <c r="B10668" s="4">
        <v>134</v>
      </c>
      <c r="C10668" s="4">
        <v>134</v>
      </c>
      <c r="D10668" s="4">
        <v>639</v>
      </c>
      <c r="E10668" s="4" t="s">
        <v>861</v>
      </c>
      <c r="F10668" s="4" t="s">
        <v>904</v>
      </c>
      <c r="G10668" s="4" t="s">
        <v>967</v>
      </c>
      <c r="H10668" s="30">
        <v>1.38</v>
      </c>
      <c r="I10668" s="4">
        <v>0.06</v>
      </c>
      <c r="J10668" s="4" t="s">
        <v>1590</v>
      </c>
      <c r="K10668" s="4" t="s">
        <v>881</v>
      </c>
      <c r="L10668" s="4">
        <v>3</v>
      </c>
      <c r="M10668" s="4" t="s">
        <v>1101</v>
      </c>
      <c r="N10668" s="4"/>
    </row>
    <row r="10669" spans="1:14" hidden="1" x14ac:dyDescent="0.3">
      <c r="A10669" s="4" t="s">
        <v>604</v>
      </c>
      <c r="B10669" s="4">
        <v>134</v>
      </c>
      <c r="C10669" s="4">
        <v>134</v>
      </c>
      <c r="D10669" s="4">
        <v>639</v>
      </c>
      <c r="E10669" s="4" t="s">
        <v>861</v>
      </c>
      <c r="F10669" s="4" t="s">
        <v>1587</v>
      </c>
      <c r="G10669" s="4" t="s">
        <v>967</v>
      </c>
      <c r="H10669" s="30">
        <v>1.25</v>
      </c>
      <c r="I10669" s="4">
        <v>0.06</v>
      </c>
      <c r="J10669" s="4" t="s">
        <v>1590</v>
      </c>
      <c r="K10669" s="4" t="s">
        <v>881</v>
      </c>
      <c r="L10669" s="4">
        <v>3</v>
      </c>
      <c r="M10669" s="4" t="s">
        <v>1101</v>
      </c>
      <c r="N10669" s="4"/>
    </row>
    <row r="10670" spans="1:14" hidden="1" x14ac:dyDescent="0.3">
      <c r="A10670" s="4" t="s">
        <v>604</v>
      </c>
      <c r="B10670" s="4">
        <v>134</v>
      </c>
      <c r="C10670" s="4">
        <v>134</v>
      </c>
      <c r="D10670" s="4">
        <v>639</v>
      </c>
      <c r="E10670" s="4" t="s">
        <v>861</v>
      </c>
      <c r="F10670" s="4" t="s">
        <v>1588</v>
      </c>
      <c r="G10670" s="4" t="s">
        <v>967</v>
      </c>
      <c r="H10670" s="30">
        <v>1.42</v>
      </c>
      <c r="I10670" s="4">
        <v>0.34</v>
      </c>
      <c r="J10670" s="4" t="s">
        <v>1590</v>
      </c>
      <c r="K10670" s="4" t="s">
        <v>881</v>
      </c>
      <c r="L10670" s="4">
        <v>3</v>
      </c>
      <c r="M10670" s="4" t="s">
        <v>1101</v>
      </c>
      <c r="N10670" s="4"/>
    </row>
    <row r="10671" spans="1:14" hidden="1" x14ac:dyDescent="0.3">
      <c r="A10671" s="4" t="s">
        <v>604</v>
      </c>
      <c r="B10671" s="4">
        <v>134</v>
      </c>
      <c r="C10671" s="4">
        <v>134</v>
      </c>
      <c r="D10671" s="4">
        <v>639</v>
      </c>
      <c r="E10671" s="4" t="s">
        <v>861</v>
      </c>
      <c r="F10671" s="4" t="s">
        <v>1589</v>
      </c>
      <c r="G10671" s="4" t="s">
        <v>967</v>
      </c>
      <c r="H10671" s="30">
        <v>1.19</v>
      </c>
      <c r="I10671" s="4">
        <v>0.02</v>
      </c>
      <c r="J10671" s="4" t="s">
        <v>1590</v>
      </c>
      <c r="K10671" s="4" t="s">
        <v>881</v>
      </c>
      <c r="L10671" s="4">
        <v>3</v>
      </c>
      <c r="M10671" s="4" t="s">
        <v>1101</v>
      </c>
      <c r="N10671" s="4"/>
    </row>
    <row r="10672" spans="1:14" hidden="1" x14ac:dyDescent="0.3">
      <c r="A10672" s="4" t="s">
        <v>608</v>
      </c>
      <c r="B10672" s="4">
        <v>132</v>
      </c>
      <c r="C10672" s="4">
        <v>132</v>
      </c>
      <c r="D10672" s="4">
        <v>639</v>
      </c>
      <c r="E10672" s="4" t="s">
        <v>861</v>
      </c>
      <c r="F10672" s="12" t="s">
        <v>922</v>
      </c>
      <c r="G10672" s="4" t="s">
        <v>1759</v>
      </c>
      <c r="H10672" s="30">
        <v>0.98</v>
      </c>
      <c r="I10672" s="4">
        <v>0.03</v>
      </c>
      <c r="J10672" s="4" t="s">
        <v>856</v>
      </c>
      <c r="K10672" s="4" t="s">
        <v>881</v>
      </c>
      <c r="L10672" s="4">
        <v>3</v>
      </c>
      <c r="M10672" s="4" t="s">
        <v>1579</v>
      </c>
      <c r="N10672" s="4" t="s">
        <v>1849</v>
      </c>
    </row>
    <row r="10673" spans="1:14" hidden="1" x14ac:dyDescent="0.3">
      <c r="A10673" s="4" t="s">
        <v>604</v>
      </c>
      <c r="B10673" s="4">
        <v>134</v>
      </c>
      <c r="C10673" s="4">
        <v>134</v>
      </c>
      <c r="D10673" s="4">
        <v>639</v>
      </c>
      <c r="E10673" s="4" t="s">
        <v>861</v>
      </c>
      <c r="F10673" s="12" t="s">
        <v>904</v>
      </c>
      <c r="G10673" s="4" t="s">
        <v>1759</v>
      </c>
      <c r="H10673" s="30">
        <v>10.14</v>
      </c>
      <c r="I10673" s="4">
        <v>0.01</v>
      </c>
      <c r="J10673" s="4" t="s">
        <v>1125</v>
      </c>
      <c r="K10673" s="4" t="s">
        <v>881</v>
      </c>
      <c r="L10673" s="4">
        <v>3</v>
      </c>
      <c r="M10673" s="4" t="s">
        <v>1101</v>
      </c>
      <c r="N10673" s="4"/>
    </row>
    <row r="10674" spans="1:14" hidden="1" x14ac:dyDescent="0.3">
      <c r="A10674" s="4" t="s">
        <v>604</v>
      </c>
      <c r="B10674" s="4">
        <v>134</v>
      </c>
      <c r="C10674" s="4">
        <v>134</v>
      </c>
      <c r="D10674" s="4">
        <v>639</v>
      </c>
      <c r="E10674" s="4" t="s">
        <v>861</v>
      </c>
      <c r="F10674" s="12" t="s">
        <v>1587</v>
      </c>
      <c r="G10674" s="4" t="s">
        <v>1759</v>
      </c>
      <c r="H10674" s="30">
        <v>9.27</v>
      </c>
      <c r="I10674" s="4">
        <v>0.66</v>
      </c>
      <c r="J10674" s="4" t="s">
        <v>1125</v>
      </c>
      <c r="K10674" s="4" t="s">
        <v>881</v>
      </c>
      <c r="L10674" s="4">
        <v>3</v>
      </c>
      <c r="M10674" s="4" t="s">
        <v>1101</v>
      </c>
      <c r="N10674" s="4"/>
    </row>
    <row r="10675" spans="1:14" hidden="1" x14ac:dyDescent="0.3">
      <c r="A10675" s="4" t="s">
        <v>604</v>
      </c>
      <c r="B10675" s="4">
        <v>134</v>
      </c>
      <c r="C10675" s="4">
        <v>134</v>
      </c>
      <c r="D10675" s="4">
        <v>639</v>
      </c>
      <c r="E10675" s="4" t="s">
        <v>861</v>
      </c>
      <c r="F10675" s="12" t="s">
        <v>1588</v>
      </c>
      <c r="G10675" s="4" t="s">
        <v>1759</v>
      </c>
      <c r="H10675" s="30">
        <v>9.1199999999999992</v>
      </c>
      <c r="I10675" s="4">
        <v>0.18</v>
      </c>
      <c r="J10675" s="4" t="s">
        <v>1125</v>
      </c>
      <c r="K10675" s="4" t="s">
        <v>881</v>
      </c>
      <c r="L10675" s="4">
        <v>3</v>
      </c>
      <c r="M10675" s="4" t="s">
        <v>1101</v>
      </c>
      <c r="N10675" s="4"/>
    </row>
    <row r="10676" spans="1:14" hidden="1" x14ac:dyDescent="0.3">
      <c r="A10676" s="4" t="s">
        <v>604</v>
      </c>
      <c r="B10676" s="4">
        <v>134</v>
      </c>
      <c r="C10676" s="4">
        <v>134</v>
      </c>
      <c r="D10676" s="4">
        <v>639</v>
      </c>
      <c r="E10676" s="4" t="s">
        <v>861</v>
      </c>
      <c r="F10676" s="12" t="s">
        <v>1589</v>
      </c>
      <c r="G10676" s="4" t="s">
        <v>1759</v>
      </c>
      <c r="H10676" s="30">
        <v>8.85</v>
      </c>
      <c r="I10676" s="4">
        <v>7.0000000000000007E-2</v>
      </c>
      <c r="J10676" s="4" t="s">
        <v>1125</v>
      </c>
      <c r="K10676" s="4" t="s">
        <v>881</v>
      </c>
      <c r="L10676" s="4">
        <v>3</v>
      </c>
      <c r="M10676" s="4" t="s">
        <v>1101</v>
      </c>
      <c r="N10676" s="4"/>
    </row>
    <row r="10677" spans="1:14" hidden="1" x14ac:dyDescent="0.3">
      <c r="A10677" s="4" t="s">
        <v>604</v>
      </c>
      <c r="B10677" s="4">
        <v>134</v>
      </c>
      <c r="C10677" s="4">
        <v>134</v>
      </c>
      <c r="D10677" s="4">
        <v>639</v>
      </c>
      <c r="E10677" s="4" t="s">
        <v>861</v>
      </c>
      <c r="F10677" s="12" t="s">
        <v>922</v>
      </c>
      <c r="G10677" s="4" t="s">
        <v>1760</v>
      </c>
      <c r="H10677" s="30">
        <v>10.51</v>
      </c>
      <c r="I10677" s="4">
        <v>0.28000000000000003</v>
      </c>
      <c r="J10677" s="4" t="s">
        <v>1225</v>
      </c>
      <c r="K10677" s="4" t="s">
        <v>881</v>
      </c>
      <c r="L10677" s="4">
        <v>3</v>
      </c>
      <c r="M10677" s="4" t="s">
        <v>971</v>
      </c>
      <c r="N10677" s="4"/>
    </row>
    <row r="10678" spans="1:14" hidden="1" x14ac:dyDescent="0.3">
      <c r="A10678" s="4" t="s">
        <v>603</v>
      </c>
      <c r="B10678" s="4">
        <v>134</v>
      </c>
      <c r="C10678" s="4">
        <v>134</v>
      </c>
      <c r="D10678" s="4">
        <v>639</v>
      </c>
      <c r="E10678" s="4" t="s">
        <v>861</v>
      </c>
      <c r="F10678" s="4" t="s">
        <v>904</v>
      </c>
      <c r="G10678" s="4" t="s">
        <v>1760</v>
      </c>
      <c r="H10678" s="30">
        <v>0.92380952380952397</v>
      </c>
      <c r="I10678" s="4">
        <v>2.7295844521317003E-2</v>
      </c>
      <c r="J10678" s="4"/>
      <c r="K10678" s="4" t="s">
        <v>881</v>
      </c>
      <c r="L10678" s="4">
        <v>3</v>
      </c>
      <c r="M10678" s="4" t="s">
        <v>1904</v>
      </c>
      <c r="N10678" s="4"/>
    </row>
    <row r="10679" spans="1:14" hidden="1" x14ac:dyDescent="0.3">
      <c r="A10679" s="4" t="s">
        <v>603</v>
      </c>
      <c r="B10679" s="4">
        <v>134</v>
      </c>
      <c r="C10679" s="4">
        <v>134</v>
      </c>
      <c r="D10679" s="4">
        <v>639</v>
      </c>
      <c r="E10679" s="4" t="s">
        <v>861</v>
      </c>
      <c r="F10679" s="4" t="s">
        <v>1587</v>
      </c>
      <c r="G10679" s="4" t="s">
        <v>1760</v>
      </c>
      <c r="H10679" s="30">
        <v>0.90409482758620707</v>
      </c>
      <c r="I10679" s="4">
        <v>2.4008610167585629E-2</v>
      </c>
      <c r="J10679" s="4"/>
      <c r="K10679" s="4" t="s">
        <v>881</v>
      </c>
      <c r="L10679" s="4">
        <v>3</v>
      </c>
      <c r="M10679" s="4" t="s">
        <v>1904</v>
      </c>
      <c r="N10679" s="4"/>
    </row>
    <row r="10680" spans="1:14" hidden="1" x14ac:dyDescent="0.3">
      <c r="A10680" s="4" t="s">
        <v>603</v>
      </c>
      <c r="B10680" s="4">
        <v>134</v>
      </c>
      <c r="C10680" s="4">
        <v>134</v>
      </c>
      <c r="D10680" s="4">
        <v>639</v>
      </c>
      <c r="E10680" s="4" t="s">
        <v>861</v>
      </c>
      <c r="F10680" s="4" t="s">
        <v>1588</v>
      </c>
      <c r="G10680" s="4" t="s">
        <v>1760</v>
      </c>
      <c r="H10680" s="30">
        <v>2.7944250871080136</v>
      </c>
      <c r="I10680" s="4">
        <v>0.92288239686374574</v>
      </c>
      <c r="J10680" s="4"/>
      <c r="K10680" s="4" t="s">
        <v>881</v>
      </c>
      <c r="L10680" s="4">
        <v>3</v>
      </c>
      <c r="M10680" s="4" t="s">
        <v>1904</v>
      </c>
      <c r="N10680" s="4"/>
    </row>
    <row r="10681" spans="1:14" hidden="1" x14ac:dyDescent="0.3">
      <c r="A10681" s="4" t="s">
        <v>603</v>
      </c>
      <c r="B10681" s="4">
        <v>134</v>
      </c>
      <c r="C10681" s="4">
        <v>134</v>
      </c>
      <c r="D10681" s="4">
        <v>639</v>
      </c>
      <c r="E10681" s="4" t="s">
        <v>861</v>
      </c>
      <c r="F10681" s="4" t="s">
        <v>1589</v>
      </c>
      <c r="G10681" s="4" t="s">
        <v>1760</v>
      </c>
      <c r="H10681" s="30">
        <v>3.597701149425288</v>
      </c>
      <c r="I10681" s="4">
        <v>1.9147282149594917</v>
      </c>
      <c r="J10681" s="4"/>
      <c r="K10681" s="4" t="s">
        <v>881</v>
      </c>
      <c r="L10681" s="4">
        <v>3</v>
      </c>
      <c r="M10681" s="4" t="s">
        <v>1904</v>
      </c>
      <c r="N10681" s="4"/>
    </row>
    <row r="10682" spans="1:14" hidden="1" x14ac:dyDescent="0.3">
      <c r="A10682" s="4" t="s">
        <v>608</v>
      </c>
      <c r="B10682" s="4">
        <v>132</v>
      </c>
      <c r="C10682" s="4">
        <v>132</v>
      </c>
      <c r="D10682" s="4">
        <v>639</v>
      </c>
      <c r="E10682" s="4" t="s">
        <v>861</v>
      </c>
      <c r="F10682" s="4" t="s">
        <v>922</v>
      </c>
      <c r="G10682" s="4" t="s">
        <v>1662</v>
      </c>
      <c r="H10682" s="30">
        <v>5.47</v>
      </c>
      <c r="I10682" s="4"/>
      <c r="J10682" s="4" t="s">
        <v>1574</v>
      </c>
      <c r="K10682" s="4"/>
      <c r="L10682" s="4">
        <v>3</v>
      </c>
      <c r="M10682" s="4" t="s">
        <v>1575</v>
      </c>
      <c r="N10682" s="4" t="s">
        <v>1849</v>
      </c>
    </row>
    <row r="10683" spans="1:14" hidden="1" x14ac:dyDescent="0.3">
      <c r="A10683" s="4" t="s">
        <v>603</v>
      </c>
      <c r="B10683" s="4">
        <v>132</v>
      </c>
      <c r="C10683" s="4">
        <v>132</v>
      </c>
      <c r="D10683" s="4">
        <v>640</v>
      </c>
      <c r="E10683" s="4" t="s">
        <v>861</v>
      </c>
      <c r="F10683" s="4" t="s">
        <v>922</v>
      </c>
      <c r="G10683" s="4" t="s">
        <v>1119</v>
      </c>
      <c r="H10683" s="73">
        <v>4.7190794698332326</v>
      </c>
      <c r="I10683" s="4"/>
      <c r="J10683" s="4" t="s">
        <v>856</v>
      </c>
      <c r="K10683" s="4"/>
      <c r="L10683" s="4">
        <v>3</v>
      </c>
      <c r="M10683" s="4" t="s">
        <v>1770</v>
      </c>
      <c r="N10683" s="4" t="s">
        <v>1849</v>
      </c>
    </row>
    <row r="10684" spans="1:14" hidden="1" x14ac:dyDescent="0.3">
      <c r="A10684" s="4" t="s">
        <v>603</v>
      </c>
      <c r="B10684" s="4">
        <v>134</v>
      </c>
      <c r="C10684" s="4">
        <v>134</v>
      </c>
      <c r="D10684" s="4">
        <v>640</v>
      </c>
      <c r="E10684" s="4" t="s">
        <v>861</v>
      </c>
      <c r="F10684" s="4" t="s">
        <v>922</v>
      </c>
      <c r="G10684" s="4" t="s">
        <v>1119</v>
      </c>
      <c r="H10684" s="30">
        <v>17.112378345731255</v>
      </c>
      <c r="I10684" s="4">
        <v>3.0024269516893156</v>
      </c>
      <c r="J10684" s="4" t="s">
        <v>856</v>
      </c>
      <c r="K10684" s="4" t="s">
        <v>881</v>
      </c>
      <c r="L10684" s="4">
        <v>3</v>
      </c>
      <c r="M10684" s="4" t="s">
        <v>1770</v>
      </c>
      <c r="N10684" s="4"/>
    </row>
    <row r="10685" spans="1:14" hidden="1" x14ac:dyDescent="0.3">
      <c r="A10685" s="4" t="s">
        <v>608</v>
      </c>
      <c r="B10685" s="4">
        <v>132</v>
      </c>
      <c r="C10685" s="4">
        <v>132</v>
      </c>
      <c r="D10685" s="4">
        <v>640</v>
      </c>
      <c r="E10685" s="4" t="s">
        <v>861</v>
      </c>
      <c r="F10685" s="4" t="s">
        <v>922</v>
      </c>
      <c r="G10685" s="4" t="s">
        <v>1573</v>
      </c>
      <c r="H10685" s="30">
        <v>133.68</v>
      </c>
      <c r="I10685" s="4"/>
      <c r="J10685" s="4" t="s">
        <v>1574</v>
      </c>
      <c r="K10685" s="4"/>
      <c r="L10685" s="4">
        <v>3</v>
      </c>
      <c r="M10685" s="4" t="s">
        <v>1575</v>
      </c>
      <c r="N10685" s="4" t="s">
        <v>1849</v>
      </c>
    </row>
    <row r="10686" spans="1:14" hidden="1" x14ac:dyDescent="0.3">
      <c r="A10686" s="4" t="s">
        <v>608</v>
      </c>
      <c r="B10686" s="4">
        <v>132</v>
      </c>
      <c r="C10686" s="4">
        <v>132</v>
      </c>
      <c r="D10686" s="4">
        <v>640</v>
      </c>
      <c r="E10686" s="4" t="s">
        <v>861</v>
      </c>
      <c r="F10686" s="4" t="s">
        <v>922</v>
      </c>
      <c r="G10686" s="4" t="s">
        <v>1577</v>
      </c>
      <c r="H10686" s="52">
        <v>1.93</v>
      </c>
      <c r="I10686" s="4"/>
      <c r="J10686" s="4" t="s">
        <v>1578</v>
      </c>
      <c r="K10686" s="4"/>
      <c r="L10686" s="4">
        <v>3</v>
      </c>
      <c r="M10686" s="4" t="s">
        <v>1575</v>
      </c>
      <c r="N10686" s="4" t="s">
        <v>1849</v>
      </c>
    </row>
    <row r="10687" spans="1:14" hidden="1" x14ac:dyDescent="0.3">
      <c r="A10687" s="4" t="s">
        <v>608</v>
      </c>
      <c r="B10687" s="4">
        <v>132</v>
      </c>
      <c r="C10687" s="4">
        <v>132</v>
      </c>
      <c r="D10687" s="4">
        <v>640</v>
      </c>
      <c r="E10687" s="4" t="s">
        <v>861</v>
      </c>
      <c r="F10687" s="4" t="s">
        <v>922</v>
      </c>
      <c r="G10687" s="4" t="s">
        <v>1580</v>
      </c>
      <c r="H10687" s="52">
        <v>0.29899999999999999</v>
      </c>
      <c r="I10687" s="4"/>
      <c r="J10687" s="4" t="s">
        <v>1581</v>
      </c>
      <c r="K10687" s="4"/>
      <c r="L10687" s="4">
        <v>3</v>
      </c>
      <c r="M10687" s="4" t="s">
        <v>1575</v>
      </c>
      <c r="N10687" s="4" t="s">
        <v>1849</v>
      </c>
    </row>
    <row r="10688" spans="1:14" hidden="1" x14ac:dyDescent="0.3">
      <c r="A10688" s="4" t="s">
        <v>604</v>
      </c>
      <c r="B10688" s="4">
        <v>134</v>
      </c>
      <c r="C10688" s="4">
        <v>134</v>
      </c>
      <c r="D10688" s="4">
        <v>640</v>
      </c>
      <c r="E10688" s="4" t="s">
        <v>861</v>
      </c>
      <c r="F10688" s="54" t="s">
        <v>922</v>
      </c>
      <c r="G10688" s="23" t="s">
        <v>1591</v>
      </c>
      <c r="H10688" s="30">
        <v>0.12467499999999999</v>
      </c>
      <c r="I10688" s="51">
        <v>1.039E-2</v>
      </c>
      <c r="J10688" s="23" t="s">
        <v>1422</v>
      </c>
      <c r="K10688" s="4" t="s">
        <v>881</v>
      </c>
      <c r="L10688" s="51">
        <v>3</v>
      </c>
      <c r="M10688" s="23" t="s">
        <v>1567</v>
      </c>
      <c r="N10688" s="55" t="s">
        <v>1592</v>
      </c>
    </row>
    <row r="10689" spans="1:14" hidden="1" x14ac:dyDescent="0.3">
      <c r="A10689" s="4" t="s">
        <v>608</v>
      </c>
      <c r="B10689" s="4">
        <v>132</v>
      </c>
      <c r="C10689" s="4">
        <v>132</v>
      </c>
      <c r="D10689" s="4">
        <v>640</v>
      </c>
      <c r="E10689" s="4" t="s">
        <v>861</v>
      </c>
      <c r="F10689" s="4" t="s">
        <v>922</v>
      </c>
      <c r="G10689" s="4" t="s">
        <v>1493</v>
      </c>
      <c r="H10689" s="30">
        <v>2.56</v>
      </c>
      <c r="I10689" s="4">
        <v>0.69</v>
      </c>
      <c r="J10689" s="4" t="s">
        <v>1105</v>
      </c>
      <c r="K10689" s="4" t="s">
        <v>998</v>
      </c>
      <c r="L10689" s="4">
        <v>3</v>
      </c>
      <c r="M10689" s="4" t="s">
        <v>1090</v>
      </c>
      <c r="N10689" s="4" t="s">
        <v>1849</v>
      </c>
    </row>
    <row r="10690" spans="1:14" hidden="1" x14ac:dyDescent="0.3">
      <c r="A10690" s="4" t="s">
        <v>608</v>
      </c>
      <c r="B10690" s="4">
        <v>132</v>
      </c>
      <c r="C10690" s="4">
        <v>132</v>
      </c>
      <c r="D10690" s="4">
        <v>640</v>
      </c>
      <c r="E10690" s="4" t="s">
        <v>861</v>
      </c>
      <c r="F10690" s="4" t="s">
        <v>922</v>
      </c>
      <c r="G10690" s="4" t="s">
        <v>2233</v>
      </c>
      <c r="H10690" s="30">
        <v>7.37</v>
      </c>
      <c r="I10690" s="4">
        <v>0.57999999999999996</v>
      </c>
      <c r="J10690" s="4" t="s">
        <v>1583</v>
      </c>
      <c r="K10690" s="4" t="s">
        <v>881</v>
      </c>
      <c r="L10690" s="4">
        <v>3</v>
      </c>
      <c r="M10690" s="4" t="s">
        <v>1575</v>
      </c>
      <c r="N10690" s="4" t="s">
        <v>1849</v>
      </c>
    </row>
    <row r="10691" spans="1:14" hidden="1" x14ac:dyDescent="0.3">
      <c r="A10691" s="4" t="s">
        <v>608</v>
      </c>
      <c r="B10691" s="4">
        <v>132</v>
      </c>
      <c r="C10691" s="4">
        <v>132</v>
      </c>
      <c r="D10691" s="4">
        <v>640</v>
      </c>
      <c r="E10691" s="4" t="s">
        <v>861</v>
      </c>
      <c r="F10691" s="4" t="s">
        <v>922</v>
      </c>
      <c r="G10691" s="4" t="s">
        <v>1775</v>
      </c>
      <c r="H10691" s="30">
        <v>8.6986778009742523E-3</v>
      </c>
      <c r="I10691" s="4"/>
      <c r="J10691" s="4" t="s">
        <v>1773</v>
      </c>
      <c r="K10691" s="4"/>
      <c r="L10691" s="4">
        <v>3</v>
      </c>
      <c r="M10691" s="4" t="s">
        <v>1774</v>
      </c>
      <c r="N10691" s="4" t="s">
        <v>1849</v>
      </c>
    </row>
    <row r="10692" spans="1:14" hidden="1" x14ac:dyDescent="0.3">
      <c r="A10692" s="4" t="s">
        <v>608</v>
      </c>
      <c r="B10692" s="4">
        <v>132</v>
      </c>
      <c r="C10692" s="4">
        <v>132</v>
      </c>
      <c r="D10692" s="4">
        <v>640</v>
      </c>
      <c r="E10692" s="4" t="s">
        <v>861</v>
      </c>
      <c r="F10692" s="4" t="s">
        <v>922</v>
      </c>
      <c r="G10692" s="4" t="s">
        <v>1129</v>
      </c>
      <c r="H10692" s="30">
        <v>3.7742432879847394</v>
      </c>
      <c r="I10692" s="9">
        <v>1.5096973151938959</v>
      </c>
      <c r="J10692" s="4" t="s">
        <v>1494</v>
      </c>
      <c r="K10692" s="4" t="s">
        <v>998</v>
      </c>
      <c r="L10692" s="4">
        <v>3</v>
      </c>
      <c r="M10692" s="4" t="s">
        <v>1090</v>
      </c>
      <c r="N10692" s="4" t="s">
        <v>1849</v>
      </c>
    </row>
    <row r="10693" spans="1:14" hidden="1" x14ac:dyDescent="0.3">
      <c r="A10693" s="4" t="s">
        <v>608</v>
      </c>
      <c r="B10693" s="4">
        <v>132</v>
      </c>
      <c r="C10693" s="4">
        <v>132</v>
      </c>
      <c r="D10693" s="4">
        <v>640</v>
      </c>
      <c r="E10693" s="4" t="s">
        <v>861</v>
      </c>
      <c r="F10693" s="4" t="s">
        <v>922</v>
      </c>
      <c r="G10693" s="4" t="s">
        <v>853</v>
      </c>
      <c r="H10693" s="30">
        <v>2.21</v>
      </c>
      <c r="I10693" s="4">
        <v>0.37</v>
      </c>
      <c r="J10693" s="4" t="s">
        <v>1316</v>
      </c>
      <c r="K10693" s="4" t="s">
        <v>998</v>
      </c>
      <c r="L10693" s="4">
        <v>3</v>
      </c>
      <c r="M10693" s="4" t="s">
        <v>1579</v>
      </c>
      <c r="N10693" s="4" t="s">
        <v>1849</v>
      </c>
    </row>
    <row r="10694" spans="1:14" hidden="1" x14ac:dyDescent="0.3">
      <c r="A10694" s="4" t="s">
        <v>604</v>
      </c>
      <c r="B10694" s="4">
        <v>134</v>
      </c>
      <c r="C10694" s="4">
        <v>134</v>
      </c>
      <c r="D10694" s="4">
        <v>640</v>
      </c>
      <c r="E10694" s="4" t="s">
        <v>861</v>
      </c>
      <c r="F10694" s="4" t="s">
        <v>904</v>
      </c>
      <c r="G10694" s="4" t="s">
        <v>853</v>
      </c>
      <c r="H10694" s="30">
        <v>2.0299999999999998</v>
      </c>
      <c r="I10694" s="4">
        <v>0.56000000000000005</v>
      </c>
      <c r="J10694" s="4" t="s">
        <v>1566</v>
      </c>
      <c r="K10694" s="4" t="s">
        <v>998</v>
      </c>
      <c r="L10694" s="4">
        <v>3</v>
      </c>
      <c r="M10694" s="4" t="s">
        <v>1101</v>
      </c>
      <c r="N10694" s="4"/>
    </row>
    <row r="10695" spans="1:14" hidden="1" x14ac:dyDescent="0.3">
      <c r="A10695" s="4" t="s">
        <v>604</v>
      </c>
      <c r="B10695" s="4">
        <v>134</v>
      </c>
      <c r="C10695" s="4">
        <v>134</v>
      </c>
      <c r="D10695" s="4">
        <v>640</v>
      </c>
      <c r="E10695" s="4" t="s">
        <v>861</v>
      </c>
      <c r="F10695" s="4" t="s">
        <v>1587</v>
      </c>
      <c r="G10695" s="4" t="s">
        <v>853</v>
      </c>
      <c r="H10695" s="30">
        <v>0.89</v>
      </c>
      <c r="I10695" s="4">
        <v>0.3</v>
      </c>
      <c r="J10695" s="4" t="s">
        <v>1566</v>
      </c>
      <c r="K10695" s="4" t="s">
        <v>998</v>
      </c>
      <c r="L10695" s="4">
        <v>3</v>
      </c>
      <c r="M10695" s="4" t="s">
        <v>1101</v>
      </c>
      <c r="N10695" s="4"/>
    </row>
    <row r="10696" spans="1:14" hidden="1" x14ac:dyDescent="0.3">
      <c r="A10696" s="4" t="s">
        <v>604</v>
      </c>
      <c r="B10696" s="4">
        <v>134</v>
      </c>
      <c r="C10696" s="4">
        <v>134</v>
      </c>
      <c r="D10696" s="4">
        <v>640</v>
      </c>
      <c r="E10696" s="4" t="s">
        <v>861</v>
      </c>
      <c r="F10696" s="4" t="s">
        <v>1588</v>
      </c>
      <c r="G10696" s="4" t="s">
        <v>853</v>
      </c>
      <c r="H10696" s="30">
        <v>0.55000000000000004</v>
      </c>
      <c r="I10696" s="4">
        <v>0.06</v>
      </c>
      <c r="J10696" s="4" t="s">
        <v>1566</v>
      </c>
      <c r="K10696" s="4" t="s">
        <v>998</v>
      </c>
      <c r="L10696" s="4">
        <v>3</v>
      </c>
      <c r="M10696" s="4" t="s">
        <v>1101</v>
      </c>
      <c r="N10696" s="4"/>
    </row>
    <row r="10697" spans="1:14" hidden="1" x14ac:dyDescent="0.3">
      <c r="A10697" s="4" t="s">
        <v>604</v>
      </c>
      <c r="B10697" s="4">
        <v>134</v>
      </c>
      <c r="C10697" s="4">
        <v>134</v>
      </c>
      <c r="D10697" s="4">
        <v>640</v>
      </c>
      <c r="E10697" s="4" t="s">
        <v>861</v>
      </c>
      <c r="F10697" s="4" t="s">
        <v>1589</v>
      </c>
      <c r="G10697" s="4" t="s">
        <v>853</v>
      </c>
      <c r="H10697" s="30">
        <v>0.45</v>
      </c>
      <c r="I10697" s="4">
        <v>0.06</v>
      </c>
      <c r="J10697" s="4" t="s">
        <v>1566</v>
      </c>
      <c r="K10697" s="4" t="s">
        <v>998</v>
      </c>
      <c r="L10697" s="4">
        <v>3</v>
      </c>
      <c r="M10697" s="4" t="s">
        <v>1101</v>
      </c>
      <c r="N10697" s="4"/>
    </row>
    <row r="10698" spans="1:14" hidden="1" x14ac:dyDescent="0.3">
      <c r="A10698" s="4" t="s">
        <v>604</v>
      </c>
      <c r="B10698" s="4">
        <v>134</v>
      </c>
      <c r="C10698" s="4">
        <v>134</v>
      </c>
      <c r="D10698" s="4">
        <v>640</v>
      </c>
      <c r="E10698" s="4" t="s">
        <v>861</v>
      </c>
      <c r="F10698" s="4" t="s">
        <v>922</v>
      </c>
      <c r="G10698" s="4" t="s">
        <v>1593</v>
      </c>
      <c r="H10698" s="30">
        <v>0.24778800000000001</v>
      </c>
      <c r="I10698" s="4">
        <v>1.9823E-2</v>
      </c>
      <c r="J10698" s="4" t="s">
        <v>1422</v>
      </c>
      <c r="K10698" s="4" t="s">
        <v>998</v>
      </c>
      <c r="L10698" s="4">
        <v>3</v>
      </c>
      <c r="M10698" s="4" t="s">
        <v>1191</v>
      </c>
      <c r="N10698" s="4"/>
    </row>
    <row r="10699" spans="1:14" hidden="1" x14ac:dyDescent="0.3">
      <c r="A10699" s="4" t="s">
        <v>604</v>
      </c>
      <c r="B10699" s="4">
        <v>134</v>
      </c>
      <c r="C10699" s="4">
        <v>134</v>
      </c>
      <c r="D10699" s="4">
        <v>640</v>
      </c>
      <c r="E10699" s="4" t="s">
        <v>861</v>
      </c>
      <c r="F10699" s="4" t="s">
        <v>922</v>
      </c>
      <c r="G10699" s="4" t="s">
        <v>1594</v>
      </c>
      <c r="H10699" s="30">
        <v>5.1493999999999998E-2</v>
      </c>
      <c r="I10699" s="4">
        <v>1.2874E-2</v>
      </c>
      <c r="J10699" s="4" t="s">
        <v>1422</v>
      </c>
      <c r="K10699" s="4" t="s">
        <v>998</v>
      </c>
      <c r="L10699" s="4">
        <v>3</v>
      </c>
      <c r="M10699" s="4" t="s">
        <v>1191</v>
      </c>
      <c r="N10699" s="4"/>
    </row>
    <row r="10700" spans="1:14" hidden="1" x14ac:dyDescent="0.3">
      <c r="A10700" s="4" t="s">
        <v>608</v>
      </c>
      <c r="B10700" s="4">
        <v>132</v>
      </c>
      <c r="C10700" s="4">
        <v>132</v>
      </c>
      <c r="D10700" s="4">
        <v>640</v>
      </c>
      <c r="E10700" s="4" t="s">
        <v>861</v>
      </c>
      <c r="F10700" s="4" t="s">
        <v>922</v>
      </c>
      <c r="G10700" s="4" t="s">
        <v>1127</v>
      </c>
      <c r="H10700" s="30">
        <v>0.41863917202703049</v>
      </c>
      <c r="I10700" s="4">
        <v>0.31397937902027284</v>
      </c>
      <c r="J10700" s="4" t="s">
        <v>1494</v>
      </c>
      <c r="K10700" s="4" t="s">
        <v>998</v>
      </c>
      <c r="L10700" s="4">
        <v>3</v>
      </c>
      <c r="M10700" s="4" t="s">
        <v>1582</v>
      </c>
      <c r="N10700" s="4" t="s">
        <v>1849</v>
      </c>
    </row>
    <row r="10701" spans="1:14" hidden="1" x14ac:dyDescent="0.3">
      <c r="A10701" s="4" t="s">
        <v>603</v>
      </c>
      <c r="B10701" s="4">
        <v>132</v>
      </c>
      <c r="C10701" s="4">
        <v>132</v>
      </c>
      <c r="D10701" s="4">
        <v>640</v>
      </c>
      <c r="E10701" s="4" t="s">
        <v>861</v>
      </c>
      <c r="F10701" s="4" t="s">
        <v>922</v>
      </c>
      <c r="G10701" s="4" t="s">
        <v>1491</v>
      </c>
      <c r="H10701" s="30">
        <v>7.51</v>
      </c>
      <c r="I10701" s="4"/>
      <c r="J10701" s="4" t="s">
        <v>1773</v>
      </c>
      <c r="K10701" s="4"/>
      <c r="L10701" s="4">
        <v>3</v>
      </c>
      <c r="M10701" s="4" t="s">
        <v>1774</v>
      </c>
      <c r="N10701" s="4" t="s">
        <v>1849</v>
      </c>
    </row>
    <row r="10702" spans="1:14" hidden="1" x14ac:dyDescent="0.3">
      <c r="A10702" s="4" t="s">
        <v>608</v>
      </c>
      <c r="B10702" s="4">
        <v>132</v>
      </c>
      <c r="C10702" s="4">
        <v>132</v>
      </c>
      <c r="D10702" s="4">
        <v>640</v>
      </c>
      <c r="E10702" s="4" t="s">
        <v>861</v>
      </c>
      <c r="F10702" s="4" t="s">
        <v>922</v>
      </c>
      <c r="G10702" s="4" t="s">
        <v>1557</v>
      </c>
      <c r="H10702" s="30">
        <v>6.24</v>
      </c>
      <c r="I10702" s="4">
        <v>0.37</v>
      </c>
      <c r="J10702" s="4" t="s">
        <v>1316</v>
      </c>
      <c r="K10702" s="4" t="s">
        <v>881</v>
      </c>
      <c r="L10702" s="4">
        <v>3</v>
      </c>
      <c r="M10702" s="4" t="s">
        <v>1579</v>
      </c>
      <c r="N10702" s="4" t="s">
        <v>1849</v>
      </c>
    </row>
    <row r="10703" spans="1:14" hidden="1" x14ac:dyDescent="0.3">
      <c r="A10703" s="4" t="s">
        <v>604</v>
      </c>
      <c r="B10703" s="4">
        <v>134</v>
      </c>
      <c r="C10703" s="4">
        <v>134</v>
      </c>
      <c r="D10703" s="4">
        <v>640</v>
      </c>
      <c r="E10703" s="4" t="s">
        <v>861</v>
      </c>
      <c r="F10703" s="4" t="s">
        <v>904</v>
      </c>
      <c r="G10703" s="4" t="s">
        <v>1557</v>
      </c>
      <c r="H10703" s="4">
        <v>4.1399999999999997</v>
      </c>
      <c r="I10703" s="4">
        <v>0.7</v>
      </c>
      <c r="J10703" s="4" t="s">
        <v>1566</v>
      </c>
      <c r="K10703" s="4" t="s">
        <v>881</v>
      </c>
      <c r="L10703" s="4">
        <v>3</v>
      </c>
      <c r="M10703" s="4" t="s">
        <v>1101</v>
      </c>
      <c r="N10703" s="4"/>
    </row>
    <row r="10704" spans="1:14" hidden="1" x14ac:dyDescent="0.3">
      <c r="A10704" s="4" t="s">
        <v>604</v>
      </c>
      <c r="B10704" s="4">
        <v>134</v>
      </c>
      <c r="C10704" s="4">
        <v>134</v>
      </c>
      <c r="D10704" s="4">
        <v>640</v>
      </c>
      <c r="E10704" s="4" t="s">
        <v>861</v>
      </c>
      <c r="F10704" s="4" t="s">
        <v>1587</v>
      </c>
      <c r="G10704" s="4" t="s">
        <v>1557</v>
      </c>
      <c r="H10704" s="4">
        <v>2.99</v>
      </c>
      <c r="I10704" s="4">
        <v>0.36</v>
      </c>
      <c r="J10704" s="4" t="s">
        <v>1566</v>
      </c>
      <c r="K10704" s="4" t="s">
        <v>881</v>
      </c>
      <c r="L10704" s="4">
        <v>3</v>
      </c>
      <c r="M10704" s="4" t="s">
        <v>1101</v>
      </c>
      <c r="N10704" s="4"/>
    </row>
    <row r="10705" spans="1:14" hidden="1" x14ac:dyDescent="0.3">
      <c r="A10705" s="4" t="s">
        <v>604</v>
      </c>
      <c r="B10705" s="4">
        <v>134</v>
      </c>
      <c r="C10705" s="4">
        <v>134</v>
      </c>
      <c r="D10705" s="4">
        <v>640</v>
      </c>
      <c r="E10705" s="4" t="s">
        <v>861</v>
      </c>
      <c r="F10705" s="4" t="s">
        <v>1588</v>
      </c>
      <c r="G10705" s="4" t="s">
        <v>1557</v>
      </c>
      <c r="H10705" s="4">
        <v>2.21</v>
      </c>
      <c r="I10705" s="4">
        <v>0.11</v>
      </c>
      <c r="J10705" s="4" t="s">
        <v>1566</v>
      </c>
      <c r="K10705" s="4" t="s">
        <v>881</v>
      </c>
      <c r="L10705" s="4">
        <v>3</v>
      </c>
      <c r="M10705" s="4" t="s">
        <v>1101</v>
      </c>
      <c r="N10705" s="4"/>
    </row>
    <row r="10706" spans="1:14" hidden="1" x14ac:dyDescent="0.3">
      <c r="A10706" s="4" t="s">
        <v>604</v>
      </c>
      <c r="B10706" s="4">
        <v>134</v>
      </c>
      <c r="C10706" s="4">
        <v>134</v>
      </c>
      <c r="D10706" s="4">
        <v>640</v>
      </c>
      <c r="E10706" s="4" t="s">
        <v>861</v>
      </c>
      <c r="F10706" s="4" t="s">
        <v>1589</v>
      </c>
      <c r="G10706" s="4" t="s">
        <v>1557</v>
      </c>
      <c r="H10706" s="4">
        <v>1.93</v>
      </c>
      <c r="I10706" s="4">
        <v>0.16</v>
      </c>
      <c r="J10706" s="4" t="s">
        <v>1566</v>
      </c>
      <c r="K10706" s="4" t="s">
        <v>881</v>
      </c>
      <c r="L10706" s="4">
        <v>3</v>
      </c>
      <c r="M10706" s="4" t="s">
        <v>1101</v>
      </c>
      <c r="N10706" s="4"/>
    </row>
    <row r="10707" spans="1:14" hidden="1" x14ac:dyDescent="0.3">
      <c r="A10707" s="4" t="s">
        <v>603</v>
      </c>
      <c r="B10707" s="4">
        <v>132</v>
      </c>
      <c r="C10707" s="4">
        <v>132</v>
      </c>
      <c r="D10707" s="4">
        <v>640</v>
      </c>
      <c r="E10707" s="4" t="s">
        <v>861</v>
      </c>
      <c r="F10707" s="4" t="s">
        <v>922</v>
      </c>
      <c r="G10707" s="4" t="s">
        <v>1131</v>
      </c>
      <c r="H10707" s="30">
        <v>6.63</v>
      </c>
      <c r="I10707" s="4">
        <v>0.67238381896056965</v>
      </c>
      <c r="J10707" s="4" t="s">
        <v>1316</v>
      </c>
      <c r="K10707" s="4" t="s">
        <v>881</v>
      </c>
      <c r="L10707" s="4">
        <v>3</v>
      </c>
      <c r="M10707" s="4" t="s">
        <v>1579</v>
      </c>
      <c r="N10707" s="4" t="s">
        <v>1849</v>
      </c>
    </row>
    <row r="10708" spans="1:14" hidden="1" x14ac:dyDescent="0.3">
      <c r="A10708" s="4" t="s">
        <v>603</v>
      </c>
      <c r="B10708" s="4">
        <v>134</v>
      </c>
      <c r="C10708" s="4">
        <v>134</v>
      </c>
      <c r="D10708" s="4">
        <v>640</v>
      </c>
      <c r="E10708" s="4" t="s">
        <v>861</v>
      </c>
      <c r="F10708" s="4" t="s">
        <v>904</v>
      </c>
      <c r="G10708" s="4" t="s">
        <v>1131</v>
      </c>
      <c r="H10708" s="30">
        <v>6.17</v>
      </c>
      <c r="I10708" s="4">
        <v>0.89643739324059879</v>
      </c>
      <c r="J10708" s="4" t="s">
        <v>1566</v>
      </c>
      <c r="K10708" s="4" t="s">
        <v>881</v>
      </c>
      <c r="L10708" s="4">
        <v>3</v>
      </c>
      <c r="M10708" s="4" t="s">
        <v>1789</v>
      </c>
      <c r="N10708" s="4"/>
    </row>
    <row r="10709" spans="1:14" hidden="1" x14ac:dyDescent="0.3">
      <c r="A10709" s="4" t="s">
        <v>603</v>
      </c>
      <c r="B10709" s="4">
        <v>134</v>
      </c>
      <c r="C10709" s="4">
        <v>134</v>
      </c>
      <c r="D10709" s="4">
        <v>640</v>
      </c>
      <c r="E10709" s="4" t="s">
        <v>861</v>
      </c>
      <c r="F10709" s="4" t="s">
        <v>1587</v>
      </c>
      <c r="G10709" s="4" t="s">
        <v>1131</v>
      </c>
      <c r="H10709" s="30">
        <v>3.8800000000000003</v>
      </c>
      <c r="I10709" s="4">
        <v>0.46861498055439926</v>
      </c>
      <c r="J10709" s="4" t="s">
        <v>1566</v>
      </c>
      <c r="K10709" s="4" t="s">
        <v>881</v>
      </c>
      <c r="L10709" s="4">
        <v>3</v>
      </c>
      <c r="M10709" s="4" t="s">
        <v>1789</v>
      </c>
      <c r="N10709" s="4"/>
    </row>
    <row r="10710" spans="1:14" hidden="1" x14ac:dyDescent="0.3">
      <c r="A10710" s="4" t="s">
        <v>603</v>
      </c>
      <c r="B10710" s="4">
        <v>134</v>
      </c>
      <c r="C10710" s="4">
        <v>134</v>
      </c>
      <c r="D10710" s="4">
        <v>640</v>
      </c>
      <c r="E10710" s="4" t="s">
        <v>861</v>
      </c>
      <c r="F10710" s="4" t="s">
        <v>1588</v>
      </c>
      <c r="G10710" s="4" t="s">
        <v>1131</v>
      </c>
      <c r="H10710" s="30">
        <v>2.76</v>
      </c>
      <c r="I10710" s="4">
        <v>0.12529964086141668</v>
      </c>
      <c r="J10710" s="4" t="s">
        <v>1566</v>
      </c>
      <c r="K10710" s="4" t="s">
        <v>881</v>
      </c>
      <c r="L10710" s="4">
        <v>3</v>
      </c>
      <c r="M10710" s="4" t="s">
        <v>1789</v>
      </c>
      <c r="N10710" s="4"/>
    </row>
    <row r="10711" spans="1:14" hidden="1" x14ac:dyDescent="0.3">
      <c r="A10711" s="4" t="s">
        <v>603</v>
      </c>
      <c r="B10711" s="4">
        <v>134</v>
      </c>
      <c r="C10711" s="4">
        <v>134</v>
      </c>
      <c r="D10711" s="4">
        <v>640</v>
      </c>
      <c r="E10711" s="4" t="s">
        <v>861</v>
      </c>
      <c r="F10711" s="4" t="s">
        <v>1589</v>
      </c>
      <c r="G10711" s="4" t="s">
        <v>1131</v>
      </c>
      <c r="H10711" s="30">
        <v>2.38</v>
      </c>
      <c r="I10711" s="4">
        <v>0.17088007490635063</v>
      </c>
      <c r="J10711" s="4" t="s">
        <v>1566</v>
      </c>
      <c r="K10711" s="4" t="s">
        <v>881</v>
      </c>
      <c r="L10711" s="4">
        <v>3</v>
      </c>
      <c r="M10711" s="4" t="s">
        <v>1789</v>
      </c>
      <c r="N10711" s="4"/>
    </row>
    <row r="10712" spans="1:14" hidden="1" x14ac:dyDescent="0.3">
      <c r="A10712" s="4" t="s">
        <v>604</v>
      </c>
      <c r="B10712" s="4">
        <v>134</v>
      </c>
      <c r="C10712" s="4">
        <v>134</v>
      </c>
      <c r="D10712" s="4">
        <v>640</v>
      </c>
      <c r="E10712" s="4" t="s">
        <v>861</v>
      </c>
      <c r="F10712" s="4" t="s">
        <v>922</v>
      </c>
      <c r="G10712" s="4" t="s">
        <v>1352</v>
      </c>
      <c r="H10712" s="30">
        <v>0.79</v>
      </c>
      <c r="I10712" s="4">
        <v>0.01</v>
      </c>
      <c r="J10712" s="4"/>
      <c r="K10712" s="4" t="s">
        <v>881</v>
      </c>
      <c r="L10712" s="4">
        <v>3</v>
      </c>
      <c r="M10712" s="4" t="s">
        <v>1100</v>
      </c>
      <c r="N10712" s="4"/>
    </row>
    <row r="10713" spans="1:14" hidden="1" x14ac:dyDescent="0.3">
      <c r="A10713" s="4" t="s">
        <v>603</v>
      </c>
      <c r="B10713" s="4">
        <v>132</v>
      </c>
      <c r="C10713" s="4">
        <v>132</v>
      </c>
      <c r="D10713" s="4">
        <v>640</v>
      </c>
      <c r="E10713" s="4" t="s">
        <v>861</v>
      </c>
      <c r="F10713" s="4" t="s">
        <v>922</v>
      </c>
      <c r="G10713" s="4" t="s">
        <v>2236</v>
      </c>
      <c r="H10713" s="30">
        <v>0.28169014084507044</v>
      </c>
      <c r="I10713" s="4"/>
      <c r="J10713" s="4" t="s">
        <v>1773</v>
      </c>
      <c r="K10713" s="4"/>
      <c r="L10713" s="4">
        <v>3</v>
      </c>
      <c r="M10713" s="4" t="s">
        <v>1774</v>
      </c>
      <c r="N10713" s="4" t="s">
        <v>1849</v>
      </c>
    </row>
    <row r="10714" spans="1:14" hidden="1" x14ac:dyDescent="0.3">
      <c r="A10714" s="4" t="s">
        <v>608</v>
      </c>
      <c r="B10714" s="4">
        <v>132</v>
      </c>
      <c r="C10714" s="4">
        <v>132</v>
      </c>
      <c r="D10714" s="4">
        <v>640</v>
      </c>
      <c r="E10714" s="4" t="s">
        <v>861</v>
      </c>
      <c r="F10714" s="4" t="s">
        <v>922</v>
      </c>
      <c r="G10714" s="4" t="s">
        <v>1124</v>
      </c>
      <c r="H10714" s="30">
        <v>1.5095574472307929</v>
      </c>
      <c r="I10714" s="4">
        <v>0.73968314914308853</v>
      </c>
      <c r="J10714" s="4" t="s">
        <v>1494</v>
      </c>
      <c r="K10714" s="4" t="s">
        <v>881</v>
      </c>
      <c r="L10714" s="4">
        <v>3</v>
      </c>
      <c r="M10714" s="4" t="s">
        <v>1090</v>
      </c>
      <c r="N10714" s="4" t="s">
        <v>1849</v>
      </c>
    </row>
    <row r="10715" spans="1:14" hidden="1" x14ac:dyDescent="0.3">
      <c r="A10715" s="66" t="s">
        <v>608</v>
      </c>
      <c r="B10715" s="66">
        <v>132</v>
      </c>
      <c r="C10715" s="66">
        <v>132</v>
      </c>
      <c r="D10715" s="66">
        <v>640</v>
      </c>
      <c r="E10715" s="66" t="s">
        <v>1584</v>
      </c>
      <c r="F10715" s="66" t="s">
        <v>876</v>
      </c>
      <c r="G10715" s="66" t="s">
        <v>2232</v>
      </c>
      <c r="H10715" s="69">
        <v>2.62</v>
      </c>
      <c r="I10715" s="66"/>
      <c r="J10715" s="66" t="s">
        <v>1585</v>
      </c>
      <c r="K10715" s="66"/>
      <c r="L10715" s="66">
        <v>2</v>
      </c>
      <c r="M10715" s="66" t="s">
        <v>1575</v>
      </c>
      <c r="N10715" s="66" t="s">
        <v>1576</v>
      </c>
    </row>
    <row r="10716" spans="1:14" hidden="1" x14ac:dyDescent="0.3">
      <c r="A10716" s="4" t="s">
        <v>608</v>
      </c>
      <c r="B10716" s="4">
        <v>132</v>
      </c>
      <c r="C10716" s="4">
        <v>132</v>
      </c>
      <c r="D10716" s="4">
        <v>640</v>
      </c>
      <c r="E10716" s="4" t="s">
        <v>861</v>
      </c>
      <c r="F10716" s="4" t="s">
        <v>922</v>
      </c>
      <c r="G10716" s="4" t="s">
        <v>1586</v>
      </c>
      <c r="H10716" s="30">
        <v>464</v>
      </c>
      <c r="I10716" s="4"/>
      <c r="J10716" s="4" t="s">
        <v>936</v>
      </c>
      <c r="K10716" s="4"/>
      <c r="L10716" s="4">
        <v>3</v>
      </c>
      <c r="M10716" s="4" t="s">
        <v>1579</v>
      </c>
      <c r="N10716" s="4" t="s">
        <v>1849</v>
      </c>
    </row>
    <row r="10717" spans="1:14" hidden="1" x14ac:dyDescent="0.3">
      <c r="A10717" s="4" t="s">
        <v>608</v>
      </c>
      <c r="B10717" s="4">
        <v>132</v>
      </c>
      <c r="C10717" s="4">
        <v>132</v>
      </c>
      <c r="D10717" s="4">
        <v>640</v>
      </c>
      <c r="E10717" s="4" t="s">
        <v>861</v>
      </c>
      <c r="F10717" s="4" t="s">
        <v>922</v>
      </c>
      <c r="G10717" s="4" t="s">
        <v>967</v>
      </c>
      <c r="H10717" s="30">
        <v>0.14000000000000001</v>
      </c>
      <c r="I10717" s="4">
        <v>0</v>
      </c>
      <c r="J10717" s="4" t="s">
        <v>856</v>
      </c>
      <c r="K10717" s="4" t="s">
        <v>881</v>
      </c>
      <c r="L10717" s="4">
        <v>3</v>
      </c>
      <c r="M10717" s="4" t="s">
        <v>1579</v>
      </c>
      <c r="N10717" s="4" t="s">
        <v>1849</v>
      </c>
    </row>
    <row r="10718" spans="1:14" hidden="1" x14ac:dyDescent="0.3">
      <c r="A10718" s="4" t="s">
        <v>604</v>
      </c>
      <c r="B10718" s="4">
        <v>134</v>
      </c>
      <c r="C10718" s="4">
        <v>134</v>
      </c>
      <c r="D10718" s="4">
        <v>640</v>
      </c>
      <c r="E10718" s="4" t="s">
        <v>861</v>
      </c>
      <c r="F10718" s="4" t="s">
        <v>904</v>
      </c>
      <c r="G10718" s="4" t="s">
        <v>967</v>
      </c>
      <c r="H10718" s="30">
        <v>1.03</v>
      </c>
      <c r="I10718" s="4">
        <v>0.1</v>
      </c>
      <c r="J10718" s="4" t="s">
        <v>1590</v>
      </c>
      <c r="K10718" s="4" t="s">
        <v>881</v>
      </c>
      <c r="L10718" s="4">
        <v>3</v>
      </c>
      <c r="M10718" s="4" t="s">
        <v>1101</v>
      </c>
      <c r="N10718" s="4"/>
    </row>
    <row r="10719" spans="1:14" hidden="1" x14ac:dyDescent="0.3">
      <c r="A10719" s="4" t="s">
        <v>604</v>
      </c>
      <c r="B10719" s="4">
        <v>134</v>
      </c>
      <c r="C10719" s="4">
        <v>134</v>
      </c>
      <c r="D10719" s="4">
        <v>640</v>
      </c>
      <c r="E10719" s="4" t="s">
        <v>861</v>
      </c>
      <c r="F10719" s="4" t="s">
        <v>1587</v>
      </c>
      <c r="G10719" s="4" t="s">
        <v>967</v>
      </c>
      <c r="H10719" s="30">
        <v>1</v>
      </c>
      <c r="I10719" s="4">
        <v>0.18</v>
      </c>
      <c r="J10719" s="4" t="s">
        <v>1590</v>
      </c>
      <c r="K10719" s="4" t="s">
        <v>881</v>
      </c>
      <c r="L10719" s="4">
        <v>3</v>
      </c>
      <c r="M10719" s="4" t="s">
        <v>1101</v>
      </c>
      <c r="N10719" s="4"/>
    </row>
    <row r="10720" spans="1:14" hidden="1" x14ac:dyDescent="0.3">
      <c r="A10720" s="4" t="s">
        <v>604</v>
      </c>
      <c r="B10720" s="4">
        <v>134</v>
      </c>
      <c r="C10720" s="4">
        <v>134</v>
      </c>
      <c r="D10720" s="4">
        <v>640</v>
      </c>
      <c r="E10720" s="4" t="s">
        <v>861</v>
      </c>
      <c r="F10720" s="4" t="s">
        <v>1588</v>
      </c>
      <c r="G10720" s="4" t="s">
        <v>967</v>
      </c>
      <c r="H10720" s="30">
        <v>0.93</v>
      </c>
      <c r="I10720" s="4">
        <v>0.11</v>
      </c>
      <c r="J10720" s="4" t="s">
        <v>1590</v>
      </c>
      <c r="K10720" s="4" t="s">
        <v>881</v>
      </c>
      <c r="L10720" s="4">
        <v>3</v>
      </c>
      <c r="M10720" s="4" t="s">
        <v>1101</v>
      </c>
      <c r="N10720" s="4"/>
    </row>
    <row r="10721" spans="1:14" hidden="1" x14ac:dyDescent="0.3">
      <c r="A10721" s="4" t="s">
        <v>604</v>
      </c>
      <c r="B10721" s="4">
        <v>134</v>
      </c>
      <c r="C10721" s="4">
        <v>134</v>
      </c>
      <c r="D10721" s="4">
        <v>640</v>
      </c>
      <c r="E10721" s="4" t="s">
        <v>861</v>
      </c>
      <c r="F10721" s="4" t="s">
        <v>1589</v>
      </c>
      <c r="G10721" s="4" t="s">
        <v>967</v>
      </c>
      <c r="H10721" s="30">
        <v>0.96</v>
      </c>
      <c r="I10721" s="4">
        <v>0.14000000000000001</v>
      </c>
      <c r="J10721" s="4" t="s">
        <v>1590</v>
      </c>
      <c r="K10721" s="4" t="s">
        <v>881</v>
      </c>
      <c r="L10721" s="4">
        <v>3</v>
      </c>
      <c r="M10721" s="4" t="s">
        <v>1101</v>
      </c>
      <c r="N10721" s="4"/>
    </row>
    <row r="10722" spans="1:14" hidden="1" x14ac:dyDescent="0.3">
      <c r="A10722" s="4" t="s">
        <v>608</v>
      </c>
      <c r="B10722" s="4">
        <v>132</v>
      </c>
      <c r="C10722" s="4">
        <v>132</v>
      </c>
      <c r="D10722" s="4">
        <v>640</v>
      </c>
      <c r="E10722" s="4" t="s">
        <v>861</v>
      </c>
      <c r="F10722" s="12" t="s">
        <v>922</v>
      </c>
      <c r="G10722" s="4" t="s">
        <v>1759</v>
      </c>
      <c r="H10722" s="30">
        <v>0.99</v>
      </c>
      <c r="I10722" s="4">
        <v>7.0000000000000007E-2</v>
      </c>
      <c r="J10722" s="4" t="s">
        <v>856</v>
      </c>
      <c r="K10722" s="4" t="s">
        <v>881</v>
      </c>
      <c r="L10722" s="4">
        <v>3</v>
      </c>
      <c r="M10722" s="4" t="s">
        <v>1579</v>
      </c>
      <c r="N10722" s="4" t="s">
        <v>1849</v>
      </c>
    </row>
    <row r="10723" spans="1:14" hidden="1" x14ac:dyDescent="0.3">
      <c r="A10723" s="4" t="s">
        <v>604</v>
      </c>
      <c r="B10723" s="4">
        <v>134</v>
      </c>
      <c r="C10723" s="4">
        <v>134</v>
      </c>
      <c r="D10723" s="4">
        <v>640</v>
      </c>
      <c r="E10723" s="4" t="s">
        <v>861</v>
      </c>
      <c r="F10723" s="12" t="s">
        <v>904</v>
      </c>
      <c r="G10723" s="4" t="s">
        <v>1759</v>
      </c>
      <c r="H10723" s="30">
        <v>8.02</v>
      </c>
      <c r="I10723" s="4">
        <v>0.53</v>
      </c>
      <c r="J10723" s="4" t="s">
        <v>1125</v>
      </c>
      <c r="K10723" s="4" t="s">
        <v>881</v>
      </c>
      <c r="L10723" s="4">
        <v>3</v>
      </c>
      <c r="M10723" s="4" t="s">
        <v>1101</v>
      </c>
      <c r="N10723" s="4"/>
    </row>
    <row r="10724" spans="1:14" hidden="1" x14ac:dyDescent="0.3">
      <c r="A10724" s="4" t="s">
        <v>604</v>
      </c>
      <c r="B10724" s="4">
        <v>134</v>
      </c>
      <c r="C10724" s="4">
        <v>134</v>
      </c>
      <c r="D10724" s="4">
        <v>640</v>
      </c>
      <c r="E10724" s="4" t="s">
        <v>861</v>
      </c>
      <c r="F10724" s="12" t="s">
        <v>1587</v>
      </c>
      <c r="G10724" s="4" t="s">
        <v>1759</v>
      </c>
      <c r="H10724" s="30">
        <v>7.27</v>
      </c>
      <c r="I10724" s="4">
        <v>0.44</v>
      </c>
      <c r="J10724" s="4" t="s">
        <v>1125</v>
      </c>
      <c r="K10724" s="4" t="s">
        <v>881</v>
      </c>
      <c r="L10724" s="4">
        <v>3</v>
      </c>
      <c r="M10724" s="4" t="s">
        <v>1101</v>
      </c>
      <c r="N10724" s="4"/>
    </row>
    <row r="10725" spans="1:14" hidden="1" x14ac:dyDescent="0.3">
      <c r="A10725" s="4" t="s">
        <v>604</v>
      </c>
      <c r="B10725" s="4">
        <v>134</v>
      </c>
      <c r="C10725" s="4">
        <v>134</v>
      </c>
      <c r="D10725" s="4">
        <v>640</v>
      </c>
      <c r="E10725" s="4" t="s">
        <v>861</v>
      </c>
      <c r="F10725" s="12" t="s">
        <v>1588</v>
      </c>
      <c r="G10725" s="4" t="s">
        <v>1759</v>
      </c>
      <c r="H10725" s="30">
        <v>7.18</v>
      </c>
      <c r="I10725" s="4">
        <v>0.37</v>
      </c>
      <c r="J10725" s="4" t="s">
        <v>1125</v>
      </c>
      <c r="K10725" s="4" t="s">
        <v>881</v>
      </c>
      <c r="L10725" s="4">
        <v>3</v>
      </c>
      <c r="M10725" s="4" t="s">
        <v>1101</v>
      </c>
      <c r="N10725" s="4"/>
    </row>
    <row r="10726" spans="1:14" hidden="1" x14ac:dyDescent="0.3">
      <c r="A10726" s="4" t="s">
        <v>604</v>
      </c>
      <c r="B10726" s="4">
        <v>134</v>
      </c>
      <c r="C10726" s="4">
        <v>134</v>
      </c>
      <c r="D10726" s="4">
        <v>640</v>
      </c>
      <c r="E10726" s="4" t="s">
        <v>861</v>
      </c>
      <c r="F10726" s="12" t="s">
        <v>1589</v>
      </c>
      <c r="G10726" s="4" t="s">
        <v>1759</v>
      </c>
      <c r="H10726" s="30">
        <v>7.18</v>
      </c>
      <c r="I10726" s="4">
        <v>0.1</v>
      </c>
      <c r="J10726" s="4" t="s">
        <v>1125</v>
      </c>
      <c r="K10726" s="4" t="s">
        <v>881</v>
      </c>
      <c r="L10726" s="4">
        <v>3</v>
      </c>
      <c r="M10726" s="4" t="s">
        <v>1101</v>
      </c>
      <c r="N10726" s="4"/>
    </row>
    <row r="10727" spans="1:14" hidden="1" x14ac:dyDescent="0.3">
      <c r="A10727" s="4" t="s">
        <v>604</v>
      </c>
      <c r="B10727" s="4">
        <v>134</v>
      </c>
      <c r="C10727" s="4">
        <v>134</v>
      </c>
      <c r="D10727" s="4">
        <v>640</v>
      </c>
      <c r="E10727" s="4" t="s">
        <v>861</v>
      </c>
      <c r="F10727" s="12" t="s">
        <v>922</v>
      </c>
      <c r="G10727" s="4" t="s">
        <v>1760</v>
      </c>
      <c r="H10727" s="30">
        <v>8.09</v>
      </c>
      <c r="I10727" s="4">
        <v>7.0000000000000007E-2</v>
      </c>
      <c r="J10727" s="4" t="s">
        <v>1225</v>
      </c>
      <c r="K10727" s="4" t="s">
        <v>881</v>
      </c>
      <c r="L10727" s="4">
        <v>3</v>
      </c>
      <c r="M10727" s="4" t="s">
        <v>971</v>
      </c>
      <c r="N10727" s="4"/>
    </row>
    <row r="10728" spans="1:14" hidden="1" x14ac:dyDescent="0.3">
      <c r="A10728" s="4" t="s">
        <v>603</v>
      </c>
      <c r="B10728" s="4">
        <v>134</v>
      </c>
      <c r="C10728" s="4">
        <v>134</v>
      </c>
      <c r="D10728" s="4">
        <v>640</v>
      </c>
      <c r="E10728" s="4" t="s">
        <v>861</v>
      </c>
      <c r="F10728" s="4" t="s">
        <v>904</v>
      </c>
      <c r="G10728" s="4" t="s">
        <v>1760</v>
      </c>
      <c r="H10728" s="30">
        <v>3.0418250950570345</v>
      </c>
      <c r="I10728" s="4">
        <v>1.6832644890923594</v>
      </c>
      <c r="J10728" s="4"/>
      <c r="K10728" s="4" t="s">
        <v>881</v>
      </c>
      <c r="L10728" s="4">
        <v>3</v>
      </c>
      <c r="M10728" s="4" t="s">
        <v>1904</v>
      </c>
      <c r="N10728" s="4"/>
    </row>
    <row r="10729" spans="1:14" hidden="1" x14ac:dyDescent="0.3">
      <c r="A10729" s="4" t="s">
        <v>603</v>
      </c>
      <c r="B10729" s="4">
        <v>134</v>
      </c>
      <c r="C10729" s="4">
        <v>134</v>
      </c>
      <c r="D10729" s="4">
        <v>640</v>
      </c>
      <c r="E10729" s="4" t="s">
        <v>861</v>
      </c>
      <c r="F10729" s="4" t="s">
        <v>1587</v>
      </c>
      <c r="G10729" s="4" t="s">
        <v>1760</v>
      </c>
      <c r="H10729" s="30">
        <v>2.5884244372990355</v>
      </c>
      <c r="I10729" s="4">
        <v>1.8521567276976476</v>
      </c>
      <c r="J10729" s="4"/>
      <c r="K10729" s="4" t="s">
        <v>881</v>
      </c>
      <c r="L10729" s="4">
        <v>3</v>
      </c>
      <c r="M10729" s="4" t="s">
        <v>1904</v>
      </c>
      <c r="N10729" s="4"/>
    </row>
    <row r="10730" spans="1:14" hidden="1" x14ac:dyDescent="0.3">
      <c r="A10730" s="4" t="s">
        <v>603</v>
      </c>
      <c r="B10730" s="4">
        <v>134</v>
      </c>
      <c r="C10730" s="4">
        <v>134</v>
      </c>
      <c r="D10730" s="4">
        <v>640</v>
      </c>
      <c r="E10730" s="4" t="s">
        <v>861</v>
      </c>
      <c r="F10730" s="4" t="s">
        <v>1588</v>
      </c>
      <c r="G10730" s="4" t="s">
        <v>1760</v>
      </c>
      <c r="H10730" s="30">
        <v>1.524390243902439</v>
      </c>
      <c r="I10730" s="4">
        <v>0.32490350398775336</v>
      </c>
      <c r="J10730" s="4"/>
      <c r="K10730" s="4" t="s">
        <v>881</v>
      </c>
      <c r="L10730" s="4">
        <v>3</v>
      </c>
      <c r="M10730" s="4" t="s">
        <v>1904</v>
      </c>
      <c r="N10730" s="4"/>
    </row>
    <row r="10731" spans="1:14" hidden="1" x14ac:dyDescent="0.3">
      <c r="A10731" s="4" t="s">
        <v>603</v>
      </c>
      <c r="B10731" s="4">
        <v>134</v>
      </c>
      <c r="C10731" s="4">
        <v>134</v>
      </c>
      <c r="D10731" s="4">
        <v>640</v>
      </c>
      <c r="E10731" s="4" t="s">
        <v>861</v>
      </c>
      <c r="F10731" s="4" t="s">
        <v>1589</v>
      </c>
      <c r="G10731" s="4" t="s">
        <v>1760</v>
      </c>
      <c r="H10731" s="30">
        <v>3.7604562737642588</v>
      </c>
      <c r="I10731" s="4">
        <v>2.0734261978317163</v>
      </c>
      <c r="J10731" s="4"/>
      <c r="K10731" s="4" t="s">
        <v>881</v>
      </c>
      <c r="L10731" s="4">
        <v>3</v>
      </c>
      <c r="M10731" s="4" t="s">
        <v>1904</v>
      </c>
      <c r="N10731" s="4"/>
    </row>
    <row r="10732" spans="1:14" hidden="1" x14ac:dyDescent="0.3">
      <c r="A10732" s="4" t="s">
        <v>608</v>
      </c>
      <c r="B10732" s="4">
        <v>132</v>
      </c>
      <c r="C10732" s="4">
        <v>132</v>
      </c>
      <c r="D10732" s="4">
        <v>640</v>
      </c>
      <c r="E10732" s="4" t="s">
        <v>861</v>
      </c>
      <c r="F10732" s="4" t="s">
        <v>922</v>
      </c>
      <c r="G10732" s="4" t="s">
        <v>1662</v>
      </c>
      <c r="H10732" s="30">
        <v>1.46</v>
      </c>
      <c r="I10732" s="4"/>
      <c r="J10732" s="4" t="s">
        <v>1574</v>
      </c>
      <c r="K10732" s="4"/>
      <c r="L10732" s="4">
        <v>3</v>
      </c>
      <c r="M10732" s="4" t="s">
        <v>1575</v>
      </c>
      <c r="N10732" s="4" t="s">
        <v>1849</v>
      </c>
    </row>
    <row r="10733" spans="1:14" hidden="1" x14ac:dyDescent="0.3">
      <c r="A10733" s="4" t="s">
        <v>603</v>
      </c>
      <c r="B10733" s="4">
        <v>132</v>
      </c>
      <c r="C10733" s="4">
        <v>132</v>
      </c>
      <c r="D10733" s="4">
        <v>641</v>
      </c>
      <c r="E10733" s="4" t="s">
        <v>861</v>
      </c>
      <c r="F10733" s="4" t="s">
        <v>922</v>
      </c>
      <c r="G10733" s="4" t="s">
        <v>1119</v>
      </c>
      <c r="H10733" s="73">
        <v>2.1939607837584205</v>
      </c>
      <c r="I10733" s="4"/>
      <c r="J10733" s="4" t="s">
        <v>856</v>
      </c>
      <c r="K10733" s="4"/>
      <c r="L10733" s="4">
        <v>3</v>
      </c>
      <c r="M10733" s="4" t="s">
        <v>1770</v>
      </c>
      <c r="N10733" s="4" t="s">
        <v>1849</v>
      </c>
    </row>
    <row r="10734" spans="1:14" hidden="1" x14ac:dyDescent="0.3">
      <c r="A10734" s="4" t="s">
        <v>603</v>
      </c>
      <c r="B10734" s="4">
        <v>134</v>
      </c>
      <c r="C10734" s="4">
        <v>134</v>
      </c>
      <c r="D10734" s="4">
        <v>641</v>
      </c>
      <c r="E10734" s="4" t="s">
        <v>861</v>
      </c>
      <c r="F10734" s="4" t="s">
        <v>922</v>
      </c>
      <c r="G10734" s="4" t="s">
        <v>1119</v>
      </c>
      <c r="H10734" s="30">
        <v>46.247814364305782</v>
      </c>
      <c r="I10734" s="4">
        <v>6.7568848704467506</v>
      </c>
      <c r="J10734" s="4" t="s">
        <v>856</v>
      </c>
      <c r="K10734" s="4" t="s">
        <v>881</v>
      </c>
      <c r="L10734" s="4">
        <v>3</v>
      </c>
      <c r="M10734" s="4" t="s">
        <v>1770</v>
      </c>
      <c r="N10734" s="4"/>
    </row>
    <row r="10735" spans="1:14" hidden="1" x14ac:dyDescent="0.3">
      <c r="A10735" s="4" t="s">
        <v>608</v>
      </c>
      <c r="B10735" s="4">
        <v>132</v>
      </c>
      <c r="C10735" s="4">
        <v>132</v>
      </c>
      <c r="D10735" s="4">
        <v>641</v>
      </c>
      <c r="E10735" s="4" t="s">
        <v>861</v>
      </c>
      <c r="F10735" s="4" t="s">
        <v>922</v>
      </c>
      <c r="G10735" s="4" t="s">
        <v>1573</v>
      </c>
      <c r="H10735" s="30">
        <v>36.270000000000003</v>
      </c>
      <c r="I10735" s="4"/>
      <c r="J10735" s="4" t="s">
        <v>1574</v>
      </c>
      <c r="K10735" s="4"/>
      <c r="L10735" s="4">
        <v>3</v>
      </c>
      <c r="M10735" s="4" t="s">
        <v>1575</v>
      </c>
      <c r="N10735" s="4" t="s">
        <v>1849</v>
      </c>
    </row>
    <row r="10736" spans="1:14" hidden="1" x14ac:dyDescent="0.3">
      <c r="A10736" s="4" t="s">
        <v>608</v>
      </c>
      <c r="B10736" s="4">
        <v>132</v>
      </c>
      <c r="C10736" s="4">
        <v>132</v>
      </c>
      <c r="D10736" s="4">
        <v>641</v>
      </c>
      <c r="E10736" s="4" t="s">
        <v>861</v>
      </c>
      <c r="F10736" s="4" t="s">
        <v>922</v>
      </c>
      <c r="G10736" s="4" t="s">
        <v>1577</v>
      </c>
      <c r="H10736" s="30">
        <v>6.4</v>
      </c>
      <c r="I10736" s="4"/>
      <c r="J10736" s="4" t="s">
        <v>1578</v>
      </c>
      <c r="K10736" s="4"/>
      <c r="L10736" s="4">
        <v>3</v>
      </c>
      <c r="M10736" s="4" t="s">
        <v>1575</v>
      </c>
      <c r="N10736" s="4" t="s">
        <v>1849</v>
      </c>
    </row>
    <row r="10737" spans="1:14" hidden="1" x14ac:dyDescent="0.3">
      <c r="A10737" s="4" t="s">
        <v>608</v>
      </c>
      <c r="B10737" s="4">
        <v>132</v>
      </c>
      <c r="C10737" s="4">
        <v>132</v>
      </c>
      <c r="D10737" s="4">
        <v>641</v>
      </c>
      <c r="E10737" s="4" t="s">
        <v>861</v>
      </c>
      <c r="F10737" s="4" t="s">
        <v>922</v>
      </c>
      <c r="G10737" s="4" t="s">
        <v>1580</v>
      </c>
      <c r="H10737" s="52">
        <v>0.28000000000000003</v>
      </c>
      <c r="I10737" s="4"/>
      <c r="J10737" s="4" t="s">
        <v>1581</v>
      </c>
      <c r="K10737" s="4"/>
      <c r="L10737" s="4">
        <v>3</v>
      </c>
      <c r="M10737" s="4" t="s">
        <v>1575</v>
      </c>
      <c r="N10737" s="4" t="s">
        <v>1849</v>
      </c>
    </row>
    <row r="10738" spans="1:14" hidden="1" x14ac:dyDescent="0.3">
      <c r="A10738" s="4" t="s">
        <v>604</v>
      </c>
      <c r="B10738" s="4">
        <v>134</v>
      </c>
      <c r="C10738" s="4">
        <v>134</v>
      </c>
      <c r="D10738" s="4">
        <v>641</v>
      </c>
      <c r="E10738" s="4" t="s">
        <v>861</v>
      </c>
      <c r="F10738" s="54" t="s">
        <v>922</v>
      </c>
      <c r="G10738" s="23" t="s">
        <v>1591</v>
      </c>
      <c r="H10738" s="30">
        <v>0.29870099999999999</v>
      </c>
      <c r="I10738" s="51">
        <v>4.0259999999999997E-2</v>
      </c>
      <c r="J10738" s="23" t="s">
        <v>1422</v>
      </c>
      <c r="K10738" s="4" t="s">
        <v>881</v>
      </c>
      <c r="L10738" s="51">
        <v>3</v>
      </c>
      <c r="M10738" s="23" t="s">
        <v>1567</v>
      </c>
      <c r="N10738" s="55" t="s">
        <v>1592</v>
      </c>
    </row>
    <row r="10739" spans="1:14" hidden="1" x14ac:dyDescent="0.3">
      <c r="A10739" s="4" t="s">
        <v>608</v>
      </c>
      <c r="B10739" s="4">
        <v>132</v>
      </c>
      <c r="C10739" s="4">
        <v>132</v>
      </c>
      <c r="D10739" s="4">
        <v>641</v>
      </c>
      <c r="E10739" s="4" t="s">
        <v>861</v>
      </c>
      <c r="F10739" s="4" t="s">
        <v>922</v>
      </c>
      <c r="G10739" s="4" t="s">
        <v>1493</v>
      </c>
      <c r="H10739" s="30">
        <v>0.4</v>
      </c>
      <c r="I10739" s="4">
        <v>0.11</v>
      </c>
      <c r="J10739" s="4" t="s">
        <v>1105</v>
      </c>
      <c r="K10739" s="4" t="s">
        <v>998</v>
      </c>
      <c r="L10739" s="4">
        <v>3</v>
      </c>
      <c r="M10739" s="4" t="s">
        <v>1090</v>
      </c>
      <c r="N10739" s="4" t="s">
        <v>1849</v>
      </c>
    </row>
    <row r="10740" spans="1:14" hidden="1" x14ac:dyDescent="0.3">
      <c r="A10740" s="4" t="s">
        <v>608</v>
      </c>
      <c r="B10740" s="4">
        <v>132</v>
      </c>
      <c r="C10740" s="4">
        <v>132</v>
      </c>
      <c r="D10740" s="4">
        <v>641</v>
      </c>
      <c r="E10740" s="4" t="s">
        <v>861</v>
      </c>
      <c r="F10740" s="4" t="s">
        <v>922</v>
      </c>
      <c r="G10740" s="4" t="s">
        <v>2233</v>
      </c>
      <c r="H10740" s="30">
        <v>3.89</v>
      </c>
      <c r="I10740" s="4">
        <v>4.22</v>
      </c>
      <c r="J10740" s="4" t="s">
        <v>1583</v>
      </c>
      <c r="K10740" s="4" t="s">
        <v>881</v>
      </c>
      <c r="L10740" s="4">
        <v>3</v>
      </c>
      <c r="M10740" s="4" t="s">
        <v>1575</v>
      </c>
      <c r="N10740" s="4" t="s">
        <v>1849</v>
      </c>
    </row>
    <row r="10741" spans="1:14" hidden="1" x14ac:dyDescent="0.3">
      <c r="A10741" s="4" t="s">
        <v>608</v>
      </c>
      <c r="B10741" s="4">
        <v>132</v>
      </c>
      <c r="C10741" s="4">
        <v>132</v>
      </c>
      <c r="D10741" s="4">
        <v>641</v>
      </c>
      <c r="E10741" s="4" t="s">
        <v>861</v>
      </c>
      <c r="F10741" s="4" t="s">
        <v>922</v>
      </c>
      <c r="G10741" s="4" t="s">
        <v>1775</v>
      </c>
      <c r="H10741" s="30">
        <v>1.255020080321285E-2</v>
      </c>
      <c r="I10741" s="4"/>
      <c r="J10741" s="4" t="s">
        <v>1773</v>
      </c>
      <c r="K10741" s="4"/>
      <c r="L10741" s="4">
        <v>3</v>
      </c>
      <c r="M10741" s="4" t="s">
        <v>1774</v>
      </c>
      <c r="N10741" s="4" t="s">
        <v>1849</v>
      </c>
    </row>
    <row r="10742" spans="1:14" hidden="1" x14ac:dyDescent="0.3">
      <c r="A10742" s="4" t="s">
        <v>608</v>
      </c>
      <c r="B10742" s="4">
        <v>132</v>
      </c>
      <c r="C10742" s="4">
        <v>132</v>
      </c>
      <c r="D10742" s="4">
        <v>641</v>
      </c>
      <c r="E10742" s="4" t="s">
        <v>861</v>
      </c>
      <c r="F10742" s="4" t="s">
        <v>922</v>
      </c>
      <c r="G10742" s="4" t="s">
        <v>1129</v>
      </c>
      <c r="H10742" s="30">
        <v>0.45322279515376973</v>
      </c>
      <c r="I10742" s="9">
        <v>0.18128911806150791</v>
      </c>
      <c r="J10742" s="4" t="s">
        <v>1494</v>
      </c>
      <c r="K10742" s="4" t="s">
        <v>998</v>
      </c>
      <c r="L10742" s="4">
        <v>3</v>
      </c>
      <c r="M10742" s="4" t="s">
        <v>1090</v>
      </c>
      <c r="N10742" s="4" t="s">
        <v>1849</v>
      </c>
    </row>
    <row r="10743" spans="1:14" hidden="1" x14ac:dyDescent="0.3">
      <c r="A10743" s="4" t="s">
        <v>608</v>
      </c>
      <c r="B10743" s="4">
        <v>132</v>
      </c>
      <c r="C10743" s="4">
        <v>132</v>
      </c>
      <c r="D10743" s="4">
        <v>641</v>
      </c>
      <c r="E10743" s="4" t="s">
        <v>861</v>
      </c>
      <c r="F10743" s="4" t="s">
        <v>922</v>
      </c>
      <c r="G10743" s="4" t="s">
        <v>853</v>
      </c>
      <c r="H10743" s="30">
        <v>0.39</v>
      </c>
      <c r="I10743" s="4">
        <v>0.05</v>
      </c>
      <c r="J10743" s="4" t="s">
        <v>1316</v>
      </c>
      <c r="K10743" s="4" t="s">
        <v>998</v>
      </c>
      <c r="L10743" s="4">
        <v>3</v>
      </c>
      <c r="M10743" s="4" t="s">
        <v>1579</v>
      </c>
      <c r="N10743" s="4" t="s">
        <v>1849</v>
      </c>
    </row>
    <row r="10744" spans="1:14" hidden="1" x14ac:dyDescent="0.3">
      <c r="A10744" s="4" t="s">
        <v>604</v>
      </c>
      <c r="B10744" s="4">
        <v>134</v>
      </c>
      <c r="C10744" s="4">
        <v>134</v>
      </c>
      <c r="D10744" s="4">
        <v>641</v>
      </c>
      <c r="E10744" s="4" t="s">
        <v>861</v>
      </c>
      <c r="F10744" s="4" t="s">
        <v>904</v>
      </c>
      <c r="G10744" s="4" t="s">
        <v>853</v>
      </c>
      <c r="H10744" s="30">
        <v>2.34</v>
      </c>
      <c r="I10744" s="4">
        <v>0.18</v>
      </c>
      <c r="J10744" s="4" t="s">
        <v>1566</v>
      </c>
      <c r="K10744" s="4" t="s">
        <v>998</v>
      </c>
      <c r="L10744" s="4">
        <v>3</v>
      </c>
      <c r="M10744" s="4" t="s">
        <v>1101</v>
      </c>
      <c r="N10744" s="4"/>
    </row>
    <row r="10745" spans="1:14" hidden="1" x14ac:dyDescent="0.3">
      <c r="A10745" s="4" t="s">
        <v>604</v>
      </c>
      <c r="B10745" s="4">
        <v>134</v>
      </c>
      <c r="C10745" s="4">
        <v>134</v>
      </c>
      <c r="D10745" s="4">
        <v>641</v>
      </c>
      <c r="E10745" s="4" t="s">
        <v>861</v>
      </c>
      <c r="F10745" s="4" t="s">
        <v>1587</v>
      </c>
      <c r="G10745" s="4" t="s">
        <v>853</v>
      </c>
      <c r="H10745" s="30">
        <v>1.3</v>
      </c>
      <c r="I10745" s="4">
        <v>0.45</v>
      </c>
      <c r="J10745" s="4" t="s">
        <v>1566</v>
      </c>
      <c r="K10745" s="4" t="s">
        <v>998</v>
      </c>
      <c r="L10745" s="4">
        <v>3</v>
      </c>
      <c r="M10745" s="4" t="s">
        <v>1101</v>
      </c>
      <c r="N10745" s="4"/>
    </row>
    <row r="10746" spans="1:14" hidden="1" x14ac:dyDescent="0.3">
      <c r="A10746" s="4" t="s">
        <v>604</v>
      </c>
      <c r="B10746" s="4">
        <v>134</v>
      </c>
      <c r="C10746" s="4">
        <v>134</v>
      </c>
      <c r="D10746" s="4">
        <v>641</v>
      </c>
      <c r="E10746" s="4" t="s">
        <v>861</v>
      </c>
      <c r="F10746" s="4" t="s">
        <v>1588</v>
      </c>
      <c r="G10746" s="4" t="s">
        <v>853</v>
      </c>
      <c r="H10746" s="30">
        <v>0.46</v>
      </c>
      <c r="I10746" s="4">
        <v>0.11</v>
      </c>
      <c r="J10746" s="4" t="s">
        <v>1566</v>
      </c>
      <c r="K10746" s="4" t="s">
        <v>998</v>
      </c>
      <c r="L10746" s="4">
        <v>3</v>
      </c>
      <c r="M10746" s="4" t="s">
        <v>1101</v>
      </c>
      <c r="N10746" s="4"/>
    </row>
    <row r="10747" spans="1:14" hidden="1" x14ac:dyDescent="0.3">
      <c r="A10747" s="4" t="s">
        <v>604</v>
      </c>
      <c r="B10747" s="4">
        <v>134</v>
      </c>
      <c r="C10747" s="4">
        <v>134</v>
      </c>
      <c r="D10747" s="4">
        <v>641</v>
      </c>
      <c r="E10747" s="4" t="s">
        <v>861</v>
      </c>
      <c r="F10747" s="4" t="s">
        <v>1589</v>
      </c>
      <c r="G10747" s="4" t="s">
        <v>853</v>
      </c>
      <c r="H10747" s="30">
        <v>0.49</v>
      </c>
      <c r="I10747" s="4">
        <v>0.08</v>
      </c>
      <c r="J10747" s="4" t="s">
        <v>1566</v>
      </c>
      <c r="K10747" s="4" t="s">
        <v>998</v>
      </c>
      <c r="L10747" s="4">
        <v>3</v>
      </c>
      <c r="M10747" s="4" t="s">
        <v>1101</v>
      </c>
      <c r="N10747" s="4"/>
    </row>
    <row r="10748" spans="1:14" hidden="1" x14ac:dyDescent="0.3">
      <c r="A10748" s="4" t="s">
        <v>604</v>
      </c>
      <c r="B10748" s="4">
        <v>134</v>
      </c>
      <c r="C10748" s="4">
        <v>134</v>
      </c>
      <c r="D10748" s="4">
        <v>641</v>
      </c>
      <c r="E10748" s="4" t="s">
        <v>861</v>
      </c>
      <c r="F10748" s="4" t="s">
        <v>922</v>
      </c>
      <c r="G10748" s="4" t="s">
        <v>1593</v>
      </c>
      <c r="H10748" s="30">
        <v>0.43185800000000002</v>
      </c>
      <c r="I10748" s="4">
        <v>4.9557999999999998E-2</v>
      </c>
      <c r="J10748" s="4" t="s">
        <v>1422</v>
      </c>
      <c r="K10748" s="4" t="s">
        <v>998</v>
      </c>
      <c r="L10748" s="4">
        <v>3</v>
      </c>
      <c r="M10748" s="4" t="s">
        <v>1191</v>
      </c>
      <c r="N10748" s="4"/>
    </row>
    <row r="10749" spans="1:14" hidden="1" x14ac:dyDescent="0.3">
      <c r="A10749" s="4" t="s">
        <v>604</v>
      </c>
      <c r="B10749" s="4">
        <v>134</v>
      </c>
      <c r="C10749" s="4">
        <v>134</v>
      </c>
      <c r="D10749" s="4">
        <v>641</v>
      </c>
      <c r="E10749" s="4" t="s">
        <v>861</v>
      </c>
      <c r="F10749" s="4" t="s">
        <v>922</v>
      </c>
      <c r="G10749" s="4" t="s">
        <v>1594</v>
      </c>
      <c r="H10749" s="30">
        <v>0.26666699999999999</v>
      </c>
      <c r="I10749" s="4">
        <v>2.7585999999999999E-2</v>
      </c>
      <c r="J10749" s="4" t="s">
        <v>1422</v>
      </c>
      <c r="K10749" s="4" t="s">
        <v>998</v>
      </c>
      <c r="L10749" s="4">
        <v>3</v>
      </c>
      <c r="M10749" s="4" t="s">
        <v>1191</v>
      </c>
      <c r="N10749" s="4"/>
    </row>
    <row r="10750" spans="1:14" hidden="1" x14ac:dyDescent="0.3">
      <c r="A10750" s="4" t="s">
        <v>608</v>
      </c>
      <c r="B10750" s="4">
        <v>132</v>
      </c>
      <c r="C10750" s="4">
        <v>132</v>
      </c>
      <c r="D10750" s="4">
        <v>641</v>
      </c>
      <c r="E10750" s="4" t="s">
        <v>861</v>
      </c>
      <c r="F10750" s="4" t="s">
        <v>922</v>
      </c>
      <c r="G10750" s="4" t="s">
        <v>1127</v>
      </c>
      <c r="H10750" s="30">
        <v>6.3681128075619028E-2</v>
      </c>
      <c r="I10750" s="4">
        <v>4.7760846056714268E-2</v>
      </c>
      <c r="J10750" s="4" t="s">
        <v>1494</v>
      </c>
      <c r="K10750" s="4" t="s">
        <v>998</v>
      </c>
      <c r="L10750" s="4">
        <v>3</v>
      </c>
      <c r="M10750" s="4" t="s">
        <v>1582</v>
      </c>
      <c r="N10750" s="4" t="s">
        <v>1849</v>
      </c>
    </row>
    <row r="10751" spans="1:14" hidden="1" x14ac:dyDescent="0.3">
      <c r="A10751" s="4" t="s">
        <v>603</v>
      </c>
      <c r="B10751" s="4">
        <v>132</v>
      </c>
      <c r="C10751" s="4">
        <v>132</v>
      </c>
      <c r="D10751" s="4">
        <v>641</v>
      </c>
      <c r="E10751" s="4" t="s">
        <v>861</v>
      </c>
      <c r="F10751" s="4" t="s">
        <v>922</v>
      </c>
      <c r="G10751" s="4" t="s">
        <v>1491</v>
      </c>
      <c r="H10751" s="30">
        <v>7.41</v>
      </c>
      <c r="I10751" s="4"/>
      <c r="J10751" s="4" t="s">
        <v>1773</v>
      </c>
      <c r="K10751" s="4"/>
      <c r="L10751" s="4">
        <v>3</v>
      </c>
      <c r="M10751" s="4" t="s">
        <v>1774</v>
      </c>
      <c r="N10751" s="4" t="s">
        <v>1849</v>
      </c>
    </row>
    <row r="10752" spans="1:14" hidden="1" x14ac:dyDescent="0.3">
      <c r="A10752" s="4" t="s">
        <v>608</v>
      </c>
      <c r="B10752" s="4">
        <v>132</v>
      </c>
      <c r="C10752" s="4">
        <v>132</v>
      </c>
      <c r="D10752" s="4">
        <v>641</v>
      </c>
      <c r="E10752" s="4" t="s">
        <v>861</v>
      </c>
      <c r="F10752" s="4" t="s">
        <v>922</v>
      </c>
      <c r="G10752" s="4" t="s">
        <v>1557</v>
      </c>
      <c r="H10752" s="30">
        <v>1.28</v>
      </c>
      <c r="I10752" s="4">
        <v>0.16</v>
      </c>
      <c r="J10752" s="4" t="s">
        <v>1316</v>
      </c>
      <c r="K10752" s="4" t="s">
        <v>881</v>
      </c>
      <c r="L10752" s="4">
        <v>3</v>
      </c>
      <c r="M10752" s="4" t="s">
        <v>1579</v>
      </c>
      <c r="N10752" s="4" t="s">
        <v>1849</v>
      </c>
    </row>
    <row r="10753" spans="1:15" hidden="1" x14ac:dyDescent="0.3">
      <c r="A10753" s="4" t="s">
        <v>604</v>
      </c>
      <c r="B10753" s="4">
        <v>134</v>
      </c>
      <c r="C10753" s="4">
        <v>134</v>
      </c>
      <c r="D10753" s="4">
        <v>641</v>
      </c>
      <c r="E10753" s="4" t="s">
        <v>861</v>
      </c>
      <c r="F10753" s="4" t="s">
        <v>904</v>
      </c>
      <c r="G10753" s="4" t="s">
        <v>1557</v>
      </c>
      <c r="H10753" s="4">
        <v>4.28</v>
      </c>
      <c r="I10753" s="4">
        <v>0.49</v>
      </c>
      <c r="J10753" s="4" t="s">
        <v>1566</v>
      </c>
      <c r="K10753" s="4" t="s">
        <v>881</v>
      </c>
      <c r="L10753" s="4">
        <v>3</v>
      </c>
      <c r="M10753" s="4" t="s">
        <v>1101</v>
      </c>
      <c r="N10753" s="4"/>
    </row>
    <row r="10754" spans="1:15" hidden="1" x14ac:dyDescent="0.3">
      <c r="A10754" s="4" t="s">
        <v>604</v>
      </c>
      <c r="B10754" s="4">
        <v>134</v>
      </c>
      <c r="C10754" s="4">
        <v>134</v>
      </c>
      <c r="D10754" s="4">
        <v>641</v>
      </c>
      <c r="E10754" s="4" t="s">
        <v>861</v>
      </c>
      <c r="F10754" s="4" t="s">
        <v>1587</v>
      </c>
      <c r="G10754" s="4" t="s">
        <v>1557</v>
      </c>
      <c r="H10754" s="4">
        <v>3.49</v>
      </c>
      <c r="I10754" s="4">
        <v>0.38</v>
      </c>
      <c r="J10754" s="4" t="s">
        <v>1566</v>
      </c>
      <c r="K10754" s="4" t="s">
        <v>881</v>
      </c>
      <c r="L10754" s="4">
        <v>3</v>
      </c>
      <c r="M10754" s="4" t="s">
        <v>1101</v>
      </c>
      <c r="N10754" s="4"/>
    </row>
    <row r="10755" spans="1:15" hidden="1" x14ac:dyDescent="0.3">
      <c r="A10755" s="4" t="s">
        <v>604</v>
      </c>
      <c r="B10755" s="4">
        <v>134</v>
      </c>
      <c r="C10755" s="4">
        <v>134</v>
      </c>
      <c r="D10755" s="4">
        <v>641</v>
      </c>
      <c r="E10755" s="4" t="s">
        <v>861</v>
      </c>
      <c r="F10755" s="4" t="s">
        <v>1588</v>
      </c>
      <c r="G10755" s="4" t="s">
        <v>1557</v>
      </c>
      <c r="H10755" s="4">
        <v>1.98</v>
      </c>
      <c r="I10755" s="4">
        <v>0.68</v>
      </c>
      <c r="J10755" s="4" t="s">
        <v>1566</v>
      </c>
      <c r="K10755" s="4" t="s">
        <v>881</v>
      </c>
      <c r="L10755" s="4">
        <v>3</v>
      </c>
      <c r="M10755" s="4" t="s">
        <v>1101</v>
      </c>
      <c r="N10755" s="4"/>
    </row>
    <row r="10756" spans="1:15" hidden="1" x14ac:dyDescent="0.3">
      <c r="A10756" s="4" t="s">
        <v>604</v>
      </c>
      <c r="B10756" s="4">
        <v>134</v>
      </c>
      <c r="C10756" s="4">
        <v>134</v>
      </c>
      <c r="D10756" s="4">
        <v>641</v>
      </c>
      <c r="E10756" s="4" t="s">
        <v>861</v>
      </c>
      <c r="F10756" s="4" t="s">
        <v>1589</v>
      </c>
      <c r="G10756" s="4" t="s">
        <v>1557</v>
      </c>
      <c r="H10756" s="4">
        <v>2.08</v>
      </c>
      <c r="I10756" s="4">
        <v>0.22</v>
      </c>
      <c r="J10756" s="4" t="s">
        <v>1566</v>
      </c>
      <c r="K10756" s="4" t="s">
        <v>881</v>
      </c>
      <c r="L10756" s="4">
        <v>3</v>
      </c>
      <c r="M10756" s="4" t="s">
        <v>1101</v>
      </c>
      <c r="N10756" s="4"/>
    </row>
    <row r="10757" spans="1:15" hidden="1" x14ac:dyDescent="0.3">
      <c r="A10757" s="4" t="s">
        <v>603</v>
      </c>
      <c r="B10757" s="4">
        <v>132</v>
      </c>
      <c r="C10757" s="4">
        <v>132</v>
      </c>
      <c r="D10757" s="4">
        <v>641</v>
      </c>
      <c r="E10757" s="4" t="s">
        <v>861</v>
      </c>
      <c r="F10757" s="4" t="s">
        <v>922</v>
      </c>
      <c r="G10757" s="4" t="s">
        <v>1131</v>
      </c>
      <c r="H10757" s="30">
        <v>17.5</v>
      </c>
      <c r="I10757" s="4">
        <v>4.3685237781200188</v>
      </c>
      <c r="J10757" s="4" t="s">
        <v>1316</v>
      </c>
      <c r="K10757" s="4" t="s">
        <v>881</v>
      </c>
      <c r="L10757" s="4">
        <v>3</v>
      </c>
      <c r="M10757" s="4" t="s">
        <v>1579</v>
      </c>
      <c r="N10757" s="4" t="s">
        <v>1849</v>
      </c>
    </row>
    <row r="10758" spans="1:15" hidden="1" x14ac:dyDescent="0.3">
      <c r="A10758" s="4" t="s">
        <v>603</v>
      </c>
      <c r="B10758" s="4">
        <v>134</v>
      </c>
      <c r="C10758" s="4">
        <v>134</v>
      </c>
      <c r="D10758" s="4">
        <v>641</v>
      </c>
      <c r="E10758" s="4" t="s">
        <v>861</v>
      </c>
      <c r="F10758" s="4" t="s">
        <v>904</v>
      </c>
      <c r="G10758" s="4" t="s">
        <v>1131</v>
      </c>
      <c r="H10758" s="30">
        <v>6.62</v>
      </c>
      <c r="I10758" s="4">
        <v>0.52201532544552742</v>
      </c>
      <c r="J10758" s="4" t="s">
        <v>1566</v>
      </c>
      <c r="K10758" s="4" t="s">
        <v>881</v>
      </c>
      <c r="L10758" s="4">
        <v>3</v>
      </c>
      <c r="M10758" s="4" t="s">
        <v>1789</v>
      </c>
      <c r="N10758" s="4"/>
    </row>
    <row r="10759" spans="1:15" hidden="1" x14ac:dyDescent="0.3">
      <c r="A10759" s="4" t="s">
        <v>603</v>
      </c>
      <c r="B10759" s="4">
        <v>134</v>
      </c>
      <c r="C10759" s="4">
        <v>134</v>
      </c>
      <c r="D10759" s="4">
        <v>641</v>
      </c>
      <c r="E10759" s="4" t="s">
        <v>861</v>
      </c>
      <c r="F10759" s="4" t="s">
        <v>1587</v>
      </c>
      <c r="G10759" s="4" t="s">
        <v>1131</v>
      </c>
      <c r="H10759" s="30">
        <v>4.79</v>
      </c>
      <c r="I10759" s="4">
        <v>0.58898217290508881</v>
      </c>
      <c r="J10759" s="4" t="s">
        <v>1566</v>
      </c>
      <c r="K10759" s="4" t="s">
        <v>881</v>
      </c>
      <c r="L10759" s="4">
        <v>3</v>
      </c>
      <c r="M10759" s="4" t="s">
        <v>1789</v>
      </c>
      <c r="N10759" s="4"/>
    </row>
    <row r="10760" spans="1:15" hidden="1" x14ac:dyDescent="0.3">
      <c r="A10760" s="4" t="s">
        <v>603</v>
      </c>
      <c r="B10760" s="4">
        <v>134</v>
      </c>
      <c r="C10760" s="4">
        <v>134</v>
      </c>
      <c r="D10760" s="4">
        <v>641</v>
      </c>
      <c r="E10760" s="4" t="s">
        <v>861</v>
      </c>
      <c r="F10760" s="4" t="s">
        <v>1588</v>
      </c>
      <c r="G10760" s="4" t="s">
        <v>1131</v>
      </c>
      <c r="H10760" s="30">
        <v>2.44</v>
      </c>
      <c r="I10760" s="4">
        <v>0.68883960397178101</v>
      </c>
      <c r="J10760" s="4" t="s">
        <v>1566</v>
      </c>
      <c r="K10760" s="4" t="s">
        <v>881</v>
      </c>
      <c r="L10760" s="4">
        <v>3</v>
      </c>
      <c r="M10760" s="4" t="s">
        <v>1789</v>
      </c>
      <c r="N10760" s="4"/>
    </row>
    <row r="10761" spans="1:15" hidden="1" x14ac:dyDescent="0.3">
      <c r="A10761" s="4" t="s">
        <v>603</v>
      </c>
      <c r="B10761" s="4">
        <v>134</v>
      </c>
      <c r="C10761" s="4">
        <v>134</v>
      </c>
      <c r="D10761" s="4">
        <v>641</v>
      </c>
      <c r="E10761" s="4" t="s">
        <v>861</v>
      </c>
      <c r="F10761" s="4" t="s">
        <v>1589</v>
      </c>
      <c r="G10761" s="4" t="s">
        <v>1131</v>
      </c>
      <c r="H10761" s="30">
        <v>2.5700000000000003</v>
      </c>
      <c r="I10761" s="4">
        <v>0.2340939982143925</v>
      </c>
      <c r="J10761" s="4" t="s">
        <v>1566</v>
      </c>
      <c r="K10761" s="4" t="s">
        <v>881</v>
      </c>
      <c r="L10761" s="4">
        <v>3</v>
      </c>
      <c r="M10761" s="4" t="s">
        <v>1789</v>
      </c>
      <c r="N10761" s="4"/>
    </row>
    <row r="10762" spans="1:15" hidden="1" x14ac:dyDescent="0.3">
      <c r="A10762" s="4" t="s">
        <v>604</v>
      </c>
      <c r="B10762" s="4">
        <v>134</v>
      </c>
      <c r="C10762" s="4">
        <v>134</v>
      </c>
      <c r="D10762" s="4">
        <v>641</v>
      </c>
      <c r="E10762" s="4" t="s">
        <v>861</v>
      </c>
      <c r="F10762" s="4" t="s">
        <v>922</v>
      </c>
      <c r="G10762" s="4" t="s">
        <v>1352</v>
      </c>
      <c r="H10762" s="30">
        <v>0.61</v>
      </c>
      <c r="I10762" s="4">
        <v>0.12</v>
      </c>
      <c r="J10762" s="4"/>
      <c r="K10762" s="4" t="s">
        <v>881</v>
      </c>
      <c r="L10762" s="4">
        <v>3</v>
      </c>
      <c r="M10762" s="4" t="s">
        <v>1100</v>
      </c>
      <c r="N10762" s="4"/>
    </row>
    <row r="10763" spans="1:15" s="67" customFormat="1" hidden="1" x14ac:dyDescent="0.3">
      <c r="A10763" s="4" t="s">
        <v>603</v>
      </c>
      <c r="B10763" s="4">
        <v>132</v>
      </c>
      <c r="C10763" s="4">
        <v>132</v>
      </c>
      <c r="D10763" s="4">
        <v>641</v>
      </c>
      <c r="E10763" s="4" t="s">
        <v>861</v>
      </c>
      <c r="F10763" s="4" t="s">
        <v>922</v>
      </c>
      <c r="G10763" s="4" t="s">
        <v>2236</v>
      </c>
      <c r="H10763" s="30">
        <v>0.35842293906810035</v>
      </c>
      <c r="I10763" s="4"/>
      <c r="J10763" s="4" t="s">
        <v>1773</v>
      </c>
      <c r="K10763" s="4"/>
      <c r="L10763" s="4">
        <v>3</v>
      </c>
      <c r="M10763" s="4" t="s">
        <v>1774</v>
      </c>
      <c r="N10763" s="4" t="s">
        <v>1849</v>
      </c>
      <c r="O10763"/>
    </row>
    <row r="10764" spans="1:15" s="67" customFormat="1" hidden="1" x14ac:dyDescent="0.3">
      <c r="A10764" s="4" t="s">
        <v>608</v>
      </c>
      <c r="B10764" s="4">
        <v>132</v>
      </c>
      <c r="C10764" s="4">
        <v>132</v>
      </c>
      <c r="D10764" s="4">
        <v>641</v>
      </c>
      <c r="E10764" s="4" t="s">
        <v>861</v>
      </c>
      <c r="F10764" s="4" t="s">
        <v>922</v>
      </c>
      <c r="G10764" s="4" t="s">
        <v>1124</v>
      </c>
      <c r="H10764" s="30">
        <v>0.34557155830060765</v>
      </c>
      <c r="I10764" s="4">
        <v>0.16933006356729774</v>
      </c>
      <c r="J10764" s="4" t="s">
        <v>1494</v>
      </c>
      <c r="K10764" s="4" t="s">
        <v>881</v>
      </c>
      <c r="L10764" s="4">
        <v>3</v>
      </c>
      <c r="M10764" s="4" t="s">
        <v>1090</v>
      </c>
      <c r="N10764" s="4" t="s">
        <v>1849</v>
      </c>
      <c r="O10764"/>
    </row>
    <row r="10765" spans="1:15" s="67" customFormat="1" hidden="1" x14ac:dyDescent="0.3">
      <c r="A10765" s="4" t="s">
        <v>608</v>
      </c>
      <c r="B10765" s="4">
        <v>132</v>
      </c>
      <c r="C10765" s="4">
        <v>132</v>
      </c>
      <c r="D10765" s="4">
        <v>641</v>
      </c>
      <c r="E10765" s="4" t="s">
        <v>861</v>
      </c>
      <c r="F10765" s="4" t="s">
        <v>922</v>
      </c>
      <c r="G10765" s="4" t="s">
        <v>1586</v>
      </c>
      <c r="H10765" s="30">
        <v>450</v>
      </c>
      <c r="I10765" s="4"/>
      <c r="J10765" s="4" t="s">
        <v>936</v>
      </c>
      <c r="K10765" s="4"/>
      <c r="L10765" s="4">
        <v>3</v>
      </c>
      <c r="M10765" s="4" t="s">
        <v>1579</v>
      </c>
      <c r="N10765" s="4" t="s">
        <v>1849</v>
      </c>
      <c r="O10765"/>
    </row>
    <row r="10766" spans="1:15" s="67" customFormat="1" hidden="1" x14ac:dyDescent="0.3">
      <c r="A10766" s="4" t="s">
        <v>608</v>
      </c>
      <c r="B10766" s="4">
        <v>132</v>
      </c>
      <c r="C10766" s="4">
        <v>132</v>
      </c>
      <c r="D10766" s="4">
        <v>641</v>
      </c>
      <c r="E10766" s="4" t="s">
        <v>861</v>
      </c>
      <c r="F10766" s="4" t="s">
        <v>922</v>
      </c>
      <c r="G10766" s="4" t="s">
        <v>967</v>
      </c>
      <c r="H10766" s="30">
        <v>0.05</v>
      </c>
      <c r="I10766" s="4">
        <v>0.01</v>
      </c>
      <c r="J10766" s="4" t="s">
        <v>856</v>
      </c>
      <c r="K10766" s="4" t="s">
        <v>881</v>
      </c>
      <c r="L10766" s="4">
        <v>3</v>
      </c>
      <c r="M10766" s="4" t="s">
        <v>1579</v>
      </c>
      <c r="N10766" s="4" t="s">
        <v>1849</v>
      </c>
      <c r="O10766"/>
    </row>
    <row r="10767" spans="1:15" s="67" customFormat="1" hidden="1" x14ac:dyDescent="0.3">
      <c r="A10767" s="4" t="s">
        <v>604</v>
      </c>
      <c r="B10767" s="4">
        <v>134</v>
      </c>
      <c r="C10767" s="4">
        <v>134</v>
      </c>
      <c r="D10767" s="4">
        <v>641</v>
      </c>
      <c r="E10767" s="4" t="s">
        <v>861</v>
      </c>
      <c r="F10767" s="4" t="s">
        <v>904</v>
      </c>
      <c r="G10767" s="4" t="s">
        <v>967</v>
      </c>
      <c r="H10767" s="30">
        <v>1.1399999999999999</v>
      </c>
      <c r="I10767" s="4">
        <v>0.1</v>
      </c>
      <c r="J10767" s="4" t="s">
        <v>1590</v>
      </c>
      <c r="K10767" s="4" t="s">
        <v>881</v>
      </c>
      <c r="L10767" s="4">
        <v>3</v>
      </c>
      <c r="M10767" s="4" t="s">
        <v>1101</v>
      </c>
      <c r="N10767" s="4"/>
      <c r="O10767"/>
    </row>
    <row r="10768" spans="1:15" s="67" customFormat="1" hidden="1" x14ac:dyDescent="0.3">
      <c r="A10768" s="4" t="s">
        <v>604</v>
      </c>
      <c r="B10768" s="4">
        <v>134</v>
      </c>
      <c r="C10768" s="4">
        <v>134</v>
      </c>
      <c r="D10768" s="4">
        <v>641</v>
      </c>
      <c r="E10768" s="4" t="s">
        <v>861</v>
      </c>
      <c r="F10768" s="4" t="s">
        <v>1587</v>
      </c>
      <c r="G10768" s="4" t="s">
        <v>967</v>
      </c>
      <c r="H10768" s="30">
        <v>1.1299999999999999</v>
      </c>
      <c r="I10768" s="4">
        <v>0.06</v>
      </c>
      <c r="J10768" s="4" t="s">
        <v>1590</v>
      </c>
      <c r="K10768" s="4" t="s">
        <v>881</v>
      </c>
      <c r="L10768" s="4">
        <v>3</v>
      </c>
      <c r="M10768" s="4" t="s">
        <v>1101</v>
      </c>
      <c r="N10768" s="4"/>
      <c r="O10768"/>
    </row>
    <row r="10769" spans="1:15" s="67" customFormat="1" hidden="1" x14ac:dyDescent="0.3">
      <c r="A10769" s="4" t="s">
        <v>604</v>
      </c>
      <c r="B10769" s="4">
        <v>134</v>
      </c>
      <c r="C10769" s="4">
        <v>134</v>
      </c>
      <c r="D10769" s="4">
        <v>641</v>
      </c>
      <c r="E10769" s="4" t="s">
        <v>861</v>
      </c>
      <c r="F10769" s="4" t="s">
        <v>1588</v>
      </c>
      <c r="G10769" s="4" t="s">
        <v>967</v>
      </c>
      <c r="H10769" s="30">
        <v>1.04</v>
      </c>
      <c r="I10769" s="4">
        <v>7.0000000000000007E-2</v>
      </c>
      <c r="J10769" s="4" t="s">
        <v>1590</v>
      </c>
      <c r="K10769" s="4" t="s">
        <v>881</v>
      </c>
      <c r="L10769" s="4">
        <v>3</v>
      </c>
      <c r="M10769" s="4" t="s">
        <v>1101</v>
      </c>
      <c r="N10769" s="4"/>
      <c r="O10769"/>
    </row>
    <row r="10770" spans="1:15" s="67" customFormat="1" hidden="1" x14ac:dyDescent="0.3">
      <c r="A10770" s="4" t="s">
        <v>604</v>
      </c>
      <c r="B10770" s="4">
        <v>134</v>
      </c>
      <c r="C10770" s="4">
        <v>134</v>
      </c>
      <c r="D10770" s="4">
        <v>641</v>
      </c>
      <c r="E10770" s="4" t="s">
        <v>861</v>
      </c>
      <c r="F10770" s="4" t="s">
        <v>1589</v>
      </c>
      <c r="G10770" s="4" t="s">
        <v>967</v>
      </c>
      <c r="H10770" s="30">
        <v>1.01</v>
      </c>
      <c r="I10770" s="4">
        <v>0.11</v>
      </c>
      <c r="J10770" s="4" t="s">
        <v>1590</v>
      </c>
      <c r="K10770" s="4" t="s">
        <v>881</v>
      </c>
      <c r="L10770" s="4">
        <v>3</v>
      </c>
      <c r="M10770" s="4" t="s">
        <v>1101</v>
      </c>
      <c r="N10770" s="4"/>
      <c r="O10770"/>
    </row>
    <row r="10771" spans="1:15" s="67" customFormat="1" hidden="1" x14ac:dyDescent="0.3">
      <c r="A10771" s="4" t="s">
        <v>608</v>
      </c>
      <c r="B10771" s="4">
        <v>132</v>
      </c>
      <c r="C10771" s="4">
        <v>132</v>
      </c>
      <c r="D10771" s="4">
        <v>641</v>
      </c>
      <c r="E10771" s="4" t="s">
        <v>861</v>
      </c>
      <c r="F10771" s="12" t="s">
        <v>922</v>
      </c>
      <c r="G10771" s="4" t="s">
        <v>1759</v>
      </c>
      <c r="H10771" s="30">
        <v>0.28999999999999998</v>
      </c>
      <c r="I10771" s="4">
        <v>0.11</v>
      </c>
      <c r="J10771" s="4" t="s">
        <v>856</v>
      </c>
      <c r="K10771" s="4" t="s">
        <v>881</v>
      </c>
      <c r="L10771" s="4">
        <v>3</v>
      </c>
      <c r="M10771" s="4" t="s">
        <v>1579</v>
      </c>
      <c r="N10771" s="4" t="s">
        <v>1849</v>
      </c>
      <c r="O10771"/>
    </row>
    <row r="10772" spans="1:15" s="67" customFormat="1" hidden="1" x14ac:dyDescent="0.3">
      <c r="A10772" s="4" t="s">
        <v>604</v>
      </c>
      <c r="B10772" s="4">
        <v>134</v>
      </c>
      <c r="C10772" s="4">
        <v>134</v>
      </c>
      <c r="D10772" s="4">
        <v>641</v>
      </c>
      <c r="E10772" s="4" t="s">
        <v>861</v>
      </c>
      <c r="F10772" s="12" t="s">
        <v>904</v>
      </c>
      <c r="G10772" s="4" t="s">
        <v>1759</v>
      </c>
      <c r="H10772" s="30">
        <v>8.3800000000000008</v>
      </c>
      <c r="I10772" s="4">
        <v>0.38</v>
      </c>
      <c r="J10772" s="4" t="s">
        <v>1125</v>
      </c>
      <c r="K10772" s="4" t="s">
        <v>881</v>
      </c>
      <c r="L10772" s="4">
        <v>3</v>
      </c>
      <c r="M10772" s="4" t="s">
        <v>1101</v>
      </c>
      <c r="N10772" s="4"/>
      <c r="O10772"/>
    </row>
    <row r="10773" spans="1:15" s="67" customFormat="1" hidden="1" x14ac:dyDescent="0.3">
      <c r="A10773" s="4" t="s">
        <v>604</v>
      </c>
      <c r="B10773" s="4">
        <v>134</v>
      </c>
      <c r="C10773" s="4">
        <v>134</v>
      </c>
      <c r="D10773" s="4">
        <v>641</v>
      </c>
      <c r="E10773" s="4" t="s">
        <v>861</v>
      </c>
      <c r="F10773" s="12" t="s">
        <v>1587</v>
      </c>
      <c r="G10773" s="4" t="s">
        <v>1759</v>
      </c>
      <c r="H10773" s="30">
        <v>8.18</v>
      </c>
      <c r="I10773" s="4">
        <v>0.2</v>
      </c>
      <c r="J10773" s="4" t="s">
        <v>1125</v>
      </c>
      <c r="K10773" s="4" t="s">
        <v>881</v>
      </c>
      <c r="L10773" s="4">
        <v>3</v>
      </c>
      <c r="M10773" s="4" t="s">
        <v>1101</v>
      </c>
      <c r="N10773" s="4"/>
      <c r="O10773"/>
    </row>
    <row r="10774" spans="1:15" s="67" customFormat="1" hidden="1" x14ac:dyDescent="0.3">
      <c r="A10774" s="4" t="s">
        <v>604</v>
      </c>
      <c r="B10774" s="4">
        <v>134</v>
      </c>
      <c r="C10774" s="4">
        <v>134</v>
      </c>
      <c r="D10774" s="4">
        <v>641</v>
      </c>
      <c r="E10774" s="4" t="s">
        <v>861</v>
      </c>
      <c r="F10774" s="12" t="s">
        <v>1588</v>
      </c>
      <c r="G10774" s="4" t="s">
        <v>1759</v>
      </c>
      <c r="H10774" s="30">
        <v>7.52</v>
      </c>
      <c r="I10774" s="4">
        <v>0.38</v>
      </c>
      <c r="J10774" s="4" t="s">
        <v>1125</v>
      </c>
      <c r="K10774" s="4" t="s">
        <v>881</v>
      </c>
      <c r="L10774" s="4">
        <v>3</v>
      </c>
      <c r="M10774" s="4" t="s">
        <v>1101</v>
      </c>
      <c r="N10774" s="4"/>
      <c r="O10774"/>
    </row>
    <row r="10775" spans="1:15" s="67" customFormat="1" hidden="1" x14ac:dyDescent="0.3">
      <c r="A10775" s="4" t="s">
        <v>604</v>
      </c>
      <c r="B10775" s="4">
        <v>134</v>
      </c>
      <c r="C10775" s="4">
        <v>134</v>
      </c>
      <c r="D10775" s="4">
        <v>641</v>
      </c>
      <c r="E10775" s="4" t="s">
        <v>861</v>
      </c>
      <c r="F10775" s="12" t="s">
        <v>1589</v>
      </c>
      <c r="G10775" s="4" t="s">
        <v>1759</v>
      </c>
      <c r="H10775" s="30">
        <v>7.01</v>
      </c>
      <c r="I10775" s="4">
        <v>0.75</v>
      </c>
      <c r="J10775" s="4" t="s">
        <v>1125</v>
      </c>
      <c r="K10775" s="4" t="s">
        <v>881</v>
      </c>
      <c r="L10775" s="4">
        <v>3</v>
      </c>
      <c r="M10775" s="4" t="s">
        <v>1101</v>
      </c>
      <c r="N10775" s="4"/>
      <c r="O10775"/>
    </row>
    <row r="10776" spans="1:15" s="67" customFormat="1" hidden="1" x14ac:dyDescent="0.3">
      <c r="A10776" s="4" t="s">
        <v>604</v>
      </c>
      <c r="B10776" s="4">
        <v>134</v>
      </c>
      <c r="C10776" s="4">
        <v>134</v>
      </c>
      <c r="D10776" s="4">
        <v>641</v>
      </c>
      <c r="E10776" s="4" t="s">
        <v>861</v>
      </c>
      <c r="F10776" s="12" t="s">
        <v>922</v>
      </c>
      <c r="G10776" s="4" t="s">
        <v>1760</v>
      </c>
      <c r="H10776" s="30">
        <v>6.81</v>
      </c>
      <c r="I10776" s="4">
        <v>0.8</v>
      </c>
      <c r="J10776" s="4" t="s">
        <v>1225</v>
      </c>
      <c r="K10776" s="4" t="s">
        <v>881</v>
      </c>
      <c r="L10776" s="4">
        <v>3</v>
      </c>
      <c r="M10776" s="4" t="s">
        <v>971</v>
      </c>
      <c r="N10776" s="4"/>
      <c r="O10776"/>
    </row>
    <row r="10777" spans="1:15" s="67" customFormat="1" hidden="1" x14ac:dyDescent="0.3">
      <c r="A10777" s="4" t="s">
        <v>603</v>
      </c>
      <c r="B10777" s="4">
        <v>134</v>
      </c>
      <c r="C10777" s="4">
        <v>134</v>
      </c>
      <c r="D10777" s="4">
        <v>641</v>
      </c>
      <c r="E10777" s="4" t="s">
        <v>861</v>
      </c>
      <c r="F10777" s="4" t="s">
        <v>904</v>
      </c>
      <c r="G10777" s="4" t="s">
        <v>1760</v>
      </c>
      <c r="H10777" s="30">
        <v>2.1196388261851018</v>
      </c>
      <c r="I10777" s="4">
        <v>0.36744961443233831</v>
      </c>
      <c r="J10777" s="4"/>
      <c r="K10777" s="4" t="s">
        <v>881</v>
      </c>
      <c r="L10777" s="4">
        <v>3</v>
      </c>
      <c r="M10777" s="4" t="s">
        <v>1904</v>
      </c>
      <c r="N10777" s="4"/>
      <c r="O10777"/>
    </row>
    <row r="10778" spans="1:15" s="67" customFormat="1" hidden="1" x14ac:dyDescent="0.3">
      <c r="A10778" s="4" t="s">
        <v>603</v>
      </c>
      <c r="B10778" s="4">
        <v>134</v>
      </c>
      <c r="C10778" s="4">
        <v>134</v>
      </c>
      <c r="D10778" s="4">
        <v>641</v>
      </c>
      <c r="E10778" s="4" t="s">
        <v>861</v>
      </c>
      <c r="F10778" s="4" t="s">
        <v>1587</v>
      </c>
      <c r="G10778" s="4" t="s">
        <v>1760</v>
      </c>
      <c r="H10778" s="30">
        <v>2.4263565891472867</v>
      </c>
      <c r="I10778" s="4">
        <v>0.55211678704193301</v>
      </c>
      <c r="J10778" s="4"/>
      <c r="K10778" s="4" t="s">
        <v>881</v>
      </c>
      <c r="L10778" s="4">
        <v>3</v>
      </c>
      <c r="M10778" s="4" t="s">
        <v>1904</v>
      </c>
      <c r="N10778" s="4"/>
      <c r="O10778"/>
    </row>
    <row r="10779" spans="1:15" s="67" customFormat="1" hidden="1" x14ac:dyDescent="0.3">
      <c r="A10779" s="4" t="s">
        <v>603</v>
      </c>
      <c r="B10779" s="4">
        <v>134</v>
      </c>
      <c r="C10779" s="4">
        <v>134</v>
      </c>
      <c r="D10779" s="4">
        <v>641</v>
      </c>
      <c r="E10779" s="4" t="s">
        <v>861</v>
      </c>
      <c r="F10779" s="4" t="s">
        <v>1588</v>
      </c>
      <c r="G10779" s="4" t="s">
        <v>1760</v>
      </c>
      <c r="H10779" s="30">
        <v>1.0568720379146921</v>
      </c>
      <c r="I10779" s="4">
        <v>5.0531859754173604E-2</v>
      </c>
      <c r="J10779" s="4"/>
      <c r="K10779" s="4" t="s">
        <v>881</v>
      </c>
      <c r="L10779" s="4">
        <v>3</v>
      </c>
      <c r="M10779" s="4" t="s">
        <v>1904</v>
      </c>
      <c r="N10779" s="4"/>
      <c r="O10779"/>
    </row>
    <row r="10780" spans="1:15" s="67" customFormat="1" hidden="1" x14ac:dyDescent="0.3">
      <c r="A10780" s="4" t="s">
        <v>603</v>
      </c>
      <c r="B10780" s="4">
        <v>134</v>
      </c>
      <c r="C10780" s="4">
        <v>134</v>
      </c>
      <c r="D10780" s="4">
        <v>641</v>
      </c>
      <c r="E10780" s="4" t="s">
        <v>861</v>
      </c>
      <c r="F10780" s="4" t="s">
        <v>1589</v>
      </c>
      <c r="G10780" s="4" t="s">
        <v>1760</v>
      </c>
      <c r="H10780" s="30">
        <v>9.5122869471413161</v>
      </c>
      <c r="I10780" s="4">
        <v>0.99556605597329739</v>
      </c>
      <c r="J10780" s="4"/>
      <c r="K10780" s="4" t="s">
        <v>881</v>
      </c>
      <c r="L10780" s="4">
        <v>3</v>
      </c>
      <c r="M10780" s="4" t="s">
        <v>1904</v>
      </c>
      <c r="N10780" s="4"/>
      <c r="O10780"/>
    </row>
    <row r="10781" spans="1:15" hidden="1" x14ac:dyDescent="0.3">
      <c r="A10781" s="4" t="s">
        <v>608</v>
      </c>
      <c r="B10781" s="4">
        <v>132</v>
      </c>
      <c r="C10781" s="4">
        <v>132</v>
      </c>
      <c r="D10781" s="4">
        <v>641</v>
      </c>
      <c r="E10781" s="4" t="s">
        <v>861</v>
      </c>
      <c r="F10781" s="4" t="s">
        <v>922</v>
      </c>
      <c r="G10781" s="4" t="s">
        <v>1662</v>
      </c>
      <c r="H10781" s="30">
        <v>8.43</v>
      </c>
      <c r="I10781" s="4"/>
      <c r="J10781" s="4" t="s">
        <v>1574</v>
      </c>
      <c r="K10781" s="4"/>
      <c r="L10781" s="4">
        <v>3</v>
      </c>
      <c r="M10781" s="4" t="s">
        <v>1575</v>
      </c>
      <c r="N10781" s="4" t="s">
        <v>1849</v>
      </c>
    </row>
    <row r="10782" spans="1:15" hidden="1" x14ac:dyDescent="0.3">
      <c r="A10782" s="4" t="s">
        <v>603</v>
      </c>
      <c r="B10782" s="4">
        <v>132</v>
      </c>
      <c r="C10782" s="4">
        <v>132</v>
      </c>
      <c r="D10782" s="4">
        <v>642</v>
      </c>
      <c r="E10782" s="4" t="s">
        <v>861</v>
      </c>
      <c r="F10782" s="4" t="s">
        <v>922</v>
      </c>
      <c r="G10782" s="4" t="s">
        <v>1119</v>
      </c>
      <c r="H10782" s="73">
        <v>0.80235858750283706</v>
      </c>
      <c r="I10782" s="4"/>
      <c r="J10782" s="4" t="s">
        <v>856</v>
      </c>
      <c r="K10782" s="4"/>
      <c r="L10782" s="4">
        <v>3</v>
      </c>
      <c r="M10782" s="4" t="s">
        <v>1770</v>
      </c>
      <c r="N10782" s="4" t="s">
        <v>1849</v>
      </c>
    </row>
    <row r="10783" spans="1:15" hidden="1" x14ac:dyDescent="0.3">
      <c r="A10783" s="4" t="s">
        <v>603</v>
      </c>
      <c r="B10783" s="4">
        <v>134</v>
      </c>
      <c r="C10783" s="4">
        <v>134</v>
      </c>
      <c r="D10783" s="4">
        <v>642</v>
      </c>
      <c r="E10783" s="4" t="s">
        <v>861</v>
      </c>
      <c r="F10783" s="4" t="s">
        <v>922</v>
      </c>
      <c r="G10783" s="4" t="s">
        <v>1119</v>
      </c>
      <c r="H10783" s="30">
        <v>10.958847474167168</v>
      </c>
      <c r="I10783" s="4">
        <v>2.0806580988275662</v>
      </c>
      <c r="J10783" s="4" t="s">
        <v>856</v>
      </c>
      <c r="K10783" s="4" t="s">
        <v>881</v>
      </c>
      <c r="L10783" s="4">
        <v>3</v>
      </c>
      <c r="M10783" s="4" t="s">
        <v>1770</v>
      </c>
      <c r="N10783" s="4"/>
    </row>
    <row r="10784" spans="1:15" hidden="1" x14ac:dyDescent="0.3">
      <c r="A10784" s="4" t="s">
        <v>608</v>
      </c>
      <c r="B10784" s="4">
        <v>132</v>
      </c>
      <c r="C10784" s="4">
        <v>132</v>
      </c>
      <c r="D10784" s="4">
        <v>642</v>
      </c>
      <c r="E10784" s="4" t="s">
        <v>861</v>
      </c>
      <c r="F10784" s="4" t="s">
        <v>922</v>
      </c>
      <c r="G10784" s="4" t="s">
        <v>1573</v>
      </c>
      <c r="H10784" s="30">
        <v>106.22</v>
      </c>
      <c r="I10784" s="4"/>
      <c r="J10784" s="4" t="s">
        <v>1574</v>
      </c>
      <c r="K10784" s="4"/>
      <c r="L10784" s="4">
        <v>3</v>
      </c>
      <c r="M10784" s="4" t="s">
        <v>1575</v>
      </c>
      <c r="N10784" s="4" t="s">
        <v>1849</v>
      </c>
    </row>
    <row r="10785" spans="1:14" hidden="1" x14ac:dyDescent="0.3">
      <c r="A10785" s="4" t="s">
        <v>608</v>
      </c>
      <c r="B10785" s="4">
        <v>132</v>
      </c>
      <c r="C10785" s="4">
        <v>132</v>
      </c>
      <c r="D10785" s="4">
        <v>642</v>
      </c>
      <c r="E10785" s="4" t="s">
        <v>861</v>
      </c>
      <c r="F10785" s="4" t="s">
        <v>922</v>
      </c>
      <c r="G10785" s="4" t="s">
        <v>1577</v>
      </c>
      <c r="H10785" s="52">
        <v>13.74</v>
      </c>
      <c r="I10785" s="4"/>
      <c r="J10785" s="4" t="s">
        <v>1578</v>
      </c>
      <c r="K10785" s="4"/>
      <c r="L10785" s="4">
        <v>3</v>
      </c>
      <c r="M10785" s="4" t="s">
        <v>1575</v>
      </c>
      <c r="N10785" s="4" t="s">
        <v>1849</v>
      </c>
    </row>
    <row r="10786" spans="1:14" hidden="1" x14ac:dyDescent="0.3">
      <c r="A10786" s="4" t="s">
        <v>608</v>
      </c>
      <c r="B10786" s="4">
        <v>132</v>
      </c>
      <c r="C10786" s="4">
        <v>132</v>
      </c>
      <c r="D10786" s="4">
        <v>642</v>
      </c>
      <c r="E10786" s="4" t="s">
        <v>861</v>
      </c>
      <c r="F10786" s="4" t="s">
        <v>922</v>
      </c>
      <c r="G10786" s="4" t="s">
        <v>1580</v>
      </c>
      <c r="H10786" s="52">
        <v>1.74</v>
      </c>
      <c r="I10786" s="4"/>
      <c r="J10786" s="4" t="s">
        <v>1581</v>
      </c>
      <c r="K10786" s="4"/>
      <c r="L10786" s="4">
        <v>3</v>
      </c>
      <c r="M10786" s="4" t="s">
        <v>1575</v>
      </c>
      <c r="N10786" s="4" t="s">
        <v>1849</v>
      </c>
    </row>
    <row r="10787" spans="1:14" hidden="1" x14ac:dyDescent="0.3">
      <c r="A10787" s="4" t="s">
        <v>604</v>
      </c>
      <c r="B10787" s="4">
        <v>134</v>
      </c>
      <c r="C10787" s="4">
        <v>134</v>
      </c>
      <c r="D10787" s="4">
        <v>642</v>
      </c>
      <c r="E10787" s="4" t="s">
        <v>861</v>
      </c>
      <c r="F10787" s="54" t="s">
        <v>922</v>
      </c>
      <c r="G10787" s="23" t="s">
        <v>1591</v>
      </c>
      <c r="H10787" s="30">
        <v>0.2</v>
      </c>
      <c r="I10787" s="51">
        <v>2.0778999999999999E-2</v>
      </c>
      <c r="J10787" s="23" t="s">
        <v>1422</v>
      </c>
      <c r="K10787" s="4" t="s">
        <v>881</v>
      </c>
      <c r="L10787" s="51">
        <v>3</v>
      </c>
      <c r="M10787" s="23" t="s">
        <v>1567</v>
      </c>
      <c r="N10787" s="55" t="s">
        <v>1592</v>
      </c>
    </row>
    <row r="10788" spans="1:14" hidden="1" x14ac:dyDescent="0.3">
      <c r="A10788" s="4" t="s">
        <v>608</v>
      </c>
      <c r="B10788" s="4">
        <v>132</v>
      </c>
      <c r="C10788" s="4">
        <v>132</v>
      </c>
      <c r="D10788" s="4">
        <v>642</v>
      </c>
      <c r="E10788" s="4" t="s">
        <v>861</v>
      </c>
      <c r="F10788" s="4" t="s">
        <v>922</v>
      </c>
      <c r="G10788" s="4" t="s">
        <v>1493</v>
      </c>
      <c r="H10788" s="30">
        <v>4.1100000000000003</v>
      </c>
      <c r="I10788" s="4">
        <v>1.07</v>
      </c>
      <c r="J10788" s="4" t="s">
        <v>1105</v>
      </c>
      <c r="K10788" s="4" t="s">
        <v>998</v>
      </c>
      <c r="L10788" s="4">
        <v>3</v>
      </c>
      <c r="M10788" s="4" t="s">
        <v>1090</v>
      </c>
      <c r="N10788" s="4" t="s">
        <v>1849</v>
      </c>
    </row>
    <row r="10789" spans="1:14" hidden="1" x14ac:dyDescent="0.3">
      <c r="A10789" s="4" t="s">
        <v>608</v>
      </c>
      <c r="B10789" s="4">
        <v>132</v>
      </c>
      <c r="C10789" s="4">
        <v>132</v>
      </c>
      <c r="D10789" s="4">
        <v>642</v>
      </c>
      <c r="E10789" s="4" t="s">
        <v>861</v>
      </c>
      <c r="F10789" s="4" t="s">
        <v>922</v>
      </c>
      <c r="G10789" s="4" t="s">
        <v>2233</v>
      </c>
      <c r="H10789" s="30">
        <v>12.5</v>
      </c>
      <c r="I10789" s="4">
        <v>1.74</v>
      </c>
      <c r="J10789" s="4" t="s">
        <v>1583</v>
      </c>
      <c r="K10789" s="4" t="s">
        <v>881</v>
      </c>
      <c r="L10789" s="4">
        <v>3</v>
      </c>
      <c r="M10789" s="4" t="s">
        <v>1575</v>
      </c>
      <c r="N10789" s="4" t="s">
        <v>1849</v>
      </c>
    </row>
    <row r="10790" spans="1:14" hidden="1" x14ac:dyDescent="0.3">
      <c r="A10790" s="4" t="s">
        <v>608</v>
      </c>
      <c r="B10790" s="4">
        <v>132</v>
      </c>
      <c r="C10790" s="4">
        <v>132</v>
      </c>
      <c r="D10790" s="4">
        <v>642</v>
      </c>
      <c r="E10790" s="4" t="s">
        <v>861</v>
      </c>
      <c r="F10790" s="4" t="s">
        <v>922</v>
      </c>
      <c r="G10790" s="4" t="s">
        <v>1775</v>
      </c>
      <c r="H10790" s="30">
        <v>5.9730020308206913E-3</v>
      </c>
      <c r="I10790" s="4"/>
      <c r="J10790" s="4" t="s">
        <v>1773</v>
      </c>
      <c r="K10790" s="4"/>
      <c r="L10790" s="4">
        <v>3</v>
      </c>
      <c r="M10790" s="4" t="s">
        <v>1774</v>
      </c>
      <c r="N10790" s="4" t="s">
        <v>1849</v>
      </c>
    </row>
    <row r="10791" spans="1:14" hidden="1" x14ac:dyDescent="0.3">
      <c r="A10791" s="4" t="s">
        <v>608</v>
      </c>
      <c r="B10791" s="4">
        <v>132</v>
      </c>
      <c r="C10791" s="4">
        <v>132</v>
      </c>
      <c r="D10791" s="4">
        <v>642</v>
      </c>
      <c r="E10791" s="4" t="s">
        <v>861</v>
      </c>
      <c r="F10791" s="4" t="s">
        <v>922</v>
      </c>
      <c r="G10791" s="4" t="s">
        <v>1129</v>
      </c>
      <c r="H10791" s="30">
        <v>4.6976101067457821</v>
      </c>
      <c r="I10791" s="9">
        <v>1.8790440426983128</v>
      </c>
      <c r="J10791" s="4" t="s">
        <v>1494</v>
      </c>
      <c r="K10791" s="4" t="s">
        <v>998</v>
      </c>
      <c r="L10791" s="4">
        <v>3</v>
      </c>
      <c r="M10791" s="4" t="s">
        <v>1090</v>
      </c>
      <c r="N10791" s="4" t="s">
        <v>1849</v>
      </c>
    </row>
    <row r="10792" spans="1:14" hidden="1" x14ac:dyDescent="0.3">
      <c r="A10792" s="4" t="s">
        <v>608</v>
      </c>
      <c r="B10792" s="4">
        <v>132</v>
      </c>
      <c r="C10792" s="4">
        <v>132</v>
      </c>
      <c r="D10792" s="4">
        <v>642</v>
      </c>
      <c r="E10792" s="4" t="s">
        <v>861</v>
      </c>
      <c r="F10792" s="4" t="s">
        <v>922</v>
      </c>
      <c r="G10792" s="4" t="s">
        <v>853</v>
      </c>
      <c r="H10792" s="30">
        <v>4.4400000000000004</v>
      </c>
      <c r="I10792" s="4">
        <v>0.9</v>
      </c>
      <c r="J10792" s="4" t="s">
        <v>1316</v>
      </c>
      <c r="K10792" s="4" t="s">
        <v>998</v>
      </c>
      <c r="L10792" s="4">
        <v>3</v>
      </c>
      <c r="M10792" s="4" t="s">
        <v>1579</v>
      </c>
      <c r="N10792" s="4" t="s">
        <v>1849</v>
      </c>
    </row>
    <row r="10793" spans="1:14" hidden="1" x14ac:dyDescent="0.3">
      <c r="A10793" s="4" t="s">
        <v>604</v>
      </c>
      <c r="B10793" s="4">
        <v>134</v>
      </c>
      <c r="C10793" s="4">
        <v>134</v>
      </c>
      <c r="D10793" s="4">
        <v>642</v>
      </c>
      <c r="E10793" s="4" t="s">
        <v>861</v>
      </c>
      <c r="F10793" s="4" t="s">
        <v>904</v>
      </c>
      <c r="G10793" s="4" t="s">
        <v>853</v>
      </c>
      <c r="H10793" s="30">
        <v>2.35</v>
      </c>
      <c r="I10793" s="4">
        <v>0.44</v>
      </c>
      <c r="J10793" s="4" t="s">
        <v>1566</v>
      </c>
      <c r="K10793" s="4" t="s">
        <v>998</v>
      </c>
      <c r="L10793" s="4">
        <v>3</v>
      </c>
      <c r="M10793" s="4" t="s">
        <v>1101</v>
      </c>
      <c r="N10793" s="4"/>
    </row>
    <row r="10794" spans="1:14" hidden="1" x14ac:dyDescent="0.3">
      <c r="A10794" s="4" t="s">
        <v>604</v>
      </c>
      <c r="B10794" s="4">
        <v>134</v>
      </c>
      <c r="C10794" s="4">
        <v>134</v>
      </c>
      <c r="D10794" s="4">
        <v>642</v>
      </c>
      <c r="E10794" s="4" t="s">
        <v>861</v>
      </c>
      <c r="F10794" s="4" t="s">
        <v>1587</v>
      </c>
      <c r="G10794" s="4" t="s">
        <v>853</v>
      </c>
      <c r="H10794" s="30">
        <v>1.18</v>
      </c>
      <c r="I10794" s="4">
        <v>0.24</v>
      </c>
      <c r="J10794" s="4" t="s">
        <v>1566</v>
      </c>
      <c r="K10794" s="4" t="s">
        <v>998</v>
      </c>
      <c r="L10794" s="4">
        <v>3</v>
      </c>
      <c r="M10794" s="4" t="s">
        <v>1101</v>
      </c>
      <c r="N10794" s="4"/>
    </row>
    <row r="10795" spans="1:14" hidden="1" x14ac:dyDescent="0.3">
      <c r="A10795" s="4" t="s">
        <v>604</v>
      </c>
      <c r="B10795" s="4">
        <v>134</v>
      </c>
      <c r="C10795" s="4">
        <v>134</v>
      </c>
      <c r="D10795" s="4">
        <v>642</v>
      </c>
      <c r="E10795" s="4" t="s">
        <v>861</v>
      </c>
      <c r="F10795" s="4" t="s">
        <v>1588</v>
      </c>
      <c r="G10795" s="4" t="s">
        <v>853</v>
      </c>
      <c r="H10795" s="30">
        <v>0.83</v>
      </c>
      <c r="I10795" s="4">
        <v>0.13</v>
      </c>
      <c r="J10795" s="4" t="s">
        <v>1566</v>
      </c>
      <c r="K10795" s="4" t="s">
        <v>998</v>
      </c>
      <c r="L10795" s="4">
        <v>3</v>
      </c>
      <c r="M10795" s="4" t="s">
        <v>1101</v>
      </c>
      <c r="N10795" s="4"/>
    </row>
    <row r="10796" spans="1:14" hidden="1" x14ac:dyDescent="0.3">
      <c r="A10796" s="4" t="s">
        <v>604</v>
      </c>
      <c r="B10796" s="4">
        <v>134</v>
      </c>
      <c r="C10796" s="4">
        <v>134</v>
      </c>
      <c r="D10796" s="4">
        <v>642</v>
      </c>
      <c r="E10796" s="4" t="s">
        <v>861</v>
      </c>
      <c r="F10796" s="4" t="s">
        <v>1589</v>
      </c>
      <c r="G10796" s="4" t="s">
        <v>853</v>
      </c>
      <c r="H10796" s="30">
        <v>0.57999999999999996</v>
      </c>
      <c r="I10796" s="4">
        <v>0.14000000000000001</v>
      </c>
      <c r="J10796" s="4" t="s">
        <v>1566</v>
      </c>
      <c r="K10796" s="4" t="s">
        <v>998</v>
      </c>
      <c r="L10796" s="4">
        <v>3</v>
      </c>
      <c r="M10796" s="4" t="s">
        <v>1101</v>
      </c>
      <c r="N10796" s="4"/>
    </row>
    <row r="10797" spans="1:14" hidden="1" x14ac:dyDescent="0.3">
      <c r="A10797" s="4" t="s">
        <v>604</v>
      </c>
      <c r="B10797" s="4">
        <v>134</v>
      </c>
      <c r="C10797" s="4">
        <v>134</v>
      </c>
      <c r="D10797" s="4">
        <v>642</v>
      </c>
      <c r="E10797" s="4" t="s">
        <v>861</v>
      </c>
      <c r="F10797" s="4" t="s">
        <v>922</v>
      </c>
      <c r="G10797" s="4" t="s">
        <v>1593</v>
      </c>
      <c r="H10797" s="30">
        <v>0.40778799999999998</v>
      </c>
      <c r="I10797" s="4">
        <v>3.5397999999999999E-2</v>
      </c>
      <c r="J10797" s="4" t="s">
        <v>1422</v>
      </c>
      <c r="K10797" s="4" t="s">
        <v>998</v>
      </c>
      <c r="L10797" s="4">
        <v>3</v>
      </c>
      <c r="M10797" s="4" t="s">
        <v>1191</v>
      </c>
      <c r="N10797" s="4"/>
    </row>
    <row r="10798" spans="1:14" hidden="1" x14ac:dyDescent="0.3">
      <c r="A10798" s="4" t="s">
        <v>604</v>
      </c>
      <c r="B10798" s="4">
        <v>134</v>
      </c>
      <c r="C10798" s="4">
        <v>134</v>
      </c>
      <c r="D10798" s="4">
        <v>642</v>
      </c>
      <c r="E10798" s="4" t="s">
        <v>861</v>
      </c>
      <c r="F10798" s="4" t="s">
        <v>922</v>
      </c>
      <c r="G10798" s="4" t="s">
        <v>1594</v>
      </c>
      <c r="H10798" s="30">
        <v>8.2758999999999999E-2</v>
      </c>
      <c r="I10798" s="4">
        <v>7.3559999999999997E-3</v>
      </c>
      <c r="J10798" s="4" t="s">
        <v>1422</v>
      </c>
      <c r="K10798" s="4" t="s">
        <v>998</v>
      </c>
      <c r="L10798" s="4">
        <v>3</v>
      </c>
      <c r="M10798" s="4" t="s">
        <v>1191</v>
      </c>
      <c r="N10798" s="4"/>
    </row>
    <row r="10799" spans="1:14" hidden="1" x14ac:dyDescent="0.3">
      <c r="A10799" s="4" t="s">
        <v>608</v>
      </c>
      <c r="B10799" s="4">
        <v>132</v>
      </c>
      <c r="C10799" s="4">
        <v>132</v>
      </c>
      <c r="D10799" s="4">
        <v>642</v>
      </c>
      <c r="E10799" s="4" t="s">
        <v>861</v>
      </c>
      <c r="F10799" s="4" t="s">
        <v>922</v>
      </c>
      <c r="G10799" s="4" t="s">
        <v>1127</v>
      </c>
      <c r="H10799" s="30">
        <v>6.748574476315683E-2</v>
      </c>
      <c r="I10799" s="4">
        <v>5.0614308572367622E-2</v>
      </c>
      <c r="J10799" s="4" t="s">
        <v>1494</v>
      </c>
      <c r="K10799" s="4" t="s">
        <v>998</v>
      </c>
      <c r="L10799" s="4">
        <v>3</v>
      </c>
      <c r="M10799" s="4" t="s">
        <v>1582</v>
      </c>
      <c r="N10799" s="4" t="s">
        <v>1849</v>
      </c>
    </row>
    <row r="10800" spans="1:14" hidden="1" x14ac:dyDescent="0.3">
      <c r="A10800" s="4" t="s">
        <v>603</v>
      </c>
      <c r="B10800" s="4">
        <v>132</v>
      </c>
      <c r="C10800" s="4">
        <v>132</v>
      </c>
      <c r="D10800" s="4">
        <v>642</v>
      </c>
      <c r="E10800" s="4" t="s">
        <v>861</v>
      </c>
      <c r="F10800" s="4" t="s">
        <v>922</v>
      </c>
      <c r="G10800" s="4" t="s">
        <v>1491</v>
      </c>
      <c r="H10800" s="30">
        <v>7.11</v>
      </c>
      <c r="I10800" s="4"/>
      <c r="J10800" s="4" t="s">
        <v>1773</v>
      </c>
      <c r="K10800" s="4"/>
      <c r="L10800" s="4">
        <v>3</v>
      </c>
      <c r="M10800" s="4" t="s">
        <v>1774</v>
      </c>
      <c r="N10800" s="4" t="s">
        <v>1849</v>
      </c>
    </row>
    <row r="10801" spans="1:14" hidden="1" x14ac:dyDescent="0.3">
      <c r="A10801" s="4" t="s">
        <v>608</v>
      </c>
      <c r="B10801" s="4">
        <v>132</v>
      </c>
      <c r="C10801" s="4">
        <v>132</v>
      </c>
      <c r="D10801" s="4">
        <v>642</v>
      </c>
      <c r="E10801" s="4" t="s">
        <v>861</v>
      </c>
      <c r="F10801" s="4" t="s">
        <v>922</v>
      </c>
      <c r="G10801" s="4" t="s">
        <v>1557</v>
      </c>
      <c r="H10801" s="30">
        <v>12.29</v>
      </c>
      <c r="I10801" s="4">
        <v>1.59</v>
      </c>
      <c r="J10801" s="4" t="s">
        <v>1316</v>
      </c>
      <c r="K10801" s="4" t="s">
        <v>881</v>
      </c>
      <c r="L10801" s="4">
        <v>3</v>
      </c>
      <c r="M10801" s="4" t="s">
        <v>1579</v>
      </c>
      <c r="N10801" s="4" t="s">
        <v>1849</v>
      </c>
    </row>
    <row r="10802" spans="1:14" hidden="1" x14ac:dyDescent="0.3">
      <c r="A10802" s="4" t="s">
        <v>604</v>
      </c>
      <c r="B10802" s="4">
        <v>134</v>
      </c>
      <c r="C10802" s="4">
        <v>134</v>
      </c>
      <c r="D10802" s="4">
        <v>642</v>
      </c>
      <c r="E10802" s="4" t="s">
        <v>861</v>
      </c>
      <c r="F10802" s="4" t="s">
        <v>904</v>
      </c>
      <c r="G10802" s="4" t="s">
        <v>1557</v>
      </c>
      <c r="H10802" s="4">
        <v>4.7</v>
      </c>
      <c r="I10802" s="4">
        <v>0.63</v>
      </c>
      <c r="J10802" s="4" t="s">
        <v>1566</v>
      </c>
      <c r="K10802" s="4" t="s">
        <v>881</v>
      </c>
      <c r="L10802" s="4">
        <v>3</v>
      </c>
      <c r="M10802" s="4" t="s">
        <v>1101</v>
      </c>
      <c r="N10802" s="4"/>
    </row>
    <row r="10803" spans="1:14" hidden="1" x14ac:dyDescent="0.3">
      <c r="A10803" s="4" t="s">
        <v>604</v>
      </c>
      <c r="B10803" s="4">
        <v>134</v>
      </c>
      <c r="C10803" s="4">
        <v>134</v>
      </c>
      <c r="D10803" s="4">
        <v>642</v>
      </c>
      <c r="E10803" s="4" t="s">
        <v>861</v>
      </c>
      <c r="F10803" s="4" t="s">
        <v>1587</v>
      </c>
      <c r="G10803" s="4" t="s">
        <v>1557</v>
      </c>
      <c r="H10803" s="4">
        <v>3.8</v>
      </c>
      <c r="I10803" s="4">
        <v>0.42</v>
      </c>
      <c r="J10803" s="4" t="s">
        <v>1566</v>
      </c>
      <c r="K10803" s="4" t="s">
        <v>881</v>
      </c>
      <c r="L10803" s="4">
        <v>3</v>
      </c>
      <c r="M10803" s="4" t="s">
        <v>1101</v>
      </c>
      <c r="N10803" s="4"/>
    </row>
    <row r="10804" spans="1:14" hidden="1" x14ac:dyDescent="0.3">
      <c r="A10804" s="4" t="s">
        <v>604</v>
      </c>
      <c r="B10804" s="4">
        <v>134</v>
      </c>
      <c r="C10804" s="4">
        <v>134</v>
      </c>
      <c r="D10804" s="4">
        <v>642</v>
      </c>
      <c r="E10804" s="4" t="s">
        <v>861</v>
      </c>
      <c r="F10804" s="4" t="s">
        <v>1588</v>
      </c>
      <c r="G10804" s="4" t="s">
        <v>1557</v>
      </c>
      <c r="H10804" s="4">
        <v>3.33</v>
      </c>
      <c r="I10804" s="4">
        <v>0.31</v>
      </c>
      <c r="J10804" s="4" t="s">
        <v>1566</v>
      </c>
      <c r="K10804" s="4" t="s">
        <v>881</v>
      </c>
      <c r="L10804" s="4">
        <v>3</v>
      </c>
      <c r="M10804" s="4" t="s">
        <v>1101</v>
      </c>
      <c r="N10804" s="4"/>
    </row>
    <row r="10805" spans="1:14" hidden="1" x14ac:dyDescent="0.3">
      <c r="A10805" s="4" t="s">
        <v>604</v>
      </c>
      <c r="B10805" s="4">
        <v>134</v>
      </c>
      <c r="C10805" s="4">
        <v>134</v>
      </c>
      <c r="D10805" s="4">
        <v>642</v>
      </c>
      <c r="E10805" s="4" t="s">
        <v>861</v>
      </c>
      <c r="F10805" s="4" t="s">
        <v>1589</v>
      </c>
      <c r="G10805" s="4" t="s">
        <v>1557</v>
      </c>
      <c r="H10805" s="4">
        <v>2.42</v>
      </c>
      <c r="I10805" s="4">
        <v>0.38</v>
      </c>
      <c r="J10805" s="4" t="s">
        <v>1566</v>
      </c>
      <c r="K10805" s="4" t="s">
        <v>881</v>
      </c>
      <c r="L10805" s="4">
        <v>3</v>
      </c>
      <c r="M10805" s="4" t="s">
        <v>1101</v>
      </c>
      <c r="N10805" s="4"/>
    </row>
    <row r="10806" spans="1:14" hidden="1" x14ac:dyDescent="0.3">
      <c r="A10806" s="4" t="s">
        <v>603</v>
      </c>
      <c r="B10806" s="4">
        <v>132</v>
      </c>
      <c r="C10806" s="4">
        <v>132</v>
      </c>
      <c r="D10806" s="4">
        <v>642</v>
      </c>
      <c r="E10806" s="4" t="s">
        <v>861</v>
      </c>
      <c r="F10806" s="4" t="s">
        <v>922</v>
      </c>
      <c r="G10806" s="4" t="s">
        <v>1131</v>
      </c>
      <c r="H10806" s="30">
        <v>7.87</v>
      </c>
      <c r="I10806" s="4">
        <v>0.29748949561287036</v>
      </c>
      <c r="J10806" s="4" t="s">
        <v>1316</v>
      </c>
      <c r="K10806" s="4" t="s">
        <v>881</v>
      </c>
      <c r="L10806" s="4">
        <v>3</v>
      </c>
      <c r="M10806" s="4" t="s">
        <v>1579</v>
      </c>
      <c r="N10806" s="4" t="s">
        <v>1849</v>
      </c>
    </row>
    <row r="10807" spans="1:14" hidden="1" x14ac:dyDescent="0.3">
      <c r="A10807" s="4" t="s">
        <v>603</v>
      </c>
      <c r="B10807" s="4">
        <v>134</v>
      </c>
      <c r="C10807" s="4">
        <v>134</v>
      </c>
      <c r="D10807" s="4">
        <v>642</v>
      </c>
      <c r="E10807" s="4" t="s">
        <v>861</v>
      </c>
      <c r="F10807" s="4" t="s">
        <v>904</v>
      </c>
      <c r="G10807" s="4" t="s">
        <v>1131</v>
      </c>
      <c r="H10807" s="30">
        <v>7.0500000000000007</v>
      </c>
      <c r="I10807" s="4">
        <v>0.76843997813752507</v>
      </c>
      <c r="J10807" s="4" t="s">
        <v>1566</v>
      </c>
      <c r="K10807" s="4" t="s">
        <v>881</v>
      </c>
      <c r="L10807" s="4">
        <v>3</v>
      </c>
      <c r="M10807" s="4" t="s">
        <v>1789</v>
      </c>
      <c r="N10807" s="4"/>
    </row>
    <row r="10808" spans="1:14" hidden="1" x14ac:dyDescent="0.3">
      <c r="A10808" s="4" t="s">
        <v>603</v>
      </c>
      <c r="B10808" s="4">
        <v>134</v>
      </c>
      <c r="C10808" s="4">
        <v>134</v>
      </c>
      <c r="D10808" s="4">
        <v>642</v>
      </c>
      <c r="E10808" s="4" t="s">
        <v>861</v>
      </c>
      <c r="F10808" s="4" t="s">
        <v>1587</v>
      </c>
      <c r="G10808" s="4" t="s">
        <v>1131</v>
      </c>
      <c r="H10808" s="30">
        <v>4.9799999999999995</v>
      </c>
      <c r="I10808" s="4">
        <v>0.48373546489791297</v>
      </c>
      <c r="J10808" s="4" t="s">
        <v>1566</v>
      </c>
      <c r="K10808" s="4" t="s">
        <v>881</v>
      </c>
      <c r="L10808" s="4">
        <v>3</v>
      </c>
      <c r="M10808" s="4" t="s">
        <v>1789</v>
      </c>
      <c r="N10808" s="4"/>
    </row>
    <row r="10809" spans="1:14" hidden="1" x14ac:dyDescent="0.3">
      <c r="A10809" s="4" t="s">
        <v>603</v>
      </c>
      <c r="B10809" s="4">
        <v>134</v>
      </c>
      <c r="C10809" s="4">
        <v>134</v>
      </c>
      <c r="D10809" s="4">
        <v>642</v>
      </c>
      <c r="E10809" s="4" t="s">
        <v>861</v>
      </c>
      <c r="F10809" s="4" t="s">
        <v>1588</v>
      </c>
      <c r="G10809" s="4" t="s">
        <v>1131</v>
      </c>
      <c r="H10809" s="30">
        <v>4.16</v>
      </c>
      <c r="I10809" s="4">
        <v>0.33615472627943221</v>
      </c>
      <c r="J10809" s="4" t="s">
        <v>1566</v>
      </c>
      <c r="K10809" s="4" t="s">
        <v>881</v>
      </c>
      <c r="L10809" s="4">
        <v>3</v>
      </c>
      <c r="M10809" s="4" t="s">
        <v>1789</v>
      </c>
      <c r="N10809" s="4"/>
    </row>
    <row r="10810" spans="1:14" hidden="1" x14ac:dyDescent="0.3">
      <c r="A10810" s="4" t="s">
        <v>603</v>
      </c>
      <c r="B10810" s="4">
        <v>134</v>
      </c>
      <c r="C10810" s="4">
        <v>134</v>
      </c>
      <c r="D10810" s="4">
        <v>642</v>
      </c>
      <c r="E10810" s="4" t="s">
        <v>861</v>
      </c>
      <c r="F10810" s="4" t="s">
        <v>1589</v>
      </c>
      <c r="G10810" s="4" t="s">
        <v>1131</v>
      </c>
      <c r="H10810" s="30">
        <v>3</v>
      </c>
      <c r="I10810" s="4">
        <v>0.40496913462633177</v>
      </c>
      <c r="J10810" s="4" t="s">
        <v>1566</v>
      </c>
      <c r="K10810" s="4" t="s">
        <v>881</v>
      </c>
      <c r="L10810" s="4">
        <v>3</v>
      </c>
      <c r="M10810" s="4" t="s">
        <v>1789</v>
      </c>
      <c r="N10810" s="4"/>
    </row>
    <row r="10811" spans="1:14" hidden="1" x14ac:dyDescent="0.3">
      <c r="A10811" s="4" t="s">
        <v>604</v>
      </c>
      <c r="B10811" s="4">
        <v>134</v>
      </c>
      <c r="C10811" s="4">
        <v>134</v>
      </c>
      <c r="D10811" s="4">
        <v>642</v>
      </c>
      <c r="E10811" s="4" t="s">
        <v>861</v>
      </c>
      <c r="F10811" s="4" t="s">
        <v>922</v>
      </c>
      <c r="G10811" s="4" t="s">
        <v>1352</v>
      </c>
      <c r="H10811" s="30">
        <v>0.85</v>
      </c>
      <c r="I10811" s="4">
        <v>0.11</v>
      </c>
      <c r="J10811" s="4"/>
      <c r="K10811" s="4" t="s">
        <v>881</v>
      </c>
      <c r="L10811" s="4">
        <v>3</v>
      </c>
      <c r="M10811" s="4" t="s">
        <v>1100</v>
      </c>
      <c r="N10811" s="4"/>
    </row>
    <row r="10812" spans="1:14" hidden="1" x14ac:dyDescent="0.3">
      <c r="A10812" s="4" t="s">
        <v>603</v>
      </c>
      <c r="B10812" s="4">
        <v>132</v>
      </c>
      <c r="C10812" s="4">
        <v>132</v>
      </c>
      <c r="D10812" s="4">
        <v>642</v>
      </c>
      <c r="E10812" s="4" t="s">
        <v>861</v>
      </c>
      <c r="F10812" s="4" t="s">
        <v>922</v>
      </c>
      <c r="G10812" s="4" t="s">
        <v>2236</v>
      </c>
      <c r="H10812" s="30">
        <v>7.662835249042145E-2</v>
      </c>
      <c r="I10812" s="4"/>
      <c r="J10812" s="4" t="s">
        <v>1773</v>
      </c>
      <c r="K10812" s="4"/>
      <c r="L10812" s="4">
        <v>3</v>
      </c>
      <c r="M10812" s="4" t="s">
        <v>1774</v>
      </c>
      <c r="N10812" s="4" t="s">
        <v>1849</v>
      </c>
    </row>
    <row r="10813" spans="1:14" hidden="1" x14ac:dyDescent="0.3">
      <c r="A10813" s="4" t="s">
        <v>608</v>
      </c>
      <c r="B10813" s="4">
        <v>132</v>
      </c>
      <c r="C10813" s="4">
        <v>132</v>
      </c>
      <c r="D10813" s="4">
        <v>642</v>
      </c>
      <c r="E10813" s="4" t="s">
        <v>861</v>
      </c>
      <c r="F10813" s="4" t="s">
        <v>922</v>
      </c>
      <c r="G10813" s="4" t="s">
        <v>1124</v>
      </c>
      <c r="H10813" s="30">
        <v>4.4529467704842434</v>
      </c>
      <c r="I10813" s="89">
        <v>2.181943917537279</v>
      </c>
      <c r="J10813" s="4" t="s">
        <v>1494</v>
      </c>
      <c r="K10813" s="4" t="s">
        <v>881</v>
      </c>
      <c r="L10813" s="4">
        <v>3</v>
      </c>
      <c r="M10813" s="4" t="s">
        <v>1090</v>
      </c>
      <c r="N10813" s="4" t="s">
        <v>1849</v>
      </c>
    </row>
    <row r="10814" spans="1:14" hidden="1" x14ac:dyDescent="0.3">
      <c r="A10814" s="66" t="s">
        <v>608</v>
      </c>
      <c r="B10814" s="66">
        <v>132</v>
      </c>
      <c r="C10814" s="66">
        <v>132</v>
      </c>
      <c r="D10814" s="66">
        <v>642</v>
      </c>
      <c r="E10814" s="66" t="s">
        <v>1584</v>
      </c>
      <c r="F10814" s="66" t="s">
        <v>876</v>
      </c>
      <c r="G10814" s="66" t="s">
        <v>2232</v>
      </c>
      <c r="H10814" s="69">
        <v>-1.07</v>
      </c>
      <c r="I10814" s="66"/>
      <c r="J10814" s="66" t="s">
        <v>1585</v>
      </c>
      <c r="K10814" s="66"/>
      <c r="L10814" s="66">
        <v>2</v>
      </c>
      <c r="M10814" s="66" t="s">
        <v>1575</v>
      </c>
      <c r="N10814" s="66" t="s">
        <v>1576</v>
      </c>
    </row>
    <row r="10815" spans="1:14" hidden="1" x14ac:dyDescent="0.3">
      <c r="A10815" s="4" t="s">
        <v>608</v>
      </c>
      <c r="B10815" s="4">
        <v>132</v>
      </c>
      <c r="C10815" s="4">
        <v>132</v>
      </c>
      <c r="D10815" s="4">
        <v>642</v>
      </c>
      <c r="E10815" s="4" t="s">
        <v>861</v>
      </c>
      <c r="F10815" s="4" t="s">
        <v>922</v>
      </c>
      <c r="G10815" s="4" t="s">
        <v>1586</v>
      </c>
      <c r="H10815" s="30">
        <v>265</v>
      </c>
      <c r="I10815" s="4"/>
      <c r="J10815" s="4" t="s">
        <v>936</v>
      </c>
      <c r="K10815" s="4"/>
      <c r="L10815" s="4">
        <v>3</v>
      </c>
      <c r="M10815" s="4" t="s">
        <v>1579</v>
      </c>
      <c r="N10815" s="4" t="s">
        <v>1849</v>
      </c>
    </row>
    <row r="10816" spans="1:14" hidden="1" x14ac:dyDescent="0.3">
      <c r="A10816" s="4" t="s">
        <v>608</v>
      </c>
      <c r="B10816" s="4">
        <v>132</v>
      </c>
      <c r="C10816" s="4">
        <v>132</v>
      </c>
      <c r="D10816" s="4">
        <v>642</v>
      </c>
      <c r="E10816" s="4" t="s">
        <v>861</v>
      </c>
      <c r="F10816" s="4" t="s">
        <v>922</v>
      </c>
      <c r="G10816" s="4" t="s">
        <v>967</v>
      </c>
      <c r="H10816" s="30">
        <v>0.17</v>
      </c>
      <c r="I10816" s="4">
        <v>0.01</v>
      </c>
      <c r="J10816" s="4" t="s">
        <v>856</v>
      </c>
      <c r="K10816" s="4" t="s">
        <v>881</v>
      </c>
      <c r="L10816" s="4">
        <v>3</v>
      </c>
      <c r="M10816" s="4" t="s">
        <v>1579</v>
      </c>
      <c r="N10816" s="4" t="s">
        <v>1849</v>
      </c>
    </row>
    <row r="10817" spans="1:14" hidden="1" x14ac:dyDescent="0.3">
      <c r="A10817" s="4" t="s">
        <v>604</v>
      </c>
      <c r="B10817" s="4">
        <v>134</v>
      </c>
      <c r="C10817" s="4">
        <v>134</v>
      </c>
      <c r="D10817" s="4">
        <v>642</v>
      </c>
      <c r="E10817" s="4" t="s">
        <v>861</v>
      </c>
      <c r="F10817" s="4" t="s">
        <v>904</v>
      </c>
      <c r="G10817" s="4" t="s">
        <v>967</v>
      </c>
      <c r="H10817" s="30">
        <v>1.08</v>
      </c>
      <c r="I10817" s="4">
        <v>0.02</v>
      </c>
      <c r="J10817" s="4" t="s">
        <v>1590</v>
      </c>
      <c r="K10817" s="4" t="s">
        <v>881</v>
      </c>
      <c r="L10817" s="4">
        <v>3</v>
      </c>
      <c r="M10817" s="4" t="s">
        <v>1101</v>
      </c>
      <c r="N10817" s="4"/>
    </row>
    <row r="10818" spans="1:14" hidden="1" x14ac:dyDescent="0.3">
      <c r="A10818" s="4" t="s">
        <v>604</v>
      </c>
      <c r="B10818" s="4">
        <v>134</v>
      </c>
      <c r="C10818" s="4">
        <v>134</v>
      </c>
      <c r="D10818" s="4">
        <v>642</v>
      </c>
      <c r="E10818" s="4" t="s">
        <v>861</v>
      </c>
      <c r="F10818" s="4" t="s">
        <v>1587</v>
      </c>
      <c r="G10818" s="4" t="s">
        <v>967</v>
      </c>
      <c r="H10818" s="30">
        <v>1.06</v>
      </c>
      <c r="I10818" s="4">
        <v>0.02</v>
      </c>
      <c r="J10818" s="4" t="s">
        <v>1590</v>
      </c>
      <c r="K10818" s="4" t="s">
        <v>881</v>
      </c>
      <c r="L10818" s="4">
        <v>3</v>
      </c>
      <c r="M10818" s="4" t="s">
        <v>1101</v>
      </c>
      <c r="N10818" s="4"/>
    </row>
    <row r="10819" spans="1:14" hidden="1" x14ac:dyDescent="0.3">
      <c r="A10819" s="4" t="s">
        <v>604</v>
      </c>
      <c r="B10819" s="4">
        <v>134</v>
      </c>
      <c r="C10819" s="4">
        <v>134</v>
      </c>
      <c r="D10819" s="4">
        <v>642</v>
      </c>
      <c r="E10819" s="4" t="s">
        <v>861</v>
      </c>
      <c r="F10819" s="4" t="s">
        <v>1588</v>
      </c>
      <c r="G10819" s="4" t="s">
        <v>967</v>
      </c>
      <c r="H10819" s="30">
        <v>1.03</v>
      </c>
      <c r="I10819" s="4">
        <v>0.03</v>
      </c>
      <c r="J10819" s="4" t="s">
        <v>1590</v>
      </c>
      <c r="K10819" s="4" t="s">
        <v>881</v>
      </c>
      <c r="L10819" s="4">
        <v>3</v>
      </c>
      <c r="M10819" s="4" t="s">
        <v>1101</v>
      </c>
      <c r="N10819" s="4"/>
    </row>
    <row r="10820" spans="1:14" hidden="1" x14ac:dyDescent="0.3">
      <c r="A10820" s="4" t="s">
        <v>604</v>
      </c>
      <c r="B10820" s="4">
        <v>134</v>
      </c>
      <c r="C10820" s="4">
        <v>134</v>
      </c>
      <c r="D10820" s="4">
        <v>642</v>
      </c>
      <c r="E10820" s="4" t="s">
        <v>861</v>
      </c>
      <c r="F10820" s="4" t="s">
        <v>1589</v>
      </c>
      <c r="G10820" s="4" t="s">
        <v>967</v>
      </c>
      <c r="H10820" s="30">
        <v>0.99</v>
      </c>
      <c r="I10820" s="4">
        <v>0.08</v>
      </c>
      <c r="J10820" s="4" t="s">
        <v>1590</v>
      </c>
      <c r="K10820" s="4" t="s">
        <v>881</v>
      </c>
      <c r="L10820" s="4">
        <v>3</v>
      </c>
      <c r="M10820" s="4" t="s">
        <v>1101</v>
      </c>
      <c r="N10820" s="4"/>
    </row>
    <row r="10821" spans="1:14" hidden="1" x14ac:dyDescent="0.3">
      <c r="A10821" s="4" t="s">
        <v>608</v>
      </c>
      <c r="B10821" s="4">
        <v>132</v>
      </c>
      <c r="C10821" s="4">
        <v>132</v>
      </c>
      <c r="D10821" s="4">
        <v>642</v>
      </c>
      <c r="E10821" s="4" t="s">
        <v>861</v>
      </c>
      <c r="F10821" s="12" t="s">
        <v>922</v>
      </c>
      <c r="G10821" s="4" t="s">
        <v>1759</v>
      </c>
      <c r="H10821" s="30">
        <v>1.4</v>
      </c>
      <c r="I10821" s="4">
        <v>0.08</v>
      </c>
      <c r="J10821" s="4" t="s">
        <v>856</v>
      </c>
      <c r="K10821" s="4" t="s">
        <v>881</v>
      </c>
      <c r="L10821" s="4">
        <v>3</v>
      </c>
      <c r="M10821" s="4" t="s">
        <v>1579</v>
      </c>
      <c r="N10821" s="4" t="s">
        <v>1849</v>
      </c>
    </row>
    <row r="10822" spans="1:14" hidden="1" x14ac:dyDescent="0.3">
      <c r="A10822" s="4" t="s">
        <v>604</v>
      </c>
      <c r="B10822" s="4">
        <v>134</v>
      </c>
      <c r="C10822" s="4">
        <v>134</v>
      </c>
      <c r="D10822" s="4">
        <v>642</v>
      </c>
      <c r="E10822" s="4" t="s">
        <v>861</v>
      </c>
      <c r="F10822" s="12" t="s">
        <v>904</v>
      </c>
      <c r="G10822" s="4" t="s">
        <v>1759</v>
      </c>
      <c r="H10822" s="30">
        <v>9.1300000000000008</v>
      </c>
      <c r="I10822" s="4">
        <v>1.08</v>
      </c>
      <c r="J10822" s="4" t="s">
        <v>1125</v>
      </c>
      <c r="K10822" s="4" t="s">
        <v>881</v>
      </c>
      <c r="L10822" s="4">
        <v>3</v>
      </c>
      <c r="M10822" s="4" t="s">
        <v>1101</v>
      </c>
      <c r="N10822" s="4"/>
    </row>
    <row r="10823" spans="1:14" hidden="1" x14ac:dyDescent="0.3">
      <c r="A10823" s="4" t="s">
        <v>604</v>
      </c>
      <c r="B10823" s="4">
        <v>134</v>
      </c>
      <c r="C10823" s="4">
        <v>134</v>
      </c>
      <c r="D10823" s="4">
        <v>642</v>
      </c>
      <c r="E10823" s="4" t="s">
        <v>861</v>
      </c>
      <c r="F10823" s="12" t="s">
        <v>1587</v>
      </c>
      <c r="G10823" s="4" t="s">
        <v>1759</v>
      </c>
      <c r="H10823" s="30">
        <v>8.73</v>
      </c>
      <c r="I10823" s="4">
        <v>0.17</v>
      </c>
      <c r="J10823" s="4" t="s">
        <v>1125</v>
      </c>
      <c r="K10823" s="4" t="s">
        <v>881</v>
      </c>
      <c r="L10823" s="4">
        <v>3</v>
      </c>
      <c r="M10823" s="4" t="s">
        <v>1101</v>
      </c>
      <c r="N10823" s="4"/>
    </row>
    <row r="10824" spans="1:14" hidden="1" x14ac:dyDescent="0.3">
      <c r="A10824" s="4" t="s">
        <v>604</v>
      </c>
      <c r="B10824" s="4">
        <v>134</v>
      </c>
      <c r="C10824" s="4">
        <v>134</v>
      </c>
      <c r="D10824" s="4">
        <v>642</v>
      </c>
      <c r="E10824" s="4" t="s">
        <v>861</v>
      </c>
      <c r="F10824" s="12" t="s">
        <v>1588</v>
      </c>
      <c r="G10824" s="4" t="s">
        <v>1759</v>
      </c>
      <c r="H10824" s="30">
        <v>8.39</v>
      </c>
      <c r="I10824" s="4">
        <v>0.08</v>
      </c>
      <c r="J10824" s="4" t="s">
        <v>1125</v>
      </c>
      <c r="K10824" s="4" t="s">
        <v>881</v>
      </c>
      <c r="L10824" s="4">
        <v>3</v>
      </c>
      <c r="M10824" s="4" t="s">
        <v>1101</v>
      </c>
      <c r="N10824" s="4"/>
    </row>
    <row r="10825" spans="1:14" hidden="1" x14ac:dyDescent="0.3">
      <c r="A10825" s="4" t="s">
        <v>604</v>
      </c>
      <c r="B10825" s="4">
        <v>134</v>
      </c>
      <c r="C10825" s="4">
        <v>134</v>
      </c>
      <c r="D10825" s="4">
        <v>642</v>
      </c>
      <c r="E10825" s="4" t="s">
        <v>861</v>
      </c>
      <c r="F10825" s="12" t="s">
        <v>1589</v>
      </c>
      <c r="G10825" s="4" t="s">
        <v>1759</v>
      </c>
      <c r="H10825" s="30">
        <v>8.02</v>
      </c>
      <c r="I10825" s="4">
        <v>0.34</v>
      </c>
      <c r="J10825" s="4" t="s">
        <v>1125</v>
      </c>
      <c r="K10825" s="4" t="s">
        <v>881</v>
      </c>
      <c r="L10825" s="4">
        <v>3</v>
      </c>
      <c r="M10825" s="4" t="s">
        <v>1101</v>
      </c>
      <c r="N10825" s="4"/>
    </row>
    <row r="10826" spans="1:14" hidden="1" x14ac:dyDescent="0.3">
      <c r="A10826" s="4" t="s">
        <v>604</v>
      </c>
      <c r="B10826" s="4">
        <v>134</v>
      </c>
      <c r="C10826" s="4">
        <v>134</v>
      </c>
      <c r="D10826" s="4">
        <v>642</v>
      </c>
      <c r="E10826" s="4" t="s">
        <v>861</v>
      </c>
      <c r="F10826" s="12" t="s">
        <v>922</v>
      </c>
      <c r="G10826" s="4" t="s">
        <v>1760</v>
      </c>
      <c r="H10826" s="30">
        <v>9.61</v>
      </c>
      <c r="I10826" s="4">
        <v>1.42</v>
      </c>
      <c r="J10826" s="4" t="s">
        <v>1225</v>
      </c>
      <c r="K10826" s="4" t="s">
        <v>881</v>
      </c>
      <c r="L10826" s="4">
        <v>3</v>
      </c>
      <c r="M10826" s="4" t="s">
        <v>971</v>
      </c>
      <c r="N10826" s="4"/>
    </row>
    <row r="10827" spans="1:14" hidden="1" x14ac:dyDescent="0.3">
      <c r="A10827" s="4" t="s">
        <v>603</v>
      </c>
      <c r="B10827" s="4">
        <v>134</v>
      </c>
      <c r="C10827" s="4">
        <v>134</v>
      </c>
      <c r="D10827" s="4">
        <v>642</v>
      </c>
      <c r="E10827" s="4" t="s">
        <v>861</v>
      </c>
      <c r="F10827" s="4" t="s">
        <v>904</v>
      </c>
      <c r="G10827" s="4" t="s">
        <v>1760</v>
      </c>
      <c r="H10827" s="30">
        <v>9.7295254237288145</v>
      </c>
      <c r="I10827" s="4">
        <v>0.69633340507941854</v>
      </c>
      <c r="J10827" s="4"/>
      <c r="K10827" s="4" t="s">
        <v>881</v>
      </c>
      <c r="L10827" s="4">
        <v>3</v>
      </c>
      <c r="M10827" s="4" t="s">
        <v>1904</v>
      </c>
      <c r="N10827" s="4"/>
    </row>
    <row r="10828" spans="1:14" hidden="1" x14ac:dyDescent="0.3">
      <c r="A10828" s="4" t="s">
        <v>603</v>
      </c>
      <c r="B10828" s="4">
        <v>134</v>
      </c>
      <c r="C10828" s="4">
        <v>134</v>
      </c>
      <c r="D10828" s="4">
        <v>642</v>
      </c>
      <c r="E10828" s="4" t="s">
        <v>861</v>
      </c>
      <c r="F10828" s="4" t="s">
        <v>1587</v>
      </c>
      <c r="G10828" s="4" t="s">
        <v>1760</v>
      </c>
      <c r="H10828" s="30">
        <v>9.697499999999998</v>
      </c>
      <c r="I10828" s="4">
        <v>0.70270814808873971</v>
      </c>
      <c r="J10828" s="4"/>
      <c r="K10828" s="4" t="s">
        <v>881</v>
      </c>
      <c r="L10828" s="4">
        <v>3</v>
      </c>
      <c r="M10828" s="4" t="s">
        <v>1904</v>
      </c>
      <c r="N10828" s="4"/>
    </row>
    <row r="10829" spans="1:14" hidden="1" x14ac:dyDescent="0.3">
      <c r="A10829" s="4" t="s">
        <v>603</v>
      </c>
      <c r="B10829" s="4">
        <v>134</v>
      </c>
      <c r="C10829" s="4">
        <v>134</v>
      </c>
      <c r="D10829" s="4">
        <v>642</v>
      </c>
      <c r="E10829" s="4" t="s">
        <v>861</v>
      </c>
      <c r="F10829" s="4" t="s">
        <v>1588</v>
      </c>
      <c r="G10829" s="4" t="s">
        <v>1760</v>
      </c>
      <c r="H10829" s="30">
        <v>1.2146596858638743</v>
      </c>
      <c r="I10829" s="4">
        <v>4.8602868179014935E-2</v>
      </c>
      <c r="J10829" s="4"/>
      <c r="K10829" s="4" t="s">
        <v>881</v>
      </c>
      <c r="L10829" s="4">
        <v>3</v>
      </c>
      <c r="M10829" s="4" t="s">
        <v>1904</v>
      </c>
      <c r="N10829" s="4"/>
    </row>
    <row r="10830" spans="1:14" hidden="1" x14ac:dyDescent="0.3">
      <c r="A10830" s="4" t="s">
        <v>603</v>
      </c>
      <c r="B10830" s="4">
        <v>134</v>
      </c>
      <c r="C10830" s="4">
        <v>134</v>
      </c>
      <c r="D10830" s="4">
        <v>642</v>
      </c>
      <c r="E10830" s="4" t="s">
        <v>861</v>
      </c>
      <c r="F10830" s="4" t="s">
        <v>1589</v>
      </c>
      <c r="G10830" s="4" t="s">
        <v>1760</v>
      </c>
      <c r="H10830" s="30">
        <v>3.1779229711141683</v>
      </c>
      <c r="I10830" s="4">
        <v>1.0701884082301794</v>
      </c>
      <c r="J10830" s="4"/>
      <c r="K10830" s="4" t="s">
        <v>881</v>
      </c>
      <c r="L10830" s="4">
        <v>3</v>
      </c>
      <c r="M10830" s="4" t="s">
        <v>1904</v>
      </c>
      <c r="N10830" s="4"/>
    </row>
    <row r="10831" spans="1:14" hidden="1" x14ac:dyDescent="0.3">
      <c r="A10831" s="4" t="s">
        <v>608</v>
      </c>
      <c r="B10831" s="4">
        <v>132</v>
      </c>
      <c r="C10831" s="4">
        <v>132</v>
      </c>
      <c r="D10831" s="4">
        <v>642</v>
      </c>
      <c r="E10831" s="4" t="s">
        <v>861</v>
      </c>
      <c r="F10831" s="4" t="s">
        <v>922</v>
      </c>
      <c r="G10831" s="4" t="s">
        <v>1662</v>
      </c>
      <c r="H10831" s="30">
        <v>7.19</v>
      </c>
      <c r="I10831" s="4"/>
      <c r="J10831" s="4" t="s">
        <v>1574</v>
      </c>
      <c r="K10831" s="4"/>
      <c r="L10831" s="4">
        <v>3</v>
      </c>
      <c r="M10831" s="4" t="s">
        <v>1575</v>
      </c>
      <c r="N10831" s="4" t="s">
        <v>1849</v>
      </c>
    </row>
    <row r="10832" spans="1:14" hidden="1" x14ac:dyDescent="0.3">
      <c r="A10832" s="4" t="s">
        <v>603</v>
      </c>
      <c r="B10832" s="4">
        <v>132</v>
      </c>
      <c r="C10832" s="4">
        <v>132</v>
      </c>
      <c r="D10832" s="4">
        <v>643</v>
      </c>
      <c r="E10832" s="4" t="s">
        <v>861</v>
      </c>
      <c r="F10832" s="4" t="s">
        <v>922</v>
      </c>
      <c r="G10832" s="4" t="s">
        <v>1119</v>
      </c>
      <c r="H10832" s="73">
        <v>0.40730901066830688</v>
      </c>
      <c r="I10832" s="4"/>
      <c r="J10832" s="4" t="s">
        <v>856</v>
      </c>
      <c r="K10832" s="4"/>
      <c r="L10832" s="4">
        <v>3</v>
      </c>
      <c r="M10832" s="4" t="s">
        <v>1770</v>
      </c>
      <c r="N10832" s="4" t="s">
        <v>1849</v>
      </c>
    </row>
    <row r="10833" spans="1:14" hidden="1" x14ac:dyDescent="0.3">
      <c r="A10833" s="4" t="s">
        <v>603</v>
      </c>
      <c r="B10833" s="4">
        <v>134</v>
      </c>
      <c r="C10833" s="4">
        <v>134</v>
      </c>
      <c r="D10833" s="4">
        <v>643</v>
      </c>
      <c r="E10833" s="4" t="s">
        <v>861</v>
      </c>
      <c r="F10833" s="4" t="s">
        <v>922</v>
      </c>
      <c r="G10833" s="4" t="s">
        <v>1119</v>
      </c>
      <c r="H10833" s="30">
        <v>11.77444666541928</v>
      </c>
      <c r="I10833" s="4">
        <v>2.5973515711900776</v>
      </c>
      <c r="J10833" s="4" t="s">
        <v>856</v>
      </c>
      <c r="K10833" s="4" t="s">
        <v>881</v>
      </c>
      <c r="L10833" s="4">
        <v>3</v>
      </c>
      <c r="M10833" s="4" t="s">
        <v>1770</v>
      </c>
      <c r="N10833" s="4"/>
    </row>
    <row r="10834" spans="1:14" hidden="1" x14ac:dyDescent="0.3">
      <c r="A10834" s="4" t="s">
        <v>608</v>
      </c>
      <c r="B10834" s="4">
        <v>132</v>
      </c>
      <c r="C10834" s="4">
        <v>132</v>
      </c>
      <c r="D10834" s="4">
        <v>643</v>
      </c>
      <c r="E10834" s="4" t="s">
        <v>861</v>
      </c>
      <c r="F10834" s="4" t="s">
        <v>922</v>
      </c>
      <c r="G10834" s="4" t="s">
        <v>1573</v>
      </c>
      <c r="H10834" s="30">
        <v>244.56</v>
      </c>
      <c r="I10834" s="4"/>
      <c r="J10834" s="4" t="s">
        <v>1574</v>
      </c>
      <c r="K10834" s="4"/>
      <c r="L10834" s="4">
        <v>3</v>
      </c>
      <c r="M10834" s="4" t="s">
        <v>1575</v>
      </c>
      <c r="N10834" s="4" t="s">
        <v>1849</v>
      </c>
    </row>
    <row r="10835" spans="1:14" hidden="1" x14ac:dyDescent="0.3">
      <c r="A10835" s="4" t="s">
        <v>608</v>
      </c>
      <c r="B10835" s="4">
        <v>132</v>
      </c>
      <c r="C10835" s="4">
        <v>132</v>
      </c>
      <c r="D10835" s="4">
        <v>643</v>
      </c>
      <c r="E10835" s="4" t="s">
        <v>861</v>
      </c>
      <c r="F10835" s="4" t="s">
        <v>922</v>
      </c>
      <c r="G10835" s="4" t="s">
        <v>1577</v>
      </c>
      <c r="H10835" s="52">
        <v>2.1800000000000002</v>
      </c>
      <c r="I10835" s="4"/>
      <c r="J10835" s="4" t="s">
        <v>1578</v>
      </c>
      <c r="K10835" s="4"/>
      <c r="L10835" s="4">
        <v>3</v>
      </c>
      <c r="M10835" s="4" t="s">
        <v>1575</v>
      </c>
      <c r="N10835" s="4" t="s">
        <v>1849</v>
      </c>
    </row>
    <row r="10836" spans="1:14" hidden="1" x14ac:dyDescent="0.3">
      <c r="A10836" s="4" t="s">
        <v>608</v>
      </c>
      <c r="B10836" s="4">
        <v>132</v>
      </c>
      <c r="C10836" s="4">
        <v>132</v>
      </c>
      <c r="D10836" s="4">
        <v>643</v>
      </c>
      <c r="E10836" s="4" t="s">
        <v>861</v>
      </c>
      <c r="F10836" s="4" t="s">
        <v>922</v>
      </c>
      <c r="G10836" s="4" t="s">
        <v>1580</v>
      </c>
      <c r="H10836" s="52">
        <v>0.59799999999999998</v>
      </c>
      <c r="I10836" s="4"/>
      <c r="J10836" s="4" t="s">
        <v>1581</v>
      </c>
      <c r="K10836" s="4"/>
      <c r="L10836" s="4">
        <v>3</v>
      </c>
      <c r="M10836" s="4" t="s">
        <v>1575</v>
      </c>
      <c r="N10836" s="4" t="s">
        <v>1849</v>
      </c>
    </row>
    <row r="10837" spans="1:14" hidden="1" x14ac:dyDescent="0.3">
      <c r="A10837" s="4" t="s">
        <v>604</v>
      </c>
      <c r="B10837" s="4">
        <v>134</v>
      </c>
      <c r="C10837" s="4">
        <v>134</v>
      </c>
      <c r="D10837" s="4">
        <v>643</v>
      </c>
      <c r="E10837" s="4" t="s">
        <v>861</v>
      </c>
      <c r="F10837" s="54" t="s">
        <v>922</v>
      </c>
      <c r="G10837" s="23" t="s">
        <v>1591</v>
      </c>
      <c r="H10837" s="30">
        <v>0.50129900000000005</v>
      </c>
      <c r="I10837" s="51">
        <v>5.9740000000000001E-2</v>
      </c>
      <c r="J10837" s="23" t="s">
        <v>1422</v>
      </c>
      <c r="K10837" s="4" t="s">
        <v>881</v>
      </c>
      <c r="L10837" s="51">
        <v>3</v>
      </c>
      <c r="M10837" s="23" t="s">
        <v>1567</v>
      </c>
      <c r="N10837" s="55" t="s">
        <v>1592</v>
      </c>
    </row>
    <row r="10838" spans="1:14" hidden="1" x14ac:dyDescent="0.3">
      <c r="A10838" s="4" t="s">
        <v>608</v>
      </c>
      <c r="B10838" s="4">
        <v>132</v>
      </c>
      <c r="C10838" s="4">
        <v>132</v>
      </c>
      <c r="D10838" s="4">
        <v>643</v>
      </c>
      <c r="E10838" s="4" t="s">
        <v>861</v>
      </c>
      <c r="F10838" s="4" t="s">
        <v>922</v>
      </c>
      <c r="G10838" s="4" t="s">
        <v>1493</v>
      </c>
      <c r="H10838" s="30">
        <v>2.98</v>
      </c>
      <c r="I10838" s="4">
        <v>0.78</v>
      </c>
      <c r="J10838" s="4" t="s">
        <v>1105</v>
      </c>
      <c r="K10838" s="4" t="s">
        <v>998</v>
      </c>
      <c r="L10838" s="4">
        <v>3</v>
      </c>
      <c r="M10838" s="4" t="s">
        <v>1090</v>
      </c>
      <c r="N10838" s="4" t="s">
        <v>1849</v>
      </c>
    </row>
    <row r="10839" spans="1:14" hidden="1" x14ac:dyDescent="0.3">
      <c r="A10839" s="4" t="s">
        <v>608</v>
      </c>
      <c r="B10839" s="4">
        <v>132</v>
      </c>
      <c r="C10839" s="4">
        <v>132</v>
      </c>
      <c r="D10839" s="4">
        <v>643</v>
      </c>
      <c r="E10839" s="4" t="s">
        <v>861</v>
      </c>
      <c r="F10839" s="4" t="s">
        <v>922</v>
      </c>
      <c r="G10839" s="4" t="s">
        <v>1775</v>
      </c>
      <c r="H10839" s="30">
        <v>8.9557585527494186E-3</v>
      </c>
      <c r="I10839" s="4"/>
      <c r="J10839" s="4" t="s">
        <v>1773</v>
      </c>
      <c r="K10839" s="4"/>
      <c r="L10839" s="4">
        <v>3</v>
      </c>
      <c r="M10839" s="4" t="s">
        <v>1774</v>
      </c>
      <c r="N10839" s="4" t="s">
        <v>1849</v>
      </c>
    </row>
    <row r="10840" spans="1:14" hidden="1" x14ac:dyDescent="0.3">
      <c r="A10840" s="4" t="s">
        <v>608</v>
      </c>
      <c r="B10840" s="4">
        <v>132</v>
      </c>
      <c r="C10840" s="4">
        <v>132</v>
      </c>
      <c r="D10840" s="4">
        <v>643</v>
      </c>
      <c r="E10840" s="4" t="s">
        <v>861</v>
      </c>
      <c r="F10840" s="4" t="s">
        <v>922</v>
      </c>
      <c r="G10840" s="4" t="s">
        <v>1129</v>
      </c>
      <c r="H10840" s="30">
        <v>3.457501173499621</v>
      </c>
      <c r="I10840" s="9">
        <v>1.3830004693998486</v>
      </c>
      <c r="J10840" s="4" t="s">
        <v>1494</v>
      </c>
      <c r="K10840" s="4" t="s">
        <v>998</v>
      </c>
      <c r="L10840" s="4">
        <v>3</v>
      </c>
      <c r="M10840" s="4" t="s">
        <v>1090</v>
      </c>
      <c r="N10840" s="4" t="s">
        <v>1849</v>
      </c>
    </row>
    <row r="10841" spans="1:14" hidden="1" x14ac:dyDescent="0.3">
      <c r="A10841" s="4" t="s">
        <v>608</v>
      </c>
      <c r="B10841" s="4">
        <v>132</v>
      </c>
      <c r="C10841" s="4">
        <v>132</v>
      </c>
      <c r="D10841" s="4">
        <v>643</v>
      </c>
      <c r="E10841" s="4" t="s">
        <v>861</v>
      </c>
      <c r="F10841" s="4" t="s">
        <v>922</v>
      </c>
      <c r="G10841" s="4" t="s">
        <v>853</v>
      </c>
      <c r="H10841" s="30">
        <v>5.76</v>
      </c>
      <c r="I10841" s="4">
        <v>1.08</v>
      </c>
      <c r="J10841" s="4" t="s">
        <v>1316</v>
      </c>
      <c r="K10841" s="4" t="s">
        <v>998</v>
      </c>
      <c r="L10841" s="4">
        <v>3</v>
      </c>
      <c r="M10841" s="4" t="s">
        <v>1579</v>
      </c>
      <c r="N10841" s="4" t="s">
        <v>1849</v>
      </c>
    </row>
    <row r="10842" spans="1:14" hidden="1" x14ac:dyDescent="0.3">
      <c r="A10842" s="4" t="s">
        <v>604</v>
      </c>
      <c r="B10842" s="4">
        <v>134</v>
      </c>
      <c r="C10842" s="4">
        <v>134</v>
      </c>
      <c r="D10842" s="4">
        <v>643</v>
      </c>
      <c r="E10842" s="4" t="s">
        <v>861</v>
      </c>
      <c r="F10842" s="4" t="s">
        <v>904</v>
      </c>
      <c r="G10842" s="4" t="s">
        <v>853</v>
      </c>
      <c r="H10842" s="30">
        <v>2.77</v>
      </c>
      <c r="I10842" s="4">
        <v>0.15</v>
      </c>
      <c r="J10842" s="4" t="s">
        <v>1566</v>
      </c>
      <c r="K10842" s="4" t="s">
        <v>998</v>
      </c>
      <c r="L10842" s="4">
        <v>3</v>
      </c>
      <c r="M10842" s="4" t="s">
        <v>1101</v>
      </c>
      <c r="N10842" s="4"/>
    </row>
    <row r="10843" spans="1:14" hidden="1" x14ac:dyDescent="0.3">
      <c r="A10843" s="4" t="s">
        <v>604</v>
      </c>
      <c r="B10843" s="4">
        <v>134</v>
      </c>
      <c r="C10843" s="4">
        <v>134</v>
      </c>
      <c r="D10843" s="4">
        <v>643</v>
      </c>
      <c r="E10843" s="4" t="s">
        <v>861</v>
      </c>
      <c r="F10843" s="4" t="s">
        <v>1587</v>
      </c>
      <c r="G10843" s="4" t="s">
        <v>853</v>
      </c>
      <c r="H10843" s="30">
        <v>1.1499999999999999</v>
      </c>
      <c r="I10843" s="4">
        <v>0.56000000000000005</v>
      </c>
      <c r="J10843" s="4" t="s">
        <v>1566</v>
      </c>
      <c r="K10843" s="4" t="s">
        <v>998</v>
      </c>
      <c r="L10843" s="4">
        <v>3</v>
      </c>
      <c r="M10843" s="4" t="s">
        <v>1101</v>
      </c>
      <c r="N10843" s="4"/>
    </row>
    <row r="10844" spans="1:14" hidden="1" x14ac:dyDescent="0.3">
      <c r="A10844" s="4" t="s">
        <v>604</v>
      </c>
      <c r="B10844" s="4">
        <v>134</v>
      </c>
      <c r="C10844" s="4">
        <v>134</v>
      </c>
      <c r="D10844" s="4">
        <v>643</v>
      </c>
      <c r="E10844" s="4" t="s">
        <v>861</v>
      </c>
      <c r="F10844" s="4" t="s">
        <v>1588</v>
      </c>
      <c r="G10844" s="4" t="s">
        <v>853</v>
      </c>
      <c r="H10844" s="30">
        <v>0.64</v>
      </c>
      <c r="I10844" s="4">
        <v>0.21</v>
      </c>
      <c r="J10844" s="4" t="s">
        <v>1566</v>
      </c>
      <c r="K10844" s="4" t="s">
        <v>998</v>
      </c>
      <c r="L10844" s="4">
        <v>3</v>
      </c>
      <c r="M10844" s="4" t="s">
        <v>1101</v>
      </c>
      <c r="N10844" s="4"/>
    </row>
    <row r="10845" spans="1:14" hidden="1" x14ac:dyDescent="0.3">
      <c r="A10845" s="4" t="s">
        <v>604</v>
      </c>
      <c r="B10845" s="4">
        <v>134</v>
      </c>
      <c r="C10845" s="4">
        <v>134</v>
      </c>
      <c r="D10845" s="4">
        <v>643</v>
      </c>
      <c r="E10845" s="4" t="s">
        <v>861</v>
      </c>
      <c r="F10845" s="4" t="s">
        <v>1589</v>
      </c>
      <c r="G10845" s="4" t="s">
        <v>853</v>
      </c>
      <c r="H10845" s="30">
        <v>0.46</v>
      </c>
      <c r="I10845" s="4">
        <v>0.04</v>
      </c>
      <c r="J10845" s="4" t="s">
        <v>1566</v>
      </c>
      <c r="K10845" s="4" t="s">
        <v>998</v>
      </c>
      <c r="L10845" s="4">
        <v>3</v>
      </c>
      <c r="M10845" s="4" t="s">
        <v>1101</v>
      </c>
      <c r="N10845" s="4"/>
    </row>
    <row r="10846" spans="1:14" hidden="1" x14ac:dyDescent="0.3">
      <c r="A10846" s="4" t="s">
        <v>604</v>
      </c>
      <c r="B10846" s="4">
        <v>134</v>
      </c>
      <c r="C10846" s="4">
        <v>134</v>
      </c>
      <c r="D10846" s="4">
        <v>643</v>
      </c>
      <c r="E10846" s="4" t="s">
        <v>861</v>
      </c>
      <c r="F10846" s="4" t="s">
        <v>922</v>
      </c>
      <c r="G10846" s="4" t="s">
        <v>1593</v>
      </c>
      <c r="H10846" s="30">
        <v>0.58902699999999997</v>
      </c>
      <c r="I10846" s="4">
        <v>7.7876000000000001E-2</v>
      </c>
      <c r="J10846" s="4" t="s">
        <v>1422</v>
      </c>
      <c r="K10846" s="4" t="s">
        <v>998</v>
      </c>
      <c r="L10846" s="4">
        <v>3</v>
      </c>
      <c r="M10846" s="4" t="s">
        <v>1191</v>
      </c>
      <c r="N10846" s="4"/>
    </row>
    <row r="10847" spans="1:14" hidden="1" x14ac:dyDescent="0.3">
      <c r="A10847" s="4" t="s">
        <v>604</v>
      </c>
      <c r="B10847" s="4">
        <v>134</v>
      </c>
      <c r="C10847" s="4">
        <v>134</v>
      </c>
      <c r="D10847" s="4">
        <v>643</v>
      </c>
      <c r="E10847" s="4" t="s">
        <v>861</v>
      </c>
      <c r="F10847" s="4" t="s">
        <v>922</v>
      </c>
      <c r="G10847" s="4" t="s">
        <v>1594</v>
      </c>
      <c r="H10847" s="30">
        <v>0.53885099999999997</v>
      </c>
      <c r="I10847" s="4">
        <v>6.4367999999999995E-2</v>
      </c>
      <c r="J10847" s="4" t="s">
        <v>1422</v>
      </c>
      <c r="K10847" s="4" t="s">
        <v>998</v>
      </c>
      <c r="L10847" s="4">
        <v>3</v>
      </c>
      <c r="M10847" s="4" t="s">
        <v>1191</v>
      </c>
      <c r="N10847" s="4"/>
    </row>
    <row r="10848" spans="1:14" hidden="1" x14ac:dyDescent="0.3">
      <c r="A10848" s="4" t="s">
        <v>608</v>
      </c>
      <c r="B10848" s="4">
        <v>132</v>
      </c>
      <c r="C10848" s="4">
        <v>132</v>
      </c>
      <c r="D10848" s="4">
        <v>643</v>
      </c>
      <c r="E10848" s="4" t="s">
        <v>861</v>
      </c>
      <c r="F10848" s="4" t="s">
        <v>922</v>
      </c>
      <c r="G10848" s="4" t="s">
        <v>1127</v>
      </c>
      <c r="H10848" s="30">
        <v>5.8680522346110965E-2</v>
      </c>
      <c r="I10848" s="4">
        <v>4.4010391759583226E-2</v>
      </c>
      <c r="J10848" s="4" t="s">
        <v>1494</v>
      </c>
      <c r="K10848" s="4" t="s">
        <v>998</v>
      </c>
      <c r="L10848" s="4">
        <v>3</v>
      </c>
      <c r="M10848" s="4" t="s">
        <v>1582</v>
      </c>
      <c r="N10848" s="4" t="s">
        <v>1849</v>
      </c>
    </row>
    <row r="10849" spans="1:14" hidden="1" x14ac:dyDescent="0.3">
      <c r="A10849" s="4" t="s">
        <v>603</v>
      </c>
      <c r="B10849" s="4">
        <v>132</v>
      </c>
      <c r="C10849" s="4">
        <v>132</v>
      </c>
      <c r="D10849" s="4">
        <v>643</v>
      </c>
      <c r="E10849" s="4" t="s">
        <v>861</v>
      </c>
      <c r="F10849" s="4" t="s">
        <v>922</v>
      </c>
      <c r="G10849" s="4" t="s">
        <v>1491</v>
      </c>
      <c r="H10849" s="30">
        <v>3.62</v>
      </c>
      <c r="I10849" s="4"/>
      <c r="J10849" s="4" t="s">
        <v>1773</v>
      </c>
      <c r="K10849" s="4"/>
      <c r="L10849" s="4">
        <v>3</v>
      </c>
      <c r="M10849" s="4" t="s">
        <v>1774</v>
      </c>
      <c r="N10849" s="4" t="s">
        <v>1849</v>
      </c>
    </row>
    <row r="10850" spans="1:14" hidden="1" x14ac:dyDescent="0.3">
      <c r="A10850" s="4" t="s">
        <v>608</v>
      </c>
      <c r="B10850" s="4">
        <v>132</v>
      </c>
      <c r="C10850" s="4">
        <v>132</v>
      </c>
      <c r="D10850" s="4">
        <v>643</v>
      </c>
      <c r="E10850" s="4" t="s">
        <v>861</v>
      </c>
      <c r="F10850" s="4" t="s">
        <v>922</v>
      </c>
      <c r="G10850" s="4" t="s">
        <v>1557</v>
      </c>
      <c r="H10850" s="30">
        <v>7.26</v>
      </c>
      <c r="I10850" s="4">
        <v>1.69</v>
      </c>
      <c r="J10850" s="4" t="s">
        <v>1316</v>
      </c>
      <c r="K10850" s="4" t="s">
        <v>881</v>
      </c>
      <c r="L10850" s="4">
        <v>3</v>
      </c>
      <c r="M10850" s="4" t="s">
        <v>1579</v>
      </c>
      <c r="N10850" s="4" t="s">
        <v>1849</v>
      </c>
    </row>
    <row r="10851" spans="1:14" hidden="1" x14ac:dyDescent="0.3">
      <c r="A10851" s="4" t="s">
        <v>604</v>
      </c>
      <c r="B10851" s="4">
        <v>134</v>
      </c>
      <c r="C10851" s="4">
        <v>134</v>
      </c>
      <c r="D10851" s="4">
        <v>643</v>
      </c>
      <c r="E10851" s="4" t="s">
        <v>861</v>
      </c>
      <c r="F10851" s="4" t="s">
        <v>904</v>
      </c>
      <c r="G10851" s="4" t="s">
        <v>1557</v>
      </c>
      <c r="H10851" s="4">
        <v>4.21</v>
      </c>
      <c r="I10851" s="4">
        <v>0.93</v>
      </c>
      <c r="J10851" s="4" t="s">
        <v>1566</v>
      </c>
      <c r="K10851" s="4" t="s">
        <v>881</v>
      </c>
      <c r="L10851" s="4">
        <v>3</v>
      </c>
      <c r="M10851" s="4" t="s">
        <v>1101</v>
      </c>
      <c r="N10851" s="4"/>
    </row>
    <row r="10852" spans="1:14" hidden="1" x14ac:dyDescent="0.3">
      <c r="A10852" s="4" t="s">
        <v>604</v>
      </c>
      <c r="B10852" s="4">
        <v>134</v>
      </c>
      <c r="C10852" s="4">
        <v>134</v>
      </c>
      <c r="D10852" s="4">
        <v>643</v>
      </c>
      <c r="E10852" s="4" t="s">
        <v>861</v>
      </c>
      <c r="F10852" s="4" t="s">
        <v>1587</v>
      </c>
      <c r="G10852" s="4" t="s">
        <v>1557</v>
      </c>
      <c r="H10852" s="4">
        <v>3.32</v>
      </c>
      <c r="I10852" s="4">
        <v>0.35</v>
      </c>
      <c r="J10852" s="4" t="s">
        <v>1566</v>
      </c>
      <c r="K10852" s="4" t="s">
        <v>881</v>
      </c>
      <c r="L10852" s="4">
        <v>3</v>
      </c>
      <c r="M10852" s="4" t="s">
        <v>1101</v>
      </c>
      <c r="N10852" s="4"/>
    </row>
    <row r="10853" spans="1:14" hidden="1" x14ac:dyDescent="0.3">
      <c r="A10853" s="4" t="s">
        <v>604</v>
      </c>
      <c r="B10853" s="4">
        <v>134</v>
      </c>
      <c r="C10853" s="4">
        <v>134</v>
      </c>
      <c r="D10853" s="4">
        <v>643</v>
      </c>
      <c r="E10853" s="4" t="s">
        <v>861</v>
      </c>
      <c r="F10853" s="4" t="s">
        <v>1588</v>
      </c>
      <c r="G10853" s="4" t="s">
        <v>1557</v>
      </c>
      <c r="H10853" s="4">
        <v>2.87</v>
      </c>
      <c r="I10853" s="4">
        <v>0.75</v>
      </c>
      <c r="J10853" s="4" t="s">
        <v>1566</v>
      </c>
      <c r="K10853" s="4" t="s">
        <v>881</v>
      </c>
      <c r="L10853" s="4">
        <v>3</v>
      </c>
      <c r="M10853" s="4" t="s">
        <v>1101</v>
      </c>
      <c r="N10853" s="4"/>
    </row>
    <row r="10854" spans="1:14" hidden="1" x14ac:dyDescent="0.3">
      <c r="A10854" s="4" t="s">
        <v>604</v>
      </c>
      <c r="B10854" s="4">
        <v>134</v>
      </c>
      <c r="C10854" s="4">
        <v>134</v>
      </c>
      <c r="D10854" s="4">
        <v>643</v>
      </c>
      <c r="E10854" s="4" t="s">
        <v>861</v>
      </c>
      <c r="F10854" s="4" t="s">
        <v>1589</v>
      </c>
      <c r="G10854" s="4" t="s">
        <v>1557</v>
      </c>
      <c r="H10854" s="4">
        <v>2.31</v>
      </c>
      <c r="I10854" s="4">
        <v>0.36</v>
      </c>
      <c r="J10854" s="4" t="s">
        <v>1566</v>
      </c>
      <c r="K10854" s="4" t="s">
        <v>881</v>
      </c>
      <c r="L10854" s="4">
        <v>3</v>
      </c>
      <c r="M10854" s="4" t="s">
        <v>1101</v>
      </c>
      <c r="N10854" s="4"/>
    </row>
    <row r="10855" spans="1:14" hidden="1" x14ac:dyDescent="0.3">
      <c r="A10855" s="4" t="s">
        <v>603</v>
      </c>
      <c r="B10855" s="4">
        <v>132</v>
      </c>
      <c r="C10855" s="4">
        <v>132</v>
      </c>
      <c r="D10855" s="4">
        <v>643</v>
      </c>
      <c r="E10855" s="4" t="s">
        <v>861</v>
      </c>
      <c r="F10855" s="4" t="s">
        <v>922</v>
      </c>
      <c r="G10855" s="4" t="s">
        <v>1131</v>
      </c>
      <c r="H10855" s="30">
        <v>6.16</v>
      </c>
      <c r="I10855" s="4">
        <v>0.68796802251267475</v>
      </c>
      <c r="J10855" s="4" t="s">
        <v>1316</v>
      </c>
      <c r="K10855" s="4" t="s">
        <v>881</v>
      </c>
      <c r="L10855" s="4">
        <v>3</v>
      </c>
      <c r="M10855" s="4" t="s">
        <v>1579</v>
      </c>
      <c r="N10855" s="4" t="s">
        <v>1849</v>
      </c>
    </row>
    <row r="10856" spans="1:14" hidden="1" x14ac:dyDescent="0.3">
      <c r="A10856" s="4" t="s">
        <v>603</v>
      </c>
      <c r="B10856" s="4">
        <v>134</v>
      </c>
      <c r="C10856" s="4">
        <v>134</v>
      </c>
      <c r="D10856" s="4">
        <v>643</v>
      </c>
      <c r="E10856" s="4" t="s">
        <v>861</v>
      </c>
      <c r="F10856" s="4" t="s">
        <v>904</v>
      </c>
      <c r="G10856" s="4" t="s">
        <v>1131</v>
      </c>
      <c r="H10856" s="30">
        <v>6.98</v>
      </c>
      <c r="I10856" s="4">
        <v>0.94201910808645495</v>
      </c>
      <c r="J10856" s="4" t="s">
        <v>1566</v>
      </c>
      <c r="K10856" s="4" t="s">
        <v>881</v>
      </c>
      <c r="L10856" s="4">
        <v>3</v>
      </c>
      <c r="M10856" s="4" t="s">
        <v>1789</v>
      </c>
      <c r="N10856" s="4"/>
    </row>
    <row r="10857" spans="1:14" hidden="1" x14ac:dyDescent="0.3">
      <c r="A10857" s="4" t="s">
        <v>603</v>
      </c>
      <c r="B10857" s="4">
        <v>134</v>
      </c>
      <c r="C10857" s="4">
        <v>134</v>
      </c>
      <c r="D10857" s="4">
        <v>643</v>
      </c>
      <c r="E10857" s="4" t="s">
        <v>861</v>
      </c>
      <c r="F10857" s="4" t="s">
        <v>1587</v>
      </c>
      <c r="G10857" s="4" t="s">
        <v>1131</v>
      </c>
      <c r="H10857" s="30">
        <v>4.47</v>
      </c>
      <c r="I10857" s="4">
        <v>0.66037867924396232</v>
      </c>
      <c r="J10857" s="4" t="s">
        <v>1566</v>
      </c>
      <c r="K10857" s="4" t="s">
        <v>881</v>
      </c>
      <c r="L10857" s="4">
        <v>3</v>
      </c>
      <c r="M10857" s="4" t="s">
        <v>1789</v>
      </c>
      <c r="N10857" s="4"/>
    </row>
    <row r="10858" spans="1:14" hidden="1" x14ac:dyDescent="0.3">
      <c r="A10858" s="4" t="s">
        <v>603</v>
      </c>
      <c r="B10858" s="4">
        <v>134</v>
      </c>
      <c r="C10858" s="4">
        <v>134</v>
      </c>
      <c r="D10858" s="4">
        <v>643</v>
      </c>
      <c r="E10858" s="4" t="s">
        <v>861</v>
      </c>
      <c r="F10858" s="4" t="s">
        <v>1588</v>
      </c>
      <c r="G10858" s="4" t="s">
        <v>1131</v>
      </c>
      <c r="H10858" s="30">
        <v>3.5100000000000002</v>
      </c>
      <c r="I10858" s="4">
        <v>0.77884529914483014</v>
      </c>
      <c r="J10858" s="4" t="s">
        <v>1566</v>
      </c>
      <c r="K10858" s="4" t="s">
        <v>881</v>
      </c>
      <c r="L10858" s="4">
        <v>3</v>
      </c>
      <c r="M10858" s="4" t="s">
        <v>1789</v>
      </c>
      <c r="N10858" s="4"/>
    </row>
    <row r="10859" spans="1:14" hidden="1" x14ac:dyDescent="0.3">
      <c r="A10859" s="4" t="s">
        <v>603</v>
      </c>
      <c r="B10859" s="4">
        <v>134</v>
      </c>
      <c r="C10859" s="4">
        <v>134</v>
      </c>
      <c r="D10859" s="4">
        <v>643</v>
      </c>
      <c r="E10859" s="4" t="s">
        <v>861</v>
      </c>
      <c r="F10859" s="4" t="s">
        <v>1589</v>
      </c>
      <c r="G10859" s="4" t="s">
        <v>1131</v>
      </c>
      <c r="H10859" s="30">
        <v>2.77</v>
      </c>
      <c r="I10859" s="4">
        <v>0.36221540552549664</v>
      </c>
      <c r="J10859" s="4" t="s">
        <v>1566</v>
      </c>
      <c r="K10859" s="4" t="s">
        <v>881</v>
      </c>
      <c r="L10859" s="4">
        <v>3</v>
      </c>
      <c r="M10859" s="4" t="s">
        <v>1789</v>
      </c>
      <c r="N10859" s="4"/>
    </row>
    <row r="10860" spans="1:14" hidden="1" x14ac:dyDescent="0.3">
      <c r="A10860" s="4" t="s">
        <v>604</v>
      </c>
      <c r="B10860" s="4">
        <v>134</v>
      </c>
      <c r="C10860" s="4">
        <v>134</v>
      </c>
      <c r="D10860" s="4">
        <v>643</v>
      </c>
      <c r="E10860" s="4" t="s">
        <v>861</v>
      </c>
      <c r="F10860" s="4" t="s">
        <v>922</v>
      </c>
      <c r="G10860" s="4" t="s">
        <v>1352</v>
      </c>
      <c r="H10860" s="30">
        <v>0.72</v>
      </c>
      <c r="I10860" s="4">
        <v>0.08</v>
      </c>
      <c r="J10860" s="4"/>
      <c r="K10860" s="4" t="s">
        <v>881</v>
      </c>
      <c r="L10860" s="4">
        <v>3</v>
      </c>
      <c r="M10860" s="4" t="s">
        <v>1100</v>
      </c>
      <c r="N10860" s="4"/>
    </row>
    <row r="10861" spans="1:14" hidden="1" x14ac:dyDescent="0.3">
      <c r="A10861" s="4" t="s">
        <v>603</v>
      </c>
      <c r="B10861" s="4">
        <v>132</v>
      </c>
      <c r="C10861" s="4">
        <v>132</v>
      </c>
      <c r="D10861" s="4">
        <v>643</v>
      </c>
      <c r="E10861" s="4" t="s">
        <v>861</v>
      </c>
      <c r="F10861" s="4" t="s">
        <v>922</v>
      </c>
      <c r="G10861" s="4" t="s">
        <v>2236</v>
      </c>
      <c r="H10861" s="30">
        <v>0.24390243902439027</v>
      </c>
      <c r="I10861" s="4"/>
      <c r="J10861" s="4" t="s">
        <v>1773</v>
      </c>
      <c r="K10861" s="4"/>
      <c r="L10861" s="4">
        <v>3</v>
      </c>
      <c r="M10861" s="4" t="s">
        <v>1774</v>
      </c>
      <c r="N10861" s="4" t="s">
        <v>1849</v>
      </c>
    </row>
    <row r="10862" spans="1:14" hidden="1" x14ac:dyDescent="0.3">
      <c r="A10862" s="4" t="s">
        <v>608</v>
      </c>
      <c r="B10862" s="4">
        <v>132</v>
      </c>
      <c r="C10862" s="4">
        <v>132</v>
      </c>
      <c r="D10862" s="4">
        <v>643</v>
      </c>
      <c r="E10862" s="4" t="s">
        <v>861</v>
      </c>
      <c r="F10862" s="4" t="s">
        <v>922</v>
      </c>
      <c r="G10862" s="4" t="s">
        <v>1124</v>
      </c>
      <c r="H10862" s="30">
        <v>3.179317063655092</v>
      </c>
      <c r="I10862" s="89">
        <v>1.5578653611909952</v>
      </c>
      <c r="J10862" s="4" t="s">
        <v>1494</v>
      </c>
      <c r="K10862" s="4" t="s">
        <v>881</v>
      </c>
      <c r="L10862" s="4">
        <v>3</v>
      </c>
      <c r="M10862" s="4" t="s">
        <v>1090</v>
      </c>
      <c r="N10862" s="4" t="s">
        <v>1849</v>
      </c>
    </row>
    <row r="10863" spans="1:14" hidden="1" x14ac:dyDescent="0.3">
      <c r="A10863" s="66" t="s">
        <v>608</v>
      </c>
      <c r="B10863" s="66">
        <v>132</v>
      </c>
      <c r="C10863" s="66">
        <v>132</v>
      </c>
      <c r="D10863" s="66">
        <v>643</v>
      </c>
      <c r="E10863" s="66" t="s">
        <v>1584</v>
      </c>
      <c r="F10863" s="66" t="s">
        <v>876</v>
      </c>
      <c r="G10863" s="66" t="s">
        <v>2232</v>
      </c>
      <c r="H10863" s="69">
        <v>2.2400000000000002</v>
      </c>
      <c r="I10863" s="66"/>
      <c r="J10863" s="66" t="s">
        <v>1585</v>
      </c>
      <c r="K10863" s="66"/>
      <c r="L10863" s="66">
        <v>2</v>
      </c>
      <c r="M10863" s="66" t="s">
        <v>1575</v>
      </c>
      <c r="N10863" s="66" t="s">
        <v>1576</v>
      </c>
    </row>
    <row r="10864" spans="1:14" hidden="1" x14ac:dyDescent="0.3">
      <c r="A10864" s="4" t="s">
        <v>608</v>
      </c>
      <c r="B10864" s="4">
        <v>132</v>
      </c>
      <c r="C10864" s="4">
        <v>132</v>
      </c>
      <c r="D10864" s="4">
        <v>643</v>
      </c>
      <c r="E10864" s="4" t="s">
        <v>861</v>
      </c>
      <c r="F10864" s="4" t="s">
        <v>922</v>
      </c>
      <c r="G10864" s="4" t="s">
        <v>1586</v>
      </c>
      <c r="H10864" s="30">
        <v>398</v>
      </c>
      <c r="I10864" s="4"/>
      <c r="J10864" s="4" t="s">
        <v>936</v>
      </c>
      <c r="K10864" s="4"/>
      <c r="L10864" s="4">
        <v>3</v>
      </c>
      <c r="M10864" s="4" t="s">
        <v>1579</v>
      </c>
      <c r="N10864" s="4" t="s">
        <v>1849</v>
      </c>
    </row>
    <row r="10865" spans="1:14" hidden="1" x14ac:dyDescent="0.3">
      <c r="A10865" s="4" t="s">
        <v>608</v>
      </c>
      <c r="B10865" s="4">
        <v>132</v>
      </c>
      <c r="C10865" s="4">
        <v>132</v>
      </c>
      <c r="D10865" s="4">
        <v>643</v>
      </c>
      <c r="E10865" s="4" t="s">
        <v>861</v>
      </c>
      <c r="F10865" s="4" t="s">
        <v>922</v>
      </c>
      <c r="G10865" s="4" t="s">
        <v>967</v>
      </c>
      <c r="H10865" s="30">
        <v>0.14000000000000001</v>
      </c>
      <c r="I10865" s="4">
        <v>0.01</v>
      </c>
      <c r="J10865" s="4" t="s">
        <v>856</v>
      </c>
      <c r="K10865" s="4" t="s">
        <v>881</v>
      </c>
      <c r="L10865" s="4">
        <v>3</v>
      </c>
      <c r="M10865" s="4" t="s">
        <v>1579</v>
      </c>
      <c r="N10865" s="4" t="s">
        <v>1849</v>
      </c>
    </row>
    <row r="10866" spans="1:14" hidden="1" x14ac:dyDescent="0.3">
      <c r="A10866" s="4" t="s">
        <v>604</v>
      </c>
      <c r="B10866" s="4">
        <v>134</v>
      </c>
      <c r="C10866" s="4">
        <v>134</v>
      </c>
      <c r="D10866" s="4">
        <v>643</v>
      </c>
      <c r="E10866" s="4" t="s">
        <v>861</v>
      </c>
      <c r="F10866" s="4" t="s">
        <v>904</v>
      </c>
      <c r="G10866" s="4" t="s">
        <v>967</v>
      </c>
      <c r="H10866" s="30">
        <v>1.25</v>
      </c>
      <c r="I10866" s="4">
        <v>0.08</v>
      </c>
      <c r="J10866" s="4" t="s">
        <v>1590</v>
      </c>
      <c r="K10866" s="4" t="s">
        <v>881</v>
      </c>
      <c r="L10866" s="4">
        <v>3</v>
      </c>
      <c r="M10866" s="4" t="s">
        <v>1101</v>
      </c>
      <c r="N10866" s="4"/>
    </row>
    <row r="10867" spans="1:14" hidden="1" x14ac:dyDescent="0.3">
      <c r="A10867" s="4" t="s">
        <v>604</v>
      </c>
      <c r="B10867" s="4">
        <v>134</v>
      </c>
      <c r="C10867" s="4">
        <v>134</v>
      </c>
      <c r="D10867" s="4">
        <v>643</v>
      </c>
      <c r="E10867" s="4" t="s">
        <v>861</v>
      </c>
      <c r="F10867" s="4" t="s">
        <v>1587</v>
      </c>
      <c r="G10867" s="4" t="s">
        <v>967</v>
      </c>
      <c r="H10867" s="30">
        <v>1.19</v>
      </c>
      <c r="I10867" s="4">
        <v>0.12</v>
      </c>
      <c r="J10867" s="4" t="s">
        <v>1590</v>
      </c>
      <c r="K10867" s="4" t="s">
        <v>881</v>
      </c>
      <c r="L10867" s="4">
        <v>3</v>
      </c>
      <c r="M10867" s="4" t="s">
        <v>1101</v>
      </c>
      <c r="N10867" s="4"/>
    </row>
    <row r="10868" spans="1:14" hidden="1" x14ac:dyDescent="0.3">
      <c r="A10868" s="4" t="s">
        <v>604</v>
      </c>
      <c r="B10868" s="4">
        <v>134</v>
      </c>
      <c r="C10868" s="4">
        <v>134</v>
      </c>
      <c r="D10868" s="4">
        <v>643</v>
      </c>
      <c r="E10868" s="4" t="s">
        <v>861</v>
      </c>
      <c r="F10868" s="4" t="s">
        <v>1588</v>
      </c>
      <c r="G10868" s="4" t="s">
        <v>967</v>
      </c>
      <c r="H10868" s="30">
        <v>1.22</v>
      </c>
      <c r="I10868" s="4">
        <v>0.14000000000000001</v>
      </c>
      <c r="J10868" s="4" t="s">
        <v>1590</v>
      </c>
      <c r="K10868" s="4" t="s">
        <v>881</v>
      </c>
      <c r="L10868" s="4">
        <v>3</v>
      </c>
      <c r="M10868" s="4" t="s">
        <v>1101</v>
      </c>
      <c r="N10868" s="4"/>
    </row>
    <row r="10869" spans="1:14" hidden="1" x14ac:dyDescent="0.3">
      <c r="A10869" s="4" t="s">
        <v>604</v>
      </c>
      <c r="B10869" s="4">
        <v>134</v>
      </c>
      <c r="C10869" s="4">
        <v>134</v>
      </c>
      <c r="D10869" s="4">
        <v>643</v>
      </c>
      <c r="E10869" s="4" t="s">
        <v>861</v>
      </c>
      <c r="F10869" s="4" t="s">
        <v>1589</v>
      </c>
      <c r="G10869" s="4" t="s">
        <v>967</v>
      </c>
      <c r="H10869" s="30">
        <v>1.22</v>
      </c>
      <c r="I10869" s="4">
        <v>0.19</v>
      </c>
      <c r="J10869" s="4" t="s">
        <v>1590</v>
      </c>
      <c r="K10869" s="4" t="s">
        <v>881</v>
      </c>
      <c r="L10869" s="4">
        <v>3</v>
      </c>
      <c r="M10869" s="4" t="s">
        <v>1101</v>
      </c>
      <c r="N10869" s="4"/>
    </row>
    <row r="10870" spans="1:14" hidden="1" x14ac:dyDescent="0.3">
      <c r="A10870" s="4" t="s">
        <v>608</v>
      </c>
      <c r="B10870" s="4">
        <v>132</v>
      </c>
      <c r="C10870" s="4">
        <v>132</v>
      </c>
      <c r="D10870" s="4">
        <v>643</v>
      </c>
      <c r="E10870" s="4" t="s">
        <v>861</v>
      </c>
      <c r="F10870" s="12" t="s">
        <v>922</v>
      </c>
      <c r="G10870" s="4" t="s">
        <v>1759</v>
      </c>
      <c r="H10870" s="30">
        <v>1.1499999999999999</v>
      </c>
      <c r="I10870" s="4">
        <v>0.14000000000000001</v>
      </c>
      <c r="J10870" s="4" t="s">
        <v>856</v>
      </c>
      <c r="K10870" s="4" t="s">
        <v>881</v>
      </c>
      <c r="L10870" s="4">
        <v>3</v>
      </c>
      <c r="M10870" s="4" t="s">
        <v>1579</v>
      </c>
      <c r="N10870" s="4" t="s">
        <v>1849</v>
      </c>
    </row>
    <row r="10871" spans="1:14" hidden="1" x14ac:dyDescent="0.3">
      <c r="A10871" s="4" t="s">
        <v>604</v>
      </c>
      <c r="B10871" s="4">
        <v>134</v>
      </c>
      <c r="C10871" s="4">
        <v>134</v>
      </c>
      <c r="D10871" s="4">
        <v>643</v>
      </c>
      <c r="E10871" s="4" t="s">
        <v>861</v>
      </c>
      <c r="F10871" s="12" t="s">
        <v>904</v>
      </c>
      <c r="G10871" s="4" t="s">
        <v>1759</v>
      </c>
      <c r="H10871" s="30">
        <v>8.6199999999999992</v>
      </c>
      <c r="I10871" s="4">
        <v>0.55000000000000004</v>
      </c>
      <c r="J10871" s="4" t="s">
        <v>1125</v>
      </c>
      <c r="K10871" s="4" t="s">
        <v>881</v>
      </c>
      <c r="L10871" s="4">
        <v>3</v>
      </c>
      <c r="M10871" s="4" t="s">
        <v>1101</v>
      </c>
      <c r="N10871" s="4"/>
    </row>
    <row r="10872" spans="1:14" hidden="1" x14ac:dyDescent="0.3">
      <c r="A10872" s="4" t="s">
        <v>604</v>
      </c>
      <c r="B10872" s="4">
        <v>134</v>
      </c>
      <c r="C10872" s="4">
        <v>134</v>
      </c>
      <c r="D10872" s="4">
        <v>643</v>
      </c>
      <c r="E10872" s="4" t="s">
        <v>861</v>
      </c>
      <c r="F10872" s="12" t="s">
        <v>1587</v>
      </c>
      <c r="G10872" s="4" t="s">
        <v>1759</v>
      </c>
      <c r="H10872" s="30">
        <v>8</v>
      </c>
      <c r="I10872" s="4">
        <v>0.38</v>
      </c>
      <c r="J10872" s="4" t="s">
        <v>1125</v>
      </c>
      <c r="K10872" s="4" t="s">
        <v>881</v>
      </c>
      <c r="L10872" s="4">
        <v>3</v>
      </c>
      <c r="M10872" s="4" t="s">
        <v>1101</v>
      </c>
      <c r="N10872" s="4"/>
    </row>
    <row r="10873" spans="1:14" hidden="1" x14ac:dyDescent="0.3">
      <c r="A10873" s="4" t="s">
        <v>604</v>
      </c>
      <c r="B10873" s="4">
        <v>134</v>
      </c>
      <c r="C10873" s="4">
        <v>134</v>
      </c>
      <c r="D10873" s="4">
        <v>643</v>
      </c>
      <c r="E10873" s="4" t="s">
        <v>861</v>
      </c>
      <c r="F10873" s="12" t="s">
        <v>1588</v>
      </c>
      <c r="G10873" s="4" t="s">
        <v>1759</v>
      </c>
      <c r="H10873" s="30">
        <v>8.0500000000000007</v>
      </c>
      <c r="I10873" s="4">
        <v>0.4</v>
      </c>
      <c r="J10873" s="4" t="s">
        <v>1125</v>
      </c>
      <c r="K10873" s="4" t="s">
        <v>881</v>
      </c>
      <c r="L10873" s="4">
        <v>3</v>
      </c>
      <c r="M10873" s="4" t="s">
        <v>1101</v>
      </c>
      <c r="N10873" s="4"/>
    </row>
    <row r="10874" spans="1:14" hidden="1" x14ac:dyDescent="0.3">
      <c r="A10874" s="4" t="s">
        <v>604</v>
      </c>
      <c r="B10874" s="4">
        <v>134</v>
      </c>
      <c r="C10874" s="4">
        <v>134</v>
      </c>
      <c r="D10874" s="4">
        <v>643</v>
      </c>
      <c r="E10874" s="4" t="s">
        <v>861</v>
      </c>
      <c r="F10874" s="12" t="s">
        <v>1589</v>
      </c>
      <c r="G10874" s="4" t="s">
        <v>1759</v>
      </c>
      <c r="H10874" s="30">
        <v>7.5</v>
      </c>
      <c r="I10874" s="4">
        <v>0.3</v>
      </c>
      <c r="J10874" s="4" t="s">
        <v>1125</v>
      </c>
      <c r="K10874" s="4" t="s">
        <v>881</v>
      </c>
      <c r="L10874" s="4">
        <v>3</v>
      </c>
      <c r="M10874" s="4" t="s">
        <v>1101</v>
      </c>
      <c r="N10874" s="4"/>
    </row>
    <row r="10875" spans="1:14" hidden="1" x14ac:dyDescent="0.3">
      <c r="A10875" s="4" t="s">
        <v>604</v>
      </c>
      <c r="B10875" s="4">
        <v>134</v>
      </c>
      <c r="C10875" s="4">
        <v>134</v>
      </c>
      <c r="D10875" s="4">
        <v>643</v>
      </c>
      <c r="E10875" s="4" t="s">
        <v>861</v>
      </c>
      <c r="F10875" s="12" t="s">
        <v>922</v>
      </c>
      <c r="G10875" s="4" t="s">
        <v>1760</v>
      </c>
      <c r="H10875" s="30">
        <v>9.7899999999999991</v>
      </c>
      <c r="I10875" s="4">
        <v>0.35</v>
      </c>
      <c r="J10875" s="4" t="s">
        <v>1225</v>
      </c>
      <c r="K10875" s="4" t="s">
        <v>881</v>
      </c>
      <c r="L10875" s="4">
        <v>3</v>
      </c>
      <c r="M10875" s="4" t="s">
        <v>971</v>
      </c>
      <c r="N10875" s="4"/>
    </row>
    <row r="10876" spans="1:14" hidden="1" x14ac:dyDescent="0.3">
      <c r="A10876" s="4" t="s">
        <v>603</v>
      </c>
      <c r="B10876" s="4">
        <v>134</v>
      </c>
      <c r="C10876" s="4">
        <v>134</v>
      </c>
      <c r="D10876" s="4">
        <v>643</v>
      </c>
      <c r="E10876" s="4" t="s">
        <v>861</v>
      </c>
      <c r="F10876" s="4" t="s">
        <v>904</v>
      </c>
      <c r="G10876" s="4" t="s">
        <v>1760</v>
      </c>
      <c r="H10876" s="30">
        <v>4.6419637883008367</v>
      </c>
      <c r="I10876" s="4">
        <v>2.8797572975824806</v>
      </c>
      <c r="J10876" s="4"/>
      <c r="K10876" s="4" t="s">
        <v>881</v>
      </c>
      <c r="L10876" s="4">
        <v>3</v>
      </c>
      <c r="M10876" s="4" t="s">
        <v>1904</v>
      </c>
      <c r="N10876" s="4"/>
    </row>
    <row r="10877" spans="1:14" hidden="1" x14ac:dyDescent="0.3">
      <c r="A10877" s="4" t="s">
        <v>603</v>
      </c>
      <c r="B10877" s="4">
        <v>134</v>
      </c>
      <c r="C10877" s="4">
        <v>134</v>
      </c>
      <c r="D10877" s="4">
        <v>643</v>
      </c>
      <c r="E10877" s="4" t="s">
        <v>861</v>
      </c>
      <c r="F10877" s="4" t="s">
        <v>1587</v>
      </c>
      <c r="G10877" s="4" t="s">
        <v>1760</v>
      </c>
      <c r="H10877" s="30">
        <v>2.8157511210762332</v>
      </c>
      <c r="I10877" s="4">
        <v>1.5669985420708328</v>
      </c>
      <c r="J10877" s="4"/>
      <c r="K10877" s="4" t="s">
        <v>881</v>
      </c>
      <c r="L10877" s="4">
        <v>3</v>
      </c>
      <c r="M10877" s="4" t="s">
        <v>1904</v>
      </c>
      <c r="N10877" s="4"/>
    </row>
    <row r="10878" spans="1:14" hidden="1" x14ac:dyDescent="0.3">
      <c r="A10878" s="4" t="s">
        <v>603</v>
      </c>
      <c r="B10878" s="4">
        <v>134</v>
      </c>
      <c r="C10878" s="4">
        <v>134</v>
      </c>
      <c r="D10878" s="4">
        <v>643</v>
      </c>
      <c r="E10878" s="4" t="s">
        <v>861</v>
      </c>
      <c r="F10878" s="4" t="s">
        <v>1588</v>
      </c>
      <c r="G10878" s="4" t="s">
        <v>1760</v>
      </c>
      <c r="H10878" s="30">
        <v>0.37469879518072285</v>
      </c>
      <c r="I10878" s="4">
        <v>0.28392535040138706</v>
      </c>
      <c r="J10878" s="4"/>
      <c r="K10878" s="4" t="s">
        <v>881</v>
      </c>
      <c r="L10878" s="4">
        <v>3</v>
      </c>
      <c r="M10878" s="4" t="s">
        <v>1904</v>
      </c>
      <c r="N10878" s="4"/>
    </row>
    <row r="10879" spans="1:14" hidden="1" x14ac:dyDescent="0.3">
      <c r="A10879" s="4" t="s">
        <v>603</v>
      </c>
      <c r="B10879" s="4">
        <v>134</v>
      </c>
      <c r="C10879" s="4">
        <v>134</v>
      </c>
      <c r="D10879" s="4">
        <v>643</v>
      </c>
      <c r="E10879" s="4" t="s">
        <v>861</v>
      </c>
      <c r="F10879" s="4" t="s">
        <v>1589</v>
      </c>
      <c r="G10879" s="4" t="s">
        <v>1760</v>
      </c>
      <c r="H10879" s="30">
        <v>5.6477750611246949</v>
      </c>
      <c r="I10879" s="4">
        <v>1.19136778327006</v>
      </c>
      <c r="J10879" s="4"/>
      <c r="K10879" s="4" t="s">
        <v>881</v>
      </c>
      <c r="L10879" s="4">
        <v>3</v>
      </c>
      <c r="M10879" s="4" t="s">
        <v>1904</v>
      </c>
      <c r="N10879" s="4"/>
    </row>
    <row r="10880" spans="1:14" hidden="1" x14ac:dyDescent="0.3">
      <c r="A10880" s="4" t="s">
        <v>608</v>
      </c>
      <c r="B10880" s="4">
        <v>132</v>
      </c>
      <c r="C10880" s="4">
        <v>132</v>
      </c>
      <c r="D10880" s="4">
        <v>643</v>
      </c>
      <c r="E10880" s="4" t="s">
        <v>861</v>
      </c>
      <c r="F10880" s="4" t="s">
        <v>922</v>
      </c>
      <c r="G10880" s="4" t="s">
        <v>1662</v>
      </c>
      <c r="H10880" s="30">
        <v>7.96</v>
      </c>
      <c r="I10880" s="4"/>
      <c r="J10880" s="4" t="s">
        <v>1574</v>
      </c>
      <c r="K10880" s="4"/>
      <c r="L10880" s="4">
        <v>3</v>
      </c>
      <c r="M10880" s="4" t="s">
        <v>1575</v>
      </c>
      <c r="N10880" s="4" t="s">
        <v>1849</v>
      </c>
    </row>
    <row r="10881" spans="1:14" hidden="1" x14ac:dyDescent="0.3">
      <c r="A10881" s="4" t="s">
        <v>603</v>
      </c>
      <c r="B10881" s="4">
        <v>132</v>
      </c>
      <c r="C10881" s="4">
        <v>132</v>
      </c>
      <c r="D10881" s="4">
        <v>644</v>
      </c>
      <c r="E10881" s="4" t="s">
        <v>861</v>
      </c>
      <c r="F10881" s="4" t="s">
        <v>922</v>
      </c>
      <c r="G10881" s="4" t="s">
        <v>1119</v>
      </c>
      <c r="H10881" s="73">
        <v>0.11714141982640473</v>
      </c>
      <c r="I10881" s="4"/>
      <c r="J10881" s="4" t="s">
        <v>856</v>
      </c>
      <c r="K10881" s="4"/>
      <c r="L10881" s="4">
        <v>3</v>
      </c>
      <c r="M10881" s="4" t="s">
        <v>1770</v>
      </c>
      <c r="N10881" s="4" t="s">
        <v>1849</v>
      </c>
    </row>
    <row r="10882" spans="1:14" hidden="1" x14ac:dyDescent="0.3">
      <c r="A10882" s="4" t="s">
        <v>603</v>
      </c>
      <c r="B10882" s="4">
        <v>134</v>
      </c>
      <c r="C10882" s="4">
        <v>134</v>
      </c>
      <c r="D10882" s="4">
        <v>644</v>
      </c>
      <c r="E10882" s="4" t="s">
        <v>861</v>
      </c>
      <c r="F10882" s="4" t="s">
        <v>922</v>
      </c>
      <c r="G10882" s="4" t="s">
        <v>1119</v>
      </c>
      <c r="H10882" s="30">
        <v>2.7071558514041012</v>
      </c>
      <c r="I10882" s="4">
        <v>0.4312295772951466</v>
      </c>
      <c r="J10882" s="4" t="s">
        <v>856</v>
      </c>
      <c r="K10882" s="4" t="s">
        <v>881</v>
      </c>
      <c r="L10882" s="4">
        <v>3</v>
      </c>
      <c r="M10882" s="4" t="s">
        <v>1770</v>
      </c>
      <c r="N10882" s="4"/>
    </row>
    <row r="10883" spans="1:14" hidden="1" x14ac:dyDescent="0.3">
      <c r="A10883" s="4" t="s">
        <v>608</v>
      </c>
      <c r="B10883" s="4">
        <v>132</v>
      </c>
      <c r="C10883" s="4">
        <v>132</v>
      </c>
      <c r="D10883" s="4">
        <v>644</v>
      </c>
      <c r="E10883" s="4" t="s">
        <v>861</v>
      </c>
      <c r="F10883" s="4" t="s">
        <v>922</v>
      </c>
      <c r="G10883" s="4" t="s">
        <v>1573</v>
      </c>
      <c r="H10883" s="30">
        <v>206.22</v>
      </c>
      <c r="I10883" s="4"/>
      <c r="J10883" s="4" t="s">
        <v>1574</v>
      </c>
      <c r="K10883" s="4"/>
      <c r="L10883" s="4">
        <v>3</v>
      </c>
      <c r="M10883" s="4" t="s">
        <v>1575</v>
      </c>
      <c r="N10883" s="4" t="s">
        <v>1849</v>
      </c>
    </row>
    <row r="10884" spans="1:14" hidden="1" x14ac:dyDescent="0.3">
      <c r="A10884" s="4" t="s">
        <v>608</v>
      </c>
      <c r="B10884" s="4">
        <v>132</v>
      </c>
      <c r="C10884" s="4">
        <v>132</v>
      </c>
      <c r="D10884" s="4">
        <v>644</v>
      </c>
      <c r="E10884" s="4" t="s">
        <v>861</v>
      </c>
      <c r="F10884" s="4" t="s">
        <v>922</v>
      </c>
      <c r="G10884" s="4" t="s">
        <v>1577</v>
      </c>
      <c r="H10884" s="52">
        <v>2.95</v>
      </c>
      <c r="I10884" s="4"/>
      <c r="J10884" s="4" t="s">
        <v>1578</v>
      </c>
      <c r="K10884" s="4"/>
      <c r="L10884" s="4">
        <v>3</v>
      </c>
      <c r="M10884" s="4" t="s">
        <v>1575</v>
      </c>
      <c r="N10884" s="4" t="s">
        <v>1849</v>
      </c>
    </row>
    <row r="10885" spans="1:14" hidden="1" x14ac:dyDescent="0.3">
      <c r="A10885" s="4" t="s">
        <v>608</v>
      </c>
      <c r="B10885" s="4">
        <v>132</v>
      </c>
      <c r="C10885" s="4">
        <v>132</v>
      </c>
      <c r="D10885" s="4">
        <v>644</v>
      </c>
      <c r="E10885" s="4" t="s">
        <v>861</v>
      </c>
      <c r="F10885" s="4" t="s">
        <v>922</v>
      </c>
      <c r="G10885" s="4" t="s">
        <v>1580</v>
      </c>
      <c r="H10885" s="52">
        <v>0.69699999999999995</v>
      </c>
      <c r="I10885" s="4"/>
      <c r="J10885" s="4" t="s">
        <v>1581</v>
      </c>
      <c r="K10885" s="4"/>
      <c r="L10885" s="4">
        <v>3</v>
      </c>
      <c r="M10885" s="4" t="s">
        <v>1575</v>
      </c>
      <c r="N10885" s="4" t="s">
        <v>1849</v>
      </c>
    </row>
    <row r="10886" spans="1:14" hidden="1" x14ac:dyDescent="0.3">
      <c r="A10886" s="4" t="s">
        <v>604</v>
      </c>
      <c r="B10886" s="4">
        <v>134</v>
      </c>
      <c r="C10886" s="4">
        <v>134</v>
      </c>
      <c r="D10886" s="4">
        <v>644</v>
      </c>
      <c r="E10886" s="4" t="s">
        <v>861</v>
      </c>
      <c r="F10886" s="56" t="s">
        <v>922</v>
      </c>
      <c r="G10886" s="49" t="s">
        <v>1591</v>
      </c>
      <c r="H10886" s="57">
        <v>0.35714299999999999</v>
      </c>
      <c r="I10886" s="50">
        <v>2.5974000000000001E-2</v>
      </c>
      <c r="J10886" s="49" t="s">
        <v>1422</v>
      </c>
      <c r="K10886" s="4" t="s">
        <v>881</v>
      </c>
      <c r="L10886" s="50">
        <v>3</v>
      </c>
      <c r="M10886" s="49" t="s">
        <v>1567</v>
      </c>
      <c r="N10886" s="55" t="s">
        <v>1592</v>
      </c>
    </row>
    <row r="10887" spans="1:14" hidden="1" x14ac:dyDescent="0.3">
      <c r="A10887" s="4" t="s">
        <v>608</v>
      </c>
      <c r="B10887" s="4">
        <v>132</v>
      </c>
      <c r="C10887" s="4">
        <v>132</v>
      </c>
      <c r="D10887" s="4">
        <v>644</v>
      </c>
      <c r="E10887" s="4" t="s">
        <v>861</v>
      </c>
      <c r="F10887" s="4" t="s">
        <v>922</v>
      </c>
      <c r="G10887" s="4" t="s">
        <v>1493</v>
      </c>
      <c r="H10887" s="30">
        <v>2.48</v>
      </c>
      <c r="I10887" s="4">
        <v>0.65</v>
      </c>
      <c r="J10887" s="4" t="s">
        <v>1105</v>
      </c>
      <c r="K10887" s="4" t="s">
        <v>998</v>
      </c>
      <c r="L10887" s="4">
        <v>3</v>
      </c>
      <c r="M10887" s="4" t="s">
        <v>1090</v>
      </c>
      <c r="N10887" s="4" t="s">
        <v>1849</v>
      </c>
    </row>
    <row r="10888" spans="1:14" hidden="1" x14ac:dyDescent="0.3">
      <c r="A10888" s="4" t="s">
        <v>608</v>
      </c>
      <c r="B10888" s="4">
        <v>132</v>
      </c>
      <c r="C10888" s="4">
        <v>132</v>
      </c>
      <c r="D10888" s="4">
        <v>644</v>
      </c>
      <c r="E10888" s="4" t="s">
        <v>861</v>
      </c>
      <c r="F10888" s="4" t="s">
        <v>922</v>
      </c>
      <c r="G10888" s="4" t="s">
        <v>2233</v>
      </c>
      <c r="H10888" s="30">
        <v>13.99</v>
      </c>
      <c r="I10888" s="4">
        <v>5.3</v>
      </c>
      <c r="J10888" s="4" t="s">
        <v>1583</v>
      </c>
      <c r="K10888" s="4" t="s">
        <v>881</v>
      </c>
      <c r="L10888" s="4">
        <v>3</v>
      </c>
      <c r="M10888" s="4" t="s">
        <v>1575</v>
      </c>
      <c r="N10888" s="4" t="s">
        <v>1849</v>
      </c>
    </row>
    <row r="10889" spans="1:14" hidden="1" x14ac:dyDescent="0.3">
      <c r="A10889" s="4" t="s">
        <v>608</v>
      </c>
      <c r="B10889" s="4">
        <v>132</v>
      </c>
      <c r="C10889" s="4">
        <v>132</v>
      </c>
      <c r="D10889" s="4">
        <v>644</v>
      </c>
      <c r="E10889" s="4" t="s">
        <v>861</v>
      </c>
      <c r="F10889" s="4" t="s">
        <v>922</v>
      </c>
      <c r="G10889" s="4" t="s">
        <v>1775</v>
      </c>
      <c r="H10889" s="30">
        <v>1.0290183165260341E-2</v>
      </c>
      <c r="I10889" s="4"/>
      <c r="J10889" s="4" t="s">
        <v>1773</v>
      </c>
      <c r="K10889" s="4"/>
      <c r="L10889" s="4">
        <v>3</v>
      </c>
      <c r="M10889" s="4" t="s">
        <v>1774</v>
      </c>
      <c r="N10889" s="4" t="s">
        <v>1849</v>
      </c>
    </row>
    <row r="10890" spans="1:14" hidden="1" x14ac:dyDescent="0.3">
      <c r="A10890" s="4" t="s">
        <v>608</v>
      </c>
      <c r="B10890" s="4">
        <v>132</v>
      </c>
      <c r="C10890" s="4">
        <v>132</v>
      </c>
      <c r="D10890" s="4">
        <v>644</v>
      </c>
      <c r="E10890" s="4" t="s">
        <v>861</v>
      </c>
      <c r="F10890" s="4" t="s">
        <v>922</v>
      </c>
      <c r="G10890" s="4" t="s">
        <v>1129</v>
      </c>
      <c r="H10890" s="30">
        <v>2.7486233445401864</v>
      </c>
      <c r="I10890" s="9">
        <v>1.0994493378160746</v>
      </c>
      <c r="J10890" s="4" t="s">
        <v>1494</v>
      </c>
      <c r="K10890" s="4" t="s">
        <v>998</v>
      </c>
      <c r="L10890" s="4">
        <v>3</v>
      </c>
      <c r="M10890" s="4" t="s">
        <v>1090</v>
      </c>
      <c r="N10890" s="4" t="s">
        <v>1849</v>
      </c>
    </row>
    <row r="10891" spans="1:14" hidden="1" x14ac:dyDescent="0.3">
      <c r="A10891" s="4" t="s">
        <v>608</v>
      </c>
      <c r="B10891" s="4">
        <v>132</v>
      </c>
      <c r="C10891" s="4">
        <v>132</v>
      </c>
      <c r="D10891" s="4">
        <v>644</v>
      </c>
      <c r="E10891" s="4" t="s">
        <v>861</v>
      </c>
      <c r="F10891" s="4" t="s">
        <v>922</v>
      </c>
      <c r="G10891" s="4" t="s">
        <v>853</v>
      </c>
      <c r="H10891" s="30">
        <v>3.96</v>
      </c>
      <c r="I10891" s="4">
        <v>0.5</v>
      </c>
      <c r="J10891" s="4" t="s">
        <v>1316</v>
      </c>
      <c r="K10891" s="4" t="s">
        <v>998</v>
      </c>
      <c r="L10891" s="4">
        <v>3</v>
      </c>
      <c r="M10891" s="4" t="s">
        <v>1579</v>
      </c>
      <c r="N10891" s="4" t="s">
        <v>1849</v>
      </c>
    </row>
    <row r="10892" spans="1:14" hidden="1" x14ac:dyDescent="0.3">
      <c r="A10892" s="4" t="s">
        <v>604</v>
      </c>
      <c r="B10892" s="4">
        <v>134</v>
      </c>
      <c r="C10892" s="4">
        <v>134</v>
      </c>
      <c r="D10892" s="4">
        <v>644</v>
      </c>
      <c r="E10892" s="4" t="s">
        <v>861</v>
      </c>
      <c r="F10892" s="4" t="s">
        <v>904</v>
      </c>
      <c r="G10892" s="4" t="s">
        <v>853</v>
      </c>
      <c r="H10892" s="30">
        <v>0.22</v>
      </c>
      <c r="I10892" s="4">
        <v>0.06</v>
      </c>
      <c r="J10892" s="4" t="s">
        <v>1566</v>
      </c>
      <c r="K10892" s="4" t="s">
        <v>998</v>
      </c>
      <c r="L10892" s="4">
        <v>3</v>
      </c>
      <c r="M10892" s="4" t="s">
        <v>1101</v>
      </c>
      <c r="N10892" s="4"/>
    </row>
    <row r="10893" spans="1:14" hidden="1" x14ac:dyDescent="0.3">
      <c r="A10893" s="4" t="s">
        <v>604</v>
      </c>
      <c r="B10893" s="4">
        <v>134</v>
      </c>
      <c r="C10893" s="4">
        <v>134</v>
      </c>
      <c r="D10893" s="4">
        <v>644</v>
      </c>
      <c r="E10893" s="4" t="s">
        <v>861</v>
      </c>
      <c r="F10893" s="4" t="s">
        <v>1587</v>
      </c>
      <c r="G10893" s="4" t="s">
        <v>853</v>
      </c>
      <c r="H10893" s="30">
        <v>0.3</v>
      </c>
      <c r="I10893" s="4">
        <v>0.18</v>
      </c>
      <c r="J10893" s="4" t="s">
        <v>1566</v>
      </c>
      <c r="K10893" s="4" t="s">
        <v>998</v>
      </c>
      <c r="L10893" s="4">
        <v>3</v>
      </c>
      <c r="M10893" s="4" t="s">
        <v>1101</v>
      </c>
      <c r="N10893" s="4"/>
    </row>
    <row r="10894" spans="1:14" hidden="1" x14ac:dyDescent="0.3">
      <c r="A10894" s="4" t="s">
        <v>604</v>
      </c>
      <c r="B10894" s="4">
        <v>134</v>
      </c>
      <c r="C10894" s="4">
        <v>134</v>
      </c>
      <c r="D10894" s="4">
        <v>644</v>
      </c>
      <c r="E10894" s="4" t="s">
        <v>861</v>
      </c>
      <c r="F10894" s="4" t="s">
        <v>1588</v>
      </c>
      <c r="G10894" s="4" t="s">
        <v>853</v>
      </c>
      <c r="H10894" s="30">
        <v>0.25</v>
      </c>
      <c r="I10894" s="4">
        <v>7.0000000000000007E-2</v>
      </c>
      <c r="J10894" s="4" t="s">
        <v>1566</v>
      </c>
      <c r="K10894" s="4" t="s">
        <v>998</v>
      </c>
      <c r="L10894" s="4">
        <v>3</v>
      </c>
      <c r="M10894" s="4" t="s">
        <v>1101</v>
      </c>
      <c r="N10894" s="4"/>
    </row>
    <row r="10895" spans="1:14" hidden="1" x14ac:dyDescent="0.3">
      <c r="A10895" s="4" t="s">
        <v>604</v>
      </c>
      <c r="B10895" s="4">
        <v>134</v>
      </c>
      <c r="C10895" s="4">
        <v>134</v>
      </c>
      <c r="D10895" s="4">
        <v>644</v>
      </c>
      <c r="E10895" s="4" t="s">
        <v>861</v>
      </c>
      <c r="F10895" s="4" t="s">
        <v>1589</v>
      </c>
      <c r="G10895" s="4" t="s">
        <v>853</v>
      </c>
      <c r="H10895" s="30">
        <v>0.16</v>
      </c>
      <c r="I10895" s="4">
        <v>0.04</v>
      </c>
      <c r="J10895" s="4" t="s">
        <v>1566</v>
      </c>
      <c r="K10895" s="4" t="s">
        <v>998</v>
      </c>
      <c r="L10895" s="4">
        <v>3</v>
      </c>
      <c r="M10895" s="4" t="s">
        <v>1101</v>
      </c>
      <c r="N10895" s="4"/>
    </row>
    <row r="10896" spans="1:14" hidden="1" x14ac:dyDescent="0.3">
      <c r="A10896" s="4" t="s">
        <v>604</v>
      </c>
      <c r="B10896" s="4">
        <v>134</v>
      </c>
      <c r="C10896" s="4">
        <v>134</v>
      </c>
      <c r="D10896" s="4">
        <v>644</v>
      </c>
      <c r="E10896" s="4" t="s">
        <v>861</v>
      </c>
      <c r="F10896" s="4" t="s">
        <v>922</v>
      </c>
      <c r="G10896" s="4" t="s">
        <v>1593</v>
      </c>
      <c r="H10896" s="30">
        <v>0.19398199999999999</v>
      </c>
      <c r="I10896" s="4">
        <v>1.6990999999999999E-2</v>
      </c>
      <c r="J10896" s="4" t="s">
        <v>1422</v>
      </c>
      <c r="K10896" s="4" t="s">
        <v>998</v>
      </c>
      <c r="L10896" s="4">
        <v>3</v>
      </c>
      <c r="M10896" s="4" t="s">
        <v>1191</v>
      </c>
      <c r="N10896" s="4"/>
    </row>
    <row r="10897" spans="1:14" hidden="1" x14ac:dyDescent="0.3">
      <c r="A10897" s="4" t="s">
        <v>604</v>
      </c>
      <c r="B10897" s="4">
        <v>134</v>
      </c>
      <c r="C10897" s="4">
        <v>134</v>
      </c>
      <c r="D10897" s="4">
        <v>644</v>
      </c>
      <c r="E10897" s="4" t="s">
        <v>861</v>
      </c>
      <c r="F10897" s="4" t="s">
        <v>922</v>
      </c>
      <c r="G10897" s="4" t="s">
        <v>1594</v>
      </c>
      <c r="H10897" s="30">
        <v>0.57747099999999996</v>
      </c>
      <c r="I10897" s="4">
        <v>3.6782000000000002E-2</v>
      </c>
      <c r="J10897" s="4" t="s">
        <v>1422</v>
      </c>
      <c r="K10897" s="4" t="s">
        <v>998</v>
      </c>
      <c r="L10897" s="4">
        <v>3</v>
      </c>
      <c r="M10897" s="4" t="s">
        <v>1191</v>
      </c>
      <c r="N10897" s="4"/>
    </row>
    <row r="10898" spans="1:14" hidden="1" x14ac:dyDescent="0.3">
      <c r="A10898" s="4" t="s">
        <v>608</v>
      </c>
      <c r="B10898" s="4">
        <v>132</v>
      </c>
      <c r="C10898" s="4">
        <v>132</v>
      </c>
      <c r="D10898" s="4">
        <v>644</v>
      </c>
      <c r="E10898" s="4" t="s">
        <v>861</v>
      </c>
      <c r="F10898" s="4" t="s">
        <v>922</v>
      </c>
      <c r="G10898" s="4" t="s">
        <v>1127</v>
      </c>
      <c r="H10898" s="30">
        <v>6.1707857497570698E-2</v>
      </c>
      <c r="I10898" s="4">
        <v>4.6280893123178027E-2</v>
      </c>
      <c r="J10898" s="4" t="s">
        <v>1494</v>
      </c>
      <c r="K10898" s="4" t="s">
        <v>998</v>
      </c>
      <c r="L10898" s="4">
        <v>3</v>
      </c>
      <c r="M10898" s="4" t="s">
        <v>1582</v>
      </c>
      <c r="N10898" s="4" t="s">
        <v>1849</v>
      </c>
    </row>
    <row r="10899" spans="1:14" hidden="1" x14ac:dyDescent="0.3">
      <c r="A10899" s="4" t="s">
        <v>603</v>
      </c>
      <c r="B10899" s="4">
        <v>132</v>
      </c>
      <c r="C10899" s="4">
        <v>132</v>
      </c>
      <c r="D10899" s="4">
        <v>644</v>
      </c>
      <c r="E10899" s="4" t="s">
        <v>861</v>
      </c>
      <c r="F10899" s="4" t="s">
        <v>922</v>
      </c>
      <c r="G10899" s="4" t="s">
        <v>1491</v>
      </c>
      <c r="H10899" s="30">
        <v>23.11</v>
      </c>
      <c r="I10899" s="4"/>
      <c r="J10899" s="4" t="s">
        <v>1773</v>
      </c>
      <c r="K10899" s="4"/>
      <c r="L10899" s="4">
        <v>3</v>
      </c>
      <c r="M10899" s="4" t="s">
        <v>1774</v>
      </c>
      <c r="N10899" s="4" t="s">
        <v>1849</v>
      </c>
    </row>
    <row r="10900" spans="1:14" hidden="1" x14ac:dyDescent="0.3">
      <c r="A10900" s="4" t="s">
        <v>608</v>
      </c>
      <c r="B10900" s="4">
        <v>132</v>
      </c>
      <c r="C10900" s="4">
        <v>132</v>
      </c>
      <c r="D10900" s="4">
        <v>644</v>
      </c>
      <c r="E10900" s="4" t="s">
        <v>861</v>
      </c>
      <c r="F10900" s="4" t="s">
        <v>922</v>
      </c>
      <c r="G10900" s="4" t="s">
        <v>1557</v>
      </c>
      <c r="H10900" s="30">
        <v>5.84</v>
      </c>
      <c r="I10900" s="4">
        <v>0.45</v>
      </c>
      <c r="J10900" s="4" t="s">
        <v>1316</v>
      </c>
      <c r="K10900" s="4" t="s">
        <v>881</v>
      </c>
      <c r="L10900" s="4">
        <v>3</v>
      </c>
      <c r="M10900" s="4" t="s">
        <v>1579</v>
      </c>
      <c r="N10900" s="4" t="s">
        <v>1849</v>
      </c>
    </row>
    <row r="10901" spans="1:14" hidden="1" x14ac:dyDescent="0.3">
      <c r="A10901" s="4" t="s">
        <v>604</v>
      </c>
      <c r="B10901" s="4">
        <v>134</v>
      </c>
      <c r="C10901" s="4">
        <v>134</v>
      </c>
      <c r="D10901" s="4">
        <v>644</v>
      </c>
      <c r="E10901" s="4" t="s">
        <v>861</v>
      </c>
      <c r="F10901" s="4" t="s">
        <v>904</v>
      </c>
      <c r="G10901" s="4" t="s">
        <v>1557</v>
      </c>
      <c r="H10901" s="4">
        <v>0.91</v>
      </c>
      <c r="I10901" s="4">
        <v>0.38</v>
      </c>
      <c r="J10901" s="4" t="s">
        <v>1566</v>
      </c>
      <c r="K10901" s="4" t="s">
        <v>881</v>
      </c>
      <c r="L10901" s="4">
        <v>3</v>
      </c>
      <c r="M10901" s="4" t="s">
        <v>1101</v>
      </c>
      <c r="N10901" s="4"/>
    </row>
    <row r="10902" spans="1:14" hidden="1" x14ac:dyDescent="0.3">
      <c r="A10902" s="4" t="s">
        <v>604</v>
      </c>
      <c r="B10902" s="4">
        <v>134</v>
      </c>
      <c r="C10902" s="4">
        <v>134</v>
      </c>
      <c r="D10902" s="4">
        <v>644</v>
      </c>
      <c r="E10902" s="4" t="s">
        <v>861</v>
      </c>
      <c r="F10902" s="4" t="s">
        <v>1587</v>
      </c>
      <c r="G10902" s="4" t="s">
        <v>1557</v>
      </c>
      <c r="H10902" s="4">
        <v>1.07</v>
      </c>
      <c r="I10902" s="4">
        <v>0.35</v>
      </c>
      <c r="J10902" s="4" t="s">
        <v>1566</v>
      </c>
      <c r="K10902" s="4" t="s">
        <v>881</v>
      </c>
      <c r="L10902" s="4">
        <v>3</v>
      </c>
      <c r="M10902" s="4" t="s">
        <v>1101</v>
      </c>
      <c r="N10902" s="4"/>
    </row>
    <row r="10903" spans="1:14" hidden="1" x14ac:dyDescent="0.3">
      <c r="A10903" s="4" t="s">
        <v>604</v>
      </c>
      <c r="B10903" s="4">
        <v>134</v>
      </c>
      <c r="C10903" s="4">
        <v>134</v>
      </c>
      <c r="D10903" s="4">
        <v>644</v>
      </c>
      <c r="E10903" s="4" t="s">
        <v>861</v>
      </c>
      <c r="F10903" s="4" t="s">
        <v>1588</v>
      </c>
      <c r="G10903" s="4" t="s">
        <v>1557</v>
      </c>
      <c r="H10903" s="4">
        <v>1.1299999999999999</v>
      </c>
      <c r="I10903" s="4">
        <v>0.27</v>
      </c>
      <c r="J10903" s="4" t="s">
        <v>1566</v>
      </c>
      <c r="K10903" s="4" t="s">
        <v>881</v>
      </c>
      <c r="L10903" s="4">
        <v>3</v>
      </c>
      <c r="M10903" s="4" t="s">
        <v>1101</v>
      </c>
      <c r="N10903" s="4"/>
    </row>
    <row r="10904" spans="1:14" hidden="1" x14ac:dyDescent="0.3">
      <c r="A10904" s="4" t="s">
        <v>604</v>
      </c>
      <c r="B10904" s="4">
        <v>134</v>
      </c>
      <c r="C10904" s="4">
        <v>134</v>
      </c>
      <c r="D10904" s="4">
        <v>644</v>
      </c>
      <c r="E10904" s="4" t="s">
        <v>861</v>
      </c>
      <c r="F10904" s="4" t="s">
        <v>1589</v>
      </c>
      <c r="G10904" s="4" t="s">
        <v>1557</v>
      </c>
      <c r="H10904" s="4">
        <v>0.71</v>
      </c>
      <c r="I10904" s="4">
        <v>0.19</v>
      </c>
      <c r="J10904" s="4" t="s">
        <v>1566</v>
      </c>
      <c r="K10904" s="4" t="s">
        <v>881</v>
      </c>
      <c r="L10904" s="4">
        <v>3</v>
      </c>
      <c r="M10904" s="4" t="s">
        <v>1101</v>
      </c>
      <c r="N10904" s="4"/>
    </row>
    <row r="10905" spans="1:14" hidden="1" x14ac:dyDescent="0.3">
      <c r="A10905" s="4" t="s">
        <v>603</v>
      </c>
      <c r="B10905" s="4">
        <v>132</v>
      </c>
      <c r="C10905" s="4">
        <v>132</v>
      </c>
      <c r="D10905" s="4">
        <v>644</v>
      </c>
      <c r="E10905" s="4" t="s">
        <v>861</v>
      </c>
      <c r="F10905" s="4" t="s">
        <v>922</v>
      </c>
      <c r="G10905" s="4" t="s">
        <v>1131</v>
      </c>
      <c r="H10905" s="30">
        <v>5.91</v>
      </c>
      <c r="I10905" s="4">
        <v>0.28861739379323625</v>
      </c>
      <c r="J10905" s="4" t="s">
        <v>1316</v>
      </c>
      <c r="K10905" s="4" t="s">
        <v>881</v>
      </c>
      <c r="L10905" s="4">
        <v>3</v>
      </c>
      <c r="M10905" s="4" t="s">
        <v>1579</v>
      </c>
      <c r="N10905" s="4" t="s">
        <v>1849</v>
      </c>
    </row>
    <row r="10906" spans="1:14" hidden="1" x14ac:dyDescent="0.3">
      <c r="A10906" s="4" t="s">
        <v>603</v>
      </c>
      <c r="B10906" s="4">
        <v>134</v>
      </c>
      <c r="C10906" s="4">
        <v>134</v>
      </c>
      <c r="D10906" s="4">
        <v>644</v>
      </c>
      <c r="E10906" s="4" t="s">
        <v>861</v>
      </c>
      <c r="F10906" s="4" t="s">
        <v>904</v>
      </c>
      <c r="G10906" s="4" t="s">
        <v>1131</v>
      </c>
      <c r="H10906" s="30">
        <v>1.1300000000000001</v>
      </c>
      <c r="I10906" s="4">
        <v>0.38470768123342691</v>
      </c>
      <c r="J10906" s="4" t="s">
        <v>1566</v>
      </c>
      <c r="K10906" s="4" t="s">
        <v>881</v>
      </c>
      <c r="L10906" s="4">
        <v>3</v>
      </c>
      <c r="M10906" s="4" t="s">
        <v>1789</v>
      </c>
      <c r="N10906" s="4"/>
    </row>
    <row r="10907" spans="1:14" hidden="1" x14ac:dyDescent="0.3">
      <c r="A10907" s="4" t="s">
        <v>603</v>
      </c>
      <c r="B10907" s="4">
        <v>134</v>
      </c>
      <c r="C10907" s="4">
        <v>134</v>
      </c>
      <c r="D10907" s="4">
        <v>644</v>
      </c>
      <c r="E10907" s="4" t="s">
        <v>861</v>
      </c>
      <c r="F10907" s="4" t="s">
        <v>1587</v>
      </c>
      <c r="G10907" s="4" t="s">
        <v>1131</v>
      </c>
      <c r="H10907" s="30">
        <v>1.37</v>
      </c>
      <c r="I10907" s="4">
        <v>0.39357337308308854</v>
      </c>
      <c r="J10907" s="4" t="s">
        <v>1566</v>
      </c>
      <c r="K10907" s="4" t="s">
        <v>881</v>
      </c>
      <c r="L10907" s="4">
        <v>3</v>
      </c>
      <c r="M10907" s="4" t="s">
        <v>1789</v>
      </c>
      <c r="N10907" s="4"/>
    </row>
    <row r="10908" spans="1:14" hidden="1" x14ac:dyDescent="0.3">
      <c r="A10908" s="4" t="s">
        <v>603</v>
      </c>
      <c r="B10908" s="4">
        <v>134</v>
      </c>
      <c r="C10908" s="4">
        <v>134</v>
      </c>
      <c r="D10908" s="4">
        <v>644</v>
      </c>
      <c r="E10908" s="4" t="s">
        <v>861</v>
      </c>
      <c r="F10908" s="4" t="s">
        <v>1588</v>
      </c>
      <c r="G10908" s="4" t="s">
        <v>1131</v>
      </c>
      <c r="H10908" s="30">
        <v>1.38</v>
      </c>
      <c r="I10908" s="4">
        <v>0.27892651361962706</v>
      </c>
      <c r="J10908" s="4" t="s">
        <v>1566</v>
      </c>
      <c r="K10908" s="4" t="s">
        <v>881</v>
      </c>
      <c r="L10908" s="4">
        <v>3</v>
      </c>
      <c r="M10908" s="4" t="s">
        <v>1789</v>
      </c>
      <c r="N10908" s="4"/>
    </row>
    <row r="10909" spans="1:14" hidden="1" x14ac:dyDescent="0.3">
      <c r="A10909" s="4" t="s">
        <v>603</v>
      </c>
      <c r="B10909" s="4">
        <v>134</v>
      </c>
      <c r="C10909" s="4">
        <v>134</v>
      </c>
      <c r="D10909" s="4">
        <v>644</v>
      </c>
      <c r="E10909" s="4" t="s">
        <v>861</v>
      </c>
      <c r="F10909" s="4" t="s">
        <v>1589</v>
      </c>
      <c r="G10909" s="4" t="s">
        <v>1131</v>
      </c>
      <c r="H10909" s="30">
        <v>0.87</v>
      </c>
      <c r="I10909" s="4">
        <v>0.19416487838947599</v>
      </c>
      <c r="J10909" s="4" t="s">
        <v>1566</v>
      </c>
      <c r="K10909" s="4" t="s">
        <v>881</v>
      </c>
      <c r="L10909" s="4">
        <v>3</v>
      </c>
      <c r="M10909" s="4" t="s">
        <v>1789</v>
      </c>
      <c r="N10909" s="4"/>
    </row>
    <row r="10910" spans="1:14" hidden="1" x14ac:dyDescent="0.3">
      <c r="A10910" s="4" t="s">
        <v>604</v>
      </c>
      <c r="B10910" s="4">
        <v>134</v>
      </c>
      <c r="C10910" s="4">
        <v>134</v>
      </c>
      <c r="D10910" s="4">
        <v>644</v>
      </c>
      <c r="E10910" s="4" t="s">
        <v>861</v>
      </c>
      <c r="F10910" s="4" t="s">
        <v>922</v>
      </c>
      <c r="G10910" s="4" t="s">
        <v>1352</v>
      </c>
      <c r="H10910" s="30">
        <v>0.75</v>
      </c>
      <c r="I10910" s="4">
        <v>0.03</v>
      </c>
      <c r="J10910" s="4"/>
      <c r="K10910" s="4" t="s">
        <v>881</v>
      </c>
      <c r="L10910" s="4">
        <v>3</v>
      </c>
      <c r="M10910" s="4" t="s">
        <v>1100</v>
      </c>
      <c r="N10910" s="4"/>
    </row>
    <row r="10911" spans="1:14" hidden="1" x14ac:dyDescent="0.3">
      <c r="A10911" s="4" t="s">
        <v>603</v>
      </c>
      <c r="B10911" s="4">
        <v>132</v>
      </c>
      <c r="C10911" s="4">
        <v>132</v>
      </c>
      <c r="D10911" s="4">
        <v>644</v>
      </c>
      <c r="E10911" s="4" t="s">
        <v>861</v>
      </c>
      <c r="F10911" s="4" t="s">
        <v>922</v>
      </c>
      <c r="G10911" s="4" t="s">
        <v>2236</v>
      </c>
      <c r="H10911" s="30">
        <v>0.24271844660194175</v>
      </c>
      <c r="I10911" s="4"/>
      <c r="J10911" s="4" t="s">
        <v>1773</v>
      </c>
      <c r="K10911" s="4"/>
      <c r="L10911" s="4">
        <v>3</v>
      </c>
      <c r="M10911" s="4" t="s">
        <v>1774</v>
      </c>
      <c r="N10911" s="4" t="s">
        <v>1849</v>
      </c>
    </row>
    <row r="10912" spans="1:14" hidden="1" x14ac:dyDescent="0.3">
      <c r="A10912" s="4" t="s">
        <v>608</v>
      </c>
      <c r="B10912" s="4">
        <v>132</v>
      </c>
      <c r="C10912" s="4">
        <v>132</v>
      </c>
      <c r="D10912" s="4">
        <v>644</v>
      </c>
      <c r="E10912" s="4" t="s">
        <v>861</v>
      </c>
      <c r="F10912" s="4" t="s">
        <v>922</v>
      </c>
      <c r="G10912" s="4" t="s">
        <v>1124</v>
      </c>
      <c r="H10912" s="30">
        <v>2.7245944508339082</v>
      </c>
      <c r="I10912" s="89">
        <v>1.335051280908615</v>
      </c>
      <c r="J10912" s="4" t="s">
        <v>1494</v>
      </c>
      <c r="K10912" s="4" t="s">
        <v>881</v>
      </c>
      <c r="L10912" s="4">
        <v>3</v>
      </c>
      <c r="M10912" s="4" t="s">
        <v>1090</v>
      </c>
      <c r="N10912" s="4" t="s">
        <v>1849</v>
      </c>
    </row>
    <row r="10913" spans="1:14" hidden="1" x14ac:dyDescent="0.3">
      <c r="A10913" s="66" t="s">
        <v>608</v>
      </c>
      <c r="B10913" s="66">
        <v>132</v>
      </c>
      <c r="C10913" s="66">
        <v>132</v>
      </c>
      <c r="D10913" s="66">
        <v>644</v>
      </c>
      <c r="E10913" s="66" t="s">
        <v>1584</v>
      </c>
      <c r="F10913" s="66" t="s">
        <v>876</v>
      </c>
      <c r="G10913" s="66" t="s">
        <v>2232</v>
      </c>
      <c r="H10913" s="69">
        <v>2.97</v>
      </c>
      <c r="I10913" s="66"/>
      <c r="J10913" s="66" t="s">
        <v>1585</v>
      </c>
      <c r="K10913" s="66"/>
      <c r="L10913" s="66">
        <v>2</v>
      </c>
      <c r="M10913" s="66" t="s">
        <v>1575</v>
      </c>
      <c r="N10913" s="66" t="s">
        <v>1576</v>
      </c>
    </row>
    <row r="10914" spans="1:14" hidden="1" x14ac:dyDescent="0.3">
      <c r="A10914" s="4" t="s">
        <v>608</v>
      </c>
      <c r="B10914" s="4">
        <v>132</v>
      </c>
      <c r="C10914" s="4">
        <v>132</v>
      </c>
      <c r="D10914" s="4">
        <v>644</v>
      </c>
      <c r="E10914" s="4" t="s">
        <v>861</v>
      </c>
      <c r="F10914" s="4" t="s">
        <v>922</v>
      </c>
      <c r="G10914" s="4" t="s">
        <v>1586</v>
      </c>
      <c r="H10914" s="30">
        <v>437</v>
      </c>
      <c r="I10914" s="4"/>
      <c r="J10914" s="4" t="s">
        <v>936</v>
      </c>
      <c r="K10914" s="4"/>
      <c r="L10914" s="4">
        <v>3</v>
      </c>
      <c r="M10914" s="4" t="s">
        <v>1579</v>
      </c>
      <c r="N10914" s="4" t="s">
        <v>1849</v>
      </c>
    </row>
    <row r="10915" spans="1:14" hidden="1" x14ac:dyDescent="0.3">
      <c r="A10915" s="4" t="s">
        <v>608</v>
      </c>
      <c r="B10915" s="4">
        <v>132</v>
      </c>
      <c r="C10915" s="4">
        <v>132</v>
      </c>
      <c r="D10915" s="4">
        <v>644</v>
      </c>
      <c r="E10915" s="4" t="s">
        <v>861</v>
      </c>
      <c r="F10915" s="4" t="s">
        <v>922</v>
      </c>
      <c r="G10915" s="4" t="s">
        <v>967</v>
      </c>
      <c r="H10915" s="30">
        <v>0.12</v>
      </c>
      <c r="I10915" s="4">
        <v>0.01</v>
      </c>
      <c r="J10915" s="4" t="s">
        <v>856</v>
      </c>
      <c r="K10915" s="4" t="s">
        <v>881</v>
      </c>
      <c r="L10915" s="4">
        <v>3</v>
      </c>
      <c r="M10915" s="4" t="s">
        <v>1579</v>
      </c>
      <c r="N10915" s="4" t="s">
        <v>1849</v>
      </c>
    </row>
    <row r="10916" spans="1:14" hidden="1" x14ac:dyDescent="0.3">
      <c r="A10916" s="4" t="s">
        <v>604</v>
      </c>
      <c r="B10916" s="4">
        <v>134</v>
      </c>
      <c r="C10916" s="4">
        <v>134</v>
      </c>
      <c r="D10916" s="4">
        <v>644</v>
      </c>
      <c r="E10916" s="4" t="s">
        <v>861</v>
      </c>
      <c r="F10916" s="4" t="s">
        <v>904</v>
      </c>
      <c r="G10916" s="4" t="s">
        <v>967</v>
      </c>
      <c r="H10916" s="30">
        <v>1.38</v>
      </c>
      <c r="I10916" s="4">
        <v>0.1</v>
      </c>
      <c r="J10916" s="4" t="s">
        <v>1590</v>
      </c>
      <c r="K10916" s="4" t="s">
        <v>881</v>
      </c>
      <c r="L10916" s="4">
        <v>3</v>
      </c>
      <c r="M10916" s="4" t="s">
        <v>1101</v>
      </c>
      <c r="N10916" s="4"/>
    </row>
    <row r="10917" spans="1:14" hidden="1" x14ac:dyDescent="0.3">
      <c r="A10917" s="4" t="s">
        <v>604</v>
      </c>
      <c r="B10917" s="4">
        <v>134</v>
      </c>
      <c r="C10917" s="4">
        <v>134</v>
      </c>
      <c r="D10917" s="4">
        <v>644</v>
      </c>
      <c r="E10917" s="4" t="s">
        <v>861</v>
      </c>
      <c r="F10917" s="4" t="s">
        <v>1587</v>
      </c>
      <c r="G10917" s="4" t="s">
        <v>967</v>
      </c>
      <c r="H10917" s="30">
        <v>1.35</v>
      </c>
      <c r="I10917" s="4">
        <v>7.0000000000000007E-2</v>
      </c>
      <c r="J10917" s="4" t="s">
        <v>1590</v>
      </c>
      <c r="K10917" s="4" t="s">
        <v>881</v>
      </c>
      <c r="L10917" s="4">
        <v>3</v>
      </c>
      <c r="M10917" s="4" t="s">
        <v>1101</v>
      </c>
      <c r="N10917" s="4"/>
    </row>
    <row r="10918" spans="1:14" hidden="1" x14ac:dyDescent="0.3">
      <c r="A10918" s="4" t="s">
        <v>604</v>
      </c>
      <c r="B10918" s="4">
        <v>134</v>
      </c>
      <c r="C10918" s="4">
        <v>134</v>
      </c>
      <c r="D10918" s="4">
        <v>644</v>
      </c>
      <c r="E10918" s="4" t="s">
        <v>861</v>
      </c>
      <c r="F10918" s="4" t="s">
        <v>1588</v>
      </c>
      <c r="G10918" s="4" t="s">
        <v>967</v>
      </c>
      <c r="H10918" s="30">
        <v>1.32</v>
      </c>
      <c r="I10918" s="4">
        <v>0.06</v>
      </c>
      <c r="J10918" s="4" t="s">
        <v>1590</v>
      </c>
      <c r="K10918" s="4" t="s">
        <v>881</v>
      </c>
      <c r="L10918" s="4">
        <v>3</v>
      </c>
      <c r="M10918" s="4" t="s">
        <v>1101</v>
      </c>
      <c r="N10918" s="4"/>
    </row>
    <row r="10919" spans="1:14" hidden="1" x14ac:dyDescent="0.3">
      <c r="A10919" s="4" t="s">
        <v>604</v>
      </c>
      <c r="B10919" s="4">
        <v>134</v>
      </c>
      <c r="C10919" s="4">
        <v>134</v>
      </c>
      <c r="D10919" s="4">
        <v>644</v>
      </c>
      <c r="E10919" s="4" t="s">
        <v>861</v>
      </c>
      <c r="F10919" s="4" t="s">
        <v>1589</v>
      </c>
      <c r="G10919" s="4" t="s">
        <v>967</v>
      </c>
      <c r="H10919" s="30">
        <v>1.34</v>
      </c>
      <c r="I10919" s="4">
        <v>0.18</v>
      </c>
      <c r="J10919" s="4" t="s">
        <v>1590</v>
      </c>
      <c r="K10919" s="4" t="s">
        <v>881</v>
      </c>
      <c r="L10919" s="4">
        <v>3</v>
      </c>
      <c r="M10919" s="4" t="s">
        <v>1101</v>
      </c>
      <c r="N10919" s="4"/>
    </row>
    <row r="10920" spans="1:14" hidden="1" x14ac:dyDescent="0.3">
      <c r="A10920" s="4" t="s">
        <v>608</v>
      </c>
      <c r="B10920" s="4">
        <v>132</v>
      </c>
      <c r="C10920" s="4">
        <v>132</v>
      </c>
      <c r="D10920" s="4">
        <v>644</v>
      </c>
      <c r="E10920" s="4" t="s">
        <v>861</v>
      </c>
      <c r="F10920" s="12" t="s">
        <v>922</v>
      </c>
      <c r="G10920" s="4" t="s">
        <v>1759</v>
      </c>
      <c r="H10920" s="30">
        <v>0.89</v>
      </c>
      <c r="I10920" s="4">
        <v>0.03</v>
      </c>
      <c r="J10920" s="4" t="s">
        <v>856</v>
      </c>
      <c r="K10920" s="4" t="s">
        <v>881</v>
      </c>
      <c r="L10920" s="4">
        <v>3</v>
      </c>
      <c r="M10920" s="4" t="s">
        <v>1579</v>
      </c>
      <c r="N10920" s="4" t="s">
        <v>1849</v>
      </c>
    </row>
    <row r="10921" spans="1:14" hidden="1" x14ac:dyDescent="0.3">
      <c r="A10921" s="4" t="s">
        <v>604</v>
      </c>
      <c r="B10921" s="4">
        <v>134</v>
      </c>
      <c r="C10921" s="4">
        <v>134</v>
      </c>
      <c r="D10921" s="4">
        <v>644</v>
      </c>
      <c r="E10921" s="4" t="s">
        <v>861</v>
      </c>
      <c r="F10921" s="12" t="s">
        <v>904</v>
      </c>
      <c r="G10921" s="4" t="s">
        <v>1759</v>
      </c>
      <c r="H10921" s="30">
        <v>9.5500000000000007</v>
      </c>
      <c r="I10921" s="4">
        <v>0.71</v>
      </c>
      <c r="J10921" s="4" t="s">
        <v>1125</v>
      </c>
      <c r="K10921" s="4" t="s">
        <v>881</v>
      </c>
      <c r="L10921" s="4">
        <v>3</v>
      </c>
      <c r="M10921" s="4" t="s">
        <v>1101</v>
      </c>
      <c r="N10921" s="4"/>
    </row>
    <row r="10922" spans="1:14" hidden="1" x14ac:dyDescent="0.3">
      <c r="A10922" s="4" t="s">
        <v>604</v>
      </c>
      <c r="B10922" s="4">
        <v>134</v>
      </c>
      <c r="C10922" s="4">
        <v>134</v>
      </c>
      <c r="D10922" s="4">
        <v>644</v>
      </c>
      <c r="E10922" s="4" t="s">
        <v>861</v>
      </c>
      <c r="F10922" s="12" t="s">
        <v>1587</v>
      </c>
      <c r="G10922" s="4" t="s">
        <v>1759</v>
      </c>
      <c r="H10922" s="30">
        <v>9.39</v>
      </c>
      <c r="I10922" s="4">
        <v>0.35</v>
      </c>
      <c r="J10922" s="4" t="s">
        <v>1125</v>
      </c>
      <c r="K10922" s="4" t="s">
        <v>881</v>
      </c>
      <c r="L10922" s="4">
        <v>3</v>
      </c>
      <c r="M10922" s="4" t="s">
        <v>1101</v>
      </c>
      <c r="N10922" s="4"/>
    </row>
    <row r="10923" spans="1:14" hidden="1" x14ac:dyDescent="0.3">
      <c r="A10923" s="4" t="s">
        <v>604</v>
      </c>
      <c r="B10923" s="4">
        <v>134</v>
      </c>
      <c r="C10923" s="4">
        <v>134</v>
      </c>
      <c r="D10923" s="4">
        <v>644</v>
      </c>
      <c r="E10923" s="4" t="s">
        <v>861</v>
      </c>
      <c r="F10923" s="12" t="s">
        <v>1588</v>
      </c>
      <c r="G10923" s="4" t="s">
        <v>1759</v>
      </c>
      <c r="H10923" s="30">
        <v>9.39</v>
      </c>
      <c r="I10923" s="4">
        <v>0.08</v>
      </c>
      <c r="J10923" s="4" t="s">
        <v>1125</v>
      </c>
      <c r="K10923" s="4" t="s">
        <v>881</v>
      </c>
      <c r="L10923" s="4">
        <v>3</v>
      </c>
      <c r="M10923" s="4" t="s">
        <v>1101</v>
      </c>
      <c r="N10923" s="4"/>
    </row>
    <row r="10924" spans="1:14" hidden="1" x14ac:dyDescent="0.3">
      <c r="A10924" s="4" t="s">
        <v>604</v>
      </c>
      <c r="B10924" s="4">
        <v>134</v>
      </c>
      <c r="C10924" s="4">
        <v>134</v>
      </c>
      <c r="D10924" s="4">
        <v>644</v>
      </c>
      <c r="E10924" s="4" t="s">
        <v>861</v>
      </c>
      <c r="F10924" s="12" t="s">
        <v>1589</v>
      </c>
      <c r="G10924" s="4" t="s">
        <v>1759</v>
      </c>
      <c r="H10924" s="30">
        <v>8.92</v>
      </c>
      <c r="I10924" s="4">
        <v>0.4</v>
      </c>
      <c r="J10924" s="4" t="s">
        <v>1125</v>
      </c>
      <c r="K10924" s="4" t="s">
        <v>881</v>
      </c>
      <c r="L10924" s="4">
        <v>3</v>
      </c>
      <c r="M10924" s="4" t="s">
        <v>1101</v>
      </c>
      <c r="N10924" s="4"/>
    </row>
    <row r="10925" spans="1:14" hidden="1" x14ac:dyDescent="0.3">
      <c r="A10925" s="4" t="s">
        <v>604</v>
      </c>
      <c r="B10925" s="4">
        <v>134</v>
      </c>
      <c r="C10925" s="4">
        <v>134</v>
      </c>
      <c r="D10925" s="4">
        <v>644</v>
      </c>
      <c r="E10925" s="4" t="s">
        <v>861</v>
      </c>
      <c r="F10925" s="12" t="s">
        <v>922</v>
      </c>
      <c r="G10925" s="4" t="s">
        <v>1760</v>
      </c>
      <c r="H10925" s="30">
        <v>8.9600000000000009</v>
      </c>
      <c r="I10925" s="4">
        <v>0.24</v>
      </c>
      <c r="J10925" s="4" t="s">
        <v>1225</v>
      </c>
      <c r="K10925" s="4" t="s">
        <v>881</v>
      </c>
      <c r="L10925" s="4">
        <v>3</v>
      </c>
      <c r="M10925" s="4" t="s">
        <v>971</v>
      </c>
      <c r="N10925" s="4"/>
    </row>
    <row r="10926" spans="1:14" hidden="1" x14ac:dyDescent="0.3">
      <c r="A10926" s="4" t="s">
        <v>603</v>
      </c>
      <c r="B10926" s="4">
        <v>134</v>
      </c>
      <c r="C10926" s="4">
        <v>134</v>
      </c>
      <c r="D10926" s="4">
        <v>644</v>
      </c>
      <c r="E10926" s="4" t="s">
        <v>861</v>
      </c>
      <c r="F10926" s="4" t="s">
        <v>904</v>
      </c>
      <c r="G10926" s="4" t="s">
        <v>1760</v>
      </c>
      <c r="H10926" s="30">
        <v>5.6073323823109851</v>
      </c>
      <c r="I10926" s="4">
        <v>1.3315468932017742</v>
      </c>
      <c r="J10926" s="4"/>
      <c r="K10926" s="4" t="s">
        <v>881</v>
      </c>
      <c r="L10926" s="4">
        <v>3</v>
      </c>
      <c r="M10926" s="4" t="s">
        <v>1904</v>
      </c>
      <c r="N10926" s="4"/>
    </row>
    <row r="10927" spans="1:14" hidden="1" x14ac:dyDescent="0.3">
      <c r="A10927" s="4" t="s">
        <v>603</v>
      </c>
      <c r="B10927" s="4">
        <v>134</v>
      </c>
      <c r="C10927" s="4">
        <v>134</v>
      </c>
      <c r="D10927" s="4">
        <v>644</v>
      </c>
      <c r="E10927" s="4" t="s">
        <v>861</v>
      </c>
      <c r="F10927" s="4" t="s">
        <v>1587</v>
      </c>
      <c r="G10927" s="4" t="s">
        <v>1760</v>
      </c>
      <c r="H10927" s="30">
        <v>4.3668431771894092</v>
      </c>
      <c r="I10927" s="4">
        <v>0.9208380575600934</v>
      </c>
      <c r="J10927" s="4"/>
      <c r="K10927" s="4" t="s">
        <v>881</v>
      </c>
      <c r="L10927" s="4">
        <v>3</v>
      </c>
      <c r="M10927" s="4" t="s">
        <v>1904</v>
      </c>
      <c r="N10927" s="4"/>
    </row>
    <row r="10928" spans="1:14" hidden="1" x14ac:dyDescent="0.3">
      <c r="A10928" s="4" t="s">
        <v>603</v>
      </c>
      <c r="B10928" s="4">
        <v>134</v>
      </c>
      <c r="C10928" s="4">
        <v>134</v>
      </c>
      <c r="D10928" s="4">
        <v>644</v>
      </c>
      <c r="E10928" s="4" t="s">
        <v>861</v>
      </c>
      <c r="F10928" s="4" t="s">
        <v>1588</v>
      </c>
      <c r="G10928" s="4" t="s">
        <v>1760</v>
      </c>
      <c r="H10928" s="30">
        <v>0.36822074215033301</v>
      </c>
      <c r="I10928" s="4">
        <v>8.4302490716370623E-2</v>
      </c>
      <c r="J10928" s="4"/>
      <c r="K10928" s="4" t="s">
        <v>881</v>
      </c>
      <c r="L10928" s="4">
        <v>3</v>
      </c>
      <c r="M10928" s="4" t="s">
        <v>1904</v>
      </c>
      <c r="N10928" s="4"/>
    </row>
    <row r="10929" spans="1:14" hidden="1" x14ac:dyDescent="0.3">
      <c r="A10929" s="4" t="s">
        <v>603</v>
      </c>
      <c r="B10929" s="4">
        <v>134</v>
      </c>
      <c r="C10929" s="4">
        <v>134</v>
      </c>
      <c r="D10929" s="4">
        <v>644</v>
      </c>
      <c r="E10929" s="4" t="s">
        <v>861</v>
      </c>
      <c r="F10929" s="4" t="s">
        <v>1589</v>
      </c>
      <c r="G10929" s="4" t="s">
        <v>1760</v>
      </c>
      <c r="H10929" s="30">
        <v>9.1360824742268019</v>
      </c>
      <c r="I10929" s="4">
        <v>0.30957425168621511</v>
      </c>
      <c r="J10929" s="4"/>
      <c r="K10929" s="4" t="s">
        <v>881</v>
      </c>
      <c r="L10929" s="4">
        <v>3</v>
      </c>
      <c r="M10929" s="4" t="s">
        <v>1904</v>
      </c>
      <c r="N10929" s="4"/>
    </row>
    <row r="10930" spans="1:14" hidden="1" x14ac:dyDescent="0.3">
      <c r="A10930" s="4" t="s">
        <v>608</v>
      </c>
      <c r="B10930" s="4">
        <v>132</v>
      </c>
      <c r="C10930" s="4">
        <v>132</v>
      </c>
      <c r="D10930" s="4">
        <v>644</v>
      </c>
      <c r="E10930" s="4" t="s">
        <v>861</v>
      </c>
      <c r="F10930" s="4" t="s">
        <v>922</v>
      </c>
      <c r="G10930" s="4" t="s">
        <v>1662</v>
      </c>
      <c r="H10930" s="30">
        <v>7.25</v>
      </c>
      <c r="I10930" s="4"/>
      <c r="J10930" s="4" t="s">
        <v>1574</v>
      </c>
      <c r="K10930" s="4"/>
      <c r="L10930" s="4">
        <v>3</v>
      </c>
      <c r="M10930" s="4" t="s">
        <v>1575</v>
      </c>
      <c r="N10930" s="4" t="s">
        <v>1849</v>
      </c>
    </row>
    <row r="10931" spans="1:14" hidden="1" x14ac:dyDescent="0.3">
      <c r="A10931" s="4" t="s">
        <v>603</v>
      </c>
      <c r="B10931" s="4">
        <v>132</v>
      </c>
      <c r="C10931" s="4">
        <v>132</v>
      </c>
      <c r="D10931" s="4">
        <v>645</v>
      </c>
      <c r="E10931" s="4" t="s">
        <v>861</v>
      </c>
      <c r="F10931" s="4" t="s">
        <v>922</v>
      </c>
      <c r="G10931" s="4" t="s">
        <v>1119</v>
      </c>
      <c r="H10931" s="73">
        <v>1.7876323470530211</v>
      </c>
      <c r="I10931" s="4"/>
      <c r="J10931" s="4" t="s">
        <v>856</v>
      </c>
      <c r="K10931" s="4"/>
      <c r="L10931" s="4">
        <v>3</v>
      </c>
      <c r="M10931" s="4" t="s">
        <v>1770</v>
      </c>
      <c r="N10931" s="4" t="s">
        <v>1849</v>
      </c>
    </row>
    <row r="10932" spans="1:14" hidden="1" x14ac:dyDescent="0.3">
      <c r="A10932" s="4" t="s">
        <v>603</v>
      </c>
      <c r="B10932" s="4">
        <v>134</v>
      </c>
      <c r="C10932" s="4">
        <v>134</v>
      </c>
      <c r="D10932" s="4">
        <v>645</v>
      </c>
      <c r="E10932" s="4" t="s">
        <v>861</v>
      </c>
      <c r="F10932" s="4" t="s">
        <v>922</v>
      </c>
      <c r="G10932" s="4" t="s">
        <v>1119</v>
      </c>
      <c r="H10932" s="30">
        <v>5.2418876240343657</v>
      </c>
      <c r="I10932" s="4">
        <v>2.0412318460531829</v>
      </c>
      <c r="J10932" s="4" t="s">
        <v>856</v>
      </c>
      <c r="K10932" s="4" t="s">
        <v>881</v>
      </c>
      <c r="L10932" s="4">
        <v>3</v>
      </c>
      <c r="M10932" s="4" t="s">
        <v>1770</v>
      </c>
      <c r="N10932" s="4"/>
    </row>
    <row r="10933" spans="1:14" hidden="1" x14ac:dyDescent="0.3">
      <c r="A10933" s="4" t="s">
        <v>608</v>
      </c>
      <c r="B10933" s="4">
        <v>132</v>
      </c>
      <c r="C10933" s="4">
        <v>132</v>
      </c>
      <c r="D10933" s="4">
        <v>645</v>
      </c>
      <c r="E10933" s="4" t="s">
        <v>861</v>
      </c>
      <c r="F10933" s="4" t="s">
        <v>922</v>
      </c>
      <c r="G10933" s="4" t="s">
        <v>1573</v>
      </c>
      <c r="H10933" s="30">
        <v>196.89</v>
      </c>
      <c r="I10933" s="4"/>
      <c r="J10933" s="4" t="s">
        <v>1574</v>
      </c>
      <c r="K10933" s="4"/>
      <c r="L10933" s="4">
        <v>3</v>
      </c>
      <c r="M10933" s="4" t="s">
        <v>1575</v>
      </c>
      <c r="N10933" s="4" t="s">
        <v>1849</v>
      </c>
    </row>
    <row r="10934" spans="1:14" hidden="1" x14ac:dyDescent="0.3">
      <c r="A10934" s="4" t="s">
        <v>608</v>
      </c>
      <c r="B10934" s="4">
        <v>132</v>
      </c>
      <c r="C10934" s="4">
        <v>132</v>
      </c>
      <c r="D10934" s="4">
        <v>645</v>
      </c>
      <c r="E10934" s="4" t="s">
        <v>861</v>
      </c>
      <c r="F10934" s="4" t="s">
        <v>922</v>
      </c>
      <c r="G10934" s="4" t="s">
        <v>1577</v>
      </c>
      <c r="H10934" s="52">
        <v>2.54</v>
      </c>
      <c r="I10934" s="4"/>
      <c r="J10934" s="4" t="s">
        <v>1578</v>
      </c>
      <c r="K10934" s="4"/>
      <c r="L10934" s="4">
        <v>3</v>
      </c>
      <c r="M10934" s="4" t="s">
        <v>1575</v>
      </c>
      <c r="N10934" s="4" t="s">
        <v>1849</v>
      </c>
    </row>
    <row r="10935" spans="1:14" hidden="1" x14ac:dyDescent="0.3">
      <c r="A10935" s="4" t="s">
        <v>608</v>
      </c>
      <c r="B10935" s="4">
        <v>132</v>
      </c>
      <c r="C10935" s="4">
        <v>132</v>
      </c>
      <c r="D10935" s="4">
        <v>645</v>
      </c>
      <c r="E10935" s="4" t="s">
        <v>861</v>
      </c>
      <c r="F10935" s="4" t="s">
        <v>922</v>
      </c>
      <c r="G10935" s="4" t="s">
        <v>1580</v>
      </c>
      <c r="H10935" s="52">
        <v>0.56000000000000005</v>
      </c>
      <c r="I10935" s="4"/>
      <c r="J10935" s="4" t="s">
        <v>1581</v>
      </c>
      <c r="K10935" s="4"/>
      <c r="L10935" s="4">
        <v>3</v>
      </c>
      <c r="M10935" s="4" t="s">
        <v>1575</v>
      </c>
      <c r="N10935" s="4" t="s">
        <v>1849</v>
      </c>
    </row>
    <row r="10936" spans="1:14" hidden="1" x14ac:dyDescent="0.3">
      <c r="A10936" s="4" t="s">
        <v>604</v>
      </c>
      <c r="B10936" s="4">
        <v>134</v>
      </c>
      <c r="C10936" s="4">
        <v>134</v>
      </c>
      <c r="D10936" s="4">
        <v>645</v>
      </c>
      <c r="E10936" s="4" t="s">
        <v>861</v>
      </c>
      <c r="F10936" s="54" t="s">
        <v>922</v>
      </c>
      <c r="G10936" s="23" t="s">
        <v>1591</v>
      </c>
      <c r="H10936" s="30">
        <v>0.21688299999999999</v>
      </c>
      <c r="I10936" s="51">
        <v>1.9480999999999998E-2</v>
      </c>
      <c r="J10936" s="23" t="s">
        <v>1422</v>
      </c>
      <c r="K10936" s="4" t="s">
        <v>881</v>
      </c>
      <c r="L10936" s="51">
        <v>3</v>
      </c>
      <c r="M10936" s="23" t="s">
        <v>1567</v>
      </c>
      <c r="N10936" s="55" t="s">
        <v>1592</v>
      </c>
    </row>
    <row r="10937" spans="1:14" hidden="1" x14ac:dyDescent="0.3">
      <c r="A10937" s="4" t="s">
        <v>608</v>
      </c>
      <c r="B10937" s="4">
        <v>132</v>
      </c>
      <c r="C10937" s="4">
        <v>132</v>
      </c>
      <c r="D10937" s="4">
        <v>645</v>
      </c>
      <c r="E10937" s="4" t="s">
        <v>861</v>
      </c>
      <c r="F10937" s="4" t="s">
        <v>922</v>
      </c>
      <c r="G10937" s="4" t="s">
        <v>1493</v>
      </c>
      <c r="H10937" s="30">
        <v>2.66</v>
      </c>
      <c r="I10937" s="4">
        <v>0.69</v>
      </c>
      <c r="J10937" s="4" t="s">
        <v>1105</v>
      </c>
      <c r="K10937" s="4" t="s">
        <v>998</v>
      </c>
      <c r="L10937" s="4">
        <v>3</v>
      </c>
      <c r="M10937" s="4" t="s">
        <v>1090</v>
      </c>
      <c r="N10937" s="4" t="s">
        <v>1849</v>
      </c>
    </row>
    <row r="10938" spans="1:14" hidden="1" x14ac:dyDescent="0.3">
      <c r="A10938" s="4" t="s">
        <v>608</v>
      </c>
      <c r="B10938" s="4">
        <v>132</v>
      </c>
      <c r="C10938" s="4">
        <v>132</v>
      </c>
      <c r="D10938" s="4">
        <v>645</v>
      </c>
      <c r="E10938" s="4" t="s">
        <v>861</v>
      </c>
      <c r="F10938" s="4" t="s">
        <v>922</v>
      </c>
      <c r="G10938" s="4" t="s">
        <v>1775</v>
      </c>
      <c r="H10938" s="30">
        <v>7.4766355140186919E-3</v>
      </c>
      <c r="I10938" s="4"/>
      <c r="J10938" s="4" t="s">
        <v>1773</v>
      </c>
      <c r="K10938" s="4"/>
      <c r="L10938" s="4">
        <v>3</v>
      </c>
      <c r="M10938" s="4" t="s">
        <v>1774</v>
      </c>
      <c r="N10938" s="4" t="s">
        <v>1849</v>
      </c>
    </row>
    <row r="10939" spans="1:14" hidden="1" x14ac:dyDescent="0.3">
      <c r="A10939" s="4" t="s">
        <v>608</v>
      </c>
      <c r="B10939" s="4">
        <v>132</v>
      </c>
      <c r="C10939" s="4">
        <v>132</v>
      </c>
      <c r="D10939" s="4">
        <v>645</v>
      </c>
      <c r="E10939" s="4" t="s">
        <v>861</v>
      </c>
      <c r="F10939" s="4" t="s">
        <v>922</v>
      </c>
      <c r="G10939" s="4" t="s">
        <v>1129</v>
      </c>
      <c r="H10939" s="30">
        <v>3.1714618742190686</v>
      </c>
      <c r="I10939" s="9">
        <v>1.2685847496876275</v>
      </c>
      <c r="J10939" s="4" t="s">
        <v>1494</v>
      </c>
      <c r="K10939" s="4" t="s">
        <v>998</v>
      </c>
      <c r="L10939" s="4">
        <v>3</v>
      </c>
      <c r="M10939" s="4" t="s">
        <v>1090</v>
      </c>
      <c r="N10939" s="4" t="s">
        <v>1849</v>
      </c>
    </row>
    <row r="10940" spans="1:14" hidden="1" x14ac:dyDescent="0.3">
      <c r="A10940" s="4" t="s">
        <v>608</v>
      </c>
      <c r="B10940" s="4">
        <v>132</v>
      </c>
      <c r="C10940" s="4">
        <v>132</v>
      </c>
      <c r="D10940" s="4">
        <v>645</v>
      </c>
      <c r="E10940" s="4" t="s">
        <v>861</v>
      </c>
      <c r="F10940" s="4" t="s">
        <v>922</v>
      </c>
      <c r="G10940" s="4" t="s">
        <v>853</v>
      </c>
      <c r="H10940" s="30">
        <v>2.82</v>
      </c>
      <c r="I10940" s="4">
        <v>0.2</v>
      </c>
      <c r="J10940" s="4" t="s">
        <v>1316</v>
      </c>
      <c r="K10940" s="4" t="s">
        <v>998</v>
      </c>
      <c r="L10940" s="4">
        <v>3</v>
      </c>
      <c r="M10940" s="4" t="s">
        <v>1579</v>
      </c>
      <c r="N10940" s="4" t="s">
        <v>1849</v>
      </c>
    </row>
    <row r="10941" spans="1:14" hidden="1" x14ac:dyDescent="0.3">
      <c r="A10941" s="4" t="s">
        <v>604</v>
      </c>
      <c r="B10941" s="4">
        <v>134</v>
      </c>
      <c r="C10941" s="4">
        <v>134</v>
      </c>
      <c r="D10941" s="4">
        <v>645</v>
      </c>
      <c r="E10941" s="4" t="s">
        <v>861</v>
      </c>
      <c r="F10941" s="4" t="s">
        <v>904</v>
      </c>
      <c r="G10941" s="4" t="s">
        <v>853</v>
      </c>
      <c r="H10941" s="30">
        <v>0.41</v>
      </c>
      <c r="I10941" s="4">
        <v>0.08</v>
      </c>
      <c r="J10941" s="4" t="s">
        <v>1566</v>
      </c>
      <c r="K10941" s="4" t="s">
        <v>998</v>
      </c>
      <c r="L10941" s="4">
        <v>3</v>
      </c>
      <c r="M10941" s="4" t="s">
        <v>1101</v>
      </c>
      <c r="N10941" s="4"/>
    </row>
    <row r="10942" spans="1:14" hidden="1" x14ac:dyDescent="0.3">
      <c r="A10942" s="4" t="s">
        <v>604</v>
      </c>
      <c r="B10942" s="4">
        <v>134</v>
      </c>
      <c r="C10942" s="4">
        <v>134</v>
      </c>
      <c r="D10942" s="4">
        <v>645</v>
      </c>
      <c r="E10942" s="4" t="s">
        <v>861</v>
      </c>
      <c r="F10942" s="4" t="s">
        <v>1587</v>
      </c>
      <c r="G10942" s="4" t="s">
        <v>853</v>
      </c>
      <c r="H10942" s="30">
        <v>0.3</v>
      </c>
      <c r="I10942" s="4">
        <v>0.03</v>
      </c>
      <c r="J10942" s="4" t="s">
        <v>1566</v>
      </c>
      <c r="K10942" s="4" t="s">
        <v>998</v>
      </c>
      <c r="L10942" s="4">
        <v>3</v>
      </c>
      <c r="M10942" s="4" t="s">
        <v>1101</v>
      </c>
      <c r="N10942" s="4"/>
    </row>
    <row r="10943" spans="1:14" hidden="1" x14ac:dyDescent="0.3">
      <c r="A10943" s="4" t="s">
        <v>604</v>
      </c>
      <c r="B10943" s="4">
        <v>134</v>
      </c>
      <c r="C10943" s="4">
        <v>134</v>
      </c>
      <c r="D10943" s="4">
        <v>645</v>
      </c>
      <c r="E10943" s="4" t="s">
        <v>861</v>
      </c>
      <c r="F10943" s="4" t="s">
        <v>1588</v>
      </c>
      <c r="G10943" s="4" t="s">
        <v>853</v>
      </c>
      <c r="H10943" s="30">
        <v>0.28000000000000003</v>
      </c>
      <c r="I10943" s="4">
        <v>0.09</v>
      </c>
      <c r="J10943" s="4" t="s">
        <v>1566</v>
      </c>
      <c r="K10943" s="4" t="s">
        <v>998</v>
      </c>
      <c r="L10943" s="4">
        <v>3</v>
      </c>
      <c r="M10943" s="4" t="s">
        <v>1101</v>
      </c>
      <c r="N10943" s="4"/>
    </row>
    <row r="10944" spans="1:14" hidden="1" x14ac:dyDescent="0.3">
      <c r="A10944" s="4" t="s">
        <v>604</v>
      </c>
      <c r="B10944" s="4">
        <v>134</v>
      </c>
      <c r="C10944" s="4">
        <v>134</v>
      </c>
      <c r="D10944" s="4">
        <v>645</v>
      </c>
      <c r="E10944" s="4" t="s">
        <v>861</v>
      </c>
      <c r="F10944" s="4" t="s">
        <v>1589</v>
      </c>
      <c r="G10944" s="4" t="s">
        <v>853</v>
      </c>
      <c r="H10944" s="30">
        <v>0.14000000000000001</v>
      </c>
      <c r="I10944" s="4">
        <v>0.03</v>
      </c>
      <c r="J10944" s="4" t="s">
        <v>1566</v>
      </c>
      <c r="K10944" s="4" t="s">
        <v>998</v>
      </c>
      <c r="L10944" s="4">
        <v>3</v>
      </c>
      <c r="M10944" s="4" t="s">
        <v>1101</v>
      </c>
      <c r="N10944" s="4"/>
    </row>
    <row r="10945" spans="1:14" hidden="1" x14ac:dyDescent="0.3">
      <c r="A10945" s="4" t="s">
        <v>604</v>
      </c>
      <c r="B10945" s="4">
        <v>134</v>
      </c>
      <c r="C10945" s="4">
        <v>134</v>
      </c>
      <c r="D10945" s="4">
        <v>645</v>
      </c>
      <c r="E10945" s="4" t="s">
        <v>861</v>
      </c>
      <c r="F10945" s="4" t="s">
        <v>922</v>
      </c>
      <c r="G10945" s="4" t="s">
        <v>1593</v>
      </c>
      <c r="H10945" s="30">
        <v>0.110442</v>
      </c>
      <c r="I10945" s="4">
        <v>1.1327E-2</v>
      </c>
      <c r="J10945" s="4" t="s">
        <v>1422</v>
      </c>
      <c r="K10945" s="4" t="s">
        <v>998</v>
      </c>
      <c r="L10945" s="4">
        <v>3</v>
      </c>
      <c r="M10945" s="4" t="s">
        <v>1191</v>
      </c>
      <c r="N10945" s="4"/>
    </row>
    <row r="10946" spans="1:14" hidden="1" x14ac:dyDescent="0.3">
      <c r="A10946" s="4" t="s">
        <v>604</v>
      </c>
      <c r="B10946" s="4">
        <v>134</v>
      </c>
      <c r="C10946" s="4">
        <v>134</v>
      </c>
      <c r="D10946" s="4">
        <v>645</v>
      </c>
      <c r="E10946" s="4" t="s">
        <v>861</v>
      </c>
      <c r="F10946" s="4" t="s">
        <v>922</v>
      </c>
      <c r="G10946" s="4" t="s">
        <v>1594</v>
      </c>
      <c r="H10946" s="30">
        <v>0.35126400000000002</v>
      </c>
      <c r="I10946" s="4">
        <v>3.4943000000000002E-2</v>
      </c>
      <c r="J10946" s="4" t="s">
        <v>1422</v>
      </c>
      <c r="K10946" s="4" t="s">
        <v>998</v>
      </c>
      <c r="L10946" s="4">
        <v>3</v>
      </c>
      <c r="M10946" s="4" t="s">
        <v>1191</v>
      </c>
      <c r="N10946" s="4"/>
    </row>
    <row r="10947" spans="1:14" hidden="1" x14ac:dyDescent="0.3">
      <c r="A10947" s="4" t="s">
        <v>608</v>
      </c>
      <c r="B10947" s="4">
        <v>132</v>
      </c>
      <c r="C10947" s="4">
        <v>132</v>
      </c>
      <c r="D10947" s="4">
        <v>645</v>
      </c>
      <c r="E10947" s="4" t="s">
        <v>861</v>
      </c>
      <c r="F10947" s="4" t="s">
        <v>922</v>
      </c>
      <c r="G10947" s="4" t="s">
        <v>1127</v>
      </c>
      <c r="H10947" s="30">
        <v>3.5180729500248246E-2</v>
      </c>
      <c r="I10947" s="4">
        <v>2.6385547125186183E-2</v>
      </c>
      <c r="J10947" s="4" t="s">
        <v>1494</v>
      </c>
      <c r="K10947" s="4" t="s">
        <v>998</v>
      </c>
      <c r="L10947" s="4">
        <v>3</v>
      </c>
      <c r="M10947" s="4" t="s">
        <v>1582</v>
      </c>
      <c r="N10947" s="4" t="s">
        <v>1849</v>
      </c>
    </row>
    <row r="10948" spans="1:14" hidden="1" x14ac:dyDescent="0.3">
      <c r="A10948" s="4" t="s">
        <v>603</v>
      </c>
      <c r="B10948" s="4">
        <v>132</v>
      </c>
      <c r="C10948" s="4">
        <v>132</v>
      </c>
      <c r="D10948" s="4">
        <v>645</v>
      </c>
      <c r="E10948" s="4" t="s">
        <v>861</v>
      </c>
      <c r="F10948" s="4" t="s">
        <v>922</v>
      </c>
      <c r="G10948" s="4" t="s">
        <v>1491</v>
      </c>
      <c r="H10948" s="30">
        <v>14.02</v>
      </c>
      <c r="I10948" s="4"/>
      <c r="J10948" s="4" t="s">
        <v>1773</v>
      </c>
      <c r="K10948" s="4"/>
      <c r="L10948" s="4">
        <v>3</v>
      </c>
      <c r="M10948" s="4" t="s">
        <v>1774</v>
      </c>
      <c r="N10948" s="4" t="s">
        <v>1849</v>
      </c>
    </row>
    <row r="10949" spans="1:14" hidden="1" x14ac:dyDescent="0.3">
      <c r="A10949" s="4" t="s">
        <v>608</v>
      </c>
      <c r="B10949" s="4">
        <v>132</v>
      </c>
      <c r="C10949" s="4">
        <v>132</v>
      </c>
      <c r="D10949" s="4">
        <v>645</v>
      </c>
      <c r="E10949" s="4" t="s">
        <v>861</v>
      </c>
      <c r="F10949" s="4" t="s">
        <v>922</v>
      </c>
      <c r="G10949" s="4" t="s">
        <v>1557</v>
      </c>
      <c r="H10949" s="30">
        <v>5.92</v>
      </c>
      <c r="I10949" s="4">
        <v>0.96</v>
      </c>
      <c r="J10949" s="4" t="s">
        <v>1316</v>
      </c>
      <c r="K10949" s="4" t="s">
        <v>881</v>
      </c>
      <c r="L10949" s="4">
        <v>3</v>
      </c>
      <c r="M10949" s="4" t="s">
        <v>1579</v>
      </c>
      <c r="N10949" s="4" t="s">
        <v>1849</v>
      </c>
    </row>
    <row r="10950" spans="1:14" hidden="1" x14ac:dyDescent="0.3">
      <c r="A10950" s="4" t="s">
        <v>604</v>
      </c>
      <c r="B10950" s="4">
        <v>134</v>
      </c>
      <c r="C10950" s="4">
        <v>134</v>
      </c>
      <c r="D10950" s="4">
        <v>645</v>
      </c>
      <c r="E10950" s="4" t="s">
        <v>861</v>
      </c>
      <c r="F10950" s="4" t="s">
        <v>904</v>
      </c>
      <c r="G10950" s="4" t="s">
        <v>1557</v>
      </c>
      <c r="H10950" s="4">
        <v>1.26</v>
      </c>
      <c r="I10950" s="4">
        <v>0.48</v>
      </c>
      <c r="J10950" s="4" t="s">
        <v>1566</v>
      </c>
      <c r="K10950" s="4" t="s">
        <v>881</v>
      </c>
      <c r="L10950" s="4">
        <v>3</v>
      </c>
      <c r="M10950" s="4" t="s">
        <v>1101</v>
      </c>
      <c r="N10950" s="4"/>
    </row>
    <row r="10951" spans="1:14" hidden="1" x14ac:dyDescent="0.3">
      <c r="A10951" s="4" t="s">
        <v>604</v>
      </c>
      <c r="B10951" s="4">
        <v>134</v>
      </c>
      <c r="C10951" s="4">
        <v>134</v>
      </c>
      <c r="D10951" s="4">
        <v>645</v>
      </c>
      <c r="E10951" s="4" t="s">
        <v>861</v>
      </c>
      <c r="F10951" s="4" t="s">
        <v>1587</v>
      </c>
      <c r="G10951" s="4" t="s">
        <v>1557</v>
      </c>
      <c r="H10951" s="4">
        <v>1.19</v>
      </c>
      <c r="I10951" s="4">
        <v>0.18</v>
      </c>
      <c r="J10951" s="4" t="s">
        <v>1566</v>
      </c>
      <c r="K10951" s="4" t="s">
        <v>881</v>
      </c>
      <c r="L10951" s="4">
        <v>3</v>
      </c>
      <c r="M10951" s="4" t="s">
        <v>1101</v>
      </c>
      <c r="N10951" s="4"/>
    </row>
    <row r="10952" spans="1:14" hidden="1" x14ac:dyDescent="0.3">
      <c r="A10952" s="4" t="s">
        <v>604</v>
      </c>
      <c r="B10952" s="4">
        <v>134</v>
      </c>
      <c r="C10952" s="4">
        <v>134</v>
      </c>
      <c r="D10952" s="4">
        <v>645</v>
      </c>
      <c r="E10952" s="4" t="s">
        <v>861</v>
      </c>
      <c r="F10952" s="4" t="s">
        <v>1588</v>
      </c>
      <c r="G10952" s="4" t="s">
        <v>1557</v>
      </c>
      <c r="H10952" s="4">
        <v>1.21</v>
      </c>
      <c r="I10952" s="4">
        <v>0.24</v>
      </c>
      <c r="J10952" s="4" t="s">
        <v>1566</v>
      </c>
      <c r="K10952" s="4" t="s">
        <v>881</v>
      </c>
      <c r="L10952" s="4">
        <v>3</v>
      </c>
      <c r="M10952" s="4" t="s">
        <v>1101</v>
      </c>
      <c r="N10952" s="4"/>
    </row>
    <row r="10953" spans="1:14" hidden="1" x14ac:dyDescent="0.3">
      <c r="A10953" s="4" t="s">
        <v>604</v>
      </c>
      <c r="B10953" s="4">
        <v>134</v>
      </c>
      <c r="C10953" s="4">
        <v>134</v>
      </c>
      <c r="D10953" s="4">
        <v>645</v>
      </c>
      <c r="E10953" s="4" t="s">
        <v>861</v>
      </c>
      <c r="F10953" s="4" t="s">
        <v>1589</v>
      </c>
      <c r="G10953" s="4" t="s">
        <v>1557</v>
      </c>
      <c r="H10953" s="4">
        <v>0.76</v>
      </c>
      <c r="I10953" s="4">
        <v>0.13</v>
      </c>
      <c r="J10953" s="4" t="s">
        <v>1566</v>
      </c>
      <c r="K10953" s="4" t="s">
        <v>881</v>
      </c>
      <c r="L10953" s="4">
        <v>3</v>
      </c>
      <c r="M10953" s="4" t="s">
        <v>1101</v>
      </c>
      <c r="N10953" s="4"/>
    </row>
    <row r="10954" spans="1:14" hidden="1" x14ac:dyDescent="0.3">
      <c r="A10954" s="4" t="s">
        <v>603</v>
      </c>
      <c r="B10954" s="4">
        <v>132</v>
      </c>
      <c r="C10954" s="4">
        <v>132</v>
      </c>
      <c r="D10954" s="4">
        <v>645</v>
      </c>
      <c r="E10954" s="4" t="s">
        <v>861</v>
      </c>
      <c r="F10954" s="4" t="s">
        <v>922</v>
      </c>
      <c r="G10954" s="4" t="s">
        <v>1131</v>
      </c>
      <c r="H10954" s="30">
        <v>5.43</v>
      </c>
      <c r="I10954" s="4">
        <v>1.3405968819895113</v>
      </c>
      <c r="J10954" s="4" t="s">
        <v>1316</v>
      </c>
      <c r="K10954" s="4" t="s">
        <v>881</v>
      </c>
      <c r="L10954" s="4">
        <v>3</v>
      </c>
      <c r="M10954" s="4" t="s">
        <v>1579</v>
      </c>
      <c r="N10954" s="4" t="s">
        <v>1849</v>
      </c>
    </row>
    <row r="10955" spans="1:14" hidden="1" x14ac:dyDescent="0.3">
      <c r="A10955" s="4" t="s">
        <v>603</v>
      </c>
      <c r="B10955" s="4">
        <v>134</v>
      </c>
      <c r="C10955" s="4">
        <v>134</v>
      </c>
      <c r="D10955" s="4">
        <v>645</v>
      </c>
      <c r="E10955" s="4" t="s">
        <v>861</v>
      </c>
      <c r="F10955" s="4" t="s">
        <v>904</v>
      </c>
      <c r="G10955" s="4" t="s">
        <v>1131</v>
      </c>
      <c r="H10955" s="30">
        <v>1.67</v>
      </c>
      <c r="I10955" s="4">
        <v>0.48662100242385758</v>
      </c>
      <c r="J10955" s="4" t="s">
        <v>1566</v>
      </c>
      <c r="K10955" s="4" t="s">
        <v>881</v>
      </c>
      <c r="L10955" s="4">
        <v>3</v>
      </c>
      <c r="M10955" s="4" t="s">
        <v>1789</v>
      </c>
      <c r="N10955" s="4"/>
    </row>
    <row r="10956" spans="1:14" hidden="1" x14ac:dyDescent="0.3">
      <c r="A10956" s="4" t="s">
        <v>603</v>
      </c>
      <c r="B10956" s="4">
        <v>134</v>
      </c>
      <c r="C10956" s="4">
        <v>134</v>
      </c>
      <c r="D10956" s="4">
        <v>645</v>
      </c>
      <c r="E10956" s="4" t="s">
        <v>861</v>
      </c>
      <c r="F10956" s="4" t="s">
        <v>1587</v>
      </c>
      <c r="G10956" s="4" t="s">
        <v>1131</v>
      </c>
      <c r="H10956" s="30">
        <v>1.49</v>
      </c>
      <c r="I10956" s="4">
        <v>0.18248287590894657</v>
      </c>
      <c r="J10956" s="4" t="s">
        <v>1566</v>
      </c>
      <c r="K10956" s="4" t="s">
        <v>881</v>
      </c>
      <c r="L10956" s="4">
        <v>3</v>
      </c>
      <c r="M10956" s="4" t="s">
        <v>1789</v>
      </c>
      <c r="N10956" s="4"/>
    </row>
    <row r="10957" spans="1:14" hidden="1" x14ac:dyDescent="0.3">
      <c r="A10957" s="4" t="s">
        <v>603</v>
      </c>
      <c r="B10957" s="4">
        <v>134</v>
      </c>
      <c r="C10957" s="4">
        <v>134</v>
      </c>
      <c r="D10957" s="4">
        <v>645</v>
      </c>
      <c r="E10957" s="4" t="s">
        <v>861</v>
      </c>
      <c r="F10957" s="4" t="s">
        <v>1588</v>
      </c>
      <c r="G10957" s="4" t="s">
        <v>1131</v>
      </c>
      <c r="H10957" s="30">
        <v>1.49</v>
      </c>
      <c r="I10957" s="4">
        <v>0.2563201123595259</v>
      </c>
      <c r="J10957" s="4" t="s">
        <v>1566</v>
      </c>
      <c r="K10957" s="4" t="s">
        <v>881</v>
      </c>
      <c r="L10957" s="4">
        <v>3</v>
      </c>
      <c r="M10957" s="4" t="s">
        <v>1789</v>
      </c>
      <c r="N10957" s="4"/>
    </row>
    <row r="10958" spans="1:14" hidden="1" x14ac:dyDescent="0.3">
      <c r="A10958" s="4" t="s">
        <v>603</v>
      </c>
      <c r="B10958" s="4">
        <v>134</v>
      </c>
      <c r="C10958" s="4">
        <v>134</v>
      </c>
      <c r="D10958" s="4">
        <v>645</v>
      </c>
      <c r="E10958" s="4" t="s">
        <v>861</v>
      </c>
      <c r="F10958" s="4" t="s">
        <v>1589</v>
      </c>
      <c r="G10958" s="4" t="s">
        <v>1131</v>
      </c>
      <c r="H10958" s="30">
        <v>0.9</v>
      </c>
      <c r="I10958" s="4">
        <v>0.13341664064126335</v>
      </c>
      <c r="J10958" s="4" t="s">
        <v>1566</v>
      </c>
      <c r="K10958" s="4" t="s">
        <v>881</v>
      </c>
      <c r="L10958" s="4">
        <v>3</v>
      </c>
      <c r="M10958" s="4" t="s">
        <v>1789</v>
      </c>
      <c r="N10958" s="4"/>
    </row>
    <row r="10959" spans="1:14" hidden="1" x14ac:dyDescent="0.3">
      <c r="A10959" s="4" t="s">
        <v>604</v>
      </c>
      <c r="B10959" s="4">
        <v>134</v>
      </c>
      <c r="C10959" s="4">
        <v>134</v>
      </c>
      <c r="D10959" s="4">
        <v>645</v>
      </c>
      <c r="E10959" s="4" t="s">
        <v>861</v>
      </c>
      <c r="F10959" s="4" t="s">
        <v>922</v>
      </c>
      <c r="G10959" s="4" t="s">
        <v>1352</v>
      </c>
      <c r="H10959" s="30">
        <v>0.76</v>
      </c>
      <c r="I10959" s="4">
        <v>0.02</v>
      </c>
      <c r="J10959" s="4"/>
      <c r="K10959" s="4" t="s">
        <v>881</v>
      </c>
      <c r="L10959" s="4">
        <v>3</v>
      </c>
      <c r="M10959" s="4" t="s">
        <v>1100</v>
      </c>
      <c r="N10959" s="4"/>
    </row>
    <row r="10960" spans="1:14" hidden="1" x14ac:dyDescent="0.3">
      <c r="A10960" s="4" t="s">
        <v>603</v>
      </c>
      <c r="B10960" s="4">
        <v>132</v>
      </c>
      <c r="C10960" s="4">
        <v>132</v>
      </c>
      <c r="D10960" s="4">
        <v>645</v>
      </c>
      <c r="E10960" s="4" t="s">
        <v>861</v>
      </c>
      <c r="F10960" s="4" t="s">
        <v>922</v>
      </c>
      <c r="G10960" s="4" t="s">
        <v>2236</v>
      </c>
      <c r="H10960" s="30">
        <v>0.22624434389140272</v>
      </c>
      <c r="I10960" s="4"/>
      <c r="J10960" s="4" t="s">
        <v>1773</v>
      </c>
      <c r="K10960" s="4"/>
      <c r="L10960" s="4">
        <v>3</v>
      </c>
      <c r="M10960" s="4" t="s">
        <v>1774</v>
      </c>
      <c r="N10960" s="4" t="s">
        <v>1849</v>
      </c>
    </row>
    <row r="10961" spans="1:14" hidden="1" x14ac:dyDescent="0.3">
      <c r="A10961" s="4" t="s">
        <v>608</v>
      </c>
      <c r="B10961" s="4">
        <v>132</v>
      </c>
      <c r="C10961" s="4">
        <v>132</v>
      </c>
      <c r="D10961" s="4">
        <v>645</v>
      </c>
      <c r="E10961" s="4" t="s">
        <v>861</v>
      </c>
      <c r="F10961" s="4" t="s">
        <v>922</v>
      </c>
      <c r="G10961" s="4" t="s">
        <v>1124</v>
      </c>
      <c r="H10961" s="30">
        <v>2.7758775694240558</v>
      </c>
      <c r="I10961" s="89">
        <v>1.3601800090177874</v>
      </c>
      <c r="J10961" s="4" t="s">
        <v>1494</v>
      </c>
      <c r="K10961" s="4" t="s">
        <v>881</v>
      </c>
      <c r="L10961" s="4">
        <v>3</v>
      </c>
      <c r="M10961" s="4" t="s">
        <v>1090</v>
      </c>
      <c r="N10961" s="4" t="s">
        <v>1849</v>
      </c>
    </row>
    <row r="10962" spans="1:14" hidden="1" x14ac:dyDescent="0.3">
      <c r="A10962" s="4" t="s">
        <v>608</v>
      </c>
      <c r="B10962" s="4">
        <v>132</v>
      </c>
      <c r="C10962" s="4">
        <v>132</v>
      </c>
      <c r="D10962" s="4">
        <v>645</v>
      </c>
      <c r="E10962" s="4" t="s">
        <v>861</v>
      </c>
      <c r="F10962" s="4" t="s">
        <v>922</v>
      </c>
      <c r="G10962" s="4" t="s">
        <v>1586</v>
      </c>
      <c r="H10962" s="30">
        <v>474</v>
      </c>
      <c r="I10962" s="4"/>
      <c r="J10962" s="4" t="s">
        <v>936</v>
      </c>
      <c r="K10962" s="4"/>
      <c r="L10962" s="4">
        <v>3</v>
      </c>
      <c r="M10962" s="4" t="s">
        <v>1579</v>
      </c>
      <c r="N10962" s="4" t="s">
        <v>1849</v>
      </c>
    </row>
    <row r="10963" spans="1:14" hidden="1" x14ac:dyDescent="0.3">
      <c r="A10963" s="4" t="s">
        <v>608</v>
      </c>
      <c r="B10963" s="4">
        <v>132</v>
      </c>
      <c r="C10963" s="4">
        <v>132</v>
      </c>
      <c r="D10963" s="4">
        <v>645</v>
      </c>
      <c r="E10963" s="4" t="s">
        <v>861</v>
      </c>
      <c r="F10963" s="4" t="s">
        <v>922</v>
      </c>
      <c r="G10963" s="4" t="s">
        <v>967</v>
      </c>
      <c r="H10963" s="30">
        <v>0.13</v>
      </c>
      <c r="I10963" s="4">
        <v>0</v>
      </c>
      <c r="J10963" s="4" t="s">
        <v>856</v>
      </c>
      <c r="K10963" s="4" t="s">
        <v>881</v>
      </c>
      <c r="L10963" s="4">
        <v>3</v>
      </c>
      <c r="M10963" s="4" t="s">
        <v>1579</v>
      </c>
      <c r="N10963" s="4" t="s">
        <v>1849</v>
      </c>
    </row>
    <row r="10964" spans="1:14" hidden="1" x14ac:dyDescent="0.3">
      <c r="A10964" s="4" t="s">
        <v>604</v>
      </c>
      <c r="B10964" s="4">
        <v>134</v>
      </c>
      <c r="C10964" s="4">
        <v>134</v>
      </c>
      <c r="D10964" s="4">
        <v>645</v>
      </c>
      <c r="E10964" s="4" t="s">
        <v>861</v>
      </c>
      <c r="F10964" s="4" t="s">
        <v>904</v>
      </c>
      <c r="G10964" s="4" t="s">
        <v>967</v>
      </c>
      <c r="H10964" s="30">
        <v>1.25</v>
      </c>
      <c r="I10964" s="4">
        <v>0.04</v>
      </c>
      <c r="J10964" s="4" t="s">
        <v>1590</v>
      </c>
      <c r="K10964" s="4" t="s">
        <v>881</v>
      </c>
      <c r="L10964" s="4">
        <v>3</v>
      </c>
      <c r="M10964" s="4" t="s">
        <v>1101</v>
      </c>
      <c r="N10964" s="4"/>
    </row>
    <row r="10965" spans="1:14" hidden="1" x14ac:dyDescent="0.3">
      <c r="A10965" s="4" t="s">
        <v>604</v>
      </c>
      <c r="B10965" s="4">
        <v>134</v>
      </c>
      <c r="C10965" s="4">
        <v>134</v>
      </c>
      <c r="D10965" s="4">
        <v>645</v>
      </c>
      <c r="E10965" s="4" t="s">
        <v>861</v>
      </c>
      <c r="F10965" s="4" t="s">
        <v>1587</v>
      </c>
      <c r="G10965" s="4" t="s">
        <v>967</v>
      </c>
      <c r="H10965" s="30">
        <v>1.29</v>
      </c>
      <c r="I10965" s="4">
        <v>0.19</v>
      </c>
      <c r="J10965" s="4" t="s">
        <v>1590</v>
      </c>
      <c r="K10965" s="4" t="s">
        <v>881</v>
      </c>
      <c r="L10965" s="4">
        <v>3</v>
      </c>
      <c r="M10965" s="4" t="s">
        <v>1101</v>
      </c>
      <c r="N10965" s="4"/>
    </row>
    <row r="10966" spans="1:14" hidden="1" x14ac:dyDescent="0.3">
      <c r="A10966" s="4" t="s">
        <v>604</v>
      </c>
      <c r="B10966" s="4">
        <v>134</v>
      </c>
      <c r="C10966" s="4">
        <v>134</v>
      </c>
      <c r="D10966" s="4">
        <v>645</v>
      </c>
      <c r="E10966" s="4" t="s">
        <v>861</v>
      </c>
      <c r="F10966" s="4" t="s">
        <v>1588</v>
      </c>
      <c r="G10966" s="4" t="s">
        <v>967</v>
      </c>
      <c r="H10966" s="30">
        <v>1.1499999999999999</v>
      </c>
      <c r="I10966" s="4">
        <v>0.05</v>
      </c>
      <c r="J10966" s="4" t="s">
        <v>1590</v>
      </c>
      <c r="K10966" s="4" t="s">
        <v>881</v>
      </c>
      <c r="L10966" s="4">
        <v>3</v>
      </c>
      <c r="M10966" s="4" t="s">
        <v>1101</v>
      </c>
      <c r="N10966" s="4"/>
    </row>
    <row r="10967" spans="1:14" hidden="1" x14ac:dyDescent="0.3">
      <c r="A10967" s="4" t="s">
        <v>604</v>
      </c>
      <c r="B10967" s="4">
        <v>134</v>
      </c>
      <c r="C10967" s="4">
        <v>134</v>
      </c>
      <c r="D10967" s="4">
        <v>645</v>
      </c>
      <c r="E10967" s="4" t="s">
        <v>861</v>
      </c>
      <c r="F10967" s="4" t="s">
        <v>1589</v>
      </c>
      <c r="G10967" s="4" t="s">
        <v>967</v>
      </c>
      <c r="H10967" s="30">
        <v>1.1499999999999999</v>
      </c>
      <c r="I10967" s="4">
        <v>7.0000000000000007E-2</v>
      </c>
      <c r="J10967" s="4" t="s">
        <v>1590</v>
      </c>
      <c r="K10967" s="4" t="s">
        <v>881</v>
      </c>
      <c r="L10967" s="4">
        <v>3</v>
      </c>
      <c r="M10967" s="4" t="s">
        <v>1101</v>
      </c>
      <c r="N10967" s="4"/>
    </row>
    <row r="10968" spans="1:14" hidden="1" x14ac:dyDescent="0.3">
      <c r="A10968" s="4" t="s">
        <v>608</v>
      </c>
      <c r="B10968" s="4">
        <v>132</v>
      </c>
      <c r="C10968" s="4">
        <v>132</v>
      </c>
      <c r="D10968" s="4">
        <v>645</v>
      </c>
      <c r="E10968" s="4" t="s">
        <v>861</v>
      </c>
      <c r="F10968" s="12" t="s">
        <v>922</v>
      </c>
      <c r="G10968" s="4" t="s">
        <v>1759</v>
      </c>
      <c r="H10968" s="30">
        <v>0.94</v>
      </c>
      <c r="I10968" s="4">
        <v>0.02</v>
      </c>
      <c r="J10968" s="4" t="s">
        <v>856</v>
      </c>
      <c r="K10968" s="4" t="s">
        <v>881</v>
      </c>
      <c r="L10968" s="4">
        <v>3</v>
      </c>
      <c r="M10968" s="4" t="s">
        <v>1579</v>
      </c>
      <c r="N10968" s="4" t="s">
        <v>1849</v>
      </c>
    </row>
    <row r="10969" spans="1:14" hidden="1" x14ac:dyDescent="0.3">
      <c r="A10969" s="4" t="s">
        <v>604</v>
      </c>
      <c r="B10969" s="4">
        <v>134</v>
      </c>
      <c r="C10969" s="4">
        <v>134</v>
      </c>
      <c r="D10969" s="4">
        <v>645</v>
      </c>
      <c r="E10969" s="4" t="s">
        <v>861</v>
      </c>
      <c r="F10969" s="12" t="s">
        <v>904</v>
      </c>
      <c r="G10969" s="4" t="s">
        <v>1759</v>
      </c>
      <c r="H10969" s="30">
        <v>9.68</v>
      </c>
      <c r="I10969" s="4">
        <v>0.49</v>
      </c>
      <c r="J10969" s="4" t="s">
        <v>1125</v>
      </c>
      <c r="K10969" s="4" t="s">
        <v>881</v>
      </c>
      <c r="L10969" s="4">
        <v>3</v>
      </c>
      <c r="M10969" s="4" t="s">
        <v>1101</v>
      </c>
      <c r="N10969" s="4"/>
    </row>
    <row r="10970" spans="1:14" hidden="1" x14ac:dyDescent="0.3">
      <c r="A10970" s="4" t="s">
        <v>604</v>
      </c>
      <c r="B10970" s="4">
        <v>134</v>
      </c>
      <c r="C10970" s="4">
        <v>134</v>
      </c>
      <c r="D10970" s="4">
        <v>645</v>
      </c>
      <c r="E10970" s="4" t="s">
        <v>861</v>
      </c>
      <c r="F10970" s="12" t="s">
        <v>1587</v>
      </c>
      <c r="G10970" s="4" t="s">
        <v>1759</v>
      </c>
      <c r="H10970" s="30">
        <v>9.17</v>
      </c>
      <c r="I10970" s="4">
        <v>0.34</v>
      </c>
      <c r="J10970" s="4" t="s">
        <v>1125</v>
      </c>
      <c r="K10970" s="4" t="s">
        <v>881</v>
      </c>
      <c r="L10970" s="4">
        <v>3</v>
      </c>
      <c r="M10970" s="4" t="s">
        <v>1101</v>
      </c>
      <c r="N10970" s="4"/>
    </row>
    <row r="10971" spans="1:14" hidden="1" x14ac:dyDescent="0.3">
      <c r="A10971" s="4" t="s">
        <v>604</v>
      </c>
      <c r="B10971" s="4">
        <v>134</v>
      </c>
      <c r="C10971" s="4">
        <v>134</v>
      </c>
      <c r="D10971" s="4">
        <v>645</v>
      </c>
      <c r="E10971" s="4" t="s">
        <v>861</v>
      </c>
      <c r="F10971" s="12" t="s">
        <v>1588</v>
      </c>
      <c r="G10971" s="4" t="s">
        <v>1759</v>
      </c>
      <c r="H10971" s="30">
        <v>9.4499999999999993</v>
      </c>
      <c r="I10971" s="4">
        <v>0.21</v>
      </c>
      <c r="J10971" s="4" t="s">
        <v>1125</v>
      </c>
      <c r="K10971" s="4" t="s">
        <v>881</v>
      </c>
      <c r="L10971" s="4">
        <v>3</v>
      </c>
      <c r="M10971" s="4" t="s">
        <v>1101</v>
      </c>
      <c r="N10971" s="4"/>
    </row>
    <row r="10972" spans="1:14" hidden="1" x14ac:dyDescent="0.3">
      <c r="A10972" s="4" t="s">
        <v>604</v>
      </c>
      <c r="B10972" s="4">
        <v>134</v>
      </c>
      <c r="C10972" s="4">
        <v>134</v>
      </c>
      <c r="D10972" s="4">
        <v>645</v>
      </c>
      <c r="E10972" s="4" t="s">
        <v>861</v>
      </c>
      <c r="F10972" s="12" t="s">
        <v>1589</v>
      </c>
      <c r="G10972" s="4" t="s">
        <v>1759</v>
      </c>
      <c r="H10972" s="30">
        <v>9.2799999999999994</v>
      </c>
      <c r="I10972" s="4">
        <v>0.23</v>
      </c>
      <c r="J10972" s="4" t="s">
        <v>1125</v>
      </c>
      <c r="K10972" s="4" t="s">
        <v>881</v>
      </c>
      <c r="L10972" s="4">
        <v>3</v>
      </c>
      <c r="M10972" s="4" t="s">
        <v>1101</v>
      </c>
      <c r="N10972" s="4"/>
    </row>
    <row r="10973" spans="1:14" hidden="1" x14ac:dyDescent="0.3">
      <c r="A10973" s="4" t="s">
        <v>604</v>
      </c>
      <c r="B10973" s="4">
        <v>134</v>
      </c>
      <c r="C10973" s="4">
        <v>134</v>
      </c>
      <c r="D10973" s="4">
        <v>645</v>
      </c>
      <c r="E10973" s="4" t="s">
        <v>861</v>
      </c>
      <c r="F10973" s="12" t="s">
        <v>922</v>
      </c>
      <c r="G10973" s="4" t="s">
        <v>1760</v>
      </c>
      <c r="H10973" s="30">
        <v>9.23</v>
      </c>
      <c r="I10973" s="4">
        <v>0.38</v>
      </c>
      <c r="J10973" s="4" t="s">
        <v>1225</v>
      </c>
      <c r="K10973" s="4" t="s">
        <v>881</v>
      </c>
      <c r="L10973" s="4">
        <v>3</v>
      </c>
      <c r="M10973" s="4" t="s">
        <v>971</v>
      </c>
      <c r="N10973" s="4"/>
    </row>
    <row r="10974" spans="1:14" hidden="1" x14ac:dyDescent="0.3">
      <c r="A10974" s="4" t="s">
        <v>603</v>
      </c>
      <c r="B10974" s="4">
        <v>134</v>
      </c>
      <c r="C10974" s="4">
        <v>134</v>
      </c>
      <c r="D10974" s="4">
        <v>645</v>
      </c>
      <c r="E10974" s="4" t="s">
        <v>861</v>
      </c>
      <c r="F10974" s="4" t="s">
        <v>904</v>
      </c>
      <c r="G10974" s="4" t="s">
        <v>1760</v>
      </c>
      <c r="H10974" s="30">
        <v>0.40693776779995156</v>
      </c>
      <c r="I10974" s="4">
        <v>0.13573519830402878</v>
      </c>
      <c r="J10974" s="4"/>
      <c r="K10974" s="4" t="s">
        <v>881</v>
      </c>
      <c r="L10974" s="4">
        <v>3</v>
      </c>
      <c r="M10974" s="4" t="s">
        <v>1904</v>
      </c>
      <c r="N10974" s="4"/>
    </row>
    <row r="10975" spans="1:14" hidden="1" x14ac:dyDescent="0.3">
      <c r="A10975" s="4" t="s">
        <v>603</v>
      </c>
      <c r="B10975" s="4">
        <v>134</v>
      </c>
      <c r="C10975" s="4">
        <v>134</v>
      </c>
      <c r="D10975" s="4">
        <v>645</v>
      </c>
      <c r="E10975" s="4" t="s">
        <v>861</v>
      </c>
      <c r="F10975" s="4" t="s">
        <v>1587</v>
      </c>
      <c r="G10975" s="4" t="s">
        <v>1760</v>
      </c>
      <c r="H10975" s="30">
        <v>0.26197062336045068</v>
      </c>
      <c r="I10975" s="4">
        <v>0.14034233762799098</v>
      </c>
      <c r="J10975" s="4"/>
      <c r="K10975" s="4" t="s">
        <v>881</v>
      </c>
      <c r="L10975" s="4">
        <v>3</v>
      </c>
      <c r="M10975" s="4" t="s">
        <v>1904</v>
      </c>
      <c r="N10975" s="4"/>
    </row>
    <row r="10976" spans="1:14" hidden="1" x14ac:dyDescent="0.3">
      <c r="A10976" s="4" t="s">
        <v>603</v>
      </c>
      <c r="B10976" s="4">
        <v>134</v>
      </c>
      <c r="C10976" s="4">
        <v>134</v>
      </c>
      <c r="D10976" s="4">
        <v>645</v>
      </c>
      <c r="E10976" s="4" t="s">
        <v>861</v>
      </c>
      <c r="F10976" s="4" t="s">
        <v>1588</v>
      </c>
      <c r="G10976" s="4" t="s">
        <v>1760</v>
      </c>
      <c r="H10976" s="30">
        <v>0.1204546301899455</v>
      </c>
      <c r="I10976" s="4">
        <v>8.373027291554402E-3</v>
      </c>
      <c r="J10976" s="4"/>
      <c r="K10976" s="4" t="s">
        <v>881</v>
      </c>
      <c r="L10976" s="4">
        <v>3</v>
      </c>
      <c r="M10976" s="4" t="s">
        <v>1904</v>
      </c>
      <c r="N10976" s="4"/>
    </row>
    <row r="10977" spans="1:14" hidden="1" x14ac:dyDescent="0.3">
      <c r="A10977" s="4" t="s">
        <v>603</v>
      </c>
      <c r="B10977" s="4">
        <v>134</v>
      </c>
      <c r="C10977" s="4">
        <v>134</v>
      </c>
      <c r="D10977" s="4">
        <v>645</v>
      </c>
      <c r="E10977" s="4" t="s">
        <v>861</v>
      </c>
      <c r="F10977" s="4" t="s">
        <v>1589</v>
      </c>
      <c r="G10977" s="4" t="s">
        <v>1760</v>
      </c>
      <c r="H10977" s="30">
        <v>2.5116499999999995</v>
      </c>
      <c r="I10977" s="4">
        <v>1.3921174762879709</v>
      </c>
      <c r="J10977" s="4"/>
      <c r="K10977" s="4" t="s">
        <v>881</v>
      </c>
      <c r="L10977" s="4">
        <v>3</v>
      </c>
      <c r="M10977" s="4" t="s">
        <v>1904</v>
      </c>
      <c r="N10977" s="4"/>
    </row>
    <row r="10978" spans="1:14" hidden="1" x14ac:dyDescent="0.3">
      <c r="A10978" s="4" t="s">
        <v>608</v>
      </c>
      <c r="B10978" s="4">
        <v>132</v>
      </c>
      <c r="C10978" s="4">
        <v>132</v>
      </c>
      <c r="D10978" s="4">
        <v>645</v>
      </c>
      <c r="E10978" s="4" t="s">
        <v>861</v>
      </c>
      <c r="F10978" s="4" t="s">
        <v>922</v>
      </c>
      <c r="G10978" s="4" t="s">
        <v>1662</v>
      </c>
      <c r="H10978" s="30">
        <v>6.15</v>
      </c>
      <c r="I10978" s="4"/>
      <c r="J10978" s="4" t="s">
        <v>1574</v>
      </c>
      <c r="K10978" s="4"/>
      <c r="L10978" s="4">
        <v>3</v>
      </c>
      <c r="M10978" s="4" t="s">
        <v>1575</v>
      </c>
      <c r="N10978" s="4" t="s">
        <v>1849</v>
      </c>
    </row>
    <row r="10979" spans="1:14" hidden="1" x14ac:dyDescent="0.3">
      <c r="A10979" s="4" t="s">
        <v>603</v>
      </c>
      <c r="B10979" s="4">
        <v>132</v>
      </c>
      <c r="C10979" s="4">
        <v>132</v>
      </c>
      <c r="D10979" s="4">
        <v>646</v>
      </c>
      <c r="E10979" s="4" t="s">
        <v>861</v>
      </c>
      <c r="F10979" s="4" t="s">
        <v>922</v>
      </c>
      <c r="G10979" s="4" t="s">
        <v>1119</v>
      </c>
      <c r="H10979" s="73">
        <v>9.9153709047044639E-2</v>
      </c>
      <c r="I10979" s="4"/>
      <c r="J10979" s="4" t="s">
        <v>856</v>
      </c>
      <c r="K10979" s="4"/>
      <c r="L10979" s="4">
        <v>3</v>
      </c>
      <c r="M10979" s="4" t="s">
        <v>1770</v>
      </c>
      <c r="N10979" s="4" t="s">
        <v>1849</v>
      </c>
    </row>
    <row r="10980" spans="1:14" hidden="1" x14ac:dyDescent="0.3">
      <c r="A10980" s="4" t="s">
        <v>603</v>
      </c>
      <c r="B10980" s="4">
        <v>134</v>
      </c>
      <c r="C10980" s="4">
        <v>134</v>
      </c>
      <c r="D10980" s="4">
        <v>646</v>
      </c>
      <c r="E10980" s="4" t="s">
        <v>861</v>
      </c>
      <c r="F10980" s="4" t="s">
        <v>922</v>
      </c>
      <c r="G10980" s="4" t="s">
        <v>1119</v>
      </c>
      <c r="H10980" s="30">
        <v>11.253275456428106</v>
      </c>
      <c r="I10980" s="4">
        <v>2.7265008628952887</v>
      </c>
      <c r="J10980" s="4" t="s">
        <v>856</v>
      </c>
      <c r="K10980" s="4" t="s">
        <v>881</v>
      </c>
      <c r="L10980" s="4">
        <v>3</v>
      </c>
      <c r="M10980" s="4" t="s">
        <v>1770</v>
      </c>
      <c r="N10980" s="4"/>
    </row>
    <row r="10981" spans="1:14" hidden="1" x14ac:dyDescent="0.3">
      <c r="A10981" s="4" t="s">
        <v>608</v>
      </c>
      <c r="B10981" s="4">
        <v>132</v>
      </c>
      <c r="C10981" s="4">
        <v>132</v>
      </c>
      <c r="D10981" s="4">
        <v>646</v>
      </c>
      <c r="E10981" s="4" t="s">
        <v>861</v>
      </c>
      <c r="F10981" s="4" t="s">
        <v>922</v>
      </c>
      <c r="G10981" s="4" t="s">
        <v>1573</v>
      </c>
      <c r="H10981" s="30">
        <v>315.02999999999997</v>
      </c>
      <c r="I10981" s="4"/>
      <c r="J10981" s="4" t="s">
        <v>1574</v>
      </c>
      <c r="K10981" s="4"/>
      <c r="L10981" s="4">
        <v>3</v>
      </c>
      <c r="M10981" s="4" t="s">
        <v>1575</v>
      </c>
      <c r="N10981" s="4" t="s">
        <v>1849</v>
      </c>
    </row>
    <row r="10982" spans="1:14" hidden="1" x14ac:dyDescent="0.3">
      <c r="A10982" s="4" t="s">
        <v>608</v>
      </c>
      <c r="B10982" s="4">
        <v>132</v>
      </c>
      <c r="C10982" s="4">
        <v>132</v>
      </c>
      <c r="D10982" s="4">
        <v>646</v>
      </c>
      <c r="E10982" s="4" t="s">
        <v>861</v>
      </c>
      <c r="F10982" s="4" t="s">
        <v>922</v>
      </c>
      <c r="G10982" s="4" t="s">
        <v>1577</v>
      </c>
      <c r="H10982" s="52">
        <v>2.13</v>
      </c>
      <c r="I10982" s="4"/>
      <c r="J10982" s="4" t="s">
        <v>1578</v>
      </c>
      <c r="K10982" s="4"/>
      <c r="L10982" s="4">
        <v>3</v>
      </c>
      <c r="M10982" s="4" t="s">
        <v>1575</v>
      </c>
      <c r="N10982" s="4" t="s">
        <v>1849</v>
      </c>
    </row>
    <row r="10983" spans="1:14" hidden="1" x14ac:dyDescent="0.3">
      <c r="A10983" s="4" t="s">
        <v>608</v>
      </c>
      <c r="B10983" s="4">
        <v>132</v>
      </c>
      <c r="C10983" s="4">
        <v>132</v>
      </c>
      <c r="D10983" s="4">
        <v>646</v>
      </c>
      <c r="E10983" s="4" t="s">
        <v>861</v>
      </c>
      <c r="F10983" s="4" t="s">
        <v>922</v>
      </c>
      <c r="G10983" s="4" t="s">
        <v>1580</v>
      </c>
      <c r="H10983" s="52">
        <v>0.74</v>
      </c>
      <c r="I10983" s="4"/>
      <c r="J10983" s="4" t="s">
        <v>1581</v>
      </c>
      <c r="K10983" s="4"/>
      <c r="L10983" s="4">
        <v>3</v>
      </c>
      <c r="M10983" s="4" t="s">
        <v>1575</v>
      </c>
      <c r="N10983" s="4" t="s">
        <v>1849</v>
      </c>
    </row>
    <row r="10984" spans="1:14" hidden="1" x14ac:dyDescent="0.3">
      <c r="A10984" s="4" t="s">
        <v>604</v>
      </c>
      <c r="B10984" s="4">
        <v>134</v>
      </c>
      <c r="C10984" s="4">
        <v>134</v>
      </c>
      <c r="D10984" s="4">
        <v>646</v>
      </c>
      <c r="E10984" s="4" t="s">
        <v>861</v>
      </c>
      <c r="F10984" s="54" t="s">
        <v>922</v>
      </c>
      <c r="G10984" s="23" t="s">
        <v>1591</v>
      </c>
      <c r="H10984" s="30">
        <v>9.8700999999999997E-2</v>
      </c>
      <c r="I10984" s="51">
        <v>1.039E-2</v>
      </c>
      <c r="J10984" s="23" t="s">
        <v>1422</v>
      </c>
      <c r="K10984" s="4" t="s">
        <v>881</v>
      </c>
      <c r="L10984" s="51">
        <v>3</v>
      </c>
      <c r="M10984" s="23" t="s">
        <v>1567</v>
      </c>
      <c r="N10984" s="55" t="s">
        <v>1592</v>
      </c>
    </row>
    <row r="10985" spans="1:14" hidden="1" x14ac:dyDescent="0.3">
      <c r="A10985" s="4" t="s">
        <v>608</v>
      </c>
      <c r="B10985" s="4">
        <v>132</v>
      </c>
      <c r="C10985" s="4">
        <v>132</v>
      </c>
      <c r="D10985" s="4">
        <v>646</v>
      </c>
      <c r="E10985" s="4" t="s">
        <v>861</v>
      </c>
      <c r="F10985" s="4" t="s">
        <v>922</v>
      </c>
      <c r="G10985" s="4" t="s">
        <v>1493</v>
      </c>
      <c r="H10985" s="30">
        <v>3.02</v>
      </c>
      <c r="I10985" s="4">
        <v>0.8</v>
      </c>
      <c r="J10985" s="4" t="s">
        <v>1105</v>
      </c>
      <c r="K10985" s="4" t="s">
        <v>998</v>
      </c>
      <c r="L10985" s="4">
        <v>3</v>
      </c>
      <c r="M10985" s="4" t="s">
        <v>1090</v>
      </c>
      <c r="N10985" s="4" t="s">
        <v>1849</v>
      </c>
    </row>
    <row r="10986" spans="1:14" hidden="1" x14ac:dyDescent="0.3">
      <c r="A10986" s="4" t="s">
        <v>608</v>
      </c>
      <c r="B10986" s="4">
        <v>132</v>
      </c>
      <c r="C10986" s="4">
        <v>132</v>
      </c>
      <c r="D10986" s="4">
        <v>646</v>
      </c>
      <c r="E10986" s="4" t="s">
        <v>861</v>
      </c>
      <c r="F10986" s="4" t="s">
        <v>922</v>
      </c>
      <c r="G10986" s="4" t="s">
        <v>2233</v>
      </c>
      <c r="H10986" s="30">
        <v>8.11</v>
      </c>
      <c r="I10986" s="4">
        <v>3.4</v>
      </c>
      <c r="J10986" s="4" t="s">
        <v>1583</v>
      </c>
      <c r="K10986" s="4" t="s">
        <v>881</v>
      </c>
      <c r="L10986" s="4">
        <v>3</v>
      </c>
      <c r="M10986" s="4" t="s">
        <v>1575</v>
      </c>
      <c r="N10986" s="4" t="s">
        <v>1849</v>
      </c>
    </row>
    <row r="10987" spans="1:14" hidden="1" x14ac:dyDescent="0.3">
      <c r="A10987" s="4" t="s">
        <v>608</v>
      </c>
      <c r="B10987" s="4">
        <v>132</v>
      </c>
      <c r="C10987" s="4">
        <v>132</v>
      </c>
      <c r="D10987" s="4">
        <v>646</v>
      </c>
      <c r="E10987" s="4" t="s">
        <v>861</v>
      </c>
      <c r="F10987" s="4" t="s">
        <v>922</v>
      </c>
      <c r="G10987" s="4" t="s">
        <v>1775</v>
      </c>
      <c r="H10987" s="30">
        <v>5.594718585655141E-3</v>
      </c>
      <c r="I10987" s="4"/>
      <c r="J10987" s="4" t="s">
        <v>1773</v>
      </c>
      <c r="K10987" s="4"/>
      <c r="L10987" s="4">
        <v>3</v>
      </c>
      <c r="M10987" s="4" t="s">
        <v>1774</v>
      </c>
      <c r="N10987" s="4" t="s">
        <v>1849</v>
      </c>
    </row>
    <row r="10988" spans="1:14" hidden="1" x14ac:dyDescent="0.3">
      <c r="A10988" s="4" t="s">
        <v>608</v>
      </c>
      <c r="B10988" s="4">
        <v>132</v>
      </c>
      <c r="C10988" s="4">
        <v>132</v>
      </c>
      <c r="D10988" s="4">
        <v>646</v>
      </c>
      <c r="E10988" s="4" t="s">
        <v>861</v>
      </c>
      <c r="F10988" s="4" t="s">
        <v>922</v>
      </c>
      <c r="G10988" s="4" t="s">
        <v>1129</v>
      </c>
      <c r="H10988" s="30">
        <v>3.4740855555102259</v>
      </c>
      <c r="I10988" s="9">
        <v>1.3896342222040905</v>
      </c>
      <c r="J10988" s="4" t="s">
        <v>1494</v>
      </c>
      <c r="K10988" s="4" t="s">
        <v>998</v>
      </c>
      <c r="L10988" s="4">
        <v>3</v>
      </c>
      <c r="M10988" s="4" t="s">
        <v>1090</v>
      </c>
      <c r="N10988" s="4" t="s">
        <v>1849</v>
      </c>
    </row>
    <row r="10989" spans="1:14" hidden="1" x14ac:dyDescent="0.3">
      <c r="A10989" s="4" t="s">
        <v>608</v>
      </c>
      <c r="B10989" s="4">
        <v>132</v>
      </c>
      <c r="C10989" s="4">
        <v>132</v>
      </c>
      <c r="D10989" s="4">
        <v>646</v>
      </c>
      <c r="E10989" s="4" t="s">
        <v>861</v>
      </c>
      <c r="F10989" s="4" t="s">
        <v>922</v>
      </c>
      <c r="G10989" s="4" t="s">
        <v>853</v>
      </c>
      <c r="H10989" s="30">
        <v>2.14</v>
      </c>
      <c r="I10989" s="4">
        <v>0.28000000000000003</v>
      </c>
      <c r="J10989" s="4" t="s">
        <v>1316</v>
      </c>
      <c r="K10989" s="4" t="s">
        <v>998</v>
      </c>
      <c r="L10989" s="4">
        <v>3</v>
      </c>
      <c r="M10989" s="4" t="s">
        <v>1579</v>
      </c>
      <c r="N10989" s="4" t="s">
        <v>1849</v>
      </c>
    </row>
    <row r="10990" spans="1:14" hidden="1" x14ac:dyDescent="0.3">
      <c r="A10990" s="4" t="s">
        <v>604</v>
      </c>
      <c r="B10990" s="4">
        <v>134</v>
      </c>
      <c r="C10990" s="4">
        <v>134</v>
      </c>
      <c r="D10990" s="4">
        <v>646</v>
      </c>
      <c r="E10990" s="4" t="s">
        <v>861</v>
      </c>
      <c r="F10990" s="4" t="s">
        <v>904</v>
      </c>
      <c r="G10990" s="4" t="s">
        <v>853</v>
      </c>
      <c r="H10990" s="30">
        <v>1.17</v>
      </c>
      <c r="I10990" s="4">
        <v>0.16</v>
      </c>
      <c r="J10990" s="4" t="s">
        <v>1566</v>
      </c>
      <c r="K10990" s="4" t="s">
        <v>998</v>
      </c>
      <c r="L10990" s="4">
        <v>3</v>
      </c>
      <c r="M10990" s="4" t="s">
        <v>1101</v>
      </c>
      <c r="N10990" s="4"/>
    </row>
    <row r="10991" spans="1:14" hidden="1" x14ac:dyDescent="0.3">
      <c r="A10991" s="4" t="s">
        <v>604</v>
      </c>
      <c r="B10991" s="4">
        <v>134</v>
      </c>
      <c r="C10991" s="4">
        <v>134</v>
      </c>
      <c r="D10991" s="4">
        <v>646</v>
      </c>
      <c r="E10991" s="4" t="s">
        <v>861</v>
      </c>
      <c r="F10991" s="4" t="s">
        <v>1587</v>
      </c>
      <c r="G10991" s="4" t="s">
        <v>853</v>
      </c>
      <c r="H10991" s="30">
        <v>0.85</v>
      </c>
      <c r="I10991" s="4">
        <v>0.27</v>
      </c>
      <c r="J10991" s="4" t="s">
        <v>1566</v>
      </c>
      <c r="K10991" s="4" t="s">
        <v>998</v>
      </c>
      <c r="L10991" s="4">
        <v>3</v>
      </c>
      <c r="M10991" s="4" t="s">
        <v>1101</v>
      </c>
      <c r="N10991" s="4"/>
    </row>
    <row r="10992" spans="1:14" hidden="1" x14ac:dyDescent="0.3">
      <c r="A10992" s="4" t="s">
        <v>604</v>
      </c>
      <c r="B10992" s="4">
        <v>134</v>
      </c>
      <c r="C10992" s="4">
        <v>134</v>
      </c>
      <c r="D10992" s="4">
        <v>646</v>
      </c>
      <c r="E10992" s="4" t="s">
        <v>861</v>
      </c>
      <c r="F10992" s="4" t="s">
        <v>1588</v>
      </c>
      <c r="G10992" s="4" t="s">
        <v>853</v>
      </c>
      <c r="H10992" s="30">
        <v>0.62</v>
      </c>
      <c r="I10992" s="4">
        <v>0.01</v>
      </c>
      <c r="J10992" s="4" t="s">
        <v>1566</v>
      </c>
      <c r="K10992" s="4" t="s">
        <v>998</v>
      </c>
      <c r="L10992" s="4">
        <v>3</v>
      </c>
      <c r="M10992" s="4" t="s">
        <v>1101</v>
      </c>
      <c r="N10992" s="4"/>
    </row>
    <row r="10993" spans="1:14" hidden="1" x14ac:dyDescent="0.3">
      <c r="A10993" s="4" t="s">
        <v>604</v>
      </c>
      <c r="B10993" s="4">
        <v>134</v>
      </c>
      <c r="C10993" s="4">
        <v>134</v>
      </c>
      <c r="D10993" s="4">
        <v>646</v>
      </c>
      <c r="E10993" s="4" t="s">
        <v>861</v>
      </c>
      <c r="F10993" s="4" t="s">
        <v>1589</v>
      </c>
      <c r="G10993" s="4" t="s">
        <v>853</v>
      </c>
      <c r="H10993" s="30">
        <v>0.63</v>
      </c>
      <c r="I10993" s="4">
        <v>0.03</v>
      </c>
      <c r="J10993" s="4" t="s">
        <v>1566</v>
      </c>
      <c r="K10993" s="4" t="s">
        <v>998</v>
      </c>
      <c r="L10993" s="4">
        <v>3</v>
      </c>
      <c r="M10993" s="4" t="s">
        <v>1101</v>
      </c>
      <c r="N10993" s="4"/>
    </row>
    <row r="10994" spans="1:14" hidden="1" x14ac:dyDescent="0.3">
      <c r="A10994" s="4" t="s">
        <v>604</v>
      </c>
      <c r="B10994" s="4">
        <v>134</v>
      </c>
      <c r="C10994" s="4">
        <v>134</v>
      </c>
      <c r="D10994" s="4">
        <v>646</v>
      </c>
      <c r="E10994" s="4" t="s">
        <v>861</v>
      </c>
      <c r="F10994" s="4" t="s">
        <v>922</v>
      </c>
      <c r="G10994" s="4" t="s">
        <v>1593</v>
      </c>
      <c r="H10994" s="30">
        <v>3.9646000000000001E-2</v>
      </c>
      <c r="I10994" s="4">
        <v>4.248E-3</v>
      </c>
      <c r="J10994" s="4" t="s">
        <v>1422</v>
      </c>
      <c r="K10994" s="4" t="s">
        <v>998</v>
      </c>
      <c r="L10994" s="4">
        <v>3</v>
      </c>
      <c r="M10994" s="4" t="s">
        <v>1191</v>
      </c>
      <c r="N10994" s="4"/>
    </row>
    <row r="10995" spans="1:14" hidden="1" x14ac:dyDescent="0.3">
      <c r="A10995" s="4" t="s">
        <v>604</v>
      </c>
      <c r="B10995" s="4">
        <v>134</v>
      </c>
      <c r="C10995" s="4">
        <v>134</v>
      </c>
      <c r="D10995" s="4">
        <v>646</v>
      </c>
      <c r="E10995" s="4" t="s">
        <v>861</v>
      </c>
      <c r="F10995" s="4" t="s">
        <v>922</v>
      </c>
      <c r="G10995" s="4" t="s">
        <v>1594</v>
      </c>
      <c r="H10995" s="30">
        <v>0.18023</v>
      </c>
      <c r="I10995" s="4">
        <v>7.3559999999999997E-3</v>
      </c>
      <c r="J10995" s="4" t="s">
        <v>1422</v>
      </c>
      <c r="K10995" s="4" t="s">
        <v>998</v>
      </c>
      <c r="L10995" s="4">
        <v>3</v>
      </c>
      <c r="M10995" s="4" t="s">
        <v>1191</v>
      </c>
      <c r="N10995" s="4"/>
    </row>
    <row r="10996" spans="1:14" hidden="1" x14ac:dyDescent="0.3">
      <c r="A10996" s="4" t="s">
        <v>608</v>
      </c>
      <c r="B10996" s="4">
        <v>132</v>
      </c>
      <c r="C10996" s="4">
        <v>132</v>
      </c>
      <c r="D10996" s="4">
        <v>646</v>
      </c>
      <c r="E10996" s="4" t="s">
        <v>861</v>
      </c>
      <c r="F10996" s="4" t="s">
        <v>922</v>
      </c>
      <c r="G10996" s="4" t="s">
        <v>1127</v>
      </c>
      <c r="H10996" s="30">
        <v>0.1718153390619313</v>
      </c>
      <c r="I10996" s="4">
        <v>0.12886150429644849</v>
      </c>
      <c r="J10996" s="4" t="s">
        <v>1494</v>
      </c>
      <c r="K10996" s="4" t="s">
        <v>998</v>
      </c>
      <c r="L10996" s="4">
        <v>3</v>
      </c>
      <c r="M10996" s="4" t="s">
        <v>1582</v>
      </c>
      <c r="N10996" s="4" t="s">
        <v>1849</v>
      </c>
    </row>
    <row r="10997" spans="1:14" hidden="1" x14ac:dyDescent="0.3">
      <c r="A10997" s="4" t="s">
        <v>603</v>
      </c>
      <c r="B10997" s="4">
        <v>132</v>
      </c>
      <c r="C10997" s="4">
        <v>132</v>
      </c>
      <c r="D10997" s="4">
        <v>646</v>
      </c>
      <c r="E10997" s="4" t="s">
        <v>861</v>
      </c>
      <c r="F10997" s="4" t="s">
        <v>922</v>
      </c>
      <c r="G10997" s="4" t="s">
        <v>1491</v>
      </c>
      <c r="H10997" s="30">
        <v>12.11</v>
      </c>
      <c r="I10997" s="4"/>
      <c r="J10997" s="4" t="s">
        <v>1773</v>
      </c>
      <c r="K10997" s="4"/>
      <c r="L10997" s="4">
        <v>3</v>
      </c>
      <c r="M10997" s="4" t="s">
        <v>1774</v>
      </c>
      <c r="N10997" s="4" t="s">
        <v>1849</v>
      </c>
    </row>
    <row r="10998" spans="1:14" hidden="1" x14ac:dyDescent="0.3">
      <c r="A10998" s="4" t="s">
        <v>608</v>
      </c>
      <c r="B10998" s="4">
        <v>132</v>
      </c>
      <c r="C10998" s="4">
        <v>132</v>
      </c>
      <c r="D10998" s="4">
        <v>646</v>
      </c>
      <c r="E10998" s="4" t="s">
        <v>861</v>
      </c>
      <c r="F10998" s="4" t="s">
        <v>922</v>
      </c>
      <c r="G10998" s="4" t="s">
        <v>1557</v>
      </c>
      <c r="H10998" s="30">
        <v>5.62</v>
      </c>
      <c r="I10998" s="4">
        <v>0.38</v>
      </c>
      <c r="J10998" s="4" t="s">
        <v>1316</v>
      </c>
      <c r="K10998" s="4" t="s">
        <v>881</v>
      </c>
      <c r="L10998" s="4">
        <v>3</v>
      </c>
      <c r="M10998" s="4" t="s">
        <v>1579</v>
      </c>
      <c r="N10998" s="4" t="s">
        <v>1849</v>
      </c>
    </row>
    <row r="10999" spans="1:14" hidden="1" x14ac:dyDescent="0.3">
      <c r="A10999" s="4" t="s">
        <v>604</v>
      </c>
      <c r="B10999" s="4">
        <v>134</v>
      </c>
      <c r="C10999" s="4">
        <v>134</v>
      </c>
      <c r="D10999" s="4">
        <v>646</v>
      </c>
      <c r="E10999" s="4" t="s">
        <v>861</v>
      </c>
      <c r="F10999" s="4" t="s">
        <v>904</v>
      </c>
      <c r="G10999" s="4" t="s">
        <v>1557</v>
      </c>
      <c r="H10999" s="4">
        <v>3.99</v>
      </c>
      <c r="I10999" s="4">
        <v>1.05</v>
      </c>
      <c r="J10999" s="4" t="s">
        <v>1566</v>
      </c>
      <c r="K10999" s="4" t="s">
        <v>881</v>
      </c>
      <c r="L10999" s="4">
        <v>3</v>
      </c>
      <c r="M10999" s="4" t="s">
        <v>1101</v>
      </c>
      <c r="N10999" s="4"/>
    </row>
    <row r="11000" spans="1:14" hidden="1" x14ac:dyDescent="0.3">
      <c r="A11000" s="4" t="s">
        <v>604</v>
      </c>
      <c r="B11000" s="4">
        <v>134</v>
      </c>
      <c r="C11000" s="4">
        <v>134</v>
      </c>
      <c r="D11000" s="4">
        <v>646</v>
      </c>
      <c r="E11000" s="4" t="s">
        <v>861</v>
      </c>
      <c r="F11000" s="4" t="s">
        <v>1587</v>
      </c>
      <c r="G11000" s="4" t="s">
        <v>1557</v>
      </c>
      <c r="H11000" s="4">
        <v>3.37</v>
      </c>
      <c r="I11000" s="4">
        <v>0.44</v>
      </c>
      <c r="J11000" s="4" t="s">
        <v>1566</v>
      </c>
      <c r="K11000" s="4" t="s">
        <v>881</v>
      </c>
      <c r="L11000" s="4">
        <v>3</v>
      </c>
      <c r="M11000" s="4" t="s">
        <v>1101</v>
      </c>
      <c r="N11000" s="4"/>
    </row>
    <row r="11001" spans="1:14" hidden="1" x14ac:dyDescent="0.3">
      <c r="A11001" s="4" t="s">
        <v>604</v>
      </c>
      <c r="B11001" s="4">
        <v>134</v>
      </c>
      <c r="C11001" s="4">
        <v>134</v>
      </c>
      <c r="D11001" s="4">
        <v>646</v>
      </c>
      <c r="E11001" s="4" t="s">
        <v>861</v>
      </c>
      <c r="F11001" s="4" t="s">
        <v>1588</v>
      </c>
      <c r="G11001" s="4" t="s">
        <v>1557</v>
      </c>
      <c r="H11001" s="4">
        <v>2.56</v>
      </c>
      <c r="I11001" s="4">
        <v>0.09</v>
      </c>
      <c r="J11001" s="4" t="s">
        <v>1566</v>
      </c>
      <c r="K11001" s="4" t="s">
        <v>881</v>
      </c>
      <c r="L11001" s="4">
        <v>3</v>
      </c>
      <c r="M11001" s="4" t="s">
        <v>1101</v>
      </c>
      <c r="N11001" s="4"/>
    </row>
    <row r="11002" spans="1:14" hidden="1" x14ac:dyDescent="0.3">
      <c r="A11002" s="4" t="s">
        <v>604</v>
      </c>
      <c r="B11002" s="4">
        <v>134</v>
      </c>
      <c r="C11002" s="4">
        <v>134</v>
      </c>
      <c r="D11002" s="4">
        <v>646</v>
      </c>
      <c r="E11002" s="4" t="s">
        <v>861</v>
      </c>
      <c r="F11002" s="4" t="s">
        <v>1589</v>
      </c>
      <c r="G11002" s="4" t="s">
        <v>1557</v>
      </c>
      <c r="H11002" s="4">
        <v>2.23</v>
      </c>
      <c r="I11002" s="4">
        <v>0.12</v>
      </c>
      <c r="J11002" s="4" t="s">
        <v>1566</v>
      </c>
      <c r="K11002" s="4" t="s">
        <v>881</v>
      </c>
      <c r="L11002" s="4">
        <v>3</v>
      </c>
      <c r="M11002" s="4" t="s">
        <v>1101</v>
      </c>
      <c r="N11002" s="4"/>
    </row>
    <row r="11003" spans="1:14" hidden="1" x14ac:dyDescent="0.3">
      <c r="A11003" s="4" t="s">
        <v>603</v>
      </c>
      <c r="B11003" s="4">
        <v>132</v>
      </c>
      <c r="C11003" s="4">
        <v>132</v>
      </c>
      <c r="D11003" s="4">
        <v>646</v>
      </c>
      <c r="E11003" s="4" t="s">
        <v>861</v>
      </c>
      <c r="F11003" s="4" t="s">
        <v>922</v>
      </c>
      <c r="G11003" s="4" t="s">
        <v>1131</v>
      </c>
      <c r="H11003" s="30">
        <v>15.03</v>
      </c>
      <c r="I11003" s="4">
        <v>2.9440448366150944</v>
      </c>
      <c r="J11003" s="4" t="s">
        <v>1316</v>
      </c>
      <c r="K11003" s="4" t="s">
        <v>881</v>
      </c>
      <c r="L11003" s="4">
        <v>3</v>
      </c>
      <c r="M11003" s="4" t="s">
        <v>1579</v>
      </c>
      <c r="N11003" s="4" t="s">
        <v>1849</v>
      </c>
    </row>
    <row r="11004" spans="1:14" hidden="1" x14ac:dyDescent="0.3">
      <c r="A11004" s="4" t="s">
        <v>603</v>
      </c>
      <c r="B11004" s="4">
        <v>134</v>
      </c>
      <c r="C11004" s="4">
        <v>134</v>
      </c>
      <c r="D11004" s="4">
        <v>646</v>
      </c>
      <c r="E11004" s="4" t="s">
        <v>861</v>
      </c>
      <c r="F11004" s="4" t="s">
        <v>904</v>
      </c>
      <c r="G11004" s="4" t="s">
        <v>1131</v>
      </c>
      <c r="H11004" s="30">
        <v>5.16</v>
      </c>
      <c r="I11004" s="4">
        <v>1.0621205204683695</v>
      </c>
      <c r="J11004" s="4" t="s">
        <v>1566</v>
      </c>
      <c r="K11004" s="4" t="s">
        <v>881</v>
      </c>
      <c r="L11004" s="4">
        <v>3</v>
      </c>
      <c r="M11004" s="4" t="s">
        <v>1789</v>
      </c>
      <c r="N11004" s="4"/>
    </row>
    <row r="11005" spans="1:14" hidden="1" x14ac:dyDescent="0.3">
      <c r="A11005" s="4" t="s">
        <v>603</v>
      </c>
      <c r="B11005" s="4">
        <v>134</v>
      </c>
      <c r="C11005" s="4">
        <v>134</v>
      </c>
      <c r="D11005" s="4">
        <v>646</v>
      </c>
      <c r="E11005" s="4" t="s">
        <v>861</v>
      </c>
      <c r="F11005" s="4" t="s">
        <v>1587</v>
      </c>
      <c r="G11005" s="4" t="s">
        <v>1131</v>
      </c>
      <c r="H11005" s="30">
        <v>4.22</v>
      </c>
      <c r="I11005" s="4">
        <v>0.51623637996561222</v>
      </c>
      <c r="J11005" s="4" t="s">
        <v>1566</v>
      </c>
      <c r="K11005" s="4" t="s">
        <v>881</v>
      </c>
      <c r="L11005" s="4">
        <v>3</v>
      </c>
      <c r="M11005" s="4" t="s">
        <v>1789</v>
      </c>
      <c r="N11005" s="4"/>
    </row>
    <row r="11006" spans="1:14" hidden="1" x14ac:dyDescent="0.3">
      <c r="A11006" s="4" t="s">
        <v>603</v>
      </c>
      <c r="B11006" s="4">
        <v>134</v>
      </c>
      <c r="C11006" s="4">
        <v>134</v>
      </c>
      <c r="D11006" s="4">
        <v>646</v>
      </c>
      <c r="E11006" s="4" t="s">
        <v>861</v>
      </c>
      <c r="F11006" s="4" t="s">
        <v>1588</v>
      </c>
      <c r="G11006" s="4" t="s">
        <v>1131</v>
      </c>
      <c r="H11006" s="30">
        <v>3.18</v>
      </c>
      <c r="I11006" s="4">
        <v>9.0553851381374159E-2</v>
      </c>
      <c r="J11006" s="4" t="s">
        <v>1566</v>
      </c>
      <c r="K11006" s="4" t="s">
        <v>881</v>
      </c>
      <c r="L11006" s="4">
        <v>3</v>
      </c>
      <c r="M11006" s="4" t="s">
        <v>1789</v>
      </c>
      <c r="N11006" s="4"/>
    </row>
    <row r="11007" spans="1:14" hidden="1" x14ac:dyDescent="0.3">
      <c r="A11007" s="4" t="s">
        <v>603</v>
      </c>
      <c r="B11007" s="4">
        <v>134</v>
      </c>
      <c r="C11007" s="4">
        <v>134</v>
      </c>
      <c r="D11007" s="4">
        <v>646</v>
      </c>
      <c r="E11007" s="4" t="s">
        <v>861</v>
      </c>
      <c r="F11007" s="4" t="s">
        <v>1589</v>
      </c>
      <c r="G11007" s="4" t="s">
        <v>1131</v>
      </c>
      <c r="H11007" s="30">
        <v>2.86</v>
      </c>
      <c r="I11007" s="4">
        <v>0.03</v>
      </c>
      <c r="J11007" s="4" t="s">
        <v>1566</v>
      </c>
      <c r="K11007" s="4" t="s">
        <v>881</v>
      </c>
      <c r="L11007" s="4">
        <v>3</v>
      </c>
      <c r="M11007" s="4" t="s">
        <v>1789</v>
      </c>
      <c r="N11007" s="4"/>
    </row>
    <row r="11008" spans="1:14" hidden="1" x14ac:dyDescent="0.3">
      <c r="A11008" s="4" t="s">
        <v>604</v>
      </c>
      <c r="B11008" s="4">
        <v>134</v>
      </c>
      <c r="C11008" s="4">
        <v>134</v>
      </c>
      <c r="D11008" s="4">
        <v>646</v>
      </c>
      <c r="E11008" s="4" t="s">
        <v>861</v>
      </c>
      <c r="F11008" s="4" t="s">
        <v>922</v>
      </c>
      <c r="G11008" s="4" t="s">
        <v>1352</v>
      </c>
      <c r="H11008" s="30">
        <v>0.78</v>
      </c>
      <c r="I11008" s="4">
        <v>0.02</v>
      </c>
      <c r="J11008" s="4"/>
      <c r="K11008" s="4" t="s">
        <v>881</v>
      </c>
      <c r="L11008" s="4">
        <v>3</v>
      </c>
      <c r="M11008" s="4" t="s">
        <v>1100</v>
      </c>
      <c r="N11008" s="4"/>
    </row>
    <row r="11009" spans="1:14" hidden="1" x14ac:dyDescent="0.3">
      <c r="A11009" s="4" t="s">
        <v>603</v>
      </c>
      <c r="B11009" s="4">
        <v>132</v>
      </c>
      <c r="C11009" s="4">
        <v>132</v>
      </c>
      <c r="D11009" s="4">
        <v>646</v>
      </c>
      <c r="E11009" s="4" t="s">
        <v>861</v>
      </c>
      <c r="F11009" s="4" t="s">
        <v>922</v>
      </c>
      <c r="G11009" s="4" t="s">
        <v>2236</v>
      </c>
      <c r="H11009" s="30">
        <v>0.32573289902280134</v>
      </c>
      <c r="I11009" s="4"/>
      <c r="J11009" s="4" t="s">
        <v>1773</v>
      </c>
      <c r="K11009" s="4"/>
      <c r="L11009" s="4">
        <v>3</v>
      </c>
      <c r="M11009" s="4" t="s">
        <v>1774</v>
      </c>
      <c r="N11009" s="4" t="s">
        <v>1849</v>
      </c>
    </row>
    <row r="11010" spans="1:14" hidden="1" x14ac:dyDescent="0.3">
      <c r="A11010" s="4" t="s">
        <v>608</v>
      </c>
      <c r="B11010" s="4">
        <v>132</v>
      </c>
      <c r="C11010" s="4">
        <v>132</v>
      </c>
      <c r="D11010" s="4">
        <v>646</v>
      </c>
      <c r="E11010" s="4" t="s">
        <v>861</v>
      </c>
      <c r="F11010" s="4" t="s">
        <v>922</v>
      </c>
      <c r="G11010" s="4" t="s">
        <v>1124</v>
      </c>
      <c r="H11010" s="30">
        <v>3.0663004273483523</v>
      </c>
      <c r="I11010" s="89">
        <v>1.5024872094006927</v>
      </c>
      <c r="J11010" s="4" t="s">
        <v>1494</v>
      </c>
      <c r="K11010" s="4" t="s">
        <v>881</v>
      </c>
      <c r="L11010" s="4">
        <v>3</v>
      </c>
      <c r="M11010" s="4" t="s">
        <v>1090</v>
      </c>
      <c r="N11010" s="4" t="s">
        <v>1849</v>
      </c>
    </row>
    <row r="11011" spans="1:14" hidden="1" x14ac:dyDescent="0.3">
      <c r="A11011" s="66" t="s">
        <v>608</v>
      </c>
      <c r="B11011" s="66">
        <v>132</v>
      </c>
      <c r="C11011" s="66">
        <v>132</v>
      </c>
      <c r="D11011" s="66">
        <v>646</v>
      </c>
      <c r="E11011" s="66" t="s">
        <v>1584</v>
      </c>
      <c r="F11011" s="66" t="s">
        <v>876</v>
      </c>
      <c r="G11011" s="66" t="s">
        <v>2232</v>
      </c>
      <c r="H11011" s="69">
        <v>1.6890000000000001</v>
      </c>
      <c r="I11011" s="66"/>
      <c r="J11011" s="66" t="s">
        <v>1585</v>
      </c>
      <c r="K11011" s="66"/>
      <c r="L11011" s="66">
        <v>2</v>
      </c>
      <c r="M11011" s="66" t="s">
        <v>1575</v>
      </c>
      <c r="N11011" s="66" t="s">
        <v>1576</v>
      </c>
    </row>
    <row r="11012" spans="1:14" hidden="1" x14ac:dyDescent="0.3">
      <c r="A11012" s="4" t="s">
        <v>608</v>
      </c>
      <c r="B11012" s="4">
        <v>132</v>
      </c>
      <c r="C11012" s="4">
        <v>132</v>
      </c>
      <c r="D11012" s="4">
        <v>646</v>
      </c>
      <c r="E11012" s="4" t="s">
        <v>861</v>
      </c>
      <c r="F11012" s="4" t="s">
        <v>922</v>
      </c>
      <c r="G11012" s="4" t="s">
        <v>1586</v>
      </c>
      <c r="H11012" s="30">
        <v>456</v>
      </c>
      <c r="I11012" s="4"/>
      <c r="J11012" s="4" t="s">
        <v>936</v>
      </c>
      <c r="K11012" s="4"/>
      <c r="L11012" s="4">
        <v>3</v>
      </c>
      <c r="M11012" s="4" t="s">
        <v>1579</v>
      </c>
      <c r="N11012" s="4" t="s">
        <v>1849</v>
      </c>
    </row>
    <row r="11013" spans="1:14" hidden="1" x14ac:dyDescent="0.3">
      <c r="A11013" s="4" t="s">
        <v>608</v>
      </c>
      <c r="B11013" s="4">
        <v>132</v>
      </c>
      <c r="C11013" s="4">
        <v>132</v>
      </c>
      <c r="D11013" s="4">
        <v>646</v>
      </c>
      <c r="E11013" s="4" t="s">
        <v>861</v>
      </c>
      <c r="F11013" s="4" t="s">
        <v>922</v>
      </c>
      <c r="G11013" s="4" t="s">
        <v>967</v>
      </c>
      <c r="H11013" s="30">
        <v>0.13</v>
      </c>
      <c r="I11013" s="4">
        <v>0</v>
      </c>
      <c r="J11013" s="4" t="s">
        <v>856</v>
      </c>
      <c r="K11013" s="4" t="s">
        <v>881</v>
      </c>
      <c r="L11013" s="4">
        <v>3</v>
      </c>
      <c r="M11013" s="4" t="s">
        <v>1579</v>
      </c>
      <c r="N11013" s="4" t="s">
        <v>1849</v>
      </c>
    </row>
    <row r="11014" spans="1:14" hidden="1" x14ac:dyDescent="0.3">
      <c r="A11014" s="4" t="s">
        <v>604</v>
      </c>
      <c r="B11014" s="4">
        <v>134</v>
      </c>
      <c r="C11014" s="4">
        <v>134</v>
      </c>
      <c r="D11014" s="4">
        <v>646</v>
      </c>
      <c r="E11014" s="4" t="s">
        <v>861</v>
      </c>
      <c r="F11014" s="4" t="s">
        <v>904</v>
      </c>
      <c r="G11014" s="4" t="s">
        <v>967</v>
      </c>
      <c r="H11014" s="30">
        <v>0.46</v>
      </c>
      <c r="I11014" s="4">
        <v>0.13</v>
      </c>
      <c r="J11014" s="4" t="s">
        <v>1590</v>
      </c>
      <c r="K11014" s="4" t="s">
        <v>881</v>
      </c>
      <c r="L11014" s="4">
        <v>3</v>
      </c>
      <c r="M11014" s="4" t="s">
        <v>1101</v>
      </c>
      <c r="N11014" s="4"/>
    </row>
    <row r="11015" spans="1:14" hidden="1" x14ac:dyDescent="0.3">
      <c r="A11015" s="4" t="s">
        <v>604</v>
      </c>
      <c r="B11015" s="4">
        <v>134</v>
      </c>
      <c r="C11015" s="4">
        <v>134</v>
      </c>
      <c r="D11015" s="4">
        <v>646</v>
      </c>
      <c r="E11015" s="4" t="s">
        <v>861</v>
      </c>
      <c r="F11015" s="4" t="s">
        <v>1587</v>
      </c>
      <c r="G11015" s="4" t="s">
        <v>967</v>
      </c>
      <c r="H11015" s="30">
        <v>0.49</v>
      </c>
      <c r="I11015" s="4">
        <v>0.2</v>
      </c>
      <c r="J11015" s="4" t="s">
        <v>1590</v>
      </c>
      <c r="K11015" s="4" t="s">
        <v>881</v>
      </c>
      <c r="L11015" s="4">
        <v>3</v>
      </c>
      <c r="M11015" s="4" t="s">
        <v>1101</v>
      </c>
      <c r="N11015" s="4"/>
    </row>
    <row r="11016" spans="1:14" hidden="1" x14ac:dyDescent="0.3">
      <c r="A11016" s="4" t="s">
        <v>604</v>
      </c>
      <c r="B11016" s="4">
        <v>134</v>
      </c>
      <c r="C11016" s="4">
        <v>134</v>
      </c>
      <c r="D11016" s="4">
        <v>646</v>
      </c>
      <c r="E11016" s="4" t="s">
        <v>861</v>
      </c>
      <c r="F11016" s="4" t="s">
        <v>1588</v>
      </c>
      <c r="G11016" s="4" t="s">
        <v>967</v>
      </c>
      <c r="H11016" s="30">
        <v>0.45</v>
      </c>
      <c r="I11016" s="4">
        <v>0.13</v>
      </c>
      <c r="J11016" s="4" t="s">
        <v>1590</v>
      </c>
      <c r="K11016" s="4" t="s">
        <v>881</v>
      </c>
      <c r="L11016" s="4">
        <v>3</v>
      </c>
      <c r="M11016" s="4" t="s">
        <v>1101</v>
      </c>
      <c r="N11016" s="4"/>
    </row>
    <row r="11017" spans="1:14" hidden="1" x14ac:dyDescent="0.3">
      <c r="A11017" s="4" t="s">
        <v>604</v>
      </c>
      <c r="B11017" s="4">
        <v>134</v>
      </c>
      <c r="C11017" s="4">
        <v>134</v>
      </c>
      <c r="D11017" s="4">
        <v>646</v>
      </c>
      <c r="E11017" s="4" t="s">
        <v>861</v>
      </c>
      <c r="F11017" s="4" t="s">
        <v>1589</v>
      </c>
      <c r="G11017" s="4" t="s">
        <v>967</v>
      </c>
      <c r="H11017" s="30">
        <v>0.51</v>
      </c>
      <c r="I11017" s="4">
        <v>0.23</v>
      </c>
      <c r="J11017" s="4" t="s">
        <v>1590</v>
      </c>
      <c r="K11017" s="4" t="s">
        <v>881</v>
      </c>
      <c r="L11017" s="4">
        <v>3</v>
      </c>
      <c r="M11017" s="4" t="s">
        <v>1101</v>
      </c>
      <c r="N11017" s="4"/>
    </row>
    <row r="11018" spans="1:14" hidden="1" x14ac:dyDescent="0.3">
      <c r="A11018" s="4" t="s">
        <v>608</v>
      </c>
      <c r="B11018" s="4">
        <v>132</v>
      </c>
      <c r="C11018" s="4">
        <v>132</v>
      </c>
      <c r="D11018" s="4">
        <v>646</v>
      </c>
      <c r="E11018" s="4" t="s">
        <v>861</v>
      </c>
      <c r="F11018" s="12" t="s">
        <v>922</v>
      </c>
      <c r="G11018" s="4" t="s">
        <v>1759</v>
      </c>
      <c r="H11018" s="30">
        <v>1.05</v>
      </c>
      <c r="I11018" s="4">
        <v>0.03</v>
      </c>
      <c r="J11018" s="4" t="s">
        <v>856</v>
      </c>
      <c r="K11018" s="4" t="s">
        <v>881</v>
      </c>
      <c r="L11018" s="4">
        <v>3</v>
      </c>
      <c r="M11018" s="4" t="s">
        <v>1579</v>
      </c>
      <c r="N11018" s="4" t="s">
        <v>1849</v>
      </c>
    </row>
    <row r="11019" spans="1:14" hidden="1" x14ac:dyDescent="0.3">
      <c r="A11019" s="4" t="s">
        <v>604</v>
      </c>
      <c r="B11019" s="4">
        <v>134</v>
      </c>
      <c r="C11019" s="4">
        <v>134</v>
      </c>
      <c r="D11019" s="4">
        <v>646</v>
      </c>
      <c r="E11019" s="4" t="s">
        <v>861</v>
      </c>
      <c r="F11019" s="12" t="s">
        <v>904</v>
      </c>
      <c r="G11019" s="4" t="s">
        <v>1759</v>
      </c>
      <c r="H11019" s="30">
        <v>2.61</v>
      </c>
      <c r="I11019" s="4">
        <v>1.38</v>
      </c>
      <c r="J11019" s="4" t="s">
        <v>1125</v>
      </c>
      <c r="K11019" s="4" t="s">
        <v>881</v>
      </c>
      <c r="L11019" s="4">
        <v>3</v>
      </c>
      <c r="M11019" s="4" t="s">
        <v>1101</v>
      </c>
      <c r="N11019" s="4"/>
    </row>
    <row r="11020" spans="1:14" hidden="1" x14ac:dyDescent="0.3">
      <c r="A11020" s="4" t="s">
        <v>604</v>
      </c>
      <c r="B11020" s="4">
        <v>134</v>
      </c>
      <c r="C11020" s="4">
        <v>134</v>
      </c>
      <c r="D11020" s="4">
        <v>646</v>
      </c>
      <c r="E11020" s="4" t="s">
        <v>861</v>
      </c>
      <c r="F11020" s="12" t="s">
        <v>1587</v>
      </c>
      <c r="G11020" s="4" t="s">
        <v>1759</v>
      </c>
      <c r="H11020" s="30">
        <v>3.37</v>
      </c>
      <c r="I11020" s="4">
        <v>2.09</v>
      </c>
      <c r="J11020" s="4" t="s">
        <v>1125</v>
      </c>
      <c r="K11020" s="4" t="s">
        <v>881</v>
      </c>
      <c r="L11020" s="4">
        <v>3</v>
      </c>
      <c r="M11020" s="4" t="s">
        <v>1101</v>
      </c>
      <c r="N11020" s="4"/>
    </row>
    <row r="11021" spans="1:14" hidden="1" x14ac:dyDescent="0.3">
      <c r="A11021" s="4" t="s">
        <v>604</v>
      </c>
      <c r="B11021" s="4">
        <v>134</v>
      </c>
      <c r="C11021" s="4">
        <v>134</v>
      </c>
      <c r="D11021" s="4">
        <v>646</v>
      </c>
      <c r="E11021" s="4" t="s">
        <v>861</v>
      </c>
      <c r="F11021" s="12" t="s">
        <v>1588</v>
      </c>
      <c r="G11021" s="4" t="s">
        <v>1759</v>
      </c>
      <c r="H11021" s="30">
        <v>2.63</v>
      </c>
      <c r="I11021" s="4">
        <v>1.45</v>
      </c>
      <c r="J11021" s="4" t="s">
        <v>1125</v>
      </c>
      <c r="K11021" s="4" t="s">
        <v>881</v>
      </c>
      <c r="L11021" s="4">
        <v>3</v>
      </c>
      <c r="M11021" s="4" t="s">
        <v>1101</v>
      </c>
      <c r="N11021" s="4"/>
    </row>
    <row r="11022" spans="1:14" hidden="1" x14ac:dyDescent="0.3">
      <c r="A11022" s="4" t="s">
        <v>604</v>
      </c>
      <c r="B11022" s="4">
        <v>134</v>
      </c>
      <c r="C11022" s="4">
        <v>134</v>
      </c>
      <c r="D11022" s="4">
        <v>646</v>
      </c>
      <c r="E11022" s="4" t="s">
        <v>861</v>
      </c>
      <c r="F11022" s="12" t="s">
        <v>1589</v>
      </c>
      <c r="G11022" s="4" t="s">
        <v>1759</v>
      </c>
      <c r="H11022" s="30">
        <v>3.11</v>
      </c>
      <c r="I11022" s="4">
        <v>2.2200000000000002</v>
      </c>
      <c r="J11022" s="4" t="s">
        <v>1125</v>
      </c>
      <c r="K11022" s="4" t="s">
        <v>881</v>
      </c>
      <c r="L11022" s="4">
        <v>3</v>
      </c>
      <c r="M11022" s="4" t="s">
        <v>1101</v>
      </c>
      <c r="N11022" s="4"/>
    </row>
    <row r="11023" spans="1:14" hidden="1" x14ac:dyDescent="0.3">
      <c r="A11023" s="4" t="s">
        <v>604</v>
      </c>
      <c r="B11023" s="4">
        <v>134</v>
      </c>
      <c r="C11023" s="4">
        <v>134</v>
      </c>
      <c r="D11023" s="4">
        <v>646</v>
      </c>
      <c r="E11023" s="4" t="s">
        <v>861</v>
      </c>
      <c r="F11023" s="12" t="s">
        <v>922</v>
      </c>
      <c r="G11023" s="4" t="s">
        <v>1760</v>
      </c>
      <c r="H11023" s="30">
        <v>10.1</v>
      </c>
      <c r="I11023" s="4">
        <v>0.41</v>
      </c>
      <c r="J11023" s="4" t="s">
        <v>1225</v>
      </c>
      <c r="K11023" s="4" t="s">
        <v>881</v>
      </c>
      <c r="L11023" s="4">
        <v>3</v>
      </c>
      <c r="M11023" s="4" t="s">
        <v>971</v>
      </c>
      <c r="N11023" s="4"/>
    </row>
    <row r="11024" spans="1:14" hidden="1" x14ac:dyDescent="0.3">
      <c r="A11024" s="4" t="s">
        <v>603</v>
      </c>
      <c r="B11024" s="4">
        <v>134</v>
      </c>
      <c r="C11024" s="4">
        <v>134</v>
      </c>
      <c r="D11024" s="4">
        <v>646</v>
      </c>
      <c r="E11024" s="4" t="s">
        <v>861</v>
      </c>
      <c r="F11024" s="4" t="s">
        <v>904</v>
      </c>
      <c r="G11024" s="4" t="s">
        <v>1760</v>
      </c>
      <c r="H11024" s="30">
        <v>0.62801066666666661</v>
      </c>
      <c r="I11024" s="4">
        <v>0.13998131342707507</v>
      </c>
      <c r="J11024" s="4"/>
      <c r="K11024" s="4" t="s">
        <v>881</v>
      </c>
      <c r="L11024" s="4">
        <v>3</v>
      </c>
      <c r="M11024" s="4" t="s">
        <v>1904</v>
      </c>
      <c r="N11024" s="4"/>
    </row>
    <row r="11025" spans="1:14" hidden="1" x14ac:dyDescent="0.3">
      <c r="A11025" s="4" t="s">
        <v>603</v>
      </c>
      <c r="B11025" s="4">
        <v>134</v>
      </c>
      <c r="C11025" s="4">
        <v>134</v>
      </c>
      <c r="D11025" s="4">
        <v>646</v>
      </c>
      <c r="E11025" s="4" t="s">
        <v>861</v>
      </c>
      <c r="F11025" s="4" t="s">
        <v>1587</v>
      </c>
      <c r="G11025" s="4" t="s">
        <v>1760</v>
      </c>
      <c r="H11025" s="30">
        <v>0.19305791410265188</v>
      </c>
      <c r="I11025" s="4">
        <v>0.1064902657209312</v>
      </c>
      <c r="J11025" s="4"/>
      <c r="K11025" s="4" t="s">
        <v>881</v>
      </c>
      <c r="L11025" s="4">
        <v>3</v>
      </c>
      <c r="M11025" s="4" t="s">
        <v>1904</v>
      </c>
      <c r="N11025" s="4"/>
    </row>
    <row r="11026" spans="1:14" hidden="1" x14ac:dyDescent="0.3">
      <c r="A11026" s="4" t="s">
        <v>603</v>
      </c>
      <c r="B11026" s="4">
        <v>134</v>
      </c>
      <c r="C11026" s="4">
        <v>134</v>
      </c>
      <c r="D11026" s="4">
        <v>646</v>
      </c>
      <c r="E11026" s="4" t="s">
        <v>861</v>
      </c>
      <c r="F11026" s="4" t="s">
        <v>1588</v>
      </c>
      <c r="G11026" s="4" t="s">
        <v>1760</v>
      </c>
      <c r="H11026" s="30">
        <v>0.13715586102974528</v>
      </c>
      <c r="I11026" s="4">
        <v>1.9172345526628977E-2</v>
      </c>
      <c r="J11026" s="4"/>
      <c r="K11026" s="4" t="s">
        <v>881</v>
      </c>
      <c r="L11026" s="4">
        <v>3</v>
      </c>
      <c r="M11026" s="4" t="s">
        <v>1904</v>
      </c>
      <c r="N11026" s="4"/>
    </row>
    <row r="11027" spans="1:14" hidden="1" x14ac:dyDescent="0.3">
      <c r="A11027" s="4" t="s">
        <v>603</v>
      </c>
      <c r="B11027" s="4">
        <v>134</v>
      </c>
      <c r="C11027" s="4">
        <v>134</v>
      </c>
      <c r="D11027" s="4">
        <v>646</v>
      </c>
      <c r="E11027" s="4" t="s">
        <v>861</v>
      </c>
      <c r="F11027" s="4" t="s">
        <v>1589</v>
      </c>
      <c r="G11027" s="4" t="s">
        <v>1760</v>
      </c>
      <c r="H11027" s="30">
        <v>3.9157614483493077</v>
      </c>
      <c r="I11027" s="4">
        <v>1.2048722925937529</v>
      </c>
      <c r="J11027" s="4"/>
      <c r="K11027" s="4" t="s">
        <v>881</v>
      </c>
      <c r="L11027" s="4">
        <v>3</v>
      </c>
      <c r="M11027" s="4" t="s">
        <v>1904</v>
      </c>
      <c r="N11027" s="4"/>
    </row>
    <row r="11028" spans="1:14" hidden="1" x14ac:dyDescent="0.3">
      <c r="A11028" s="4" t="s">
        <v>608</v>
      </c>
      <c r="B11028" s="4">
        <v>132</v>
      </c>
      <c r="C11028" s="4">
        <v>132</v>
      </c>
      <c r="D11028" s="4">
        <v>646</v>
      </c>
      <c r="E11028" s="4" t="s">
        <v>861</v>
      </c>
      <c r="F11028" s="4" t="s">
        <v>922</v>
      </c>
      <c r="G11028" s="4" t="s">
        <v>1662</v>
      </c>
      <c r="H11028" s="30">
        <v>1.1299999999999999</v>
      </c>
      <c r="I11028" s="4"/>
      <c r="J11028" s="4" t="s">
        <v>1574</v>
      </c>
      <c r="K11028" s="4"/>
      <c r="L11028" s="4">
        <v>3</v>
      </c>
      <c r="M11028" s="4" t="s">
        <v>1575</v>
      </c>
      <c r="N11028" s="4" t="s">
        <v>1849</v>
      </c>
    </row>
    <row r="11029" spans="1:14" hidden="1" x14ac:dyDescent="0.3">
      <c r="A11029" s="4" t="s">
        <v>603</v>
      </c>
      <c r="B11029" s="4">
        <v>132</v>
      </c>
      <c r="C11029" s="4">
        <v>132</v>
      </c>
      <c r="D11029" s="4">
        <v>647</v>
      </c>
      <c r="E11029" s="4" t="s">
        <v>861</v>
      </c>
      <c r="F11029" s="4" t="s">
        <v>922</v>
      </c>
      <c r="G11029" s="4" t="s">
        <v>1119</v>
      </c>
      <c r="H11029" s="73">
        <v>8.1285104373417294E-2</v>
      </c>
      <c r="I11029" s="4"/>
      <c r="J11029" s="4" t="s">
        <v>856</v>
      </c>
      <c r="K11029" s="4"/>
      <c r="L11029" s="4">
        <v>3</v>
      </c>
      <c r="M11029" s="4" t="s">
        <v>1770</v>
      </c>
      <c r="N11029" s="4" t="s">
        <v>1849</v>
      </c>
    </row>
    <row r="11030" spans="1:14" hidden="1" x14ac:dyDescent="0.3">
      <c r="A11030" s="4" t="s">
        <v>603</v>
      </c>
      <c r="B11030" s="4">
        <v>134</v>
      </c>
      <c r="C11030" s="4">
        <v>134</v>
      </c>
      <c r="D11030" s="4">
        <v>647</v>
      </c>
      <c r="E11030" s="4" t="s">
        <v>861</v>
      </c>
      <c r="F11030" s="4" t="s">
        <v>922</v>
      </c>
      <c r="G11030" s="4" t="s">
        <v>1119</v>
      </c>
      <c r="H11030" s="30">
        <v>25.986434679245342</v>
      </c>
      <c r="I11030" s="4">
        <v>3.8832186751598878</v>
      </c>
      <c r="J11030" s="4" t="s">
        <v>856</v>
      </c>
      <c r="K11030" s="4" t="s">
        <v>881</v>
      </c>
      <c r="L11030" s="4">
        <v>3</v>
      </c>
      <c r="M11030" s="4" t="s">
        <v>1770</v>
      </c>
      <c r="N11030" s="4"/>
    </row>
    <row r="11031" spans="1:14" hidden="1" x14ac:dyDescent="0.3">
      <c r="A11031" s="4" t="s">
        <v>608</v>
      </c>
      <c r="B11031" s="4">
        <v>132</v>
      </c>
      <c r="C11031" s="4">
        <v>132</v>
      </c>
      <c r="D11031" s="4">
        <v>647</v>
      </c>
      <c r="E11031" s="4" t="s">
        <v>861</v>
      </c>
      <c r="F11031" s="4" t="s">
        <v>922</v>
      </c>
      <c r="G11031" s="4" t="s">
        <v>1573</v>
      </c>
      <c r="H11031" s="30">
        <v>182.38</v>
      </c>
      <c r="I11031" s="4"/>
      <c r="J11031" s="4" t="s">
        <v>1574</v>
      </c>
      <c r="K11031" s="4"/>
      <c r="L11031" s="4">
        <v>3</v>
      </c>
      <c r="M11031" s="4" t="s">
        <v>1575</v>
      </c>
      <c r="N11031" s="4" t="s">
        <v>1849</v>
      </c>
    </row>
    <row r="11032" spans="1:14" hidden="1" x14ac:dyDescent="0.3">
      <c r="A11032" s="4" t="s">
        <v>608</v>
      </c>
      <c r="B11032" s="4">
        <v>132</v>
      </c>
      <c r="C11032" s="4">
        <v>132</v>
      </c>
      <c r="D11032" s="4">
        <v>647</v>
      </c>
      <c r="E11032" s="4" t="s">
        <v>861</v>
      </c>
      <c r="F11032" s="4" t="s">
        <v>922</v>
      </c>
      <c r="G11032" s="4" t="s">
        <v>1577</v>
      </c>
      <c r="H11032" s="52">
        <v>3.81</v>
      </c>
      <c r="I11032" s="4"/>
      <c r="J11032" s="4" t="s">
        <v>1578</v>
      </c>
      <c r="K11032" s="4"/>
      <c r="L11032" s="4">
        <v>3</v>
      </c>
      <c r="M11032" s="4" t="s">
        <v>1575</v>
      </c>
      <c r="N11032" s="4" t="s">
        <v>1849</v>
      </c>
    </row>
    <row r="11033" spans="1:14" hidden="1" x14ac:dyDescent="0.3">
      <c r="A11033" s="4" t="s">
        <v>608</v>
      </c>
      <c r="B11033" s="4">
        <v>132</v>
      </c>
      <c r="C11033" s="4">
        <v>132</v>
      </c>
      <c r="D11033" s="4">
        <v>647</v>
      </c>
      <c r="E11033" s="4" t="s">
        <v>861</v>
      </c>
      <c r="F11033" s="4" t="s">
        <v>922</v>
      </c>
      <c r="G11033" s="4" t="s">
        <v>1580</v>
      </c>
      <c r="H11033" s="52">
        <v>0.77</v>
      </c>
      <c r="I11033" s="4"/>
      <c r="J11033" s="4" t="s">
        <v>1581</v>
      </c>
      <c r="K11033" s="4"/>
      <c r="L11033" s="4">
        <v>3</v>
      </c>
      <c r="M11033" s="4" t="s">
        <v>1575</v>
      </c>
      <c r="N11033" s="4" t="s">
        <v>1849</v>
      </c>
    </row>
    <row r="11034" spans="1:14" hidden="1" x14ac:dyDescent="0.3">
      <c r="A11034" s="4" t="s">
        <v>604</v>
      </c>
      <c r="B11034" s="4">
        <v>134</v>
      </c>
      <c r="C11034" s="4">
        <v>134</v>
      </c>
      <c r="D11034" s="4">
        <v>647</v>
      </c>
      <c r="E11034" s="4" t="s">
        <v>861</v>
      </c>
      <c r="F11034" s="54" t="s">
        <v>922</v>
      </c>
      <c r="G11034" s="23" t="s">
        <v>1591</v>
      </c>
      <c r="H11034" s="30">
        <v>0.25584400000000002</v>
      </c>
      <c r="I11034" s="51">
        <v>4.4156000000000001E-2</v>
      </c>
      <c r="J11034" s="23" t="s">
        <v>1422</v>
      </c>
      <c r="K11034" s="4" t="s">
        <v>881</v>
      </c>
      <c r="L11034" s="51">
        <v>3</v>
      </c>
      <c r="M11034" s="23" t="s">
        <v>1567</v>
      </c>
      <c r="N11034" s="55" t="s">
        <v>1592</v>
      </c>
    </row>
    <row r="11035" spans="1:14" hidden="1" x14ac:dyDescent="0.3">
      <c r="A11035" s="4" t="s">
        <v>608</v>
      </c>
      <c r="B11035" s="4">
        <v>132</v>
      </c>
      <c r="C11035" s="4">
        <v>132</v>
      </c>
      <c r="D11035" s="4">
        <v>647</v>
      </c>
      <c r="E11035" s="4" t="s">
        <v>861</v>
      </c>
      <c r="F11035" s="4" t="s">
        <v>922</v>
      </c>
      <c r="G11035" s="4" t="s">
        <v>1493</v>
      </c>
      <c r="H11035" s="30">
        <v>1.21</v>
      </c>
      <c r="I11035" s="4">
        <v>0.32</v>
      </c>
      <c r="J11035" s="4" t="s">
        <v>1105</v>
      </c>
      <c r="K11035" s="4" t="s">
        <v>998</v>
      </c>
      <c r="L11035" s="4">
        <v>3</v>
      </c>
      <c r="M11035" s="4" t="s">
        <v>1090</v>
      </c>
      <c r="N11035" s="4" t="s">
        <v>1849</v>
      </c>
    </row>
    <row r="11036" spans="1:14" hidden="1" x14ac:dyDescent="0.3">
      <c r="A11036" s="4" t="s">
        <v>608</v>
      </c>
      <c r="B11036" s="4">
        <v>132</v>
      </c>
      <c r="C11036" s="4">
        <v>132</v>
      </c>
      <c r="D11036" s="4">
        <v>647</v>
      </c>
      <c r="E11036" s="4" t="s">
        <v>861</v>
      </c>
      <c r="F11036" s="4" t="s">
        <v>922</v>
      </c>
      <c r="G11036" s="4" t="s">
        <v>2233</v>
      </c>
      <c r="H11036" s="30">
        <v>5.22</v>
      </c>
      <c r="I11036" s="4">
        <v>1.9</v>
      </c>
      <c r="J11036" s="4" t="s">
        <v>1583</v>
      </c>
      <c r="K11036" s="4" t="s">
        <v>881</v>
      </c>
      <c r="L11036" s="4">
        <v>3</v>
      </c>
      <c r="M11036" s="4" t="s">
        <v>1575</v>
      </c>
      <c r="N11036" s="4" t="s">
        <v>1849</v>
      </c>
    </row>
    <row r="11037" spans="1:14" hidden="1" x14ac:dyDescent="0.3">
      <c r="A11037" s="4" t="s">
        <v>608</v>
      </c>
      <c r="B11037" s="4">
        <v>132</v>
      </c>
      <c r="C11037" s="4">
        <v>132</v>
      </c>
      <c r="D11037" s="4">
        <v>647</v>
      </c>
      <c r="E11037" s="4" t="s">
        <v>861</v>
      </c>
      <c r="F11037" s="4" t="s">
        <v>922</v>
      </c>
      <c r="G11037" s="4" t="s">
        <v>1775</v>
      </c>
      <c r="H11037" s="30">
        <v>2.6971625849606215E-3</v>
      </c>
      <c r="I11037" s="4"/>
      <c r="J11037" s="4" t="s">
        <v>1773</v>
      </c>
      <c r="K11037" s="4"/>
      <c r="L11037" s="4">
        <v>3</v>
      </c>
      <c r="M11037" s="4" t="s">
        <v>1774</v>
      </c>
      <c r="N11037" s="4" t="s">
        <v>1849</v>
      </c>
    </row>
    <row r="11038" spans="1:14" hidden="1" x14ac:dyDescent="0.3">
      <c r="A11038" s="4" t="s">
        <v>608</v>
      </c>
      <c r="B11038" s="4">
        <v>132</v>
      </c>
      <c r="C11038" s="4">
        <v>132</v>
      </c>
      <c r="D11038" s="4">
        <v>647</v>
      </c>
      <c r="E11038" s="4" t="s">
        <v>861</v>
      </c>
      <c r="F11038" s="4" t="s">
        <v>922</v>
      </c>
      <c r="G11038" s="4" t="s">
        <v>1129</v>
      </c>
      <c r="H11038" s="30">
        <v>1.6423154654310961</v>
      </c>
      <c r="I11038" s="9">
        <v>0.65692618617243848</v>
      </c>
      <c r="J11038" s="4" t="s">
        <v>1494</v>
      </c>
      <c r="K11038" s="4" t="s">
        <v>998</v>
      </c>
      <c r="L11038" s="4">
        <v>3</v>
      </c>
      <c r="M11038" s="4" t="s">
        <v>1090</v>
      </c>
      <c r="N11038" s="4" t="s">
        <v>1849</v>
      </c>
    </row>
    <row r="11039" spans="1:14" hidden="1" x14ac:dyDescent="0.3">
      <c r="A11039" s="4" t="s">
        <v>608</v>
      </c>
      <c r="B11039" s="4">
        <v>132</v>
      </c>
      <c r="C11039" s="4">
        <v>132</v>
      </c>
      <c r="D11039" s="4">
        <v>647</v>
      </c>
      <c r="E11039" s="4" t="s">
        <v>861</v>
      </c>
      <c r="F11039" s="4" t="s">
        <v>922</v>
      </c>
      <c r="G11039" s="4" t="s">
        <v>853</v>
      </c>
      <c r="H11039" s="30">
        <v>0.74</v>
      </c>
      <c r="I11039" s="4">
        <v>0.11</v>
      </c>
      <c r="J11039" s="4" t="s">
        <v>1316</v>
      </c>
      <c r="K11039" s="4" t="s">
        <v>998</v>
      </c>
      <c r="L11039" s="4">
        <v>3</v>
      </c>
      <c r="M11039" s="4" t="s">
        <v>1579</v>
      </c>
      <c r="N11039" s="4" t="s">
        <v>1849</v>
      </c>
    </row>
    <row r="11040" spans="1:14" hidden="1" x14ac:dyDescent="0.3">
      <c r="A11040" s="4" t="s">
        <v>604</v>
      </c>
      <c r="B11040" s="4">
        <v>134</v>
      </c>
      <c r="C11040" s="4">
        <v>134</v>
      </c>
      <c r="D11040" s="4">
        <v>647</v>
      </c>
      <c r="E11040" s="4" t="s">
        <v>861</v>
      </c>
      <c r="F11040" s="4" t="s">
        <v>904</v>
      </c>
      <c r="G11040" s="4" t="s">
        <v>853</v>
      </c>
      <c r="H11040" s="30">
        <v>1.34</v>
      </c>
      <c r="I11040" s="4">
        <v>0.24</v>
      </c>
      <c r="J11040" s="4" t="s">
        <v>1566</v>
      </c>
      <c r="K11040" s="4" t="s">
        <v>998</v>
      </c>
      <c r="L11040" s="4">
        <v>3</v>
      </c>
      <c r="M11040" s="4" t="s">
        <v>1101</v>
      </c>
      <c r="N11040" s="4"/>
    </row>
    <row r="11041" spans="1:14" hidden="1" x14ac:dyDescent="0.3">
      <c r="A11041" s="4" t="s">
        <v>604</v>
      </c>
      <c r="B11041" s="4">
        <v>134</v>
      </c>
      <c r="C11041" s="4">
        <v>134</v>
      </c>
      <c r="D11041" s="4">
        <v>647</v>
      </c>
      <c r="E11041" s="4" t="s">
        <v>861</v>
      </c>
      <c r="F11041" s="4" t="s">
        <v>1587</v>
      </c>
      <c r="G11041" s="4" t="s">
        <v>853</v>
      </c>
      <c r="H11041" s="30">
        <v>0.97</v>
      </c>
      <c r="I11041" s="4">
        <v>0.11</v>
      </c>
      <c r="J11041" s="4" t="s">
        <v>1566</v>
      </c>
      <c r="K11041" s="4" t="s">
        <v>998</v>
      </c>
      <c r="L11041" s="4">
        <v>3</v>
      </c>
      <c r="M11041" s="4" t="s">
        <v>1101</v>
      </c>
      <c r="N11041" s="4"/>
    </row>
    <row r="11042" spans="1:14" hidden="1" x14ac:dyDescent="0.3">
      <c r="A11042" s="4" t="s">
        <v>604</v>
      </c>
      <c r="B11042" s="4">
        <v>134</v>
      </c>
      <c r="C11042" s="4">
        <v>134</v>
      </c>
      <c r="D11042" s="4">
        <v>647</v>
      </c>
      <c r="E11042" s="4" t="s">
        <v>861</v>
      </c>
      <c r="F11042" s="4" t="s">
        <v>1588</v>
      </c>
      <c r="G11042" s="4" t="s">
        <v>853</v>
      </c>
      <c r="H11042" s="30">
        <v>0.73</v>
      </c>
      <c r="I11042" s="4">
        <v>0.09</v>
      </c>
      <c r="J11042" s="4" t="s">
        <v>1566</v>
      </c>
      <c r="K11042" s="4" t="s">
        <v>998</v>
      </c>
      <c r="L11042" s="4">
        <v>3</v>
      </c>
      <c r="M11042" s="4" t="s">
        <v>1101</v>
      </c>
      <c r="N11042" s="4"/>
    </row>
    <row r="11043" spans="1:14" hidden="1" x14ac:dyDescent="0.3">
      <c r="A11043" s="4" t="s">
        <v>604</v>
      </c>
      <c r="B11043" s="4">
        <v>134</v>
      </c>
      <c r="C11043" s="4">
        <v>134</v>
      </c>
      <c r="D11043" s="4">
        <v>647</v>
      </c>
      <c r="E11043" s="4" t="s">
        <v>861</v>
      </c>
      <c r="F11043" s="4" t="s">
        <v>1589</v>
      </c>
      <c r="G11043" s="4" t="s">
        <v>853</v>
      </c>
      <c r="H11043" s="30">
        <v>0.55000000000000004</v>
      </c>
      <c r="I11043" s="4">
        <v>0.04</v>
      </c>
      <c r="J11043" s="4" t="s">
        <v>1566</v>
      </c>
      <c r="K11043" s="4" t="s">
        <v>998</v>
      </c>
      <c r="L11043" s="4">
        <v>3</v>
      </c>
      <c r="M11043" s="4" t="s">
        <v>1101</v>
      </c>
      <c r="N11043" s="4"/>
    </row>
    <row r="11044" spans="1:14" hidden="1" x14ac:dyDescent="0.3">
      <c r="A11044" s="4" t="s">
        <v>604</v>
      </c>
      <c r="B11044" s="4">
        <v>134</v>
      </c>
      <c r="C11044" s="4">
        <v>134</v>
      </c>
      <c r="D11044" s="4">
        <v>647</v>
      </c>
      <c r="E11044" s="4" t="s">
        <v>861</v>
      </c>
      <c r="F11044" s="4" t="s">
        <v>922</v>
      </c>
      <c r="G11044" s="4" t="s">
        <v>1593</v>
      </c>
      <c r="H11044" s="30">
        <v>0.40778799999999998</v>
      </c>
      <c r="I11044" s="4">
        <v>5.5220999999999999E-2</v>
      </c>
      <c r="J11044" s="4" t="s">
        <v>1422</v>
      </c>
      <c r="K11044" s="4" t="s">
        <v>998</v>
      </c>
      <c r="L11044" s="4">
        <v>3</v>
      </c>
      <c r="M11044" s="4" t="s">
        <v>1191</v>
      </c>
      <c r="N11044" s="4"/>
    </row>
    <row r="11045" spans="1:14" hidden="1" x14ac:dyDescent="0.3">
      <c r="A11045" s="4" t="s">
        <v>604</v>
      </c>
      <c r="B11045" s="4">
        <v>134</v>
      </c>
      <c r="C11045" s="4">
        <v>134</v>
      </c>
      <c r="D11045" s="4">
        <v>647</v>
      </c>
      <c r="E11045" s="4" t="s">
        <v>861</v>
      </c>
      <c r="F11045" s="4" t="s">
        <v>922</v>
      </c>
      <c r="G11045" s="4" t="s">
        <v>1594</v>
      </c>
      <c r="H11045" s="30">
        <v>0.19862099999999999</v>
      </c>
      <c r="I11045" s="4">
        <v>4.7815999999999997E-2</v>
      </c>
      <c r="J11045" s="4" t="s">
        <v>1422</v>
      </c>
      <c r="K11045" s="4" t="s">
        <v>998</v>
      </c>
      <c r="L11045" s="4">
        <v>3</v>
      </c>
      <c r="M11045" s="4" t="s">
        <v>1191</v>
      </c>
      <c r="N11045" s="4"/>
    </row>
    <row r="11046" spans="1:14" hidden="1" x14ac:dyDescent="0.3">
      <c r="A11046" s="4" t="s">
        <v>608</v>
      </c>
      <c r="B11046" s="4">
        <v>132</v>
      </c>
      <c r="C11046" s="4">
        <v>132</v>
      </c>
      <c r="D11046" s="4">
        <v>647</v>
      </c>
      <c r="E11046" s="4" t="s">
        <v>861</v>
      </c>
      <c r="F11046" s="4" t="s">
        <v>922</v>
      </c>
      <c r="G11046" s="4" t="s">
        <v>1127</v>
      </c>
      <c r="H11046" s="30">
        <v>7.1063687228720765E-2</v>
      </c>
      <c r="I11046" s="4">
        <v>5.3297765421540577E-2</v>
      </c>
      <c r="J11046" s="4" t="s">
        <v>1494</v>
      </c>
      <c r="K11046" s="4" t="s">
        <v>998</v>
      </c>
      <c r="L11046" s="4">
        <v>3</v>
      </c>
      <c r="M11046" s="4" t="s">
        <v>1582</v>
      </c>
      <c r="N11046" s="4" t="s">
        <v>1849</v>
      </c>
    </row>
    <row r="11047" spans="1:14" hidden="1" x14ac:dyDescent="0.3">
      <c r="A11047" s="4" t="s">
        <v>603</v>
      </c>
      <c r="B11047" s="4">
        <v>132</v>
      </c>
      <c r="C11047" s="4">
        <v>132</v>
      </c>
      <c r="D11047" s="4">
        <v>647</v>
      </c>
      <c r="E11047" s="4" t="s">
        <v>861</v>
      </c>
      <c r="F11047" s="4" t="s">
        <v>922</v>
      </c>
      <c r="G11047" s="4" t="s">
        <v>1491</v>
      </c>
      <c r="H11047" s="30">
        <v>7.9300000000000006</v>
      </c>
      <c r="I11047" s="4"/>
      <c r="J11047" s="4" t="s">
        <v>1773</v>
      </c>
      <c r="K11047" s="4"/>
      <c r="L11047" s="4">
        <v>3</v>
      </c>
      <c r="M11047" s="4" t="s">
        <v>1774</v>
      </c>
      <c r="N11047" s="4" t="s">
        <v>1849</v>
      </c>
    </row>
    <row r="11048" spans="1:14" hidden="1" x14ac:dyDescent="0.3">
      <c r="A11048" s="4" t="s">
        <v>608</v>
      </c>
      <c r="B11048" s="4">
        <v>132</v>
      </c>
      <c r="C11048" s="4">
        <v>132</v>
      </c>
      <c r="D11048" s="4">
        <v>647</v>
      </c>
      <c r="E11048" s="4" t="s">
        <v>861</v>
      </c>
      <c r="F11048" s="4" t="s">
        <v>922</v>
      </c>
      <c r="G11048" s="4" t="s">
        <v>1557</v>
      </c>
      <c r="H11048" s="30">
        <v>2.72</v>
      </c>
      <c r="I11048" s="4">
        <v>0.87</v>
      </c>
      <c r="J11048" s="4" t="s">
        <v>1316</v>
      </c>
      <c r="K11048" s="4" t="s">
        <v>881</v>
      </c>
      <c r="L11048" s="4">
        <v>3</v>
      </c>
      <c r="M11048" s="4" t="s">
        <v>1579</v>
      </c>
      <c r="N11048" s="4" t="s">
        <v>1849</v>
      </c>
    </row>
    <row r="11049" spans="1:14" hidden="1" x14ac:dyDescent="0.3">
      <c r="A11049" s="4" t="s">
        <v>604</v>
      </c>
      <c r="B11049" s="4">
        <v>134</v>
      </c>
      <c r="C11049" s="4">
        <v>134</v>
      </c>
      <c r="D11049" s="4">
        <v>647</v>
      </c>
      <c r="E11049" s="4" t="s">
        <v>861</v>
      </c>
      <c r="F11049" s="4" t="s">
        <v>904</v>
      </c>
      <c r="G11049" s="4" t="s">
        <v>1557</v>
      </c>
      <c r="H11049" s="4">
        <v>4.25</v>
      </c>
      <c r="I11049" s="4">
        <v>0.82</v>
      </c>
      <c r="J11049" s="4" t="s">
        <v>1566</v>
      </c>
      <c r="K11049" s="4" t="s">
        <v>881</v>
      </c>
      <c r="L11049" s="4">
        <v>3</v>
      </c>
      <c r="M11049" s="4" t="s">
        <v>1101</v>
      </c>
      <c r="N11049" s="4"/>
    </row>
    <row r="11050" spans="1:14" hidden="1" x14ac:dyDescent="0.3">
      <c r="A11050" s="4" t="s">
        <v>604</v>
      </c>
      <c r="B11050" s="4">
        <v>134</v>
      </c>
      <c r="C11050" s="4">
        <v>134</v>
      </c>
      <c r="D11050" s="4">
        <v>647</v>
      </c>
      <c r="E11050" s="4" t="s">
        <v>861</v>
      </c>
      <c r="F11050" s="4" t="s">
        <v>1587</v>
      </c>
      <c r="G11050" s="4" t="s">
        <v>1557</v>
      </c>
      <c r="H11050" s="4">
        <v>3.68</v>
      </c>
      <c r="I11050" s="4">
        <v>0.83</v>
      </c>
      <c r="J11050" s="4" t="s">
        <v>1566</v>
      </c>
      <c r="K11050" s="4" t="s">
        <v>881</v>
      </c>
      <c r="L11050" s="4">
        <v>3</v>
      </c>
      <c r="M11050" s="4" t="s">
        <v>1101</v>
      </c>
      <c r="N11050" s="4"/>
    </row>
    <row r="11051" spans="1:14" hidden="1" x14ac:dyDescent="0.3">
      <c r="A11051" s="4" t="s">
        <v>604</v>
      </c>
      <c r="B11051" s="4">
        <v>134</v>
      </c>
      <c r="C11051" s="4">
        <v>134</v>
      </c>
      <c r="D11051" s="4">
        <v>647</v>
      </c>
      <c r="E11051" s="4" t="s">
        <v>861</v>
      </c>
      <c r="F11051" s="4" t="s">
        <v>1588</v>
      </c>
      <c r="G11051" s="4" t="s">
        <v>1557</v>
      </c>
      <c r="H11051" s="4">
        <v>2.79</v>
      </c>
      <c r="I11051" s="4">
        <v>0.32</v>
      </c>
      <c r="J11051" s="4" t="s">
        <v>1566</v>
      </c>
      <c r="K11051" s="4" t="s">
        <v>881</v>
      </c>
      <c r="L11051" s="4">
        <v>3</v>
      </c>
      <c r="M11051" s="4" t="s">
        <v>1101</v>
      </c>
      <c r="N11051" s="4"/>
    </row>
    <row r="11052" spans="1:14" hidden="1" x14ac:dyDescent="0.3">
      <c r="A11052" s="4" t="s">
        <v>604</v>
      </c>
      <c r="B11052" s="4">
        <v>134</v>
      </c>
      <c r="C11052" s="4">
        <v>134</v>
      </c>
      <c r="D11052" s="4">
        <v>647</v>
      </c>
      <c r="E11052" s="4" t="s">
        <v>861</v>
      </c>
      <c r="F11052" s="4" t="s">
        <v>1589</v>
      </c>
      <c r="G11052" s="4" t="s">
        <v>1557</v>
      </c>
      <c r="H11052" s="4">
        <v>2.2400000000000002</v>
      </c>
      <c r="I11052" s="4">
        <v>0.15</v>
      </c>
      <c r="J11052" s="4" t="s">
        <v>1566</v>
      </c>
      <c r="K11052" s="4" t="s">
        <v>881</v>
      </c>
      <c r="L11052" s="4">
        <v>3</v>
      </c>
      <c r="M11052" s="4" t="s">
        <v>1101</v>
      </c>
      <c r="N11052" s="4"/>
    </row>
    <row r="11053" spans="1:14" hidden="1" x14ac:dyDescent="0.3">
      <c r="A11053" s="4" t="s">
        <v>603</v>
      </c>
      <c r="B11053" s="4">
        <v>132</v>
      </c>
      <c r="C11053" s="4">
        <v>132</v>
      </c>
      <c r="D11053" s="4">
        <v>647</v>
      </c>
      <c r="E11053" s="4" t="s">
        <v>861</v>
      </c>
      <c r="F11053" s="4" t="s">
        <v>922</v>
      </c>
      <c r="G11053" s="4" t="s">
        <v>1131</v>
      </c>
      <c r="H11053" s="30">
        <v>7.1199999999999992</v>
      </c>
      <c r="I11053" s="4">
        <v>0.82704292512541333</v>
      </c>
      <c r="J11053" s="4" t="s">
        <v>1316</v>
      </c>
      <c r="K11053" s="4" t="s">
        <v>881</v>
      </c>
      <c r="L11053" s="4">
        <v>3</v>
      </c>
      <c r="M11053" s="4" t="s">
        <v>1579</v>
      </c>
      <c r="N11053" s="4" t="s">
        <v>1849</v>
      </c>
    </row>
    <row r="11054" spans="1:14" hidden="1" x14ac:dyDescent="0.3">
      <c r="A11054" s="4" t="s">
        <v>603</v>
      </c>
      <c r="B11054" s="4">
        <v>134</v>
      </c>
      <c r="C11054" s="4">
        <v>134</v>
      </c>
      <c r="D11054" s="4">
        <v>647</v>
      </c>
      <c r="E11054" s="4" t="s">
        <v>861</v>
      </c>
      <c r="F11054" s="4" t="s">
        <v>904</v>
      </c>
      <c r="G11054" s="4" t="s">
        <v>1131</v>
      </c>
      <c r="H11054" s="30">
        <v>5.59</v>
      </c>
      <c r="I11054" s="4">
        <v>0.85440037453175299</v>
      </c>
      <c r="J11054" s="4" t="s">
        <v>1566</v>
      </c>
      <c r="K11054" s="4" t="s">
        <v>881</v>
      </c>
      <c r="L11054" s="4">
        <v>3</v>
      </c>
      <c r="M11054" s="4" t="s">
        <v>1789</v>
      </c>
      <c r="N11054" s="4"/>
    </row>
    <row r="11055" spans="1:14" hidden="1" x14ac:dyDescent="0.3">
      <c r="A11055" s="4" t="s">
        <v>603</v>
      </c>
      <c r="B11055" s="4">
        <v>134</v>
      </c>
      <c r="C11055" s="4">
        <v>134</v>
      </c>
      <c r="D11055" s="4">
        <v>647</v>
      </c>
      <c r="E11055" s="4" t="s">
        <v>861</v>
      </c>
      <c r="F11055" s="4" t="s">
        <v>1587</v>
      </c>
      <c r="G11055" s="4" t="s">
        <v>1131</v>
      </c>
      <c r="H11055" s="30">
        <v>4.6500000000000004</v>
      </c>
      <c r="I11055" s="4">
        <v>0.83725742755737909</v>
      </c>
      <c r="J11055" s="4" t="s">
        <v>1566</v>
      </c>
      <c r="K11055" s="4" t="s">
        <v>881</v>
      </c>
      <c r="L11055" s="4">
        <v>3</v>
      </c>
      <c r="M11055" s="4" t="s">
        <v>1789</v>
      </c>
      <c r="N11055" s="4"/>
    </row>
    <row r="11056" spans="1:14" hidden="1" x14ac:dyDescent="0.3">
      <c r="A11056" s="4" t="s">
        <v>603</v>
      </c>
      <c r="B11056" s="4">
        <v>134</v>
      </c>
      <c r="C11056" s="4">
        <v>134</v>
      </c>
      <c r="D11056" s="4">
        <v>647</v>
      </c>
      <c r="E11056" s="4" t="s">
        <v>861</v>
      </c>
      <c r="F11056" s="4" t="s">
        <v>1588</v>
      </c>
      <c r="G11056" s="4" t="s">
        <v>1131</v>
      </c>
      <c r="H11056" s="30">
        <v>3.52</v>
      </c>
      <c r="I11056" s="4">
        <v>0.33241540277189324</v>
      </c>
      <c r="J11056" s="4" t="s">
        <v>1566</v>
      </c>
      <c r="K11056" s="4" t="s">
        <v>881</v>
      </c>
      <c r="L11056" s="4">
        <v>3</v>
      </c>
      <c r="M11056" s="4" t="s">
        <v>1789</v>
      </c>
      <c r="N11056" s="4"/>
    </row>
    <row r="11057" spans="1:14" hidden="1" x14ac:dyDescent="0.3">
      <c r="A11057" s="4" t="s">
        <v>603</v>
      </c>
      <c r="B11057" s="4">
        <v>134</v>
      </c>
      <c r="C11057" s="4">
        <v>134</v>
      </c>
      <c r="D11057" s="4">
        <v>647</v>
      </c>
      <c r="E11057" s="4" t="s">
        <v>861</v>
      </c>
      <c r="F11057" s="4" t="s">
        <v>1589</v>
      </c>
      <c r="G11057" s="4" t="s">
        <v>1131</v>
      </c>
      <c r="H11057" s="30">
        <v>2.79</v>
      </c>
      <c r="I11057" s="4">
        <v>0.15524174696260024</v>
      </c>
      <c r="J11057" s="4" t="s">
        <v>1566</v>
      </c>
      <c r="K11057" s="4" t="s">
        <v>881</v>
      </c>
      <c r="L11057" s="4">
        <v>3</v>
      </c>
      <c r="M11057" s="4" t="s">
        <v>1789</v>
      </c>
      <c r="N11057" s="4"/>
    </row>
    <row r="11058" spans="1:14" hidden="1" x14ac:dyDescent="0.3">
      <c r="A11058" s="4" t="s">
        <v>604</v>
      </c>
      <c r="B11058" s="4">
        <v>134</v>
      </c>
      <c r="C11058" s="4">
        <v>134</v>
      </c>
      <c r="D11058" s="4">
        <v>647</v>
      </c>
      <c r="E11058" s="4" t="s">
        <v>861</v>
      </c>
      <c r="F11058" s="4" t="s">
        <v>922</v>
      </c>
      <c r="G11058" s="4" t="s">
        <v>1352</v>
      </c>
      <c r="H11058" s="30">
        <v>0.63</v>
      </c>
      <c r="I11058" s="4">
        <v>0.01</v>
      </c>
      <c r="J11058" s="4"/>
      <c r="K11058" s="4" t="s">
        <v>881</v>
      </c>
      <c r="L11058" s="4">
        <v>3</v>
      </c>
      <c r="M11058" s="4" t="s">
        <v>1100</v>
      </c>
      <c r="N11058" s="4"/>
    </row>
    <row r="11059" spans="1:14" hidden="1" x14ac:dyDescent="0.3">
      <c r="A11059" s="4" t="s">
        <v>603</v>
      </c>
      <c r="B11059" s="4">
        <v>132</v>
      </c>
      <c r="C11059" s="4">
        <v>132</v>
      </c>
      <c r="D11059" s="4">
        <v>647</v>
      </c>
      <c r="E11059" s="4" t="s">
        <v>861</v>
      </c>
      <c r="F11059" s="4" t="s">
        <v>922</v>
      </c>
      <c r="G11059" s="4" t="s">
        <v>2236</v>
      </c>
      <c r="H11059" s="30">
        <v>0.56497175141242939</v>
      </c>
      <c r="I11059" s="4"/>
      <c r="J11059" s="4" t="s">
        <v>1773</v>
      </c>
      <c r="K11059" s="4"/>
      <c r="L11059" s="4">
        <v>3</v>
      </c>
      <c r="M11059" s="4" t="s">
        <v>1774</v>
      </c>
      <c r="N11059" s="4" t="s">
        <v>1849</v>
      </c>
    </row>
    <row r="11060" spans="1:14" hidden="1" x14ac:dyDescent="0.3">
      <c r="A11060" s="4" t="s">
        <v>608</v>
      </c>
      <c r="B11060" s="4">
        <v>132</v>
      </c>
      <c r="C11060" s="4">
        <v>132</v>
      </c>
      <c r="D11060" s="4">
        <v>647</v>
      </c>
      <c r="E11060" s="4" t="s">
        <v>861</v>
      </c>
      <c r="F11060" s="4" t="s">
        <v>922</v>
      </c>
      <c r="G11060" s="4" t="s">
        <v>1124</v>
      </c>
      <c r="H11060" s="30">
        <v>1.027489221983702</v>
      </c>
      <c r="I11060" s="89">
        <v>0.50346971877201396</v>
      </c>
      <c r="J11060" s="4" t="s">
        <v>1494</v>
      </c>
      <c r="K11060" s="4" t="s">
        <v>881</v>
      </c>
      <c r="L11060" s="4">
        <v>3</v>
      </c>
      <c r="M11060" s="4" t="s">
        <v>1090</v>
      </c>
      <c r="N11060" s="4" t="s">
        <v>1849</v>
      </c>
    </row>
    <row r="11061" spans="1:14" hidden="1" x14ac:dyDescent="0.3">
      <c r="A11061" s="66" t="s">
        <v>608</v>
      </c>
      <c r="B11061" s="66">
        <v>132</v>
      </c>
      <c r="C11061" s="66">
        <v>132</v>
      </c>
      <c r="D11061" s="66">
        <v>647</v>
      </c>
      <c r="E11061" s="66" t="s">
        <v>1584</v>
      </c>
      <c r="F11061" s="66" t="s">
        <v>876</v>
      </c>
      <c r="G11061" s="66" t="s">
        <v>2232</v>
      </c>
      <c r="H11061" s="69">
        <v>1.39</v>
      </c>
      <c r="I11061" s="66"/>
      <c r="J11061" s="66" t="s">
        <v>1585</v>
      </c>
      <c r="K11061" s="66"/>
      <c r="L11061" s="66">
        <v>2</v>
      </c>
      <c r="M11061" s="66" t="s">
        <v>1575</v>
      </c>
      <c r="N11061" s="66" t="s">
        <v>1576</v>
      </c>
    </row>
    <row r="11062" spans="1:14" hidden="1" x14ac:dyDescent="0.3">
      <c r="A11062" s="4" t="s">
        <v>608</v>
      </c>
      <c r="B11062" s="4">
        <v>132</v>
      </c>
      <c r="C11062" s="4">
        <v>132</v>
      </c>
      <c r="D11062" s="4">
        <v>647</v>
      </c>
      <c r="E11062" s="4" t="s">
        <v>861</v>
      </c>
      <c r="F11062" s="4" t="s">
        <v>922</v>
      </c>
      <c r="G11062" s="4" t="s">
        <v>1586</v>
      </c>
      <c r="H11062" s="30">
        <v>488</v>
      </c>
      <c r="I11062" s="4"/>
      <c r="J11062" s="4" t="s">
        <v>936</v>
      </c>
      <c r="K11062" s="4"/>
      <c r="L11062" s="4">
        <v>3</v>
      </c>
      <c r="M11062" s="4" t="s">
        <v>1579</v>
      </c>
      <c r="N11062" s="4" t="s">
        <v>1849</v>
      </c>
    </row>
    <row r="11063" spans="1:14" hidden="1" x14ac:dyDescent="0.3">
      <c r="A11063" s="4" t="s">
        <v>608</v>
      </c>
      <c r="B11063" s="4">
        <v>132</v>
      </c>
      <c r="C11063" s="4">
        <v>132</v>
      </c>
      <c r="D11063" s="4">
        <v>647</v>
      </c>
      <c r="E11063" s="4" t="s">
        <v>861</v>
      </c>
      <c r="F11063" s="4" t="s">
        <v>922</v>
      </c>
      <c r="G11063" s="4" t="s">
        <v>967</v>
      </c>
      <c r="H11063" s="30">
        <v>0.06</v>
      </c>
      <c r="I11063" s="4">
        <v>0.01</v>
      </c>
      <c r="J11063" s="4" t="s">
        <v>856</v>
      </c>
      <c r="K11063" s="4" t="s">
        <v>881</v>
      </c>
      <c r="L11063" s="4">
        <v>3</v>
      </c>
      <c r="M11063" s="4" t="s">
        <v>1579</v>
      </c>
      <c r="N11063" s="4" t="s">
        <v>1849</v>
      </c>
    </row>
    <row r="11064" spans="1:14" hidden="1" x14ac:dyDescent="0.3">
      <c r="A11064" s="4" t="s">
        <v>604</v>
      </c>
      <c r="B11064" s="4">
        <v>134</v>
      </c>
      <c r="C11064" s="4">
        <v>134</v>
      </c>
      <c r="D11064" s="4">
        <v>647</v>
      </c>
      <c r="E11064" s="4" t="s">
        <v>861</v>
      </c>
      <c r="F11064" s="4" t="s">
        <v>904</v>
      </c>
      <c r="G11064" s="4" t="s">
        <v>967</v>
      </c>
      <c r="H11064" s="30">
        <v>0.4</v>
      </c>
      <c r="I11064" s="4">
        <v>0.19</v>
      </c>
      <c r="J11064" s="4" t="s">
        <v>1590</v>
      </c>
      <c r="K11064" s="4" t="s">
        <v>881</v>
      </c>
      <c r="L11064" s="4">
        <v>3</v>
      </c>
      <c r="M11064" s="4" t="s">
        <v>1101</v>
      </c>
      <c r="N11064" s="4"/>
    </row>
    <row r="11065" spans="1:14" hidden="1" x14ac:dyDescent="0.3">
      <c r="A11065" s="4" t="s">
        <v>604</v>
      </c>
      <c r="B11065" s="4">
        <v>134</v>
      </c>
      <c r="C11065" s="4">
        <v>134</v>
      </c>
      <c r="D11065" s="4">
        <v>647</v>
      </c>
      <c r="E11065" s="4" t="s">
        <v>861</v>
      </c>
      <c r="F11065" s="4" t="s">
        <v>1587</v>
      </c>
      <c r="G11065" s="4" t="s">
        <v>967</v>
      </c>
      <c r="H11065" s="30">
        <v>0.54</v>
      </c>
      <c r="I11065" s="4">
        <v>0.09</v>
      </c>
      <c r="J11065" s="4" t="s">
        <v>1590</v>
      </c>
      <c r="K11065" s="4" t="s">
        <v>881</v>
      </c>
      <c r="L11065" s="4">
        <v>3</v>
      </c>
      <c r="M11065" s="4" t="s">
        <v>1101</v>
      </c>
      <c r="N11065" s="4"/>
    </row>
    <row r="11066" spans="1:14" hidden="1" x14ac:dyDescent="0.3">
      <c r="A11066" s="4" t="s">
        <v>604</v>
      </c>
      <c r="B11066" s="4">
        <v>134</v>
      </c>
      <c r="C11066" s="4">
        <v>134</v>
      </c>
      <c r="D11066" s="4">
        <v>647</v>
      </c>
      <c r="E11066" s="4" t="s">
        <v>861</v>
      </c>
      <c r="F11066" s="4" t="s">
        <v>1588</v>
      </c>
      <c r="G11066" s="4" t="s">
        <v>967</v>
      </c>
      <c r="H11066" s="30">
        <v>0.61</v>
      </c>
      <c r="I11066" s="4">
        <v>0.05</v>
      </c>
      <c r="J11066" s="4" t="s">
        <v>1590</v>
      </c>
      <c r="K11066" s="4" t="s">
        <v>881</v>
      </c>
      <c r="L11066" s="4">
        <v>3</v>
      </c>
      <c r="M11066" s="4" t="s">
        <v>1101</v>
      </c>
      <c r="N11066" s="4"/>
    </row>
    <row r="11067" spans="1:14" hidden="1" x14ac:dyDescent="0.3">
      <c r="A11067" s="4" t="s">
        <v>604</v>
      </c>
      <c r="B11067" s="4">
        <v>134</v>
      </c>
      <c r="C11067" s="4">
        <v>134</v>
      </c>
      <c r="D11067" s="4">
        <v>647</v>
      </c>
      <c r="E11067" s="4" t="s">
        <v>861</v>
      </c>
      <c r="F11067" s="4" t="s">
        <v>1589</v>
      </c>
      <c r="G11067" s="4" t="s">
        <v>967</v>
      </c>
      <c r="H11067" s="30">
        <v>0.65</v>
      </c>
      <c r="I11067" s="4">
        <v>0.09</v>
      </c>
      <c r="J11067" s="4" t="s">
        <v>1590</v>
      </c>
      <c r="K11067" s="4" t="s">
        <v>881</v>
      </c>
      <c r="L11067" s="4">
        <v>3</v>
      </c>
      <c r="M11067" s="4" t="s">
        <v>1101</v>
      </c>
      <c r="N11067" s="4"/>
    </row>
    <row r="11068" spans="1:14" hidden="1" x14ac:dyDescent="0.3">
      <c r="A11068" s="4" t="s">
        <v>608</v>
      </c>
      <c r="B11068" s="4">
        <v>132</v>
      </c>
      <c r="C11068" s="4">
        <v>132</v>
      </c>
      <c r="D11068" s="4">
        <v>647</v>
      </c>
      <c r="E11068" s="4" t="s">
        <v>861</v>
      </c>
      <c r="F11068" s="12" t="s">
        <v>922</v>
      </c>
      <c r="G11068" s="4" t="s">
        <v>1759</v>
      </c>
      <c r="H11068" s="30">
        <v>0.49</v>
      </c>
      <c r="I11068" s="4">
        <v>0.16</v>
      </c>
      <c r="J11068" s="4" t="s">
        <v>856</v>
      </c>
      <c r="K11068" s="4" t="s">
        <v>881</v>
      </c>
      <c r="L11068" s="4">
        <v>3</v>
      </c>
      <c r="M11068" s="4" t="s">
        <v>1579</v>
      </c>
      <c r="N11068" s="4" t="s">
        <v>1849</v>
      </c>
    </row>
    <row r="11069" spans="1:14" hidden="1" x14ac:dyDescent="0.3">
      <c r="A11069" s="4" t="s">
        <v>604</v>
      </c>
      <c r="B11069" s="4">
        <v>134</v>
      </c>
      <c r="C11069" s="4">
        <v>134</v>
      </c>
      <c r="D11069" s="4">
        <v>647</v>
      </c>
      <c r="E11069" s="4" t="s">
        <v>861</v>
      </c>
      <c r="F11069" s="12" t="s">
        <v>904</v>
      </c>
      <c r="G11069" s="4" t="s">
        <v>1759</v>
      </c>
      <c r="H11069" s="30">
        <v>2.63</v>
      </c>
      <c r="I11069" s="4">
        <v>1.45</v>
      </c>
      <c r="J11069" s="4" t="s">
        <v>1125</v>
      </c>
      <c r="K11069" s="4" t="s">
        <v>881</v>
      </c>
      <c r="L11069" s="4">
        <v>3</v>
      </c>
      <c r="M11069" s="4" t="s">
        <v>1101</v>
      </c>
      <c r="N11069" s="4"/>
    </row>
    <row r="11070" spans="1:14" hidden="1" x14ac:dyDescent="0.3">
      <c r="A11070" s="4" t="s">
        <v>604</v>
      </c>
      <c r="B11070" s="4">
        <v>134</v>
      </c>
      <c r="C11070" s="4">
        <v>134</v>
      </c>
      <c r="D11070" s="4">
        <v>647</v>
      </c>
      <c r="E11070" s="4" t="s">
        <v>861</v>
      </c>
      <c r="F11070" s="12" t="s">
        <v>1587</v>
      </c>
      <c r="G11070" s="4" t="s">
        <v>1759</v>
      </c>
      <c r="H11070" s="30">
        <v>3.74</v>
      </c>
      <c r="I11070" s="4">
        <v>0.74</v>
      </c>
      <c r="J11070" s="4" t="s">
        <v>1125</v>
      </c>
      <c r="K11070" s="4" t="s">
        <v>881</v>
      </c>
      <c r="L11070" s="4">
        <v>3</v>
      </c>
      <c r="M11070" s="4" t="s">
        <v>1101</v>
      </c>
      <c r="N11070" s="4"/>
    </row>
    <row r="11071" spans="1:14" hidden="1" x14ac:dyDescent="0.3">
      <c r="A11071" s="4" t="s">
        <v>604</v>
      </c>
      <c r="B11071" s="4">
        <v>134</v>
      </c>
      <c r="C11071" s="4">
        <v>134</v>
      </c>
      <c r="D11071" s="4">
        <v>647</v>
      </c>
      <c r="E11071" s="4" t="s">
        <v>861</v>
      </c>
      <c r="F11071" s="12" t="s">
        <v>1588</v>
      </c>
      <c r="G11071" s="4" t="s">
        <v>1759</v>
      </c>
      <c r="H11071" s="30">
        <v>4.43</v>
      </c>
      <c r="I11071" s="4">
        <v>0.75</v>
      </c>
      <c r="J11071" s="4" t="s">
        <v>1125</v>
      </c>
      <c r="K11071" s="4" t="s">
        <v>881</v>
      </c>
      <c r="L11071" s="4">
        <v>3</v>
      </c>
      <c r="M11071" s="4" t="s">
        <v>1101</v>
      </c>
      <c r="N11071" s="4"/>
    </row>
    <row r="11072" spans="1:14" hidden="1" x14ac:dyDescent="0.3">
      <c r="A11072" s="4" t="s">
        <v>604</v>
      </c>
      <c r="B11072" s="4">
        <v>134</v>
      </c>
      <c r="C11072" s="4">
        <v>134</v>
      </c>
      <c r="D11072" s="4">
        <v>647</v>
      </c>
      <c r="E11072" s="4" t="s">
        <v>861</v>
      </c>
      <c r="F11072" s="12" t="s">
        <v>1589</v>
      </c>
      <c r="G11072" s="4" t="s">
        <v>1759</v>
      </c>
      <c r="H11072" s="30">
        <v>3.87</v>
      </c>
      <c r="I11072" s="4">
        <v>0.88</v>
      </c>
      <c r="J11072" s="4" t="s">
        <v>1125</v>
      </c>
      <c r="K11072" s="4" t="s">
        <v>881</v>
      </c>
      <c r="L11072" s="4">
        <v>3</v>
      </c>
      <c r="M11072" s="4" t="s">
        <v>1101</v>
      </c>
      <c r="N11072" s="4"/>
    </row>
    <row r="11073" spans="1:14" hidden="1" x14ac:dyDescent="0.3">
      <c r="A11073" s="4" t="s">
        <v>604</v>
      </c>
      <c r="B11073" s="4">
        <v>134</v>
      </c>
      <c r="C11073" s="4">
        <v>134</v>
      </c>
      <c r="D11073" s="4">
        <v>647</v>
      </c>
      <c r="E11073" s="4" t="s">
        <v>861</v>
      </c>
      <c r="F11073" s="12" t="s">
        <v>922</v>
      </c>
      <c r="G11073" s="4" t="s">
        <v>1760</v>
      </c>
      <c r="H11073" s="30">
        <v>8.82</v>
      </c>
      <c r="I11073" s="4">
        <v>1.63</v>
      </c>
      <c r="J11073" s="4" t="s">
        <v>1225</v>
      </c>
      <c r="K11073" s="4" t="s">
        <v>881</v>
      </c>
      <c r="L11073" s="4">
        <v>3</v>
      </c>
      <c r="M11073" s="4" t="s">
        <v>971</v>
      </c>
      <c r="N11073" s="4"/>
    </row>
    <row r="11074" spans="1:14" hidden="1" x14ac:dyDescent="0.3">
      <c r="A11074" s="4" t="s">
        <v>603</v>
      </c>
      <c r="B11074" s="4">
        <v>134</v>
      </c>
      <c r="C11074" s="4">
        <v>134</v>
      </c>
      <c r="D11074" s="4">
        <v>647</v>
      </c>
      <c r="E11074" s="4" t="s">
        <v>861</v>
      </c>
      <c r="F11074" s="4" t="s">
        <v>904</v>
      </c>
      <c r="G11074" s="4" t="s">
        <v>1760</v>
      </c>
      <c r="H11074" s="30">
        <v>0.79768344426793203</v>
      </c>
      <c r="I11074" s="4">
        <v>6.6022093717499314E-2</v>
      </c>
      <c r="J11074" s="4"/>
      <c r="K11074" s="4" t="s">
        <v>881</v>
      </c>
      <c r="L11074" s="4">
        <v>3</v>
      </c>
      <c r="M11074" s="4" t="s">
        <v>1904</v>
      </c>
      <c r="N11074" s="4"/>
    </row>
    <row r="11075" spans="1:14" hidden="1" x14ac:dyDescent="0.3">
      <c r="A11075" s="4" t="s">
        <v>603</v>
      </c>
      <c r="B11075" s="4">
        <v>134</v>
      </c>
      <c r="C11075" s="4">
        <v>134</v>
      </c>
      <c r="D11075" s="4">
        <v>647</v>
      </c>
      <c r="E11075" s="4" t="s">
        <v>861</v>
      </c>
      <c r="F11075" s="4" t="s">
        <v>1587</v>
      </c>
      <c r="G11075" s="4" t="s">
        <v>1760</v>
      </c>
      <c r="H11075" s="30">
        <v>7.0118135484662281E-2</v>
      </c>
      <c r="I11075" s="4">
        <v>1.1773740813652173E-2</v>
      </c>
      <c r="J11075" s="4"/>
      <c r="K11075" s="4" t="s">
        <v>881</v>
      </c>
      <c r="L11075" s="4">
        <v>3</v>
      </c>
      <c r="M11075" s="4" t="s">
        <v>1904</v>
      </c>
      <c r="N11075" s="4"/>
    </row>
    <row r="11076" spans="1:14" hidden="1" x14ac:dyDescent="0.3">
      <c r="A11076" s="4" t="s">
        <v>603</v>
      </c>
      <c r="B11076" s="4">
        <v>134</v>
      </c>
      <c r="C11076" s="4">
        <v>134</v>
      </c>
      <c r="D11076" s="4">
        <v>647</v>
      </c>
      <c r="E11076" s="4" t="s">
        <v>861</v>
      </c>
      <c r="F11076" s="4" t="s">
        <v>1588</v>
      </c>
      <c r="G11076" s="4" t="s">
        <v>1760</v>
      </c>
      <c r="H11076" s="30">
        <v>0.10556324765008901</v>
      </c>
      <c r="I11076" s="4">
        <v>2.0479704617638747E-2</v>
      </c>
      <c r="J11076" s="4"/>
      <c r="K11076" s="4" t="s">
        <v>881</v>
      </c>
      <c r="L11076" s="4">
        <v>3</v>
      </c>
      <c r="M11076" s="4" t="s">
        <v>1904</v>
      </c>
      <c r="N11076" s="4"/>
    </row>
    <row r="11077" spans="1:14" hidden="1" x14ac:dyDescent="0.3">
      <c r="A11077" s="4" t="s">
        <v>603</v>
      </c>
      <c r="B11077" s="4">
        <v>134</v>
      </c>
      <c r="C11077" s="4">
        <v>134</v>
      </c>
      <c r="D11077" s="4">
        <v>647</v>
      </c>
      <c r="E11077" s="4" t="s">
        <v>861</v>
      </c>
      <c r="F11077" s="4" t="s">
        <v>1589</v>
      </c>
      <c r="G11077" s="4" t="s">
        <v>1760</v>
      </c>
      <c r="H11077" s="30">
        <v>1.0802171269698035</v>
      </c>
      <c r="I11077" s="4">
        <v>8.2492773931282015E-2</v>
      </c>
      <c r="J11077" s="4"/>
      <c r="K11077" s="4" t="s">
        <v>881</v>
      </c>
      <c r="L11077" s="4">
        <v>3</v>
      </c>
      <c r="M11077" s="4" t="s">
        <v>1904</v>
      </c>
      <c r="N11077" s="4"/>
    </row>
    <row r="11078" spans="1:14" hidden="1" x14ac:dyDescent="0.3">
      <c r="A11078" s="4" t="s">
        <v>608</v>
      </c>
      <c r="B11078" s="4">
        <v>132</v>
      </c>
      <c r="C11078" s="4">
        <v>132</v>
      </c>
      <c r="D11078" s="4">
        <v>647</v>
      </c>
      <c r="E11078" s="4" t="s">
        <v>861</v>
      </c>
      <c r="F11078" s="4" t="s">
        <v>922</v>
      </c>
      <c r="G11078" s="4" t="s">
        <v>1662</v>
      </c>
      <c r="H11078" s="30">
        <v>5</v>
      </c>
      <c r="I11078" s="4"/>
      <c r="J11078" s="4" t="s">
        <v>1574</v>
      </c>
      <c r="K11078" s="4"/>
      <c r="L11078" s="4">
        <v>3</v>
      </c>
      <c r="M11078" s="4" t="s">
        <v>1575</v>
      </c>
      <c r="N11078" s="4" t="s">
        <v>1849</v>
      </c>
    </row>
    <row r="11079" spans="1:14" hidden="1" x14ac:dyDescent="0.3">
      <c r="A11079" s="4" t="s">
        <v>603</v>
      </c>
      <c r="B11079" s="4">
        <v>132</v>
      </c>
      <c r="C11079" s="4">
        <v>132</v>
      </c>
      <c r="D11079" s="4">
        <v>648</v>
      </c>
      <c r="E11079" s="4" t="s">
        <v>861</v>
      </c>
      <c r="F11079" s="4" t="s">
        <v>922</v>
      </c>
      <c r="G11079" s="4" t="s">
        <v>1119</v>
      </c>
      <c r="H11079" s="73">
        <v>7.6727279473369228E-2</v>
      </c>
      <c r="I11079" s="4"/>
      <c r="J11079" s="4" t="s">
        <v>856</v>
      </c>
      <c r="K11079" s="4"/>
      <c r="L11079" s="4">
        <v>3</v>
      </c>
      <c r="M11079" s="4" t="s">
        <v>1770</v>
      </c>
      <c r="N11079" s="4" t="s">
        <v>1849</v>
      </c>
    </row>
    <row r="11080" spans="1:14" hidden="1" x14ac:dyDescent="0.3">
      <c r="A11080" s="4" t="s">
        <v>608</v>
      </c>
      <c r="B11080" s="4">
        <v>132</v>
      </c>
      <c r="C11080" s="4">
        <v>132</v>
      </c>
      <c r="D11080" s="4">
        <v>648</v>
      </c>
      <c r="E11080" s="4" t="s">
        <v>861</v>
      </c>
      <c r="F11080" s="4" t="s">
        <v>922</v>
      </c>
      <c r="G11080" s="4" t="s">
        <v>1573</v>
      </c>
      <c r="H11080" s="30">
        <v>55.44</v>
      </c>
      <c r="I11080" s="4"/>
      <c r="J11080" s="4" t="s">
        <v>1574</v>
      </c>
      <c r="K11080" s="4"/>
      <c r="L11080" s="4">
        <v>3</v>
      </c>
      <c r="M11080" s="4" t="s">
        <v>1575</v>
      </c>
      <c r="N11080" s="4" t="s">
        <v>1849</v>
      </c>
    </row>
    <row r="11081" spans="1:14" hidden="1" x14ac:dyDescent="0.3">
      <c r="A11081" s="4" t="s">
        <v>608</v>
      </c>
      <c r="B11081" s="4">
        <v>132</v>
      </c>
      <c r="C11081" s="4">
        <v>132</v>
      </c>
      <c r="D11081" s="4">
        <v>648</v>
      </c>
      <c r="E11081" s="4" t="s">
        <v>861</v>
      </c>
      <c r="F11081" s="4" t="s">
        <v>922</v>
      </c>
      <c r="G11081" s="4" t="s">
        <v>1577</v>
      </c>
      <c r="H11081" s="52">
        <v>7.57</v>
      </c>
      <c r="I11081" s="4"/>
      <c r="J11081" s="4" t="s">
        <v>1578</v>
      </c>
      <c r="K11081" s="4"/>
      <c r="L11081" s="4">
        <v>3</v>
      </c>
      <c r="M11081" s="4" t="s">
        <v>1575</v>
      </c>
      <c r="N11081" s="4" t="s">
        <v>1849</v>
      </c>
    </row>
    <row r="11082" spans="1:14" hidden="1" x14ac:dyDescent="0.3">
      <c r="A11082" s="4" t="s">
        <v>608</v>
      </c>
      <c r="B11082" s="4">
        <v>132</v>
      </c>
      <c r="C11082" s="4">
        <v>132</v>
      </c>
      <c r="D11082" s="4">
        <v>648</v>
      </c>
      <c r="E11082" s="4" t="s">
        <v>861</v>
      </c>
      <c r="F11082" s="4" t="s">
        <v>922</v>
      </c>
      <c r="G11082" s="4" t="s">
        <v>1580</v>
      </c>
      <c r="H11082" s="52">
        <v>0.54</v>
      </c>
      <c r="I11082" s="4"/>
      <c r="J11082" s="4" t="s">
        <v>1581</v>
      </c>
      <c r="K11082" s="4"/>
      <c r="L11082" s="4">
        <v>3</v>
      </c>
      <c r="M11082" s="4" t="s">
        <v>1575</v>
      </c>
      <c r="N11082" s="4" t="s">
        <v>1849</v>
      </c>
    </row>
    <row r="11083" spans="1:14" hidden="1" x14ac:dyDescent="0.3">
      <c r="A11083" s="4" t="s">
        <v>608</v>
      </c>
      <c r="B11083" s="4">
        <v>132</v>
      </c>
      <c r="C11083" s="4">
        <v>132</v>
      </c>
      <c r="D11083" s="4">
        <v>648</v>
      </c>
      <c r="E11083" s="4" t="s">
        <v>861</v>
      </c>
      <c r="F11083" s="4" t="s">
        <v>922</v>
      </c>
      <c r="G11083" s="4" t="s">
        <v>1493</v>
      </c>
      <c r="H11083" s="30">
        <v>1.67</v>
      </c>
      <c r="I11083" s="4">
        <v>0.47</v>
      </c>
      <c r="J11083" s="4" t="s">
        <v>1105</v>
      </c>
      <c r="K11083" s="4" t="s">
        <v>998</v>
      </c>
      <c r="L11083" s="4">
        <v>3</v>
      </c>
      <c r="M11083" s="4" t="s">
        <v>1090</v>
      </c>
      <c r="N11083" s="4" t="s">
        <v>1849</v>
      </c>
    </row>
    <row r="11084" spans="1:14" hidden="1" x14ac:dyDescent="0.3">
      <c r="A11084" s="4" t="s">
        <v>608</v>
      </c>
      <c r="B11084" s="4">
        <v>132</v>
      </c>
      <c r="C11084" s="4">
        <v>132</v>
      </c>
      <c r="D11084" s="4">
        <v>648</v>
      </c>
      <c r="E11084" s="4" t="s">
        <v>861</v>
      </c>
      <c r="F11084" s="4" t="s">
        <v>922</v>
      </c>
      <c r="G11084" s="4" t="s">
        <v>2233</v>
      </c>
      <c r="H11084" s="30">
        <v>1.1599999999999999</v>
      </c>
      <c r="I11084" s="4">
        <v>0.5</v>
      </c>
      <c r="J11084" s="4" t="s">
        <v>1583</v>
      </c>
      <c r="K11084" s="4" t="s">
        <v>881</v>
      </c>
      <c r="L11084" s="4">
        <v>3</v>
      </c>
      <c r="M11084" s="4" t="s">
        <v>1575</v>
      </c>
      <c r="N11084" s="4" t="s">
        <v>1849</v>
      </c>
    </row>
    <row r="11085" spans="1:14" hidden="1" x14ac:dyDescent="0.3">
      <c r="A11085" s="4" t="s">
        <v>608</v>
      </c>
      <c r="B11085" s="4">
        <v>132</v>
      </c>
      <c r="C11085" s="4">
        <v>132</v>
      </c>
      <c r="D11085" s="4">
        <v>648</v>
      </c>
      <c r="E11085" s="4" t="s">
        <v>861</v>
      </c>
      <c r="F11085" s="4" t="s">
        <v>922</v>
      </c>
      <c r="G11085" s="4" t="s">
        <v>1775</v>
      </c>
      <c r="H11085" s="30">
        <v>3.2658393207054215E-2</v>
      </c>
      <c r="I11085" s="4"/>
      <c r="J11085" s="4" t="s">
        <v>1773</v>
      </c>
      <c r="K11085" s="4"/>
      <c r="L11085" s="4">
        <v>3</v>
      </c>
      <c r="M11085" s="4" t="s">
        <v>1774</v>
      </c>
      <c r="N11085" s="4" t="s">
        <v>1849</v>
      </c>
    </row>
    <row r="11086" spans="1:14" hidden="1" x14ac:dyDescent="0.3">
      <c r="A11086" s="4" t="s">
        <v>608</v>
      </c>
      <c r="B11086" s="4">
        <v>132</v>
      </c>
      <c r="C11086" s="4">
        <v>132</v>
      </c>
      <c r="D11086" s="4">
        <v>648</v>
      </c>
      <c r="E11086" s="4" t="s">
        <v>861</v>
      </c>
      <c r="F11086" s="4" t="s">
        <v>922</v>
      </c>
      <c r="G11086" s="4" t="s">
        <v>1129</v>
      </c>
      <c r="H11086" s="30">
        <v>0.82326051766750352</v>
      </c>
      <c r="I11086" s="9">
        <v>0.32930420706700142</v>
      </c>
      <c r="J11086" s="4" t="s">
        <v>1494</v>
      </c>
      <c r="K11086" s="4" t="s">
        <v>998</v>
      </c>
      <c r="L11086" s="4">
        <v>3</v>
      </c>
      <c r="M11086" s="4" t="s">
        <v>1090</v>
      </c>
      <c r="N11086" s="4" t="s">
        <v>1849</v>
      </c>
    </row>
    <row r="11087" spans="1:14" hidden="1" x14ac:dyDescent="0.3">
      <c r="A11087" s="4" t="s">
        <v>608</v>
      </c>
      <c r="B11087" s="4">
        <v>132</v>
      </c>
      <c r="C11087" s="4">
        <v>132</v>
      </c>
      <c r="D11087" s="4">
        <v>648</v>
      </c>
      <c r="E11087" s="4" t="s">
        <v>861</v>
      </c>
      <c r="F11087" s="4" t="s">
        <v>922</v>
      </c>
      <c r="G11087" s="4" t="s">
        <v>853</v>
      </c>
      <c r="H11087" s="30">
        <v>7.68</v>
      </c>
      <c r="I11087" s="4">
        <v>2.75</v>
      </c>
      <c r="J11087" s="4" t="s">
        <v>1316</v>
      </c>
      <c r="K11087" s="4" t="s">
        <v>998</v>
      </c>
      <c r="L11087" s="4">
        <v>3</v>
      </c>
      <c r="M11087" s="4" t="s">
        <v>1579</v>
      </c>
      <c r="N11087" s="4" t="s">
        <v>1849</v>
      </c>
    </row>
    <row r="11088" spans="1:14" hidden="1" x14ac:dyDescent="0.3">
      <c r="A11088" s="4" t="s">
        <v>608</v>
      </c>
      <c r="B11088" s="4">
        <v>132</v>
      </c>
      <c r="C11088" s="4">
        <v>132</v>
      </c>
      <c r="D11088" s="4">
        <v>648</v>
      </c>
      <c r="E11088" s="4" t="s">
        <v>861</v>
      </c>
      <c r="F11088" s="4" t="s">
        <v>922</v>
      </c>
      <c r="G11088" s="4" t="s">
        <v>1127</v>
      </c>
      <c r="H11088" s="30">
        <v>0.11948616638154555</v>
      </c>
      <c r="I11088" s="4">
        <v>8.9614624786159169E-2</v>
      </c>
      <c r="J11088" s="4" t="s">
        <v>1494</v>
      </c>
      <c r="K11088" s="4" t="s">
        <v>998</v>
      </c>
      <c r="L11088" s="4">
        <v>3</v>
      </c>
      <c r="M11088" s="4" t="s">
        <v>1582</v>
      </c>
      <c r="N11088" s="4" t="s">
        <v>1849</v>
      </c>
    </row>
    <row r="11089" spans="1:14" hidden="1" x14ac:dyDescent="0.3">
      <c r="A11089" s="4" t="s">
        <v>603</v>
      </c>
      <c r="B11089" s="4">
        <v>132</v>
      </c>
      <c r="C11089" s="4">
        <v>132</v>
      </c>
      <c r="D11089" s="4">
        <v>648</v>
      </c>
      <c r="E11089" s="4" t="s">
        <v>861</v>
      </c>
      <c r="F11089" s="4" t="s">
        <v>922</v>
      </c>
      <c r="G11089" s="4" t="s">
        <v>1491</v>
      </c>
      <c r="H11089" s="30">
        <v>8.34</v>
      </c>
      <c r="I11089" s="4"/>
      <c r="J11089" s="4" t="s">
        <v>1773</v>
      </c>
      <c r="K11089" s="4"/>
      <c r="L11089" s="4">
        <v>3</v>
      </c>
      <c r="M11089" s="4" t="s">
        <v>1774</v>
      </c>
      <c r="N11089" s="4" t="s">
        <v>1849</v>
      </c>
    </row>
    <row r="11090" spans="1:14" hidden="1" x14ac:dyDescent="0.3">
      <c r="A11090" s="4" t="s">
        <v>608</v>
      </c>
      <c r="B11090" s="4">
        <v>132</v>
      </c>
      <c r="C11090" s="4">
        <v>132</v>
      </c>
      <c r="D11090" s="4">
        <v>648</v>
      </c>
      <c r="E11090" s="4" t="s">
        <v>861</v>
      </c>
      <c r="F11090" s="4" t="s">
        <v>922</v>
      </c>
      <c r="G11090" s="4" t="s">
        <v>1557</v>
      </c>
      <c r="H11090" s="30">
        <v>14.66</v>
      </c>
      <c r="I11090" s="4">
        <v>2.96</v>
      </c>
      <c r="J11090" s="4" t="s">
        <v>1316</v>
      </c>
      <c r="K11090" s="4" t="s">
        <v>881</v>
      </c>
      <c r="L11090" s="4">
        <v>3</v>
      </c>
      <c r="M11090" s="4" t="s">
        <v>1579</v>
      </c>
      <c r="N11090" s="4" t="s">
        <v>1849</v>
      </c>
    </row>
    <row r="11091" spans="1:14" hidden="1" x14ac:dyDescent="0.3">
      <c r="A11091" s="4" t="s">
        <v>603</v>
      </c>
      <c r="B11091" s="4">
        <v>132</v>
      </c>
      <c r="C11091" s="4">
        <v>132</v>
      </c>
      <c r="D11091" s="4">
        <v>648</v>
      </c>
      <c r="E11091" s="4" t="s">
        <v>861</v>
      </c>
      <c r="F11091" s="4" t="s">
        <v>922</v>
      </c>
      <c r="G11091" s="4" t="s">
        <v>1131</v>
      </c>
      <c r="H11091" s="30">
        <v>5.9899999999999993</v>
      </c>
      <c r="I11091" s="4">
        <v>0.34102785809959862</v>
      </c>
      <c r="J11091" s="4" t="s">
        <v>1316</v>
      </c>
      <c r="K11091" s="4" t="s">
        <v>881</v>
      </c>
      <c r="L11091" s="4">
        <v>3</v>
      </c>
      <c r="M11091" s="4" t="s">
        <v>1579</v>
      </c>
      <c r="N11091" s="4" t="s">
        <v>1849</v>
      </c>
    </row>
    <row r="11092" spans="1:14" hidden="1" x14ac:dyDescent="0.3">
      <c r="A11092" s="4" t="s">
        <v>603</v>
      </c>
      <c r="B11092" s="4">
        <v>132</v>
      </c>
      <c r="C11092" s="4">
        <v>132</v>
      </c>
      <c r="D11092" s="4">
        <v>648</v>
      </c>
      <c r="E11092" s="4" t="s">
        <v>861</v>
      </c>
      <c r="F11092" s="4" t="s">
        <v>922</v>
      </c>
      <c r="G11092" s="4" t="s">
        <v>2236</v>
      </c>
      <c r="H11092" s="30">
        <v>7.0372976776917659E-2</v>
      </c>
      <c r="I11092" s="4"/>
      <c r="J11092" s="4" t="s">
        <v>1773</v>
      </c>
      <c r="K11092" s="4"/>
      <c r="L11092" s="4">
        <v>3</v>
      </c>
      <c r="M11092" s="4" t="s">
        <v>1774</v>
      </c>
      <c r="N11092" s="4" t="s">
        <v>1849</v>
      </c>
    </row>
    <row r="11093" spans="1:14" hidden="1" x14ac:dyDescent="0.3">
      <c r="A11093" s="4" t="s">
        <v>608</v>
      </c>
      <c r="B11093" s="4">
        <v>132</v>
      </c>
      <c r="C11093" s="4">
        <v>132</v>
      </c>
      <c r="D11093" s="4">
        <v>648</v>
      </c>
      <c r="E11093" s="4" t="s">
        <v>861</v>
      </c>
      <c r="F11093" s="4" t="s">
        <v>922</v>
      </c>
      <c r="G11093" s="4" t="s">
        <v>1124</v>
      </c>
      <c r="H11093" s="30">
        <v>2.5517914339630967</v>
      </c>
      <c r="I11093" s="89">
        <v>1.2503778026419174</v>
      </c>
      <c r="J11093" s="4" t="s">
        <v>1494</v>
      </c>
      <c r="K11093" s="4" t="s">
        <v>881</v>
      </c>
      <c r="L11093" s="4">
        <v>3</v>
      </c>
      <c r="M11093" s="4" t="s">
        <v>1090</v>
      </c>
      <c r="N11093" s="4" t="s">
        <v>1849</v>
      </c>
    </row>
    <row r="11094" spans="1:14" hidden="1" x14ac:dyDescent="0.3">
      <c r="A11094" s="66" t="s">
        <v>608</v>
      </c>
      <c r="B11094" s="66">
        <v>132</v>
      </c>
      <c r="C11094" s="66">
        <v>132</v>
      </c>
      <c r="D11094" s="66">
        <v>648</v>
      </c>
      <c r="E11094" s="66" t="s">
        <v>1584</v>
      </c>
      <c r="F11094" s="66" t="s">
        <v>876</v>
      </c>
      <c r="G11094" s="66" t="s">
        <v>2232</v>
      </c>
      <c r="H11094" s="69">
        <v>0.78</v>
      </c>
      <c r="I11094" s="66"/>
      <c r="J11094" s="66" t="s">
        <v>1585</v>
      </c>
      <c r="K11094" s="66"/>
      <c r="L11094" s="66">
        <v>2</v>
      </c>
      <c r="M11094" s="66" t="s">
        <v>1575</v>
      </c>
      <c r="N11094" s="66" t="s">
        <v>1576</v>
      </c>
    </row>
    <row r="11095" spans="1:14" hidden="1" x14ac:dyDescent="0.3">
      <c r="A11095" s="4" t="s">
        <v>608</v>
      </c>
      <c r="B11095" s="4">
        <v>132</v>
      </c>
      <c r="C11095" s="4">
        <v>132</v>
      </c>
      <c r="D11095" s="4">
        <v>648</v>
      </c>
      <c r="E11095" s="4" t="s">
        <v>861</v>
      </c>
      <c r="F11095" s="4" t="s">
        <v>922</v>
      </c>
      <c r="G11095" s="4" t="s">
        <v>1586</v>
      </c>
      <c r="H11095" s="30">
        <v>348</v>
      </c>
      <c r="I11095" s="4"/>
      <c r="J11095" s="4" t="s">
        <v>936</v>
      </c>
      <c r="K11095" s="4"/>
      <c r="L11095" s="4">
        <v>3</v>
      </c>
      <c r="M11095" s="4" t="s">
        <v>1579</v>
      </c>
      <c r="N11095" s="4" t="s">
        <v>1849</v>
      </c>
    </row>
    <row r="11096" spans="1:14" hidden="1" x14ac:dyDescent="0.3">
      <c r="A11096" s="4" t="s">
        <v>608</v>
      </c>
      <c r="B11096" s="4">
        <v>132</v>
      </c>
      <c r="C11096" s="4">
        <v>132</v>
      </c>
      <c r="D11096" s="4">
        <v>648</v>
      </c>
      <c r="E11096" s="4" t="s">
        <v>861</v>
      </c>
      <c r="F11096" s="4" t="s">
        <v>922</v>
      </c>
      <c r="G11096" s="4" t="s">
        <v>967</v>
      </c>
      <c r="H11096" s="30">
        <v>0.16</v>
      </c>
      <c r="I11096" s="4">
        <v>0.01</v>
      </c>
      <c r="J11096" s="4" t="s">
        <v>856</v>
      </c>
      <c r="K11096" s="4" t="s">
        <v>881</v>
      </c>
      <c r="L11096" s="4">
        <v>3</v>
      </c>
      <c r="M11096" s="4" t="s">
        <v>1579</v>
      </c>
      <c r="N11096" s="4" t="s">
        <v>1849</v>
      </c>
    </row>
    <row r="11097" spans="1:14" hidden="1" x14ac:dyDescent="0.3">
      <c r="A11097" s="4" t="s">
        <v>608</v>
      </c>
      <c r="B11097" s="4">
        <v>132</v>
      </c>
      <c r="C11097" s="4">
        <v>132</v>
      </c>
      <c r="D11097" s="4">
        <v>648</v>
      </c>
      <c r="E11097" s="4" t="s">
        <v>861</v>
      </c>
      <c r="F11097" s="12" t="s">
        <v>922</v>
      </c>
      <c r="G11097" s="4" t="s">
        <v>1759</v>
      </c>
      <c r="H11097" s="30">
        <v>1.47</v>
      </c>
      <c r="I11097" s="4">
        <v>0.12</v>
      </c>
      <c r="J11097" s="4" t="s">
        <v>856</v>
      </c>
      <c r="K11097" s="4" t="s">
        <v>881</v>
      </c>
      <c r="L11097" s="4">
        <v>3</v>
      </c>
      <c r="M11097" s="4" t="s">
        <v>1579</v>
      </c>
      <c r="N11097" s="4" t="s">
        <v>1849</v>
      </c>
    </row>
    <row r="11098" spans="1:14" hidden="1" x14ac:dyDescent="0.3">
      <c r="A11098" s="4" t="s">
        <v>608</v>
      </c>
      <c r="B11098" s="4">
        <v>132</v>
      </c>
      <c r="C11098" s="4">
        <v>132</v>
      </c>
      <c r="D11098" s="4">
        <v>648</v>
      </c>
      <c r="E11098" s="4" t="s">
        <v>861</v>
      </c>
      <c r="F11098" s="4" t="s">
        <v>922</v>
      </c>
      <c r="G11098" s="4" t="s">
        <v>1662</v>
      </c>
      <c r="H11098" s="30">
        <v>6.96</v>
      </c>
      <c r="I11098" s="4"/>
      <c r="J11098" s="4" t="s">
        <v>1574</v>
      </c>
      <c r="K11098" s="4"/>
      <c r="L11098" s="4">
        <v>3</v>
      </c>
      <c r="M11098" s="4" t="s">
        <v>1575</v>
      </c>
      <c r="N11098" s="4" t="s">
        <v>1849</v>
      </c>
    </row>
    <row r="11099" spans="1:14" hidden="1" x14ac:dyDescent="0.3">
      <c r="A11099" s="4" t="s">
        <v>603</v>
      </c>
      <c r="B11099" s="4">
        <v>132</v>
      </c>
      <c r="C11099" s="4">
        <v>132</v>
      </c>
      <c r="D11099" s="4">
        <v>649</v>
      </c>
      <c r="E11099" s="4" t="s">
        <v>861</v>
      </c>
      <c r="F11099" s="4" t="s">
        <v>922</v>
      </c>
      <c r="G11099" s="4" t="s">
        <v>1119</v>
      </c>
      <c r="H11099" s="73">
        <v>7.0689629848177518E-2</v>
      </c>
      <c r="I11099" s="4"/>
      <c r="J11099" s="4" t="s">
        <v>856</v>
      </c>
      <c r="K11099" s="4"/>
      <c r="L11099" s="4">
        <v>3</v>
      </c>
      <c r="M11099" s="4" t="s">
        <v>1770</v>
      </c>
      <c r="N11099" s="4" t="s">
        <v>1849</v>
      </c>
    </row>
    <row r="11100" spans="1:14" hidden="1" x14ac:dyDescent="0.3">
      <c r="A11100" s="4" t="s">
        <v>608</v>
      </c>
      <c r="B11100" s="4">
        <v>132</v>
      </c>
      <c r="C11100" s="4">
        <v>132</v>
      </c>
      <c r="D11100" s="4">
        <v>649</v>
      </c>
      <c r="E11100" s="4" t="s">
        <v>861</v>
      </c>
      <c r="F11100" s="4" t="s">
        <v>922</v>
      </c>
      <c r="G11100" s="4" t="s">
        <v>1573</v>
      </c>
      <c r="H11100" s="30">
        <v>105.699</v>
      </c>
      <c r="I11100" s="4"/>
      <c r="J11100" s="4" t="s">
        <v>1574</v>
      </c>
      <c r="K11100" s="4"/>
      <c r="L11100" s="4">
        <v>3</v>
      </c>
      <c r="M11100" s="4" t="s">
        <v>1575</v>
      </c>
      <c r="N11100" s="4" t="s">
        <v>1849</v>
      </c>
    </row>
    <row r="11101" spans="1:14" hidden="1" x14ac:dyDescent="0.3">
      <c r="A11101" s="4" t="s">
        <v>608</v>
      </c>
      <c r="B11101" s="4">
        <v>132</v>
      </c>
      <c r="C11101" s="4">
        <v>132</v>
      </c>
      <c r="D11101" s="4">
        <v>649</v>
      </c>
      <c r="E11101" s="4" t="s">
        <v>861</v>
      </c>
      <c r="F11101" s="4" t="s">
        <v>922</v>
      </c>
      <c r="G11101" s="4" t="s">
        <v>1577</v>
      </c>
      <c r="H11101" s="52">
        <v>1.42</v>
      </c>
      <c r="I11101" s="4"/>
      <c r="J11101" s="4" t="s">
        <v>1578</v>
      </c>
      <c r="K11101" s="4"/>
      <c r="L11101" s="4">
        <v>3</v>
      </c>
      <c r="M11101" s="4" t="s">
        <v>1575</v>
      </c>
      <c r="N11101" s="4" t="s">
        <v>1849</v>
      </c>
    </row>
    <row r="11102" spans="1:14" hidden="1" x14ac:dyDescent="0.3">
      <c r="A11102" s="4" t="s">
        <v>608</v>
      </c>
      <c r="B11102" s="4">
        <v>132</v>
      </c>
      <c r="C11102" s="4">
        <v>132</v>
      </c>
      <c r="D11102" s="4">
        <v>649</v>
      </c>
      <c r="E11102" s="4" t="s">
        <v>861</v>
      </c>
      <c r="F11102" s="4" t="s">
        <v>922</v>
      </c>
      <c r="G11102" s="4" t="s">
        <v>1580</v>
      </c>
      <c r="H11102" s="52">
        <v>0.18</v>
      </c>
      <c r="I11102" s="4"/>
      <c r="J11102" s="4" t="s">
        <v>1581</v>
      </c>
      <c r="K11102" s="4"/>
      <c r="L11102" s="4">
        <v>3</v>
      </c>
      <c r="M11102" s="4" t="s">
        <v>1575</v>
      </c>
      <c r="N11102" s="4" t="s">
        <v>1849</v>
      </c>
    </row>
    <row r="11103" spans="1:14" hidden="1" x14ac:dyDescent="0.3">
      <c r="A11103" s="4" t="s">
        <v>608</v>
      </c>
      <c r="B11103" s="4">
        <v>132</v>
      </c>
      <c r="C11103" s="4">
        <v>132</v>
      </c>
      <c r="D11103" s="4">
        <v>649</v>
      </c>
      <c r="E11103" s="4" t="s">
        <v>861</v>
      </c>
      <c r="F11103" s="4" t="s">
        <v>922</v>
      </c>
      <c r="G11103" s="4" t="s">
        <v>1493</v>
      </c>
      <c r="H11103" s="30">
        <v>1.9</v>
      </c>
      <c r="I11103" s="4">
        <v>0.51</v>
      </c>
      <c r="J11103" s="4" t="s">
        <v>1105</v>
      </c>
      <c r="K11103" s="4" t="s">
        <v>998</v>
      </c>
      <c r="L11103" s="4">
        <v>3</v>
      </c>
      <c r="M11103" s="4" t="s">
        <v>1090</v>
      </c>
      <c r="N11103" s="4" t="s">
        <v>1849</v>
      </c>
    </row>
    <row r="11104" spans="1:14" hidden="1" x14ac:dyDescent="0.3">
      <c r="A11104" s="4" t="s">
        <v>608</v>
      </c>
      <c r="B11104" s="4">
        <v>132</v>
      </c>
      <c r="C11104" s="4">
        <v>132</v>
      </c>
      <c r="D11104" s="4">
        <v>649</v>
      </c>
      <c r="E11104" s="4" t="s">
        <v>861</v>
      </c>
      <c r="F11104" s="4" t="s">
        <v>922</v>
      </c>
      <c r="G11104" s="4" t="s">
        <v>1775</v>
      </c>
      <c r="H11104" s="30">
        <v>1.4421690222094028E-2</v>
      </c>
      <c r="I11104" s="4"/>
      <c r="J11104" s="4" t="s">
        <v>1773</v>
      </c>
      <c r="K11104" s="4"/>
      <c r="L11104" s="4">
        <v>3</v>
      </c>
      <c r="M11104" s="4" t="s">
        <v>1774</v>
      </c>
      <c r="N11104" s="4" t="s">
        <v>1849</v>
      </c>
    </row>
    <row r="11105" spans="1:14" hidden="1" x14ac:dyDescent="0.3">
      <c r="A11105" s="4" t="s">
        <v>608</v>
      </c>
      <c r="B11105" s="4">
        <v>132</v>
      </c>
      <c r="C11105" s="4">
        <v>132</v>
      </c>
      <c r="D11105" s="4">
        <v>649</v>
      </c>
      <c r="E11105" s="4" t="s">
        <v>861</v>
      </c>
      <c r="F11105" s="4" t="s">
        <v>922</v>
      </c>
      <c r="G11105" s="4" t="s">
        <v>1129</v>
      </c>
      <c r="H11105" s="30">
        <v>1.5937134495922076</v>
      </c>
      <c r="I11105" s="9">
        <v>0.63748537983688314</v>
      </c>
      <c r="J11105" s="4" t="s">
        <v>1494</v>
      </c>
      <c r="K11105" s="4" t="s">
        <v>998</v>
      </c>
      <c r="L11105" s="4">
        <v>3</v>
      </c>
      <c r="M11105" s="4" t="s">
        <v>1090</v>
      </c>
      <c r="N11105" s="4" t="s">
        <v>1849</v>
      </c>
    </row>
    <row r="11106" spans="1:14" hidden="1" x14ac:dyDescent="0.3">
      <c r="A11106" s="4" t="s">
        <v>608</v>
      </c>
      <c r="B11106" s="4">
        <v>132</v>
      </c>
      <c r="C11106" s="4">
        <v>132</v>
      </c>
      <c r="D11106" s="4">
        <v>649</v>
      </c>
      <c r="E11106" s="4" t="s">
        <v>861</v>
      </c>
      <c r="F11106" s="4" t="s">
        <v>922</v>
      </c>
      <c r="G11106" s="4" t="s">
        <v>853</v>
      </c>
      <c r="H11106" s="30">
        <v>4.95</v>
      </c>
      <c r="I11106" s="4">
        <v>0.7</v>
      </c>
      <c r="J11106" s="4" t="s">
        <v>1316</v>
      </c>
      <c r="K11106" s="4" t="s">
        <v>998</v>
      </c>
      <c r="L11106" s="4">
        <v>3</v>
      </c>
      <c r="M11106" s="4" t="s">
        <v>1579</v>
      </c>
      <c r="N11106" s="4" t="s">
        <v>1849</v>
      </c>
    </row>
    <row r="11107" spans="1:14" hidden="1" x14ac:dyDescent="0.3">
      <c r="A11107" s="4" t="s">
        <v>608</v>
      </c>
      <c r="B11107" s="4">
        <v>132</v>
      </c>
      <c r="C11107" s="4">
        <v>132</v>
      </c>
      <c r="D11107" s="4">
        <v>649</v>
      </c>
      <c r="E11107" s="4" t="s">
        <v>861</v>
      </c>
      <c r="F11107" s="4" t="s">
        <v>922</v>
      </c>
      <c r="G11107" s="4" t="s">
        <v>1127</v>
      </c>
      <c r="H11107" s="30">
        <v>9.1185290166987495E-2</v>
      </c>
      <c r="I11107" s="4">
        <v>6.8388967625240618E-2</v>
      </c>
      <c r="J11107" s="4" t="s">
        <v>1494</v>
      </c>
      <c r="K11107" s="4" t="s">
        <v>998</v>
      </c>
      <c r="L11107" s="4">
        <v>3</v>
      </c>
      <c r="M11107" s="4" t="s">
        <v>1582</v>
      </c>
      <c r="N11107" s="4" t="s">
        <v>1849</v>
      </c>
    </row>
    <row r="11108" spans="1:14" hidden="1" x14ac:dyDescent="0.3">
      <c r="A11108" s="4" t="s">
        <v>603</v>
      </c>
      <c r="B11108" s="4">
        <v>132</v>
      </c>
      <c r="C11108" s="4">
        <v>132</v>
      </c>
      <c r="D11108" s="4">
        <v>649</v>
      </c>
      <c r="E11108" s="4" t="s">
        <v>861</v>
      </c>
      <c r="F11108" s="4" t="s">
        <v>922</v>
      </c>
      <c r="G11108" s="4" t="s">
        <v>1491</v>
      </c>
      <c r="H11108" s="30">
        <v>10.239999999999998</v>
      </c>
      <c r="I11108" s="4"/>
      <c r="J11108" s="4" t="s">
        <v>1773</v>
      </c>
      <c r="K11108" s="4"/>
      <c r="L11108" s="4">
        <v>3</v>
      </c>
      <c r="M11108" s="4" t="s">
        <v>1774</v>
      </c>
      <c r="N11108" s="4" t="s">
        <v>1849</v>
      </c>
    </row>
    <row r="11109" spans="1:14" hidden="1" x14ac:dyDescent="0.3">
      <c r="A11109" s="4" t="s">
        <v>608</v>
      </c>
      <c r="B11109" s="4">
        <v>132</v>
      </c>
      <c r="C11109" s="4">
        <v>132</v>
      </c>
      <c r="D11109" s="4">
        <v>649</v>
      </c>
      <c r="E11109" s="4" t="s">
        <v>861</v>
      </c>
      <c r="F11109" s="4" t="s">
        <v>922</v>
      </c>
      <c r="G11109" s="4" t="s">
        <v>1557</v>
      </c>
      <c r="H11109" s="30">
        <v>8.86</v>
      </c>
      <c r="I11109" s="4">
        <v>2.68</v>
      </c>
      <c r="J11109" s="4" t="s">
        <v>1316</v>
      </c>
      <c r="K11109" s="4" t="s">
        <v>881</v>
      </c>
      <c r="L11109" s="4">
        <v>3</v>
      </c>
      <c r="M11109" s="4" t="s">
        <v>1579</v>
      </c>
      <c r="N11109" s="4" t="s">
        <v>1849</v>
      </c>
    </row>
    <row r="11110" spans="1:14" hidden="1" x14ac:dyDescent="0.3">
      <c r="A11110" s="4" t="s">
        <v>603</v>
      </c>
      <c r="B11110" s="4">
        <v>132</v>
      </c>
      <c r="C11110" s="4">
        <v>132</v>
      </c>
      <c r="D11110" s="4">
        <v>649</v>
      </c>
      <c r="E11110" s="4" t="s">
        <v>861</v>
      </c>
      <c r="F11110" s="4" t="s">
        <v>922</v>
      </c>
      <c r="G11110" s="4" t="s">
        <v>1131</v>
      </c>
      <c r="H11110" s="30">
        <v>4.3099999999999996</v>
      </c>
      <c r="I11110" s="4">
        <v>0.44899888641287294</v>
      </c>
      <c r="J11110" s="4" t="s">
        <v>1316</v>
      </c>
      <c r="K11110" s="4" t="s">
        <v>881</v>
      </c>
      <c r="L11110" s="4">
        <v>3</v>
      </c>
      <c r="M11110" s="4" t="s">
        <v>1579</v>
      </c>
      <c r="N11110" s="4" t="s">
        <v>1849</v>
      </c>
    </row>
    <row r="11111" spans="1:14" hidden="1" x14ac:dyDescent="0.3">
      <c r="A11111" s="4" t="s">
        <v>603</v>
      </c>
      <c r="B11111" s="4">
        <v>132</v>
      </c>
      <c r="C11111" s="4">
        <v>132</v>
      </c>
      <c r="D11111" s="4">
        <v>649</v>
      </c>
      <c r="E11111" s="4" t="s">
        <v>861</v>
      </c>
      <c r="F11111" s="4" t="s">
        <v>922</v>
      </c>
      <c r="G11111" s="4" t="s">
        <v>2236</v>
      </c>
      <c r="H11111" s="30">
        <v>0.14104372355430184</v>
      </c>
      <c r="I11111" s="4"/>
      <c r="J11111" s="4" t="s">
        <v>1773</v>
      </c>
      <c r="K11111" s="4"/>
      <c r="L11111" s="4">
        <v>3</v>
      </c>
      <c r="M11111" s="4" t="s">
        <v>1774</v>
      </c>
      <c r="N11111" s="4" t="s">
        <v>1849</v>
      </c>
    </row>
    <row r="11112" spans="1:14" hidden="1" x14ac:dyDescent="0.3">
      <c r="A11112" s="4" t="s">
        <v>608</v>
      </c>
      <c r="B11112" s="4">
        <v>132</v>
      </c>
      <c r="C11112" s="4">
        <v>132</v>
      </c>
      <c r="D11112" s="4">
        <v>649</v>
      </c>
      <c r="E11112" s="4" t="s">
        <v>861</v>
      </c>
      <c r="F11112" s="4" t="s">
        <v>922</v>
      </c>
      <c r="G11112" s="4" t="s">
        <v>1124</v>
      </c>
      <c r="H11112" s="30">
        <v>2.4390997836763493</v>
      </c>
      <c r="I11112" s="89">
        <v>1.1951588940014111</v>
      </c>
      <c r="J11112" s="4" t="s">
        <v>1494</v>
      </c>
      <c r="K11112" s="4" t="s">
        <v>881</v>
      </c>
      <c r="L11112" s="4">
        <v>3</v>
      </c>
      <c r="M11112" s="4" t="s">
        <v>1090</v>
      </c>
      <c r="N11112" s="4" t="s">
        <v>1849</v>
      </c>
    </row>
    <row r="11113" spans="1:14" hidden="1" x14ac:dyDescent="0.3">
      <c r="A11113" s="66" t="s">
        <v>608</v>
      </c>
      <c r="B11113" s="66">
        <v>132</v>
      </c>
      <c r="C11113" s="66">
        <v>132</v>
      </c>
      <c r="D11113" s="66">
        <v>649</v>
      </c>
      <c r="E11113" s="66" t="s">
        <v>1584</v>
      </c>
      <c r="F11113" s="66" t="s">
        <v>876</v>
      </c>
      <c r="G11113" s="66" t="s">
        <v>2232</v>
      </c>
      <c r="H11113" s="69">
        <v>-0.32</v>
      </c>
      <c r="I11113" s="66"/>
      <c r="J11113" s="66" t="s">
        <v>1585</v>
      </c>
      <c r="K11113" s="66"/>
      <c r="L11113" s="66">
        <v>2</v>
      </c>
      <c r="M11113" s="66" t="s">
        <v>1575</v>
      </c>
      <c r="N11113" s="66" t="s">
        <v>1576</v>
      </c>
    </row>
    <row r="11114" spans="1:14" hidden="1" x14ac:dyDescent="0.3">
      <c r="A11114" s="4" t="s">
        <v>608</v>
      </c>
      <c r="B11114" s="4">
        <v>132</v>
      </c>
      <c r="C11114" s="4">
        <v>132</v>
      </c>
      <c r="D11114" s="4">
        <v>649</v>
      </c>
      <c r="E11114" s="4" t="s">
        <v>861</v>
      </c>
      <c r="F11114" s="4" t="s">
        <v>922</v>
      </c>
      <c r="G11114" s="4" t="s">
        <v>1586</v>
      </c>
      <c r="H11114" s="30">
        <v>292</v>
      </c>
      <c r="I11114" s="4"/>
      <c r="J11114" s="4" t="s">
        <v>936</v>
      </c>
      <c r="K11114" s="4"/>
      <c r="L11114" s="4">
        <v>3</v>
      </c>
      <c r="M11114" s="4" t="s">
        <v>1579</v>
      </c>
      <c r="N11114" s="4" t="s">
        <v>1849</v>
      </c>
    </row>
    <row r="11115" spans="1:14" hidden="1" x14ac:dyDescent="0.3">
      <c r="A11115" s="4" t="s">
        <v>608</v>
      </c>
      <c r="B11115" s="4">
        <v>132</v>
      </c>
      <c r="C11115" s="4">
        <v>132</v>
      </c>
      <c r="D11115" s="4">
        <v>649</v>
      </c>
      <c r="E11115" s="4" t="s">
        <v>861</v>
      </c>
      <c r="F11115" s="4" t="s">
        <v>922</v>
      </c>
      <c r="G11115" s="4" t="s">
        <v>967</v>
      </c>
      <c r="H11115" s="30">
        <v>0.11</v>
      </c>
      <c r="I11115" s="4">
        <v>0.01</v>
      </c>
      <c r="J11115" s="4" t="s">
        <v>856</v>
      </c>
      <c r="K11115" s="4" t="s">
        <v>881</v>
      </c>
      <c r="L11115" s="4">
        <v>3</v>
      </c>
      <c r="M11115" s="4" t="s">
        <v>1579</v>
      </c>
      <c r="N11115" s="4" t="s">
        <v>1849</v>
      </c>
    </row>
    <row r="11116" spans="1:14" hidden="1" x14ac:dyDescent="0.3">
      <c r="A11116" s="4" t="s">
        <v>608</v>
      </c>
      <c r="B11116" s="4">
        <v>132</v>
      </c>
      <c r="C11116" s="4">
        <v>132</v>
      </c>
      <c r="D11116" s="4">
        <v>649</v>
      </c>
      <c r="E11116" s="4" t="s">
        <v>861</v>
      </c>
      <c r="F11116" s="12" t="s">
        <v>922</v>
      </c>
      <c r="G11116" s="4" t="s">
        <v>1759</v>
      </c>
      <c r="H11116" s="30">
        <v>1.04</v>
      </c>
      <c r="I11116" s="4">
        <v>0.02</v>
      </c>
      <c r="J11116" s="4" t="s">
        <v>856</v>
      </c>
      <c r="K11116" s="4" t="s">
        <v>881</v>
      </c>
      <c r="L11116" s="4">
        <v>3</v>
      </c>
      <c r="M11116" s="4" t="s">
        <v>1579</v>
      </c>
      <c r="N11116" s="4" t="s">
        <v>1849</v>
      </c>
    </row>
    <row r="11117" spans="1:14" hidden="1" x14ac:dyDescent="0.3">
      <c r="A11117" s="4" t="s">
        <v>608</v>
      </c>
      <c r="B11117" s="4">
        <v>132</v>
      </c>
      <c r="C11117" s="4">
        <v>132</v>
      </c>
      <c r="D11117" s="4">
        <v>649</v>
      </c>
      <c r="E11117" s="4" t="s">
        <v>861</v>
      </c>
      <c r="F11117" s="4" t="s">
        <v>922</v>
      </c>
      <c r="G11117" s="4" t="s">
        <v>1662</v>
      </c>
      <c r="H11117" s="30">
        <v>5.89</v>
      </c>
      <c r="I11117" s="4"/>
      <c r="J11117" s="4" t="s">
        <v>1574</v>
      </c>
      <c r="K11117" s="4"/>
      <c r="L11117" s="4">
        <v>3</v>
      </c>
      <c r="M11117" s="4" t="s">
        <v>1575</v>
      </c>
      <c r="N11117" s="4" t="s">
        <v>1849</v>
      </c>
    </row>
    <row r="11118" spans="1:14" hidden="1" x14ac:dyDescent="0.3">
      <c r="A11118" s="4" t="s">
        <v>603</v>
      </c>
      <c r="B11118" s="4">
        <v>132</v>
      </c>
      <c r="C11118" s="4">
        <v>132</v>
      </c>
      <c r="D11118" s="4">
        <v>650</v>
      </c>
      <c r="E11118" s="4" t="s">
        <v>861</v>
      </c>
      <c r="F11118" s="4" t="s">
        <v>922</v>
      </c>
      <c r="G11118" s="4" t="s">
        <v>1119</v>
      </c>
      <c r="H11118" s="73">
        <v>5.4458155609167669E-2</v>
      </c>
      <c r="I11118" s="4"/>
      <c r="J11118" s="4" t="s">
        <v>856</v>
      </c>
      <c r="K11118" s="4"/>
      <c r="L11118" s="4">
        <v>3</v>
      </c>
      <c r="M11118" s="4" t="s">
        <v>1770</v>
      </c>
      <c r="N11118" s="4" t="s">
        <v>1849</v>
      </c>
    </row>
    <row r="11119" spans="1:14" hidden="1" x14ac:dyDescent="0.3">
      <c r="A11119" s="4" t="s">
        <v>608</v>
      </c>
      <c r="B11119" s="4">
        <v>132</v>
      </c>
      <c r="C11119" s="4">
        <v>132</v>
      </c>
      <c r="D11119" s="4">
        <v>650</v>
      </c>
      <c r="E11119" s="4" t="s">
        <v>861</v>
      </c>
      <c r="F11119" s="4" t="s">
        <v>922</v>
      </c>
      <c r="G11119" s="4" t="s">
        <v>1573</v>
      </c>
      <c r="H11119" s="30">
        <v>141.44999999999999</v>
      </c>
      <c r="I11119" s="4"/>
      <c r="J11119" s="4" t="s">
        <v>1574</v>
      </c>
      <c r="K11119" s="4"/>
      <c r="L11119" s="4">
        <v>3</v>
      </c>
      <c r="M11119" s="4" t="s">
        <v>1575</v>
      </c>
      <c r="N11119" s="4" t="s">
        <v>1849</v>
      </c>
    </row>
    <row r="11120" spans="1:14" hidden="1" x14ac:dyDescent="0.3">
      <c r="A11120" s="4" t="s">
        <v>608</v>
      </c>
      <c r="B11120" s="4">
        <v>132</v>
      </c>
      <c r="C11120" s="4">
        <v>132</v>
      </c>
      <c r="D11120" s="4">
        <v>650</v>
      </c>
      <c r="E11120" s="4" t="s">
        <v>861</v>
      </c>
      <c r="F11120" s="4" t="s">
        <v>922</v>
      </c>
      <c r="G11120" s="4" t="s">
        <v>1577</v>
      </c>
      <c r="H11120" s="52">
        <v>1.63</v>
      </c>
      <c r="I11120" s="4"/>
      <c r="J11120" s="4" t="s">
        <v>1578</v>
      </c>
      <c r="K11120" s="4"/>
      <c r="L11120" s="4">
        <v>3</v>
      </c>
      <c r="M11120" s="4" t="s">
        <v>1575</v>
      </c>
      <c r="N11120" s="4" t="s">
        <v>1849</v>
      </c>
    </row>
    <row r="11121" spans="1:14" hidden="1" x14ac:dyDescent="0.3">
      <c r="A11121" s="4" t="s">
        <v>608</v>
      </c>
      <c r="B11121" s="4">
        <v>132</v>
      </c>
      <c r="C11121" s="4">
        <v>132</v>
      </c>
      <c r="D11121" s="4">
        <v>650</v>
      </c>
      <c r="E11121" s="4" t="s">
        <v>861</v>
      </c>
      <c r="F11121" s="4" t="s">
        <v>922</v>
      </c>
      <c r="G11121" s="4" t="s">
        <v>1580</v>
      </c>
      <c r="H11121" s="52">
        <v>0.27</v>
      </c>
      <c r="I11121" s="4"/>
      <c r="J11121" s="4" t="s">
        <v>1581</v>
      </c>
      <c r="K11121" s="4"/>
      <c r="L11121" s="4">
        <v>3</v>
      </c>
      <c r="M11121" s="4" t="s">
        <v>1575</v>
      </c>
      <c r="N11121" s="4" t="s">
        <v>1849</v>
      </c>
    </row>
    <row r="11122" spans="1:14" hidden="1" x14ac:dyDescent="0.3">
      <c r="A11122" s="4" t="s">
        <v>608</v>
      </c>
      <c r="B11122" s="4">
        <v>132</v>
      </c>
      <c r="C11122" s="4">
        <v>132</v>
      </c>
      <c r="D11122" s="4">
        <v>650</v>
      </c>
      <c r="E11122" s="4" t="s">
        <v>861</v>
      </c>
      <c r="F11122" s="4" t="s">
        <v>922</v>
      </c>
      <c r="G11122" s="4" t="s">
        <v>1493</v>
      </c>
      <c r="H11122" s="30">
        <v>1.77</v>
      </c>
      <c r="I11122" s="4">
        <v>0.46</v>
      </c>
      <c r="J11122" s="4" t="s">
        <v>1105</v>
      </c>
      <c r="K11122" s="4" t="s">
        <v>998</v>
      </c>
      <c r="L11122" s="4">
        <v>3</v>
      </c>
      <c r="M11122" s="4" t="s">
        <v>1090</v>
      </c>
      <c r="N11122" s="4" t="s">
        <v>1849</v>
      </c>
    </row>
    <row r="11123" spans="1:14" hidden="1" x14ac:dyDescent="0.3">
      <c r="A11123" s="4" t="s">
        <v>608</v>
      </c>
      <c r="B11123" s="4">
        <v>132</v>
      </c>
      <c r="C11123" s="4">
        <v>132</v>
      </c>
      <c r="D11123" s="4">
        <v>650</v>
      </c>
      <c r="E11123" s="4" t="s">
        <v>861</v>
      </c>
      <c r="F11123" s="4" t="s">
        <v>922</v>
      </c>
      <c r="G11123" s="4" t="s">
        <v>2233</v>
      </c>
      <c r="H11123" s="30">
        <v>0.91</v>
      </c>
      <c r="I11123" s="4">
        <v>0.08</v>
      </c>
      <c r="J11123" s="4" t="s">
        <v>1583</v>
      </c>
      <c r="K11123" s="4" t="s">
        <v>881</v>
      </c>
      <c r="L11123" s="4">
        <v>3</v>
      </c>
      <c r="M11123" s="4" t="s">
        <v>1575</v>
      </c>
      <c r="N11123" s="4" t="s">
        <v>1849</v>
      </c>
    </row>
    <row r="11124" spans="1:14" hidden="1" x14ac:dyDescent="0.3">
      <c r="A11124" s="4" t="s">
        <v>608</v>
      </c>
      <c r="B11124" s="4">
        <v>132</v>
      </c>
      <c r="C11124" s="4">
        <v>132</v>
      </c>
      <c r="D11124" s="4">
        <v>650</v>
      </c>
      <c r="E11124" s="4" t="s">
        <v>861</v>
      </c>
      <c r="F11124" s="4" t="s">
        <v>922</v>
      </c>
      <c r="G11124" s="4" t="s">
        <v>1775</v>
      </c>
      <c r="H11124" s="30">
        <v>2.0266709902314458E-3</v>
      </c>
      <c r="I11124" s="4"/>
      <c r="J11124" s="4" t="s">
        <v>1773</v>
      </c>
      <c r="K11124" s="4"/>
      <c r="L11124" s="4">
        <v>3</v>
      </c>
      <c r="M11124" s="4" t="s">
        <v>1774</v>
      </c>
      <c r="N11124" s="4" t="s">
        <v>1849</v>
      </c>
    </row>
    <row r="11125" spans="1:14" hidden="1" x14ac:dyDescent="0.3">
      <c r="A11125" s="4" t="s">
        <v>608</v>
      </c>
      <c r="B11125" s="4">
        <v>132</v>
      </c>
      <c r="C11125" s="4">
        <v>132</v>
      </c>
      <c r="D11125" s="4">
        <v>650</v>
      </c>
      <c r="E11125" s="4" t="s">
        <v>861</v>
      </c>
      <c r="F11125" s="4" t="s">
        <v>922</v>
      </c>
      <c r="G11125" s="4" t="s">
        <v>1129</v>
      </c>
      <c r="H11125" s="30">
        <v>1.9897533859513177</v>
      </c>
      <c r="I11125" s="9">
        <v>0.79590135438052712</v>
      </c>
      <c r="J11125" s="4" t="s">
        <v>1494</v>
      </c>
      <c r="K11125" s="4" t="s">
        <v>998</v>
      </c>
      <c r="L11125" s="4">
        <v>3</v>
      </c>
      <c r="M11125" s="4" t="s">
        <v>1090</v>
      </c>
      <c r="N11125" s="4" t="s">
        <v>1849</v>
      </c>
    </row>
    <row r="11126" spans="1:14" hidden="1" x14ac:dyDescent="0.3">
      <c r="A11126" s="4" t="s">
        <v>608</v>
      </c>
      <c r="B11126" s="4">
        <v>132</v>
      </c>
      <c r="C11126" s="4">
        <v>132</v>
      </c>
      <c r="D11126" s="4">
        <v>650</v>
      </c>
      <c r="E11126" s="4" t="s">
        <v>861</v>
      </c>
      <c r="F11126" s="4" t="s">
        <v>922</v>
      </c>
      <c r="G11126" s="4" t="s">
        <v>853</v>
      </c>
      <c r="H11126" s="30">
        <v>4.6399999999999997</v>
      </c>
      <c r="I11126" s="4">
        <v>0.39</v>
      </c>
      <c r="J11126" s="4" t="s">
        <v>1316</v>
      </c>
      <c r="K11126" s="4" t="s">
        <v>998</v>
      </c>
      <c r="L11126" s="4">
        <v>3</v>
      </c>
      <c r="M11126" s="4" t="s">
        <v>1579</v>
      </c>
      <c r="N11126" s="4" t="s">
        <v>1849</v>
      </c>
    </row>
    <row r="11127" spans="1:14" hidden="1" x14ac:dyDescent="0.3">
      <c r="A11127" s="4" t="s">
        <v>608</v>
      </c>
      <c r="B11127" s="4">
        <v>132</v>
      </c>
      <c r="C11127" s="4">
        <v>132</v>
      </c>
      <c r="D11127" s="4">
        <v>650</v>
      </c>
      <c r="E11127" s="4" t="s">
        <v>861</v>
      </c>
      <c r="F11127" s="4" t="s">
        <v>922</v>
      </c>
      <c r="G11127" s="4" t="s">
        <v>1127</v>
      </c>
      <c r="H11127" s="30">
        <v>5.2805983828889722E-2</v>
      </c>
      <c r="I11127" s="4">
        <v>3.9604487871667288E-2</v>
      </c>
      <c r="J11127" s="4" t="s">
        <v>1494</v>
      </c>
      <c r="K11127" s="4" t="s">
        <v>998</v>
      </c>
      <c r="L11127" s="4">
        <v>3</v>
      </c>
      <c r="M11127" s="4" t="s">
        <v>1582</v>
      </c>
      <c r="N11127" s="4" t="s">
        <v>1849</v>
      </c>
    </row>
    <row r="11128" spans="1:14" hidden="1" x14ac:dyDescent="0.3">
      <c r="A11128" s="4" t="s">
        <v>603</v>
      </c>
      <c r="B11128" s="4">
        <v>132</v>
      </c>
      <c r="C11128" s="4">
        <v>132</v>
      </c>
      <c r="D11128" s="4">
        <v>650</v>
      </c>
      <c r="E11128" s="4" t="s">
        <v>861</v>
      </c>
      <c r="F11128" s="4" t="s">
        <v>922</v>
      </c>
      <c r="G11128" s="4" t="s">
        <v>1491</v>
      </c>
      <c r="H11128" s="30">
        <v>8.76</v>
      </c>
      <c r="I11128" s="4"/>
      <c r="J11128" s="4" t="s">
        <v>1773</v>
      </c>
      <c r="K11128" s="4"/>
      <c r="L11128" s="4">
        <v>3</v>
      </c>
      <c r="M11128" s="4" t="s">
        <v>1774</v>
      </c>
      <c r="N11128" s="4" t="s">
        <v>1849</v>
      </c>
    </row>
    <row r="11129" spans="1:14" hidden="1" x14ac:dyDescent="0.3">
      <c r="A11129" s="4" t="s">
        <v>608</v>
      </c>
      <c r="B11129" s="4">
        <v>132</v>
      </c>
      <c r="C11129" s="4">
        <v>132</v>
      </c>
      <c r="D11129" s="4">
        <v>650</v>
      </c>
      <c r="E11129" s="4" t="s">
        <v>861</v>
      </c>
      <c r="F11129" s="4" t="s">
        <v>922</v>
      </c>
      <c r="G11129" s="4" t="s">
        <v>1557</v>
      </c>
      <c r="H11129" s="30">
        <v>7.89</v>
      </c>
      <c r="I11129" s="4">
        <v>0.72</v>
      </c>
      <c r="J11129" s="4" t="s">
        <v>1316</v>
      </c>
      <c r="K11129" s="4" t="s">
        <v>881</v>
      </c>
      <c r="L11129" s="4">
        <v>3</v>
      </c>
      <c r="M11129" s="4" t="s">
        <v>1579</v>
      </c>
      <c r="N11129" s="4" t="s">
        <v>1849</v>
      </c>
    </row>
    <row r="11130" spans="1:14" hidden="1" x14ac:dyDescent="0.3">
      <c r="A11130" s="4" t="s">
        <v>603</v>
      </c>
      <c r="B11130" s="4">
        <v>132</v>
      </c>
      <c r="C11130" s="4">
        <v>132</v>
      </c>
      <c r="D11130" s="4">
        <v>650</v>
      </c>
      <c r="E11130" s="4" t="s">
        <v>861</v>
      </c>
      <c r="F11130" s="4" t="s">
        <v>922</v>
      </c>
      <c r="G11130" s="4" t="s">
        <v>1131</v>
      </c>
      <c r="H11130" s="30">
        <v>3.71</v>
      </c>
      <c r="I11130" s="4">
        <v>0.38948684188300897</v>
      </c>
      <c r="J11130" s="4" t="s">
        <v>1316</v>
      </c>
      <c r="K11130" s="4" t="s">
        <v>881</v>
      </c>
      <c r="L11130" s="4">
        <v>3</v>
      </c>
      <c r="M11130" s="4" t="s">
        <v>1579</v>
      </c>
      <c r="N11130" s="4" t="s">
        <v>1849</v>
      </c>
    </row>
    <row r="11131" spans="1:14" hidden="1" x14ac:dyDescent="0.3">
      <c r="A11131" s="4" t="s">
        <v>603</v>
      </c>
      <c r="B11131" s="4">
        <v>132</v>
      </c>
      <c r="C11131" s="4">
        <v>132</v>
      </c>
      <c r="D11131" s="4">
        <v>650</v>
      </c>
      <c r="E11131" s="4" t="s">
        <v>861</v>
      </c>
      <c r="F11131" s="4" t="s">
        <v>922</v>
      </c>
      <c r="G11131" s="4" t="s">
        <v>2236</v>
      </c>
      <c r="H11131" s="30">
        <v>0.23923444976076558</v>
      </c>
      <c r="I11131" s="4"/>
      <c r="J11131" s="4" t="s">
        <v>1773</v>
      </c>
      <c r="K11131" s="4"/>
      <c r="L11131" s="4">
        <v>3</v>
      </c>
      <c r="M11131" s="4" t="s">
        <v>1774</v>
      </c>
      <c r="N11131" s="4" t="s">
        <v>1849</v>
      </c>
    </row>
    <row r="11132" spans="1:14" hidden="1" x14ac:dyDescent="0.3">
      <c r="A11132" s="4" t="s">
        <v>608</v>
      </c>
      <c r="B11132" s="4">
        <v>132</v>
      </c>
      <c r="C11132" s="4">
        <v>132</v>
      </c>
      <c r="D11132" s="4">
        <v>650</v>
      </c>
      <c r="E11132" s="4" t="s">
        <v>861</v>
      </c>
      <c r="F11132" s="4" t="s">
        <v>922</v>
      </c>
      <c r="G11132" s="4" t="s">
        <v>1124</v>
      </c>
      <c r="H11132" s="30">
        <v>1.8985031754150612</v>
      </c>
      <c r="I11132" s="89">
        <v>0.93026655595337993</v>
      </c>
      <c r="J11132" s="4" t="s">
        <v>1494</v>
      </c>
      <c r="K11132" s="4" t="s">
        <v>881</v>
      </c>
      <c r="L11132" s="4">
        <v>3</v>
      </c>
      <c r="M11132" s="4" t="s">
        <v>1090</v>
      </c>
      <c r="N11132" s="4" t="s">
        <v>1849</v>
      </c>
    </row>
    <row r="11133" spans="1:14" hidden="1" x14ac:dyDescent="0.3">
      <c r="A11133" s="66" t="s">
        <v>608</v>
      </c>
      <c r="B11133" s="66">
        <v>132</v>
      </c>
      <c r="C11133" s="66">
        <v>132</v>
      </c>
      <c r="D11133" s="66">
        <v>650</v>
      </c>
      <c r="E11133" s="66" t="s">
        <v>1584</v>
      </c>
      <c r="F11133" s="66" t="s">
        <v>876</v>
      </c>
      <c r="G11133" s="66" t="s">
        <v>2232</v>
      </c>
      <c r="H11133" s="69">
        <v>0.64</v>
      </c>
      <c r="I11133" s="66"/>
      <c r="J11133" s="66" t="s">
        <v>1585</v>
      </c>
      <c r="K11133" s="66"/>
      <c r="L11133" s="66">
        <v>2</v>
      </c>
      <c r="M11133" s="66" t="s">
        <v>1575</v>
      </c>
      <c r="N11133" s="66" t="s">
        <v>1576</v>
      </c>
    </row>
    <row r="11134" spans="1:14" hidden="1" x14ac:dyDescent="0.3">
      <c r="A11134" s="4" t="s">
        <v>608</v>
      </c>
      <c r="B11134" s="4">
        <v>132</v>
      </c>
      <c r="C11134" s="4">
        <v>132</v>
      </c>
      <c r="D11134" s="4">
        <v>650</v>
      </c>
      <c r="E11134" s="4" t="s">
        <v>861</v>
      </c>
      <c r="F11134" s="4" t="s">
        <v>922</v>
      </c>
      <c r="G11134" s="4" t="s">
        <v>1586</v>
      </c>
      <c r="H11134" s="30">
        <v>416</v>
      </c>
      <c r="I11134" s="4"/>
      <c r="J11134" s="4" t="s">
        <v>936</v>
      </c>
      <c r="K11134" s="4"/>
      <c r="L11134" s="4">
        <v>3</v>
      </c>
      <c r="M11134" s="4" t="s">
        <v>1579</v>
      </c>
      <c r="N11134" s="4" t="s">
        <v>1849</v>
      </c>
    </row>
    <row r="11135" spans="1:14" hidden="1" x14ac:dyDescent="0.3">
      <c r="A11135" s="4" t="s">
        <v>608</v>
      </c>
      <c r="B11135" s="4">
        <v>132</v>
      </c>
      <c r="C11135" s="4">
        <v>132</v>
      </c>
      <c r="D11135" s="4">
        <v>650</v>
      </c>
      <c r="E11135" s="4" t="s">
        <v>861</v>
      </c>
      <c r="F11135" s="4" t="s">
        <v>922</v>
      </c>
      <c r="G11135" s="4" t="s">
        <v>967</v>
      </c>
      <c r="H11135" s="30">
        <v>0.12</v>
      </c>
      <c r="I11135" s="4">
        <v>0</v>
      </c>
      <c r="J11135" s="4" t="s">
        <v>856</v>
      </c>
      <c r="K11135" s="4" t="s">
        <v>881</v>
      </c>
      <c r="L11135" s="4">
        <v>3</v>
      </c>
      <c r="M11135" s="4" t="s">
        <v>1579</v>
      </c>
      <c r="N11135" s="4" t="s">
        <v>1849</v>
      </c>
    </row>
    <row r="11136" spans="1:14" hidden="1" x14ac:dyDescent="0.3">
      <c r="A11136" s="4" t="s">
        <v>608</v>
      </c>
      <c r="B11136" s="4">
        <v>132</v>
      </c>
      <c r="C11136" s="4">
        <v>132</v>
      </c>
      <c r="D11136" s="4">
        <v>650</v>
      </c>
      <c r="E11136" s="4" t="s">
        <v>861</v>
      </c>
      <c r="F11136" s="12" t="s">
        <v>922</v>
      </c>
      <c r="G11136" s="4" t="s">
        <v>1759</v>
      </c>
      <c r="H11136" s="30">
        <v>0.97</v>
      </c>
      <c r="I11136" s="4">
        <v>0.02</v>
      </c>
      <c r="J11136" s="4" t="s">
        <v>856</v>
      </c>
      <c r="K11136" s="4" t="s">
        <v>881</v>
      </c>
      <c r="L11136" s="4">
        <v>3</v>
      </c>
      <c r="M11136" s="4" t="s">
        <v>1579</v>
      </c>
      <c r="N11136" s="4" t="s">
        <v>1849</v>
      </c>
    </row>
    <row r="11137" spans="1:14" hidden="1" x14ac:dyDescent="0.3">
      <c r="A11137" s="4" t="s">
        <v>608</v>
      </c>
      <c r="B11137" s="4">
        <v>132</v>
      </c>
      <c r="C11137" s="4">
        <v>132</v>
      </c>
      <c r="D11137" s="4">
        <v>650</v>
      </c>
      <c r="E11137" s="4" t="s">
        <v>861</v>
      </c>
      <c r="F11137" s="4" t="s">
        <v>922</v>
      </c>
      <c r="G11137" s="4" t="s">
        <v>1662</v>
      </c>
      <c r="H11137" s="30">
        <v>1.03</v>
      </c>
      <c r="I11137" s="4"/>
      <c r="J11137" s="4" t="s">
        <v>1574</v>
      </c>
      <c r="K11137" s="4"/>
      <c r="L11137" s="4">
        <v>3</v>
      </c>
      <c r="M11137" s="4" t="s">
        <v>1575</v>
      </c>
      <c r="N11137" s="4" t="s">
        <v>1849</v>
      </c>
    </row>
    <row r="11138" spans="1:14" hidden="1" x14ac:dyDescent="0.3">
      <c r="A11138" s="4" t="s">
        <v>603</v>
      </c>
      <c r="B11138" s="4">
        <v>132</v>
      </c>
      <c r="C11138" s="4">
        <v>132</v>
      </c>
      <c r="D11138" s="4">
        <v>651</v>
      </c>
      <c r="E11138" s="4" t="s">
        <v>861</v>
      </c>
      <c r="F11138" s="4" t="s">
        <v>922</v>
      </c>
      <c r="G11138" s="4" t="s">
        <v>1119</v>
      </c>
      <c r="H11138" s="73">
        <v>7.2442057354048323E-2</v>
      </c>
      <c r="I11138" s="4"/>
      <c r="J11138" s="4" t="s">
        <v>856</v>
      </c>
      <c r="K11138" s="4"/>
      <c r="L11138" s="4">
        <v>3</v>
      </c>
      <c r="M11138" s="4" t="s">
        <v>1770</v>
      </c>
      <c r="N11138" s="4" t="s">
        <v>1849</v>
      </c>
    </row>
    <row r="11139" spans="1:14" hidden="1" x14ac:dyDescent="0.3">
      <c r="A11139" s="4" t="s">
        <v>608</v>
      </c>
      <c r="B11139" s="4">
        <v>132</v>
      </c>
      <c r="C11139" s="4">
        <v>132</v>
      </c>
      <c r="D11139" s="4">
        <v>651</v>
      </c>
      <c r="E11139" s="4" t="s">
        <v>861</v>
      </c>
      <c r="F11139" s="4" t="s">
        <v>922</v>
      </c>
      <c r="G11139" s="4" t="s">
        <v>1573</v>
      </c>
      <c r="H11139" s="30">
        <v>115.03</v>
      </c>
      <c r="I11139" s="4"/>
      <c r="J11139" s="4" t="s">
        <v>1574</v>
      </c>
      <c r="K11139" s="4"/>
      <c r="L11139" s="4">
        <v>3</v>
      </c>
      <c r="M11139" s="4" t="s">
        <v>1575</v>
      </c>
      <c r="N11139" s="4" t="s">
        <v>1849</v>
      </c>
    </row>
    <row r="11140" spans="1:14" hidden="1" x14ac:dyDescent="0.3">
      <c r="A11140" s="4" t="s">
        <v>608</v>
      </c>
      <c r="B11140" s="4">
        <v>132</v>
      </c>
      <c r="C11140" s="4">
        <v>132</v>
      </c>
      <c r="D11140" s="4">
        <v>651</v>
      </c>
      <c r="E11140" s="4" t="s">
        <v>861</v>
      </c>
      <c r="F11140" s="4" t="s">
        <v>922</v>
      </c>
      <c r="G11140" s="4" t="s">
        <v>1577</v>
      </c>
      <c r="H11140" s="52">
        <v>1.17</v>
      </c>
      <c r="I11140" s="4"/>
      <c r="J11140" s="4" t="s">
        <v>1578</v>
      </c>
      <c r="K11140" s="4"/>
      <c r="L11140" s="4">
        <v>3</v>
      </c>
      <c r="M11140" s="4" t="s">
        <v>1579</v>
      </c>
      <c r="N11140" s="4" t="s">
        <v>1849</v>
      </c>
    </row>
    <row r="11141" spans="1:14" hidden="1" x14ac:dyDescent="0.3">
      <c r="A11141" s="4" t="s">
        <v>608</v>
      </c>
      <c r="B11141" s="4">
        <v>132</v>
      </c>
      <c r="C11141" s="4">
        <v>132</v>
      </c>
      <c r="D11141" s="4">
        <v>651</v>
      </c>
      <c r="E11141" s="4" t="s">
        <v>861</v>
      </c>
      <c r="F11141" s="4" t="s">
        <v>922</v>
      </c>
      <c r="G11141" s="4" t="s">
        <v>1580</v>
      </c>
      <c r="H11141" s="52">
        <v>0.14000000000000001</v>
      </c>
      <c r="I11141" s="4"/>
      <c r="J11141" s="4" t="s">
        <v>1581</v>
      </c>
      <c r="K11141" s="4"/>
      <c r="L11141" s="4">
        <v>3</v>
      </c>
      <c r="M11141" s="4" t="s">
        <v>1575</v>
      </c>
      <c r="N11141" s="4" t="s">
        <v>1849</v>
      </c>
    </row>
    <row r="11142" spans="1:14" hidden="1" x14ac:dyDescent="0.3">
      <c r="A11142" s="4" t="s">
        <v>608</v>
      </c>
      <c r="B11142" s="4">
        <v>132</v>
      </c>
      <c r="C11142" s="4">
        <v>132</v>
      </c>
      <c r="D11142" s="4">
        <v>651</v>
      </c>
      <c r="E11142" s="4" t="s">
        <v>861</v>
      </c>
      <c r="F11142" s="4" t="s">
        <v>922</v>
      </c>
      <c r="G11142" s="4" t="s">
        <v>1493</v>
      </c>
      <c r="H11142" s="30">
        <v>1.62</v>
      </c>
      <c r="I11142" s="4">
        <v>0.43</v>
      </c>
      <c r="J11142" s="4" t="s">
        <v>1105</v>
      </c>
      <c r="K11142" s="4" t="s">
        <v>998</v>
      </c>
      <c r="L11142" s="4">
        <v>3</v>
      </c>
      <c r="M11142" s="4" t="s">
        <v>1090</v>
      </c>
      <c r="N11142" s="4" t="s">
        <v>1849</v>
      </c>
    </row>
    <row r="11143" spans="1:14" hidden="1" x14ac:dyDescent="0.3">
      <c r="A11143" s="4" t="s">
        <v>608</v>
      </c>
      <c r="B11143" s="4">
        <v>132</v>
      </c>
      <c r="C11143" s="4">
        <v>132</v>
      </c>
      <c r="D11143" s="4">
        <v>651</v>
      </c>
      <c r="E11143" s="4" t="s">
        <v>861</v>
      </c>
      <c r="F11143" s="4" t="s">
        <v>922</v>
      </c>
      <c r="G11143" s="4" t="s">
        <v>1775</v>
      </c>
      <c r="H11143" s="30">
        <v>7.3724565025066356E-3</v>
      </c>
      <c r="I11143" s="4"/>
      <c r="J11143" s="4" t="s">
        <v>1773</v>
      </c>
      <c r="K11143" s="4"/>
      <c r="L11143" s="4">
        <v>3</v>
      </c>
      <c r="M11143" s="4" t="s">
        <v>1774</v>
      </c>
      <c r="N11143" s="4" t="s">
        <v>1849</v>
      </c>
    </row>
    <row r="11144" spans="1:14" hidden="1" x14ac:dyDescent="0.3">
      <c r="A11144" s="4" t="s">
        <v>608</v>
      </c>
      <c r="B11144" s="4">
        <v>132</v>
      </c>
      <c r="C11144" s="4">
        <v>132</v>
      </c>
      <c r="D11144" s="4">
        <v>651</v>
      </c>
      <c r="E11144" s="4" t="s">
        <v>861</v>
      </c>
      <c r="F11144" s="4" t="s">
        <v>922</v>
      </c>
      <c r="G11144" s="4" t="s">
        <v>1129</v>
      </c>
      <c r="H11144" s="30">
        <v>1.5322808652336928</v>
      </c>
      <c r="I11144" s="9">
        <v>0.61291234609347711</v>
      </c>
      <c r="J11144" s="4" t="s">
        <v>1494</v>
      </c>
      <c r="K11144" s="4" t="s">
        <v>998</v>
      </c>
      <c r="L11144" s="4">
        <v>3</v>
      </c>
      <c r="M11144" s="4" t="s">
        <v>1090</v>
      </c>
      <c r="N11144" s="4" t="s">
        <v>1849</v>
      </c>
    </row>
    <row r="11145" spans="1:14" hidden="1" x14ac:dyDescent="0.3">
      <c r="A11145" s="4" t="s">
        <v>608</v>
      </c>
      <c r="B11145" s="4">
        <v>132</v>
      </c>
      <c r="C11145" s="4">
        <v>132</v>
      </c>
      <c r="D11145" s="4">
        <v>651</v>
      </c>
      <c r="E11145" s="4" t="s">
        <v>861</v>
      </c>
      <c r="F11145" s="4" t="s">
        <v>922</v>
      </c>
      <c r="G11145" s="4" t="s">
        <v>853</v>
      </c>
      <c r="H11145" s="30">
        <v>4.88</v>
      </c>
      <c r="I11145" s="4">
        <v>0.97</v>
      </c>
      <c r="J11145" s="4" t="s">
        <v>1316</v>
      </c>
      <c r="K11145" s="4" t="s">
        <v>998</v>
      </c>
      <c r="L11145" s="4">
        <v>3</v>
      </c>
      <c r="M11145" s="4" t="s">
        <v>1579</v>
      </c>
      <c r="N11145" s="4" t="s">
        <v>1849</v>
      </c>
    </row>
    <row r="11146" spans="1:14" hidden="1" x14ac:dyDescent="0.3">
      <c r="A11146" s="4" t="s">
        <v>608</v>
      </c>
      <c r="B11146" s="4">
        <v>132</v>
      </c>
      <c r="C11146" s="4">
        <v>132</v>
      </c>
      <c r="D11146" s="4">
        <v>651</v>
      </c>
      <c r="E11146" s="4" t="s">
        <v>861</v>
      </c>
      <c r="F11146" s="4" t="s">
        <v>922</v>
      </c>
      <c r="G11146" s="4" t="s">
        <v>1127</v>
      </c>
      <c r="H11146" s="30">
        <v>6.3895385379216602E-2</v>
      </c>
      <c r="I11146" s="4">
        <v>4.7921539034412451E-2</v>
      </c>
      <c r="J11146" s="4" t="s">
        <v>1494</v>
      </c>
      <c r="K11146" s="4" t="s">
        <v>998</v>
      </c>
      <c r="L11146" s="4">
        <v>3</v>
      </c>
      <c r="M11146" s="4" t="s">
        <v>1582</v>
      </c>
      <c r="N11146" s="4" t="s">
        <v>1849</v>
      </c>
    </row>
    <row r="11147" spans="1:14" hidden="1" x14ac:dyDescent="0.3">
      <c r="A11147" s="4" t="s">
        <v>603</v>
      </c>
      <c r="B11147" s="4">
        <v>132</v>
      </c>
      <c r="C11147" s="4">
        <v>132</v>
      </c>
      <c r="D11147" s="4">
        <v>651</v>
      </c>
      <c r="E11147" s="4" t="s">
        <v>861</v>
      </c>
      <c r="F11147" s="4" t="s">
        <v>922</v>
      </c>
      <c r="G11147" s="4" t="s">
        <v>1491</v>
      </c>
      <c r="H11147" s="30">
        <v>10.49</v>
      </c>
      <c r="I11147" s="4"/>
      <c r="J11147" s="4" t="s">
        <v>1773</v>
      </c>
      <c r="K11147" s="4"/>
      <c r="L11147" s="4">
        <v>3</v>
      </c>
      <c r="M11147" s="4" t="s">
        <v>1774</v>
      </c>
      <c r="N11147" s="4" t="s">
        <v>1849</v>
      </c>
    </row>
    <row r="11148" spans="1:14" hidden="1" x14ac:dyDescent="0.3">
      <c r="A11148" s="4" t="s">
        <v>608</v>
      </c>
      <c r="B11148" s="4">
        <v>132</v>
      </c>
      <c r="C11148" s="4">
        <v>132</v>
      </c>
      <c r="D11148" s="4">
        <v>651</v>
      </c>
      <c r="E11148" s="4" t="s">
        <v>861</v>
      </c>
      <c r="F11148" s="4" t="s">
        <v>922</v>
      </c>
      <c r="G11148" s="4" t="s">
        <v>1557</v>
      </c>
      <c r="H11148" s="30">
        <v>7.03</v>
      </c>
      <c r="I11148" s="4">
        <v>1.4</v>
      </c>
      <c r="J11148" s="4" t="s">
        <v>1316</v>
      </c>
      <c r="K11148" s="4" t="s">
        <v>881</v>
      </c>
      <c r="L11148" s="4">
        <v>3</v>
      </c>
      <c r="M11148" s="4" t="s">
        <v>1579</v>
      </c>
      <c r="N11148" s="4" t="s">
        <v>1849</v>
      </c>
    </row>
    <row r="11149" spans="1:14" hidden="1" x14ac:dyDescent="0.3">
      <c r="A11149" s="4" t="s">
        <v>603</v>
      </c>
      <c r="B11149" s="4">
        <v>132</v>
      </c>
      <c r="C11149" s="4">
        <v>132</v>
      </c>
      <c r="D11149" s="4">
        <v>651</v>
      </c>
      <c r="E11149" s="4" t="s">
        <v>861</v>
      </c>
      <c r="F11149" s="4" t="s">
        <v>922</v>
      </c>
      <c r="G11149" s="4" t="s">
        <v>1131</v>
      </c>
      <c r="H11149" s="30">
        <v>13.78</v>
      </c>
      <c r="I11149" s="4">
        <v>1.2569009507514901</v>
      </c>
      <c r="J11149" s="4" t="s">
        <v>1316</v>
      </c>
      <c r="K11149" s="4" t="s">
        <v>881</v>
      </c>
      <c r="L11149" s="4">
        <v>3</v>
      </c>
      <c r="M11149" s="4" t="s">
        <v>1579</v>
      </c>
      <c r="N11149" s="4" t="s">
        <v>1849</v>
      </c>
    </row>
    <row r="11150" spans="1:14" hidden="1" x14ac:dyDescent="0.3">
      <c r="A11150" s="4" t="s">
        <v>603</v>
      </c>
      <c r="B11150" s="4">
        <v>132</v>
      </c>
      <c r="C11150" s="4">
        <v>132</v>
      </c>
      <c r="D11150" s="4">
        <v>651</v>
      </c>
      <c r="E11150" s="4" t="s">
        <v>861</v>
      </c>
      <c r="F11150" s="4" t="s">
        <v>922</v>
      </c>
      <c r="G11150" s="4" t="s">
        <v>2236</v>
      </c>
      <c r="H11150" s="30">
        <v>0.1890359168241966</v>
      </c>
      <c r="I11150" s="4"/>
      <c r="J11150" s="4" t="s">
        <v>1773</v>
      </c>
      <c r="K11150" s="4"/>
      <c r="L11150" s="4">
        <v>3</v>
      </c>
      <c r="M11150" s="4" t="s">
        <v>1774</v>
      </c>
      <c r="N11150" s="4" t="s">
        <v>1849</v>
      </c>
    </row>
    <row r="11151" spans="1:14" hidden="1" x14ac:dyDescent="0.3">
      <c r="A11151" s="4" t="s">
        <v>608</v>
      </c>
      <c r="B11151" s="4">
        <v>132</v>
      </c>
      <c r="C11151" s="4">
        <v>132</v>
      </c>
      <c r="D11151" s="4">
        <v>651</v>
      </c>
      <c r="E11151" s="4" t="s">
        <v>861</v>
      </c>
      <c r="F11151" s="4" t="s">
        <v>922</v>
      </c>
      <c r="G11151" s="4" t="s">
        <v>1124</v>
      </c>
      <c r="H11151" s="30">
        <v>1.950722971825616</v>
      </c>
      <c r="I11151" s="89">
        <v>0.95585425619455189</v>
      </c>
      <c r="J11151" s="4" t="s">
        <v>1494</v>
      </c>
      <c r="K11151" s="4" t="s">
        <v>881</v>
      </c>
      <c r="L11151" s="4">
        <v>3</v>
      </c>
      <c r="M11151" s="4" t="s">
        <v>1090</v>
      </c>
      <c r="N11151" s="4" t="s">
        <v>1849</v>
      </c>
    </row>
    <row r="11152" spans="1:14" hidden="1" x14ac:dyDescent="0.3">
      <c r="A11152" s="4" t="s">
        <v>608</v>
      </c>
      <c r="B11152" s="4">
        <v>132</v>
      </c>
      <c r="C11152" s="4">
        <v>132</v>
      </c>
      <c r="D11152" s="4">
        <v>651</v>
      </c>
      <c r="E11152" s="4" t="s">
        <v>861</v>
      </c>
      <c r="F11152" s="4" t="s">
        <v>922</v>
      </c>
      <c r="G11152" s="4" t="s">
        <v>1586</v>
      </c>
      <c r="H11152" s="30">
        <v>359</v>
      </c>
      <c r="I11152" s="4"/>
      <c r="J11152" s="4" t="s">
        <v>936</v>
      </c>
      <c r="K11152" s="4"/>
      <c r="L11152" s="4">
        <v>3</v>
      </c>
      <c r="M11152" s="4" t="s">
        <v>1579</v>
      </c>
      <c r="N11152" s="4" t="s">
        <v>1849</v>
      </c>
    </row>
    <row r="11153" spans="1:14" hidden="1" x14ac:dyDescent="0.3">
      <c r="A11153" s="4" t="s">
        <v>608</v>
      </c>
      <c r="B11153" s="4">
        <v>132</v>
      </c>
      <c r="C11153" s="4">
        <v>132</v>
      </c>
      <c r="D11153" s="4">
        <v>651</v>
      </c>
      <c r="E11153" s="4" t="s">
        <v>861</v>
      </c>
      <c r="F11153" s="4" t="s">
        <v>922</v>
      </c>
      <c r="G11153" s="4" t="s">
        <v>967</v>
      </c>
      <c r="H11153" s="30">
        <v>0.12</v>
      </c>
      <c r="I11153" s="4">
        <v>0.01</v>
      </c>
      <c r="J11153" s="4" t="s">
        <v>856</v>
      </c>
      <c r="K11153" s="4" t="s">
        <v>881</v>
      </c>
      <c r="L11153" s="4">
        <v>3</v>
      </c>
      <c r="M11153" s="4" t="s">
        <v>1579</v>
      </c>
      <c r="N11153" s="4" t="s">
        <v>1849</v>
      </c>
    </row>
    <row r="11154" spans="1:14" hidden="1" x14ac:dyDescent="0.3">
      <c r="A11154" s="4" t="s">
        <v>608</v>
      </c>
      <c r="B11154" s="4">
        <v>132</v>
      </c>
      <c r="C11154" s="4">
        <v>132</v>
      </c>
      <c r="D11154" s="4">
        <v>651</v>
      </c>
      <c r="E11154" s="4" t="s">
        <v>861</v>
      </c>
      <c r="F11154" s="12" t="s">
        <v>922</v>
      </c>
      <c r="G11154" s="4" t="s">
        <v>1759</v>
      </c>
      <c r="H11154" s="30">
        <v>0.94</v>
      </c>
      <c r="I11154" s="4">
        <v>7.0000000000000007E-2</v>
      </c>
      <c r="J11154" s="4" t="s">
        <v>856</v>
      </c>
      <c r="K11154" s="4" t="s">
        <v>881</v>
      </c>
      <c r="L11154" s="4">
        <v>3</v>
      </c>
      <c r="M11154" s="4" t="s">
        <v>1579</v>
      </c>
      <c r="N11154" s="4" t="s">
        <v>1849</v>
      </c>
    </row>
    <row r="11155" spans="1:14" hidden="1" x14ac:dyDescent="0.3">
      <c r="A11155" s="4" t="s">
        <v>608</v>
      </c>
      <c r="B11155" s="4">
        <v>132</v>
      </c>
      <c r="C11155" s="4">
        <v>132</v>
      </c>
      <c r="D11155" s="4">
        <v>651</v>
      </c>
      <c r="E11155" s="4" t="s">
        <v>861</v>
      </c>
      <c r="F11155" s="4" t="s">
        <v>922</v>
      </c>
      <c r="G11155" s="4" t="s">
        <v>1662</v>
      </c>
      <c r="H11155" s="30">
        <v>2.89</v>
      </c>
      <c r="I11155" s="4"/>
      <c r="J11155" s="4" t="s">
        <v>1574</v>
      </c>
      <c r="K11155" s="4"/>
      <c r="L11155" s="4">
        <v>3</v>
      </c>
      <c r="M11155" s="4" t="s">
        <v>1575</v>
      </c>
      <c r="N11155" s="4" t="s">
        <v>1849</v>
      </c>
    </row>
    <row r="11156" spans="1:14" hidden="1" x14ac:dyDescent="0.3">
      <c r="A11156" s="4" t="s">
        <v>603</v>
      </c>
      <c r="B11156" s="4">
        <v>132</v>
      </c>
      <c r="C11156" s="4">
        <v>132</v>
      </c>
      <c r="D11156" s="4">
        <v>652</v>
      </c>
      <c r="E11156" s="4" t="s">
        <v>861</v>
      </c>
      <c r="F11156" s="4" t="s">
        <v>922</v>
      </c>
      <c r="G11156" s="4" t="s">
        <v>1119</v>
      </c>
      <c r="H11156" s="73">
        <v>7.6727279473369228E-2</v>
      </c>
      <c r="I11156" s="4"/>
      <c r="J11156" s="4" t="s">
        <v>856</v>
      </c>
      <c r="K11156" s="4"/>
      <c r="L11156" s="4">
        <v>3</v>
      </c>
      <c r="M11156" s="4" t="s">
        <v>1770</v>
      </c>
      <c r="N11156" s="4" t="s">
        <v>1849</v>
      </c>
    </row>
    <row r="11157" spans="1:14" hidden="1" x14ac:dyDescent="0.3">
      <c r="A11157" s="4" t="s">
        <v>608</v>
      </c>
      <c r="B11157" s="4">
        <v>132</v>
      </c>
      <c r="C11157" s="4">
        <v>132</v>
      </c>
      <c r="D11157" s="4">
        <v>652</v>
      </c>
      <c r="E11157" s="4" t="s">
        <v>861</v>
      </c>
      <c r="F11157" s="4" t="s">
        <v>922</v>
      </c>
      <c r="G11157" s="4" t="s">
        <v>1573</v>
      </c>
      <c r="H11157" s="30">
        <v>83.94</v>
      </c>
      <c r="I11157" s="4"/>
      <c r="J11157" s="4" t="s">
        <v>1574</v>
      </c>
      <c r="K11157" s="4"/>
      <c r="L11157" s="4">
        <v>3</v>
      </c>
      <c r="M11157" s="4" t="s">
        <v>1575</v>
      </c>
      <c r="N11157" s="4" t="s">
        <v>1849</v>
      </c>
    </row>
    <row r="11158" spans="1:14" hidden="1" x14ac:dyDescent="0.3">
      <c r="A11158" s="4" t="s">
        <v>608</v>
      </c>
      <c r="B11158" s="4">
        <v>132</v>
      </c>
      <c r="C11158" s="4">
        <v>132</v>
      </c>
      <c r="D11158" s="4">
        <v>652</v>
      </c>
      <c r="E11158" s="4" t="s">
        <v>861</v>
      </c>
      <c r="F11158" s="4" t="s">
        <v>922</v>
      </c>
      <c r="G11158" s="4" t="s">
        <v>1577</v>
      </c>
      <c r="H11158" s="52">
        <v>4.1100000000000003</v>
      </c>
      <c r="I11158" s="4"/>
      <c r="J11158" s="4" t="s">
        <v>1578</v>
      </c>
      <c r="K11158" s="4"/>
      <c r="L11158" s="4">
        <v>3</v>
      </c>
      <c r="M11158" s="4" t="s">
        <v>1575</v>
      </c>
      <c r="N11158" s="4" t="s">
        <v>1849</v>
      </c>
    </row>
    <row r="11159" spans="1:14" hidden="1" x14ac:dyDescent="0.3">
      <c r="A11159" s="4" t="s">
        <v>608</v>
      </c>
      <c r="B11159" s="4">
        <v>132</v>
      </c>
      <c r="C11159" s="4">
        <v>132</v>
      </c>
      <c r="D11159" s="4">
        <v>652</v>
      </c>
      <c r="E11159" s="4" t="s">
        <v>861</v>
      </c>
      <c r="F11159" s="4" t="s">
        <v>922</v>
      </c>
      <c r="G11159" s="4" t="s">
        <v>1580</v>
      </c>
      <c r="H11159" s="52">
        <v>0.39</v>
      </c>
      <c r="I11159" s="4"/>
      <c r="J11159" s="4" t="s">
        <v>1581</v>
      </c>
      <c r="K11159" s="4"/>
      <c r="L11159" s="4">
        <v>3</v>
      </c>
      <c r="M11159" s="4" t="s">
        <v>1575</v>
      </c>
      <c r="N11159" s="4" t="s">
        <v>1849</v>
      </c>
    </row>
    <row r="11160" spans="1:14" hidden="1" x14ac:dyDescent="0.3">
      <c r="A11160" s="4" t="s">
        <v>608</v>
      </c>
      <c r="B11160" s="4">
        <v>132</v>
      </c>
      <c r="C11160" s="4">
        <v>132</v>
      </c>
      <c r="D11160" s="4">
        <v>652</v>
      </c>
      <c r="E11160" s="4" t="s">
        <v>861</v>
      </c>
      <c r="F11160" s="4" t="s">
        <v>922</v>
      </c>
      <c r="G11160" s="4" t="s">
        <v>1493</v>
      </c>
      <c r="H11160" s="30">
        <v>2.34</v>
      </c>
      <c r="I11160" s="4">
        <v>0.63</v>
      </c>
      <c r="J11160" s="4" t="s">
        <v>1105</v>
      </c>
      <c r="K11160" s="4" t="s">
        <v>998</v>
      </c>
      <c r="L11160" s="4">
        <v>3</v>
      </c>
      <c r="M11160" s="4" t="s">
        <v>1090</v>
      </c>
      <c r="N11160" s="4" t="s">
        <v>1849</v>
      </c>
    </row>
    <row r="11161" spans="1:14" hidden="1" x14ac:dyDescent="0.3">
      <c r="A11161" s="4" t="s">
        <v>608</v>
      </c>
      <c r="B11161" s="4">
        <v>132</v>
      </c>
      <c r="C11161" s="4">
        <v>132</v>
      </c>
      <c r="D11161" s="4">
        <v>652</v>
      </c>
      <c r="E11161" s="4" t="s">
        <v>861</v>
      </c>
      <c r="F11161" s="4" t="s">
        <v>922</v>
      </c>
      <c r="G11161" s="4" t="s">
        <v>2233</v>
      </c>
      <c r="H11161" s="30">
        <v>0.66</v>
      </c>
      <c r="I11161" s="4">
        <v>0.13</v>
      </c>
      <c r="J11161" s="4" t="s">
        <v>1583</v>
      </c>
      <c r="K11161" s="4" t="s">
        <v>881</v>
      </c>
      <c r="L11161" s="4">
        <v>3</v>
      </c>
      <c r="M11161" s="4" t="s">
        <v>1575</v>
      </c>
      <c r="N11161" s="4" t="s">
        <v>1849</v>
      </c>
    </row>
    <row r="11162" spans="1:14" hidden="1" x14ac:dyDescent="0.3">
      <c r="A11162" s="4" t="s">
        <v>608</v>
      </c>
      <c r="B11162" s="4">
        <v>132</v>
      </c>
      <c r="C11162" s="4">
        <v>132</v>
      </c>
      <c r="D11162" s="4">
        <v>652</v>
      </c>
      <c r="E11162" s="4" t="s">
        <v>861</v>
      </c>
      <c r="F11162" s="4" t="s">
        <v>922</v>
      </c>
      <c r="G11162" s="4" t="s">
        <v>1775</v>
      </c>
      <c r="H11162" s="30">
        <v>4.2351346772827375E-3</v>
      </c>
      <c r="I11162" s="4"/>
      <c r="J11162" s="4" t="s">
        <v>1773</v>
      </c>
      <c r="K11162" s="4"/>
      <c r="L11162" s="4">
        <v>3</v>
      </c>
      <c r="M11162" s="4" t="s">
        <v>1774</v>
      </c>
      <c r="N11162" s="4" t="s">
        <v>1849</v>
      </c>
    </row>
    <row r="11163" spans="1:14" hidden="1" x14ac:dyDescent="0.3">
      <c r="A11163" s="4" t="s">
        <v>608</v>
      </c>
      <c r="B11163" s="4">
        <v>132</v>
      </c>
      <c r="C11163" s="4">
        <v>132</v>
      </c>
      <c r="D11163" s="4">
        <v>652</v>
      </c>
      <c r="E11163" s="4" t="s">
        <v>861</v>
      </c>
      <c r="F11163" s="4" t="s">
        <v>922</v>
      </c>
      <c r="G11163" s="4" t="s">
        <v>1129</v>
      </c>
      <c r="H11163" s="30">
        <v>2.2205028080967164</v>
      </c>
      <c r="I11163" s="9">
        <v>0.88820112323868661</v>
      </c>
      <c r="J11163" s="4" t="s">
        <v>1494</v>
      </c>
      <c r="K11163" s="4" t="s">
        <v>998</v>
      </c>
      <c r="L11163" s="4">
        <v>3</v>
      </c>
      <c r="M11163" s="4" t="s">
        <v>1090</v>
      </c>
      <c r="N11163" s="4" t="s">
        <v>1849</v>
      </c>
    </row>
    <row r="11164" spans="1:14" hidden="1" x14ac:dyDescent="0.3">
      <c r="A11164" s="4" t="s">
        <v>608</v>
      </c>
      <c r="B11164" s="4">
        <v>132</v>
      </c>
      <c r="C11164" s="4">
        <v>132</v>
      </c>
      <c r="D11164" s="4">
        <v>652</v>
      </c>
      <c r="E11164" s="4" t="s">
        <v>861</v>
      </c>
      <c r="F11164" s="4" t="s">
        <v>922</v>
      </c>
      <c r="G11164" s="4" t="s">
        <v>853</v>
      </c>
      <c r="H11164" s="30">
        <v>3.02</v>
      </c>
      <c r="I11164" s="4">
        <v>0.27</v>
      </c>
      <c r="J11164" s="4" t="s">
        <v>1316</v>
      </c>
      <c r="K11164" s="4" t="s">
        <v>998</v>
      </c>
      <c r="L11164" s="4">
        <v>3</v>
      </c>
      <c r="M11164" s="4" t="s">
        <v>1579</v>
      </c>
      <c r="N11164" s="4" t="s">
        <v>1849</v>
      </c>
    </row>
    <row r="11165" spans="1:14" hidden="1" x14ac:dyDescent="0.3">
      <c r="A11165" s="4" t="s">
        <v>608</v>
      </c>
      <c r="B11165" s="4">
        <v>132</v>
      </c>
      <c r="C11165" s="4">
        <v>132</v>
      </c>
      <c r="D11165" s="4">
        <v>652</v>
      </c>
      <c r="E11165" s="4" t="s">
        <v>861</v>
      </c>
      <c r="F11165" s="4" t="s">
        <v>922</v>
      </c>
      <c r="G11165" s="4" t="s">
        <v>1127</v>
      </c>
      <c r="H11165" s="30">
        <v>0.1471931215738396</v>
      </c>
      <c r="I11165" s="4">
        <v>0.1103948411803797</v>
      </c>
      <c r="J11165" s="4" t="s">
        <v>1494</v>
      </c>
      <c r="K11165" s="4" t="s">
        <v>998</v>
      </c>
      <c r="L11165" s="4">
        <v>3</v>
      </c>
      <c r="M11165" s="4" t="s">
        <v>1582</v>
      </c>
      <c r="N11165" s="4" t="s">
        <v>1849</v>
      </c>
    </row>
    <row r="11166" spans="1:14" hidden="1" x14ac:dyDescent="0.3">
      <c r="A11166" s="4" t="s">
        <v>603</v>
      </c>
      <c r="B11166" s="4">
        <v>132</v>
      </c>
      <c r="C11166" s="4">
        <v>132</v>
      </c>
      <c r="D11166" s="4">
        <v>652</v>
      </c>
      <c r="E11166" s="4" t="s">
        <v>861</v>
      </c>
      <c r="F11166" s="4" t="s">
        <v>922</v>
      </c>
      <c r="G11166" s="4" t="s">
        <v>1491</v>
      </c>
      <c r="H11166" s="30">
        <v>8.34</v>
      </c>
      <c r="I11166" s="4"/>
      <c r="J11166" s="4" t="s">
        <v>1773</v>
      </c>
      <c r="K11166" s="4"/>
      <c r="L11166" s="4">
        <v>3</v>
      </c>
      <c r="M11166" s="4" t="s">
        <v>1774</v>
      </c>
      <c r="N11166" s="4" t="s">
        <v>1849</v>
      </c>
    </row>
    <row r="11167" spans="1:14" hidden="1" x14ac:dyDescent="0.3">
      <c r="A11167" s="4" t="s">
        <v>608</v>
      </c>
      <c r="B11167" s="4">
        <v>132</v>
      </c>
      <c r="C11167" s="4">
        <v>132</v>
      </c>
      <c r="D11167" s="4">
        <v>652</v>
      </c>
      <c r="E11167" s="4" t="s">
        <v>861</v>
      </c>
      <c r="F11167" s="4" t="s">
        <v>922</v>
      </c>
      <c r="G11167" s="4" t="s">
        <v>1557</v>
      </c>
      <c r="H11167" s="30">
        <v>6.67</v>
      </c>
      <c r="I11167" s="4">
        <v>0.49</v>
      </c>
      <c r="J11167" s="4" t="s">
        <v>1316</v>
      </c>
      <c r="K11167" s="4" t="s">
        <v>881</v>
      </c>
      <c r="L11167" s="4">
        <v>3</v>
      </c>
      <c r="M11167" s="4" t="s">
        <v>1579</v>
      </c>
      <c r="N11167" s="4" t="s">
        <v>1849</v>
      </c>
    </row>
    <row r="11168" spans="1:14" hidden="1" x14ac:dyDescent="0.3">
      <c r="A11168" s="4" t="s">
        <v>603</v>
      </c>
      <c r="B11168" s="4">
        <v>132</v>
      </c>
      <c r="C11168" s="4">
        <v>132</v>
      </c>
      <c r="D11168" s="4">
        <v>652</v>
      </c>
      <c r="E11168" s="4" t="s">
        <v>861</v>
      </c>
      <c r="F11168" s="4" t="s">
        <v>922</v>
      </c>
      <c r="G11168" s="4" t="s">
        <v>1131</v>
      </c>
      <c r="H11168" s="30">
        <v>10.709999999999999</v>
      </c>
      <c r="I11168" s="4">
        <v>0.74458041875945136</v>
      </c>
      <c r="J11168" s="4" t="s">
        <v>1316</v>
      </c>
      <c r="K11168" s="4" t="s">
        <v>881</v>
      </c>
      <c r="L11168" s="4">
        <v>3</v>
      </c>
      <c r="M11168" s="4" t="s">
        <v>1579</v>
      </c>
      <c r="N11168" s="4" t="s">
        <v>1849</v>
      </c>
    </row>
    <row r="11169" spans="1:14" hidden="1" x14ac:dyDescent="0.3">
      <c r="A11169" s="4" t="s">
        <v>603</v>
      </c>
      <c r="B11169" s="4">
        <v>132</v>
      </c>
      <c r="C11169" s="4">
        <v>132</v>
      </c>
      <c r="D11169" s="4">
        <v>652</v>
      </c>
      <c r="E11169" s="4" t="s">
        <v>861</v>
      </c>
      <c r="F11169" s="4" t="s">
        <v>922</v>
      </c>
      <c r="G11169" s="4" t="s">
        <v>2236</v>
      </c>
      <c r="H11169" s="30">
        <v>9.7181729834791064E-2</v>
      </c>
      <c r="I11169" s="4"/>
      <c r="J11169" s="4" t="s">
        <v>1773</v>
      </c>
      <c r="K11169" s="4"/>
      <c r="L11169" s="4">
        <v>3</v>
      </c>
      <c r="M11169" s="4" t="s">
        <v>1774</v>
      </c>
      <c r="N11169" s="4" t="s">
        <v>1849</v>
      </c>
    </row>
    <row r="11170" spans="1:14" hidden="1" x14ac:dyDescent="0.3">
      <c r="A11170" s="4" t="s">
        <v>608</v>
      </c>
      <c r="B11170" s="4">
        <v>132</v>
      </c>
      <c r="C11170" s="4">
        <v>132</v>
      </c>
      <c r="D11170" s="4">
        <v>652</v>
      </c>
      <c r="E11170" s="4" t="s">
        <v>861</v>
      </c>
      <c r="F11170" s="4" t="s">
        <v>922</v>
      </c>
      <c r="G11170" s="4" t="s">
        <v>1124</v>
      </c>
      <c r="H11170" s="30">
        <v>2.7370729130657643</v>
      </c>
      <c r="I11170" s="89">
        <v>1.3411657274022244</v>
      </c>
      <c r="J11170" s="4" t="s">
        <v>1494</v>
      </c>
      <c r="K11170" s="4" t="s">
        <v>881</v>
      </c>
      <c r="L11170" s="4">
        <v>3</v>
      </c>
      <c r="M11170" s="4" t="s">
        <v>1090</v>
      </c>
      <c r="N11170" s="4" t="s">
        <v>1849</v>
      </c>
    </row>
    <row r="11171" spans="1:14" hidden="1" x14ac:dyDescent="0.3">
      <c r="A11171" s="66" t="s">
        <v>608</v>
      </c>
      <c r="B11171" s="66">
        <v>132</v>
      </c>
      <c r="C11171" s="66">
        <v>132</v>
      </c>
      <c r="D11171" s="66">
        <v>652</v>
      </c>
      <c r="E11171" s="66" t="s">
        <v>1584</v>
      </c>
      <c r="F11171" s="66" t="s">
        <v>876</v>
      </c>
      <c r="G11171" s="66" t="s">
        <v>2232</v>
      </c>
      <c r="H11171" s="69">
        <v>0.79700000000000004</v>
      </c>
      <c r="I11171" s="66"/>
      <c r="J11171" s="66" t="s">
        <v>1585</v>
      </c>
      <c r="K11171" s="66"/>
      <c r="L11171" s="66">
        <v>2</v>
      </c>
      <c r="M11171" s="66" t="s">
        <v>1575</v>
      </c>
      <c r="N11171" s="66" t="s">
        <v>1576</v>
      </c>
    </row>
    <row r="11172" spans="1:14" hidden="1" x14ac:dyDescent="0.3">
      <c r="A11172" s="4" t="s">
        <v>608</v>
      </c>
      <c r="B11172" s="4">
        <v>132</v>
      </c>
      <c r="C11172" s="4">
        <v>132</v>
      </c>
      <c r="D11172" s="4">
        <v>652</v>
      </c>
      <c r="E11172" s="4" t="s">
        <v>861</v>
      </c>
      <c r="F11172" s="4" t="s">
        <v>922</v>
      </c>
      <c r="G11172" s="4" t="s">
        <v>1586</v>
      </c>
      <c r="H11172" s="30">
        <v>405</v>
      </c>
      <c r="I11172" s="4"/>
      <c r="J11172" s="4" t="s">
        <v>936</v>
      </c>
      <c r="K11172" s="4"/>
      <c r="L11172" s="4">
        <v>3</v>
      </c>
      <c r="M11172" s="4" t="s">
        <v>1579</v>
      </c>
      <c r="N11172" s="4" t="s">
        <v>1849</v>
      </c>
    </row>
    <row r="11173" spans="1:14" hidden="1" x14ac:dyDescent="0.3">
      <c r="A11173" s="4" t="s">
        <v>608</v>
      </c>
      <c r="B11173" s="4">
        <v>132</v>
      </c>
      <c r="C11173" s="4">
        <v>132</v>
      </c>
      <c r="D11173" s="4">
        <v>652</v>
      </c>
      <c r="E11173" s="4" t="s">
        <v>861</v>
      </c>
      <c r="F11173" s="4" t="s">
        <v>922</v>
      </c>
      <c r="G11173" s="4" t="s">
        <v>967</v>
      </c>
      <c r="H11173" s="30">
        <v>0.11</v>
      </c>
      <c r="I11173" s="4">
        <v>0</v>
      </c>
      <c r="J11173" s="4" t="s">
        <v>856</v>
      </c>
      <c r="K11173" s="4" t="s">
        <v>881</v>
      </c>
      <c r="L11173" s="4">
        <v>3</v>
      </c>
      <c r="M11173" s="4" t="s">
        <v>1579</v>
      </c>
      <c r="N11173" s="4" t="s">
        <v>1849</v>
      </c>
    </row>
    <row r="11174" spans="1:14" hidden="1" x14ac:dyDescent="0.3">
      <c r="A11174" s="4" t="s">
        <v>608</v>
      </c>
      <c r="B11174" s="4">
        <v>132</v>
      </c>
      <c r="C11174" s="4">
        <v>132</v>
      </c>
      <c r="D11174" s="4">
        <v>652</v>
      </c>
      <c r="E11174" s="4" t="s">
        <v>861</v>
      </c>
      <c r="F11174" s="12" t="s">
        <v>922</v>
      </c>
      <c r="G11174" s="4" t="s">
        <v>1759</v>
      </c>
      <c r="H11174" s="30">
        <v>1.01</v>
      </c>
      <c r="I11174" s="4">
        <v>0.04</v>
      </c>
      <c r="J11174" s="4" t="s">
        <v>856</v>
      </c>
      <c r="K11174" s="4" t="s">
        <v>881</v>
      </c>
      <c r="L11174" s="4">
        <v>3</v>
      </c>
      <c r="M11174" s="4" t="s">
        <v>1579</v>
      </c>
      <c r="N11174" s="4" t="s">
        <v>1849</v>
      </c>
    </row>
    <row r="11175" spans="1:14" hidden="1" x14ac:dyDescent="0.3">
      <c r="A11175" s="4" t="s">
        <v>608</v>
      </c>
      <c r="B11175" s="4">
        <v>132</v>
      </c>
      <c r="C11175" s="4">
        <v>132</v>
      </c>
      <c r="D11175" s="4">
        <v>652</v>
      </c>
      <c r="E11175" s="4" t="s">
        <v>861</v>
      </c>
      <c r="F11175" s="4" t="s">
        <v>922</v>
      </c>
      <c r="G11175" s="4" t="s">
        <v>1662</v>
      </c>
      <c r="H11175" s="30">
        <v>0.05</v>
      </c>
      <c r="I11175" s="4"/>
      <c r="J11175" s="4" t="s">
        <v>1574</v>
      </c>
      <c r="K11175" s="4"/>
      <c r="L11175" s="4">
        <v>3</v>
      </c>
      <c r="M11175" s="4" t="s">
        <v>1575</v>
      </c>
      <c r="N11175" s="4" t="s">
        <v>1849</v>
      </c>
    </row>
    <row r="11176" spans="1:14" hidden="1" x14ac:dyDescent="0.3">
      <c r="A11176" s="4" t="s">
        <v>603</v>
      </c>
      <c r="B11176" s="4">
        <v>132</v>
      </c>
      <c r="C11176" s="4">
        <v>132</v>
      </c>
      <c r="D11176" s="4">
        <v>653</v>
      </c>
      <c r="E11176" s="4" t="s">
        <v>861</v>
      </c>
      <c r="F11176" s="4" t="s">
        <v>922</v>
      </c>
      <c r="G11176" s="4" t="s">
        <v>1119</v>
      </c>
      <c r="H11176" s="73">
        <v>8.0184699901311287</v>
      </c>
      <c r="I11176" s="4"/>
      <c r="J11176" s="4" t="s">
        <v>856</v>
      </c>
      <c r="K11176" s="4"/>
      <c r="L11176" s="4">
        <v>3</v>
      </c>
      <c r="M11176" s="4" t="s">
        <v>1770</v>
      </c>
      <c r="N11176" s="4" t="s">
        <v>1849</v>
      </c>
    </row>
    <row r="11177" spans="1:14" hidden="1" x14ac:dyDescent="0.3">
      <c r="A11177" s="4" t="s">
        <v>608</v>
      </c>
      <c r="B11177" s="4">
        <v>132</v>
      </c>
      <c r="C11177" s="4">
        <v>132</v>
      </c>
      <c r="D11177" s="4">
        <v>653</v>
      </c>
      <c r="E11177" s="4" t="s">
        <v>861</v>
      </c>
      <c r="F11177" s="4" t="s">
        <v>922</v>
      </c>
      <c r="G11177" s="4" t="s">
        <v>1573</v>
      </c>
      <c r="H11177" s="30">
        <v>47.67</v>
      </c>
      <c r="I11177" s="4"/>
      <c r="J11177" s="4" t="s">
        <v>1574</v>
      </c>
      <c r="K11177" s="4"/>
      <c r="L11177" s="4">
        <v>3</v>
      </c>
      <c r="M11177" s="4" t="s">
        <v>1575</v>
      </c>
      <c r="N11177" s="4" t="s">
        <v>1849</v>
      </c>
    </row>
    <row r="11178" spans="1:14" hidden="1" x14ac:dyDescent="0.3">
      <c r="A11178" s="4" t="s">
        <v>608</v>
      </c>
      <c r="B11178" s="4">
        <v>132</v>
      </c>
      <c r="C11178" s="4">
        <v>132</v>
      </c>
      <c r="D11178" s="4">
        <v>653</v>
      </c>
      <c r="E11178" s="4" t="s">
        <v>861</v>
      </c>
      <c r="F11178" s="4" t="s">
        <v>922</v>
      </c>
      <c r="G11178" s="4" t="s">
        <v>1577</v>
      </c>
      <c r="H11178" s="52">
        <v>2.0299999999999998</v>
      </c>
      <c r="I11178" s="4"/>
      <c r="J11178" s="4" t="s">
        <v>1578</v>
      </c>
      <c r="K11178" s="4"/>
      <c r="L11178" s="4">
        <v>3</v>
      </c>
      <c r="M11178" s="4" t="s">
        <v>1575</v>
      </c>
      <c r="N11178" s="4" t="s">
        <v>1849</v>
      </c>
    </row>
    <row r="11179" spans="1:14" hidden="1" x14ac:dyDescent="0.3">
      <c r="A11179" s="4" t="s">
        <v>608</v>
      </c>
      <c r="B11179" s="4">
        <v>132</v>
      </c>
      <c r="C11179" s="4">
        <v>132</v>
      </c>
      <c r="D11179" s="4">
        <v>653</v>
      </c>
      <c r="E11179" s="4" t="s">
        <v>861</v>
      </c>
      <c r="F11179" s="4" t="s">
        <v>922</v>
      </c>
      <c r="G11179" s="4" t="s">
        <v>1580</v>
      </c>
      <c r="H11179" s="52">
        <v>9.9000000000000005E-2</v>
      </c>
      <c r="I11179" s="4"/>
      <c r="J11179" s="4" t="s">
        <v>1581</v>
      </c>
      <c r="K11179" s="4"/>
      <c r="L11179" s="4">
        <v>3</v>
      </c>
      <c r="M11179" s="4" t="s">
        <v>1575</v>
      </c>
      <c r="N11179" s="4" t="s">
        <v>1849</v>
      </c>
    </row>
    <row r="11180" spans="1:14" hidden="1" x14ac:dyDescent="0.3">
      <c r="A11180" s="4" t="s">
        <v>608</v>
      </c>
      <c r="B11180" s="4">
        <v>132</v>
      </c>
      <c r="C11180" s="4">
        <v>132</v>
      </c>
      <c r="D11180" s="4">
        <v>653</v>
      </c>
      <c r="E11180" s="4" t="s">
        <v>861</v>
      </c>
      <c r="F11180" s="4" t="s">
        <v>922</v>
      </c>
      <c r="G11180" s="4" t="s">
        <v>1493</v>
      </c>
      <c r="H11180" s="30">
        <v>0.99</v>
      </c>
      <c r="I11180" s="4">
        <v>0.26</v>
      </c>
      <c r="J11180" s="4" t="s">
        <v>1105</v>
      </c>
      <c r="K11180" s="4" t="s">
        <v>998</v>
      </c>
      <c r="L11180" s="4">
        <v>3</v>
      </c>
      <c r="M11180" s="4" t="s">
        <v>1090</v>
      </c>
      <c r="N11180" s="4" t="s">
        <v>1849</v>
      </c>
    </row>
    <row r="11181" spans="1:14" hidden="1" x14ac:dyDescent="0.3">
      <c r="A11181" s="4" t="s">
        <v>608</v>
      </c>
      <c r="B11181" s="4">
        <v>132</v>
      </c>
      <c r="C11181" s="4">
        <v>132</v>
      </c>
      <c r="D11181" s="4">
        <v>653</v>
      </c>
      <c r="E11181" s="4" t="s">
        <v>861</v>
      </c>
      <c r="F11181" s="4" t="s">
        <v>922</v>
      </c>
      <c r="G11181" s="4" t="s">
        <v>2233</v>
      </c>
      <c r="H11181" s="30">
        <v>0.33</v>
      </c>
      <c r="I11181" s="4">
        <v>0.08</v>
      </c>
      <c r="J11181" s="4" t="s">
        <v>1583</v>
      </c>
      <c r="K11181" s="4" t="s">
        <v>881</v>
      </c>
      <c r="L11181" s="4">
        <v>3</v>
      </c>
      <c r="M11181" s="4" t="s">
        <v>1575</v>
      </c>
      <c r="N11181" s="4" t="s">
        <v>1849</v>
      </c>
    </row>
    <row r="11182" spans="1:14" hidden="1" x14ac:dyDescent="0.3">
      <c r="A11182" s="4" t="s">
        <v>608</v>
      </c>
      <c r="B11182" s="4">
        <v>132</v>
      </c>
      <c r="C11182" s="4">
        <v>132</v>
      </c>
      <c r="D11182" s="4">
        <v>653</v>
      </c>
      <c r="E11182" s="4" t="s">
        <v>861</v>
      </c>
      <c r="F11182" s="4" t="s">
        <v>922</v>
      </c>
      <c r="G11182" s="4" t="s">
        <v>1775</v>
      </c>
      <c r="H11182" s="30">
        <v>1.9691667864576461E-4</v>
      </c>
      <c r="I11182" s="4"/>
      <c r="J11182" s="4" t="s">
        <v>1773</v>
      </c>
      <c r="K11182" s="4"/>
      <c r="L11182" s="4">
        <v>3</v>
      </c>
      <c r="M11182" s="4" t="s">
        <v>1774</v>
      </c>
      <c r="N11182" s="4" t="s">
        <v>1849</v>
      </c>
    </row>
    <row r="11183" spans="1:14" hidden="1" x14ac:dyDescent="0.3">
      <c r="A11183" s="4" t="s">
        <v>608</v>
      </c>
      <c r="B11183" s="4">
        <v>132</v>
      </c>
      <c r="C11183" s="4">
        <v>132</v>
      </c>
      <c r="D11183" s="4">
        <v>653</v>
      </c>
      <c r="E11183" s="4" t="s">
        <v>861</v>
      </c>
      <c r="F11183" s="4" t="s">
        <v>922</v>
      </c>
      <c r="G11183" s="4" t="s">
        <v>1129</v>
      </c>
      <c r="H11183" s="30">
        <v>1.196879110815197</v>
      </c>
      <c r="I11183" s="9">
        <v>0.47875164432607886</v>
      </c>
      <c r="J11183" s="4" t="s">
        <v>1494</v>
      </c>
      <c r="K11183" s="4" t="s">
        <v>998</v>
      </c>
      <c r="L11183" s="4">
        <v>3</v>
      </c>
      <c r="M11183" s="4" t="s">
        <v>1090</v>
      </c>
      <c r="N11183" s="4" t="s">
        <v>1849</v>
      </c>
    </row>
    <row r="11184" spans="1:14" hidden="1" x14ac:dyDescent="0.3">
      <c r="A11184" s="4" t="s">
        <v>608</v>
      </c>
      <c r="B11184" s="4">
        <v>132</v>
      </c>
      <c r="C11184" s="4">
        <v>132</v>
      </c>
      <c r="D11184" s="4">
        <v>653</v>
      </c>
      <c r="E11184" s="4" t="s">
        <v>861</v>
      </c>
      <c r="F11184" s="4" t="s">
        <v>922</v>
      </c>
      <c r="G11184" s="4" t="s">
        <v>853</v>
      </c>
      <c r="H11184" s="30">
        <v>1.22</v>
      </c>
      <c r="I11184" s="4">
        <v>7.0000000000000007E-2</v>
      </c>
      <c r="J11184" s="4" t="s">
        <v>1316</v>
      </c>
      <c r="K11184" s="4" t="s">
        <v>998</v>
      </c>
      <c r="L11184" s="4">
        <v>3</v>
      </c>
      <c r="M11184" s="4" t="s">
        <v>1579</v>
      </c>
      <c r="N11184" s="4" t="s">
        <v>1849</v>
      </c>
    </row>
    <row r="11185" spans="1:14" hidden="1" x14ac:dyDescent="0.3">
      <c r="A11185" s="4" t="s">
        <v>608</v>
      </c>
      <c r="B11185" s="4">
        <v>132</v>
      </c>
      <c r="C11185" s="4">
        <v>132</v>
      </c>
      <c r="D11185" s="4">
        <v>653</v>
      </c>
      <c r="E11185" s="4" t="s">
        <v>861</v>
      </c>
      <c r="F11185" s="4" t="s">
        <v>922</v>
      </c>
      <c r="G11185" s="4" t="s">
        <v>1127</v>
      </c>
      <c r="H11185" s="30">
        <v>1.7924088467771399E-2</v>
      </c>
      <c r="I11185" s="4">
        <v>1.344306635082855E-2</v>
      </c>
      <c r="J11185" s="4" t="s">
        <v>1494</v>
      </c>
      <c r="K11185" s="4" t="s">
        <v>998</v>
      </c>
      <c r="L11185" s="4">
        <v>3</v>
      </c>
      <c r="M11185" s="4" t="s">
        <v>1582</v>
      </c>
      <c r="N11185" s="4" t="s">
        <v>1849</v>
      </c>
    </row>
    <row r="11186" spans="1:14" hidden="1" x14ac:dyDescent="0.3">
      <c r="A11186" s="4" t="s">
        <v>603</v>
      </c>
      <c r="B11186" s="4">
        <v>132</v>
      </c>
      <c r="C11186" s="4">
        <v>132</v>
      </c>
      <c r="D11186" s="4">
        <v>653</v>
      </c>
      <c r="E11186" s="4" t="s">
        <v>861</v>
      </c>
      <c r="F11186" s="4" t="s">
        <v>922</v>
      </c>
      <c r="G11186" s="4" t="s">
        <v>1491</v>
      </c>
      <c r="H11186" s="30">
        <v>4.72</v>
      </c>
      <c r="I11186" s="4"/>
      <c r="J11186" s="4" t="s">
        <v>1773</v>
      </c>
      <c r="K11186" s="4"/>
      <c r="L11186" s="4">
        <v>3</v>
      </c>
      <c r="M11186" s="4" t="s">
        <v>1774</v>
      </c>
      <c r="N11186" s="4" t="s">
        <v>1849</v>
      </c>
    </row>
    <row r="11187" spans="1:14" hidden="1" x14ac:dyDescent="0.3">
      <c r="A11187" s="4" t="s">
        <v>608</v>
      </c>
      <c r="B11187" s="4">
        <v>132</v>
      </c>
      <c r="C11187" s="4">
        <v>132</v>
      </c>
      <c r="D11187" s="4">
        <v>653</v>
      </c>
      <c r="E11187" s="4" t="s">
        <v>861</v>
      </c>
      <c r="F11187" s="4" t="s">
        <v>922</v>
      </c>
      <c r="G11187" s="4" t="s">
        <v>1557</v>
      </c>
      <c r="H11187" s="30">
        <v>3.23</v>
      </c>
      <c r="I11187" s="4">
        <v>0.21</v>
      </c>
      <c r="J11187" s="4" t="s">
        <v>1316</v>
      </c>
      <c r="K11187" s="4" t="s">
        <v>881</v>
      </c>
      <c r="L11187" s="4">
        <v>3</v>
      </c>
      <c r="M11187" s="4" t="s">
        <v>1579</v>
      </c>
      <c r="N11187" s="4" t="s">
        <v>1849</v>
      </c>
    </row>
    <row r="11188" spans="1:14" hidden="1" x14ac:dyDescent="0.3">
      <c r="A11188" s="4" t="s">
        <v>603</v>
      </c>
      <c r="B11188" s="4">
        <v>132</v>
      </c>
      <c r="C11188" s="4">
        <v>132</v>
      </c>
      <c r="D11188" s="4">
        <v>653</v>
      </c>
      <c r="E11188" s="4" t="s">
        <v>861</v>
      </c>
      <c r="F11188" s="4" t="s">
        <v>922</v>
      </c>
      <c r="G11188" s="4" t="s">
        <v>1131</v>
      </c>
      <c r="H11188" s="30">
        <v>6.6899999999999995</v>
      </c>
      <c r="I11188" s="4">
        <v>0.35454195802471677</v>
      </c>
      <c r="J11188" s="4" t="s">
        <v>1316</v>
      </c>
      <c r="K11188" s="4" t="s">
        <v>881</v>
      </c>
      <c r="L11188" s="4">
        <v>3</v>
      </c>
      <c r="M11188" s="4" t="s">
        <v>1579</v>
      </c>
      <c r="N11188" s="4" t="s">
        <v>1849</v>
      </c>
    </row>
    <row r="11189" spans="1:14" hidden="1" x14ac:dyDescent="0.3">
      <c r="A11189" s="4" t="s">
        <v>603</v>
      </c>
      <c r="B11189" s="4">
        <v>132</v>
      </c>
      <c r="C11189" s="4">
        <v>132</v>
      </c>
      <c r="D11189" s="4">
        <v>653</v>
      </c>
      <c r="E11189" s="4" t="s">
        <v>861</v>
      </c>
      <c r="F11189" s="4" t="s">
        <v>922</v>
      </c>
      <c r="G11189" s="4" t="s">
        <v>2236</v>
      </c>
      <c r="H11189" s="30">
        <v>0.1557632398753894</v>
      </c>
      <c r="I11189" s="4"/>
      <c r="J11189" s="4" t="s">
        <v>1773</v>
      </c>
      <c r="K11189" s="4"/>
      <c r="L11189" s="4">
        <v>3</v>
      </c>
      <c r="M11189" s="4" t="s">
        <v>1774</v>
      </c>
      <c r="N11189" s="4" t="s">
        <v>1849</v>
      </c>
    </row>
    <row r="11190" spans="1:14" hidden="1" x14ac:dyDescent="0.3">
      <c r="A11190" s="4" t="s">
        <v>608</v>
      </c>
      <c r="B11190" s="4">
        <v>132</v>
      </c>
      <c r="C11190" s="4">
        <v>132</v>
      </c>
      <c r="D11190" s="4">
        <v>653</v>
      </c>
      <c r="E11190" s="4" t="s">
        <v>861</v>
      </c>
      <c r="F11190" s="4" t="s">
        <v>922</v>
      </c>
      <c r="G11190" s="4" t="s">
        <v>1124</v>
      </c>
      <c r="H11190" s="30">
        <v>1.017853030725097</v>
      </c>
      <c r="I11190" s="89">
        <v>0.49874798505529755</v>
      </c>
      <c r="J11190" s="4" t="s">
        <v>1494</v>
      </c>
      <c r="K11190" s="4" t="s">
        <v>881</v>
      </c>
      <c r="L11190" s="4">
        <v>3</v>
      </c>
      <c r="M11190" s="4" t="s">
        <v>1090</v>
      </c>
      <c r="N11190" s="4" t="s">
        <v>1849</v>
      </c>
    </row>
    <row r="11191" spans="1:14" hidden="1" x14ac:dyDescent="0.3">
      <c r="A11191" s="66" t="s">
        <v>608</v>
      </c>
      <c r="B11191" s="66">
        <v>132</v>
      </c>
      <c r="C11191" s="66">
        <v>132</v>
      </c>
      <c r="D11191" s="66">
        <v>653</v>
      </c>
      <c r="E11191" s="66" t="s">
        <v>1584</v>
      </c>
      <c r="F11191" s="66" t="s">
        <v>876</v>
      </c>
      <c r="G11191" s="66" t="s">
        <v>2232</v>
      </c>
      <c r="H11191" s="69">
        <v>-0.11</v>
      </c>
      <c r="I11191" s="66"/>
      <c r="J11191" s="66" t="s">
        <v>1585</v>
      </c>
      <c r="K11191" s="66"/>
      <c r="L11191" s="66">
        <v>2</v>
      </c>
      <c r="M11191" s="66" t="s">
        <v>1575</v>
      </c>
      <c r="N11191" s="66" t="s">
        <v>1576</v>
      </c>
    </row>
    <row r="11192" spans="1:14" hidden="1" x14ac:dyDescent="0.3">
      <c r="A11192" s="4" t="s">
        <v>608</v>
      </c>
      <c r="B11192" s="4">
        <v>132</v>
      </c>
      <c r="C11192" s="4">
        <v>132</v>
      </c>
      <c r="D11192" s="4">
        <v>653</v>
      </c>
      <c r="E11192" s="4" t="s">
        <v>861</v>
      </c>
      <c r="F11192" s="4" t="s">
        <v>922</v>
      </c>
      <c r="G11192" s="4" t="s">
        <v>1586</v>
      </c>
      <c r="H11192" s="30">
        <v>375</v>
      </c>
      <c r="I11192" s="4"/>
      <c r="J11192" s="4" t="s">
        <v>936</v>
      </c>
      <c r="K11192" s="4"/>
      <c r="L11192" s="4">
        <v>3</v>
      </c>
      <c r="M11192" s="4" t="s">
        <v>1579</v>
      </c>
      <c r="N11192" s="4" t="s">
        <v>1849</v>
      </c>
    </row>
    <row r="11193" spans="1:14" hidden="1" x14ac:dyDescent="0.3">
      <c r="A11193" s="4" t="s">
        <v>608</v>
      </c>
      <c r="B11193" s="4">
        <v>132</v>
      </c>
      <c r="C11193" s="4">
        <v>132</v>
      </c>
      <c r="D11193" s="4">
        <v>653</v>
      </c>
      <c r="E11193" s="4" t="s">
        <v>861</v>
      </c>
      <c r="F11193" s="4" t="s">
        <v>922</v>
      </c>
      <c r="G11193" s="4" t="s">
        <v>967</v>
      </c>
      <c r="H11193" s="30">
        <v>7.0000000000000007E-2</v>
      </c>
      <c r="I11193" s="4">
        <v>0.02</v>
      </c>
      <c r="J11193" s="4" t="s">
        <v>856</v>
      </c>
      <c r="K11193" s="4" t="s">
        <v>881</v>
      </c>
      <c r="L11193" s="4">
        <v>3</v>
      </c>
      <c r="M11193" s="4" t="s">
        <v>1579</v>
      </c>
      <c r="N11193" s="4" t="s">
        <v>1849</v>
      </c>
    </row>
    <row r="11194" spans="1:14" hidden="1" x14ac:dyDescent="0.3">
      <c r="A11194" s="4" t="s">
        <v>608</v>
      </c>
      <c r="B11194" s="4">
        <v>132</v>
      </c>
      <c r="C11194" s="4">
        <v>132</v>
      </c>
      <c r="D11194" s="4">
        <v>653</v>
      </c>
      <c r="E11194" s="4" t="s">
        <v>861</v>
      </c>
      <c r="F11194" s="12" t="s">
        <v>922</v>
      </c>
      <c r="G11194" s="4" t="s">
        <v>1759</v>
      </c>
      <c r="H11194" s="30">
        <v>0.53</v>
      </c>
      <c r="I11194" s="4">
        <v>0.04</v>
      </c>
      <c r="J11194" s="4" t="s">
        <v>856</v>
      </c>
      <c r="K11194" s="4" t="s">
        <v>881</v>
      </c>
      <c r="L11194" s="4">
        <v>3</v>
      </c>
      <c r="M11194" s="4" t="s">
        <v>1579</v>
      </c>
      <c r="N11194" s="4" t="s">
        <v>1849</v>
      </c>
    </row>
    <row r="11195" spans="1:14" hidden="1" x14ac:dyDescent="0.3">
      <c r="A11195" s="4" t="s">
        <v>608</v>
      </c>
      <c r="B11195" s="4">
        <v>132</v>
      </c>
      <c r="C11195" s="4">
        <v>132</v>
      </c>
      <c r="D11195" s="4">
        <v>653</v>
      </c>
      <c r="E11195" s="4" t="s">
        <v>861</v>
      </c>
      <c r="F11195" s="4" t="s">
        <v>922</v>
      </c>
      <c r="G11195" s="4" t="s">
        <v>1662</v>
      </c>
      <c r="H11195" s="30">
        <v>2.4300000000000002</v>
      </c>
      <c r="I11195" s="4"/>
      <c r="J11195" s="4" t="s">
        <v>1574</v>
      </c>
      <c r="K11195" s="4"/>
      <c r="L11195" s="4">
        <v>3</v>
      </c>
      <c r="M11195" s="4" t="s">
        <v>1575</v>
      </c>
      <c r="N11195" s="4" t="s">
        <v>1849</v>
      </c>
    </row>
    <row r="11196" spans="1:14" hidden="1" x14ac:dyDescent="0.3">
      <c r="A11196" s="4" t="s">
        <v>603</v>
      </c>
      <c r="B11196" s="53">
        <v>136</v>
      </c>
      <c r="C11196" s="53">
        <v>136</v>
      </c>
      <c r="D11196" s="4">
        <v>654</v>
      </c>
      <c r="E11196" s="4" t="s">
        <v>861</v>
      </c>
      <c r="F11196" s="4" t="s">
        <v>1200</v>
      </c>
      <c r="G11196" s="4" t="s">
        <v>1352</v>
      </c>
      <c r="H11196" s="30">
        <v>0.51</v>
      </c>
      <c r="I11196" s="4">
        <v>0.01</v>
      </c>
      <c r="J11196" s="4"/>
      <c r="K11196" s="4" t="s">
        <v>998</v>
      </c>
      <c r="L11196" s="4">
        <v>3</v>
      </c>
      <c r="M11196" s="4" t="s">
        <v>1090</v>
      </c>
      <c r="N11196" s="4"/>
    </row>
    <row r="11197" spans="1:14" hidden="1" x14ac:dyDescent="0.3">
      <c r="A11197" s="4" t="s">
        <v>603</v>
      </c>
      <c r="B11197" s="53">
        <v>136</v>
      </c>
      <c r="C11197" s="53">
        <v>136</v>
      </c>
      <c r="D11197" s="4">
        <v>654</v>
      </c>
      <c r="E11197" s="4" t="s">
        <v>861</v>
      </c>
      <c r="F11197" s="4" t="s">
        <v>1169</v>
      </c>
      <c r="G11197" s="4" t="s">
        <v>1613</v>
      </c>
      <c r="H11197" s="30">
        <v>232</v>
      </c>
      <c r="I11197" s="4"/>
      <c r="J11197" s="4" t="s">
        <v>1614</v>
      </c>
      <c r="K11197" s="4" t="s">
        <v>998</v>
      </c>
      <c r="L11197" s="4">
        <v>3</v>
      </c>
      <c r="M11197" s="4" t="s">
        <v>1102</v>
      </c>
      <c r="N11197" s="4"/>
    </row>
    <row r="11198" spans="1:14" hidden="1" x14ac:dyDescent="0.3">
      <c r="A11198" s="4" t="s">
        <v>603</v>
      </c>
      <c r="B11198" s="53">
        <v>136</v>
      </c>
      <c r="C11198" s="53">
        <v>136</v>
      </c>
      <c r="D11198" s="4">
        <v>654</v>
      </c>
      <c r="E11198" s="4" t="s">
        <v>861</v>
      </c>
      <c r="F11198" s="4" t="s">
        <v>901</v>
      </c>
      <c r="G11198" s="4" t="s">
        <v>943</v>
      </c>
      <c r="H11198" s="30">
        <v>17.649999999999999</v>
      </c>
      <c r="I11198" s="4"/>
      <c r="J11198" s="4" t="s">
        <v>856</v>
      </c>
      <c r="K11198" s="4"/>
      <c r="L11198" s="4">
        <v>4</v>
      </c>
      <c r="M11198" s="4" t="s">
        <v>1101</v>
      </c>
      <c r="N11198" s="4"/>
    </row>
    <row r="11199" spans="1:14" hidden="1" x14ac:dyDescent="0.3">
      <c r="A11199" s="4" t="s">
        <v>603</v>
      </c>
      <c r="B11199" s="53">
        <v>136</v>
      </c>
      <c r="C11199" s="53">
        <v>136</v>
      </c>
      <c r="D11199" s="4">
        <v>654</v>
      </c>
      <c r="E11199" s="4" t="s">
        <v>876</v>
      </c>
      <c r="F11199" s="4" t="s">
        <v>876</v>
      </c>
      <c r="G11199" s="4" t="s">
        <v>2228</v>
      </c>
      <c r="H11199" s="52">
        <v>13.9</v>
      </c>
      <c r="I11199" s="4">
        <v>4.5</v>
      </c>
      <c r="J11199" s="4" t="s">
        <v>1616</v>
      </c>
      <c r="K11199" s="4" t="s">
        <v>998</v>
      </c>
      <c r="L11199" s="4">
        <v>3</v>
      </c>
      <c r="M11199" s="4" t="s">
        <v>1090</v>
      </c>
      <c r="N11199" s="4"/>
    </row>
    <row r="11200" spans="1:14" hidden="1" x14ac:dyDescent="0.3">
      <c r="A11200" s="4" t="s">
        <v>603</v>
      </c>
      <c r="B11200" s="53">
        <v>136</v>
      </c>
      <c r="C11200" s="53">
        <v>136</v>
      </c>
      <c r="D11200" s="4">
        <v>654</v>
      </c>
      <c r="E11200" s="4" t="s">
        <v>861</v>
      </c>
      <c r="F11200" s="4" t="s">
        <v>1169</v>
      </c>
      <c r="G11200" s="4" t="s">
        <v>1617</v>
      </c>
      <c r="H11200" s="52">
        <v>531</v>
      </c>
      <c r="I11200" s="4"/>
      <c r="J11200" s="4" t="s">
        <v>1614</v>
      </c>
      <c r="K11200" s="4"/>
      <c r="L11200" s="4">
        <v>3</v>
      </c>
      <c r="M11200" s="4" t="s">
        <v>1102</v>
      </c>
      <c r="N11200" s="4"/>
    </row>
    <row r="11201" spans="1:14" hidden="1" x14ac:dyDescent="0.3">
      <c r="A11201" s="4" t="s">
        <v>603</v>
      </c>
      <c r="B11201" s="53">
        <v>136</v>
      </c>
      <c r="C11201" s="53">
        <v>136</v>
      </c>
      <c r="D11201" s="4">
        <v>654</v>
      </c>
      <c r="E11201" s="4" t="s">
        <v>861</v>
      </c>
      <c r="F11201" s="4" t="s">
        <v>1200</v>
      </c>
      <c r="G11201" s="4" t="s">
        <v>1089</v>
      </c>
      <c r="H11201" s="30">
        <v>1.21</v>
      </c>
      <c r="I11201" s="4">
        <v>0.11</v>
      </c>
      <c r="J11201" s="4" t="s">
        <v>856</v>
      </c>
      <c r="K11201" s="4" t="s">
        <v>998</v>
      </c>
      <c r="L11201" s="4">
        <v>3</v>
      </c>
      <c r="M11201" s="4" t="s">
        <v>1090</v>
      </c>
      <c r="N11201" s="4"/>
    </row>
    <row r="11202" spans="1:14" hidden="1" x14ac:dyDescent="0.3">
      <c r="A11202" s="66" t="s">
        <v>603</v>
      </c>
      <c r="B11202" s="70">
        <v>136</v>
      </c>
      <c r="C11202" s="70">
        <v>136</v>
      </c>
      <c r="D11202" s="66">
        <v>654</v>
      </c>
      <c r="E11202" s="4" t="s">
        <v>876</v>
      </c>
      <c r="F11202" s="4" t="s">
        <v>876</v>
      </c>
      <c r="G11202" s="66" t="s">
        <v>2232</v>
      </c>
      <c r="H11202" s="71">
        <v>716</v>
      </c>
      <c r="I11202" s="66">
        <v>316</v>
      </c>
      <c r="J11202" s="66" t="s">
        <v>1614</v>
      </c>
      <c r="K11202" s="4" t="s">
        <v>998</v>
      </c>
      <c r="L11202" s="66">
        <v>3</v>
      </c>
      <c r="M11202" s="66" t="s">
        <v>1102</v>
      </c>
      <c r="N11202" s="66"/>
    </row>
    <row r="11203" spans="1:14" hidden="1" x14ac:dyDescent="0.3">
      <c r="A11203" s="4" t="s">
        <v>603</v>
      </c>
      <c r="B11203" s="53">
        <v>136</v>
      </c>
      <c r="C11203" s="53">
        <v>136</v>
      </c>
      <c r="D11203" s="4">
        <v>654</v>
      </c>
      <c r="E11203" s="4" t="s">
        <v>861</v>
      </c>
      <c r="F11203" s="12" t="s">
        <v>901</v>
      </c>
      <c r="G11203" s="4" t="s">
        <v>963</v>
      </c>
      <c r="H11203" s="30">
        <v>82.34</v>
      </c>
      <c r="I11203" s="4"/>
      <c r="J11203" s="4" t="s">
        <v>856</v>
      </c>
      <c r="K11203" s="4"/>
      <c r="L11203" s="4">
        <v>4</v>
      </c>
      <c r="M11203" s="4" t="s">
        <v>1101</v>
      </c>
      <c r="N11203" s="4"/>
    </row>
    <row r="11204" spans="1:14" hidden="1" x14ac:dyDescent="0.3">
      <c r="A11204" s="4" t="s">
        <v>603</v>
      </c>
      <c r="B11204" s="53">
        <v>136</v>
      </c>
      <c r="C11204" s="53">
        <v>136</v>
      </c>
      <c r="D11204" s="4">
        <v>654</v>
      </c>
      <c r="E11204" s="4" t="s">
        <v>876</v>
      </c>
      <c r="F11204" s="4" t="s">
        <v>876</v>
      </c>
      <c r="G11204" s="4" t="s">
        <v>1656</v>
      </c>
      <c r="H11204" s="30">
        <v>98.2</v>
      </c>
      <c r="I11204" s="4">
        <v>12.3</v>
      </c>
      <c r="J11204" s="4" t="s">
        <v>1618</v>
      </c>
      <c r="K11204" s="4" t="s">
        <v>998</v>
      </c>
      <c r="L11204" s="4">
        <v>3</v>
      </c>
      <c r="M11204" s="4" t="s">
        <v>1090</v>
      </c>
      <c r="N11204" s="4"/>
    </row>
    <row r="11205" spans="1:14" hidden="1" x14ac:dyDescent="0.3">
      <c r="A11205" s="4" t="s">
        <v>603</v>
      </c>
      <c r="B11205" s="53">
        <v>136</v>
      </c>
      <c r="C11205" s="53">
        <v>136</v>
      </c>
      <c r="D11205" s="4">
        <v>654</v>
      </c>
      <c r="E11205" s="4" t="s">
        <v>861</v>
      </c>
      <c r="F11205" s="4" t="s">
        <v>1169</v>
      </c>
      <c r="G11205" s="4" t="s">
        <v>1619</v>
      </c>
      <c r="H11205" s="30">
        <v>115.83</v>
      </c>
      <c r="I11205" s="4">
        <v>18.510000000000002</v>
      </c>
      <c r="J11205" s="4" t="s">
        <v>1614</v>
      </c>
      <c r="K11205" s="4" t="s">
        <v>998</v>
      </c>
      <c r="L11205" s="4">
        <v>3</v>
      </c>
      <c r="M11205" s="4" t="s">
        <v>1102</v>
      </c>
      <c r="N11205" s="4"/>
    </row>
    <row r="11206" spans="1:14" hidden="1" x14ac:dyDescent="0.3">
      <c r="A11206" s="4" t="s">
        <v>603</v>
      </c>
      <c r="B11206" s="53">
        <v>136</v>
      </c>
      <c r="C11206" s="53">
        <v>136</v>
      </c>
      <c r="D11206" s="4">
        <v>654</v>
      </c>
      <c r="E11206" s="4" t="s">
        <v>861</v>
      </c>
      <c r="F11206" s="4" t="s">
        <v>1169</v>
      </c>
      <c r="G11206" s="4" t="s">
        <v>2233</v>
      </c>
      <c r="H11206" s="30">
        <v>762</v>
      </c>
      <c r="I11206" s="4"/>
      <c r="J11206" s="4" t="s">
        <v>1614</v>
      </c>
      <c r="K11206" s="4" t="s">
        <v>998</v>
      </c>
      <c r="L11206" s="4">
        <v>3</v>
      </c>
      <c r="M11206" s="4" t="s">
        <v>1102</v>
      </c>
      <c r="N11206" s="4"/>
    </row>
    <row r="11207" spans="1:14" hidden="1" x14ac:dyDescent="0.3">
      <c r="A11207" s="4" t="s">
        <v>603</v>
      </c>
      <c r="B11207" s="53">
        <v>136</v>
      </c>
      <c r="C11207" s="53">
        <v>136</v>
      </c>
      <c r="D11207" s="4">
        <v>655</v>
      </c>
      <c r="E11207" s="4" t="s">
        <v>861</v>
      </c>
      <c r="F11207" s="4" t="s">
        <v>1200</v>
      </c>
      <c r="G11207" s="4" t="s">
        <v>1352</v>
      </c>
      <c r="H11207" s="30">
        <v>0.51</v>
      </c>
      <c r="I11207" s="4">
        <v>0.01</v>
      </c>
      <c r="J11207" s="4"/>
      <c r="K11207" s="4" t="s">
        <v>998</v>
      </c>
      <c r="L11207" s="4">
        <v>3</v>
      </c>
      <c r="M11207" s="4" t="s">
        <v>1090</v>
      </c>
      <c r="N11207" s="4"/>
    </row>
    <row r="11208" spans="1:14" hidden="1" x14ac:dyDescent="0.3">
      <c r="A11208" s="4" t="s">
        <v>603</v>
      </c>
      <c r="B11208" s="53">
        <v>136</v>
      </c>
      <c r="C11208" s="53">
        <v>136</v>
      </c>
      <c r="D11208" s="4">
        <v>655</v>
      </c>
      <c r="E11208" s="4" t="s">
        <v>861</v>
      </c>
      <c r="F11208" s="4" t="s">
        <v>1169</v>
      </c>
      <c r="G11208" s="4" t="s">
        <v>1613</v>
      </c>
      <c r="H11208" s="30">
        <v>167</v>
      </c>
      <c r="I11208" s="4"/>
      <c r="J11208" s="4" t="s">
        <v>1614</v>
      </c>
      <c r="K11208" s="4" t="s">
        <v>998</v>
      </c>
      <c r="L11208" s="4">
        <v>3</v>
      </c>
      <c r="M11208" s="4" t="s">
        <v>1102</v>
      </c>
      <c r="N11208" s="4"/>
    </row>
    <row r="11209" spans="1:14" hidden="1" x14ac:dyDescent="0.3">
      <c r="A11209" s="4" t="s">
        <v>603</v>
      </c>
      <c r="B11209" s="53">
        <v>136</v>
      </c>
      <c r="C11209" s="53">
        <v>136</v>
      </c>
      <c r="D11209" s="4">
        <v>655</v>
      </c>
      <c r="E11209" s="4" t="s">
        <v>861</v>
      </c>
      <c r="F11209" s="4" t="s">
        <v>901</v>
      </c>
      <c r="G11209" s="4" t="s">
        <v>943</v>
      </c>
      <c r="H11209" s="30">
        <v>19.82</v>
      </c>
      <c r="I11209" s="4"/>
      <c r="J11209" s="4" t="s">
        <v>856</v>
      </c>
      <c r="K11209" s="4"/>
      <c r="L11209" s="4">
        <v>4</v>
      </c>
      <c r="M11209" s="4" t="s">
        <v>1101</v>
      </c>
      <c r="N11209" s="4"/>
    </row>
    <row r="11210" spans="1:14" hidden="1" x14ac:dyDescent="0.3">
      <c r="A11210" s="4" t="s">
        <v>603</v>
      </c>
      <c r="B11210" s="53">
        <v>136</v>
      </c>
      <c r="C11210" s="53">
        <v>136</v>
      </c>
      <c r="D11210" s="4">
        <v>655</v>
      </c>
      <c r="E11210" s="4" t="s">
        <v>876</v>
      </c>
      <c r="F11210" s="4" t="s">
        <v>876</v>
      </c>
      <c r="G11210" s="4" t="s">
        <v>2228</v>
      </c>
      <c r="H11210" s="52">
        <v>9.3000000000000007</v>
      </c>
      <c r="I11210" s="4">
        <v>1.7</v>
      </c>
      <c r="J11210" s="4" t="s">
        <v>1616</v>
      </c>
      <c r="K11210" s="4" t="s">
        <v>998</v>
      </c>
      <c r="L11210" s="4">
        <v>3</v>
      </c>
      <c r="M11210" s="4" t="s">
        <v>1090</v>
      </c>
      <c r="N11210" s="4"/>
    </row>
    <row r="11211" spans="1:14" hidden="1" x14ac:dyDescent="0.3">
      <c r="A11211" s="4" t="s">
        <v>603</v>
      </c>
      <c r="B11211" s="53">
        <v>136</v>
      </c>
      <c r="C11211" s="53">
        <v>136</v>
      </c>
      <c r="D11211" s="4">
        <v>655</v>
      </c>
      <c r="E11211" s="4" t="s">
        <v>861</v>
      </c>
      <c r="F11211" s="4" t="s">
        <v>1169</v>
      </c>
      <c r="G11211" s="4" t="s">
        <v>1617</v>
      </c>
      <c r="H11211" s="52">
        <v>2045</v>
      </c>
      <c r="I11211" s="4"/>
      <c r="J11211" s="4" t="s">
        <v>1614</v>
      </c>
      <c r="K11211" s="4"/>
      <c r="L11211" s="4">
        <v>3</v>
      </c>
      <c r="M11211" s="4" t="s">
        <v>1102</v>
      </c>
      <c r="N11211" s="4"/>
    </row>
    <row r="11212" spans="1:14" hidden="1" x14ac:dyDescent="0.3">
      <c r="A11212" s="4" t="s">
        <v>603</v>
      </c>
      <c r="B11212" s="53">
        <v>136</v>
      </c>
      <c r="C11212" s="53">
        <v>136</v>
      </c>
      <c r="D11212" s="4">
        <v>655</v>
      </c>
      <c r="E11212" s="4" t="s">
        <v>861</v>
      </c>
      <c r="F11212" s="4" t="s">
        <v>1200</v>
      </c>
      <c r="G11212" s="4" t="s">
        <v>1089</v>
      </c>
      <c r="H11212" s="30">
        <v>1.33</v>
      </c>
      <c r="I11212" s="4">
        <v>0.11</v>
      </c>
      <c r="J11212" s="4" t="s">
        <v>856</v>
      </c>
      <c r="K11212" s="4" t="s">
        <v>998</v>
      </c>
      <c r="L11212" s="4">
        <v>3</v>
      </c>
      <c r="M11212" s="4" t="s">
        <v>1090</v>
      </c>
      <c r="N11212" s="4"/>
    </row>
    <row r="11213" spans="1:14" hidden="1" x14ac:dyDescent="0.3">
      <c r="A11213" s="66" t="s">
        <v>603</v>
      </c>
      <c r="B11213" s="70">
        <v>136</v>
      </c>
      <c r="C11213" s="70">
        <v>136</v>
      </c>
      <c r="D11213" s="66">
        <v>655</v>
      </c>
      <c r="E11213" s="4" t="s">
        <v>876</v>
      </c>
      <c r="F11213" s="4" t="s">
        <v>876</v>
      </c>
      <c r="G11213" s="66" t="s">
        <v>2232</v>
      </c>
      <c r="H11213" s="71">
        <v>2196</v>
      </c>
      <c r="I11213" s="66">
        <v>12</v>
      </c>
      <c r="J11213" s="66" t="s">
        <v>1614</v>
      </c>
      <c r="K11213" s="4" t="s">
        <v>998</v>
      </c>
      <c r="L11213" s="66">
        <v>3</v>
      </c>
      <c r="M11213" s="66" t="s">
        <v>1102</v>
      </c>
      <c r="N11213" s="66"/>
    </row>
    <row r="11214" spans="1:14" hidden="1" x14ac:dyDescent="0.3">
      <c r="A11214" s="4" t="s">
        <v>603</v>
      </c>
      <c r="B11214" s="53">
        <v>136</v>
      </c>
      <c r="C11214" s="53">
        <v>136</v>
      </c>
      <c r="D11214" s="4">
        <v>655</v>
      </c>
      <c r="E11214" s="4" t="s">
        <v>861</v>
      </c>
      <c r="F11214" s="12" t="s">
        <v>901</v>
      </c>
      <c r="G11214" s="4" t="s">
        <v>963</v>
      </c>
      <c r="H11214" s="30">
        <v>80.180000000000007</v>
      </c>
      <c r="I11214" s="4"/>
      <c r="J11214" s="4" t="s">
        <v>856</v>
      </c>
      <c r="K11214" s="4"/>
      <c r="L11214" s="4">
        <v>4</v>
      </c>
      <c r="M11214" s="4" t="s">
        <v>1101</v>
      </c>
      <c r="N11214" s="4"/>
    </row>
    <row r="11215" spans="1:14" hidden="1" x14ac:dyDescent="0.3">
      <c r="A11215" s="4" t="s">
        <v>603</v>
      </c>
      <c r="B11215" s="53">
        <v>136</v>
      </c>
      <c r="C11215" s="53">
        <v>136</v>
      </c>
      <c r="D11215" s="4">
        <v>655</v>
      </c>
      <c r="E11215" s="4" t="s">
        <v>876</v>
      </c>
      <c r="F11215" s="4" t="s">
        <v>876</v>
      </c>
      <c r="G11215" s="4" t="s">
        <v>1656</v>
      </c>
      <c r="H11215" s="30">
        <v>54.5</v>
      </c>
      <c r="I11215" s="4">
        <v>6.1</v>
      </c>
      <c r="J11215" s="4" t="s">
        <v>1618</v>
      </c>
      <c r="K11215" s="4" t="s">
        <v>998</v>
      </c>
      <c r="L11215" s="4">
        <v>3</v>
      </c>
      <c r="M11215" s="4" t="s">
        <v>1090</v>
      </c>
      <c r="N11215" s="4"/>
    </row>
    <row r="11216" spans="1:14" hidden="1" x14ac:dyDescent="0.3">
      <c r="A11216" s="4" t="s">
        <v>603</v>
      </c>
      <c r="B11216" s="53">
        <v>136</v>
      </c>
      <c r="C11216" s="53">
        <v>136</v>
      </c>
      <c r="D11216" s="4">
        <v>655</v>
      </c>
      <c r="E11216" s="4" t="s">
        <v>861</v>
      </c>
      <c r="F11216" s="4" t="s">
        <v>1169</v>
      </c>
      <c r="G11216" s="4" t="s">
        <v>1619</v>
      </c>
      <c r="H11216" s="30">
        <v>83.62</v>
      </c>
      <c r="I11216" s="4">
        <v>14.6</v>
      </c>
      <c r="J11216" s="4" t="s">
        <v>1614</v>
      </c>
      <c r="K11216" s="4" t="s">
        <v>998</v>
      </c>
      <c r="L11216" s="4">
        <v>3</v>
      </c>
      <c r="M11216" s="4" t="s">
        <v>1102</v>
      </c>
      <c r="N11216" s="4"/>
    </row>
    <row r="11217" spans="1:14" hidden="1" x14ac:dyDescent="0.3">
      <c r="A11217" s="4" t="s">
        <v>603</v>
      </c>
      <c r="B11217" s="53">
        <v>136</v>
      </c>
      <c r="C11217" s="53">
        <v>136</v>
      </c>
      <c r="D11217" s="4">
        <v>655</v>
      </c>
      <c r="E11217" s="4" t="s">
        <v>861</v>
      </c>
      <c r="F11217" s="4" t="s">
        <v>1169</v>
      </c>
      <c r="G11217" s="4" t="s">
        <v>2233</v>
      </c>
      <c r="H11217" s="30">
        <v>2213</v>
      </c>
      <c r="I11217" s="4"/>
      <c r="J11217" s="4" t="s">
        <v>1614</v>
      </c>
      <c r="K11217" s="4" t="s">
        <v>998</v>
      </c>
      <c r="L11217" s="4">
        <v>3</v>
      </c>
      <c r="M11217" s="4" t="s">
        <v>1102</v>
      </c>
      <c r="N11217" s="4"/>
    </row>
    <row r="11218" spans="1:14" hidden="1" x14ac:dyDescent="0.3">
      <c r="A11218" s="4" t="s">
        <v>603</v>
      </c>
      <c r="B11218" s="53">
        <v>136</v>
      </c>
      <c r="C11218" s="53">
        <v>136</v>
      </c>
      <c r="D11218" s="4">
        <v>656</v>
      </c>
      <c r="E11218" s="4" t="s">
        <v>861</v>
      </c>
      <c r="F11218" s="4" t="s">
        <v>1200</v>
      </c>
      <c r="G11218" s="4" t="s">
        <v>1352</v>
      </c>
      <c r="H11218" s="30">
        <v>0.53</v>
      </c>
      <c r="I11218" s="4">
        <v>0.01</v>
      </c>
      <c r="J11218" s="4"/>
      <c r="K11218" s="4" t="s">
        <v>998</v>
      </c>
      <c r="L11218" s="4">
        <v>3</v>
      </c>
      <c r="M11218" s="4" t="s">
        <v>1090</v>
      </c>
      <c r="N11218" s="4"/>
    </row>
    <row r="11219" spans="1:14" hidden="1" x14ac:dyDescent="0.3">
      <c r="A11219" s="4" t="s">
        <v>603</v>
      </c>
      <c r="B11219" s="53">
        <v>136</v>
      </c>
      <c r="C11219" s="53">
        <v>136</v>
      </c>
      <c r="D11219" s="4">
        <v>656</v>
      </c>
      <c r="E11219" s="4" t="s">
        <v>861</v>
      </c>
      <c r="F11219" s="4" t="s">
        <v>1169</v>
      </c>
      <c r="G11219" s="4" t="s">
        <v>1613</v>
      </c>
      <c r="H11219" s="30">
        <v>434</v>
      </c>
      <c r="I11219" s="4"/>
      <c r="J11219" s="4" t="s">
        <v>1614</v>
      </c>
      <c r="K11219" s="4" t="s">
        <v>998</v>
      </c>
      <c r="L11219" s="4">
        <v>3</v>
      </c>
      <c r="M11219" s="4" t="s">
        <v>1102</v>
      </c>
      <c r="N11219" s="4"/>
    </row>
    <row r="11220" spans="1:14" hidden="1" x14ac:dyDescent="0.3">
      <c r="A11220" s="4" t="s">
        <v>603</v>
      </c>
      <c r="B11220" s="53">
        <v>136</v>
      </c>
      <c r="C11220" s="53">
        <v>136</v>
      </c>
      <c r="D11220" s="4">
        <v>656</v>
      </c>
      <c r="E11220" s="4" t="s">
        <v>861</v>
      </c>
      <c r="F11220" s="4" t="s">
        <v>901</v>
      </c>
      <c r="G11220" s="4" t="s">
        <v>943</v>
      </c>
      <c r="H11220" s="30">
        <v>23.76</v>
      </c>
      <c r="I11220" s="4"/>
      <c r="J11220" s="4" t="s">
        <v>856</v>
      </c>
      <c r="K11220" s="4"/>
      <c r="L11220" s="4">
        <v>4</v>
      </c>
      <c r="M11220" s="4" t="s">
        <v>1101</v>
      </c>
      <c r="N11220" s="4"/>
    </row>
    <row r="11221" spans="1:14" hidden="1" x14ac:dyDescent="0.3">
      <c r="A11221" s="4" t="s">
        <v>603</v>
      </c>
      <c r="B11221" s="53">
        <v>136</v>
      </c>
      <c r="C11221" s="53">
        <v>136</v>
      </c>
      <c r="D11221" s="4">
        <v>656</v>
      </c>
      <c r="E11221" s="4" t="s">
        <v>876</v>
      </c>
      <c r="F11221" s="4" t="s">
        <v>876</v>
      </c>
      <c r="G11221" s="4" t="s">
        <v>2228</v>
      </c>
      <c r="H11221" s="52">
        <v>12.7</v>
      </c>
      <c r="I11221" s="4">
        <v>2.6</v>
      </c>
      <c r="J11221" s="4" t="s">
        <v>1616</v>
      </c>
      <c r="K11221" s="4" t="s">
        <v>998</v>
      </c>
      <c r="L11221" s="4">
        <v>3</v>
      </c>
      <c r="M11221" s="4" t="s">
        <v>1090</v>
      </c>
      <c r="N11221" s="4"/>
    </row>
    <row r="11222" spans="1:14" hidden="1" x14ac:dyDescent="0.3">
      <c r="A11222" s="4" t="s">
        <v>603</v>
      </c>
      <c r="B11222" s="53">
        <v>136</v>
      </c>
      <c r="C11222" s="53">
        <v>136</v>
      </c>
      <c r="D11222" s="4">
        <v>656</v>
      </c>
      <c r="E11222" s="4" t="s">
        <v>861</v>
      </c>
      <c r="F11222" s="4" t="s">
        <v>1169</v>
      </c>
      <c r="G11222" s="4" t="s">
        <v>1617</v>
      </c>
      <c r="H11222" s="52">
        <v>387</v>
      </c>
      <c r="I11222" s="4"/>
      <c r="J11222" s="4" t="s">
        <v>1614</v>
      </c>
      <c r="K11222" s="4"/>
      <c r="L11222" s="4">
        <v>3</v>
      </c>
      <c r="M11222" s="4" t="s">
        <v>1102</v>
      </c>
      <c r="N11222" s="4"/>
    </row>
    <row r="11223" spans="1:14" hidden="1" x14ac:dyDescent="0.3">
      <c r="A11223" s="4" t="s">
        <v>603</v>
      </c>
      <c r="B11223" s="53">
        <v>136</v>
      </c>
      <c r="C11223" s="53">
        <v>136</v>
      </c>
      <c r="D11223" s="4">
        <v>656</v>
      </c>
      <c r="E11223" s="4" t="s">
        <v>861</v>
      </c>
      <c r="F11223" s="4" t="s">
        <v>1200</v>
      </c>
      <c r="G11223" s="4" t="s">
        <v>1089</v>
      </c>
      <c r="H11223" s="30">
        <v>1.37</v>
      </c>
      <c r="I11223" s="4">
        <v>7.0000000000000007E-2</v>
      </c>
      <c r="J11223" s="4" t="s">
        <v>856</v>
      </c>
      <c r="K11223" s="4" t="s">
        <v>998</v>
      </c>
      <c r="L11223" s="4">
        <v>3</v>
      </c>
      <c r="M11223" s="4" t="s">
        <v>1090</v>
      </c>
      <c r="N11223" s="4"/>
    </row>
    <row r="11224" spans="1:14" hidden="1" x14ac:dyDescent="0.3">
      <c r="A11224" s="66" t="s">
        <v>603</v>
      </c>
      <c r="B11224" s="70">
        <v>136</v>
      </c>
      <c r="C11224" s="70">
        <v>136</v>
      </c>
      <c r="D11224" s="66">
        <v>656</v>
      </c>
      <c r="E11224" s="4" t="s">
        <v>876</v>
      </c>
      <c r="F11224" s="4" t="s">
        <v>876</v>
      </c>
      <c r="G11224" s="66" t="s">
        <v>2232</v>
      </c>
      <c r="H11224" s="71">
        <v>734</v>
      </c>
      <c r="I11224" s="66">
        <v>20</v>
      </c>
      <c r="J11224" s="66" t="s">
        <v>1614</v>
      </c>
      <c r="K11224" s="4" t="s">
        <v>998</v>
      </c>
      <c r="L11224" s="66">
        <v>3</v>
      </c>
      <c r="M11224" s="66" t="s">
        <v>1102</v>
      </c>
      <c r="N11224" s="66"/>
    </row>
    <row r="11225" spans="1:14" hidden="1" x14ac:dyDescent="0.3">
      <c r="A11225" s="4" t="s">
        <v>603</v>
      </c>
      <c r="B11225" s="53">
        <v>136</v>
      </c>
      <c r="C11225" s="53">
        <v>136</v>
      </c>
      <c r="D11225" s="4">
        <v>656</v>
      </c>
      <c r="E11225" s="4" t="s">
        <v>861</v>
      </c>
      <c r="F11225" s="12" t="s">
        <v>901</v>
      </c>
      <c r="G11225" s="4" t="s">
        <v>963</v>
      </c>
      <c r="H11225" s="30">
        <v>76.22</v>
      </c>
      <c r="I11225" s="4"/>
      <c r="J11225" s="4" t="s">
        <v>856</v>
      </c>
      <c r="K11225" s="4"/>
      <c r="L11225" s="4">
        <v>4</v>
      </c>
      <c r="M11225" s="4" t="s">
        <v>1101</v>
      </c>
      <c r="N11225" s="4"/>
    </row>
    <row r="11226" spans="1:14" hidden="1" x14ac:dyDescent="0.3">
      <c r="A11226" s="4" t="s">
        <v>603</v>
      </c>
      <c r="B11226" s="53">
        <v>136</v>
      </c>
      <c r="C11226" s="53">
        <v>136</v>
      </c>
      <c r="D11226" s="4">
        <v>656</v>
      </c>
      <c r="E11226" s="4" t="s">
        <v>876</v>
      </c>
      <c r="F11226" s="4" t="s">
        <v>876</v>
      </c>
      <c r="G11226" s="4" t="s">
        <v>1656</v>
      </c>
      <c r="H11226" s="30">
        <v>129.9</v>
      </c>
      <c r="I11226" s="4">
        <v>25</v>
      </c>
      <c r="J11226" s="4" t="s">
        <v>1618</v>
      </c>
      <c r="K11226" s="4" t="s">
        <v>998</v>
      </c>
      <c r="L11226" s="4">
        <v>3</v>
      </c>
      <c r="M11226" s="4" t="s">
        <v>1090</v>
      </c>
      <c r="N11226" s="4"/>
    </row>
    <row r="11227" spans="1:14" hidden="1" x14ac:dyDescent="0.3">
      <c r="A11227" s="4" t="s">
        <v>603</v>
      </c>
      <c r="B11227" s="53">
        <v>136</v>
      </c>
      <c r="C11227" s="53">
        <v>136</v>
      </c>
      <c r="D11227" s="4">
        <v>656</v>
      </c>
      <c r="E11227" s="4" t="s">
        <v>861</v>
      </c>
      <c r="F11227" s="4" t="s">
        <v>1169</v>
      </c>
      <c r="G11227" s="4" t="s">
        <v>1619</v>
      </c>
      <c r="H11227" s="30">
        <v>217.09</v>
      </c>
      <c r="I11227" s="4">
        <v>16.350000000000001</v>
      </c>
      <c r="J11227" s="4" t="s">
        <v>1614</v>
      </c>
      <c r="K11227" s="4" t="s">
        <v>998</v>
      </c>
      <c r="L11227" s="4">
        <v>3</v>
      </c>
      <c r="M11227" s="4" t="s">
        <v>1102</v>
      </c>
      <c r="N11227" s="4"/>
    </row>
    <row r="11228" spans="1:14" hidden="1" x14ac:dyDescent="0.3">
      <c r="A11228" s="4" t="s">
        <v>603</v>
      </c>
      <c r="B11228" s="53">
        <v>136</v>
      </c>
      <c r="C11228" s="53">
        <v>136</v>
      </c>
      <c r="D11228" s="4">
        <v>656</v>
      </c>
      <c r="E11228" s="4" t="s">
        <v>861</v>
      </c>
      <c r="F11228" s="4" t="s">
        <v>1169</v>
      </c>
      <c r="G11228" s="4" t="s">
        <v>2233</v>
      </c>
      <c r="H11228" s="30">
        <v>821</v>
      </c>
      <c r="I11228" s="4"/>
      <c r="J11228" s="4" t="s">
        <v>1614</v>
      </c>
      <c r="K11228" s="4" t="s">
        <v>998</v>
      </c>
      <c r="L11228" s="4">
        <v>3</v>
      </c>
      <c r="M11228" s="4" t="s">
        <v>1102</v>
      </c>
      <c r="N11228" s="4"/>
    </row>
    <row r="11229" spans="1:14" hidden="1" x14ac:dyDescent="0.3">
      <c r="A11229" s="4" t="s">
        <v>603</v>
      </c>
      <c r="B11229" s="53">
        <v>136</v>
      </c>
      <c r="C11229" s="53">
        <v>136</v>
      </c>
      <c r="D11229" s="4">
        <v>657</v>
      </c>
      <c r="E11229" s="4" t="s">
        <v>861</v>
      </c>
      <c r="F11229" s="4" t="s">
        <v>1200</v>
      </c>
      <c r="G11229" s="4" t="s">
        <v>1352</v>
      </c>
      <c r="H11229" s="30">
        <v>0.52</v>
      </c>
      <c r="I11229" s="4">
        <v>0.01</v>
      </c>
      <c r="J11229" s="4"/>
      <c r="K11229" s="4" t="s">
        <v>998</v>
      </c>
      <c r="L11229" s="4">
        <v>3</v>
      </c>
      <c r="M11229" s="4" t="s">
        <v>1090</v>
      </c>
      <c r="N11229" s="4"/>
    </row>
    <row r="11230" spans="1:14" hidden="1" x14ac:dyDescent="0.3">
      <c r="A11230" s="4" t="s">
        <v>603</v>
      </c>
      <c r="B11230" s="53">
        <v>136</v>
      </c>
      <c r="C11230" s="53">
        <v>136</v>
      </c>
      <c r="D11230" s="4">
        <v>657</v>
      </c>
      <c r="E11230" s="4" t="s">
        <v>861</v>
      </c>
      <c r="F11230" s="4" t="s">
        <v>1169</v>
      </c>
      <c r="G11230" s="4" t="s">
        <v>1613</v>
      </c>
      <c r="H11230" s="30">
        <v>494</v>
      </c>
      <c r="I11230" s="4"/>
      <c r="J11230" s="4" t="s">
        <v>1614</v>
      </c>
      <c r="K11230" s="4" t="s">
        <v>998</v>
      </c>
      <c r="L11230" s="4">
        <v>3</v>
      </c>
      <c r="M11230" s="4" t="s">
        <v>1102</v>
      </c>
      <c r="N11230" s="4"/>
    </row>
    <row r="11231" spans="1:14" hidden="1" x14ac:dyDescent="0.3">
      <c r="A11231" s="4" t="s">
        <v>603</v>
      </c>
      <c r="B11231" s="53">
        <v>136</v>
      </c>
      <c r="C11231" s="53">
        <v>136</v>
      </c>
      <c r="D11231" s="4">
        <v>657</v>
      </c>
      <c r="E11231" s="4" t="s">
        <v>861</v>
      </c>
      <c r="F11231" s="4" t="s">
        <v>901</v>
      </c>
      <c r="G11231" s="4" t="s">
        <v>943</v>
      </c>
      <c r="H11231" s="30">
        <v>23.76</v>
      </c>
      <c r="I11231" s="4"/>
      <c r="J11231" s="4" t="s">
        <v>856</v>
      </c>
      <c r="K11231" s="4"/>
      <c r="L11231" s="4">
        <v>4</v>
      </c>
      <c r="M11231" s="4" t="s">
        <v>1101</v>
      </c>
      <c r="N11231" s="4"/>
    </row>
    <row r="11232" spans="1:14" hidden="1" x14ac:dyDescent="0.3">
      <c r="A11232" s="4" t="s">
        <v>603</v>
      </c>
      <c r="B11232" s="53">
        <v>136</v>
      </c>
      <c r="C11232" s="53">
        <v>136</v>
      </c>
      <c r="D11232" s="4">
        <v>657</v>
      </c>
      <c r="E11232" s="4" t="s">
        <v>876</v>
      </c>
      <c r="F11232" s="4" t="s">
        <v>876</v>
      </c>
      <c r="G11232" s="4" t="s">
        <v>2228</v>
      </c>
      <c r="H11232" s="52">
        <v>7.1</v>
      </c>
      <c r="I11232" s="4">
        <v>1.8</v>
      </c>
      <c r="J11232" s="4" t="s">
        <v>1616</v>
      </c>
      <c r="K11232" s="4" t="s">
        <v>998</v>
      </c>
      <c r="L11232" s="4">
        <v>3</v>
      </c>
      <c r="M11232" s="4" t="s">
        <v>1090</v>
      </c>
      <c r="N11232" s="4"/>
    </row>
    <row r="11233" spans="1:14" hidden="1" x14ac:dyDescent="0.3">
      <c r="A11233" s="4" t="s">
        <v>603</v>
      </c>
      <c r="B11233" s="53">
        <v>136</v>
      </c>
      <c r="C11233" s="53">
        <v>136</v>
      </c>
      <c r="D11233" s="4">
        <v>657</v>
      </c>
      <c r="E11233" s="4" t="s">
        <v>861</v>
      </c>
      <c r="F11233" s="4" t="s">
        <v>1169</v>
      </c>
      <c r="G11233" s="4" t="s">
        <v>1617</v>
      </c>
      <c r="H11233" s="52">
        <v>1986</v>
      </c>
      <c r="I11233" s="4"/>
      <c r="J11233" s="4" t="s">
        <v>1614</v>
      </c>
      <c r="K11233" s="4"/>
      <c r="L11233" s="4">
        <v>3</v>
      </c>
      <c r="M11233" s="4" t="s">
        <v>1102</v>
      </c>
      <c r="N11233" s="4"/>
    </row>
    <row r="11234" spans="1:14" hidden="1" x14ac:dyDescent="0.3">
      <c r="A11234" s="4" t="s">
        <v>603</v>
      </c>
      <c r="B11234" s="53">
        <v>136</v>
      </c>
      <c r="C11234" s="53">
        <v>136</v>
      </c>
      <c r="D11234" s="4">
        <v>657</v>
      </c>
      <c r="E11234" s="4" t="s">
        <v>861</v>
      </c>
      <c r="F11234" s="4" t="s">
        <v>1200</v>
      </c>
      <c r="G11234" s="4" t="s">
        <v>1089</v>
      </c>
      <c r="H11234" s="30">
        <v>1.37</v>
      </c>
      <c r="I11234" s="4">
        <v>7.0000000000000007E-2</v>
      </c>
      <c r="J11234" s="4" t="s">
        <v>856</v>
      </c>
      <c r="K11234" s="4" t="s">
        <v>998</v>
      </c>
      <c r="L11234" s="4">
        <v>3</v>
      </c>
      <c r="M11234" s="4" t="s">
        <v>1090</v>
      </c>
      <c r="N11234" s="4"/>
    </row>
    <row r="11235" spans="1:14" hidden="1" x14ac:dyDescent="0.3">
      <c r="A11235" s="66" t="s">
        <v>603</v>
      </c>
      <c r="B11235" s="70">
        <v>136</v>
      </c>
      <c r="C11235" s="70">
        <v>136</v>
      </c>
      <c r="D11235" s="66">
        <v>657</v>
      </c>
      <c r="E11235" s="4" t="s">
        <v>876</v>
      </c>
      <c r="F11235" s="4" t="s">
        <v>876</v>
      </c>
      <c r="G11235" s="66" t="s">
        <v>2232</v>
      </c>
      <c r="H11235" s="71">
        <v>2381</v>
      </c>
      <c r="I11235" s="66">
        <v>67</v>
      </c>
      <c r="J11235" s="66" t="s">
        <v>1614</v>
      </c>
      <c r="K11235" s="4" t="s">
        <v>998</v>
      </c>
      <c r="L11235" s="66">
        <v>3</v>
      </c>
      <c r="M11235" s="66" t="s">
        <v>1102</v>
      </c>
      <c r="N11235" s="66"/>
    </row>
    <row r="11236" spans="1:14" hidden="1" x14ac:dyDescent="0.3">
      <c r="A11236" s="4" t="s">
        <v>603</v>
      </c>
      <c r="B11236" s="53">
        <v>136</v>
      </c>
      <c r="C11236" s="53">
        <v>136</v>
      </c>
      <c r="D11236" s="4">
        <v>657</v>
      </c>
      <c r="E11236" s="4" t="s">
        <v>861</v>
      </c>
      <c r="F11236" s="12" t="s">
        <v>901</v>
      </c>
      <c r="G11236" s="4" t="s">
        <v>963</v>
      </c>
      <c r="H11236" s="30">
        <v>76.22</v>
      </c>
      <c r="I11236" s="4"/>
      <c r="J11236" s="4" t="s">
        <v>856</v>
      </c>
      <c r="K11236" s="4"/>
      <c r="L11236" s="4">
        <v>4</v>
      </c>
      <c r="M11236" s="4" t="s">
        <v>1101</v>
      </c>
      <c r="N11236" s="4"/>
    </row>
    <row r="11237" spans="1:14" hidden="1" x14ac:dyDescent="0.3">
      <c r="A11237" s="4" t="s">
        <v>603</v>
      </c>
      <c r="B11237" s="53">
        <v>136</v>
      </c>
      <c r="C11237" s="53">
        <v>136</v>
      </c>
      <c r="D11237" s="4">
        <v>657</v>
      </c>
      <c r="E11237" s="4" t="s">
        <v>876</v>
      </c>
      <c r="F11237" s="4" t="s">
        <v>876</v>
      </c>
      <c r="G11237" s="4" t="s">
        <v>1656</v>
      </c>
      <c r="H11237" s="30">
        <v>103</v>
      </c>
      <c r="I11237" s="4">
        <v>38.700000000000003</v>
      </c>
      <c r="J11237" s="4" t="s">
        <v>1618</v>
      </c>
      <c r="K11237" s="4" t="s">
        <v>998</v>
      </c>
      <c r="L11237" s="4">
        <v>3</v>
      </c>
      <c r="M11237" s="4" t="s">
        <v>1090</v>
      </c>
      <c r="N11237" s="4"/>
    </row>
    <row r="11238" spans="1:14" hidden="1" x14ac:dyDescent="0.3">
      <c r="A11238" s="4" t="s">
        <v>603</v>
      </c>
      <c r="B11238" s="53">
        <v>136</v>
      </c>
      <c r="C11238" s="53">
        <v>136</v>
      </c>
      <c r="D11238" s="4">
        <v>657</v>
      </c>
      <c r="E11238" s="4" t="s">
        <v>861</v>
      </c>
      <c r="F11238" s="4" t="s">
        <v>1169</v>
      </c>
      <c r="G11238" s="4" t="s">
        <v>1619</v>
      </c>
      <c r="H11238" s="30">
        <v>247.06</v>
      </c>
      <c r="I11238" s="4">
        <v>10.4</v>
      </c>
      <c r="J11238" s="4" t="s">
        <v>1614</v>
      </c>
      <c r="K11238" s="4" t="s">
        <v>998</v>
      </c>
      <c r="L11238" s="4">
        <v>3</v>
      </c>
      <c r="M11238" s="4" t="s">
        <v>1102</v>
      </c>
      <c r="N11238" s="4"/>
    </row>
    <row r="11239" spans="1:14" hidden="1" x14ac:dyDescent="0.3">
      <c r="A11239" s="4" t="s">
        <v>603</v>
      </c>
      <c r="B11239" s="53">
        <v>136</v>
      </c>
      <c r="C11239" s="53">
        <v>136</v>
      </c>
      <c r="D11239" s="4">
        <v>657</v>
      </c>
      <c r="E11239" s="4" t="s">
        <v>861</v>
      </c>
      <c r="F11239" s="4" t="s">
        <v>1169</v>
      </c>
      <c r="G11239" s="4" t="s">
        <v>2233</v>
      </c>
      <c r="H11239" s="30">
        <v>2480</v>
      </c>
      <c r="I11239" s="4"/>
      <c r="J11239" s="4" t="s">
        <v>1614</v>
      </c>
      <c r="K11239" s="4" t="s">
        <v>998</v>
      </c>
      <c r="L11239" s="4">
        <v>3</v>
      </c>
      <c r="M11239" s="4" t="s">
        <v>1102</v>
      </c>
      <c r="N11239" s="4"/>
    </row>
    <row r="11240" spans="1:14" hidden="1" x14ac:dyDescent="0.3">
      <c r="A11240" s="4" t="s">
        <v>603</v>
      </c>
      <c r="B11240" s="53">
        <v>136</v>
      </c>
      <c r="C11240" s="53">
        <v>136</v>
      </c>
      <c r="D11240" s="4">
        <v>658</v>
      </c>
      <c r="E11240" s="4" t="s">
        <v>861</v>
      </c>
      <c r="F11240" s="4" t="s">
        <v>1200</v>
      </c>
      <c r="G11240" s="4" t="s">
        <v>1352</v>
      </c>
      <c r="H11240" s="30">
        <v>0.51</v>
      </c>
      <c r="I11240" s="4">
        <v>5.1000000000000004E-2</v>
      </c>
      <c r="J11240" s="4"/>
      <c r="K11240" s="4" t="s">
        <v>998</v>
      </c>
      <c r="L11240" s="4">
        <v>3</v>
      </c>
      <c r="M11240" s="4" t="s">
        <v>1090</v>
      </c>
      <c r="N11240" s="4"/>
    </row>
    <row r="11241" spans="1:14" hidden="1" x14ac:dyDescent="0.3">
      <c r="A11241" s="4" t="s">
        <v>603</v>
      </c>
      <c r="B11241" s="53">
        <v>136</v>
      </c>
      <c r="C11241" s="53">
        <v>136</v>
      </c>
      <c r="D11241" s="4">
        <v>658</v>
      </c>
      <c r="E11241" s="4" t="s">
        <v>861</v>
      </c>
      <c r="F11241" s="4" t="s">
        <v>1169</v>
      </c>
      <c r="G11241" s="4" t="s">
        <v>1613</v>
      </c>
      <c r="H11241" s="30">
        <v>248</v>
      </c>
      <c r="I11241" s="4"/>
      <c r="J11241" s="4" t="s">
        <v>1614</v>
      </c>
      <c r="K11241" s="4" t="s">
        <v>998</v>
      </c>
      <c r="L11241" s="4">
        <v>3</v>
      </c>
      <c r="M11241" s="4" t="s">
        <v>1102</v>
      </c>
      <c r="N11241" s="4"/>
    </row>
    <row r="11242" spans="1:14" hidden="1" x14ac:dyDescent="0.3">
      <c r="A11242" s="4" t="s">
        <v>603</v>
      </c>
      <c r="B11242" s="53">
        <v>136</v>
      </c>
      <c r="C11242" s="53">
        <v>136</v>
      </c>
      <c r="D11242" s="4">
        <v>658</v>
      </c>
      <c r="E11242" s="4" t="s">
        <v>861</v>
      </c>
      <c r="F11242" s="4" t="s">
        <v>901</v>
      </c>
      <c r="G11242" s="4" t="s">
        <v>943</v>
      </c>
      <c r="H11242" s="30">
        <v>13.59</v>
      </c>
      <c r="I11242" s="4"/>
      <c r="J11242" s="4" t="s">
        <v>856</v>
      </c>
      <c r="K11242" s="4"/>
      <c r="L11242" s="4">
        <v>4</v>
      </c>
      <c r="M11242" s="4" t="s">
        <v>1101</v>
      </c>
      <c r="N11242" s="4"/>
    </row>
    <row r="11243" spans="1:14" hidden="1" x14ac:dyDescent="0.3">
      <c r="A11243" s="4" t="s">
        <v>603</v>
      </c>
      <c r="B11243" s="53">
        <v>136</v>
      </c>
      <c r="C11243" s="53">
        <v>136</v>
      </c>
      <c r="D11243" s="4">
        <v>658</v>
      </c>
      <c r="E11243" s="4" t="s">
        <v>876</v>
      </c>
      <c r="F11243" s="4" t="s">
        <v>876</v>
      </c>
      <c r="G11243" s="4" t="s">
        <v>2228</v>
      </c>
      <c r="H11243" s="52">
        <v>14.5</v>
      </c>
      <c r="I11243" s="4">
        <v>1</v>
      </c>
      <c r="J11243" s="4" t="s">
        <v>1616</v>
      </c>
      <c r="K11243" s="4" t="s">
        <v>998</v>
      </c>
      <c r="L11243" s="4">
        <v>3</v>
      </c>
      <c r="M11243" s="4" t="s">
        <v>1090</v>
      </c>
      <c r="N11243" s="4"/>
    </row>
    <row r="11244" spans="1:14" hidden="1" x14ac:dyDescent="0.3">
      <c r="A11244" s="4" t="s">
        <v>603</v>
      </c>
      <c r="B11244" s="53">
        <v>136</v>
      </c>
      <c r="C11244" s="53">
        <v>136</v>
      </c>
      <c r="D11244" s="4">
        <v>658</v>
      </c>
      <c r="E11244" s="4" t="s">
        <v>861</v>
      </c>
      <c r="F11244" s="4" t="s">
        <v>1169</v>
      </c>
      <c r="G11244" s="4" t="s">
        <v>1617</v>
      </c>
      <c r="H11244" s="52">
        <v>322</v>
      </c>
      <c r="I11244" s="4"/>
      <c r="J11244" s="4" t="s">
        <v>1614</v>
      </c>
      <c r="K11244" s="4"/>
      <c r="L11244" s="4">
        <v>3</v>
      </c>
      <c r="M11244" s="4" t="s">
        <v>1102</v>
      </c>
      <c r="N11244" s="4"/>
    </row>
    <row r="11245" spans="1:14" hidden="1" x14ac:dyDescent="0.3">
      <c r="A11245" s="4" t="s">
        <v>603</v>
      </c>
      <c r="B11245" s="53">
        <v>136</v>
      </c>
      <c r="C11245" s="53">
        <v>136</v>
      </c>
      <c r="D11245" s="4">
        <v>658</v>
      </c>
      <c r="E11245" s="4" t="s">
        <v>861</v>
      </c>
      <c r="F11245" s="4" t="s">
        <v>1200</v>
      </c>
      <c r="G11245" s="4" t="s">
        <v>1089</v>
      </c>
      <c r="H11245" s="30">
        <v>1.0900000000000001</v>
      </c>
      <c r="I11245" s="4"/>
      <c r="J11245" s="4" t="s">
        <v>856</v>
      </c>
      <c r="K11245" s="4" t="s">
        <v>998</v>
      </c>
      <c r="L11245" s="4">
        <v>3</v>
      </c>
      <c r="M11245" s="4" t="s">
        <v>1090</v>
      </c>
      <c r="N11245" s="4"/>
    </row>
    <row r="11246" spans="1:14" hidden="1" x14ac:dyDescent="0.3">
      <c r="A11246" s="66" t="s">
        <v>603</v>
      </c>
      <c r="B11246" s="70">
        <v>136</v>
      </c>
      <c r="C11246" s="70">
        <v>136</v>
      </c>
      <c r="D11246" s="66">
        <v>658</v>
      </c>
      <c r="E11246" s="4" t="s">
        <v>876</v>
      </c>
      <c r="F11246" s="4" t="s">
        <v>876</v>
      </c>
      <c r="G11246" s="66" t="s">
        <v>2232</v>
      </c>
      <c r="H11246" s="71">
        <v>520</v>
      </c>
      <c r="I11246" s="66">
        <v>88</v>
      </c>
      <c r="J11246" s="66" t="s">
        <v>1614</v>
      </c>
      <c r="K11246" s="4" t="s">
        <v>998</v>
      </c>
      <c r="L11246" s="66">
        <v>3</v>
      </c>
      <c r="M11246" s="66" t="s">
        <v>1102</v>
      </c>
      <c r="N11246" s="66"/>
    </row>
    <row r="11247" spans="1:14" hidden="1" x14ac:dyDescent="0.3">
      <c r="A11247" s="4" t="s">
        <v>603</v>
      </c>
      <c r="B11247" s="53">
        <v>136</v>
      </c>
      <c r="C11247" s="53">
        <v>136</v>
      </c>
      <c r="D11247" s="4">
        <v>658</v>
      </c>
      <c r="E11247" s="4" t="s">
        <v>861</v>
      </c>
      <c r="F11247" s="12" t="s">
        <v>901</v>
      </c>
      <c r="G11247" s="4" t="s">
        <v>963</v>
      </c>
      <c r="H11247" s="30">
        <v>86.18</v>
      </c>
      <c r="I11247" s="4"/>
      <c r="J11247" s="4" t="s">
        <v>856</v>
      </c>
      <c r="K11247" s="4"/>
      <c r="L11247" s="4">
        <v>4</v>
      </c>
      <c r="M11247" s="4" t="s">
        <v>1101</v>
      </c>
      <c r="N11247" s="4"/>
    </row>
    <row r="11248" spans="1:14" hidden="1" x14ac:dyDescent="0.3">
      <c r="A11248" s="4" t="s">
        <v>603</v>
      </c>
      <c r="B11248" s="53">
        <v>136</v>
      </c>
      <c r="C11248" s="53">
        <v>136</v>
      </c>
      <c r="D11248" s="4">
        <v>658</v>
      </c>
      <c r="E11248" s="4" t="s">
        <v>876</v>
      </c>
      <c r="F11248" s="4" t="s">
        <v>876</v>
      </c>
      <c r="G11248" s="4" t="s">
        <v>1656</v>
      </c>
      <c r="H11248" s="30">
        <v>81.099999999999895</v>
      </c>
      <c r="I11248" s="4">
        <v>20.8</v>
      </c>
      <c r="J11248" s="4" t="s">
        <v>1618</v>
      </c>
      <c r="K11248" s="4" t="s">
        <v>998</v>
      </c>
      <c r="L11248" s="4">
        <v>3</v>
      </c>
      <c r="M11248" s="4" t="s">
        <v>1090</v>
      </c>
      <c r="N11248" s="4"/>
    </row>
    <row r="11249" spans="1:14" hidden="1" x14ac:dyDescent="0.3">
      <c r="A11249" s="4" t="s">
        <v>603</v>
      </c>
      <c r="B11249" s="53">
        <v>136</v>
      </c>
      <c r="C11249" s="53">
        <v>136</v>
      </c>
      <c r="D11249" s="4">
        <v>658</v>
      </c>
      <c r="E11249" s="4" t="s">
        <v>861</v>
      </c>
      <c r="F11249" s="4" t="s">
        <v>1169</v>
      </c>
      <c r="G11249" s="4" t="s">
        <v>1619</v>
      </c>
      <c r="H11249" s="30">
        <v>123.75</v>
      </c>
      <c r="I11249" s="4">
        <v>25.1</v>
      </c>
      <c r="J11249" s="4" t="s">
        <v>1614</v>
      </c>
      <c r="K11249" s="4" t="s">
        <v>998</v>
      </c>
      <c r="L11249" s="4">
        <v>3</v>
      </c>
      <c r="M11249" s="4" t="s">
        <v>1102</v>
      </c>
      <c r="N11249" s="4"/>
    </row>
    <row r="11250" spans="1:14" hidden="1" x14ac:dyDescent="0.3">
      <c r="A11250" s="4" t="s">
        <v>603</v>
      </c>
      <c r="B11250" s="53">
        <v>136</v>
      </c>
      <c r="C11250" s="53">
        <v>136</v>
      </c>
      <c r="D11250" s="4">
        <v>658</v>
      </c>
      <c r="E11250" s="4" t="s">
        <v>861</v>
      </c>
      <c r="F11250" s="4" t="s">
        <v>1169</v>
      </c>
      <c r="G11250" s="4" t="s">
        <v>2233</v>
      </c>
      <c r="H11250" s="30">
        <v>570</v>
      </c>
      <c r="I11250" s="4"/>
      <c r="J11250" s="4" t="s">
        <v>1614</v>
      </c>
      <c r="K11250" s="4" t="s">
        <v>998</v>
      </c>
      <c r="L11250" s="4">
        <v>3</v>
      </c>
      <c r="M11250" s="4" t="s">
        <v>1102</v>
      </c>
      <c r="N11250" s="4"/>
    </row>
    <row r="11251" spans="1:14" hidden="1" x14ac:dyDescent="0.3">
      <c r="A11251" s="4" t="s">
        <v>603</v>
      </c>
      <c r="B11251" s="53">
        <v>136</v>
      </c>
      <c r="C11251" s="53">
        <v>136</v>
      </c>
      <c r="D11251" s="4">
        <v>659</v>
      </c>
      <c r="E11251" s="4" t="s">
        <v>861</v>
      </c>
      <c r="F11251" s="4" t="s">
        <v>1200</v>
      </c>
      <c r="G11251" s="4" t="s">
        <v>1352</v>
      </c>
      <c r="H11251" s="30">
        <v>0.54</v>
      </c>
      <c r="I11251" s="4">
        <v>0.02</v>
      </c>
      <c r="J11251" s="4"/>
      <c r="K11251" s="4" t="s">
        <v>998</v>
      </c>
      <c r="L11251" s="4">
        <v>3</v>
      </c>
      <c r="M11251" s="4" t="s">
        <v>1090</v>
      </c>
      <c r="N11251" s="4"/>
    </row>
    <row r="11252" spans="1:14" hidden="1" x14ac:dyDescent="0.3">
      <c r="A11252" s="4" t="s">
        <v>603</v>
      </c>
      <c r="B11252" s="53">
        <v>136</v>
      </c>
      <c r="C11252" s="53">
        <v>136</v>
      </c>
      <c r="D11252" s="4">
        <v>659</v>
      </c>
      <c r="E11252" s="4" t="s">
        <v>861</v>
      </c>
      <c r="F11252" s="4" t="s">
        <v>1169</v>
      </c>
      <c r="G11252" s="4" t="s">
        <v>1613</v>
      </c>
      <c r="H11252" s="30">
        <v>172</v>
      </c>
      <c r="I11252" s="4"/>
      <c r="J11252" s="4" t="s">
        <v>1614</v>
      </c>
      <c r="K11252" s="4" t="s">
        <v>998</v>
      </c>
      <c r="L11252" s="4">
        <v>3</v>
      </c>
      <c r="M11252" s="4" t="s">
        <v>1102</v>
      </c>
      <c r="N11252" s="4"/>
    </row>
    <row r="11253" spans="1:14" hidden="1" x14ac:dyDescent="0.3">
      <c r="A11253" s="4" t="s">
        <v>603</v>
      </c>
      <c r="B11253" s="53">
        <v>136</v>
      </c>
      <c r="C11253" s="53">
        <v>136</v>
      </c>
      <c r="D11253" s="4">
        <v>659</v>
      </c>
      <c r="E11253" s="4" t="s">
        <v>861</v>
      </c>
      <c r="F11253" s="4" t="s">
        <v>901</v>
      </c>
      <c r="G11253" s="4" t="s">
        <v>943</v>
      </c>
      <c r="H11253" s="30">
        <v>13.59</v>
      </c>
      <c r="I11253" s="4"/>
      <c r="J11253" s="4" t="s">
        <v>856</v>
      </c>
      <c r="K11253" s="4"/>
      <c r="L11253" s="4">
        <v>4</v>
      </c>
      <c r="M11253" s="4" t="s">
        <v>1101</v>
      </c>
      <c r="N11253" s="4"/>
    </row>
    <row r="11254" spans="1:14" hidden="1" x14ac:dyDescent="0.3">
      <c r="A11254" s="4" t="s">
        <v>603</v>
      </c>
      <c r="B11254" s="53">
        <v>136</v>
      </c>
      <c r="C11254" s="53">
        <v>136</v>
      </c>
      <c r="D11254" s="4">
        <v>659</v>
      </c>
      <c r="E11254" s="4" t="s">
        <v>876</v>
      </c>
      <c r="F11254" s="4" t="s">
        <v>876</v>
      </c>
      <c r="G11254" s="4" t="s">
        <v>2228</v>
      </c>
      <c r="H11254" s="52">
        <v>9.4</v>
      </c>
      <c r="I11254" s="4">
        <v>0.4</v>
      </c>
      <c r="J11254" s="4" t="s">
        <v>1616</v>
      </c>
      <c r="K11254" s="4" t="s">
        <v>998</v>
      </c>
      <c r="L11254" s="4">
        <v>3</v>
      </c>
      <c r="M11254" s="4" t="s">
        <v>1090</v>
      </c>
      <c r="N11254" s="4"/>
    </row>
    <row r="11255" spans="1:14" hidden="1" x14ac:dyDescent="0.3">
      <c r="A11255" s="4" t="s">
        <v>603</v>
      </c>
      <c r="B11255" s="53">
        <v>136</v>
      </c>
      <c r="C11255" s="53">
        <v>136</v>
      </c>
      <c r="D11255" s="4">
        <v>659</v>
      </c>
      <c r="E11255" s="4" t="s">
        <v>861</v>
      </c>
      <c r="F11255" s="4" t="s">
        <v>1169</v>
      </c>
      <c r="G11255" s="4" t="s">
        <v>1617</v>
      </c>
      <c r="H11255" s="52">
        <v>810</v>
      </c>
      <c r="I11255" s="4"/>
      <c r="J11255" s="4" t="s">
        <v>1614</v>
      </c>
      <c r="K11255" s="4"/>
      <c r="L11255" s="4">
        <v>3</v>
      </c>
      <c r="M11255" s="4" t="s">
        <v>1102</v>
      </c>
      <c r="N11255" s="4"/>
    </row>
    <row r="11256" spans="1:14" hidden="1" x14ac:dyDescent="0.3">
      <c r="A11256" s="4" t="s">
        <v>603</v>
      </c>
      <c r="B11256" s="53">
        <v>136</v>
      </c>
      <c r="C11256" s="53">
        <v>136</v>
      </c>
      <c r="D11256" s="4">
        <v>659</v>
      </c>
      <c r="E11256" s="4" t="s">
        <v>861</v>
      </c>
      <c r="F11256" s="4" t="s">
        <v>1200</v>
      </c>
      <c r="G11256" s="4" t="s">
        <v>1089</v>
      </c>
      <c r="H11256" s="30">
        <v>1.54</v>
      </c>
      <c r="I11256" s="4">
        <v>0.01</v>
      </c>
      <c r="J11256" s="4" t="s">
        <v>856</v>
      </c>
      <c r="K11256" s="4" t="s">
        <v>998</v>
      </c>
      <c r="L11256" s="4">
        <v>3</v>
      </c>
      <c r="M11256" s="4" t="s">
        <v>1090</v>
      </c>
      <c r="N11256" s="4"/>
    </row>
    <row r="11257" spans="1:14" hidden="1" x14ac:dyDescent="0.3">
      <c r="A11257" s="66" t="s">
        <v>603</v>
      </c>
      <c r="B11257" s="70">
        <v>136</v>
      </c>
      <c r="C11257" s="70">
        <v>136</v>
      </c>
      <c r="D11257" s="66">
        <v>659</v>
      </c>
      <c r="E11257" s="4" t="s">
        <v>876</v>
      </c>
      <c r="F11257" s="4" t="s">
        <v>876</v>
      </c>
      <c r="G11257" s="66" t="s">
        <v>2232</v>
      </c>
      <c r="H11257" s="71">
        <v>948</v>
      </c>
      <c r="I11257" s="66">
        <v>32</v>
      </c>
      <c r="J11257" s="66" t="s">
        <v>1614</v>
      </c>
      <c r="K11257" s="4" t="s">
        <v>998</v>
      </c>
      <c r="L11257" s="66">
        <v>3</v>
      </c>
      <c r="M11257" s="66" t="s">
        <v>1102</v>
      </c>
      <c r="N11257" s="66"/>
    </row>
    <row r="11258" spans="1:14" hidden="1" x14ac:dyDescent="0.3">
      <c r="A11258" s="4" t="s">
        <v>603</v>
      </c>
      <c r="B11258" s="53">
        <v>136</v>
      </c>
      <c r="C11258" s="53">
        <v>136</v>
      </c>
      <c r="D11258" s="4">
        <v>659</v>
      </c>
      <c r="E11258" s="4" t="s">
        <v>861</v>
      </c>
      <c r="F11258" s="12" t="s">
        <v>901</v>
      </c>
      <c r="G11258" s="4" t="s">
        <v>963</v>
      </c>
      <c r="H11258" s="30">
        <v>86.18</v>
      </c>
      <c r="I11258" s="4"/>
      <c r="J11258" s="4" t="s">
        <v>856</v>
      </c>
      <c r="K11258" s="4"/>
      <c r="L11258" s="4">
        <v>4</v>
      </c>
      <c r="M11258" s="4" t="s">
        <v>1101</v>
      </c>
      <c r="N11258" s="4"/>
    </row>
    <row r="11259" spans="1:14" hidden="1" x14ac:dyDescent="0.3">
      <c r="A11259" s="4" t="s">
        <v>603</v>
      </c>
      <c r="B11259" s="53">
        <v>136</v>
      </c>
      <c r="C11259" s="53">
        <v>136</v>
      </c>
      <c r="D11259" s="4">
        <v>659</v>
      </c>
      <c r="E11259" s="4" t="s">
        <v>876</v>
      </c>
      <c r="F11259" s="4" t="s">
        <v>876</v>
      </c>
      <c r="G11259" s="4" t="s">
        <v>1656</v>
      </c>
      <c r="H11259" s="30">
        <v>75.599999999999895</v>
      </c>
      <c r="I11259" s="4">
        <v>15.3</v>
      </c>
      <c r="J11259" s="4" t="s">
        <v>1618</v>
      </c>
      <c r="K11259" s="4" t="s">
        <v>998</v>
      </c>
      <c r="L11259" s="4">
        <v>3</v>
      </c>
      <c r="M11259" s="4" t="s">
        <v>1090</v>
      </c>
      <c r="N11259" s="4"/>
    </row>
    <row r="11260" spans="1:14" hidden="1" x14ac:dyDescent="0.3">
      <c r="A11260" s="4" t="s">
        <v>603</v>
      </c>
      <c r="B11260" s="53">
        <v>136</v>
      </c>
      <c r="C11260" s="53">
        <v>136</v>
      </c>
      <c r="D11260" s="4">
        <v>659</v>
      </c>
      <c r="E11260" s="4" t="s">
        <v>861</v>
      </c>
      <c r="F11260" s="4" t="s">
        <v>1169</v>
      </c>
      <c r="G11260" s="4" t="s">
        <v>1619</v>
      </c>
      <c r="H11260" s="30">
        <v>86.069999999999894</v>
      </c>
      <c r="I11260" s="4">
        <v>11.9</v>
      </c>
      <c r="J11260" s="4" t="s">
        <v>1614</v>
      </c>
      <c r="K11260" s="4" t="s">
        <v>998</v>
      </c>
      <c r="L11260" s="4">
        <v>3</v>
      </c>
      <c r="M11260" s="4" t="s">
        <v>1102</v>
      </c>
      <c r="N11260" s="4"/>
    </row>
    <row r="11261" spans="1:14" hidden="1" x14ac:dyDescent="0.3">
      <c r="A11261" s="4" t="s">
        <v>603</v>
      </c>
      <c r="B11261" s="53">
        <v>136</v>
      </c>
      <c r="C11261" s="53">
        <v>136</v>
      </c>
      <c r="D11261" s="4">
        <v>659</v>
      </c>
      <c r="E11261" s="4" t="s">
        <v>861</v>
      </c>
      <c r="F11261" s="4" t="s">
        <v>1169</v>
      </c>
      <c r="G11261" s="4" t="s">
        <v>2233</v>
      </c>
      <c r="H11261" s="30">
        <v>982</v>
      </c>
      <c r="I11261" s="4"/>
      <c r="J11261" s="4" t="s">
        <v>1614</v>
      </c>
      <c r="K11261" s="4" t="s">
        <v>998</v>
      </c>
      <c r="L11261" s="4">
        <v>3</v>
      </c>
      <c r="M11261" s="4" t="s">
        <v>1102</v>
      </c>
      <c r="N11261" s="4"/>
    </row>
    <row r="11262" spans="1:14" hidden="1" x14ac:dyDescent="0.3">
      <c r="A11262" s="4" t="s">
        <v>603</v>
      </c>
      <c r="B11262" s="53">
        <v>136</v>
      </c>
      <c r="C11262" s="53">
        <v>136</v>
      </c>
      <c r="D11262" s="4">
        <v>660</v>
      </c>
      <c r="E11262" s="4" t="s">
        <v>861</v>
      </c>
      <c r="F11262" s="4" t="s">
        <v>1200</v>
      </c>
      <c r="G11262" s="4" t="s">
        <v>1352</v>
      </c>
      <c r="H11262" s="30">
        <v>0.47</v>
      </c>
      <c r="I11262" s="4">
        <v>4.7E-2</v>
      </c>
      <c r="J11262" s="4"/>
      <c r="K11262" s="4" t="s">
        <v>998</v>
      </c>
      <c r="L11262" s="4">
        <v>3</v>
      </c>
      <c r="M11262" s="4" t="s">
        <v>1090</v>
      </c>
      <c r="N11262" s="4"/>
    </row>
    <row r="11263" spans="1:14" hidden="1" x14ac:dyDescent="0.3">
      <c r="A11263" s="4" t="s">
        <v>603</v>
      </c>
      <c r="B11263" s="53">
        <v>136</v>
      </c>
      <c r="C11263" s="53">
        <v>136</v>
      </c>
      <c r="D11263" s="4">
        <v>660</v>
      </c>
      <c r="E11263" s="4" t="s">
        <v>861</v>
      </c>
      <c r="F11263" s="4" t="s">
        <v>1169</v>
      </c>
      <c r="G11263" s="4" t="s">
        <v>1613</v>
      </c>
      <c r="H11263" s="30">
        <v>277</v>
      </c>
      <c r="I11263" s="4"/>
      <c r="J11263" s="4" t="s">
        <v>1614</v>
      </c>
      <c r="K11263" s="4" t="s">
        <v>998</v>
      </c>
      <c r="L11263" s="4">
        <v>3</v>
      </c>
      <c r="M11263" s="4" t="s">
        <v>1102</v>
      </c>
      <c r="N11263" s="4"/>
    </row>
    <row r="11264" spans="1:14" hidden="1" x14ac:dyDescent="0.3">
      <c r="A11264" s="4" t="s">
        <v>603</v>
      </c>
      <c r="B11264" s="53">
        <v>136</v>
      </c>
      <c r="C11264" s="53">
        <v>136</v>
      </c>
      <c r="D11264" s="4">
        <v>660</v>
      </c>
      <c r="E11264" s="4" t="s">
        <v>861</v>
      </c>
      <c r="F11264" s="4" t="s">
        <v>901</v>
      </c>
      <c r="G11264" s="4" t="s">
        <v>943</v>
      </c>
      <c r="H11264" s="30">
        <v>7.24</v>
      </c>
      <c r="I11264" s="4"/>
      <c r="J11264" s="4" t="s">
        <v>856</v>
      </c>
      <c r="K11264" s="4"/>
      <c r="L11264" s="4">
        <v>4</v>
      </c>
      <c r="M11264" s="4" t="s">
        <v>1101</v>
      </c>
      <c r="N11264" s="4"/>
    </row>
    <row r="11265" spans="1:14" hidden="1" x14ac:dyDescent="0.3">
      <c r="A11265" s="4" t="s">
        <v>603</v>
      </c>
      <c r="B11265" s="53">
        <v>136</v>
      </c>
      <c r="C11265" s="53">
        <v>136</v>
      </c>
      <c r="D11265" s="4">
        <v>660</v>
      </c>
      <c r="E11265" s="4" t="s">
        <v>876</v>
      </c>
      <c r="F11265" s="4" t="s">
        <v>876</v>
      </c>
      <c r="G11265" s="4" t="s">
        <v>2228</v>
      </c>
      <c r="H11265" s="52">
        <v>7.1</v>
      </c>
      <c r="I11265" s="4">
        <v>2.4</v>
      </c>
      <c r="J11265" s="4" t="s">
        <v>1616</v>
      </c>
      <c r="K11265" s="4" t="s">
        <v>998</v>
      </c>
      <c r="L11265" s="4">
        <v>3</v>
      </c>
      <c r="M11265" s="4" t="s">
        <v>1090</v>
      </c>
      <c r="N11265" s="4"/>
    </row>
    <row r="11266" spans="1:14" hidden="1" x14ac:dyDescent="0.3">
      <c r="A11266" s="4" t="s">
        <v>603</v>
      </c>
      <c r="B11266" s="53">
        <v>136</v>
      </c>
      <c r="C11266" s="53">
        <v>136</v>
      </c>
      <c r="D11266" s="4">
        <v>660</v>
      </c>
      <c r="E11266" s="4" t="s">
        <v>861</v>
      </c>
      <c r="F11266" s="4" t="s">
        <v>1169</v>
      </c>
      <c r="G11266" s="4" t="s">
        <v>1617</v>
      </c>
      <c r="H11266" s="52">
        <v>494</v>
      </c>
      <c r="I11266" s="4"/>
      <c r="J11266" s="4" t="s">
        <v>1614</v>
      </c>
      <c r="K11266" s="4"/>
      <c r="L11266" s="4">
        <v>3</v>
      </c>
      <c r="M11266" s="4" t="s">
        <v>1102</v>
      </c>
      <c r="N11266" s="4"/>
    </row>
    <row r="11267" spans="1:14" hidden="1" x14ac:dyDescent="0.3">
      <c r="A11267" s="4" t="s">
        <v>603</v>
      </c>
      <c r="B11267" s="53">
        <v>136</v>
      </c>
      <c r="C11267" s="53">
        <v>136</v>
      </c>
      <c r="D11267" s="4">
        <v>660</v>
      </c>
      <c r="E11267" s="4" t="s">
        <v>861</v>
      </c>
      <c r="F11267" s="4" t="s">
        <v>1200</v>
      </c>
      <c r="G11267" s="4" t="s">
        <v>1089</v>
      </c>
      <c r="H11267" s="30">
        <v>0.8</v>
      </c>
      <c r="I11267" s="4"/>
      <c r="J11267" s="4" t="s">
        <v>856</v>
      </c>
      <c r="K11267" s="4" t="s">
        <v>998</v>
      </c>
      <c r="L11267" s="4">
        <v>3</v>
      </c>
      <c r="M11267" s="4" t="s">
        <v>1090</v>
      </c>
      <c r="N11267" s="4"/>
    </row>
    <row r="11268" spans="1:14" hidden="1" x14ac:dyDescent="0.3">
      <c r="A11268" s="66" t="s">
        <v>603</v>
      </c>
      <c r="B11268" s="70">
        <v>136</v>
      </c>
      <c r="C11268" s="70">
        <v>136</v>
      </c>
      <c r="D11268" s="66">
        <v>660</v>
      </c>
      <c r="E11268" s="4" t="s">
        <v>876</v>
      </c>
      <c r="F11268" s="4" t="s">
        <v>876</v>
      </c>
      <c r="G11268" s="66" t="s">
        <v>2232</v>
      </c>
      <c r="H11268" s="71">
        <v>715</v>
      </c>
      <c r="I11268" s="66">
        <v>40</v>
      </c>
      <c r="J11268" s="66" t="s">
        <v>1614</v>
      </c>
      <c r="K11268" s="4" t="s">
        <v>998</v>
      </c>
      <c r="L11268" s="66">
        <v>3</v>
      </c>
      <c r="M11268" s="66" t="s">
        <v>1102</v>
      </c>
      <c r="N11268" s="66"/>
    </row>
    <row r="11269" spans="1:14" hidden="1" x14ac:dyDescent="0.3">
      <c r="A11269" s="4" t="s">
        <v>603</v>
      </c>
      <c r="B11269" s="53">
        <v>136</v>
      </c>
      <c r="C11269" s="53">
        <v>136</v>
      </c>
      <c r="D11269" s="4">
        <v>660</v>
      </c>
      <c r="E11269" s="4" t="s">
        <v>861</v>
      </c>
      <c r="F11269" s="12" t="s">
        <v>901</v>
      </c>
      <c r="G11269" s="4" t="s">
        <v>963</v>
      </c>
      <c r="H11269" s="30">
        <v>92.75</v>
      </c>
      <c r="I11269" s="4"/>
      <c r="J11269" s="4" t="s">
        <v>856</v>
      </c>
      <c r="K11269" s="4"/>
      <c r="L11269" s="4">
        <v>4</v>
      </c>
      <c r="M11269" s="4" t="s">
        <v>1101</v>
      </c>
      <c r="N11269" s="4"/>
    </row>
    <row r="11270" spans="1:14" hidden="1" x14ac:dyDescent="0.3">
      <c r="A11270" s="4" t="s">
        <v>603</v>
      </c>
      <c r="B11270" s="53">
        <v>136</v>
      </c>
      <c r="C11270" s="53">
        <v>136</v>
      </c>
      <c r="D11270" s="4">
        <v>660</v>
      </c>
      <c r="E11270" s="4" t="s">
        <v>876</v>
      </c>
      <c r="F11270" s="4" t="s">
        <v>876</v>
      </c>
      <c r="G11270" s="4" t="s">
        <v>1656</v>
      </c>
      <c r="H11270" s="30">
        <v>68.099999999999895</v>
      </c>
      <c r="I11270" s="4">
        <v>9.4</v>
      </c>
      <c r="J11270" s="4" t="s">
        <v>1618</v>
      </c>
      <c r="K11270" s="4" t="s">
        <v>998</v>
      </c>
      <c r="L11270" s="4">
        <v>3</v>
      </c>
      <c r="M11270" s="4" t="s">
        <v>1090</v>
      </c>
      <c r="N11270" s="4"/>
    </row>
    <row r="11271" spans="1:14" hidden="1" x14ac:dyDescent="0.3">
      <c r="A11271" s="4" t="s">
        <v>603</v>
      </c>
      <c r="B11271" s="53">
        <v>136</v>
      </c>
      <c r="C11271" s="53">
        <v>136</v>
      </c>
      <c r="D11271" s="4">
        <v>660</v>
      </c>
      <c r="E11271" s="4" t="s">
        <v>861</v>
      </c>
      <c r="F11271" s="4" t="s">
        <v>1169</v>
      </c>
      <c r="G11271" s="4" t="s">
        <v>1619</v>
      </c>
      <c r="H11271" s="30">
        <v>138.25</v>
      </c>
      <c r="I11271" s="4">
        <v>9.9600000000000009</v>
      </c>
      <c r="J11271" s="4" t="s">
        <v>1614</v>
      </c>
      <c r="K11271" s="4" t="s">
        <v>998</v>
      </c>
      <c r="L11271" s="4">
        <v>3</v>
      </c>
      <c r="M11271" s="4" t="s">
        <v>1102</v>
      </c>
      <c r="N11271" s="4"/>
    </row>
    <row r="11272" spans="1:14" hidden="1" x14ac:dyDescent="0.3">
      <c r="A11272" s="4" t="s">
        <v>603</v>
      </c>
      <c r="B11272" s="53">
        <v>136</v>
      </c>
      <c r="C11272" s="53">
        <v>136</v>
      </c>
      <c r="D11272" s="4">
        <v>660</v>
      </c>
      <c r="E11272" s="4" t="s">
        <v>861</v>
      </c>
      <c r="F11272" s="4" t="s">
        <v>1169</v>
      </c>
      <c r="G11272" s="4" t="s">
        <v>2233</v>
      </c>
      <c r="H11272" s="30">
        <v>770</v>
      </c>
      <c r="I11272" s="4"/>
      <c r="J11272" s="4" t="s">
        <v>1614</v>
      </c>
      <c r="K11272" s="4" t="s">
        <v>998</v>
      </c>
      <c r="L11272" s="4">
        <v>3</v>
      </c>
      <c r="M11272" s="4" t="s">
        <v>1102</v>
      </c>
      <c r="N11272" s="4"/>
    </row>
    <row r="11273" spans="1:14" hidden="1" x14ac:dyDescent="0.3">
      <c r="A11273" s="4" t="s">
        <v>603</v>
      </c>
      <c r="B11273" s="53">
        <v>136</v>
      </c>
      <c r="C11273" s="53">
        <v>136</v>
      </c>
      <c r="D11273" s="4">
        <v>661</v>
      </c>
      <c r="E11273" s="4" t="s">
        <v>861</v>
      </c>
      <c r="F11273" s="4" t="s">
        <v>1200</v>
      </c>
      <c r="G11273" s="4" t="s">
        <v>1352</v>
      </c>
      <c r="H11273" s="30">
        <v>0.45</v>
      </c>
      <c r="I11273" s="4">
        <v>0.01</v>
      </c>
      <c r="J11273" s="4"/>
      <c r="K11273" s="4" t="s">
        <v>998</v>
      </c>
      <c r="L11273" s="4">
        <v>3</v>
      </c>
      <c r="M11273" s="4" t="s">
        <v>1090</v>
      </c>
      <c r="N11273" s="4"/>
    </row>
    <row r="11274" spans="1:14" hidden="1" x14ac:dyDescent="0.3">
      <c r="A11274" s="4" t="s">
        <v>603</v>
      </c>
      <c r="B11274" s="53">
        <v>136</v>
      </c>
      <c r="C11274" s="53">
        <v>136</v>
      </c>
      <c r="D11274" s="4">
        <v>661</v>
      </c>
      <c r="E11274" s="4" t="s">
        <v>861</v>
      </c>
      <c r="F11274" s="4" t="s">
        <v>1169</v>
      </c>
      <c r="G11274" s="4" t="s">
        <v>1613</v>
      </c>
      <c r="H11274" s="30">
        <v>166</v>
      </c>
      <c r="I11274" s="4"/>
      <c r="J11274" s="4" t="s">
        <v>1614</v>
      </c>
      <c r="K11274" s="4" t="s">
        <v>998</v>
      </c>
      <c r="L11274" s="4">
        <v>3</v>
      </c>
      <c r="M11274" s="4" t="s">
        <v>1102</v>
      </c>
      <c r="N11274" s="4"/>
    </row>
    <row r="11275" spans="1:14" hidden="1" x14ac:dyDescent="0.3">
      <c r="A11275" s="4" t="s">
        <v>603</v>
      </c>
      <c r="B11275" s="53">
        <v>136</v>
      </c>
      <c r="C11275" s="53">
        <v>136</v>
      </c>
      <c r="D11275" s="4">
        <v>661</v>
      </c>
      <c r="E11275" s="4" t="s">
        <v>861</v>
      </c>
      <c r="F11275" s="4" t="s">
        <v>901</v>
      </c>
      <c r="G11275" s="4" t="s">
        <v>943</v>
      </c>
      <c r="H11275" s="30">
        <v>14.31</v>
      </c>
      <c r="I11275" s="4"/>
      <c r="J11275" s="4" t="s">
        <v>856</v>
      </c>
      <c r="K11275" s="4"/>
      <c r="L11275" s="4">
        <v>4</v>
      </c>
      <c r="M11275" s="4" t="s">
        <v>1101</v>
      </c>
      <c r="N11275" s="4"/>
    </row>
    <row r="11276" spans="1:14" hidden="1" x14ac:dyDescent="0.3">
      <c r="A11276" s="4" t="s">
        <v>603</v>
      </c>
      <c r="B11276" s="53">
        <v>136</v>
      </c>
      <c r="C11276" s="53">
        <v>136</v>
      </c>
      <c r="D11276" s="4">
        <v>661</v>
      </c>
      <c r="E11276" s="4" t="s">
        <v>876</v>
      </c>
      <c r="F11276" s="4" t="s">
        <v>876</v>
      </c>
      <c r="G11276" s="4" t="s">
        <v>2228</v>
      </c>
      <c r="H11276" s="52">
        <v>16.899999999999999</v>
      </c>
      <c r="I11276" s="4">
        <v>4.8</v>
      </c>
      <c r="J11276" s="4" t="s">
        <v>1616</v>
      </c>
      <c r="K11276" s="4" t="s">
        <v>998</v>
      </c>
      <c r="L11276" s="4">
        <v>3</v>
      </c>
      <c r="M11276" s="4" t="s">
        <v>1090</v>
      </c>
      <c r="N11276" s="4"/>
    </row>
    <row r="11277" spans="1:14" hidden="1" x14ac:dyDescent="0.3">
      <c r="A11277" s="4" t="s">
        <v>603</v>
      </c>
      <c r="B11277" s="53">
        <v>136</v>
      </c>
      <c r="C11277" s="53">
        <v>136</v>
      </c>
      <c r="D11277" s="4">
        <v>661</v>
      </c>
      <c r="E11277" s="4" t="s">
        <v>861</v>
      </c>
      <c r="F11277" s="4" t="s">
        <v>1169</v>
      </c>
      <c r="G11277" s="4" t="s">
        <v>1617</v>
      </c>
      <c r="H11277" s="52">
        <v>1224</v>
      </c>
      <c r="I11277" s="4"/>
      <c r="J11277" s="4" t="s">
        <v>1614</v>
      </c>
      <c r="K11277" s="4"/>
      <c r="L11277" s="4">
        <v>3</v>
      </c>
      <c r="M11277" s="4" t="s">
        <v>1102</v>
      </c>
      <c r="N11277" s="4"/>
    </row>
    <row r="11278" spans="1:14" hidden="1" x14ac:dyDescent="0.3">
      <c r="A11278" s="4" t="s">
        <v>603</v>
      </c>
      <c r="B11278" s="53">
        <v>136</v>
      </c>
      <c r="C11278" s="53">
        <v>136</v>
      </c>
      <c r="D11278" s="4">
        <v>661</v>
      </c>
      <c r="E11278" s="4" t="s">
        <v>861</v>
      </c>
      <c r="F11278" s="4" t="s">
        <v>1200</v>
      </c>
      <c r="G11278" s="4" t="s">
        <v>1089</v>
      </c>
      <c r="H11278" s="30">
        <v>1.36</v>
      </c>
      <c r="I11278" s="4">
        <v>0.14000000000000001</v>
      </c>
      <c r="J11278" s="4" t="s">
        <v>856</v>
      </c>
      <c r="K11278" s="4" t="s">
        <v>998</v>
      </c>
      <c r="L11278" s="4">
        <v>3</v>
      </c>
      <c r="M11278" s="4" t="s">
        <v>1090</v>
      </c>
      <c r="N11278" s="4"/>
    </row>
    <row r="11279" spans="1:14" hidden="1" x14ac:dyDescent="0.3">
      <c r="A11279" s="66" t="s">
        <v>603</v>
      </c>
      <c r="B11279" s="70">
        <v>136</v>
      </c>
      <c r="C11279" s="70">
        <v>136</v>
      </c>
      <c r="D11279" s="66">
        <v>661</v>
      </c>
      <c r="E11279" s="4" t="s">
        <v>876</v>
      </c>
      <c r="F11279" s="4" t="s">
        <v>876</v>
      </c>
      <c r="G11279" s="66" t="s">
        <v>2232</v>
      </c>
      <c r="H11279" s="71">
        <v>1357</v>
      </c>
      <c r="I11279" s="66">
        <v>142</v>
      </c>
      <c r="J11279" s="66" t="s">
        <v>1614</v>
      </c>
      <c r="K11279" s="4" t="s">
        <v>998</v>
      </c>
      <c r="L11279" s="66">
        <v>3</v>
      </c>
      <c r="M11279" s="66" t="s">
        <v>1102</v>
      </c>
      <c r="N11279" s="66"/>
    </row>
    <row r="11280" spans="1:14" hidden="1" x14ac:dyDescent="0.3">
      <c r="A11280" s="4" t="s">
        <v>603</v>
      </c>
      <c r="B11280" s="53">
        <v>136</v>
      </c>
      <c r="C11280" s="53">
        <v>136</v>
      </c>
      <c r="D11280" s="4">
        <v>661</v>
      </c>
      <c r="E11280" s="4" t="s">
        <v>861</v>
      </c>
      <c r="F11280" s="12" t="s">
        <v>901</v>
      </c>
      <c r="G11280" s="4" t="s">
        <v>963</v>
      </c>
      <c r="H11280" s="30">
        <v>84.93</v>
      </c>
      <c r="I11280" s="4"/>
      <c r="J11280" s="4" t="s">
        <v>856</v>
      </c>
      <c r="K11280" s="4"/>
      <c r="L11280" s="4">
        <v>4</v>
      </c>
      <c r="M11280" s="4" t="s">
        <v>1101</v>
      </c>
      <c r="N11280" s="4"/>
    </row>
    <row r="11281" spans="1:14" hidden="1" x14ac:dyDescent="0.3">
      <c r="A11281" s="4" t="s">
        <v>603</v>
      </c>
      <c r="B11281" s="53">
        <v>136</v>
      </c>
      <c r="C11281" s="53">
        <v>136</v>
      </c>
      <c r="D11281" s="4">
        <v>661</v>
      </c>
      <c r="E11281" s="4" t="s">
        <v>876</v>
      </c>
      <c r="F11281" s="4" t="s">
        <v>876</v>
      </c>
      <c r="G11281" s="4" t="s">
        <v>1656</v>
      </c>
      <c r="H11281" s="30">
        <v>125.7</v>
      </c>
      <c r="I11281" s="4">
        <v>2.7</v>
      </c>
      <c r="J11281" s="4" t="s">
        <v>1618</v>
      </c>
      <c r="K11281" s="4" t="s">
        <v>998</v>
      </c>
      <c r="L11281" s="4">
        <v>3</v>
      </c>
      <c r="M11281" s="4" t="s">
        <v>1090</v>
      </c>
      <c r="N11281" s="4"/>
    </row>
    <row r="11282" spans="1:14" hidden="1" x14ac:dyDescent="0.3">
      <c r="A11282" s="4" t="s">
        <v>603</v>
      </c>
      <c r="B11282" s="53">
        <v>136</v>
      </c>
      <c r="C11282" s="53">
        <v>136</v>
      </c>
      <c r="D11282" s="4">
        <v>661</v>
      </c>
      <c r="E11282" s="4" t="s">
        <v>861</v>
      </c>
      <c r="F11282" s="4" t="s">
        <v>1169</v>
      </c>
      <c r="G11282" s="4" t="s">
        <v>1619</v>
      </c>
      <c r="H11282" s="30">
        <v>83.02</v>
      </c>
      <c r="I11282" s="4">
        <v>45.1</v>
      </c>
      <c r="J11282" s="4" t="s">
        <v>1614</v>
      </c>
      <c r="K11282" s="4" t="s">
        <v>998</v>
      </c>
      <c r="L11282" s="4">
        <v>3</v>
      </c>
      <c r="M11282" s="4" t="s">
        <v>1102</v>
      </c>
      <c r="N11282" s="4"/>
    </row>
    <row r="11283" spans="1:14" hidden="1" x14ac:dyDescent="0.3">
      <c r="A11283" s="4" t="s">
        <v>603</v>
      </c>
      <c r="B11283" s="53">
        <v>136</v>
      </c>
      <c r="C11283" s="53">
        <v>136</v>
      </c>
      <c r="D11283" s="4">
        <v>661</v>
      </c>
      <c r="E11283" s="4" t="s">
        <v>861</v>
      </c>
      <c r="F11283" s="4" t="s">
        <v>1169</v>
      </c>
      <c r="G11283" s="4" t="s">
        <v>2233</v>
      </c>
      <c r="H11283" s="30">
        <v>1390</v>
      </c>
      <c r="I11283" s="4"/>
      <c r="J11283" s="4" t="s">
        <v>1614</v>
      </c>
      <c r="K11283" s="4" t="s">
        <v>998</v>
      </c>
      <c r="L11283" s="4">
        <v>3</v>
      </c>
      <c r="M11283" s="4" t="s">
        <v>1102</v>
      </c>
      <c r="N11283" s="4"/>
    </row>
    <row r="11284" spans="1:14" hidden="1" x14ac:dyDescent="0.3">
      <c r="A11284" s="4" t="s">
        <v>603</v>
      </c>
      <c r="B11284" s="53">
        <v>136</v>
      </c>
      <c r="C11284" s="53">
        <v>136</v>
      </c>
      <c r="D11284" s="4">
        <v>662</v>
      </c>
      <c r="E11284" s="4" t="s">
        <v>861</v>
      </c>
      <c r="F11284" s="4" t="s">
        <v>1200</v>
      </c>
      <c r="G11284" s="4" t="s">
        <v>1352</v>
      </c>
      <c r="H11284" s="30">
        <v>0.56000000000000005</v>
      </c>
      <c r="I11284" s="4">
        <v>0.03</v>
      </c>
      <c r="J11284" s="4"/>
      <c r="K11284" s="4" t="s">
        <v>998</v>
      </c>
      <c r="L11284" s="4">
        <v>3</v>
      </c>
      <c r="M11284" s="4" t="s">
        <v>1090</v>
      </c>
      <c r="N11284" s="4"/>
    </row>
    <row r="11285" spans="1:14" hidden="1" x14ac:dyDescent="0.3">
      <c r="A11285" s="4" t="s">
        <v>603</v>
      </c>
      <c r="B11285" s="53">
        <v>136</v>
      </c>
      <c r="C11285" s="53">
        <v>136</v>
      </c>
      <c r="D11285" s="4">
        <v>662</v>
      </c>
      <c r="E11285" s="4" t="s">
        <v>861</v>
      </c>
      <c r="F11285" s="4" t="s">
        <v>1169</v>
      </c>
      <c r="G11285" s="4" t="s">
        <v>1613</v>
      </c>
      <c r="H11285" s="30">
        <v>462</v>
      </c>
      <c r="I11285" s="4"/>
      <c r="J11285" s="4" t="s">
        <v>1614</v>
      </c>
      <c r="K11285" s="4" t="s">
        <v>998</v>
      </c>
      <c r="L11285" s="4">
        <v>3</v>
      </c>
      <c r="M11285" s="4" t="s">
        <v>1102</v>
      </c>
      <c r="N11285" s="4"/>
    </row>
    <row r="11286" spans="1:14" hidden="1" x14ac:dyDescent="0.3">
      <c r="A11286" s="4" t="s">
        <v>603</v>
      </c>
      <c r="B11286" s="53">
        <v>136</v>
      </c>
      <c r="C11286" s="53">
        <v>136</v>
      </c>
      <c r="D11286" s="4">
        <v>662</v>
      </c>
      <c r="E11286" s="4" t="s">
        <v>861</v>
      </c>
      <c r="F11286" s="4" t="s">
        <v>901</v>
      </c>
      <c r="G11286" s="4" t="s">
        <v>943</v>
      </c>
      <c r="H11286" s="30">
        <v>26.99</v>
      </c>
      <c r="I11286" s="4"/>
      <c r="J11286" s="4" t="s">
        <v>856</v>
      </c>
      <c r="K11286" s="4"/>
      <c r="L11286" s="4">
        <v>4</v>
      </c>
      <c r="M11286" s="4" t="s">
        <v>1101</v>
      </c>
      <c r="N11286" s="4"/>
    </row>
    <row r="11287" spans="1:14" hidden="1" x14ac:dyDescent="0.3">
      <c r="A11287" s="4" t="s">
        <v>603</v>
      </c>
      <c r="B11287" s="53">
        <v>136</v>
      </c>
      <c r="C11287" s="53">
        <v>136</v>
      </c>
      <c r="D11287" s="4">
        <v>662</v>
      </c>
      <c r="E11287" s="4" t="s">
        <v>876</v>
      </c>
      <c r="F11287" s="4" t="s">
        <v>876</v>
      </c>
      <c r="G11287" s="4" t="s">
        <v>2228</v>
      </c>
      <c r="H11287" s="52">
        <v>15</v>
      </c>
      <c r="I11287" s="4">
        <v>1.8</v>
      </c>
      <c r="J11287" s="4" t="s">
        <v>1616</v>
      </c>
      <c r="K11287" s="4" t="s">
        <v>998</v>
      </c>
      <c r="L11287" s="4">
        <v>3</v>
      </c>
      <c r="M11287" s="4" t="s">
        <v>1090</v>
      </c>
      <c r="N11287" s="4"/>
    </row>
    <row r="11288" spans="1:14" hidden="1" x14ac:dyDescent="0.3">
      <c r="A11288" s="4" t="s">
        <v>603</v>
      </c>
      <c r="B11288" s="53">
        <v>136</v>
      </c>
      <c r="C11288" s="53">
        <v>136</v>
      </c>
      <c r="D11288" s="4">
        <v>662</v>
      </c>
      <c r="E11288" s="4" t="s">
        <v>861</v>
      </c>
      <c r="F11288" s="4" t="s">
        <v>1169</v>
      </c>
      <c r="G11288" s="4" t="s">
        <v>1617</v>
      </c>
      <c r="H11288" s="52">
        <v>1059</v>
      </c>
      <c r="I11288" s="4"/>
      <c r="J11288" s="4" t="s">
        <v>1614</v>
      </c>
      <c r="K11288" s="4"/>
      <c r="L11288" s="4">
        <v>3</v>
      </c>
      <c r="M11288" s="4" t="s">
        <v>1102</v>
      </c>
      <c r="N11288" s="4"/>
    </row>
    <row r="11289" spans="1:14" hidden="1" x14ac:dyDescent="0.3">
      <c r="A11289" s="4" t="s">
        <v>603</v>
      </c>
      <c r="B11289" s="53">
        <v>136</v>
      </c>
      <c r="C11289" s="53">
        <v>136</v>
      </c>
      <c r="D11289" s="4">
        <v>662</v>
      </c>
      <c r="E11289" s="4" t="s">
        <v>861</v>
      </c>
      <c r="F11289" s="4" t="s">
        <v>1200</v>
      </c>
      <c r="G11289" s="4" t="s">
        <v>1089</v>
      </c>
      <c r="H11289" s="30">
        <v>1.46</v>
      </c>
      <c r="I11289" s="4">
        <v>0.11</v>
      </c>
      <c r="J11289" s="4" t="s">
        <v>856</v>
      </c>
      <c r="K11289" s="4" t="s">
        <v>998</v>
      </c>
      <c r="L11289" s="4">
        <v>3</v>
      </c>
      <c r="M11289" s="4" t="s">
        <v>1090</v>
      </c>
      <c r="N11289" s="4"/>
    </row>
    <row r="11290" spans="1:14" hidden="1" x14ac:dyDescent="0.3">
      <c r="A11290" s="66" t="s">
        <v>603</v>
      </c>
      <c r="B11290" s="70">
        <v>136</v>
      </c>
      <c r="C11290" s="70">
        <v>136</v>
      </c>
      <c r="D11290" s="66">
        <v>662</v>
      </c>
      <c r="E11290" s="4" t="s">
        <v>876</v>
      </c>
      <c r="F11290" s="4" t="s">
        <v>876</v>
      </c>
      <c r="G11290" s="66" t="s">
        <v>2232</v>
      </c>
      <c r="H11290" s="71">
        <v>1429</v>
      </c>
      <c r="I11290" s="66">
        <v>32</v>
      </c>
      <c r="J11290" s="66" t="s">
        <v>1614</v>
      </c>
      <c r="K11290" s="4" t="s">
        <v>998</v>
      </c>
      <c r="L11290" s="66">
        <v>3</v>
      </c>
      <c r="M11290" s="66" t="s">
        <v>1102</v>
      </c>
      <c r="N11290" s="66"/>
    </row>
    <row r="11291" spans="1:14" hidden="1" x14ac:dyDescent="0.3">
      <c r="A11291" s="4" t="s">
        <v>603</v>
      </c>
      <c r="B11291" s="53">
        <v>136</v>
      </c>
      <c r="C11291" s="53">
        <v>136</v>
      </c>
      <c r="D11291" s="4">
        <v>662</v>
      </c>
      <c r="E11291" s="4" t="s">
        <v>861</v>
      </c>
      <c r="F11291" s="12" t="s">
        <v>901</v>
      </c>
      <c r="G11291" s="4" t="s">
        <v>963</v>
      </c>
      <c r="H11291" s="30">
        <v>72.97</v>
      </c>
      <c r="I11291" s="4"/>
      <c r="J11291" s="4" t="s">
        <v>856</v>
      </c>
      <c r="K11291" s="4"/>
      <c r="L11291" s="4">
        <v>4</v>
      </c>
      <c r="M11291" s="4" t="s">
        <v>1101</v>
      </c>
      <c r="N11291" s="4"/>
    </row>
    <row r="11292" spans="1:14" hidden="1" x14ac:dyDescent="0.3">
      <c r="A11292" s="4" t="s">
        <v>603</v>
      </c>
      <c r="B11292" s="53">
        <v>136</v>
      </c>
      <c r="C11292" s="53">
        <v>136</v>
      </c>
      <c r="D11292" s="4">
        <v>662</v>
      </c>
      <c r="E11292" s="4" t="s">
        <v>876</v>
      </c>
      <c r="F11292" s="4" t="s">
        <v>876</v>
      </c>
      <c r="G11292" s="4" t="s">
        <v>1656</v>
      </c>
      <c r="H11292" s="30">
        <v>95</v>
      </c>
      <c r="I11292" s="4">
        <v>5</v>
      </c>
      <c r="J11292" s="4" t="s">
        <v>1618</v>
      </c>
      <c r="K11292" s="4" t="s">
        <v>998</v>
      </c>
      <c r="L11292" s="4">
        <v>3</v>
      </c>
      <c r="M11292" s="4" t="s">
        <v>1090</v>
      </c>
      <c r="N11292" s="4"/>
    </row>
    <row r="11293" spans="1:14" hidden="1" x14ac:dyDescent="0.3">
      <c r="A11293" s="4" t="s">
        <v>603</v>
      </c>
      <c r="B11293" s="53">
        <v>136</v>
      </c>
      <c r="C11293" s="53">
        <v>136</v>
      </c>
      <c r="D11293" s="4">
        <v>662</v>
      </c>
      <c r="E11293" s="4" t="s">
        <v>861</v>
      </c>
      <c r="F11293" s="4" t="s">
        <v>1169</v>
      </c>
      <c r="G11293" s="4" t="s">
        <v>1619</v>
      </c>
      <c r="H11293" s="30">
        <v>231.15</v>
      </c>
      <c r="I11293" s="4">
        <v>59.4</v>
      </c>
      <c r="J11293" s="4" t="s">
        <v>1614</v>
      </c>
      <c r="K11293" s="4" t="s">
        <v>998</v>
      </c>
      <c r="L11293" s="4">
        <v>3</v>
      </c>
      <c r="M11293" s="4" t="s">
        <v>1102</v>
      </c>
      <c r="N11293" s="4"/>
    </row>
    <row r="11294" spans="1:14" hidden="1" x14ac:dyDescent="0.3">
      <c r="A11294" s="4" t="s">
        <v>603</v>
      </c>
      <c r="B11294" s="53">
        <v>136</v>
      </c>
      <c r="C11294" s="53">
        <v>136</v>
      </c>
      <c r="D11294" s="4">
        <v>662</v>
      </c>
      <c r="E11294" s="4" t="s">
        <v>861</v>
      </c>
      <c r="F11294" s="4" t="s">
        <v>1169</v>
      </c>
      <c r="G11294" s="4" t="s">
        <v>2233</v>
      </c>
      <c r="H11294" s="30">
        <v>1521</v>
      </c>
      <c r="I11294" s="4"/>
      <c r="J11294" s="4" t="s">
        <v>1614</v>
      </c>
      <c r="K11294" s="4" t="s">
        <v>998</v>
      </c>
      <c r="L11294" s="4">
        <v>3</v>
      </c>
      <c r="M11294" s="4" t="s">
        <v>1102</v>
      </c>
      <c r="N11294" s="4"/>
    </row>
    <row r="11295" spans="1:14" hidden="1" x14ac:dyDescent="0.3">
      <c r="A11295" s="4" t="s">
        <v>603</v>
      </c>
      <c r="B11295" s="53">
        <v>136</v>
      </c>
      <c r="C11295" s="53">
        <v>136</v>
      </c>
      <c r="D11295" s="4">
        <v>663</v>
      </c>
      <c r="E11295" s="4" t="s">
        <v>861</v>
      </c>
      <c r="F11295" s="4" t="s">
        <v>1200</v>
      </c>
      <c r="G11295" s="4" t="s">
        <v>1352</v>
      </c>
      <c r="H11295" s="30">
        <v>0.52</v>
      </c>
      <c r="I11295" s="4">
        <v>5.2000000000000005E-2</v>
      </c>
      <c r="J11295" s="4"/>
      <c r="K11295" s="4" t="s">
        <v>998</v>
      </c>
      <c r="L11295" s="4">
        <v>3</v>
      </c>
      <c r="M11295" s="4" t="s">
        <v>1090</v>
      </c>
      <c r="N11295" s="4"/>
    </row>
    <row r="11296" spans="1:14" hidden="1" x14ac:dyDescent="0.3">
      <c r="A11296" s="4" t="s">
        <v>603</v>
      </c>
      <c r="B11296" s="53">
        <v>136</v>
      </c>
      <c r="C11296" s="53">
        <v>136</v>
      </c>
      <c r="D11296" s="4">
        <v>663</v>
      </c>
      <c r="E11296" s="4" t="s">
        <v>861</v>
      </c>
      <c r="F11296" s="4" t="s">
        <v>1169</v>
      </c>
      <c r="G11296" s="4" t="s">
        <v>1613</v>
      </c>
      <c r="H11296" s="30">
        <v>99</v>
      </c>
      <c r="I11296" s="4"/>
      <c r="J11296" s="4" t="s">
        <v>1614</v>
      </c>
      <c r="K11296" s="4" t="s">
        <v>998</v>
      </c>
      <c r="L11296" s="4">
        <v>3</v>
      </c>
      <c r="M11296" s="4" t="s">
        <v>1102</v>
      </c>
      <c r="N11296" s="4"/>
    </row>
    <row r="11297" spans="1:14" hidden="1" x14ac:dyDescent="0.3">
      <c r="A11297" s="4" t="s">
        <v>603</v>
      </c>
      <c r="B11297" s="53">
        <v>136</v>
      </c>
      <c r="C11297" s="53">
        <v>136</v>
      </c>
      <c r="D11297" s="4">
        <v>663</v>
      </c>
      <c r="E11297" s="4" t="s">
        <v>861</v>
      </c>
      <c r="F11297" s="4" t="s">
        <v>901</v>
      </c>
      <c r="G11297" s="4" t="s">
        <v>943</v>
      </c>
      <c r="H11297" s="30">
        <v>9.1999999999999993</v>
      </c>
      <c r="I11297" s="4"/>
      <c r="J11297" s="4" t="s">
        <v>856</v>
      </c>
      <c r="K11297" s="4"/>
      <c r="L11297" s="4">
        <v>4</v>
      </c>
      <c r="M11297" s="4" t="s">
        <v>1101</v>
      </c>
      <c r="N11297" s="4"/>
    </row>
    <row r="11298" spans="1:14" hidden="1" x14ac:dyDescent="0.3">
      <c r="A11298" s="4" t="s">
        <v>603</v>
      </c>
      <c r="B11298" s="53">
        <v>136</v>
      </c>
      <c r="C11298" s="53">
        <v>136</v>
      </c>
      <c r="D11298" s="4">
        <v>663</v>
      </c>
      <c r="E11298" s="4" t="s">
        <v>876</v>
      </c>
      <c r="F11298" s="4" t="s">
        <v>876</v>
      </c>
      <c r="G11298" s="4" t="s">
        <v>2228</v>
      </c>
      <c r="H11298" s="52">
        <v>10.3</v>
      </c>
      <c r="I11298" s="4">
        <v>1.2</v>
      </c>
      <c r="J11298" s="4" t="s">
        <v>1616</v>
      </c>
      <c r="K11298" s="4" t="s">
        <v>998</v>
      </c>
      <c r="L11298" s="4">
        <v>3</v>
      </c>
      <c r="M11298" s="4" t="s">
        <v>1090</v>
      </c>
      <c r="N11298" s="4"/>
    </row>
    <row r="11299" spans="1:14" hidden="1" x14ac:dyDescent="0.3">
      <c r="A11299" s="4" t="s">
        <v>603</v>
      </c>
      <c r="B11299" s="53">
        <v>136</v>
      </c>
      <c r="C11299" s="53">
        <v>136</v>
      </c>
      <c r="D11299" s="4">
        <v>663</v>
      </c>
      <c r="E11299" s="4" t="s">
        <v>861</v>
      </c>
      <c r="F11299" s="4" t="s">
        <v>1169</v>
      </c>
      <c r="G11299" s="4" t="s">
        <v>1617</v>
      </c>
      <c r="H11299" s="52">
        <v>1456</v>
      </c>
      <c r="I11299" s="4"/>
      <c r="J11299" s="4" t="s">
        <v>1614</v>
      </c>
      <c r="K11299" s="4"/>
      <c r="L11299" s="4">
        <v>3</v>
      </c>
      <c r="M11299" s="4" t="s">
        <v>1102</v>
      </c>
      <c r="N11299" s="4"/>
    </row>
    <row r="11300" spans="1:14" hidden="1" x14ac:dyDescent="0.3">
      <c r="A11300" s="4" t="s">
        <v>603</v>
      </c>
      <c r="B11300" s="53">
        <v>136</v>
      </c>
      <c r="C11300" s="53">
        <v>136</v>
      </c>
      <c r="D11300" s="4">
        <v>663</v>
      </c>
      <c r="E11300" s="4" t="s">
        <v>861</v>
      </c>
      <c r="F11300" s="4" t="s">
        <v>1200</v>
      </c>
      <c r="G11300" s="4" t="s">
        <v>1089</v>
      </c>
      <c r="H11300" s="30">
        <v>1.39</v>
      </c>
      <c r="I11300" s="4">
        <v>0.28999999999999998</v>
      </c>
      <c r="J11300" s="4" t="s">
        <v>856</v>
      </c>
      <c r="K11300" s="4" t="s">
        <v>998</v>
      </c>
      <c r="L11300" s="4">
        <v>3</v>
      </c>
      <c r="M11300" s="4" t="s">
        <v>1090</v>
      </c>
      <c r="N11300" s="4"/>
    </row>
    <row r="11301" spans="1:14" hidden="1" x14ac:dyDescent="0.3">
      <c r="A11301" s="66" t="s">
        <v>603</v>
      </c>
      <c r="B11301" s="70">
        <v>136</v>
      </c>
      <c r="C11301" s="70">
        <v>136</v>
      </c>
      <c r="D11301" s="66">
        <v>663</v>
      </c>
      <c r="E11301" s="4" t="s">
        <v>876</v>
      </c>
      <c r="F11301" s="4" t="s">
        <v>876</v>
      </c>
      <c r="G11301" s="66" t="s">
        <v>2232</v>
      </c>
      <c r="H11301" s="71">
        <v>1535</v>
      </c>
      <c r="I11301" s="66">
        <v>52</v>
      </c>
      <c r="J11301" s="66" t="s">
        <v>1614</v>
      </c>
      <c r="K11301" s="4" t="s">
        <v>998</v>
      </c>
      <c r="L11301" s="66">
        <v>3</v>
      </c>
      <c r="M11301" s="66" t="s">
        <v>1102</v>
      </c>
      <c r="N11301" s="66"/>
    </row>
    <row r="11302" spans="1:14" hidden="1" x14ac:dyDescent="0.3">
      <c r="A11302" s="4" t="s">
        <v>603</v>
      </c>
      <c r="B11302" s="53">
        <v>136</v>
      </c>
      <c r="C11302" s="53">
        <v>136</v>
      </c>
      <c r="D11302" s="4">
        <v>663</v>
      </c>
      <c r="E11302" s="4" t="s">
        <v>861</v>
      </c>
      <c r="F11302" s="12" t="s">
        <v>901</v>
      </c>
      <c r="G11302" s="4" t="s">
        <v>963</v>
      </c>
      <c r="H11302" s="30">
        <v>90.79</v>
      </c>
      <c r="I11302" s="4"/>
      <c r="J11302" s="4" t="s">
        <v>856</v>
      </c>
      <c r="K11302" s="4"/>
      <c r="L11302" s="4">
        <v>4</v>
      </c>
      <c r="M11302" s="4" t="s">
        <v>1101</v>
      </c>
      <c r="N11302" s="4"/>
    </row>
    <row r="11303" spans="1:14" hidden="1" x14ac:dyDescent="0.3">
      <c r="A11303" s="4" t="s">
        <v>603</v>
      </c>
      <c r="B11303" s="53">
        <v>136</v>
      </c>
      <c r="C11303" s="53">
        <v>136</v>
      </c>
      <c r="D11303" s="4">
        <v>663</v>
      </c>
      <c r="E11303" s="4" t="s">
        <v>876</v>
      </c>
      <c r="F11303" s="4" t="s">
        <v>876</v>
      </c>
      <c r="G11303" s="4" t="s">
        <v>1656</v>
      </c>
      <c r="H11303" s="30">
        <v>38.299999999999898</v>
      </c>
      <c r="I11303" s="4">
        <v>7.1</v>
      </c>
      <c r="J11303" s="4" t="s">
        <v>1618</v>
      </c>
      <c r="K11303" s="4" t="s">
        <v>998</v>
      </c>
      <c r="L11303" s="4">
        <v>3</v>
      </c>
      <c r="M11303" s="4" t="s">
        <v>1090</v>
      </c>
      <c r="N11303" s="4"/>
    </row>
    <row r="11304" spans="1:14" hidden="1" x14ac:dyDescent="0.3">
      <c r="A11304" s="4" t="s">
        <v>603</v>
      </c>
      <c r="B11304" s="53">
        <v>136</v>
      </c>
      <c r="C11304" s="53">
        <v>136</v>
      </c>
      <c r="D11304" s="4">
        <v>663</v>
      </c>
      <c r="E11304" s="4" t="s">
        <v>861</v>
      </c>
      <c r="F11304" s="4" t="s">
        <v>1169</v>
      </c>
      <c r="G11304" s="4" t="s">
        <v>1619</v>
      </c>
      <c r="H11304" s="30">
        <v>49.32</v>
      </c>
      <c r="I11304" s="4">
        <v>9.8000000000000007</v>
      </c>
      <c r="J11304" s="4" t="s">
        <v>1614</v>
      </c>
      <c r="K11304" s="4" t="s">
        <v>998</v>
      </c>
      <c r="L11304" s="4">
        <v>3</v>
      </c>
      <c r="M11304" s="4" t="s">
        <v>1102</v>
      </c>
      <c r="N11304" s="4"/>
    </row>
    <row r="11305" spans="1:14" hidden="1" x14ac:dyDescent="0.3">
      <c r="A11305" s="4" t="s">
        <v>603</v>
      </c>
      <c r="B11305" s="53">
        <v>136</v>
      </c>
      <c r="C11305" s="53">
        <v>136</v>
      </c>
      <c r="D11305" s="4">
        <v>663</v>
      </c>
      <c r="E11305" s="4" t="s">
        <v>861</v>
      </c>
      <c r="F11305" s="4" t="s">
        <v>1169</v>
      </c>
      <c r="G11305" s="4" t="s">
        <v>2233</v>
      </c>
      <c r="H11305" s="30">
        <v>1555</v>
      </c>
      <c r="I11305" s="4"/>
      <c r="J11305" s="4" t="s">
        <v>1614</v>
      </c>
      <c r="K11305" s="4" t="s">
        <v>998</v>
      </c>
      <c r="L11305" s="4">
        <v>3</v>
      </c>
      <c r="M11305" s="4" t="s">
        <v>1102</v>
      </c>
      <c r="N11305" s="4"/>
    </row>
    <row r="11306" spans="1:14" hidden="1" x14ac:dyDescent="0.3">
      <c r="A11306" s="4" t="s">
        <v>603</v>
      </c>
      <c r="B11306" s="53">
        <v>136</v>
      </c>
      <c r="C11306" s="53">
        <v>136</v>
      </c>
      <c r="D11306" s="4">
        <v>664</v>
      </c>
      <c r="E11306" s="4" t="s">
        <v>861</v>
      </c>
      <c r="F11306" s="4" t="s">
        <v>1200</v>
      </c>
      <c r="G11306" s="4" t="s">
        <v>1352</v>
      </c>
      <c r="H11306" s="30">
        <v>0.4</v>
      </c>
      <c r="I11306" s="4">
        <v>4.0000000000000008E-2</v>
      </c>
      <c r="J11306" s="4"/>
      <c r="K11306" s="4" t="s">
        <v>998</v>
      </c>
      <c r="L11306" s="4">
        <v>3</v>
      </c>
      <c r="M11306" s="4" t="s">
        <v>1090</v>
      </c>
      <c r="N11306" s="4"/>
    </row>
    <row r="11307" spans="1:14" hidden="1" x14ac:dyDescent="0.3">
      <c r="A11307" s="4" t="s">
        <v>603</v>
      </c>
      <c r="B11307" s="53">
        <v>136</v>
      </c>
      <c r="C11307" s="53">
        <v>136</v>
      </c>
      <c r="D11307" s="4">
        <v>664</v>
      </c>
      <c r="E11307" s="4" t="s">
        <v>861</v>
      </c>
      <c r="F11307" s="4" t="s">
        <v>1169</v>
      </c>
      <c r="G11307" s="4" t="s">
        <v>1613</v>
      </c>
      <c r="H11307" s="30">
        <v>30</v>
      </c>
      <c r="I11307" s="4"/>
      <c r="J11307" s="4" t="s">
        <v>1614</v>
      </c>
      <c r="K11307" s="4" t="s">
        <v>998</v>
      </c>
      <c r="L11307" s="4">
        <v>3</v>
      </c>
      <c r="M11307" s="4" t="s">
        <v>1102</v>
      </c>
      <c r="N11307" s="4"/>
    </row>
    <row r="11308" spans="1:14" hidden="1" x14ac:dyDescent="0.3">
      <c r="A11308" s="4" t="s">
        <v>603</v>
      </c>
      <c r="B11308" s="53">
        <v>136</v>
      </c>
      <c r="C11308" s="53">
        <v>136</v>
      </c>
      <c r="D11308" s="4">
        <v>664</v>
      </c>
      <c r="E11308" s="4" t="s">
        <v>861</v>
      </c>
      <c r="F11308" s="4" t="s">
        <v>901</v>
      </c>
      <c r="G11308" s="4" t="s">
        <v>943</v>
      </c>
      <c r="H11308" s="30">
        <v>14.2</v>
      </c>
      <c r="I11308" s="4"/>
      <c r="J11308" s="4" t="s">
        <v>856</v>
      </c>
      <c r="K11308" s="4"/>
      <c r="L11308" s="4">
        <v>4</v>
      </c>
      <c r="M11308" s="4" t="s">
        <v>1101</v>
      </c>
      <c r="N11308" s="4"/>
    </row>
    <row r="11309" spans="1:14" hidden="1" x14ac:dyDescent="0.3">
      <c r="A11309" s="4" t="s">
        <v>603</v>
      </c>
      <c r="B11309" s="53">
        <v>136</v>
      </c>
      <c r="C11309" s="53">
        <v>136</v>
      </c>
      <c r="D11309" s="4">
        <v>664</v>
      </c>
      <c r="E11309" s="4" t="s">
        <v>876</v>
      </c>
      <c r="F11309" s="4" t="s">
        <v>876</v>
      </c>
      <c r="G11309" s="4" t="s">
        <v>2228</v>
      </c>
      <c r="H11309" s="52">
        <v>11.3</v>
      </c>
      <c r="I11309" s="4">
        <v>1.9</v>
      </c>
      <c r="J11309" s="4" t="s">
        <v>1616</v>
      </c>
      <c r="K11309" s="4" t="s">
        <v>998</v>
      </c>
      <c r="L11309" s="4">
        <v>3</v>
      </c>
      <c r="M11309" s="4" t="s">
        <v>1090</v>
      </c>
      <c r="N11309" s="4"/>
    </row>
    <row r="11310" spans="1:14" hidden="1" x14ac:dyDescent="0.3">
      <c r="A11310" s="4" t="s">
        <v>603</v>
      </c>
      <c r="B11310" s="53">
        <v>136</v>
      </c>
      <c r="C11310" s="53">
        <v>136</v>
      </c>
      <c r="D11310" s="4">
        <v>664</v>
      </c>
      <c r="E11310" s="4" t="s">
        <v>861</v>
      </c>
      <c r="F11310" s="4" t="s">
        <v>1169</v>
      </c>
      <c r="G11310" s="4" t="s">
        <v>1617</v>
      </c>
      <c r="H11310" s="52">
        <v>677</v>
      </c>
      <c r="I11310" s="4"/>
      <c r="J11310" s="4" t="s">
        <v>1614</v>
      </c>
      <c r="K11310" s="4"/>
      <c r="L11310" s="4">
        <v>3</v>
      </c>
      <c r="M11310" s="4" t="s">
        <v>1102</v>
      </c>
      <c r="N11310" s="4"/>
    </row>
    <row r="11311" spans="1:14" hidden="1" x14ac:dyDescent="0.3">
      <c r="A11311" s="4" t="s">
        <v>603</v>
      </c>
      <c r="B11311" s="53">
        <v>136</v>
      </c>
      <c r="C11311" s="53">
        <v>136</v>
      </c>
      <c r="D11311" s="4">
        <v>664</v>
      </c>
      <c r="E11311" s="4" t="s">
        <v>861</v>
      </c>
      <c r="F11311" s="4" t="s">
        <v>1200</v>
      </c>
      <c r="G11311" s="4" t="s">
        <v>1089</v>
      </c>
      <c r="H11311" s="30">
        <v>0.56000000000000005</v>
      </c>
      <c r="I11311" s="4"/>
      <c r="J11311" s="4" t="s">
        <v>856</v>
      </c>
      <c r="K11311" s="4" t="s">
        <v>998</v>
      </c>
      <c r="L11311" s="4">
        <v>3</v>
      </c>
      <c r="M11311" s="4" t="s">
        <v>1090</v>
      </c>
      <c r="N11311" s="4"/>
    </row>
    <row r="11312" spans="1:14" hidden="1" x14ac:dyDescent="0.3">
      <c r="A11312" s="66" t="s">
        <v>603</v>
      </c>
      <c r="B11312" s="70">
        <v>136</v>
      </c>
      <c r="C11312" s="70">
        <v>136</v>
      </c>
      <c r="D11312" s="66">
        <v>664</v>
      </c>
      <c r="E11312" s="4" t="s">
        <v>876</v>
      </c>
      <c r="F11312" s="4" t="s">
        <v>876</v>
      </c>
      <c r="G11312" s="66" t="s">
        <v>2232</v>
      </c>
      <c r="H11312" s="71">
        <v>700</v>
      </c>
      <c r="I11312" s="66">
        <v>0</v>
      </c>
      <c r="J11312" s="66" t="s">
        <v>1614</v>
      </c>
      <c r="K11312" s="4" t="s">
        <v>998</v>
      </c>
      <c r="L11312" s="66">
        <v>2</v>
      </c>
      <c r="M11312" s="66" t="s">
        <v>1102</v>
      </c>
      <c r="N11312" s="66"/>
    </row>
    <row r="11313" spans="1:15" hidden="1" x14ac:dyDescent="0.3">
      <c r="A11313" s="4" t="s">
        <v>603</v>
      </c>
      <c r="B11313" s="53">
        <v>136</v>
      </c>
      <c r="C11313" s="53">
        <v>136</v>
      </c>
      <c r="D11313" s="4">
        <v>664</v>
      </c>
      <c r="E11313" s="4" t="s">
        <v>861</v>
      </c>
      <c r="F11313" s="12" t="s">
        <v>901</v>
      </c>
      <c r="G11313" s="4" t="s">
        <v>963</v>
      </c>
      <c r="H11313" s="30">
        <v>82.22</v>
      </c>
      <c r="I11313" s="4"/>
      <c r="J11313" s="4" t="s">
        <v>856</v>
      </c>
      <c r="K11313" s="4"/>
      <c r="L11313" s="4">
        <v>4</v>
      </c>
      <c r="M11313" s="4" t="s">
        <v>1101</v>
      </c>
      <c r="N11313" s="4"/>
    </row>
    <row r="11314" spans="1:15" hidden="1" x14ac:dyDescent="0.3">
      <c r="A11314" s="4" t="s">
        <v>603</v>
      </c>
      <c r="B11314" s="53">
        <v>136</v>
      </c>
      <c r="C11314" s="53">
        <v>136</v>
      </c>
      <c r="D11314" s="4">
        <v>664</v>
      </c>
      <c r="E11314" s="4" t="s">
        <v>876</v>
      </c>
      <c r="F11314" s="4" t="s">
        <v>876</v>
      </c>
      <c r="G11314" s="4" t="s">
        <v>1656</v>
      </c>
      <c r="H11314" s="30">
        <v>37.200000000000003</v>
      </c>
      <c r="I11314" s="4">
        <v>12.1</v>
      </c>
      <c r="J11314" s="4" t="s">
        <v>1618</v>
      </c>
      <c r="K11314" s="4" t="s">
        <v>998</v>
      </c>
      <c r="L11314" s="4">
        <v>3</v>
      </c>
      <c r="M11314" s="4" t="s">
        <v>1090</v>
      </c>
      <c r="N11314" s="4"/>
    </row>
    <row r="11315" spans="1:15" hidden="1" x14ac:dyDescent="0.3">
      <c r="A11315" s="4" t="s">
        <v>603</v>
      </c>
      <c r="B11315" s="53">
        <v>136</v>
      </c>
      <c r="C11315" s="53">
        <v>136</v>
      </c>
      <c r="D11315" s="4">
        <v>664</v>
      </c>
      <c r="E11315" s="4" t="s">
        <v>861</v>
      </c>
      <c r="F11315" s="4" t="s">
        <v>1169</v>
      </c>
      <c r="G11315" s="4" t="s">
        <v>1619</v>
      </c>
      <c r="H11315" s="30">
        <v>15.2</v>
      </c>
      <c r="I11315" s="4">
        <v>3.61</v>
      </c>
      <c r="J11315" s="4" t="s">
        <v>1614</v>
      </c>
      <c r="K11315" s="4" t="s">
        <v>998</v>
      </c>
      <c r="L11315" s="4">
        <v>3</v>
      </c>
      <c r="M11315" s="4" t="s">
        <v>1102</v>
      </c>
      <c r="N11315" s="4"/>
    </row>
    <row r="11316" spans="1:15" hidden="1" x14ac:dyDescent="0.3">
      <c r="A11316" s="4" t="s">
        <v>603</v>
      </c>
      <c r="B11316" s="53">
        <v>136</v>
      </c>
      <c r="C11316" s="53">
        <v>136</v>
      </c>
      <c r="D11316" s="4">
        <v>664</v>
      </c>
      <c r="E11316" s="4" t="s">
        <v>861</v>
      </c>
      <c r="F11316" s="4" t="s">
        <v>1169</v>
      </c>
      <c r="G11316" s="4" t="s">
        <v>2233</v>
      </c>
      <c r="H11316" s="30">
        <v>707</v>
      </c>
      <c r="I11316" s="4"/>
      <c r="J11316" s="4" t="s">
        <v>1614</v>
      </c>
      <c r="K11316" s="4" t="s">
        <v>998</v>
      </c>
      <c r="L11316" s="4">
        <v>3</v>
      </c>
      <c r="M11316" s="4" t="s">
        <v>1102</v>
      </c>
      <c r="N11316" s="4"/>
    </row>
    <row r="11317" spans="1:15" hidden="1" x14ac:dyDescent="0.3">
      <c r="A11317" s="4" t="s">
        <v>603</v>
      </c>
      <c r="B11317" s="53">
        <v>136</v>
      </c>
      <c r="C11317" s="53">
        <v>136</v>
      </c>
      <c r="D11317" s="4">
        <v>665</v>
      </c>
      <c r="E11317" s="4" t="s">
        <v>861</v>
      </c>
      <c r="F11317" s="4" t="s">
        <v>1200</v>
      </c>
      <c r="G11317" s="4" t="s">
        <v>1352</v>
      </c>
      <c r="H11317" s="30">
        <v>0.42</v>
      </c>
      <c r="I11317" s="4">
        <v>0.01</v>
      </c>
      <c r="J11317" s="4"/>
      <c r="K11317" s="4" t="s">
        <v>998</v>
      </c>
      <c r="L11317" s="4">
        <v>3</v>
      </c>
      <c r="M11317" s="4" t="s">
        <v>1090</v>
      </c>
      <c r="N11317" s="4"/>
    </row>
    <row r="11318" spans="1:15" hidden="1" x14ac:dyDescent="0.3">
      <c r="A11318" s="4" t="s">
        <v>603</v>
      </c>
      <c r="B11318" s="53">
        <v>136</v>
      </c>
      <c r="C11318" s="53">
        <v>136</v>
      </c>
      <c r="D11318" s="4">
        <v>665</v>
      </c>
      <c r="E11318" s="4" t="s">
        <v>861</v>
      </c>
      <c r="F11318" s="4" t="s">
        <v>1169</v>
      </c>
      <c r="G11318" s="4" t="s">
        <v>1613</v>
      </c>
      <c r="H11318" s="30">
        <v>236</v>
      </c>
      <c r="I11318" s="4"/>
      <c r="J11318" s="4" t="s">
        <v>1614</v>
      </c>
      <c r="K11318" s="4" t="s">
        <v>998</v>
      </c>
      <c r="L11318" s="4">
        <v>3</v>
      </c>
      <c r="M11318" s="4" t="s">
        <v>1102</v>
      </c>
      <c r="N11318" s="4"/>
    </row>
    <row r="11319" spans="1:15" hidden="1" x14ac:dyDescent="0.3">
      <c r="A11319" s="4" t="s">
        <v>603</v>
      </c>
      <c r="B11319" s="53">
        <v>136</v>
      </c>
      <c r="C11319" s="53">
        <v>136</v>
      </c>
      <c r="D11319" s="4">
        <v>665</v>
      </c>
      <c r="E11319" s="4" t="s">
        <v>861</v>
      </c>
      <c r="F11319" s="4" t="s">
        <v>901</v>
      </c>
      <c r="G11319" s="4" t="s">
        <v>943</v>
      </c>
      <c r="H11319" s="30">
        <v>14.2</v>
      </c>
      <c r="I11319" s="4"/>
      <c r="J11319" s="4" t="s">
        <v>856</v>
      </c>
      <c r="K11319" s="4"/>
      <c r="L11319" s="4">
        <v>4</v>
      </c>
      <c r="M11319" s="4" t="s">
        <v>1101</v>
      </c>
      <c r="N11319" s="4"/>
    </row>
    <row r="11320" spans="1:15" hidden="1" x14ac:dyDescent="0.3">
      <c r="A11320" s="4" t="s">
        <v>603</v>
      </c>
      <c r="B11320" s="53">
        <v>136</v>
      </c>
      <c r="C11320" s="53">
        <v>136</v>
      </c>
      <c r="D11320" s="4">
        <v>665</v>
      </c>
      <c r="E11320" s="4" t="s">
        <v>876</v>
      </c>
      <c r="F11320" s="4" t="s">
        <v>876</v>
      </c>
      <c r="G11320" s="4" t="s">
        <v>2228</v>
      </c>
      <c r="H11320" s="52">
        <v>11</v>
      </c>
      <c r="I11320" s="4">
        <v>3.7</v>
      </c>
      <c r="J11320" s="4" t="s">
        <v>1616</v>
      </c>
      <c r="K11320" s="4" t="s">
        <v>998</v>
      </c>
      <c r="L11320" s="4">
        <v>3</v>
      </c>
      <c r="M11320" s="4" t="s">
        <v>1090</v>
      </c>
      <c r="N11320" s="4"/>
    </row>
    <row r="11321" spans="1:15" hidden="1" x14ac:dyDescent="0.3">
      <c r="A11321" s="4" t="s">
        <v>603</v>
      </c>
      <c r="B11321" s="53">
        <v>136</v>
      </c>
      <c r="C11321" s="53">
        <v>136</v>
      </c>
      <c r="D11321" s="4">
        <v>665</v>
      </c>
      <c r="E11321" s="4" t="s">
        <v>861</v>
      </c>
      <c r="F11321" s="4" t="s">
        <v>1169</v>
      </c>
      <c r="G11321" s="4" t="s">
        <v>1617</v>
      </c>
      <c r="H11321" s="52">
        <v>939</v>
      </c>
      <c r="I11321" s="4"/>
      <c r="J11321" s="4" t="s">
        <v>1614</v>
      </c>
      <c r="K11321" s="4"/>
      <c r="L11321" s="4">
        <v>3</v>
      </c>
      <c r="M11321" s="4" t="s">
        <v>1102</v>
      </c>
      <c r="N11321" s="4"/>
    </row>
    <row r="11322" spans="1:15" hidden="1" x14ac:dyDescent="0.3">
      <c r="A11322" s="4" t="s">
        <v>603</v>
      </c>
      <c r="B11322" s="53">
        <v>136</v>
      </c>
      <c r="C11322" s="53">
        <v>136</v>
      </c>
      <c r="D11322" s="4">
        <v>665</v>
      </c>
      <c r="E11322" s="4" t="s">
        <v>861</v>
      </c>
      <c r="F11322" s="4" t="s">
        <v>1200</v>
      </c>
      <c r="G11322" s="4" t="s">
        <v>1089</v>
      </c>
      <c r="H11322" s="30">
        <v>0.86</v>
      </c>
      <c r="I11322" s="4">
        <v>0.08</v>
      </c>
      <c r="J11322" s="4" t="s">
        <v>856</v>
      </c>
      <c r="K11322" s="4" t="s">
        <v>998</v>
      </c>
      <c r="L11322" s="4">
        <v>3</v>
      </c>
      <c r="M11322" s="4" t="s">
        <v>1090</v>
      </c>
      <c r="N11322" s="4"/>
    </row>
    <row r="11323" spans="1:15" hidden="1" x14ac:dyDescent="0.3">
      <c r="A11323" s="66" t="s">
        <v>603</v>
      </c>
      <c r="B11323" s="70">
        <v>136</v>
      </c>
      <c r="C11323" s="70">
        <v>136</v>
      </c>
      <c r="D11323" s="66">
        <v>665</v>
      </c>
      <c r="E11323" s="4" t="s">
        <v>876</v>
      </c>
      <c r="F11323" s="4" t="s">
        <v>876</v>
      </c>
      <c r="G11323" s="66" t="s">
        <v>2232</v>
      </c>
      <c r="H11323" s="71">
        <v>1128</v>
      </c>
      <c r="I11323" s="66">
        <v>108</v>
      </c>
      <c r="J11323" s="66" t="s">
        <v>1614</v>
      </c>
      <c r="K11323" s="4" t="s">
        <v>998</v>
      </c>
      <c r="L11323" s="66">
        <v>3</v>
      </c>
      <c r="M11323" s="66" t="s">
        <v>1102</v>
      </c>
      <c r="N11323" s="66"/>
    </row>
    <row r="11324" spans="1:15" hidden="1" x14ac:dyDescent="0.3">
      <c r="A11324" s="4" t="s">
        <v>603</v>
      </c>
      <c r="B11324" s="53">
        <v>136</v>
      </c>
      <c r="C11324" s="53">
        <v>136</v>
      </c>
      <c r="D11324" s="4">
        <v>665</v>
      </c>
      <c r="E11324" s="4" t="s">
        <v>861</v>
      </c>
      <c r="F11324" s="12" t="s">
        <v>901</v>
      </c>
      <c r="G11324" s="4" t="s">
        <v>963</v>
      </c>
      <c r="H11324" s="30">
        <v>82.22</v>
      </c>
      <c r="I11324" s="4"/>
      <c r="J11324" s="4" t="s">
        <v>856</v>
      </c>
      <c r="K11324" s="4"/>
      <c r="L11324" s="4">
        <v>4</v>
      </c>
      <c r="M11324" s="4" t="s">
        <v>1101</v>
      </c>
      <c r="N11324" s="4"/>
    </row>
    <row r="11325" spans="1:15" hidden="1" x14ac:dyDescent="0.3">
      <c r="A11325" s="4" t="s">
        <v>603</v>
      </c>
      <c r="B11325" s="53">
        <v>136</v>
      </c>
      <c r="C11325" s="53">
        <v>136</v>
      </c>
      <c r="D11325" s="4">
        <v>665</v>
      </c>
      <c r="E11325" s="4" t="s">
        <v>876</v>
      </c>
      <c r="F11325" s="4" t="s">
        <v>876</v>
      </c>
      <c r="G11325" s="4" t="s">
        <v>1656</v>
      </c>
      <c r="H11325" s="30">
        <v>24.3</v>
      </c>
      <c r="I11325" s="4">
        <v>8.4</v>
      </c>
      <c r="J11325" s="4" t="s">
        <v>1618</v>
      </c>
      <c r="K11325" s="4" t="s">
        <v>998</v>
      </c>
      <c r="L11325" s="4">
        <v>3</v>
      </c>
      <c r="M11325" s="4" t="s">
        <v>1090</v>
      </c>
      <c r="N11325" s="4"/>
    </row>
    <row r="11326" spans="1:15" hidden="1" x14ac:dyDescent="0.3">
      <c r="A11326" s="4" t="s">
        <v>603</v>
      </c>
      <c r="B11326" s="53">
        <v>136</v>
      </c>
      <c r="C11326" s="53">
        <v>136</v>
      </c>
      <c r="D11326" s="4">
        <v>665</v>
      </c>
      <c r="E11326" s="4" t="s">
        <v>861</v>
      </c>
      <c r="F11326" s="4" t="s">
        <v>1169</v>
      </c>
      <c r="G11326" s="4" t="s">
        <v>1619</v>
      </c>
      <c r="H11326" s="30">
        <v>117.85</v>
      </c>
      <c r="I11326" s="4">
        <v>58.8</v>
      </c>
      <c r="J11326" s="4" t="s">
        <v>1614</v>
      </c>
      <c r="K11326" s="4" t="s">
        <v>998</v>
      </c>
      <c r="L11326" s="4">
        <v>3</v>
      </c>
      <c r="M11326" s="4" t="s">
        <v>1102</v>
      </c>
      <c r="N11326" s="4"/>
    </row>
    <row r="11327" spans="1:15" s="67" customFormat="1" hidden="1" x14ac:dyDescent="0.3">
      <c r="A11327" s="4" t="s">
        <v>603</v>
      </c>
      <c r="B11327" s="53">
        <v>136</v>
      </c>
      <c r="C11327" s="53">
        <v>136</v>
      </c>
      <c r="D11327" s="4">
        <v>665</v>
      </c>
      <c r="E11327" s="4" t="s">
        <v>861</v>
      </c>
      <c r="F11327" s="4" t="s">
        <v>1169</v>
      </c>
      <c r="G11327" s="4" t="s">
        <v>2233</v>
      </c>
      <c r="H11327" s="30">
        <v>1175</v>
      </c>
      <c r="I11327" s="4"/>
      <c r="J11327" s="4" t="s">
        <v>1614</v>
      </c>
      <c r="K11327" s="4" t="s">
        <v>998</v>
      </c>
      <c r="L11327" s="4">
        <v>3</v>
      </c>
      <c r="M11327" s="4" t="s">
        <v>1102</v>
      </c>
      <c r="N11327" s="4"/>
      <c r="O11327"/>
    </row>
    <row r="11328" spans="1:15" s="67" customFormat="1" hidden="1" x14ac:dyDescent="0.3">
      <c r="A11328" s="4" t="s">
        <v>603</v>
      </c>
      <c r="B11328" s="53">
        <v>136</v>
      </c>
      <c r="C11328" s="53">
        <v>136</v>
      </c>
      <c r="D11328" s="4">
        <v>666</v>
      </c>
      <c r="E11328" s="4" t="s">
        <v>861</v>
      </c>
      <c r="F11328" s="4" t="s">
        <v>1200</v>
      </c>
      <c r="G11328" s="4" t="s">
        <v>1352</v>
      </c>
      <c r="H11328" s="30">
        <v>0.46</v>
      </c>
      <c r="I11328" s="4">
        <v>4.6000000000000006E-2</v>
      </c>
      <c r="J11328" s="4"/>
      <c r="K11328" s="4" t="s">
        <v>998</v>
      </c>
      <c r="L11328" s="4">
        <v>3</v>
      </c>
      <c r="M11328" s="4" t="s">
        <v>1090</v>
      </c>
      <c r="N11328" s="4"/>
      <c r="O11328"/>
    </row>
    <row r="11329" spans="1:15" s="67" customFormat="1" hidden="1" x14ac:dyDescent="0.3">
      <c r="A11329" s="4" t="s">
        <v>603</v>
      </c>
      <c r="B11329" s="53">
        <v>136</v>
      </c>
      <c r="C11329" s="53">
        <v>136</v>
      </c>
      <c r="D11329" s="4">
        <v>666</v>
      </c>
      <c r="E11329" s="4" t="s">
        <v>861</v>
      </c>
      <c r="F11329" s="4" t="s">
        <v>1169</v>
      </c>
      <c r="G11329" s="4" t="s">
        <v>1613</v>
      </c>
      <c r="H11329" s="30">
        <v>381</v>
      </c>
      <c r="I11329" s="4"/>
      <c r="J11329" s="4" t="s">
        <v>1614</v>
      </c>
      <c r="K11329" s="4" t="s">
        <v>998</v>
      </c>
      <c r="L11329" s="4">
        <v>3</v>
      </c>
      <c r="M11329" s="4" t="s">
        <v>1102</v>
      </c>
      <c r="N11329" s="4"/>
      <c r="O11329"/>
    </row>
    <row r="11330" spans="1:15" s="67" customFormat="1" hidden="1" x14ac:dyDescent="0.3">
      <c r="A11330" s="4" t="s">
        <v>603</v>
      </c>
      <c r="B11330" s="53">
        <v>136</v>
      </c>
      <c r="C11330" s="53">
        <v>136</v>
      </c>
      <c r="D11330" s="4">
        <v>666</v>
      </c>
      <c r="E11330" s="4" t="s">
        <v>861</v>
      </c>
      <c r="F11330" s="4" t="s">
        <v>901</v>
      </c>
      <c r="G11330" s="4" t="s">
        <v>943</v>
      </c>
      <c r="H11330" s="30">
        <v>24.48</v>
      </c>
      <c r="I11330" s="4"/>
      <c r="J11330" s="4" t="s">
        <v>856</v>
      </c>
      <c r="K11330" s="4"/>
      <c r="L11330" s="4">
        <v>4</v>
      </c>
      <c r="M11330" s="4" t="s">
        <v>1101</v>
      </c>
      <c r="N11330" s="4"/>
      <c r="O11330"/>
    </row>
    <row r="11331" spans="1:15" s="67" customFormat="1" hidden="1" x14ac:dyDescent="0.3">
      <c r="A11331" s="4" t="s">
        <v>603</v>
      </c>
      <c r="B11331" s="53">
        <v>136</v>
      </c>
      <c r="C11331" s="53">
        <v>136</v>
      </c>
      <c r="D11331" s="4">
        <v>666</v>
      </c>
      <c r="E11331" s="4" t="s">
        <v>876</v>
      </c>
      <c r="F11331" s="4" t="s">
        <v>876</v>
      </c>
      <c r="G11331" s="4" t="s">
        <v>2228</v>
      </c>
      <c r="H11331" s="52">
        <v>17</v>
      </c>
      <c r="I11331" s="4">
        <v>5.2</v>
      </c>
      <c r="J11331" s="4" t="s">
        <v>1616</v>
      </c>
      <c r="K11331" s="4" t="s">
        <v>998</v>
      </c>
      <c r="L11331" s="4">
        <v>3</v>
      </c>
      <c r="M11331" s="4" t="s">
        <v>1090</v>
      </c>
      <c r="N11331" s="4"/>
      <c r="O11331"/>
    </row>
    <row r="11332" spans="1:15" s="67" customFormat="1" hidden="1" x14ac:dyDescent="0.3">
      <c r="A11332" s="4" t="s">
        <v>603</v>
      </c>
      <c r="B11332" s="53">
        <v>136</v>
      </c>
      <c r="C11332" s="53">
        <v>136</v>
      </c>
      <c r="D11332" s="4">
        <v>666</v>
      </c>
      <c r="E11332" s="4" t="s">
        <v>861</v>
      </c>
      <c r="F11332" s="4" t="s">
        <v>1169</v>
      </c>
      <c r="G11332" s="4" t="s">
        <v>1617</v>
      </c>
      <c r="H11332" s="52">
        <v>66</v>
      </c>
      <c r="I11332" s="4"/>
      <c r="J11332" s="4" t="s">
        <v>1614</v>
      </c>
      <c r="K11332" s="4"/>
      <c r="L11332" s="4">
        <v>3</v>
      </c>
      <c r="M11332" s="4" t="s">
        <v>1102</v>
      </c>
      <c r="N11332" s="4"/>
      <c r="O11332"/>
    </row>
    <row r="11333" spans="1:15" s="67" customFormat="1" hidden="1" x14ac:dyDescent="0.3">
      <c r="A11333" s="4" t="s">
        <v>603</v>
      </c>
      <c r="B11333" s="53">
        <v>136</v>
      </c>
      <c r="C11333" s="53">
        <v>136</v>
      </c>
      <c r="D11333" s="4">
        <v>666</v>
      </c>
      <c r="E11333" s="4" t="s">
        <v>861</v>
      </c>
      <c r="F11333" s="4" t="s">
        <v>1200</v>
      </c>
      <c r="G11333" s="4" t="s">
        <v>1089</v>
      </c>
      <c r="H11333" s="30">
        <v>1.27</v>
      </c>
      <c r="I11333" s="4"/>
      <c r="J11333" s="4" t="s">
        <v>856</v>
      </c>
      <c r="K11333" s="4" t="s">
        <v>998</v>
      </c>
      <c r="L11333" s="4">
        <v>3</v>
      </c>
      <c r="M11333" s="4" t="s">
        <v>1090</v>
      </c>
      <c r="N11333" s="4"/>
      <c r="O11333"/>
    </row>
    <row r="11334" spans="1:15" s="67" customFormat="1" hidden="1" x14ac:dyDescent="0.3">
      <c r="A11334" s="66" t="s">
        <v>603</v>
      </c>
      <c r="B11334" s="70">
        <v>136</v>
      </c>
      <c r="C11334" s="70">
        <v>136</v>
      </c>
      <c r="D11334" s="66">
        <v>666</v>
      </c>
      <c r="E11334" s="4" t="s">
        <v>876</v>
      </c>
      <c r="F11334" s="4" t="s">
        <v>876</v>
      </c>
      <c r="G11334" s="66" t="s">
        <v>2232</v>
      </c>
      <c r="H11334" s="71">
        <v>371</v>
      </c>
      <c r="I11334" s="66">
        <v>114</v>
      </c>
      <c r="J11334" s="66" t="s">
        <v>1614</v>
      </c>
      <c r="K11334" s="4" t="s">
        <v>998</v>
      </c>
      <c r="L11334" s="66">
        <v>3</v>
      </c>
      <c r="M11334" s="66" t="s">
        <v>1102</v>
      </c>
      <c r="N11334" s="66"/>
      <c r="O11334"/>
    </row>
    <row r="11335" spans="1:15" s="67" customFormat="1" hidden="1" x14ac:dyDescent="0.3">
      <c r="A11335" s="4" t="s">
        <v>603</v>
      </c>
      <c r="B11335" s="53">
        <v>136</v>
      </c>
      <c r="C11335" s="53">
        <v>136</v>
      </c>
      <c r="D11335" s="4">
        <v>666</v>
      </c>
      <c r="E11335" s="4" t="s">
        <v>861</v>
      </c>
      <c r="F11335" s="12" t="s">
        <v>901</v>
      </c>
      <c r="G11335" s="4" t="s">
        <v>963</v>
      </c>
      <c r="H11335" s="30">
        <v>74.400000000000006</v>
      </c>
      <c r="I11335" s="4"/>
      <c r="J11335" s="4" t="s">
        <v>856</v>
      </c>
      <c r="K11335" s="4"/>
      <c r="L11335" s="4">
        <v>4</v>
      </c>
      <c r="M11335" s="4" t="s">
        <v>1101</v>
      </c>
      <c r="N11335" s="4"/>
      <c r="O11335"/>
    </row>
    <row r="11336" spans="1:15" s="67" customFormat="1" hidden="1" x14ac:dyDescent="0.3">
      <c r="A11336" s="4" t="s">
        <v>603</v>
      </c>
      <c r="B11336" s="53">
        <v>136</v>
      </c>
      <c r="C11336" s="53">
        <v>136</v>
      </c>
      <c r="D11336" s="4">
        <v>666</v>
      </c>
      <c r="E11336" s="4" t="s">
        <v>876</v>
      </c>
      <c r="F11336" s="4" t="s">
        <v>876</v>
      </c>
      <c r="G11336" s="4" t="s">
        <v>1656</v>
      </c>
      <c r="H11336" s="30">
        <v>14.1</v>
      </c>
      <c r="I11336" s="4">
        <v>2.7</v>
      </c>
      <c r="J11336" s="4" t="s">
        <v>1618</v>
      </c>
      <c r="K11336" s="4" t="s">
        <v>998</v>
      </c>
      <c r="L11336" s="4">
        <v>3</v>
      </c>
      <c r="M11336" s="4" t="s">
        <v>1090</v>
      </c>
      <c r="N11336" s="4"/>
      <c r="O11336"/>
    </row>
    <row r="11337" spans="1:15" s="67" customFormat="1" hidden="1" x14ac:dyDescent="0.3">
      <c r="A11337" s="4" t="s">
        <v>603</v>
      </c>
      <c r="B11337" s="53">
        <v>136</v>
      </c>
      <c r="C11337" s="53">
        <v>136</v>
      </c>
      <c r="D11337" s="4">
        <v>666</v>
      </c>
      <c r="E11337" s="4" t="s">
        <v>861</v>
      </c>
      <c r="F11337" s="4" t="s">
        <v>1169</v>
      </c>
      <c r="G11337" s="4" t="s">
        <v>1619</v>
      </c>
      <c r="H11337" s="30">
        <v>190.35</v>
      </c>
      <c r="I11337" s="4">
        <v>3.14</v>
      </c>
      <c r="J11337" s="4" t="s">
        <v>1614</v>
      </c>
      <c r="K11337" s="4" t="s">
        <v>998</v>
      </c>
      <c r="L11337" s="4">
        <v>3</v>
      </c>
      <c r="M11337" s="4" t="s">
        <v>1102</v>
      </c>
      <c r="N11337" s="4"/>
      <c r="O11337"/>
    </row>
    <row r="11338" spans="1:15" s="67" customFormat="1" hidden="1" x14ac:dyDescent="0.3">
      <c r="A11338" s="4" t="s">
        <v>603</v>
      </c>
      <c r="B11338" s="53">
        <v>136</v>
      </c>
      <c r="C11338" s="53">
        <v>136</v>
      </c>
      <c r="D11338" s="4">
        <v>666</v>
      </c>
      <c r="E11338" s="4" t="s">
        <v>861</v>
      </c>
      <c r="F11338" s="4" t="s">
        <v>1169</v>
      </c>
      <c r="G11338" s="4" t="s">
        <v>2233</v>
      </c>
      <c r="H11338" s="30">
        <v>447</v>
      </c>
      <c r="I11338" s="4"/>
      <c r="J11338" s="4" t="s">
        <v>1614</v>
      </c>
      <c r="K11338" s="4" t="s">
        <v>998</v>
      </c>
      <c r="L11338" s="4">
        <v>3</v>
      </c>
      <c r="M11338" s="4" t="s">
        <v>1102</v>
      </c>
      <c r="N11338" s="4"/>
      <c r="O11338"/>
    </row>
    <row r="11339" spans="1:15" s="67" customFormat="1" hidden="1" x14ac:dyDescent="0.3">
      <c r="A11339" s="4" t="s">
        <v>603</v>
      </c>
      <c r="B11339" s="53">
        <v>136</v>
      </c>
      <c r="C11339" s="53">
        <v>136</v>
      </c>
      <c r="D11339" s="4">
        <v>667</v>
      </c>
      <c r="E11339" s="4" t="s">
        <v>861</v>
      </c>
      <c r="F11339" s="4" t="s">
        <v>1200</v>
      </c>
      <c r="G11339" s="4" t="s">
        <v>1352</v>
      </c>
      <c r="H11339" s="30">
        <v>0.51</v>
      </c>
      <c r="I11339" s="4">
        <v>0.01</v>
      </c>
      <c r="J11339" s="4"/>
      <c r="K11339" s="4" t="s">
        <v>998</v>
      </c>
      <c r="L11339" s="4">
        <v>3</v>
      </c>
      <c r="M11339" s="4" t="s">
        <v>1090</v>
      </c>
      <c r="N11339" s="4"/>
      <c r="O11339"/>
    </row>
    <row r="11340" spans="1:15" s="67" customFormat="1" hidden="1" x14ac:dyDescent="0.3">
      <c r="A11340" s="4" t="s">
        <v>603</v>
      </c>
      <c r="B11340" s="53">
        <v>136</v>
      </c>
      <c r="C11340" s="53">
        <v>136</v>
      </c>
      <c r="D11340" s="4">
        <v>667</v>
      </c>
      <c r="E11340" s="4" t="s">
        <v>861</v>
      </c>
      <c r="F11340" s="4" t="s">
        <v>1169</v>
      </c>
      <c r="G11340" s="4" t="s">
        <v>1613</v>
      </c>
      <c r="H11340" s="30">
        <v>605</v>
      </c>
      <c r="I11340" s="4"/>
      <c r="J11340" s="4" t="s">
        <v>1614</v>
      </c>
      <c r="K11340" s="4" t="s">
        <v>998</v>
      </c>
      <c r="L11340" s="4">
        <v>3</v>
      </c>
      <c r="M11340" s="4" t="s">
        <v>1102</v>
      </c>
      <c r="N11340" s="4"/>
      <c r="O11340"/>
    </row>
    <row r="11341" spans="1:15" s="67" customFormat="1" hidden="1" x14ac:dyDescent="0.3">
      <c r="A11341" s="4" t="s">
        <v>603</v>
      </c>
      <c r="B11341" s="53">
        <v>136</v>
      </c>
      <c r="C11341" s="53">
        <v>136</v>
      </c>
      <c r="D11341" s="4">
        <v>667</v>
      </c>
      <c r="E11341" s="4" t="s">
        <v>861</v>
      </c>
      <c r="F11341" s="4" t="s">
        <v>901</v>
      </c>
      <c r="G11341" s="4" t="s">
        <v>943</v>
      </c>
      <c r="H11341" s="30">
        <v>24.48</v>
      </c>
      <c r="I11341" s="4"/>
      <c r="J11341" s="4" t="s">
        <v>856</v>
      </c>
      <c r="K11341" s="4"/>
      <c r="L11341" s="4">
        <v>4</v>
      </c>
      <c r="M11341" s="4" t="s">
        <v>1101</v>
      </c>
      <c r="N11341" s="4"/>
      <c r="O11341"/>
    </row>
    <row r="11342" spans="1:15" s="67" customFormat="1" hidden="1" x14ac:dyDescent="0.3">
      <c r="A11342" s="4" t="s">
        <v>603</v>
      </c>
      <c r="B11342" s="53">
        <v>136</v>
      </c>
      <c r="C11342" s="53">
        <v>136</v>
      </c>
      <c r="D11342" s="4">
        <v>667</v>
      </c>
      <c r="E11342" s="4" t="s">
        <v>876</v>
      </c>
      <c r="F11342" s="4" t="s">
        <v>876</v>
      </c>
      <c r="G11342" s="4" t="s">
        <v>2228</v>
      </c>
      <c r="H11342" s="52">
        <v>10.3</v>
      </c>
      <c r="I11342" s="4">
        <v>2.2999999999999998</v>
      </c>
      <c r="J11342" s="4" t="s">
        <v>1616</v>
      </c>
      <c r="K11342" s="4" t="s">
        <v>998</v>
      </c>
      <c r="L11342" s="4">
        <v>3</v>
      </c>
      <c r="M11342" s="4" t="s">
        <v>1090</v>
      </c>
      <c r="N11342" s="4"/>
      <c r="O11342"/>
    </row>
    <row r="11343" spans="1:15" s="67" customFormat="1" hidden="1" x14ac:dyDescent="0.3">
      <c r="A11343" s="4" t="s">
        <v>603</v>
      </c>
      <c r="B11343" s="53">
        <v>136</v>
      </c>
      <c r="C11343" s="53">
        <v>136</v>
      </c>
      <c r="D11343" s="4">
        <v>667</v>
      </c>
      <c r="E11343" s="4" t="s">
        <v>861</v>
      </c>
      <c r="F11343" s="4" t="s">
        <v>1169</v>
      </c>
      <c r="G11343" s="4" t="s">
        <v>1617</v>
      </c>
      <c r="H11343" s="52">
        <v>592</v>
      </c>
      <c r="I11343" s="4"/>
      <c r="J11343" s="4" t="s">
        <v>1614</v>
      </c>
      <c r="K11343" s="4"/>
      <c r="L11343" s="4">
        <v>3</v>
      </c>
      <c r="M11343" s="4" t="s">
        <v>1102</v>
      </c>
      <c r="N11343" s="4"/>
      <c r="O11343"/>
    </row>
    <row r="11344" spans="1:15" s="67" customFormat="1" hidden="1" x14ac:dyDescent="0.3">
      <c r="A11344" s="4" t="s">
        <v>603</v>
      </c>
      <c r="B11344" s="53">
        <v>136</v>
      </c>
      <c r="C11344" s="53">
        <v>136</v>
      </c>
      <c r="D11344" s="4">
        <v>667</v>
      </c>
      <c r="E11344" s="4" t="s">
        <v>861</v>
      </c>
      <c r="F11344" s="4" t="s">
        <v>1200</v>
      </c>
      <c r="G11344" s="4" t="s">
        <v>1089</v>
      </c>
      <c r="H11344" s="30">
        <v>1.78</v>
      </c>
      <c r="I11344" s="4">
        <v>0.34</v>
      </c>
      <c r="J11344" s="4" t="s">
        <v>856</v>
      </c>
      <c r="K11344" s="4" t="s">
        <v>998</v>
      </c>
      <c r="L11344" s="4">
        <v>3</v>
      </c>
      <c r="M11344" s="4" t="s">
        <v>1090</v>
      </c>
      <c r="N11344" s="4"/>
      <c r="O11344"/>
    </row>
    <row r="11345" spans="1:14" hidden="1" x14ac:dyDescent="0.3">
      <c r="A11345" s="66" t="s">
        <v>603</v>
      </c>
      <c r="B11345" s="70">
        <v>136</v>
      </c>
      <c r="C11345" s="70">
        <v>136</v>
      </c>
      <c r="D11345" s="66">
        <v>667</v>
      </c>
      <c r="E11345" s="4" t="s">
        <v>876</v>
      </c>
      <c r="F11345" s="4" t="s">
        <v>876</v>
      </c>
      <c r="G11345" s="66" t="s">
        <v>2232</v>
      </c>
      <c r="H11345" s="71">
        <v>1076</v>
      </c>
      <c r="I11345" s="66">
        <v>67</v>
      </c>
      <c r="J11345" s="66" t="s">
        <v>1614</v>
      </c>
      <c r="K11345" s="4" t="s">
        <v>998</v>
      </c>
      <c r="L11345" s="66">
        <v>3</v>
      </c>
      <c r="M11345" s="66" t="s">
        <v>1102</v>
      </c>
      <c r="N11345" s="66"/>
    </row>
    <row r="11346" spans="1:14" hidden="1" x14ac:dyDescent="0.3">
      <c r="A11346" s="4" t="s">
        <v>603</v>
      </c>
      <c r="B11346" s="53">
        <v>136</v>
      </c>
      <c r="C11346" s="53">
        <v>136</v>
      </c>
      <c r="D11346" s="4">
        <v>667</v>
      </c>
      <c r="E11346" s="4" t="s">
        <v>861</v>
      </c>
      <c r="F11346" s="12" t="s">
        <v>901</v>
      </c>
      <c r="G11346" s="4" t="s">
        <v>963</v>
      </c>
      <c r="H11346" s="30">
        <v>74.400000000000006</v>
      </c>
      <c r="I11346" s="4"/>
      <c r="J11346" s="4" t="s">
        <v>856</v>
      </c>
      <c r="K11346" s="4"/>
      <c r="L11346" s="4">
        <v>4</v>
      </c>
      <c r="M11346" s="4" t="s">
        <v>1101</v>
      </c>
      <c r="N11346" s="4"/>
    </row>
    <row r="11347" spans="1:14" hidden="1" x14ac:dyDescent="0.3">
      <c r="A11347" s="4" t="s">
        <v>603</v>
      </c>
      <c r="B11347" s="53">
        <v>136</v>
      </c>
      <c r="C11347" s="53">
        <v>136</v>
      </c>
      <c r="D11347" s="4">
        <v>667</v>
      </c>
      <c r="E11347" s="4" t="s">
        <v>876</v>
      </c>
      <c r="F11347" s="4" t="s">
        <v>876</v>
      </c>
      <c r="G11347" s="4" t="s">
        <v>1656</v>
      </c>
      <c r="H11347" s="30">
        <v>31.7</v>
      </c>
      <c r="I11347" s="4">
        <v>9.8000000000000007</v>
      </c>
      <c r="J11347" s="4" t="s">
        <v>1618</v>
      </c>
      <c r="K11347" s="4" t="s">
        <v>998</v>
      </c>
      <c r="L11347" s="4">
        <v>3</v>
      </c>
      <c r="M11347" s="4" t="s">
        <v>1090</v>
      </c>
      <c r="N11347" s="4"/>
    </row>
    <row r="11348" spans="1:14" hidden="1" x14ac:dyDescent="0.3">
      <c r="A11348" s="4" t="s">
        <v>603</v>
      </c>
      <c r="B11348" s="53">
        <v>136</v>
      </c>
      <c r="C11348" s="53">
        <v>136</v>
      </c>
      <c r="D11348" s="4">
        <v>667</v>
      </c>
      <c r="E11348" s="4" t="s">
        <v>861</v>
      </c>
      <c r="F11348" s="4" t="s">
        <v>1169</v>
      </c>
      <c r="G11348" s="4" t="s">
        <v>1619</v>
      </c>
      <c r="H11348" s="30">
        <v>302.25</v>
      </c>
      <c r="I11348" s="4">
        <v>224.6</v>
      </c>
      <c r="J11348" s="4" t="s">
        <v>1614</v>
      </c>
      <c r="K11348" s="4" t="s">
        <v>998</v>
      </c>
      <c r="L11348" s="4">
        <v>3</v>
      </c>
      <c r="M11348" s="4" t="s">
        <v>1102</v>
      </c>
      <c r="N11348" s="4"/>
    </row>
    <row r="11349" spans="1:14" hidden="1" x14ac:dyDescent="0.3">
      <c r="A11349" s="4" t="s">
        <v>603</v>
      </c>
      <c r="B11349" s="53">
        <v>136</v>
      </c>
      <c r="C11349" s="53">
        <v>136</v>
      </c>
      <c r="D11349" s="4">
        <v>667</v>
      </c>
      <c r="E11349" s="4" t="s">
        <v>861</v>
      </c>
      <c r="F11349" s="4" t="s">
        <v>1169</v>
      </c>
      <c r="G11349" s="4" t="s">
        <v>2233</v>
      </c>
      <c r="H11349" s="30">
        <v>1197</v>
      </c>
      <c r="I11349" s="4"/>
      <c r="J11349" s="4" t="s">
        <v>1614</v>
      </c>
      <c r="K11349" s="4" t="s">
        <v>998</v>
      </c>
      <c r="L11349" s="4">
        <v>3</v>
      </c>
      <c r="M11349" s="4" t="s">
        <v>1102</v>
      </c>
      <c r="N11349" s="4"/>
    </row>
    <row r="11350" spans="1:14" hidden="1" x14ac:dyDescent="0.3">
      <c r="A11350" s="4" t="s">
        <v>603</v>
      </c>
      <c r="B11350" s="53">
        <v>136</v>
      </c>
      <c r="C11350" s="53">
        <v>136</v>
      </c>
      <c r="D11350" s="4">
        <v>668</v>
      </c>
      <c r="E11350" s="4" t="s">
        <v>861</v>
      </c>
      <c r="F11350" s="4" t="s">
        <v>1200</v>
      </c>
      <c r="G11350" s="4" t="s">
        <v>1352</v>
      </c>
      <c r="H11350" s="30">
        <v>0.47</v>
      </c>
      <c r="I11350" s="4">
        <v>4.7E-2</v>
      </c>
      <c r="J11350" s="4"/>
      <c r="K11350" s="4" t="s">
        <v>998</v>
      </c>
      <c r="L11350" s="4">
        <v>3</v>
      </c>
      <c r="M11350" s="4" t="s">
        <v>1090</v>
      </c>
      <c r="N11350" s="4"/>
    </row>
    <row r="11351" spans="1:14" hidden="1" x14ac:dyDescent="0.3">
      <c r="A11351" s="4" t="s">
        <v>603</v>
      </c>
      <c r="B11351" s="53">
        <v>136</v>
      </c>
      <c r="C11351" s="53">
        <v>136</v>
      </c>
      <c r="D11351" s="4">
        <v>668</v>
      </c>
      <c r="E11351" s="4" t="s">
        <v>861</v>
      </c>
      <c r="F11351" s="4" t="s">
        <v>1169</v>
      </c>
      <c r="G11351" s="4" t="s">
        <v>1613</v>
      </c>
      <c r="H11351" s="30">
        <v>392</v>
      </c>
      <c r="I11351" s="4"/>
      <c r="J11351" s="4" t="s">
        <v>1614</v>
      </c>
      <c r="K11351" s="4" t="s">
        <v>998</v>
      </c>
      <c r="L11351" s="4">
        <v>3</v>
      </c>
      <c r="M11351" s="4" t="s">
        <v>1102</v>
      </c>
      <c r="N11351" s="4"/>
    </row>
    <row r="11352" spans="1:14" hidden="1" x14ac:dyDescent="0.3">
      <c r="A11352" s="4" t="s">
        <v>603</v>
      </c>
      <c r="B11352" s="53">
        <v>136</v>
      </c>
      <c r="C11352" s="53">
        <v>136</v>
      </c>
      <c r="D11352" s="4">
        <v>668</v>
      </c>
      <c r="E11352" s="4" t="s">
        <v>861</v>
      </c>
      <c r="F11352" s="4" t="s">
        <v>901</v>
      </c>
      <c r="G11352" s="4" t="s">
        <v>943</v>
      </c>
      <c r="H11352" s="30">
        <v>5.47</v>
      </c>
      <c r="I11352" s="4"/>
      <c r="J11352" s="4" t="s">
        <v>856</v>
      </c>
      <c r="K11352" s="4"/>
      <c r="L11352" s="4">
        <v>4</v>
      </c>
      <c r="M11352" s="4" t="s">
        <v>1101</v>
      </c>
      <c r="N11352" s="4"/>
    </row>
    <row r="11353" spans="1:14" hidden="1" x14ac:dyDescent="0.3">
      <c r="A11353" s="4" t="s">
        <v>603</v>
      </c>
      <c r="B11353" s="53">
        <v>136</v>
      </c>
      <c r="C11353" s="53">
        <v>136</v>
      </c>
      <c r="D11353" s="4">
        <v>668</v>
      </c>
      <c r="E11353" s="4" t="s">
        <v>876</v>
      </c>
      <c r="F11353" s="4" t="s">
        <v>876</v>
      </c>
      <c r="G11353" s="4" t="s">
        <v>2228</v>
      </c>
      <c r="H11353" s="52">
        <v>8.6</v>
      </c>
      <c r="I11353" s="4">
        <v>1.1000000000000001</v>
      </c>
      <c r="J11353" s="4" t="s">
        <v>1616</v>
      </c>
      <c r="K11353" s="4" t="s">
        <v>998</v>
      </c>
      <c r="L11353" s="4">
        <v>3</v>
      </c>
      <c r="M11353" s="4" t="s">
        <v>1090</v>
      </c>
      <c r="N11353" s="4"/>
    </row>
    <row r="11354" spans="1:14" hidden="1" x14ac:dyDescent="0.3">
      <c r="A11354" s="4" t="s">
        <v>603</v>
      </c>
      <c r="B11354" s="53">
        <v>136</v>
      </c>
      <c r="C11354" s="53">
        <v>136</v>
      </c>
      <c r="D11354" s="4">
        <v>668</v>
      </c>
      <c r="E11354" s="4" t="s">
        <v>861</v>
      </c>
      <c r="F11354" s="4" t="s">
        <v>1169</v>
      </c>
      <c r="G11354" s="4" t="s">
        <v>1617</v>
      </c>
      <c r="H11354" s="52">
        <v>482</v>
      </c>
      <c r="I11354" s="4"/>
      <c r="J11354" s="4" t="s">
        <v>1614</v>
      </c>
      <c r="K11354" s="4"/>
      <c r="L11354" s="4">
        <v>3</v>
      </c>
      <c r="M11354" s="4" t="s">
        <v>1102</v>
      </c>
      <c r="N11354" s="4"/>
    </row>
    <row r="11355" spans="1:14" hidden="1" x14ac:dyDescent="0.3">
      <c r="A11355" s="4" t="s">
        <v>603</v>
      </c>
      <c r="B11355" s="53">
        <v>136</v>
      </c>
      <c r="C11355" s="53">
        <v>136</v>
      </c>
      <c r="D11355" s="4">
        <v>668</v>
      </c>
      <c r="E11355" s="4" t="s">
        <v>861</v>
      </c>
      <c r="F11355" s="4" t="s">
        <v>1200</v>
      </c>
      <c r="G11355" s="4" t="s">
        <v>1089</v>
      </c>
      <c r="H11355" s="30">
        <v>0.93</v>
      </c>
      <c r="I11355" s="4"/>
      <c r="J11355" s="4" t="s">
        <v>856</v>
      </c>
      <c r="K11355" s="4" t="s">
        <v>998</v>
      </c>
      <c r="L11355" s="4">
        <v>3</v>
      </c>
      <c r="M11355" s="4" t="s">
        <v>1090</v>
      </c>
      <c r="N11355" s="4"/>
    </row>
    <row r="11356" spans="1:14" hidden="1" x14ac:dyDescent="0.3">
      <c r="A11356" s="66" t="s">
        <v>603</v>
      </c>
      <c r="B11356" s="70">
        <v>136</v>
      </c>
      <c r="C11356" s="70">
        <v>136</v>
      </c>
      <c r="D11356" s="66">
        <v>668</v>
      </c>
      <c r="E11356" s="4" t="s">
        <v>876</v>
      </c>
      <c r="F11356" s="4" t="s">
        <v>876</v>
      </c>
      <c r="G11356" s="66" t="s">
        <v>2232</v>
      </c>
      <c r="H11356" s="71">
        <v>796</v>
      </c>
      <c r="I11356" s="66">
        <v>89</v>
      </c>
      <c r="J11356" s="66" t="s">
        <v>1614</v>
      </c>
      <c r="K11356" s="4" t="s">
        <v>998</v>
      </c>
      <c r="L11356" s="66">
        <v>3</v>
      </c>
      <c r="M11356" s="66" t="s">
        <v>1102</v>
      </c>
      <c r="N11356" s="66"/>
    </row>
    <row r="11357" spans="1:14" hidden="1" x14ac:dyDescent="0.3">
      <c r="A11357" s="4" t="s">
        <v>603</v>
      </c>
      <c r="B11357" s="53">
        <v>136</v>
      </c>
      <c r="C11357" s="53">
        <v>136</v>
      </c>
      <c r="D11357" s="4">
        <v>668</v>
      </c>
      <c r="E11357" s="4" t="s">
        <v>861</v>
      </c>
      <c r="F11357" s="12" t="s">
        <v>901</v>
      </c>
      <c r="G11357" s="4" t="s">
        <v>963</v>
      </c>
      <c r="H11357" s="30">
        <v>94.51</v>
      </c>
      <c r="I11357" s="4"/>
      <c r="J11357" s="4" t="s">
        <v>856</v>
      </c>
      <c r="K11357" s="4"/>
      <c r="L11357" s="4">
        <v>4</v>
      </c>
      <c r="M11357" s="4" t="s">
        <v>1101</v>
      </c>
      <c r="N11357" s="4"/>
    </row>
    <row r="11358" spans="1:14" hidden="1" x14ac:dyDescent="0.3">
      <c r="A11358" s="4" t="s">
        <v>603</v>
      </c>
      <c r="B11358" s="53">
        <v>136</v>
      </c>
      <c r="C11358" s="53">
        <v>136</v>
      </c>
      <c r="D11358" s="4">
        <v>668</v>
      </c>
      <c r="E11358" s="4" t="s">
        <v>876</v>
      </c>
      <c r="F11358" s="4" t="s">
        <v>876</v>
      </c>
      <c r="G11358" s="4" t="s">
        <v>1656</v>
      </c>
      <c r="H11358" s="30">
        <v>9</v>
      </c>
      <c r="I11358" s="4">
        <v>1.1000000000000001</v>
      </c>
      <c r="J11358" s="4" t="s">
        <v>1618</v>
      </c>
      <c r="K11358" s="4" t="s">
        <v>998</v>
      </c>
      <c r="L11358" s="4">
        <v>3</v>
      </c>
      <c r="M11358" s="4" t="s">
        <v>1090</v>
      </c>
      <c r="N11358" s="4"/>
    </row>
    <row r="11359" spans="1:14" hidden="1" x14ac:dyDescent="0.3">
      <c r="A11359" s="4" t="s">
        <v>603</v>
      </c>
      <c r="B11359" s="53">
        <v>136</v>
      </c>
      <c r="C11359" s="53">
        <v>136</v>
      </c>
      <c r="D11359" s="4">
        <v>668</v>
      </c>
      <c r="E11359" s="4" t="s">
        <v>861</v>
      </c>
      <c r="F11359" s="4" t="s">
        <v>1169</v>
      </c>
      <c r="G11359" s="4" t="s">
        <v>1619</v>
      </c>
      <c r="H11359" s="30">
        <v>196.1</v>
      </c>
      <c r="I11359" s="4">
        <v>14.04</v>
      </c>
      <c r="J11359" s="4" t="s">
        <v>1614</v>
      </c>
      <c r="K11359" s="4" t="s">
        <v>998</v>
      </c>
      <c r="L11359" s="4">
        <v>3</v>
      </c>
      <c r="M11359" s="4" t="s">
        <v>1102</v>
      </c>
      <c r="N11359" s="4"/>
    </row>
    <row r="11360" spans="1:14" hidden="1" x14ac:dyDescent="0.3">
      <c r="A11360" s="4" t="s">
        <v>603</v>
      </c>
      <c r="B11360" s="53">
        <v>136</v>
      </c>
      <c r="C11360" s="53">
        <v>136</v>
      </c>
      <c r="D11360" s="4">
        <v>668</v>
      </c>
      <c r="E11360" s="4" t="s">
        <v>861</v>
      </c>
      <c r="F11360" s="4" t="s">
        <v>1169</v>
      </c>
      <c r="G11360" s="4" t="s">
        <v>2233</v>
      </c>
      <c r="H11360" s="30">
        <v>874</v>
      </c>
      <c r="I11360" s="4"/>
      <c r="J11360" s="4" t="s">
        <v>1614</v>
      </c>
      <c r="K11360" s="4" t="s">
        <v>998</v>
      </c>
      <c r="L11360" s="4">
        <v>3</v>
      </c>
      <c r="M11360" s="4" t="s">
        <v>1102</v>
      </c>
      <c r="N11360" s="4"/>
    </row>
    <row r="11361" spans="1:14" hidden="1" x14ac:dyDescent="0.3">
      <c r="A11361" s="4" t="s">
        <v>603</v>
      </c>
      <c r="B11361" s="53">
        <v>136</v>
      </c>
      <c r="C11361" s="53">
        <v>136</v>
      </c>
      <c r="D11361" s="4">
        <v>669</v>
      </c>
      <c r="E11361" s="4" t="s">
        <v>861</v>
      </c>
      <c r="F11361" s="4" t="s">
        <v>1200</v>
      </c>
      <c r="G11361" s="4" t="s">
        <v>1352</v>
      </c>
      <c r="H11361" s="30">
        <v>0.53</v>
      </c>
      <c r="I11361" s="4">
        <v>0.02</v>
      </c>
      <c r="J11361" s="4"/>
      <c r="K11361" s="4" t="s">
        <v>998</v>
      </c>
      <c r="L11361" s="4">
        <v>3</v>
      </c>
      <c r="M11361" s="4" t="s">
        <v>1090</v>
      </c>
      <c r="N11361" s="4"/>
    </row>
    <row r="11362" spans="1:14" hidden="1" x14ac:dyDescent="0.3">
      <c r="A11362" s="4" t="s">
        <v>603</v>
      </c>
      <c r="B11362" s="53">
        <v>136</v>
      </c>
      <c r="C11362" s="53">
        <v>136</v>
      </c>
      <c r="D11362" s="4">
        <v>669</v>
      </c>
      <c r="E11362" s="4" t="s">
        <v>861</v>
      </c>
      <c r="F11362" s="4" t="s">
        <v>1169</v>
      </c>
      <c r="G11362" s="4" t="s">
        <v>1613</v>
      </c>
      <c r="H11362" s="30">
        <v>897</v>
      </c>
      <c r="I11362" s="4"/>
      <c r="J11362" s="4" t="s">
        <v>1614</v>
      </c>
      <c r="K11362" s="4" t="s">
        <v>998</v>
      </c>
      <c r="L11362" s="4">
        <v>3</v>
      </c>
      <c r="M11362" s="4" t="s">
        <v>1102</v>
      </c>
      <c r="N11362" s="4"/>
    </row>
    <row r="11363" spans="1:14" hidden="1" x14ac:dyDescent="0.3">
      <c r="A11363" s="4" t="s">
        <v>603</v>
      </c>
      <c r="B11363" s="53">
        <v>136</v>
      </c>
      <c r="C11363" s="53">
        <v>136</v>
      </c>
      <c r="D11363" s="4">
        <v>669</v>
      </c>
      <c r="E11363" s="4" t="s">
        <v>861</v>
      </c>
      <c r="F11363" s="4" t="s">
        <v>901</v>
      </c>
      <c r="G11363" s="4" t="s">
        <v>943</v>
      </c>
      <c r="H11363" s="30">
        <v>5.47</v>
      </c>
      <c r="I11363" s="4"/>
      <c r="J11363" s="4" t="s">
        <v>856</v>
      </c>
      <c r="K11363" s="4"/>
      <c r="L11363" s="4">
        <v>4</v>
      </c>
      <c r="M11363" s="4" t="s">
        <v>1101</v>
      </c>
      <c r="N11363" s="4"/>
    </row>
    <row r="11364" spans="1:14" hidden="1" x14ac:dyDescent="0.3">
      <c r="A11364" s="4" t="s">
        <v>603</v>
      </c>
      <c r="B11364" s="53">
        <v>136</v>
      </c>
      <c r="C11364" s="53">
        <v>136</v>
      </c>
      <c r="D11364" s="4">
        <v>669</v>
      </c>
      <c r="E11364" s="4" t="s">
        <v>876</v>
      </c>
      <c r="F11364" s="4" t="s">
        <v>876</v>
      </c>
      <c r="G11364" s="4" t="s">
        <v>2228</v>
      </c>
      <c r="H11364" s="52">
        <v>13.7</v>
      </c>
      <c r="I11364" s="4">
        <v>1</v>
      </c>
      <c r="J11364" s="4" t="s">
        <v>1616</v>
      </c>
      <c r="K11364" s="4" t="s">
        <v>998</v>
      </c>
      <c r="L11364" s="4">
        <v>3</v>
      </c>
      <c r="M11364" s="4" t="s">
        <v>1090</v>
      </c>
      <c r="N11364" s="4"/>
    </row>
    <row r="11365" spans="1:14" hidden="1" x14ac:dyDescent="0.3">
      <c r="A11365" s="4" t="s">
        <v>603</v>
      </c>
      <c r="B11365" s="53">
        <v>136</v>
      </c>
      <c r="C11365" s="53">
        <v>136</v>
      </c>
      <c r="D11365" s="4">
        <v>669</v>
      </c>
      <c r="E11365" s="4" t="s">
        <v>861</v>
      </c>
      <c r="F11365" s="4" t="s">
        <v>1169</v>
      </c>
      <c r="G11365" s="4" t="s">
        <v>1617</v>
      </c>
      <c r="H11365" s="52">
        <v>1121</v>
      </c>
      <c r="I11365" s="4"/>
      <c r="J11365" s="4" t="s">
        <v>1614</v>
      </c>
      <c r="K11365" s="4"/>
      <c r="L11365" s="4">
        <v>3</v>
      </c>
      <c r="M11365" s="4" t="s">
        <v>1102</v>
      </c>
      <c r="N11365" s="4"/>
    </row>
    <row r="11366" spans="1:14" hidden="1" x14ac:dyDescent="0.3">
      <c r="A11366" s="4" t="s">
        <v>603</v>
      </c>
      <c r="B11366" s="53">
        <v>136</v>
      </c>
      <c r="C11366" s="53">
        <v>136</v>
      </c>
      <c r="D11366" s="4">
        <v>669</v>
      </c>
      <c r="E11366" s="4" t="s">
        <v>861</v>
      </c>
      <c r="F11366" s="4" t="s">
        <v>1200</v>
      </c>
      <c r="G11366" s="4" t="s">
        <v>1089</v>
      </c>
      <c r="H11366" s="30">
        <v>1.25</v>
      </c>
      <c r="I11366" s="4">
        <v>0.17</v>
      </c>
      <c r="J11366" s="4" t="s">
        <v>856</v>
      </c>
      <c r="K11366" s="4" t="s">
        <v>998</v>
      </c>
      <c r="L11366" s="4">
        <v>3</v>
      </c>
      <c r="M11366" s="4" t="s">
        <v>1090</v>
      </c>
      <c r="N11366" s="4"/>
    </row>
    <row r="11367" spans="1:14" hidden="1" x14ac:dyDescent="0.3">
      <c r="A11367" s="66" t="s">
        <v>603</v>
      </c>
      <c r="B11367" s="70">
        <v>136</v>
      </c>
      <c r="C11367" s="70">
        <v>136</v>
      </c>
      <c r="D11367" s="66">
        <v>669</v>
      </c>
      <c r="E11367" s="4" t="s">
        <v>876</v>
      </c>
      <c r="F11367" s="4" t="s">
        <v>876</v>
      </c>
      <c r="G11367" s="66" t="s">
        <v>2232</v>
      </c>
      <c r="H11367" s="71">
        <v>1838</v>
      </c>
      <c r="I11367" s="66">
        <v>72</v>
      </c>
      <c r="J11367" s="66" t="s">
        <v>1614</v>
      </c>
      <c r="K11367" s="4" t="s">
        <v>998</v>
      </c>
      <c r="L11367" s="66">
        <v>3</v>
      </c>
      <c r="M11367" s="66" t="s">
        <v>1102</v>
      </c>
      <c r="N11367" s="66"/>
    </row>
    <row r="11368" spans="1:14" hidden="1" x14ac:dyDescent="0.3">
      <c r="A11368" s="4" t="s">
        <v>603</v>
      </c>
      <c r="B11368" s="53">
        <v>136</v>
      </c>
      <c r="C11368" s="53">
        <v>136</v>
      </c>
      <c r="D11368" s="4">
        <v>669</v>
      </c>
      <c r="E11368" s="4" t="s">
        <v>861</v>
      </c>
      <c r="F11368" s="12" t="s">
        <v>901</v>
      </c>
      <c r="G11368" s="4" t="s">
        <v>963</v>
      </c>
      <c r="H11368" s="30">
        <v>94.51</v>
      </c>
      <c r="I11368" s="4"/>
      <c r="J11368" s="4" t="s">
        <v>856</v>
      </c>
      <c r="K11368" s="4"/>
      <c r="L11368" s="4">
        <v>4</v>
      </c>
      <c r="M11368" s="4" t="s">
        <v>1101</v>
      </c>
      <c r="N11368" s="4"/>
    </row>
    <row r="11369" spans="1:14" hidden="1" x14ac:dyDescent="0.3">
      <c r="A11369" s="4" t="s">
        <v>603</v>
      </c>
      <c r="B11369" s="53">
        <v>136</v>
      </c>
      <c r="C11369" s="53">
        <v>136</v>
      </c>
      <c r="D11369" s="4">
        <v>669</v>
      </c>
      <c r="E11369" s="4" t="s">
        <v>876</v>
      </c>
      <c r="F11369" s="4" t="s">
        <v>876</v>
      </c>
      <c r="G11369" s="4" t="s">
        <v>1656</v>
      </c>
      <c r="H11369" s="30">
        <v>12.5</v>
      </c>
      <c r="I11369" s="4">
        <v>5</v>
      </c>
      <c r="J11369" s="4" t="s">
        <v>1618</v>
      </c>
      <c r="K11369" s="4" t="s">
        <v>998</v>
      </c>
      <c r="L11369" s="4">
        <v>3</v>
      </c>
      <c r="M11369" s="4" t="s">
        <v>1090</v>
      </c>
      <c r="N11369" s="4"/>
    </row>
    <row r="11370" spans="1:14" hidden="1" x14ac:dyDescent="0.3">
      <c r="A11370" s="4" t="s">
        <v>603</v>
      </c>
      <c r="B11370" s="53">
        <v>136</v>
      </c>
      <c r="C11370" s="53">
        <v>136</v>
      </c>
      <c r="D11370" s="4">
        <v>669</v>
      </c>
      <c r="E11370" s="4" t="s">
        <v>861</v>
      </c>
      <c r="F11370" s="4" t="s">
        <v>1169</v>
      </c>
      <c r="G11370" s="4" t="s">
        <v>1619</v>
      </c>
      <c r="H11370" s="30">
        <v>448.42</v>
      </c>
      <c r="I11370" s="4">
        <v>59.3</v>
      </c>
      <c r="J11370" s="4" t="s">
        <v>1614</v>
      </c>
      <c r="K11370" s="4" t="s">
        <v>998</v>
      </c>
      <c r="L11370" s="4">
        <v>3</v>
      </c>
      <c r="M11370" s="4" t="s">
        <v>1102</v>
      </c>
      <c r="N11370" s="4"/>
    </row>
    <row r="11371" spans="1:14" hidden="1" x14ac:dyDescent="0.3">
      <c r="A11371" s="4" t="s">
        <v>603</v>
      </c>
      <c r="B11371" s="53">
        <v>136</v>
      </c>
      <c r="C11371" s="53">
        <v>136</v>
      </c>
      <c r="D11371" s="4">
        <v>669</v>
      </c>
      <c r="E11371" s="4" t="s">
        <v>861</v>
      </c>
      <c r="F11371" s="4" t="s">
        <v>1169</v>
      </c>
      <c r="G11371" s="4" t="s">
        <v>2233</v>
      </c>
      <c r="H11371" s="30">
        <v>2017</v>
      </c>
      <c r="I11371" s="4"/>
      <c r="J11371" s="4" t="s">
        <v>1614</v>
      </c>
      <c r="K11371" s="4" t="s">
        <v>998</v>
      </c>
      <c r="L11371" s="4">
        <v>3</v>
      </c>
      <c r="M11371" s="4" t="s">
        <v>1102</v>
      </c>
      <c r="N11371" s="4"/>
    </row>
    <row r="11372" spans="1:14" hidden="1" x14ac:dyDescent="0.3">
      <c r="A11372" s="4" t="s">
        <v>603</v>
      </c>
      <c r="B11372" s="53">
        <v>136</v>
      </c>
      <c r="C11372" s="53">
        <v>136</v>
      </c>
      <c r="D11372" s="4">
        <v>670</v>
      </c>
      <c r="E11372" s="4" t="s">
        <v>861</v>
      </c>
      <c r="F11372" s="4" t="s">
        <v>1200</v>
      </c>
      <c r="G11372" s="4" t="s">
        <v>1352</v>
      </c>
      <c r="H11372" s="30">
        <v>0.42</v>
      </c>
      <c r="I11372" s="4">
        <v>4.2000000000000003E-2</v>
      </c>
      <c r="J11372" s="4"/>
      <c r="K11372" s="4" t="s">
        <v>998</v>
      </c>
      <c r="L11372" s="4">
        <v>3</v>
      </c>
      <c r="M11372" s="4" t="s">
        <v>1090</v>
      </c>
      <c r="N11372" s="4"/>
    </row>
    <row r="11373" spans="1:14" hidden="1" x14ac:dyDescent="0.3">
      <c r="A11373" s="4" t="s">
        <v>603</v>
      </c>
      <c r="B11373" s="53">
        <v>136</v>
      </c>
      <c r="C11373" s="53">
        <v>136</v>
      </c>
      <c r="D11373" s="4">
        <v>670</v>
      </c>
      <c r="E11373" s="4" t="s">
        <v>861</v>
      </c>
      <c r="F11373" s="4" t="s">
        <v>1169</v>
      </c>
      <c r="G11373" s="4" t="s">
        <v>1613</v>
      </c>
      <c r="H11373" s="30">
        <v>5</v>
      </c>
      <c r="I11373" s="4"/>
      <c r="J11373" s="4" t="s">
        <v>1614</v>
      </c>
      <c r="K11373" s="4" t="s">
        <v>998</v>
      </c>
      <c r="L11373" s="4">
        <v>3</v>
      </c>
      <c r="M11373" s="4" t="s">
        <v>1102</v>
      </c>
      <c r="N11373" s="4"/>
    </row>
    <row r="11374" spans="1:14" hidden="1" x14ac:dyDescent="0.3">
      <c r="A11374" s="4" t="s">
        <v>603</v>
      </c>
      <c r="B11374" s="53">
        <v>136</v>
      </c>
      <c r="C11374" s="53">
        <v>136</v>
      </c>
      <c r="D11374" s="4">
        <v>670</v>
      </c>
      <c r="E11374" s="4" t="s">
        <v>861</v>
      </c>
      <c r="F11374" s="4" t="s">
        <v>901</v>
      </c>
      <c r="G11374" s="4" t="s">
        <v>943</v>
      </c>
      <c r="H11374" s="30">
        <v>2.35</v>
      </c>
      <c r="I11374" s="4"/>
      <c r="J11374" s="4" t="s">
        <v>856</v>
      </c>
      <c r="K11374" s="4"/>
      <c r="L11374" s="4">
        <v>4</v>
      </c>
      <c r="M11374" s="4" t="s">
        <v>1101</v>
      </c>
      <c r="N11374" s="4"/>
    </row>
    <row r="11375" spans="1:14" hidden="1" x14ac:dyDescent="0.3">
      <c r="A11375" s="4" t="s">
        <v>603</v>
      </c>
      <c r="B11375" s="53">
        <v>136</v>
      </c>
      <c r="C11375" s="53">
        <v>136</v>
      </c>
      <c r="D11375" s="4">
        <v>670</v>
      </c>
      <c r="E11375" s="4" t="s">
        <v>876</v>
      </c>
      <c r="F11375" s="4" t="s">
        <v>876</v>
      </c>
      <c r="G11375" s="4" t="s">
        <v>2228</v>
      </c>
      <c r="H11375" s="52">
        <v>10.1</v>
      </c>
      <c r="I11375" s="4">
        <v>0.5</v>
      </c>
      <c r="J11375" s="4" t="s">
        <v>1616</v>
      </c>
      <c r="K11375" s="4" t="s">
        <v>998</v>
      </c>
      <c r="L11375" s="4">
        <v>3</v>
      </c>
      <c r="M11375" s="4" t="s">
        <v>1090</v>
      </c>
      <c r="N11375" s="4"/>
    </row>
    <row r="11376" spans="1:14" hidden="1" x14ac:dyDescent="0.3">
      <c r="A11376" s="4" t="s">
        <v>603</v>
      </c>
      <c r="B11376" s="53">
        <v>136</v>
      </c>
      <c r="C11376" s="53">
        <v>136</v>
      </c>
      <c r="D11376" s="4">
        <v>670</v>
      </c>
      <c r="E11376" s="4" t="s">
        <v>861</v>
      </c>
      <c r="F11376" s="4" t="s">
        <v>1169</v>
      </c>
      <c r="G11376" s="4" t="s">
        <v>1617</v>
      </c>
      <c r="H11376" s="52">
        <v>466</v>
      </c>
      <c r="I11376" s="4"/>
      <c r="J11376" s="4" t="s">
        <v>1614</v>
      </c>
      <c r="K11376" s="4"/>
      <c r="L11376" s="4">
        <v>3</v>
      </c>
      <c r="M11376" s="4" t="s">
        <v>1102</v>
      </c>
      <c r="N11376" s="4"/>
    </row>
    <row r="11377" spans="1:14" hidden="1" x14ac:dyDescent="0.3">
      <c r="A11377" s="4" t="s">
        <v>603</v>
      </c>
      <c r="B11377" s="53">
        <v>136</v>
      </c>
      <c r="C11377" s="53">
        <v>136</v>
      </c>
      <c r="D11377" s="4">
        <v>670</v>
      </c>
      <c r="E11377" s="4" t="s">
        <v>861</v>
      </c>
      <c r="F11377" s="4" t="s">
        <v>1200</v>
      </c>
      <c r="G11377" s="4" t="s">
        <v>1089</v>
      </c>
      <c r="H11377" s="30">
        <v>0.8</v>
      </c>
      <c r="I11377" s="4"/>
      <c r="J11377" s="4" t="s">
        <v>856</v>
      </c>
      <c r="K11377" s="4" t="s">
        <v>998</v>
      </c>
      <c r="L11377" s="4">
        <v>3</v>
      </c>
      <c r="M11377" s="4" t="s">
        <v>1090</v>
      </c>
      <c r="N11377" s="4"/>
    </row>
    <row r="11378" spans="1:14" hidden="1" x14ac:dyDescent="0.3">
      <c r="A11378" s="66" t="s">
        <v>603</v>
      </c>
      <c r="B11378" s="70">
        <v>136</v>
      </c>
      <c r="C11378" s="70">
        <v>136</v>
      </c>
      <c r="D11378" s="66">
        <v>670</v>
      </c>
      <c r="E11378" s="4" t="s">
        <v>876</v>
      </c>
      <c r="F11378" s="4" t="s">
        <v>876</v>
      </c>
      <c r="G11378" s="66" t="s">
        <v>2232</v>
      </c>
      <c r="H11378" s="71">
        <v>470</v>
      </c>
      <c r="I11378" s="66">
        <v>88</v>
      </c>
      <c r="J11378" s="66" t="s">
        <v>1614</v>
      </c>
      <c r="K11378" s="4" t="s">
        <v>998</v>
      </c>
      <c r="L11378" s="66">
        <v>3</v>
      </c>
      <c r="M11378" s="66" t="s">
        <v>1102</v>
      </c>
      <c r="N11378" s="66"/>
    </row>
    <row r="11379" spans="1:14" hidden="1" x14ac:dyDescent="0.3">
      <c r="A11379" s="4" t="s">
        <v>603</v>
      </c>
      <c r="B11379" s="53">
        <v>136</v>
      </c>
      <c r="C11379" s="53">
        <v>136</v>
      </c>
      <c r="D11379" s="4">
        <v>670</v>
      </c>
      <c r="E11379" s="4" t="s">
        <v>861</v>
      </c>
      <c r="F11379" s="12" t="s">
        <v>901</v>
      </c>
      <c r="G11379" s="4" t="s">
        <v>963</v>
      </c>
      <c r="H11379" s="30">
        <v>97.29</v>
      </c>
      <c r="I11379" s="4"/>
      <c r="J11379" s="4" t="s">
        <v>856</v>
      </c>
      <c r="K11379" s="4"/>
      <c r="L11379" s="4">
        <v>4</v>
      </c>
      <c r="M11379" s="4" t="s">
        <v>1101</v>
      </c>
      <c r="N11379" s="4"/>
    </row>
    <row r="11380" spans="1:14" hidden="1" x14ac:dyDescent="0.3">
      <c r="A11380" s="4" t="s">
        <v>603</v>
      </c>
      <c r="B11380" s="53">
        <v>136</v>
      </c>
      <c r="C11380" s="53">
        <v>136</v>
      </c>
      <c r="D11380" s="4">
        <v>670</v>
      </c>
      <c r="E11380" s="4" t="s">
        <v>876</v>
      </c>
      <c r="F11380" s="4" t="s">
        <v>876</v>
      </c>
      <c r="G11380" s="4" t="s">
        <v>1656</v>
      </c>
      <c r="H11380" s="30">
        <v>22.5</v>
      </c>
      <c r="I11380" s="4">
        <v>3.8</v>
      </c>
      <c r="J11380" s="4" t="s">
        <v>1618</v>
      </c>
      <c r="K11380" s="4" t="s">
        <v>998</v>
      </c>
      <c r="L11380" s="4">
        <v>3</v>
      </c>
      <c r="M11380" s="4" t="s">
        <v>1090</v>
      </c>
      <c r="N11380" s="4"/>
    </row>
    <row r="11381" spans="1:14" hidden="1" x14ac:dyDescent="0.3">
      <c r="A11381" s="4" t="s">
        <v>603</v>
      </c>
      <c r="B11381" s="53">
        <v>136</v>
      </c>
      <c r="C11381" s="53">
        <v>136</v>
      </c>
      <c r="D11381" s="4">
        <v>670</v>
      </c>
      <c r="E11381" s="4" t="s">
        <v>861</v>
      </c>
      <c r="F11381" s="4" t="s">
        <v>1169</v>
      </c>
      <c r="G11381" s="4" t="s">
        <v>1619</v>
      </c>
      <c r="H11381" s="30">
        <v>2.37</v>
      </c>
      <c r="I11381" s="4">
        <v>0.8</v>
      </c>
      <c r="J11381" s="4" t="s">
        <v>1614</v>
      </c>
      <c r="K11381" s="4" t="s">
        <v>998</v>
      </c>
      <c r="L11381" s="4">
        <v>3</v>
      </c>
      <c r="M11381" s="4" t="s">
        <v>1102</v>
      </c>
      <c r="N11381" s="4"/>
    </row>
    <row r="11382" spans="1:14" hidden="1" x14ac:dyDescent="0.3">
      <c r="A11382" s="4" t="s">
        <v>603</v>
      </c>
      <c r="B11382" s="53">
        <v>136</v>
      </c>
      <c r="C11382" s="53">
        <v>136</v>
      </c>
      <c r="D11382" s="4">
        <v>670</v>
      </c>
      <c r="E11382" s="4" t="s">
        <v>861</v>
      </c>
      <c r="F11382" s="4" t="s">
        <v>1169</v>
      </c>
      <c r="G11382" s="4" t="s">
        <v>2233</v>
      </c>
      <c r="H11382" s="30">
        <v>471</v>
      </c>
      <c r="I11382" s="4"/>
      <c r="J11382" s="4" t="s">
        <v>1614</v>
      </c>
      <c r="K11382" s="4" t="s">
        <v>998</v>
      </c>
      <c r="L11382" s="4">
        <v>3</v>
      </c>
      <c r="M11382" s="4" t="s">
        <v>1102</v>
      </c>
      <c r="N11382" s="4"/>
    </row>
    <row r="11383" spans="1:14" hidden="1" x14ac:dyDescent="0.3">
      <c r="A11383" s="4" t="s">
        <v>603</v>
      </c>
      <c r="B11383" s="53">
        <v>136</v>
      </c>
      <c r="C11383" s="53">
        <v>136</v>
      </c>
      <c r="D11383" s="4">
        <v>671</v>
      </c>
      <c r="E11383" s="4" t="s">
        <v>861</v>
      </c>
      <c r="F11383" s="4" t="s">
        <v>1200</v>
      </c>
      <c r="G11383" s="4" t="s">
        <v>1352</v>
      </c>
      <c r="H11383" s="30">
        <v>0.38</v>
      </c>
      <c r="I11383" s="4">
        <v>0.01</v>
      </c>
      <c r="J11383" s="4"/>
      <c r="K11383" s="4" t="s">
        <v>998</v>
      </c>
      <c r="L11383" s="4">
        <v>3</v>
      </c>
      <c r="M11383" s="4" t="s">
        <v>1090</v>
      </c>
      <c r="N11383" s="4"/>
    </row>
    <row r="11384" spans="1:14" hidden="1" x14ac:dyDescent="0.3">
      <c r="A11384" s="4" t="s">
        <v>603</v>
      </c>
      <c r="B11384" s="53">
        <v>136</v>
      </c>
      <c r="C11384" s="53">
        <v>136</v>
      </c>
      <c r="D11384" s="4">
        <v>671</v>
      </c>
      <c r="E11384" s="4" t="s">
        <v>861</v>
      </c>
      <c r="F11384" s="4" t="s">
        <v>1169</v>
      </c>
      <c r="G11384" s="4" t="s">
        <v>1613</v>
      </c>
      <c r="H11384" s="30">
        <v>6</v>
      </c>
      <c r="I11384" s="4"/>
      <c r="J11384" s="4" t="s">
        <v>1614</v>
      </c>
      <c r="K11384" s="4" t="s">
        <v>998</v>
      </c>
      <c r="L11384" s="4">
        <v>3</v>
      </c>
      <c r="M11384" s="4" t="s">
        <v>1102</v>
      </c>
      <c r="N11384" s="4"/>
    </row>
    <row r="11385" spans="1:14" hidden="1" x14ac:dyDescent="0.3">
      <c r="A11385" s="4" t="s">
        <v>603</v>
      </c>
      <c r="B11385" s="53">
        <v>136</v>
      </c>
      <c r="C11385" s="53">
        <v>136</v>
      </c>
      <c r="D11385" s="4">
        <v>671</v>
      </c>
      <c r="E11385" s="4" t="s">
        <v>861</v>
      </c>
      <c r="F11385" s="4" t="s">
        <v>901</v>
      </c>
      <c r="G11385" s="4" t="s">
        <v>943</v>
      </c>
      <c r="H11385" s="30">
        <v>2.35</v>
      </c>
      <c r="I11385" s="4"/>
      <c r="J11385" s="4" t="s">
        <v>856</v>
      </c>
      <c r="K11385" s="4"/>
      <c r="L11385" s="4">
        <v>4</v>
      </c>
      <c r="M11385" s="4" t="s">
        <v>1101</v>
      </c>
      <c r="N11385" s="4"/>
    </row>
    <row r="11386" spans="1:14" hidden="1" x14ac:dyDescent="0.3">
      <c r="A11386" s="4" t="s">
        <v>603</v>
      </c>
      <c r="B11386" s="53">
        <v>136</v>
      </c>
      <c r="C11386" s="53">
        <v>136</v>
      </c>
      <c r="D11386" s="4">
        <v>671</v>
      </c>
      <c r="E11386" s="4" t="s">
        <v>876</v>
      </c>
      <c r="F11386" s="4" t="s">
        <v>876</v>
      </c>
      <c r="G11386" s="4" t="s">
        <v>2228</v>
      </c>
      <c r="H11386" s="52">
        <v>2.2999999999999998</v>
      </c>
      <c r="I11386" s="4">
        <v>0.6</v>
      </c>
      <c r="J11386" s="4" t="s">
        <v>1616</v>
      </c>
      <c r="K11386" s="4" t="s">
        <v>998</v>
      </c>
      <c r="L11386" s="4">
        <v>3</v>
      </c>
      <c r="M11386" s="4" t="s">
        <v>1090</v>
      </c>
      <c r="N11386" s="4"/>
    </row>
    <row r="11387" spans="1:14" hidden="1" x14ac:dyDescent="0.3">
      <c r="A11387" s="4" t="s">
        <v>603</v>
      </c>
      <c r="B11387" s="53">
        <v>136</v>
      </c>
      <c r="C11387" s="53">
        <v>136</v>
      </c>
      <c r="D11387" s="4">
        <v>671</v>
      </c>
      <c r="E11387" s="4" t="s">
        <v>861</v>
      </c>
      <c r="F11387" s="4" t="s">
        <v>1169</v>
      </c>
      <c r="G11387" s="4" t="s">
        <v>1617</v>
      </c>
      <c r="H11387" s="52">
        <v>1780</v>
      </c>
      <c r="I11387" s="4"/>
      <c r="J11387" s="4" t="s">
        <v>1614</v>
      </c>
      <c r="K11387" s="4"/>
      <c r="L11387" s="4">
        <v>3</v>
      </c>
      <c r="M11387" s="4" t="s">
        <v>1102</v>
      </c>
      <c r="N11387" s="4"/>
    </row>
    <row r="11388" spans="1:14" hidden="1" x14ac:dyDescent="0.3">
      <c r="A11388" s="4" t="s">
        <v>603</v>
      </c>
      <c r="B11388" s="53">
        <v>136</v>
      </c>
      <c r="C11388" s="53">
        <v>136</v>
      </c>
      <c r="D11388" s="4">
        <v>671</v>
      </c>
      <c r="E11388" s="4" t="s">
        <v>861</v>
      </c>
      <c r="F11388" s="4" t="s">
        <v>1200</v>
      </c>
      <c r="G11388" s="4" t="s">
        <v>1089</v>
      </c>
      <c r="H11388" s="30">
        <v>0.91</v>
      </c>
      <c r="I11388" s="4">
        <v>0.04</v>
      </c>
      <c r="J11388" s="4" t="s">
        <v>856</v>
      </c>
      <c r="K11388" s="4" t="s">
        <v>998</v>
      </c>
      <c r="L11388" s="4">
        <v>3</v>
      </c>
      <c r="M11388" s="4" t="s">
        <v>1090</v>
      </c>
      <c r="N11388" s="4"/>
    </row>
    <row r="11389" spans="1:14" hidden="1" x14ac:dyDescent="0.3">
      <c r="A11389" s="66" t="s">
        <v>603</v>
      </c>
      <c r="B11389" s="70">
        <v>136</v>
      </c>
      <c r="C11389" s="70">
        <v>136</v>
      </c>
      <c r="D11389" s="66">
        <v>671</v>
      </c>
      <c r="E11389" s="4" t="s">
        <v>876</v>
      </c>
      <c r="F11389" s="4" t="s">
        <v>876</v>
      </c>
      <c r="G11389" s="66" t="s">
        <v>2232</v>
      </c>
      <c r="H11389" s="71">
        <v>1784</v>
      </c>
      <c r="I11389" s="66">
        <v>227</v>
      </c>
      <c r="J11389" s="66" t="s">
        <v>1614</v>
      </c>
      <c r="K11389" s="4" t="s">
        <v>998</v>
      </c>
      <c r="L11389" s="66">
        <v>3</v>
      </c>
      <c r="M11389" s="66" t="s">
        <v>1102</v>
      </c>
      <c r="N11389" s="66"/>
    </row>
    <row r="11390" spans="1:14" hidden="1" x14ac:dyDescent="0.3">
      <c r="A11390" s="4" t="s">
        <v>603</v>
      </c>
      <c r="B11390" s="53">
        <v>136</v>
      </c>
      <c r="C11390" s="53">
        <v>136</v>
      </c>
      <c r="D11390" s="4">
        <v>671</v>
      </c>
      <c r="E11390" s="4" t="s">
        <v>861</v>
      </c>
      <c r="F11390" s="12" t="s">
        <v>901</v>
      </c>
      <c r="G11390" s="4" t="s">
        <v>963</v>
      </c>
      <c r="H11390" s="30">
        <v>97.29</v>
      </c>
      <c r="I11390" s="4"/>
      <c r="J11390" s="4" t="s">
        <v>856</v>
      </c>
      <c r="K11390" s="4"/>
      <c r="L11390" s="4">
        <v>4</v>
      </c>
      <c r="M11390" s="4" t="s">
        <v>1101</v>
      </c>
      <c r="N11390" s="4"/>
    </row>
    <row r="11391" spans="1:14" hidden="1" x14ac:dyDescent="0.3">
      <c r="A11391" s="4" t="s">
        <v>603</v>
      </c>
      <c r="B11391" s="53">
        <v>136</v>
      </c>
      <c r="C11391" s="53">
        <v>136</v>
      </c>
      <c r="D11391" s="4">
        <v>671</v>
      </c>
      <c r="E11391" s="4" t="s">
        <v>876</v>
      </c>
      <c r="F11391" s="4" t="s">
        <v>876</v>
      </c>
      <c r="G11391" s="4" t="s">
        <v>1656</v>
      </c>
      <c r="H11391" s="30">
        <v>6.2</v>
      </c>
      <c r="I11391" s="4">
        <v>0.5</v>
      </c>
      <c r="J11391" s="4" t="s">
        <v>1618</v>
      </c>
      <c r="K11391" s="4" t="s">
        <v>998</v>
      </c>
      <c r="L11391" s="4">
        <v>3</v>
      </c>
      <c r="M11391" s="4" t="s">
        <v>1090</v>
      </c>
      <c r="N11391" s="4"/>
    </row>
    <row r="11392" spans="1:14" hidden="1" x14ac:dyDescent="0.3">
      <c r="A11392" s="4" t="s">
        <v>603</v>
      </c>
      <c r="B11392" s="53">
        <v>136</v>
      </c>
      <c r="C11392" s="53">
        <v>136</v>
      </c>
      <c r="D11392" s="4">
        <v>671</v>
      </c>
      <c r="E11392" s="4" t="s">
        <v>861</v>
      </c>
      <c r="F11392" s="4" t="s">
        <v>1169</v>
      </c>
      <c r="G11392" s="4" t="s">
        <v>1619</v>
      </c>
      <c r="H11392" s="30">
        <v>2.76</v>
      </c>
      <c r="I11392" s="4">
        <v>2.4</v>
      </c>
      <c r="J11392" s="4" t="s">
        <v>1614</v>
      </c>
      <c r="K11392" s="4" t="s">
        <v>998</v>
      </c>
      <c r="L11392" s="4">
        <v>3</v>
      </c>
      <c r="M11392" s="4" t="s">
        <v>1102</v>
      </c>
      <c r="N11392" s="4"/>
    </row>
    <row r="11393" spans="1:14" hidden="1" x14ac:dyDescent="0.3">
      <c r="A11393" s="4" t="s">
        <v>603</v>
      </c>
      <c r="B11393" s="53">
        <v>136</v>
      </c>
      <c r="C11393" s="53">
        <v>136</v>
      </c>
      <c r="D11393" s="4">
        <v>671</v>
      </c>
      <c r="E11393" s="4" t="s">
        <v>861</v>
      </c>
      <c r="F11393" s="4" t="s">
        <v>1169</v>
      </c>
      <c r="G11393" s="4" t="s">
        <v>2233</v>
      </c>
      <c r="H11393" s="30">
        <v>1785</v>
      </c>
      <c r="I11393" s="4"/>
      <c r="J11393" s="4" t="s">
        <v>1614</v>
      </c>
      <c r="K11393" s="4" t="s">
        <v>998</v>
      </c>
      <c r="L11393" s="4">
        <v>3</v>
      </c>
      <c r="M11393" s="4" t="s">
        <v>1102</v>
      </c>
      <c r="N11393" s="4"/>
    </row>
    <row r="11394" spans="1:14" hidden="1" x14ac:dyDescent="0.3">
      <c r="A11394" s="4" t="s">
        <v>603</v>
      </c>
      <c r="B11394" s="53">
        <v>136</v>
      </c>
      <c r="C11394" s="53">
        <v>136</v>
      </c>
      <c r="D11394" s="4">
        <v>672</v>
      </c>
      <c r="E11394" s="4" t="s">
        <v>861</v>
      </c>
      <c r="F11394" s="4" t="s">
        <v>1200</v>
      </c>
      <c r="G11394" s="4" t="s">
        <v>1352</v>
      </c>
      <c r="H11394" s="30">
        <v>0.49</v>
      </c>
      <c r="I11394" s="4">
        <v>0.03</v>
      </c>
      <c r="J11394" s="4"/>
      <c r="K11394" s="4" t="s">
        <v>998</v>
      </c>
      <c r="L11394" s="4">
        <v>3</v>
      </c>
      <c r="M11394" s="4" t="s">
        <v>1090</v>
      </c>
      <c r="N11394" s="4"/>
    </row>
    <row r="11395" spans="1:14" hidden="1" x14ac:dyDescent="0.3">
      <c r="A11395" s="4" t="s">
        <v>603</v>
      </c>
      <c r="B11395" s="53">
        <v>136</v>
      </c>
      <c r="C11395" s="53">
        <v>136</v>
      </c>
      <c r="D11395" s="4">
        <v>672</v>
      </c>
      <c r="E11395" s="4" t="s">
        <v>861</v>
      </c>
      <c r="F11395" s="4" t="s">
        <v>1169</v>
      </c>
      <c r="G11395" s="4" t="s">
        <v>1613</v>
      </c>
      <c r="H11395" s="30">
        <v>1563</v>
      </c>
      <c r="I11395" s="4"/>
      <c r="J11395" s="4" t="s">
        <v>1614</v>
      </c>
      <c r="K11395" s="4" t="s">
        <v>998</v>
      </c>
      <c r="L11395" s="4">
        <v>3</v>
      </c>
      <c r="M11395" s="4" t="s">
        <v>1102</v>
      </c>
      <c r="N11395" s="4"/>
    </row>
    <row r="11396" spans="1:14" hidden="1" x14ac:dyDescent="0.3">
      <c r="A11396" s="4" t="s">
        <v>603</v>
      </c>
      <c r="B11396" s="53">
        <v>136</v>
      </c>
      <c r="C11396" s="53">
        <v>136</v>
      </c>
      <c r="D11396" s="4">
        <v>672</v>
      </c>
      <c r="E11396" s="4" t="s">
        <v>861</v>
      </c>
      <c r="F11396" s="4" t="s">
        <v>901</v>
      </c>
      <c r="G11396" s="4" t="s">
        <v>943</v>
      </c>
      <c r="H11396" s="30">
        <v>11.18</v>
      </c>
      <c r="I11396" s="4"/>
      <c r="J11396" s="4" t="s">
        <v>856</v>
      </c>
      <c r="K11396" s="4"/>
      <c r="L11396" s="4">
        <v>4</v>
      </c>
      <c r="M11396" s="4" t="s">
        <v>1101</v>
      </c>
      <c r="N11396" s="4"/>
    </row>
    <row r="11397" spans="1:14" hidden="1" x14ac:dyDescent="0.3">
      <c r="A11397" s="4" t="s">
        <v>603</v>
      </c>
      <c r="B11397" s="53">
        <v>136</v>
      </c>
      <c r="C11397" s="53">
        <v>136</v>
      </c>
      <c r="D11397" s="4">
        <v>672</v>
      </c>
      <c r="E11397" s="4" t="s">
        <v>876</v>
      </c>
      <c r="F11397" s="4" t="s">
        <v>876</v>
      </c>
      <c r="G11397" s="4" t="s">
        <v>2228</v>
      </c>
      <c r="H11397" s="52">
        <v>8.1</v>
      </c>
      <c r="I11397" s="4">
        <v>1.4</v>
      </c>
      <c r="J11397" s="4" t="s">
        <v>1616</v>
      </c>
      <c r="K11397" s="4" t="s">
        <v>998</v>
      </c>
      <c r="L11397" s="4">
        <v>3</v>
      </c>
      <c r="M11397" s="4" t="s">
        <v>1090</v>
      </c>
      <c r="N11397" s="4"/>
    </row>
    <row r="11398" spans="1:14" hidden="1" x14ac:dyDescent="0.3">
      <c r="A11398" s="4" t="s">
        <v>603</v>
      </c>
      <c r="B11398" s="53">
        <v>136</v>
      </c>
      <c r="C11398" s="53">
        <v>136</v>
      </c>
      <c r="D11398" s="4">
        <v>672</v>
      </c>
      <c r="E11398" s="4" t="s">
        <v>861</v>
      </c>
      <c r="F11398" s="4" t="s">
        <v>1169</v>
      </c>
      <c r="G11398" s="4" t="s">
        <v>1617</v>
      </c>
      <c r="H11398" s="52">
        <v>726</v>
      </c>
      <c r="I11398" s="4"/>
      <c r="J11398" s="4" t="s">
        <v>1614</v>
      </c>
      <c r="K11398" s="4"/>
      <c r="L11398" s="4">
        <v>3</v>
      </c>
      <c r="M11398" s="4" t="s">
        <v>1102</v>
      </c>
      <c r="N11398" s="4"/>
    </row>
    <row r="11399" spans="1:14" hidden="1" x14ac:dyDescent="0.3">
      <c r="A11399" s="4" t="s">
        <v>603</v>
      </c>
      <c r="B11399" s="53">
        <v>136</v>
      </c>
      <c r="C11399" s="53">
        <v>136</v>
      </c>
      <c r="D11399" s="4">
        <v>672</v>
      </c>
      <c r="E11399" s="4" t="s">
        <v>861</v>
      </c>
      <c r="F11399" s="4" t="s">
        <v>1200</v>
      </c>
      <c r="G11399" s="4" t="s">
        <v>1089</v>
      </c>
      <c r="H11399" s="30">
        <v>1.51</v>
      </c>
      <c r="I11399" s="4">
        <v>0.05</v>
      </c>
      <c r="J11399" s="4" t="s">
        <v>856</v>
      </c>
      <c r="K11399" s="4" t="s">
        <v>998</v>
      </c>
      <c r="L11399" s="4">
        <v>3</v>
      </c>
      <c r="M11399" s="4" t="s">
        <v>1090</v>
      </c>
      <c r="N11399" s="4"/>
    </row>
    <row r="11400" spans="1:14" hidden="1" x14ac:dyDescent="0.3">
      <c r="A11400" s="66" t="s">
        <v>603</v>
      </c>
      <c r="B11400" s="70">
        <v>136</v>
      </c>
      <c r="C11400" s="70">
        <v>136</v>
      </c>
      <c r="D11400" s="66">
        <v>672</v>
      </c>
      <c r="E11400" s="4" t="s">
        <v>876</v>
      </c>
      <c r="F11400" s="4" t="s">
        <v>876</v>
      </c>
      <c r="G11400" s="66" t="s">
        <v>2232</v>
      </c>
      <c r="H11400" s="71">
        <v>1977</v>
      </c>
      <c r="I11400" s="66">
        <v>67</v>
      </c>
      <c r="J11400" s="66" t="s">
        <v>1614</v>
      </c>
      <c r="K11400" s="4" t="s">
        <v>998</v>
      </c>
      <c r="L11400" s="66">
        <v>3</v>
      </c>
      <c r="M11400" s="66" t="s">
        <v>1102</v>
      </c>
      <c r="N11400" s="66"/>
    </row>
    <row r="11401" spans="1:14" hidden="1" x14ac:dyDescent="0.3">
      <c r="A11401" s="4" t="s">
        <v>603</v>
      </c>
      <c r="B11401" s="53">
        <v>136</v>
      </c>
      <c r="C11401" s="53">
        <v>136</v>
      </c>
      <c r="D11401" s="4">
        <v>672</v>
      </c>
      <c r="E11401" s="4" t="s">
        <v>861</v>
      </c>
      <c r="F11401" s="12" t="s">
        <v>901</v>
      </c>
      <c r="G11401" s="4" t="s">
        <v>963</v>
      </c>
      <c r="H11401" s="30">
        <v>88.56</v>
      </c>
      <c r="I11401" s="4"/>
      <c r="J11401" s="4" t="s">
        <v>856</v>
      </c>
      <c r="K11401" s="4"/>
      <c r="L11401" s="4">
        <v>4</v>
      </c>
      <c r="M11401" s="4" t="s">
        <v>1101</v>
      </c>
      <c r="N11401" s="4"/>
    </row>
    <row r="11402" spans="1:14" hidden="1" x14ac:dyDescent="0.3">
      <c r="A11402" s="4" t="s">
        <v>603</v>
      </c>
      <c r="B11402" s="53">
        <v>136</v>
      </c>
      <c r="C11402" s="53">
        <v>136</v>
      </c>
      <c r="D11402" s="4">
        <v>672</v>
      </c>
      <c r="E11402" s="4" t="s">
        <v>876</v>
      </c>
      <c r="F11402" s="4" t="s">
        <v>876</v>
      </c>
      <c r="G11402" s="4" t="s">
        <v>1656</v>
      </c>
      <c r="H11402" s="30">
        <v>91.9</v>
      </c>
      <c r="I11402" s="4">
        <v>22.1</v>
      </c>
      <c r="J11402" s="4" t="s">
        <v>1618</v>
      </c>
      <c r="K11402" s="4" t="s">
        <v>998</v>
      </c>
      <c r="L11402" s="4">
        <v>3</v>
      </c>
      <c r="M11402" s="4" t="s">
        <v>1090</v>
      </c>
      <c r="N11402" s="4"/>
    </row>
    <row r="11403" spans="1:14" hidden="1" x14ac:dyDescent="0.3">
      <c r="A11403" s="4" t="s">
        <v>603</v>
      </c>
      <c r="B11403" s="53">
        <v>136</v>
      </c>
      <c r="C11403" s="53">
        <v>136</v>
      </c>
      <c r="D11403" s="4">
        <v>672</v>
      </c>
      <c r="E11403" s="4" t="s">
        <v>861</v>
      </c>
      <c r="F11403" s="4" t="s">
        <v>1169</v>
      </c>
      <c r="G11403" s="4" t="s">
        <v>1619</v>
      </c>
      <c r="H11403" s="30">
        <v>781.74</v>
      </c>
      <c r="I11403" s="4">
        <v>66.099999999999895</v>
      </c>
      <c r="J11403" s="4" t="s">
        <v>1614</v>
      </c>
      <c r="K11403" s="4" t="s">
        <v>998</v>
      </c>
      <c r="L11403" s="4">
        <v>3</v>
      </c>
      <c r="M11403" s="4" t="s">
        <v>1102</v>
      </c>
      <c r="N11403" s="4"/>
    </row>
    <row r="11404" spans="1:14" hidden="1" x14ac:dyDescent="0.3">
      <c r="A11404" s="4" t="s">
        <v>603</v>
      </c>
      <c r="B11404" s="53">
        <v>136</v>
      </c>
      <c r="C11404" s="53">
        <v>136</v>
      </c>
      <c r="D11404" s="4">
        <v>672</v>
      </c>
      <c r="E11404" s="4" t="s">
        <v>861</v>
      </c>
      <c r="F11404" s="4" t="s">
        <v>1169</v>
      </c>
      <c r="G11404" s="4" t="s">
        <v>2233</v>
      </c>
      <c r="H11404" s="30">
        <v>2290</v>
      </c>
      <c r="I11404" s="4"/>
      <c r="J11404" s="4" t="s">
        <v>1614</v>
      </c>
      <c r="K11404" s="4" t="s">
        <v>998</v>
      </c>
      <c r="L11404" s="4">
        <v>3</v>
      </c>
      <c r="M11404" s="4" t="s">
        <v>1102</v>
      </c>
      <c r="N11404" s="4"/>
    </row>
    <row r="11405" spans="1:14" hidden="1" x14ac:dyDescent="0.3">
      <c r="A11405" s="4" t="s">
        <v>603</v>
      </c>
      <c r="B11405" s="53">
        <v>136</v>
      </c>
      <c r="C11405" s="53">
        <v>136</v>
      </c>
      <c r="D11405" s="4">
        <v>673</v>
      </c>
      <c r="E11405" s="4" t="s">
        <v>861</v>
      </c>
      <c r="F11405" s="4" t="s">
        <v>1200</v>
      </c>
      <c r="G11405" s="4" t="s">
        <v>1352</v>
      </c>
      <c r="H11405" s="30">
        <v>0.46</v>
      </c>
      <c r="I11405" s="4">
        <v>0.01</v>
      </c>
      <c r="J11405" s="4"/>
      <c r="K11405" s="4" t="s">
        <v>998</v>
      </c>
      <c r="L11405" s="4">
        <v>3</v>
      </c>
      <c r="M11405" s="4" t="s">
        <v>1090</v>
      </c>
      <c r="N11405" s="4"/>
    </row>
    <row r="11406" spans="1:14" hidden="1" x14ac:dyDescent="0.3">
      <c r="A11406" s="4" t="s">
        <v>603</v>
      </c>
      <c r="B11406" s="53">
        <v>136</v>
      </c>
      <c r="C11406" s="53">
        <v>136</v>
      </c>
      <c r="D11406" s="4">
        <v>673</v>
      </c>
      <c r="E11406" s="4" t="s">
        <v>861</v>
      </c>
      <c r="F11406" s="4" t="s">
        <v>1169</v>
      </c>
      <c r="G11406" s="4" t="s">
        <v>1613</v>
      </c>
      <c r="H11406" s="30">
        <v>436</v>
      </c>
      <c r="I11406" s="4"/>
      <c r="J11406" s="4" t="s">
        <v>1614</v>
      </c>
      <c r="K11406" s="4" t="s">
        <v>998</v>
      </c>
      <c r="L11406" s="4">
        <v>3</v>
      </c>
      <c r="M11406" s="4" t="s">
        <v>1102</v>
      </c>
      <c r="N11406" s="4"/>
    </row>
    <row r="11407" spans="1:14" hidden="1" x14ac:dyDescent="0.3">
      <c r="A11407" s="4" t="s">
        <v>603</v>
      </c>
      <c r="B11407" s="53">
        <v>136</v>
      </c>
      <c r="C11407" s="53">
        <v>136</v>
      </c>
      <c r="D11407" s="4">
        <v>673</v>
      </c>
      <c r="E11407" s="4" t="s">
        <v>861</v>
      </c>
      <c r="F11407" s="4" t="s">
        <v>901</v>
      </c>
      <c r="G11407" s="4" t="s">
        <v>943</v>
      </c>
      <c r="H11407" s="30">
        <v>4.66</v>
      </c>
      <c r="I11407" s="4"/>
      <c r="J11407" s="4" t="s">
        <v>856</v>
      </c>
      <c r="K11407" s="4"/>
      <c r="L11407" s="4">
        <v>4</v>
      </c>
      <c r="M11407" s="4" t="s">
        <v>1101</v>
      </c>
      <c r="N11407" s="4"/>
    </row>
    <row r="11408" spans="1:14" hidden="1" x14ac:dyDescent="0.3">
      <c r="A11408" s="4" t="s">
        <v>603</v>
      </c>
      <c r="B11408" s="53">
        <v>136</v>
      </c>
      <c r="C11408" s="53">
        <v>136</v>
      </c>
      <c r="D11408" s="4">
        <v>673</v>
      </c>
      <c r="E11408" s="4" t="s">
        <v>876</v>
      </c>
      <c r="F11408" s="4" t="s">
        <v>876</v>
      </c>
      <c r="G11408" s="4" t="s">
        <v>2228</v>
      </c>
      <c r="H11408" s="52">
        <v>7.2</v>
      </c>
      <c r="I11408" s="4">
        <v>0.6</v>
      </c>
      <c r="J11408" s="4" t="s">
        <v>1616</v>
      </c>
      <c r="K11408" s="4" t="s">
        <v>998</v>
      </c>
      <c r="L11408" s="4">
        <v>3</v>
      </c>
      <c r="M11408" s="4" t="s">
        <v>1090</v>
      </c>
      <c r="N11408" s="4"/>
    </row>
    <row r="11409" spans="1:14" hidden="1" x14ac:dyDescent="0.3">
      <c r="A11409" s="4" t="s">
        <v>603</v>
      </c>
      <c r="B11409" s="53">
        <v>136</v>
      </c>
      <c r="C11409" s="53">
        <v>136</v>
      </c>
      <c r="D11409" s="4">
        <v>673</v>
      </c>
      <c r="E11409" s="4" t="s">
        <v>861</v>
      </c>
      <c r="F11409" s="4" t="s">
        <v>1169</v>
      </c>
      <c r="G11409" s="4" t="s">
        <v>1617</v>
      </c>
      <c r="H11409" s="52">
        <v>1368</v>
      </c>
      <c r="I11409" s="4"/>
      <c r="J11409" s="4" t="s">
        <v>1614</v>
      </c>
      <c r="K11409" s="4"/>
      <c r="L11409" s="4">
        <v>3</v>
      </c>
      <c r="M11409" s="4" t="s">
        <v>1102</v>
      </c>
      <c r="N11409" s="4"/>
    </row>
    <row r="11410" spans="1:14" hidden="1" x14ac:dyDescent="0.3">
      <c r="A11410" s="4" t="s">
        <v>603</v>
      </c>
      <c r="B11410" s="53">
        <v>136</v>
      </c>
      <c r="C11410" s="53">
        <v>136</v>
      </c>
      <c r="D11410" s="4">
        <v>673</v>
      </c>
      <c r="E11410" s="4" t="s">
        <v>861</v>
      </c>
      <c r="F11410" s="4" t="s">
        <v>1200</v>
      </c>
      <c r="G11410" s="4" t="s">
        <v>1089</v>
      </c>
      <c r="H11410" s="30">
        <v>0.94</v>
      </c>
      <c r="I11410" s="4">
        <v>0.06</v>
      </c>
      <c r="J11410" s="4" t="s">
        <v>856</v>
      </c>
      <c r="K11410" s="4" t="s">
        <v>998</v>
      </c>
      <c r="L11410" s="4">
        <v>3</v>
      </c>
      <c r="M11410" s="4" t="s">
        <v>1090</v>
      </c>
      <c r="N11410" s="4"/>
    </row>
    <row r="11411" spans="1:14" hidden="1" x14ac:dyDescent="0.3">
      <c r="A11411" s="66" t="s">
        <v>603</v>
      </c>
      <c r="B11411" s="70">
        <v>136</v>
      </c>
      <c r="C11411" s="70">
        <v>136</v>
      </c>
      <c r="D11411" s="66">
        <v>673</v>
      </c>
      <c r="E11411" s="4" t="s">
        <v>876</v>
      </c>
      <c r="F11411" s="4" t="s">
        <v>876</v>
      </c>
      <c r="G11411" s="66" t="s">
        <v>2232</v>
      </c>
      <c r="H11411" s="71">
        <v>1717</v>
      </c>
      <c r="I11411" s="66">
        <v>165</v>
      </c>
      <c r="J11411" s="66" t="s">
        <v>1614</v>
      </c>
      <c r="K11411" s="4" t="s">
        <v>998</v>
      </c>
      <c r="L11411" s="66">
        <v>3</v>
      </c>
      <c r="M11411" s="66" t="s">
        <v>1102</v>
      </c>
      <c r="N11411" s="66"/>
    </row>
    <row r="11412" spans="1:14" hidden="1" x14ac:dyDescent="0.3">
      <c r="A11412" s="4" t="s">
        <v>603</v>
      </c>
      <c r="B11412" s="53">
        <v>136</v>
      </c>
      <c r="C11412" s="53">
        <v>136</v>
      </c>
      <c r="D11412" s="4">
        <v>673</v>
      </c>
      <c r="E11412" s="4" t="s">
        <v>861</v>
      </c>
      <c r="F11412" s="12" t="s">
        <v>901</v>
      </c>
      <c r="G11412" s="4" t="s">
        <v>963</v>
      </c>
      <c r="H11412" s="30">
        <v>95.34</v>
      </c>
      <c r="I11412" s="4"/>
      <c r="J11412" s="4" t="s">
        <v>856</v>
      </c>
      <c r="K11412" s="4"/>
      <c r="L11412" s="4">
        <v>4</v>
      </c>
      <c r="M11412" s="4" t="s">
        <v>1101</v>
      </c>
      <c r="N11412" s="4"/>
    </row>
    <row r="11413" spans="1:14" hidden="1" x14ac:dyDescent="0.3">
      <c r="A11413" s="4" t="s">
        <v>603</v>
      </c>
      <c r="B11413" s="53">
        <v>136</v>
      </c>
      <c r="C11413" s="53">
        <v>136</v>
      </c>
      <c r="D11413" s="4">
        <v>673</v>
      </c>
      <c r="E11413" s="4" t="s">
        <v>876</v>
      </c>
      <c r="F11413" s="4" t="s">
        <v>876</v>
      </c>
      <c r="G11413" s="4" t="s">
        <v>1656</v>
      </c>
      <c r="H11413" s="30">
        <v>40.1</v>
      </c>
      <c r="I11413" s="4">
        <v>17</v>
      </c>
      <c r="J11413" s="4" t="s">
        <v>1618</v>
      </c>
      <c r="K11413" s="4" t="s">
        <v>998</v>
      </c>
      <c r="L11413" s="4">
        <v>3</v>
      </c>
      <c r="M11413" s="4" t="s">
        <v>1090</v>
      </c>
      <c r="N11413" s="4"/>
    </row>
    <row r="11414" spans="1:14" hidden="1" x14ac:dyDescent="0.3">
      <c r="A11414" s="4" t="s">
        <v>603</v>
      </c>
      <c r="B11414" s="53">
        <v>136</v>
      </c>
      <c r="C11414" s="53">
        <v>136</v>
      </c>
      <c r="D11414" s="4">
        <v>673</v>
      </c>
      <c r="E11414" s="4" t="s">
        <v>861</v>
      </c>
      <c r="F11414" s="4" t="s">
        <v>1169</v>
      </c>
      <c r="G11414" s="4" t="s">
        <v>1619</v>
      </c>
      <c r="H11414" s="30">
        <v>218.01</v>
      </c>
      <c r="I11414" s="4">
        <v>43.9</v>
      </c>
      <c r="J11414" s="4" t="s">
        <v>1614</v>
      </c>
      <c r="K11414" s="4" t="s">
        <v>998</v>
      </c>
      <c r="L11414" s="4">
        <v>3</v>
      </c>
      <c r="M11414" s="4" t="s">
        <v>1102</v>
      </c>
      <c r="N11414" s="4"/>
    </row>
    <row r="11415" spans="1:14" hidden="1" x14ac:dyDescent="0.3">
      <c r="A11415" s="4" t="s">
        <v>603</v>
      </c>
      <c r="B11415" s="53">
        <v>136</v>
      </c>
      <c r="C11415" s="53">
        <v>136</v>
      </c>
      <c r="D11415" s="4">
        <v>673</v>
      </c>
      <c r="E11415" s="4" t="s">
        <v>861</v>
      </c>
      <c r="F11415" s="4" t="s">
        <v>1169</v>
      </c>
      <c r="G11415" s="66" t="s">
        <v>2232</v>
      </c>
      <c r="H11415" s="30">
        <v>1804</v>
      </c>
      <c r="I11415" s="4"/>
      <c r="J11415" s="4" t="s">
        <v>1614</v>
      </c>
      <c r="K11415" s="4" t="s">
        <v>998</v>
      </c>
      <c r="L11415" s="4">
        <v>3</v>
      </c>
      <c r="M11415" s="4" t="s">
        <v>1102</v>
      </c>
      <c r="N11415" s="4"/>
    </row>
    <row r="11416" spans="1:14" hidden="1" x14ac:dyDescent="0.3">
      <c r="A11416" s="4" t="s">
        <v>660</v>
      </c>
      <c r="B11416" s="4">
        <v>138</v>
      </c>
      <c r="C11416" s="4">
        <v>138</v>
      </c>
      <c r="D11416" s="4">
        <v>674</v>
      </c>
      <c r="E11416" s="4" t="s">
        <v>861</v>
      </c>
      <c r="F11416" s="4" t="s">
        <v>901</v>
      </c>
      <c r="G11416" s="4" t="s">
        <v>1089</v>
      </c>
      <c r="H11416" s="30">
        <v>2.06405693950177</v>
      </c>
      <c r="I11416" s="4">
        <v>0</v>
      </c>
      <c r="J11416" s="4" t="s">
        <v>856</v>
      </c>
      <c r="K11416" s="4" t="s">
        <v>998</v>
      </c>
      <c r="L11416" s="4">
        <v>32</v>
      </c>
      <c r="M11416" s="4" t="s">
        <v>971</v>
      </c>
      <c r="N11416" s="4" t="s">
        <v>1625</v>
      </c>
    </row>
    <row r="11417" spans="1:14" hidden="1" x14ac:dyDescent="0.3">
      <c r="A11417" s="4" t="s">
        <v>660</v>
      </c>
      <c r="B11417" s="4">
        <v>138</v>
      </c>
      <c r="C11417" s="4">
        <v>138</v>
      </c>
      <c r="D11417" s="4">
        <v>674</v>
      </c>
      <c r="E11417" s="4" t="s">
        <v>861</v>
      </c>
      <c r="F11417" s="12" t="s">
        <v>901</v>
      </c>
      <c r="G11417" s="4" t="s">
        <v>2230</v>
      </c>
      <c r="H11417" s="30">
        <v>28.967971530249098</v>
      </c>
      <c r="I11417" s="9">
        <v>3.2740213523131025</v>
      </c>
      <c r="J11417" s="4" t="s">
        <v>856</v>
      </c>
      <c r="K11417" s="4" t="s">
        <v>998</v>
      </c>
      <c r="L11417" s="4">
        <v>32</v>
      </c>
      <c r="M11417" s="4" t="s">
        <v>971</v>
      </c>
      <c r="N11417" s="4" t="s">
        <v>1626</v>
      </c>
    </row>
    <row r="11418" spans="1:14" hidden="1" x14ac:dyDescent="0.3">
      <c r="A11418" s="4" t="s">
        <v>660</v>
      </c>
      <c r="B11418" s="4">
        <v>138</v>
      </c>
      <c r="C11418" s="4">
        <v>138</v>
      </c>
      <c r="D11418" s="4">
        <v>674</v>
      </c>
      <c r="E11418" s="4" t="s">
        <v>861</v>
      </c>
      <c r="F11418" s="4" t="s">
        <v>901</v>
      </c>
      <c r="G11418" s="4" t="s">
        <v>1351</v>
      </c>
      <c r="H11418" s="30">
        <v>0.49822064056939203</v>
      </c>
      <c r="I11418" s="4">
        <v>0</v>
      </c>
      <c r="J11418" s="4" t="s">
        <v>856</v>
      </c>
      <c r="K11418" s="4" t="s">
        <v>998</v>
      </c>
      <c r="L11418" s="4">
        <v>32</v>
      </c>
      <c r="M11418" s="4" t="s">
        <v>971</v>
      </c>
      <c r="N11418" s="4" t="s">
        <v>1625</v>
      </c>
    </row>
    <row r="11419" spans="1:14" hidden="1" x14ac:dyDescent="0.3">
      <c r="A11419" s="4" t="s">
        <v>660</v>
      </c>
      <c r="B11419" s="4">
        <v>138</v>
      </c>
      <c r="C11419" s="4">
        <v>138</v>
      </c>
      <c r="D11419" s="4">
        <v>674</v>
      </c>
      <c r="E11419" s="4" t="s">
        <v>861</v>
      </c>
      <c r="F11419" s="12" t="s">
        <v>901</v>
      </c>
      <c r="G11419" s="4" t="s">
        <v>963</v>
      </c>
      <c r="H11419" s="30">
        <v>57.580071174377203</v>
      </c>
      <c r="I11419" s="9">
        <v>4.5551601423486971</v>
      </c>
      <c r="J11419" s="4" t="s">
        <v>856</v>
      </c>
      <c r="K11419" s="4" t="s">
        <v>998</v>
      </c>
      <c r="L11419" s="4">
        <v>32</v>
      </c>
      <c r="M11419" s="4" t="s">
        <v>971</v>
      </c>
      <c r="N11419" s="4" t="s">
        <v>1626</v>
      </c>
    </row>
    <row r="11420" spans="1:14" hidden="1" x14ac:dyDescent="0.3">
      <c r="A11420" s="4" t="s">
        <v>660</v>
      </c>
      <c r="B11420" s="4">
        <v>138</v>
      </c>
      <c r="C11420" s="4">
        <v>138</v>
      </c>
      <c r="D11420" s="4">
        <v>674</v>
      </c>
      <c r="E11420" s="4" t="s">
        <v>861</v>
      </c>
      <c r="F11420" s="12" t="s">
        <v>901</v>
      </c>
      <c r="G11420" s="4" t="s">
        <v>2227</v>
      </c>
      <c r="H11420" s="30">
        <v>13.1672597864768</v>
      </c>
      <c r="I11420" s="9">
        <v>3.4163701067615992</v>
      </c>
      <c r="J11420" s="4" t="s">
        <v>856</v>
      </c>
      <c r="K11420" s="4" t="s">
        <v>998</v>
      </c>
      <c r="L11420" s="4">
        <v>32</v>
      </c>
      <c r="M11420" s="4" t="s">
        <v>971</v>
      </c>
      <c r="N11420" s="4" t="s">
        <v>1626</v>
      </c>
    </row>
    <row r="11421" spans="1:14" hidden="1" x14ac:dyDescent="0.3">
      <c r="A11421" s="4" t="s">
        <v>603</v>
      </c>
      <c r="B11421" s="4">
        <v>138</v>
      </c>
      <c r="C11421" s="4">
        <v>138</v>
      </c>
      <c r="D11421" s="4">
        <v>674</v>
      </c>
      <c r="E11421" s="4" t="s">
        <v>861</v>
      </c>
      <c r="F11421" s="12" t="s">
        <v>901</v>
      </c>
      <c r="G11421" s="4" t="s">
        <v>943</v>
      </c>
      <c r="H11421" s="30">
        <v>42.1352313167259</v>
      </c>
      <c r="I11421" s="4">
        <v>4.7318918544041537</v>
      </c>
      <c r="J11421" s="4" t="s">
        <v>856</v>
      </c>
      <c r="K11421" s="4" t="s">
        <v>998</v>
      </c>
      <c r="L11421" s="4">
        <v>32</v>
      </c>
      <c r="M11421" s="4" t="s">
        <v>1903</v>
      </c>
      <c r="N11421" s="4"/>
    </row>
    <row r="11422" spans="1:14" hidden="1" x14ac:dyDescent="0.3">
      <c r="A11422" s="4" t="s">
        <v>660</v>
      </c>
      <c r="B11422" s="4">
        <v>138</v>
      </c>
      <c r="C11422" s="4">
        <v>138</v>
      </c>
      <c r="D11422" s="4">
        <v>675</v>
      </c>
      <c r="E11422" s="4" t="s">
        <v>861</v>
      </c>
      <c r="F11422" s="4" t="s">
        <v>901</v>
      </c>
      <c r="G11422" s="4" t="s">
        <v>1089</v>
      </c>
      <c r="H11422" s="30">
        <v>2.2064056939501699</v>
      </c>
      <c r="I11422" s="4">
        <v>0</v>
      </c>
      <c r="J11422" s="4" t="s">
        <v>856</v>
      </c>
      <c r="K11422" s="4" t="s">
        <v>998</v>
      </c>
      <c r="L11422" s="4">
        <v>32</v>
      </c>
      <c r="M11422" s="4" t="s">
        <v>971</v>
      </c>
      <c r="N11422" s="4" t="s">
        <v>1625</v>
      </c>
    </row>
    <row r="11423" spans="1:14" hidden="1" x14ac:dyDescent="0.3">
      <c r="A11423" s="4" t="s">
        <v>660</v>
      </c>
      <c r="B11423" s="4">
        <v>138</v>
      </c>
      <c r="C11423" s="4">
        <v>138</v>
      </c>
      <c r="D11423" s="4">
        <v>675</v>
      </c>
      <c r="E11423" s="4" t="s">
        <v>861</v>
      </c>
      <c r="F11423" s="12" t="s">
        <v>901</v>
      </c>
      <c r="G11423" s="4" t="s">
        <v>2230</v>
      </c>
      <c r="H11423" s="30">
        <v>24.1281138790035</v>
      </c>
      <c r="I11423" s="9">
        <v>2.2775800711743983</v>
      </c>
      <c r="J11423" s="4" t="s">
        <v>856</v>
      </c>
      <c r="K11423" s="4" t="s">
        <v>998</v>
      </c>
      <c r="L11423" s="4">
        <v>32</v>
      </c>
      <c r="M11423" s="4" t="s">
        <v>971</v>
      </c>
      <c r="N11423" s="4" t="s">
        <v>1626</v>
      </c>
    </row>
    <row r="11424" spans="1:14" hidden="1" x14ac:dyDescent="0.3">
      <c r="A11424" s="4" t="s">
        <v>660</v>
      </c>
      <c r="B11424" s="4">
        <v>138</v>
      </c>
      <c r="C11424" s="4">
        <v>138</v>
      </c>
      <c r="D11424" s="4">
        <v>675</v>
      </c>
      <c r="E11424" s="4" t="s">
        <v>861</v>
      </c>
      <c r="F11424" s="4" t="s">
        <v>901</v>
      </c>
      <c r="G11424" s="4" t="s">
        <v>1351</v>
      </c>
      <c r="H11424" s="30">
        <v>0.21352313167260101</v>
      </c>
      <c r="I11424" s="4">
        <v>0</v>
      </c>
      <c r="J11424" s="4" t="s">
        <v>856</v>
      </c>
      <c r="K11424" s="4" t="s">
        <v>998</v>
      </c>
      <c r="L11424" s="4">
        <v>32</v>
      </c>
      <c r="M11424" s="4" t="s">
        <v>971</v>
      </c>
      <c r="N11424" s="4" t="s">
        <v>1625</v>
      </c>
    </row>
    <row r="11425" spans="1:14" hidden="1" x14ac:dyDescent="0.3">
      <c r="A11425" s="4" t="s">
        <v>660</v>
      </c>
      <c r="B11425" s="4">
        <v>138</v>
      </c>
      <c r="C11425" s="4">
        <v>138</v>
      </c>
      <c r="D11425" s="4">
        <v>675</v>
      </c>
      <c r="E11425" s="4" t="s">
        <v>861</v>
      </c>
      <c r="F11425" s="12" t="s">
        <v>901</v>
      </c>
      <c r="G11425" s="4" t="s">
        <v>963</v>
      </c>
      <c r="H11425" s="30">
        <v>67.829181494661896</v>
      </c>
      <c r="I11425" s="9">
        <v>3.0604982206405111</v>
      </c>
      <c r="J11425" s="4" t="s">
        <v>856</v>
      </c>
      <c r="K11425" s="4" t="s">
        <v>998</v>
      </c>
      <c r="L11425" s="4">
        <v>32</v>
      </c>
      <c r="M11425" s="4" t="s">
        <v>971</v>
      </c>
      <c r="N11425" s="4" t="s">
        <v>1626</v>
      </c>
    </row>
    <row r="11426" spans="1:14" hidden="1" x14ac:dyDescent="0.3">
      <c r="A11426" s="4" t="s">
        <v>660</v>
      </c>
      <c r="B11426" s="4">
        <v>138</v>
      </c>
      <c r="C11426" s="4">
        <v>138</v>
      </c>
      <c r="D11426" s="4">
        <v>675</v>
      </c>
      <c r="E11426" s="4" t="s">
        <v>861</v>
      </c>
      <c r="F11426" s="12" t="s">
        <v>901</v>
      </c>
      <c r="G11426" s="4" t="s">
        <v>2227</v>
      </c>
      <c r="H11426" s="30">
        <v>7.9715302491103097</v>
      </c>
      <c r="I11426" s="9">
        <v>1.067615658362981</v>
      </c>
      <c r="J11426" s="4" t="s">
        <v>856</v>
      </c>
      <c r="K11426" s="4" t="s">
        <v>998</v>
      </c>
      <c r="L11426" s="4">
        <v>32</v>
      </c>
      <c r="M11426" s="4" t="s">
        <v>971</v>
      </c>
      <c r="N11426" s="4" t="s">
        <v>1626</v>
      </c>
    </row>
    <row r="11427" spans="1:14" hidden="1" x14ac:dyDescent="0.3">
      <c r="A11427" s="4" t="s">
        <v>603</v>
      </c>
      <c r="B11427" s="4">
        <v>138</v>
      </c>
      <c r="C11427" s="4">
        <v>138</v>
      </c>
      <c r="D11427" s="4">
        <v>675</v>
      </c>
      <c r="E11427" s="4" t="s">
        <v>861</v>
      </c>
      <c r="F11427" s="12" t="s">
        <v>901</v>
      </c>
      <c r="G11427" s="4" t="s">
        <v>943</v>
      </c>
      <c r="H11427" s="30">
        <v>32.099644128113809</v>
      </c>
      <c r="I11427" s="4">
        <v>2.5153874800103062</v>
      </c>
      <c r="J11427" s="4" t="s">
        <v>856</v>
      </c>
      <c r="K11427" s="4" t="s">
        <v>998</v>
      </c>
      <c r="L11427" s="4">
        <v>32</v>
      </c>
      <c r="M11427" s="4" t="s">
        <v>1903</v>
      </c>
      <c r="N11427" s="4"/>
    </row>
    <row r="11428" spans="1:14" hidden="1" x14ac:dyDescent="0.3">
      <c r="A11428" s="4" t="s">
        <v>605</v>
      </c>
      <c r="B11428" s="4">
        <v>146</v>
      </c>
      <c r="C11428" s="4">
        <v>146</v>
      </c>
      <c r="D11428" s="4">
        <v>676</v>
      </c>
      <c r="E11428" s="4" t="s">
        <v>861</v>
      </c>
      <c r="F11428" s="4" t="s">
        <v>1111</v>
      </c>
      <c r="G11428" s="4" t="s">
        <v>853</v>
      </c>
      <c r="H11428" s="52">
        <v>1.49</v>
      </c>
      <c r="I11428" s="4" t="s">
        <v>1633</v>
      </c>
      <c r="J11428" s="4" t="s">
        <v>1355</v>
      </c>
      <c r="K11428" s="4"/>
      <c r="L11428" s="4">
        <v>3</v>
      </c>
      <c r="M11428" s="4" t="s">
        <v>1100</v>
      </c>
      <c r="N11428" s="4"/>
    </row>
    <row r="11429" spans="1:14" hidden="1" x14ac:dyDescent="0.3">
      <c r="A11429" s="4" t="s">
        <v>605</v>
      </c>
      <c r="B11429" s="4">
        <v>146</v>
      </c>
      <c r="C11429" s="4">
        <v>146</v>
      </c>
      <c r="D11429" s="4">
        <v>676</v>
      </c>
      <c r="E11429" s="4" t="s">
        <v>861</v>
      </c>
      <c r="F11429" s="12" t="s">
        <v>1003</v>
      </c>
      <c r="G11429" s="4" t="s">
        <v>1759</v>
      </c>
      <c r="H11429" s="52">
        <v>0.32</v>
      </c>
      <c r="I11429" s="4" t="s">
        <v>1633</v>
      </c>
      <c r="J11429" s="4" t="s">
        <v>856</v>
      </c>
      <c r="K11429" s="4"/>
      <c r="L11429" s="4">
        <v>3</v>
      </c>
      <c r="M11429" s="4" t="s">
        <v>1100</v>
      </c>
      <c r="N11429" s="4"/>
    </row>
    <row r="11430" spans="1:14" s="92" customFormat="1" x14ac:dyDescent="0.3">
      <c r="A11430" s="4"/>
      <c r="B11430" s="4">
        <v>146</v>
      </c>
      <c r="C11430" s="4">
        <v>146</v>
      </c>
      <c r="D11430" s="4">
        <v>676</v>
      </c>
      <c r="E11430" s="4" t="s">
        <v>861</v>
      </c>
      <c r="F11430" s="4" t="s">
        <v>1111</v>
      </c>
      <c r="G11430" s="4" t="s">
        <v>963</v>
      </c>
      <c r="H11430" s="52">
        <v>61.4</v>
      </c>
      <c r="I11430" s="4"/>
      <c r="J11430" s="4" t="s">
        <v>856</v>
      </c>
      <c r="K11430" s="4"/>
      <c r="L11430" s="4">
        <v>3</v>
      </c>
      <c r="M11430" s="4" t="s">
        <v>2241</v>
      </c>
      <c r="N11430" s="4"/>
    </row>
    <row r="11431" spans="1:14" x14ac:dyDescent="0.3">
      <c r="A11431" s="4" t="s">
        <v>605</v>
      </c>
      <c r="B11431" s="4">
        <v>146</v>
      </c>
      <c r="C11431" s="4">
        <v>146</v>
      </c>
      <c r="D11431" s="4">
        <v>676</v>
      </c>
      <c r="E11431" s="4" t="s">
        <v>861</v>
      </c>
      <c r="F11431" s="4" t="s">
        <v>1111</v>
      </c>
      <c r="G11431" s="4" t="s">
        <v>943</v>
      </c>
      <c r="H11431" s="52">
        <v>38.6</v>
      </c>
      <c r="I11431" s="4" t="s">
        <v>1633</v>
      </c>
      <c r="J11431" s="4" t="s">
        <v>856</v>
      </c>
      <c r="K11431" s="4"/>
      <c r="L11431" s="4">
        <v>3</v>
      </c>
      <c r="M11431" s="4" t="s">
        <v>1100</v>
      </c>
      <c r="N11431" s="4"/>
    </row>
    <row r="11432" spans="1:14" x14ac:dyDescent="0.3">
      <c r="A11432" s="4" t="s">
        <v>605</v>
      </c>
      <c r="B11432" s="4">
        <v>146</v>
      </c>
      <c r="C11432" s="4">
        <v>146</v>
      </c>
      <c r="D11432" s="4">
        <v>676</v>
      </c>
      <c r="E11432" s="4" t="s">
        <v>861</v>
      </c>
      <c r="F11432" s="4" t="s">
        <v>1111</v>
      </c>
      <c r="G11432" s="4" t="s">
        <v>1315</v>
      </c>
      <c r="H11432" s="52">
        <v>75.599999999999994</v>
      </c>
      <c r="I11432" s="4" t="s">
        <v>1633</v>
      </c>
      <c r="J11432" s="4" t="s">
        <v>1343</v>
      </c>
      <c r="K11432" s="4"/>
      <c r="L11432" s="4">
        <v>3</v>
      </c>
      <c r="M11432" s="4" t="s">
        <v>1100</v>
      </c>
      <c r="N11432" s="4"/>
    </row>
    <row r="11433" spans="1:14" hidden="1" x14ac:dyDescent="0.3">
      <c r="A11433" s="4" t="s">
        <v>605</v>
      </c>
      <c r="B11433" s="4">
        <v>146</v>
      </c>
      <c r="C11433" s="4">
        <v>146</v>
      </c>
      <c r="D11433" s="4">
        <v>677</v>
      </c>
      <c r="E11433" s="4" t="s">
        <v>861</v>
      </c>
      <c r="F11433" s="4" t="s">
        <v>1111</v>
      </c>
      <c r="G11433" s="4" t="s">
        <v>853</v>
      </c>
      <c r="H11433" s="52">
        <v>1.33</v>
      </c>
      <c r="I11433" s="4" t="s">
        <v>1633</v>
      </c>
      <c r="J11433" s="4" t="s">
        <v>1355</v>
      </c>
      <c r="K11433" s="4"/>
      <c r="L11433" s="4">
        <v>3</v>
      </c>
      <c r="M11433" s="4" t="s">
        <v>1100</v>
      </c>
      <c r="N11433" s="4"/>
    </row>
    <row r="11434" spans="1:14" hidden="1" x14ac:dyDescent="0.3">
      <c r="A11434" s="4" t="s">
        <v>605</v>
      </c>
      <c r="B11434" s="4">
        <v>146</v>
      </c>
      <c r="C11434" s="4">
        <v>146</v>
      </c>
      <c r="D11434" s="4">
        <v>677</v>
      </c>
      <c r="E11434" s="4" t="s">
        <v>861</v>
      </c>
      <c r="F11434" s="12" t="s">
        <v>1003</v>
      </c>
      <c r="G11434" s="4" t="s">
        <v>1759</v>
      </c>
      <c r="H11434" s="52">
        <v>0.19</v>
      </c>
      <c r="I11434" s="4" t="s">
        <v>1633</v>
      </c>
      <c r="J11434" s="4" t="s">
        <v>856</v>
      </c>
      <c r="K11434" s="4"/>
      <c r="L11434" s="4">
        <v>3</v>
      </c>
      <c r="M11434" s="4" t="s">
        <v>1100</v>
      </c>
      <c r="N11434" s="4"/>
    </row>
    <row r="11435" spans="1:14" s="92" customFormat="1" x14ac:dyDescent="0.3">
      <c r="A11435" s="4"/>
      <c r="B11435" s="4">
        <v>146</v>
      </c>
      <c r="C11435" s="4">
        <v>146</v>
      </c>
      <c r="D11435" s="4">
        <v>677</v>
      </c>
      <c r="E11435" s="4" t="s">
        <v>861</v>
      </c>
      <c r="F11435" s="4" t="s">
        <v>1111</v>
      </c>
      <c r="G11435" s="4" t="s">
        <v>963</v>
      </c>
      <c r="H11435" s="52">
        <v>80</v>
      </c>
      <c r="I11435" s="4"/>
      <c r="J11435" s="4" t="s">
        <v>856</v>
      </c>
      <c r="K11435" s="4"/>
      <c r="L11435" s="4">
        <v>3</v>
      </c>
      <c r="M11435" s="4" t="s">
        <v>2241</v>
      </c>
      <c r="N11435" s="4"/>
    </row>
    <row r="11436" spans="1:14" x14ac:dyDescent="0.3">
      <c r="A11436" s="4" t="s">
        <v>605</v>
      </c>
      <c r="B11436" s="4">
        <v>146</v>
      </c>
      <c r="C11436" s="4">
        <v>146</v>
      </c>
      <c r="D11436" s="4">
        <v>677</v>
      </c>
      <c r="E11436" s="4" t="s">
        <v>861</v>
      </c>
      <c r="F11436" s="4" t="s">
        <v>1111</v>
      </c>
      <c r="G11436" s="4" t="s">
        <v>943</v>
      </c>
      <c r="H11436" s="52">
        <v>20</v>
      </c>
      <c r="I11436" s="4" t="s">
        <v>1633</v>
      </c>
      <c r="J11436" s="4" t="s">
        <v>856</v>
      </c>
      <c r="K11436" s="4"/>
      <c r="L11436" s="4">
        <v>3</v>
      </c>
      <c r="M11436" s="4" t="s">
        <v>1100</v>
      </c>
      <c r="N11436" s="4"/>
    </row>
    <row r="11437" spans="1:14" x14ac:dyDescent="0.3">
      <c r="A11437" s="4" t="s">
        <v>605</v>
      </c>
      <c r="B11437" s="4">
        <v>146</v>
      </c>
      <c r="C11437" s="4">
        <v>146</v>
      </c>
      <c r="D11437" s="4">
        <v>677</v>
      </c>
      <c r="E11437" s="4" t="s">
        <v>861</v>
      </c>
      <c r="F11437" s="4" t="s">
        <v>1111</v>
      </c>
      <c r="G11437" s="4" t="s">
        <v>1315</v>
      </c>
      <c r="H11437" s="52">
        <v>129.9</v>
      </c>
      <c r="I11437" s="4" t="s">
        <v>1633</v>
      </c>
      <c r="J11437" s="4" t="s">
        <v>1343</v>
      </c>
      <c r="K11437" s="4"/>
      <c r="L11437" s="4">
        <v>3</v>
      </c>
      <c r="M11437" s="4" t="s">
        <v>1100</v>
      </c>
      <c r="N11437" s="4"/>
    </row>
    <row r="11438" spans="1:14" hidden="1" x14ac:dyDescent="0.3">
      <c r="A11438" s="4" t="s">
        <v>605</v>
      </c>
      <c r="B11438" s="4">
        <v>146</v>
      </c>
      <c r="C11438" s="4">
        <v>146</v>
      </c>
      <c r="D11438" s="4">
        <v>678</v>
      </c>
      <c r="E11438" s="4" t="s">
        <v>861</v>
      </c>
      <c r="F11438" s="4" t="s">
        <v>1111</v>
      </c>
      <c r="G11438" s="4" t="s">
        <v>853</v>
      </c>
      <c r="H11438" s="52">
        <v>1.23</v>
      </c>
      <c r="I11438" s="4" t="s">
        <v>1633</v>
      </c>
      <c r="J11438" s="4" t="s">
        <v>1355</v>
      </c>
      <c r="K11438" s="4"/>
      <c r="L11438" s="4">
        <v>3</v>
      </c>
      <c r="M11438" s="4" t="s">
        <v>1100</v>
      </c>
      <c r="N11438" s="4"/>
    </row>
    <row r="11439" spans="1:14" hidden="1" x14ac:dyDescent="0.3">
      <c r="A11439" s="4" t="s">
        <v>605</v>
      </c>
      <c r="B11439" s="4">
        <v>146</v>
      </c>
      <c r="C11439" s="4">
        <v>146</v>
      </c>
      <c r="D11439" s="4">
        <v>678</v>
      </c>
      <c r="E11439" s="4" t="s">
        <v>861</v>
      </c>
      <c r="F11439" s="12" t="s">
        <v>1003</v>
      </c>
      <c r="G11439" s="4" t="s">
        <v>1759</v>
      </c>
      <c r="H11439" s="52">
        <v>7.0000000000000007E-2</v>
      </c>
      <c r="I11439" s="4" t="s">
        <v>1633</v>
      </c>
      <c r="J11439" s="4" t="s">
        <v>856</v>
      </c>
      <c r="K11439" s="4"/>
      <c r="L11439" s="4">
        <v>3</v>
      </c>
      <c r="M11439" s="4" t="s">
        <v>1100</v>
      </c>
      <c r="N11439" s="4"/>
    </row>
    <row r="11440" spans="1:14" s="92" customFormat="1" x14ac:dyDescent="0.3">
      <c r="A11440" s="4"/>
      <c r="B11440" s="4">
        <v>146</v>
      </c>
      <c r="C11440" s="4">
        <v>146</v>
      </c>
      <c r="D11440" s="4">
        <v>678</v>
      </c>
      <c r="E11440" s="4" t="s">
        <v>861</v>
      </c>
      <c r="F11440" s="4" t="s">
        <v>1111</v>
      </c>
      <c r="G11440" s="4" t="s">
        <v>963</v>
      </c>
      <c r="H11440" s="52">
        <v>98.1</v>
      </c>
      <c r="I11440" s="4"/>
      <c r="J11440" s="4" t="s">
        <v>856</v>
      </c>
      <c r="K11440" s="4"/>
      <c r="L11440" s="4">
        <v>3</v>
      </c>
      <c r="M11440" s="4" t="s">
        <v>2241</v>
      </c>
      <c r="N11440" s="4"/>
    </row>
    <row r="11441" spans="1:14" x14ac:dyDescent="0.3">
      <c r="A11441" s="4" t="s">
        <v>605</v>
      </c>
      <c r="B11441" s="4">
        <v>146</v>
      </c>
      <c r="C11441" s="4">
        <v>146</v>
      </c>
      <c r="D11441" s="4">
        <v>678</v>
      </c>
      <c r="E11441" s="4" t="s">
        <v>861</v>
      </c>
      <c r="F11441" s="4" t="s">
        <v>1111</v>
      </c>
      <c r="G11441" s="4" t="s">
        <v>943</v>
      </c>
      <c r="H11441" s="52">
        <v>1.9</v>
      </c>
      <c r="I11441" s="4" t="s">
        <v>1633</v>
      </c>
      <c r="J11441" s="4" t="s">
        <v>856</v>
      </c>
      <c r="K11441" s="4"/>
      <c r="L11441" s="4">
        <v>3</v>
      </c>
      <c r="M11441" s="4" t="s">
        <v>1100</v>
      </c>
      <c r="N11441" s="4"/>
    </row>
    <row r="11442" spans="1:14" x14ac:dyDescent="0.3">
      <c r="A11442" s="4" t="s">
        <v>605</v>
      </c>
      <c r="B11442" s="4">
        <v>146</v>
      </c>
      <c r="C11442" s="4">
        <v>146</v>
      </c>
      <c r="D11442" s="4">
        <v>678</v>
      </c>
      <c r="E11442" s="4" t="s">
        <v>861</v>
      </c>
      <c r="F11442" s="4" t="s">
        <v>1111</v>
      </c>
      <c r="G11442" s="4" t="s">
        <v>1315</v>
      </c>
      <c r="H11442" s="52">
        <v>242.9</v>
      </c>
      <c r="I11442" s="4" t="s">
        <v>1633</v>
      </c>
      <c r="J11442" s="4" t="s">
        <v>1343</v>
      </c>
      <c r="K11442" s="4"/>
      <c r="L11442" s="4">
        <v>3</v>
      </c>
      <c r="M11442" s="4" t="s">
        <v>1100</v>
      </c>
      <c r="N11442" s="4"/>
    </row>
    <row r="11443" spans="1:14" hidden="1" x14ac:dyDescent="0.3">
      <c r="A11443" s="4" t="s">
        <v>608</v>
      </c>
      <c r="B11443" s="4">
        <v>152</v>
      </c>
      <c r="C11443" s="4">
        <v>152.1</v>
      </c>
      <c r="D11443" s="4">
        <v>679</v>
      </c>
      <c r="E11443" s="4" t="s">
        <v>1523</v>
      </c>
      <c r="F11443" s="4" t="s">
        <v>1200</v>
      </c>
      <c r="G11443" s="4" t="s">
        <v>1315</v>
      </c>
      <c r="H11443" s="30">
        <v>141</v>
      </c>
      <c r="I11443" s="4">
        <v>25</v>
      </c>
      <c r="J11443" s="4" t="s">
        <v>1343</v>
      </c>
      <c r="K11443" s="4" t="s">
        <v>881</v>
      </c>
      <c r="L11443" s="4">
        <v>10</v>
      </c>
      <c r="M11443" s="4" t="s">
        <v>1102</v>
      </c>
      <c r="N11443" s="4"/>
    </row>
    <row r="11444" spans="1:14" hidden="1" x14ac:dyDescent="0.3">
      <c r="A11444" s="4" t="s">
        <v>608</v>
      </c>
      <c r="B11444" s="4">
        <v>152</v>
      </c>
      <c r="C11444" s="4">
        <v>152.1</v>
      </c>
      <c r="D11444" s="4">
        <v>679</v>
      </c>
      <c r="E11444" s="4" t="s">
        <v>1523</v>
      </c>
      <c r="F11444" s="4" t="s">
        <v>1200</v>
      </c>
      <c r="G11444" s="4" t="s">
        <v>1318</v>
      </c>
      <c r="H11444" s="30">
        <v>1</v>
      </c>
      <c r="I11444" s="4">
        <v>0.01</v>
      </c>
      <c r="J11444" s="4"/>
      <c r="K11444" s="4" t="s">
        <v>881</v>
      </c>
      <c r="L11444" s="4">
        <v>10</v>
      </c>
      <c r="M11444" s="4" t="s">
        <v>1103</v>
      </c>
      <c r="N11444" s="4"/>
    </row>
    <row r="11445" spans="1:14" hidden="1" x14ac:dyDescent="0.3">
      <c r="A11445" s="4" t="s">
        <v>608</v>
      </c>
      <c r="B11445" s="4">
        <v>152</v>
      </c>
      <c r="C11445" s="4">
        <v>152.1</v>
      </c>
      <c r="D11445" s="4">
        <v>679</v>
      </c>
      <c r="E11445" s="4" t="s">
        <v>1523</v>
      </c>
      <c r="F11445" s="12" t="s">
        <v>922</v>
      </c>
      <c r="G11445" s="4" t="s">
        <v>1759</v>
      </c>
      <c r="H11445" s="52">
        <v>3827</v>
      </c>
      <c r="I11445" s="4">
        <v>684</v>
      </c>
      <c r="J11445" s="4" t="s">
        <v>1104</v>
      </c>
      <c r="K11445" s="4" t="s">
        <v>881</v>
      </c>
      <c r="L11445" s="4">
        <v>10</v>
      </c>
      <c r="M11445" s="4" t="s">
        <v>1101</v>
      </c>
      <c r="N11445" s="4"/>
    </row>
    <row r="11446" spans="1:14" hidden="1" x14ac:dyDescent="0.3">
      <c r="A11446" s="4" t="s">
        <v>608</v>
      </c>
      <c r="B11446" s="4">
        <v>152</v>
      </c>
      <c r="C11446" s="4">
        <v>152.1</v>
      </c>
      <c r="D11446" s="4">
        <v>680</v>
      </c>
      <c r="E11446" s="4" t="s">
        <v>1523</v>
      </c>
      <c r="F11446" s="4" t="s">
        <v>1200</v>
      </c>
      <c r="G11446" s="4" t="s">
        <v>1315</v>
      </c>
      <c r="H11446" s="30">
        <v>152</v>
      </c>
      <c r="I11446" s="4">
        <v>38</v>
      </c>
      <c r="J11446" s="4" t="s">
        <v>1343</v>
      </c>
      <c r="K11446" s="4" t="s">
        <v>881</v>
      </c>
      <c r="L11446" s="4">
        <v>10</v>
      </c>
      <c r="M11446" s="4" t="s">
        <v>1102</v>
      </c>
      <c r="N11446" s="4"/>
    </row>
    <row r="11447" spans="1:14" hidden="1" x14ac:dyDescent="0.3">
      <c r="A11447" s="4" t="s">
        <v>608</v>
      </c>
      <c r="B11447" s="4">
        <v>152</v>
      </c>
      <c r="C11447" s="4">
        <v>152.1</v>
      </c>
      <c r="D11447" s="4">
        <v>680</v>
      </c>
      <c r="E11447" s="4" t="s">
        <v>1523</v>
      </c>
      <c r="F11447" s="4" t="s">
        <v>1200</v>
      </c>
      <c r="G11447" s="4" t="s">
        <v>1318</v>
      </c>
      <c r="H11447" s="52">
        <v>1.05</v>
      </c>
      <c r="I11447" s="4">
        <v>1.06</v>
      </c>
      <c r="J11447" s="4"/>
      <c r="K11447" s="4" t="s">
        <v>881</v>
      </c>
      <c r="L11447" s="4">
        <v>10</v>
      </c>
      <c r="M11447" s="4" t="s">
        <v>1103</v>
      </c>
      <c r="N11447" s="4"/>
    </row>
    <row r="11448" spans="1:14" hidden="1" x14ac:dyDescent="0.3">
      <c r="A11448" s="4" t="s">
        <v>608</v>
      </c>
      <c r="B11448" s="4">
        <v>152</v>
      </c>
      <c r="C11448" s="4">
        <v>152.1</v>
      </c>
      <c r="D11448" s="4">
        <v>680</v>
      </c>
      <c r="E11448" s="4" t="s">
        <v>1523</v>
      </c>
      <c r="F11448" s="12" t="s">
        <v>922</v>
      </c>
      <c r="G11448" s="4" t="s">
        <v>1759</v>
      </c>
      <c r="H11448" s="52">
        <v>4118</v>
      </c>
      <c r="I11448" s="4">
        <v>488</v>
      </c>
      <c r="J11448" s="4" t="s">
        <v>1104</v>
      </c>
      <c r="K11448" s="4" t="s">
        <v>881</v>
      </c>
      <c r="L11448" s="4">
        <v>10</v>
      </c>
      <c r="M11448" s="4" t="s">
        <v>1101</v>
      </c>
      <c r="N11448" s="4"/>
    </row>
    <row r="11449" spans="1:14" hidden="1" x14ac:dyDescent="0.3">
      <c r="A11449" s="4" t="s">
        <v>608</v>
      </c>
      <c r="B11449" s="4">
        <v>152</v>
      </c>
      <c r="C11449" s="4">
        <v>152.1</v>
      </c>
      <c r="D11449" s="4">
        <v>681</v>
      </c>
      <c r="E11449" s="4" t="s">
        <v>1523</v>
      </c>
      <c r="F11449" s="4" t="s">
        <v>1200</v>
      </c>
      <c r="G11449" s="4" t="s">
        <v>1315</v>
      </c>
      <c r="H11449" s="30">
        <v>137</v>
      </c>
      <c r="I11449" s="4">
        <v>24</v>
      </c>
      <c r="J11449" s="4" t="s">
        <v>1343</v>
      </c>
      <c r="K11449" s="4" t="s">
        <v>881</v>
      </c>
      <c r="L11449" s="4">
        <v>10</v>
      </c>
      <c r="M11449" s="4" t="s">
        <v>1102</v>
      </c>
      <c r="N11449" s="4"/>
    </row>
    <row r="11450" spans="1:14" hidden="1" x14ac:dyDescent="0.3">
      <c r="A11450" s="4" t="s">
        <v>608</v>
      </c>
      <c r="B11450" s="4">
        <v>152</v>
      </c>
      <c r="C11450" s="4">
        <v>152.1</v>
      </c>
      <c r="D11450" s="4">
        <v>681</v>
      </c>
      <c r="E11450" s="4" t="s">
        <v>1523</v>
      </c>
      <c r="F11450" s="4" t="s">
        <v>1200</v>
      </c>
      <c r="G11450" s="4" t="s">
        <v>1318</v>
      </c>
      <c r="H11450" s="52">
        <v>1.04</v>
      </c>
      <c r="I11450" s="4">
        <v>0.08</v>
      </c>
      <c r="J11450" s="4"/>
      <c r="K11450" s="4" t="s">
        <v>881</v>
      </c>
      <c r="L11450" s="4">
        <v>10</v>
      </c>
      <c r="M11450" s="4" t="s">
        <v>1103</v>
      </c>
      <c r="N11450" s="4"/>
    </row>
    <row r="11451" spans="1:14" hidden="1" x14ac:dyDescent="0.3">
      <c r="A11451" s="4" t="s">
        <v>608</v>
      </c>
      <c r="B11451" s="4">
        <v>152</v>
      </c>
      <c r="C11451" s="4">
        <v>152.1</v>
      </c>
      <c r="D11451" s="4">
        <v>681</v>
      </c>
      <c r="E11451" s="4" t="s">
        <v>1523</v>
      </c>
      <c r="F11451" s="12" t="s">
        <v>922</v>
      </c>
      <c r="G11451" s="4" t="s">
        <v>1759</v>
      </c>
      <c r="H11451" s="52">
        <v>4255</v>
      </c>
      <c r="I11451" s="4">
        <v>617</v>
      </c>
      <c r="J11451" s="4" t="s">
        <v>1104</v>
      </c>
      <c r="K11451" s="4" t="s">
        <v>881</v>
      </c>
      <c r="L11451" s="4">
        <v>29</v>
      </c>
      <c r="M11451" s="4" t="s">
        <v>1101</v>
      </c>
      <c r="N11451" s="4"/>
    </row>
    <row r="11452" spans="1:14" hidden="1" x14ac:dyDescent="0.3">
      <c r="A11452" s="4" t="s">
        <v>608</v>
      </c>
      <c r="B11452" s="4">
        <v>152</v>
      </c>
      <c r="C11452" s="4">
        <v>152.1</v>
      </c>
      <c r="D11452" s="4">
        <v>682</v>
      </c>
      <c r="E11452" s="4" t="s">
        <v>1523</v>
      </c>
      <c r="F11452" s="4" t="s">
        <v>1200</v>
      </c>
      <c r="G11452" s="4" t="s">
        <v>1315</v>
      </c>
      <c r="H11452" s="30">
        <v>148</v>
      </c>
      <c r="I11452" s="4">
        <v>11</v>
      </c>
      <c r="J11452" s="4" t="s">
        <v>1343</v>
      </c>
      <c r="K11452" s="4" t="s">
        <v>881</v>
      </c>
      <c r="L11452" s="4">
        <v>29</v>
      </c>
      <c r="M11452" s="4" t="s">
        <v>1102</v>
      </c>
      <c r="N11452" s="4"/>
    </row>
    <row r="11453" spans="1:14" hidden="1" x14ac:dyDescent="0.3">
      <c r="A11453" s="4" t="s">
        <v>608</v>
      </c>
      <c r="B11453" s="4">
        <v>152</v>
      </c>
      <c r="C11453" s="4">
        <v>152.1</v>
      </c>
      <c r="D11453" s="4">
        <v>682</v>
      </c>
      <c r="E11453" s="4" t="s">
        <v>1523</v>
      </c>
      <c r="F11453" s="4" t="s">
        <v>1200</v>
      </c>
      <c r="G11453" s="4" t="s">
        <v>1318</v>
      </c>
      <c r="H11453" s="52">
        <v>0.96</v>
      </c>
      <c r="I11453" s="4">
        <v>0.08</v>
      </c>
      <c r="J11453" s="4"/>
      <c r="K11453" s="4" t="s">
        <v>881</v>
      </c>
      <c r="L11453" s="4">
        <v>29</v>
      </c>
      <c r="M11453" s="4" t="s">
        <v>1103</v>
      </c>
      <c r="N11453" s="4"/>
    </row>
    <row r="11454" spans="1:14" hidden="1" x14ac:dyDescent="0.3">
      <c r="A11454" s="4" t="s">
        <v>608</v>
      </c>
      <c r="B11454" s="4">
        <v>152</v>
      </c>
      <c r="C11454" s="4">
        <v>152.1</v>
      </c>
      <c r="D11454" s="4">
        <v>682</v>
      </c>
      <c r="E11454" s="4" t="s">
        <v>1523</v>
      </c>
      <c r="F11454" s="12" t="s">
        <v>922</v>
      </c>
      <c r="G11454" s="4" t="s">
        <v>1759</v>
      </c>
      <c r="H11454" s="52">
        <v>4264</v>
      </c>
      <c r="I11454" s="4">
        <v>642</v>
      </c>
      <c r="J11454" s="4" t="s">
        <v>1104</v>
      </c>
      <c r="K11454" s="4" t="s">
        <v>881</v>
      </c>
      <c r="L11454" s="4">
        <v>25</v>
      </c>
      <c r="M11454" s="4" t="s">
        <v>1101</v>
      </c>
      <c r="N11454" s="4"/>
    </row>
    <row r="11455" spans="1:14" hidden="1" x14ac:dyDescent="0.3">
      <c r="A11455" s="4" t="s">
        <v>608</v>
      </c>
      <c r="B11455" s="4">
        <v>152</v>
      </c>
      <c r="C11455" s="4">
        <v>152.1</v>
      </c>
      <c r="D11455" s="4">
        <v>683</v>
      </c>
      <c r="E11455" s="4" t="s">
        <v>1523</v>
      </c>
      <c r="F11455" s="4" t="s">
        <v>1200</v>
      </c>
      <c r="G11455" s="4" t="s">
        <v>1315</v>
      </c>
      <c r="H11455" s="30">
        <v>148</v>
      </c>
      <c r="I11455" s="4">
        <v>14</v>
      </c>
      <c r="J11455" s="4" t="s">
        <v>1343</v>
      </c>
      <c r="K11455" s="4" t="s">
        <v>881</v>
      </c>
      <c r="L11455" s="4">
        <v>25</v>
      </c>
      <c r="M11455" s="4" t="s">
        <v>1102</v>
      </c>
      <c r="N11455" s="4"/>
    </row>
    <row r="11456" spans="1:14" hidden="1" x14ac:dyDescent="0.3">
      <c r="A11456" s="4" t="s">
        <v>608</v>
      </c>
      <c r="B11456" s="4">
        <v>152</v>
      </c>
      <c r="C11456" s="4">
        <v>152.1</v>
      </c>
      <c r="D11456" s="4">
        <v>683</v>
      </c>
      <c r="E11456" s="4" t="s">
        <v>1523</v>
      </c>
      <c r="F11456" s="4" t="s">
        <v>1200</v>
      </c>
      <c r="G11456" s="4" t="s">
        <v>1318</v>
      </c>
      <c r="H11456" s="52">
        <v>0.98</v>
      </c>
      <c r="I11456" s="9">
        <v>0.1</v>
      </c>
      <c r="J11456" s="4"/>
      <c r="K11456" s="4" t="s">
        <v>881</v>
      </c>
      <c r="L11456" s="4">
        <v>25</v>
      </c>
      <c r="M11456" s="4" t="s">
        <v>1103</v>
      </c>
      <c r="N11456" s="4"/>
    </row>
    <row r="11457" spans="1:14" hidden="1" x14ac:dyDescent="0.3">
      <c r="A11457" s="4" t="s">
        <v>608</v>
      </c>
      <c r="B11457" s="4">
        <v>152</v>
      </c>
      <c r="C11457" s="4">
        <v>152.1</v>
      </c>
      <c r="D11457" s="4">
        <v>683</v>
      </c>
      <c r="E11457" s="4" t="s">
        <v>1523</v>
      </c>
      <c r="F11457" s="12" t="s">
        <v>922</v>
      </c>
      <c r="G11457" s="4" t="s">
        <v>1759</v>
      </c>
      <c r="H11457" s="52">
        <v>8025</v>
      </c>
      <c r="I11457" s="4">
        <v>1306</v>
      </c>
      <c r="J11457" s="4" t="s">
        <v>1104</v>
      </c>
      <c r="K11457" s="4" t="s">
        <v>881</v>
      </c>
      <c r="L11457" s="4">
        <v>10</v>
      </c>
      <c r="M11457" s="4" t="s">
        <v>1101</v>
      </c>
      <c r="N11457" s="4"/>
    </row>
    <row r="11458" spans="1:14" hidden="1" x14ac:dyDescent="0.3">
      <c r="A11458" s="4" t="s">
        <v>608</v>
      </c>
      <c r="B11458" s="4">
        <v>152</v>
      </c>
      <c r="C11458" s="4">
        <v>152.19999999999999</v>
      </c>
      <c r="D11458" s="4">
        <v>684</v>
      </c>
      <c r="E11458" s="4" t="s">
        <v>1523</v>
      </c>
      <c r="F11458" s="4" t="s">
        <v>1200</v>
      </c>
      <c r="G11458" s="4" t="s">
        <v>1315</v>
      </c>
      <c r="H11458" s="30">
        <v>77</v>
      </c>
      <c r="I11458" s="4">
        <v>12</v>
      </c>
      <c r="J11458" s="4" t="s">
        <v>1343</v>
      </c>
      <c r="K11458" s="4" t="s">
        <v>881</v>
      </c>
      <c r="L11458" s="4">
        <v>10</v>
      </c>
      <c r="M11458" s="4" t="s">
        <v>1102</v>
      </c>
      <c r="N11458" s="4"/>
    </row>
    <row r="11459" spans="1:14" hidden="1" x14ac:dyDescent="0.3">
      <c r="A11459" s="4" t="s">
        <v>608</v>
      </c>
      <c r="B11459" s="4">
        <v>152</v>
      </c>
      <c r="C11459" s="4">
        <v>152.19999999999999</v>
      </c>
      <c r="D11459" s="4">
        <v>684</v>
      </c>
      <c r="E11459" s="4" t="s">
        <v>1523</v>
      </c>
      <c r="F11459" s="4" t="s">
        <v>1200</v>
      </c>
      <c r="G11459" s="4" t="s">
        <v>1318</v>
      </c>
      <c r="H11459" s="52">
        <v>0.81</v>
      </c>
      <c r="I11459" s="4">
        <v>0.06</v>
      </c>
      <c r="J11459" s="4"/>
      <c r="K11459" s="4" t="s">
        <v>881</v>
      </c>
      <c r="L11459" s="4">
        <v>10</v>
      </c>
      <c r="M11459" s="4" t="s">
        <v>1103</v>
      </c>
      <c r="N11459" s="4"/>
    </row>
    <row r="11460" spans="1:14" hidden="1" x14ac:dyDescent="0.3">
      <c r="A11460" s="4" t="s">
        <v>608</v>
      </c>
      <c r="B11460" s="4">
        <v>152</v>
      </c>
      <c r="C11460" s="4">
        <v>152.19999999999999</v>
      </c>
      <c r="D11460" s="4">
        <v>684</v>
      </c>
      <c r="E11460" s="4" t="s">
        <v>1523</v>
      </c>
      <c r="F11460" s="12" t="s">
        <v>922</v>
      </c>
      <c r="G11460" s="4" t="s">
        <v>1759</v>
      </c>
      <c r="H11460" s="52">
        <v>6693</v>
      </c>
      <c r="I11460" s="4">
        <v>911</v>
      </c>
      <c r="J11460" s="4" t="s">
        <v>1104</v>
      </c>
      <c r="K11460" s="4" t="s">
        <v>881</v>
      </c>
      <c r="L11460" s="4">
        <v>10</v>
      </c>
      <c r="M11460" s="4" t="s">
        <v>1101</v>
      </c>
      <c r="N11460" s="4"/>
    </row>
    <row r="11461" spans="1:14" hidden="1" x14ac:dyDescent="0.3">
      <c r="A11461" s="4" t="s">
        <v>608</v>
      </c>
      <c r="B11461" s="4">
        <v>152</v>
      </c>
      <c r="C11461" s="4">
        <v>152.19999999999999</v>
      </c>
      <c r="D11461" s="4">
        <v>685</v>
      </c>
      <c r="E11461" s="4" t="s">
        <v>1523</v>
      </c>
      <c r="F11461" s="4" t="s">
        <v>1200</v>
      </c>
      <c r="G11461" s="4" t="s">
        <v>1315</v>
      </c>
      <c r="H11461" s="30">
        <v>97</v>
      </c>
      <c r="I11461" s="4">
        <v>9</v>
      </c>
      <c r="J11461" s="4" t="s">
        <v>1343</v>
      </c>
      <c r="K11461" s="4" t="s">
        <v>881</v>
      </c>
      <c r="L11461" s="4">
        <v>10</v>
      </c>
      <c r="M11461" s="4" t="s">
        <v>1102</v>
      </c>
      <c r="N11461" s="4"/>
    </row>
    <row r="11462" spans="1:14" hidden="1" x14ac:dyDescent="0.3">
      <c r="A11462" s="4" t="s">
        <v>608</v>
      </c>
      <c r="B11462" s="4">
        <v>152</v>
      </c>
      <c r="C11462" s="4">
        <v>152.19999999999999</v>
      </c>
      <c r="D11462" s="4">
        <v>685</v>
      </c>
      <c r="E11462" s="4" t="s">
        <v>1523</v>
      </c>
      <c r="F11462" s="4" t="s">
        <v>1200</v>
      </c>
      <c r="G11462" s="4" t="s">
        <v>1318</v>
      </c>
      <c r="H11462" s="52">
        <v>0.84</v>
      </c>
      <c r="I11462" s="4">
        <v>0.09</v>
      </c>
      <c r="J11462" s="4"/>
      <c r="K11462" s="4" t="s">
        <v>881</v>
      </c>
      <c r="L11462" s="4">
        <v>10</v>
      </c>
      <c r="M11462" s="4" t="s">
        <v>1103</v>
      </c>
      <c r="N11462" s="4"/>
    </row>
    <row r="11463" spans="1:14" hidden="1" x14ac:dyDescent="0.3">
      <c r="A11463" s="4" t="s">
        <v>608</v>
      </c>
      <c r="B11463" s="4">
        <v>152</v>
      </c>
      <c r="C11463" s="4">
        <v>152.19999999999999</v>
      </c>
      <c r="D11463" s="4">
        <v>685</v>
      </c>
      <c r="E11463" s="4" t="s">
        <v>1523</v>
      </c>
      <c r="F11463" s="12" t="s">
        <v>922</v>
      </c>
      <c r="G11463" s="4" t="s">
        <v>1759</v>
      </c>
      <c r="H11463" s="52">
        <v>7112</v>
      </c>
      <c r="I11463" s="4">
        <v>908</v>
      </c>
      <c r="J11463" s="4" t="s">
        <v>1104</v>
      </c>
      <c r="K11463" s="4" t="s">
        <v>881</v>
      </c>
      <c r="L11463" s="4">
        <v>10</v>
      </c>
      <c r="M11463" s="4" t="s">
        <v>1101</v>
      </c>
      <c r="N11463" s="4"/>
    </row>
    <row r="11464" spans="1:14" hidden="1" x14ac:dyDescent="0.3">
      <c r="A11464" s="4" t="s">
        <v>608</v>
      </c>
      <c r="B11464" s="4">
        <v>152</v>
      </c>
      <c r="C11464" s="4">
        <v>152.19999999999999</v>
      </c>
      <c r="D11464" s="4">
        <v>686</v>
      </c>
      <c r="E11464" s="4" t="s">
        <v>1523</v>
      </c>
      <c r="F11464" s="4" t="s">
        <v>1200</v>
      </c>
      <c r="G11464" s="4" t="s">
        <v>1315</v>
      </c>
      <c r="H11464" s="30">
        <v>86</v>
      </c>
      <c r="I11464" s="4">
        <v>8</v>
      </c>
      <c r="J11464" s="4" t="s">
        <v>1343</v>
      </c>
      <c r="K11464" s="4" t="s">
        <v>881</v>
      </c>
      <c r="L11464" s="4">
        <v>10</v>
      </c>
      <c r="M11464" s="4" t="s">
        <v>1102</v>
      </c>
      <c r="N11464" s="4"/>
    </row>
    <row r="11465" spans="1:14" hidden="1" x14ac:dyDescent="0.3">
      <c r="A11465" s="4" t="s">
        <v>608</v>
      </c>
      <c r="B11465" s="4">
        <v>152</v>
      </c>
      <c r="C11465" s="4">
        <v>152.19999999999999</v>
      </c>
      <c r="D11465" s="4">
        <v>686</v>
      </c>
      <c r="E11465" s="4" t="s">
        <v>1523</v>
      </c>
      <c r="F11465" s="4" t="s">
        <v>1200</v>
      </c>
      <c r="G11465" s="4" t="s">
        <v>1318</v>
      </c>
      <c r="H11465" s="52">
        <v>0.8</v>
      </c>
      <c r="I11465" s="4">
        <v>0.05</v>
      </c>
      <c r="J11465" s="4"/>
      <c r="K11465" s="4" t="s">
        <v>881</v>
      </c>
      <c r="L11465" s="4">
        <v>10</v>
      </c>
      <c r="M11465" s="4" t="s">
        <v>1103</v>
      </c>
      <c r="N11465" s="4"/>
    </row>
    <row r="11466" spans="1:14" hidden="1" x14ac:dyDescent="0.3">
      <c r="A11466" s="4" t="s">
        <v>608</v>
      </c>
      <c r="B11466" s="4">
        <v>152</v>
      </c>
      <c r="C11466" s="4">
        <v>152.19999999999999</v>
      </c>
      <c r="D11466" s="4">
        <v>686</v>
      </c>
      <c r="E11466" s="4" t="s">
        <v>1523</v>
      </c>
      <c r="F11466" s="12" t="s">
        <v>922</v>
      </c>
      <c r="G11466" s="4" t="s">
        <v>1759</v>
      </c>
      <c r="H11466" s="52">
        <v>2639</v>
      </c>
      <c r="I11466" s="4">
        <v>496</v>
      </c>
      <c r="J11466" s="4" t="s">
        <v>1104</v>
      </c>
      <c r="K11466" s="4" t="s">
        <v>881</v>
      </c>
      <c r="L11466" s="4">
        <v>33</v>
      </c>
      <c r="M11466" s="4" t="s">
        <v>1101</v>
      </c>
      <c r="N11466" s="4"/>
    </row>
    <row r="11467" spans="1:14" hidden="1" x14ac:dyDescent="0.3">
      <c r="A11467" s="4" t="s">
        <v>608</v>
      </c>
      <c r="B11467" s="4">
        <v>152</v>
      </c>
      <c r="C11467" s="4">
        <v>152.30000000000001</v>
      </c>
      <c r="D11467" s="4">
        <v>687</v>
      </c>
      <c r="E11467" s="4" t="s">
        <v>1523</v>
      </c>
      <c r="F11467" s="4" t="s">
        <v>1200</v>
      </c>
      <c r="G11467" s="4" t="s">
        <v>1315</v>
      </c>
      <c r="H11467" s="30">
        <v>199</v>
      </c>
      <c r="I11467" s="4">
        <v>30</v>
      </c>
      <c r="J11467" s="4" t="s">
        <v>1343</v>
      </c>
      <c r="K11467" s="4" t="s">
        <v>881</v>
      </c>
      <c r="L11467" s="4">
        <v>33</v>
      </c>
      <c r="M11467" s="4" t="s">
        <v>1102</v>
      </c>
      <c r="N11467" s="4"/>
    </row>
    <row r="11468" spans="1:14" hidden="1" x14ac:dyDescent="0.3">
      <c r="A11468" s="4" t="s">
        <v>608</v>
      </c>
      <c r="B11468" s="4">
        <v>152</v>
      </c>
      <c r="C11468" s="4">
        <v>152.30000000000001</v>
      </c>
      <c r="D11468" s="4">
        <v>687</v>
      </c>
      <c r="E11468" s="4" t="s">
        <v>1523</v>
      </c>
      <c r="F11468" s="4" t="s">
        <v>1200</v>
      </c>
      <c r="G11468" s="4" t="s">
        <v>1318</v>
      </c>
      <c r="H11468" s="52">
        <v>0.84</v>
      </c>
      <c r="I11468" s="4">
        <v>0.26</v>
      </c>
      <c r="J11468" s="4"/>
      <c r="K11468" s="4" t="s">
        <v>881</v>
      </c>
      <c r="L11468" s="4">
        <v>33</v>
      </c>
      <c r="M11468" s="4" t="s">
        <v>1103</v>
      </c>
      <c r="N11468" s="4"/>
    </row>
    <row r="11469" spans="1:14" hidden="1" x14ac:dyDescent="0.3">
      <c r="A11469" s="4" t="s">
        <v>608</v>
      </c>
      <c r="B11469" s="4">
        <v>152</v>
      </c>
      <c r="C11469" s="4">
        <v>152.30000000000001</v>
      </c>
      <c r="D11469" s="4">
        <v>687</v>
      </c>
      <c r="E11469" s="4" t="s">
        <v>1523</v>
      </c>
      <c r="F11469" s="12" t="s">
        <v>922</v>
      </c>
      <c r="G11469" s="4" t="s">
        <v>1759</v>
      </c>
      <c r="H11469" s="52">
        <v>2796</v>
      </c>
      <c r="I11469" s="4">
        <v>898</v>
      </c>
      <c r="J11469" s="4" t="s">
        <v>1104</v>
      </c>
      <c r="K11469" s="4" t="s">
        <v>881</v>
      </c>
      <c r="L11469" s="4">
        <v>33</v>
      </c>
      <c r="M11469" s="4" t="s">
        <v>1101</v>
      </c>
      <c r="N11469" s="4"/>
    </row>
    <row r="11470" spans="1:14" hidden="1" x14ac:dyDescent="0.3">
      <c r="A11470" s="4" t="s">
        <v>608</v>
      </c>
      <c r="B11470" s="4">
        <v>152</v>
      </c>
      <c r="C11470" s="4">
        <v>152.30000000000001</v>
      </c>
      <c r="D11470" s="4">
        <v>688</v>
      </c>
      <c r="E11470" s="4" t="s">
        <v>1523</v>
      </c>
      <c r="F11470" s="4" t="s">
        <v>1200</v>
      </c>
      <c r="G11470" s="4" t="s">
        <v>1315</v>
      </c>
      <c r="H11470" s="30">
        <v>260</v>
      </c>
      <c r="I11470" s="4">
        <v>69</v>
      </c>
      <c r="J11470" s="4" t="s">
        <v>1343</v>
      </c>
      <c r="K11470" s="4" t="s">
        <v>881</v>
      </c>
      <c r="L11470" s="4">
        <v>33</v>
      </c>
      <c r="M11470" s="4" t="s">
        <v>1102</v>
      </c>
      <c r="N11470" s="4"/>
    </row>
    <row r="11471" spans="1:14" hidden="1" x14ac:dyDescent="0.3">
      <c r="A11471" s="4" t="s">
        <v>608</v>
      </c>
      <c r="B11471" s="4">
        <v>152</v>
      </c>
      <c r="C11471" s="4">
        <v>152.30000000000001</v>
      </c>
      <c r="D11471" s="4">
        <v>688</v>
      </c>
      <c r="E11471" s="4" t="s">
        <v>1523</v>
      </c>
      <c r="F11471" s="4" t="s">
        <v>1200</v>
      </c>
      <c r="G11471" s="4" t="s">
        <v>1318</v>
      </c>
      <c r="H11471" s="52">
        <v>1.62</v>
      </c>
      <c r="I11471" s="4">
        <v>0.49</v>
      </c>
      <c r="J11471" s="4"/>
      <c r="K11471" s="4" t="s">
        <v>881</v>
      </c>
      <c r="L11471" s="4">
        <v>33</v>
      </c>
      <c r="M11471" s="4" t="s">
        <v>1103</v>
      </c>
      <c r="N11471" s="4"/>
    </row>
    <row r="11472" spans="1:14" hidden="1" x14ac:dyDescent="0.3">
      <c r="A11472" s="4" t="s">
        <v>603</v>
      </c>
      <c r="B11472" s="4">
        <v>154</v>
      </c>
      <c r="C11472" s="4">
        <v>154</v>
      </c>
      <c r="D11472" s="4">
        <v>689</v>
      </c>
      <c r="E11472" s="4" t="s">
        <v>876</v>
      </c>
      <c r="F11472" s="4" t="s">
        <v>876</v>
      </c>
      <c r="G11472" s="4" t="s">
        <v>1353</v>
      </c>
      <c r="H11472" s="52">
        <v>1.65</v>
      </c>
      <c r="I11472" s="4"/>
      <c r="J11472" s="4" t="s">
        <v>973</v>
      </c>
      <c r="K11472" s="4" t="s">
        <v>881</v>
      </c>
      <c r="L11472" s="4">
        <v>2</v>
      </c>
      <c r="M11472" s="4" t="s">
        <v>971</v>
      </c>
      <c r="N11472" s="4"/>
    </row>
    <row r="11473" spans="1:14" hidden="1" x14ac:dyDescent="0.3">
      <c r="A11473" s="4" t="s">
        <v>605</v>
      </c>
      <c r="B11473" s="4">
        <v>154</v>
      </c>
      <c r="C11473" s="4">
        <v>154</v>
      </c>
      <c r="D11473" s="4">
        <v>689</v>
      </c>
      <c r="E11473" s="4" t="s">
        <v>876</v>
      </c>
      <c r="F11473" s="4" t="s">
        <v>876</v>
      </c>
      <c r="G11473" s="4" t="s">
        <v>1897</v>
      </c>
      <c r="H11473" s="52">
        <v>1.3881019999999999</v>
      </c>
      <c r="I11473" s="4">
        <v>1.2335149999999999</v>
      </c>
      <c r="J11473" s="4" t="s">
        <v>1653</v>
      </c>
      <c r="K11473" s="4" t="s">
        <v>881</v>
      </c>
      <c r="L11473" s="4">
        <v>4</v>
      </c>
      <c r="M11473" s="4" t="s">
        <v>1654</v>
      </c>
      <c r="N11473" s="4"/>
    </row>
    <row r="11474" spans="1:14" hidden="1" x14ac:dyDescent="0.3">
      <c r="A11474" s="4" t="s">
        <v>605</v>
      </c>
      <c r="B11474" s="4">
        <v>154</v>
      </c>
      <c r="C11474" s="4">
        <v>154</v>
      </c>
      <c r="D11474" s="4">
        <v>689</v>
      </c>
      <c r="E11474" s="4" t="s">
        <v>876</v>
      </c>
      <c r="F11474" s="4" t="s">
        <v>876</v>
      </c>
      <c r="G11474" s="4" t="s">
        <v>2232</v>
      </c>
      <c r="H11474" s="52">
        <v>-34</v>
      </c>
      <c r="I11474" s="4">
        <v>0.8</v>
      </c>
      <c r="J11474" s="4" t="s">
        <v>1653</v>
      </c>
      <c r="K11474" s="4" t="s">
        <v>881</v>
      </c>
      <c r="L11474" s="4">
        <v>4</v>
      </c>
      <c r="M11474" s="4" t="s">
        <v>1101</v>
      </c>
      <c r="N11474" s="4"/>
    </row>
    <row r="11475" spans="1:14" hidden="1" x14ac:dyDescent="0.3">
      <c r="A11475" s="4" t="s">
        <v>605</v>
      </c>
      <c r="B11475" s="4">
        <v>154</v>
      </c>
      <c r="C11475" s="4">
        <v>154</v>
      </c>
      <c r="D11475" s="4">
        <v>689</v>
      </c>
      <c r="E11475" s="4" t="s">
        <v>876</v>
      </c>
      <c r="F11475" s="4" t="s">
        <v>876</v>
      </c>
      <c r="G11475" s="4" t="s">
        <v>879</v>
      </c>
      <c r="H11475" s="52">
        <v>0.15961538</v>
      </c>
      <c r="I11475" s="4">
        <v>0.32492602999999998</v>
      </c>
      <c r="J11475" s="4" t="s">
        <v>1653</v>
      </c>
      <c r="K11475" s="4" t="s">
        <v>881</v>
      </c>
      <c r="L11475" s="4">
        <v>4</v>
      </c>
      <c r="M11475" s="4" t="s">
        <v>1655</v>
      </c>
      <c r="N11475" s="4"/>
    </row>
    <row r="11476" spans="1:14" hidden="1" x14ac:dyDescent="0.3">
      <c r="A11476" s="4" t="s">
        <v>605</v>
      </c>
      <c r="B11476" s="4">
        <v>154</v>
      </c>
      <c r="C11476" s="4">
        <v>154</v>
      </c>
      <c r="D11476" s="4">
        <v>689</v>
      </c>
      <c r="E11476" s="4" t="s">
        <v>876</v>
      </c>
      <c r="F11476" s="4" t="s">
        <v>876</v>
      </c>
      <c r="G11476" s="4" t="s">
        <v>1656</v>
      </c>
      <c r="H11476" s="52">
        <v>-4.6332050000000002</v>
      </c>
      <c r="I11476" s="4">
        <v>3.311172</v>
      </c>
      <c r="J11476" s="4" t="s">
        <v>1653</v>
      </c>
      <c r="K11476" s="4" t="s">
        <v>881</v>
      </c>
      <c r="L11476" s="4">
        <v>4</v>
      </c>
      <c r="M11476" s="4" t="s">
        <v>1655</v>
      </c>
      <c r="N11476" s="4"/>
    </row>
    <row r="11477" spans="1:14" hidden="1" x14ac:dyDescent="0.3">
      <c r="A11477" s="4" t="s">
        <v>603</v>
      </c>
      <c r="B11477" s="4">
        <v>154</v>
      </c>
      <c r="C11477" s="4">
        <v>154</v>
      </c>
      <c r="D11477" s="4">
        <v>690</v>
      </c>
      <c r="E11477" s="4" t="s">
        <v>876</v>
      </c>
      <c r="F11477" s="4" t="s">
        <v>876</v>
      </c>
      <c r="G11477" s="4" t="s">
        <v>1353</v>
      </c>
      <c r="H11477" s="52">
        <v>0.86666666666666659</v>
      </c>
      <c r="I11477" s="4"/>
      <c r="J11477" s="4" t="s">
        <v>973</v>
      </c>
      <c r="K11477" s="4" t="s">
        <v>881</v>
      </c>
      <c r="L11477" s="4">
        <v>3</v>
      </c>
      <c r="M11477" s="4" t="s">
        <v>971</v>
      </c>
      <c r="N11477" s="4"/>
    </row>
    <row r="11478" spans="1:14" hidden="1" x14ac:dyDescent="0.3">
      <c r="A11478" s="4" t="s">
        <v>605</v>
      </c>
      <c r="B11478" s="4">
        <v>154</v>
      </c>
      <c r="C11478" s="4">
        <v>154</v>
      </c>
      <c r="D11478" s="4">
        <v>690</v>
      </c>
      <c r="E11478" s="4" t="s">
        <v>876</v>
      </c>
      <c r="F11478" s="4" t="s">
        <v>876</v>
      </c>
      <c r="G11478" s="4" t="s">
        <v>1897</v>
      </c>
      <c r="H11478" s="52">
        <v>5.5524079000000004</v>
      </c>
      <c r="I11478" s="4">
        <v>1.680884</v>
      </c>
      <c r="J11478" s="4" t="s">
        <v>1653</v>
      </c>
      <c r="K11478" s="4" t="s">
        <v>881</v>
      </c>
      <c r="L11478" s="4">
        <v>4</v>
      </c>
      <c r="M11478" s="4" t="s">
        <v>1654</v>
      </c>
      <c r="N11478" s="4"/>
    </row>
    <row r="11479" spans="1:14" hidden="1" x14ac:dyDescent="0.3">
      <c r="A11479" s="4" t="s">
        <v>605</v>
      </c>
      <c r="B11479" s="4">
        <v>154</v>
      </c>
      <c r="C11479" s="4">
        <v>154</v>
      </c>
      <c r="D11479" s="4">
        <v>690</v>
      </c>
      <c r="E11479" s="4" t="s">
        <v>876</v>
      </c>
      <c r="F11479" s="4" t="s">
        <v>876</v>
      </c>
      <c r="G11479" s="4" t="s">
        <v>2232</v>
      </c>
      <c r="H11479" s="52">
        <v>-30</v>
      </c>
      <c r="I11479" s="4">
        <v>3.6</v>
      </c>
      <c r="J11479" s="4" t="s">
        <v>1653</v>
      </c>
      <c r="K11479" s="4" t="s">
        <v>881</v>
      </c>
      <c r="L11479" s="4">
        <v>4</v>
      </c>
      <c r="M11479" s="4" t="s">
        <v>1101</v>
      </c>
      <c r="N11479" s="4"/>
    </row>
    <row r="11480" spans="1:14" hidden="1" x14ac:dyDescent="0.3">
      <c r="A11480" s="4" t="s">
        <v>605</v>
      </c>
      <c r="B11480" s="4">
        <v>154</v>
      </c>
      <c r="C11480" s="4">
        <v>154</v>
      </c>
      <c r="D11480" s="4">
        <v>690</v>
      </c>
      <c r="E11480" s="4" t="s">
        <v>876</v>
      </c>
      <c r="F11480" s="4" t="s">
        <v>876</v>
      </c>
      <c r="G11480" s="4" t="s">
        <v>879</v>
      </c>
      <c r="H11480" s="52">
        <v>-3.0769230000000002E-2</v>
      </c>
      <c r="I11480" s="4">
        <v>1.00924719</v>
      </c>
      <c r="J11480" s="4" t="s">
        <v>1653</v>
      </c>
      <c r="K11480" s="4" t="s">
        <v>881</v>
      </c>
      <c r="L11480" s="4">
        <v>4</v>
      </c>
      <c r="M11480" s="4" t="s">
        <v>1655</v>
      </c>
      <c r="N11480" s="4"/>
    </row>
    <row r="11481" spans="1:14" hidden="1" x14ac:dyDescent="0.3">
      <c r="A11481" s="4" t="s">
        <v>605</v>
      </c>
      <c r="B11481" s="4">
        <v>154</v>
      </c>
      <c r="C11481" s="4">
        <v>154</v>
      </c>
      <c r="D11481" s="4">
        <v>690</v>
      </c>
      <c r="E11481" s="4" t="s">
        <v>876</v>
      </c>
      <c r="F11481" s="4" t="s">
        <v>876</v>
      </c>
      <c r="G11481" s="4" t="s">
        <v>1656</v>
      </c>
      <c r="H11481" s="52">
        <v>3.1274130000000002</v>
      </c>
      <c r="I11481" s="4">
        <v>4.0477369999999997</v>
      </c>
      <c r="J11481" s="4" t="s">
        <v>1653</v>
      </c>
      <c r="K11481" s="4" t="s">
        <v>881</v>
      </c>
      <c r="L11481" s="4">
        <v>4</v>
      </c>
      <c r="M11481" s="4" t="s">
        <v>1655</v>
      </c>
      <c r="N11481" s="4"/>
    </row>
    <row r="11482" spans="1:14" hidden="1" x14ac:dyDescent="0.3">
      <c r="A11482" s="4" t="s">
        <v>603</v>
      </c>
      <c r="B11482" s="4">
        <v>154</v>
      </c>
      <c r="C11482" s="4">
        <v>154</v>
      </c>
      <c r="D11482" s="4">
        <v>691</v>
      </c>
      <c r="E11482" s="4" t="s">
        <v>876</v>
      </c>
      <c r="F11482" s="4" t="s">
        <v>876</v>
      </c>
      <c r="G11482" s="4" t="s">
        <v>1353</v>
      </c>
      <c r="H11482" s="52">
        <v>0.14500000000000002</v>
      </c>
      <c r="I11482" s="4"/>
      <c r="J11482" s="4" t="s">
        <v>973</v>
      </c>
      <c r="K11482" s="4" t="s">
        <v>881</v>
      </c>
      <c r="L11482" s="4">
        <v>2</v>
      </c>
      <c r="M11482" s="4" t="s">
        <v>971</v>
      </c>
      <c r="N11482" s="4"/>
    </row>
    <row r="11483" spans="1:14" hidden="1" x14ac:dyDescent="0.3">
      <c r="A11483" s="4" t="s">
        <v>605</v>
      </c>
      <c r="B11483" s="4">
        <v>154</v>
      </c>
      <c r="C11483" s="4">
        <v>154</v>
      </c>
      <c r="D11483" s="4">
        <v>691</v>
      </c>
      <c r="E11483" s="4" t="s">
        <v>876</v>
      </c>
      <c r="F11483" s="4" t="s">
        <v>876</v>
      </c>
      <c r="G11483" s="4" t="s">
        <v>1897</v>
      </c>
      <c r="H11483" s="52">
        <v>1.3526912</v>
      </c>
      <c r="I11483" s="4">
        <v>0.6928938</v>
      </c>
      <c r="J11483" s="4" t="s">
        <v>1653</v>
      </c>
      <c r="K11483" s="4" t="s">
        <v>881</v>
      </c>
      <c r="L11483" s="4">
        <v>4</v>
      </c>
      <c r="M11483" s="4" t="s">
        <v>1654</v>
      </c>
      <c r="N11483" s="4"/>
    </row>
    <row r="11484" spans="1:14" hidden="1" x14ac:dyDescent="0.3">
      <c r="A11484" s="4" t="s">
        <v>605</v>
      </c>
      <c r="B11484" s="4">
        <v>154</v>
      </c>
      <c r="C11484" s="4">
        <v>154</v>
      </c>
      <c r="D11484" s="4">
        <v>691</v>
      </c>
      <c r="E11484" s="4" t="s">
        <v>876</v>
      </c>
      <c r="F11484" s="4" t="s">
        <v>876</v>
      </c>
      <c r="G11484" s="4" t="s">
        <v>2232</v>
      </c>
      <c r="H11484" s="52">
        <v>14.1</v>
      </c>
      <c r="I11484" s="4">
        <v>2.4</v>
      </c>
      <c r="J11484" s="4" t="s">
        <v>1653</v>
      </c>
      <c r="K11484" s="4" t="s">
        <v>881</v>
      </c>
      <c r="L11484" s="4">
        <v>4</v>
      </c>
      <c r="M11484" s="4" t="s">
        <v>1101</v>
      </c>
      <c r="N11484" s="4"/>
    </row>
    <row r="11485" spans="1:14" hidden="1" x14ac:dyDescent="0.3">
      <c r="A11485" s="4" t="s">
        <v>605</v>
      </c>
      <c r="B11485" s="4">
        <v>154</v>
      </c>
      <c r="C11485" s="4">
        <v>154</v>
      </c>
      <c r="D11485" s="4">
        <v>691</v>
      </c>
      <c r="E11485" s="4" t="s">
        <v>876</v>
      </c>
      <c r="F11485" s="4" t="s">
        <v>876</v>
      </c>
      <c r="G11485" s="4" t="s">
        <v>879</v>
      </c>
      <c r="H11485" s="52">
        <v>0.17115385</v>
      </c>
      <c r="I11485" s="4">
        <v>8.505132E-2</v>
      </c>
      <c r="J11485" s="4" t="s">
        <v>1653</v>
      </c>
      <c r="K11485" s="4" t="s">
        <v>881</v>
      </c>
      <c r="L11485" s="4">
        <v>4</v>
      </c>
      <c r="M11485" s="4" t="s">
        <v>1655</v>
      </c>
      <c r="N11485" s="4"/>
    </row>
    <row r="11486" spans="1:14" hidden="1" x14ac:dyDescent="0.3">
      <c r="A11486" s="4" t="s">
        <v>605</v>
      </c>
      <c r="B11486" s="4">
        <v>154</v>
      </c>
      <c r="C11486" s="4">
        <v>154</v>
      </c>
      <c r="D11486" s="4">
        <v>691</v>
      </c>
      <c r="E11486" s="4" t="s">
        <v>876</v>
      </c>
      <c r="F11486" s="4" t="s">
        <v>876</v>
      </c>
      <c r="G11486" s="4" t="s">
        <v>1656</v>
      </c>
      <c r="H11486" s="52">
        <v>2.5482629999999999</v>
      </c>
      <c r="I11486" s="4">
        <v>1.0920570000000001</v>
      </c>
      <c r="J11486" s="4" t="s">
        <v>1653</v>
      </c>
      <c r="K11486" s="4" t="s">
        <v>881</v>
      </c>
      <c r="L11486" s="4">
        <v>4</v>
      </c>
      <c r="M11486" s="4" t="s">
        <v>1655</v>
      </c>
      <c r="N11486" s="4"/>
    </row>
    <row r="11487" spans="1:14" hidden="1" x14ac:dyDescent="0.3">
      <c r="A11487" s="66" t="s">
        <v>605</v>
      </c>
      <c r="B11487" s="66">
        <v>154</v>
      </c>
      <c r="C11487" s="66">
        <v>154</v>
      </c>
      <c r="D11487" s="66">
        <v>691</v>
      </c>
      <c r="E11487" s="4" t="s">
        <v>876</v>
      </c>
      <c r="F11487" s="4" t="s">
        <v>876</v>
      </c>
      <c r="G11487" s="66" t="s">
        <v>1769</v>
      </c>
      <c r="H11487" s="71">
        <v>-12.2</v>
      </c>
      <c r="I11487" s="66">
        <v>2</v>
      </c>
      <c r="J11487" s="66" t="s">
        <v>1653</v>
      </c>
      <c r="K11487" s="4" t="s">
        <v>881</v>
      </c>
      <c r="L11487" s="66">
        <v>4</v>
      </c>
      <c r="M11487" s="66" t="s">
        <v>1101</v>
      </c>
      <c r="N11487" s="66"/>
    </row>
    <row r="11488" spans="1:14" hidden="1" x14ac:dyDescent="0.3">
      <c r="A11488" s="4" t="s">
        <v>605</v>
      </c>
      <c r="B11488" s="4">
        <v>154</v>
      </c>
      <c r="C11488" s="4">
        <v>154</v>
      </c>
      <c r="D11488" s="4">
        <v>691</v>
      </c>
      <c r="E11488" s="4" t="s">
        <v>876</v>
      </c>
      <c r="F11488" s="4" t="s">
        <v>876</v>
      </c>
      <c r="G11488" s="4" t="s">
        <v>2228</v>
      </c>
      <c r="H11488" s="52">
        <v>0.15384619999999999</v>
      </c>
      <c r="I11488" s="4">
        <v>9.5613870000000004E-2</v>
      </c>
      <c r="J11488" s="4" t="s">
        <v>1653</v>
      </c>
      <c r="K11488" s="4" t="s">
        <v>881</v>
      </c>
      <c r="L11488" s="4">
        <v>5</v>
      </c>
      <c r="M11488" s="4" t="s">
        <v>1655</v>
      </c>
      <c r="N11488" s="4"/>
    </row>
    <row r="11489" spans="1:14" hidden="1" x14ac:dyDescent="0.3">
      <c r="A11489" s="4" t="s">
        <v>603</v>
      </c>
      <c r="B11489" s="4">
        <v>154</v>
      </c>
      <c r="C11489" s="4">
        <v>154</v>
      </c>
      <c r="D11489" s="4">
        <v>692</v>
      </c>
      <c r="E11489" s="4" t="s">
        <v>876</v>
      </c>
      <c r="F11489" s="4" t="s">
        <v>876</v>
      </c>
      <c r="G11489" s="4" t="s">
        <v>1353</v>
      </c>
      <c r="H11489" s="52">
        <v>0.16500000000000001</v>
      </c>
      <c r="I11489" s="4"/>
      <c r="J11489" s="4" t="s">
        <v>973</v>
      </c>
      <c r="K11489" s="4" t="s">
        <v>881</v>
      </c>
      <c r="L11489" s="4">
        <v>2</v>
      </c>
      <c r="M11489" s="4" t="s">
        <v>971</v>
      </c>
      <c r="N11489" s="4"/>
    </row>
    <row r="11490" spans="1:14" hidden="1" x14ac:dyDescent="0.3">
      <c r="A11490" s="4" t="s">
        <v>605</v>
      </c>
      <c r="B11490" s="4">
        <v>154</v>
      </c>
      <c r="C11490" s="4">
        <v>154</v>
      </c>
      <c r="D11490" s="4">
        <v>692</v>
      </c>
      <c r="E11490" s="4" t="s">
        <v>876</v>
      </c>
      <c r="F11490" s="4" t="s">
        <v>876</v>
      </c>
      <c r="G11490" s="4" t="s">
        <v>1897</v>
      </c>
      <c r="H11490" s="52">
        <v>0.77195469999999999</v>
      </c>
      <c r="I11490" s="4">
        <v>0.32659909999999998</v>
      </c>
      <c r="J11490" s="4" t="s">
        <v>1653</v>
      </c>
      <c r="K11490" s="4" t="s">
        <v>881</v>
      </c>
      <c r="L11490" s="4">
        <v>4</v>
      </c>
      <c r="M11490" s="4" t="s">
        <v>1654</v>
      </c>
      <c r="N11490" s="4"/>
    </row>
    <row r="11491" spans="1:14" hidden="1" x14ac:dyDescent="0.3">
      <c r="A11491" s="4" t="s">
        <v>605</v>
      </c>
      <c r="B11491" s="4">
        <v>154</v>
      </c>
      <c r="C11491" s="4">
        <v>154</v>
      </c>
      <c r="D11491" s="4">
        <v>692</v>
      </c>
      <c r="E11491" s="4" t="s">
        <v>876</v>
      </c>
      <c r="F11491" s="4" t="s">
        <v>876</v>
      </c>
      <c r="G11491" s="4" t="s">
        <v>2232</v>
      </c>
      <c r="H11491" s="52">
        <v>18.5</v>
      </c>
      <c r="I11491" s="4">
        <v>2.6</v>
      </c>
      <c r="J11491" s="4" t="s">
        <v>1653</v>
      </c>
      <c r="K11491" s="4" t="s">
        <v>881</v>
      </c>
      <c r="L11491" s="4">
        <v>4</v>
      </c>
      <c r="M11491" s="4" t="s">
        <v>1101</v>
      </c>
      <c r="N11491" s="4"/>
    </row>
    <row r="11492" spans="1:14" hidden="1" x14ac:dyDescent="0.3">
      <c r="A11492" s="4" t="s">
        <v>605</v>
      </c>
      <c r="B11492" s="4">
        <v>154</v>
      </c>
      <c r="C11492" s="4">
        <v>154</v>
      </c>
      <c r="D11492" s="4">
        <v>692</v>
      </c>
      <c r="E11492" s="4" t="s">
        <v>876</v>
      </c>
      <c r="F11492" s="4" t="s">
        <v>876</v>
      </c>
      <c r="G11492" s="4" t="s">
        <v>879</v>
      </c>
      <c r="H11492" s="52">
        <v>-8.2692310000000005E-2</v>
      </c>
      <c r="I11492" s="4">
        <v>3.4615380000000001E-2</v>
      </c>
      <c r="J11492" s="4" t="s">
        <v>1653</v>
      </c>
      <c r="K11492" s="4" t="s">
        <v>881</v>
      </c>
      <c r="L11492" s="4">
        <v>4</v>
      </c>
      <c r="M11492" s="4" t="s">
        <v>1655</v>
      </c>
      <c r="N11492" s="4"/>
    </row>
    <row r="11493" spans="1:14" hidden="1" x14ac:dyDescent="0.3">
      <c r="A11493" s="4" t="s">
        <v>605</v>
      </c>
      <c r="B11493" s="4">
        <v>154</v>
      </c>
      <c r="C11493" s="4">
        <v>154</v>
      </c>
      <c r="D11493" s="4">
        <v>692</v>
      </c>
      <c r="E11493" s="4" t="s">
        <v>876</v>
      </c>
      <c r="F11493" s="4" t="s">
        <v>876</v>
      </c>
      <c r="G11493" s="4" t="s">
        <v>1656</v>
      </c>
      <c r="H11493" s="52">
        <v>1.8146720000000001</v>
      </c>
      <c r="I11493" s="4">
        <v>1.6507769999999999</v>
      </c>
      <c r="J11493" s="4" t="s">
        <v>1653</v>
      </c>
      <c r="K11493" s="4" t="s">
        <v>881</v>
      </c>
      <c r="L11493" s="4">
        <v>4</v>
      </c>
      <c r="M11493" s="4" t="s">
        <v>1655</v>
      </c>
      <c r="N11493" s="4"/>
    </row>
    <row r="11494" spans="1:14" hidden="1" x14ac:dyDescent="0.3">
      <c r="A11494" s="66" t="s">
        <v>605</v>
      </c>
      <c r="B11494" s="66">
        <v>154</v>
      </c>
      <c r="C11494" s="66">
        <v>154</v>
      </c>
      <c r="D11494" s="66">
        <v>692</v>
      </c>
      <c r="E11494" s="4" t="s">
        <v>876</v>
      </c>
      <c r="F11494" s="4" t="s">
        <v>876</v>
      </c>
      <c r="G11494" s="66" t="s">
        <v>1769</v>
      </c>
      <c r="H11494" s="71">
        <v>-18.7</v>
      </c>
      <c r="I11494" s="66">
        <v>4.3</v>
      </c>
      <c r="J11494" s="66" t="s">
        <v>1653</v>
      </c>
      <c r="K11494" s="4" t="s">
        <v>881</v>
      </c>
      <c r="L11494" s="66">
        <v>4</v>
      </c>
      <c r="M11494" s="66" t="s">
        <v>1101</v>
      </c>
      <c r="N11494" s="66"/>
    </row>
    <row r="11495" spans="1:14" s="67" customFormat="1" hidden="1" x14ac:dyDescent="0.3">
      <c r="A11495" s="4" t="s">
        <v>605</v>
      </c>
      <c r="B11495" s="4">
        <v>154</v>
      </c>
      <c r="C11495" s="4">
        <v>154</v>
      </c>
      <c r="D11495" s="4">
        <v>692</v>
      </c>
      <c r="E11495" s="4" t="s">
        <v>876</v>
      </c>
      <c r="F11495" s="4" t="s">
        <v>876</v>
      </c>
      <c r="G11495" s="4" t="s">
        <v>2228</v>
      </c>
      <c r="H11495" s="52">
        <v>0.28365380000000001</v>
      </c>
      <c r="I11495" s="4">
        <v>0.20734479</v>
      </c>
      <c r="J11495" s="4" t="s">
        <v>1653</v>
      </c>
      <c r="K11495" s="4" t="s">
        <v>881</v>
      </c>
      <c r="L11495" s="4">
        <v>6</v>
      </c>
      <c r="M11495" s="4" t="s">
        <v>1655</v>
      </c>
      <c r="N11495" s="4"/>
    </row>
    <row r="11496" spans="1:14" s="67" customFormat="1" hidden="1" x14ac:dyDescent="0.3">
      <c r="A11496" s="5" t="s">
        <v>608</v>
      </c>
      <c r="B11496" s="4">
        <v>155</v>
      </c>
      <c r="C11496" s="4">
        <v>155</v>
      </c>
      <c r="D11496" s="4">
        <v>693</v>
      </c>
      <c r="E11496" s="4" t="s">
        <v>861</v>
      </c>
      <c r="F11496" s="4" t="s">
        <v>922</v>
      </c>
      <c r="G11496" s="4" t="s">
        <v>853</v>
      </c>
      <c r="H11496" s="30">
        <v>0.8</v>
      </c>
      <c r="I11496" s="4">
        <v>0.1</v>
      </c>
      <c r="J11496" s="4" t="s">
        <v>1316</v>
      </c>
      <c r="K11496" s="4" t="s">
        <v>881</v>
      </c>
      <c r="L11496" s="4">
        <v>3</v>
      </c>
      <c r="M11496" s="4" t="s">
        <v>1100</v>
      </c>
      <c r="N11496" s="4"/>
    </row>
    <row r="11497" spans="1:14" hidden="1" x14ac:dyDescent="0.3">
      <c r="A11497" s="5" t="s">
        <v>608</v>
      </c>
      <c r="B11497" s="4">
        <v>155</v>
      </c>
      <c r="C11497" s="4">
        <v>155</v>
      </c>
      <c r="D11497" s="4">
        <v>693</v>
      </c>
      <c r="E11497" s="4" t="s">
        <v>861</v>
      </c>
      <c r="F11497" s="12" t="s">
        <v>922</v>
      </c>
      <c r="G11497" s="4" t="s">
        <v>1759</v>
      </c>
      <c r="H11497" s="52">
        <v>1.4</v>
      </c>
      <c r="I11497" s="4">
        <v>0.2</v>
      </c>
      <c r="J11497" s="4" t="s">
        <v>1494</v>
      </c>
      <c r="K11497" s="4" t="s">
        <v>881</v>
      </c>
      <c r="L11497" s="4">
        <v>3</v>
      </c>
      <c r="M11497" s="4" t="s">
        <v>1100</v>
      </c>
      <c r="N11497" s="4"/>
    </row>
    <row r="11498" spans="1:14" hidden="1" x14ac:dyDescent="0.3">
      <c r="A11498" s="5" t="s">
        <v>603</v>
      </c>
      <c r="B11498" s="4">
        <v>155</v>
      </c>
      <c r="C11498" s="4">
        <v>155</v>
      </c>
      <c r="D11498" s="4">
        <v>693</v>
      </c>
      <c r="E11498" s="4" t="s">
        <v>861</v>
      </c>
      <c r="F11498" s="4" t="s">
        <v>922</v>
      </c>
      <c r="G11498" s="4" t="s">
        <v>1491</v>
      </c>
      <c r="H11498" s="30">
        <v>0.32245224489795915</v>
      </c>
      <c r="I11498" s="4">
        <v>0.17326319289112971</v>
      </c>
      <c r="J11498" s="4" t="s">
        <v>1773</v>
      </c>
      <c r="K11498" s="4" t="s">
        <v>881</v>
      </c>
      <c r="L11498" s="4">
        <v>3</v>
      </c>
      <c r="M11498" s="4" t="s">
        <v>1770</v>
      </c>
      <c r="N11498" s="4"/>
    </row>
    <row r="11499" spans="1:14" hidden="1" x14ac:dyDescent="0.3">
      <c r="A11499" s="5" t="s">
        <v>603</v>
      </c>
      <c r="B11499" s="4">
        <v>155</v>
      </c>
      <c r="C11499" s="4">
        <v>155</v>
      </c>
      <c r="D11499" s="4">
        <v>693</v>
      </c>
      <c r="E11499" s="4" t="s">
        <v>861</v>
      </c>
      <c r="F11499" s="4" t="s">
        <v>922</v>
      </c>
      <c r="G11499" s="4" t="s">
        <v>2236</v>
      </c>
      <c r="H11499" s="52">
        <v>1.0579591836734691E-2</v>
      </c>
      <c r="I11499" s="4">
        <f>SQRT((I11507/H11587)^2+(H11507/H11587^2*I11587)^2)*24*72/(10^6*0.49)</f>
        <v>0</v>
      </c>
      <c r="J11499" s="4" t="s">
        <v>1773</v>
      </c>
      <c r="K11499" s="4" t="s">
        <v>881</v>
      </c>
      <c r="L11499" s="4">
        <v>3</v>
      </c>
      <c r="M11499" s="4" t="s">
        <v>1770</v>
      </c>
      <c r="N11499" s="4"/>
    </row>
    <row r="11500" spans="1:14" hidden="1" x14ac:dyDescent="0.3">
      <c r="A11500" s="5" t="s">
        <v>608</v>
      </c>
      <c r="B11500" s="4">
        <v>155</v>
      </c>
      <c r="C11500" s="4">
        <v>155</v>
      </c>
      <c r="D11500" s="4">
        <v>693</v>
      </c>
      <c r="E11500" s="4" t="s">
        <v>861</v>
      </c>
      <c r="F11500" s="4" t="s">
        <v>922</v>
      </c>
      <c r="G11500" s="4" t="s">
        <v>1573</v>
      </c>
      <c r="H11500" s="52">
        <v>66.7</v>
      </c>
      <c r="I11500" s="4">
        <v>44</v>
      </c>
      <c r="J11500" s="4" t="s">
        <v>1574</v>
      </c>
      <c r="K11500" s="4" t="s">
        <v>881</v>
      </c>
      <c r="L11500" s="4">
        <v>3</v>
      </c>
      <c r="M11500" s="4" t="s">
        <v>1101</v>
      </c>
      <c r="N11500" s="4"/>
    </row>
    <row r="11501" spans="1:14" hidden="1" x14ac:dyDescent="0.3">
      <c r="A11501" s="5" t="s">
        <v>608</v>
      </c>
      <c r="B11501" s="4">
        <v>155</v>
      </c>
      <c r="C11501" s="4">
        <v>155</v>
      </c>
      <c r="D11501" s="4">
        <v>693</v>
      </c>
      <c r="E11501" s="4" t="s">
        <v>861</v>
      </c>
      <c r="F11501" s="4" t="s">
        <v>922</v>
      </c>
      <c r="G11501" s="4" t="s">
        <v>1580</v>
      </c>
      <c r="H11501" s="52">
        <v>326.39999999999998</v>
      </c>
      <c r="I11501" s="4">
        <v>68.2</v>
      </c>
      <c r="J11501" s="4" t="s">
        <v>1660</v>
      </c>
      <c r="K11501" s="4" t="s">
        <v>881</v>
      </c>
      <c r="L11501" s="4">
        <v>3</v>
      </c>
      <c r="M11501" s="4" t="s">
        <v>1101</v>
      </c>
      <c r="N11501" s="4"/>
    </row>
    <row r="11502" spans="1:14" hidden="1" x14ac:dyDescent="0.3">
      <c r="A11502" s="5" t="s">
        <v>608</v>
      </c>
      <c r="B11502" s="4">
        <v>155</v>
      </c>
      <c r="C11502" s="4">
        <v>155</v>
      </c>
      <c r="D11502" s="4">
        <v>693</v>
      </c>
      <c r="E11502" s="4" t="s">
        <v>861</v>
      </c>
      <c r="F11502" s="4" t="s">
        <v>922</v>
      </c>
      <c r="G11502" s="4" t="s">
        <v>1493</v>
      </c>
      <c r="H11502" s="52">
        <v>0.9</v>
      </c>
      <c r="I11502" s="4">
        <v>0.1</v>
      </c>
      <c r="J11502" s="4" t="s">
        <v>1105</v>
      </c>
      <c r="K11502" s="4" t="s">
        <v>881</v>
      </c>
      <c r="L11502" s="4">
        <v>3</v>
      </c>
      <c r="M11502" s="4" t="s">
        <v>1100</v>
      </c>
      <c r="N11502" s="4"/>
    </row>
    <row r="11503" spans="1:14" hidden="1" x14ac:dyDescent="0.3">
      <c r="A11503" s="5" t="s">
        <v>603</v>
      </c>
      <c r="B11503" s="4">
        <v>155</v>
      </c>
      <c r="C11503" s="4">
        <v>155</v>
      </c>
      <c r="D11503" s="4">
        <v>693</v>
      </c>
      <c r="E11503" s="4" t="s">
        <v>861</v>
      </c>
      <c r="F11503" s="4" t="s">
        <v>922</v>
      </c>
      <c r="G11503" s="4" t="s">
        <v>1775</v>
      </c>
      <c r="H11503" s="52">
        <v>6.1097142857142864E-2</v>
      </c>
      <c r="I11503" s="4">
        <v>1.7191836734693881E-2</v>
      </c>
      <c r="J11503" s="4" t="s">
        <v>1773</v>
      </c>
      <c r="K11503" s="4" t="s">
        <v>881</v>
      </c>
      <c r="L11503" s="4">
        <v>3</v>
      </c>
      <c r="M11503" s="4" t="s">
        <v>1770</v>
      </c>
      <c r="N11503" s="4"/>
    </row>
    <row r="11504" spans="1:14" hidden="1" x14ac:dyDescent="0.3">
      <c r="A11504" s="5" t="s">
        <v>608</v>
      </c>
      <c r="B11504" s="4">
        <v>155</v>
      </c>
      <c r="C11504" s="4">
        <v>155</v>
      </c>
      <c r="D11504" s="4">
        <v>693</v>
      </c>
      <c r="E11504" s="4" t="s">
        <v>861</v>
      </c>
      <c r="F11504" s="4" t="s">
        <v>922</v>
      </c>
      <c r="G11504" s="4" t="s">
        <v>1129</v>
      </c>
      <c r="H11504" s="52">
        <v>0.7</v>
      </c>
      <c r="I11504" s="4">
        <v>0.1</v>
      </c>
      <c r="J11504" s="4" t="s">
        <v>1494</v>
      </c>
      <c r="K11504" s="4" t="s">
        <v>881</v>
      </c>
      <c r="L11504" s="4">
        <v>3</v>
      </c>
      <c r="M11504" s="4" t="s">
        <v>1100</v>
      </c>
      <c r="N11504" s="4"/>
    </row>
    <row r="11505" spans="1:14" hidden="1" x14ac:dyDescent="0.3">
      <c r="A11505" s="5" t="s">
        <v>603</v>
      </c>
      <c r="B11505" s="4">
        <v>155</v>
      </c>
      <c r="C11505" s="4">
        <v>155</v>
      </c>
      <c r="D11505" s="4">
        <v>693</v>
      </c>
      <c r="E11505" s="4" t="s">
        <v>861</v>
      </c>
      <c r="F11505" s="4" t="s">
        <v>922</v>
      </c>
      <c r="G11505" s="4" t="s">
        <v>1119</v>
      </c>
      <c r="H11505" s="30">
        <v>44.444444444444443</v>
      </c>
      <c r="I11505" s="4">
        <v>5.433445399861438</v>
      </c>
      <c r="J11505" s="4" t="s">
        <v>1316</v>
      </c>
      <c r="K11505" s="4" t="s">
        <v>881</v>
      </c>
      <c r="L11505" s="4">
        <v>3</v>
      </c>
      <c r="M11505" s="4" t="s">
        <v>1770</v>
      </c>
      <c r="N11505" s="4"/>
    </row>
    <row r="11506" spans="1:14" hidden="1" x14ac:dyDescent="0.3">
      <c r="A11506" s="5" t="s">
        <v>608</v>
      </c>
      <c r="B11506" s="4">
        <v>155</v>
      </c>
      <c r="C11506" s="4">
        <v>155</v>
      </c>
      <c r="D11506" s="4">
        <v>693</v>
      </c>
      <c r="E11506" s="4" t="s">
        <v>861</v>
      </c>
      <c r="F11506" s="4" t="s">
        <v>922</v>
      </c>
      <c r="G11506" s="4" t="s">
        <v>1557</v>
      </c>
      <c r="H11506" s="30">
        <v>9.1999999999999993</v>
      </c>
      <c r="I11506" s="4">
        <v>0.5</v>
      </c>
      <c r="J11506" s="4" t="s">
        <v>1316</v>
      </c>
      <c r="K11506" s="4" t="s">
        <v>881</v>
      </c>
      <c r="L11506" s="4">
        <v>3</v>
      </c>
      <c r="M11506" s="4" t="s">
        <v>1100</v>
      </c>
      <c r="N11506" s="4"/>
    </row>
    <row r="11507" spans="1:14" hidden="1" x14ac:dyDescent="0.3">
      <c r="A11507" s="5" t="s">
        <v>608</v>
      </c>
      <c r="B11507" s="4">
        <v>155</v>
      </c>
      <c r="C11507" s="4">
        <v>155</v>
      </c>
      <c r="D11507" s="4">
        <v>693</v>
      </c>
      <c r="E11507" s="4" t="s">
        <v>861</v>
      </c>
      <c r="F11507" s="4" t="s">
        <v>922</v>
      </c>
      <c r="G11507" s="4" t="s">
        <v>1127</v>
      </c>
      <c r="H11507" s="30">
        <v>0.3</v>
      </c>
      <c r="I11507" s="40">
        <v>0</v>
      </c>
      <c r="J11507" s="4" t="s">
        <v>1494</v>
      </c>
      <c r="K11507" s="4" t="s">
        <v>881</v>
      </c>
      <c r="L11507" s="4">
        <v>3</v>
      </c>
      <c r="M11507" s="4" t="s">
        <v>1100</v>
      </c>
      <c r="N11507" s="4"/>
    </row>
    <row r="11508" spans="1:14" hidden="1" x14ac:dyDescent="0.3">
      <c r="A11508" s="5" t="s">
        <v>603</v>
      </c>
      <c r="B11508" s="4">
        <v>155</v>
      </c>
      <c r="C11508" s="4">
        <v>155</v>
      </c>
      <c r="D11508" s="4">
        <v>693</v>
      </c>
      <c r="E11508" s="4" t="s">
        <v>861</v>
      </c>
      <c r="F11508" s="4" t="s">
        <v>922</v>
      </c>
      <c r="G11508" s="4" t="s">
        <v>1131</v>
      </c>
      <c r="H11508" s="30">
        <v>10</v>
      </c>
      <c r="I11508" s="4">
        <v>0.50990195135927852</v>
      </c>
      <c r="J11508" s="4" t="s">
        <v>1316</v>
      </c>
      <c r="K11508" s="4" t="s">
        <v>881</v>
      </c>
      <c r="L11508" s="4">
        <v>3</v>
      </c>
      <c r="M11508" s="4" t="s">
        <v>1770</v>
      </c>
      <c r="N11508" s="4"/>
    </row>
    <row r="11509" spans="1:14" hidden="1" x14ac:dyDescent="0.3">
      <c r="A11509" s="5" t="s">
        <v>608</v>
      </c>
      <c r="B11509" s="4">
        <v>155</v>
      </c>
      <c r="C11509" s="4">
        <v>155</v>
      </c>
      <c r="D11509" s="4">
        <v>693</v>
      </c>
      <c r="E11509" s="4" t="s">
        <v>861</v>
      </c>
      <c r="F11509" s="4" t="s">
        <v>922</v>
      </c>
      <c r="G11509" s="4" t="s">
        <v>1124</v>
      </c>
      <c r="H11509" s="30">
        <v>0.9</v>
      </c>
      <c r="I11509" s="40">
        <v>0</v>
      </c>
      <c r="J11509" s="4" t="s">
        <v>1494</v>
      </c>
      <c r="K11509" s="4" t="s">
        <v>881</v>
      </c>
      <c r="L11509" s="4">
        <v>3</v>
      </c>
      <c r="M11509" s="4" t="s">
        <v>1100</v>
      </c>
      <c r="N11509" s="4"/>
    </row>
    <row r="11510" spans="1:14" hidden="1" x14ac:dyDescent="0.3">
      <c r="A11510" s="5" t="s">
        <v>608</v>
      </c>
      <c r="B11510" s="4">
        <v>155</v>
      </c>
      <c r="C11510" s="4">
        <v>155</v>
      </c>
      <c r="D11510" s="4">
        <v>693</v>
      </c>
      <c r="E11510" s="4" t="s">
        <v>861</v>
      </c>
      <c r="F11510" s="4" t="s">
        <v>922</v>
      </c>
      <c r="G11510" s="4" t="s">
        <v>1661</v>
      </c>
      <c r="H11510" s="30">
        <v>1.3</v>
      </c>
      <c r="I11510" s="4"/>
      <c r="J11510" s="4"/>
      <c r="K11510" s="4"/>
      <c r="L11510" s="4">
        <v>3</v>
      </c>
      <c r="M11510" s="4" t="s">
        <v>1100</v>
      </c>
      <c r="N11510" s="4"/>
    </row>
    <row r="11511" spans="1:14" hidden="1" x14ac:dyDescent="0.3">
      <c r="A11511" s="5" t="s">
        <v>608</v>
      </c>
      <c r="B11511" s="4">
        <v>155</v>
      </c>
      <c r="C11511" s="4">
        <v>155</v>
      </c>
      <c r="D11511" s="4">
        <v>693</v>
      </c>
      <c r="E11511" s="4" t="s">
        <v>861</v>
      </c>
      <c r="F11511" s="4" t="s">
        <v>922</v>
      </c>
      <c r="G11511" s="4" t="s">
        <v>1662</v>
      </c>
      <c r="H11511" s="30">
        <v>9.9</v>
      </c>
      <c r="I11511" s="4">
        <v>2.4</v>
      </c>
      <c r="J11511" s="4" t="s">
        <v>1574</v>
      </c>
      <c r="K11511" s="4" t="s">
        <v>881</v>
      </c>
      <c r="L11511" s="4">
        <v>3</v>
      </c>
      <c r="M11511" s="4" t="s">
        <v>1101</v>
      </c>
      <c r="N11511" s="4"/>
    </row>
    <row r="11512" spans="1:14" hidden="1" x14ac:dyDescent="0.3">
      <c r="A11512" s="5" t="s">
        <v>608</v>
      </c>
      <c r="B11512" s="4">
        <v>155</v>
      </c>
      <c r="C11512" s="4">
        <v>155</v>
      </c>
      <c r="D11512" s="4">
        <v>694</v>
      </c>
      <c r="E11512" s="4" t="s">
        <v>861</v>
      </c>
      <c r="F11512" s="4" t="s">
        <v>922</v>
      </c>
      <c r="G11512" s="4" t="s">
        <v>853</v>
      </c>
      <c r="H11512" s="30">
        <v>1.1000000000000001</v>
      </c>
      <c r="I11512" s="4">
        <v>0.1</v>
      </c>
      <c r="J11512" s="4" t="s">
        <v>1316</v>
      </c>
      <c r="K11512" s="4" t="s">
        <v>881</v>
      </c>
      <c r="L11512" s="4">
        <v>3</v>
      </c>
      <c r="M11512" s="4" t="s">
        <v>1100</v>
      </c>
      <c r="N11512" s="4"/>
    </row>
    <row r="11513" spans="1:14" hidden="1" x14ac:dyDescent="0.3">
      <c r="A11513" s="5" t="s">
        <v>608</v>
      </c>
      <c r="B11513" s="4">
        <v>155</v>
      </c>
      <c r="C11513" s="4">
        <v>155</v>
      </c>
      <c r="D11513" s="4">
        <v>694</v>
      </c>
      <c r="E11513" s="4" t="s">
        <v>861</v>
      </c>
      <c r="F11513" s="12" t="s">
        <v>922</v>
      </c>
      <c r="G11513" s="4" t="s">
        <v>1759</v>
      </c>
      <c r="H11513" s="30">
        <v>2.2000000000000002</v>
      </c>
      <c r="I11513" s="4">
        <v>0.1</v>
      </c>
      <c r="J11513" s="4" t="s">
        <v>1494</v>
      </c>
      <c r="K11513" s="4" t="s">
        <v>881</v>
      </c>
      <c r="L11513" s="4">
        <v>3</v>
      </c>
      <c r="M11513" s="4" t="s">
        <v>1100</v>
      </c>
      <c r="N11513" s="4"/>
    </row>
    <row r="11514" spans="1:14" hidden="1" x14ac:dyDescent="0.3">
      <c r="A11514" s="5" t="s">
        <v>603</v>
      </c>
      <c r="B11514" s="4">
        <v>155</v>
      </c>
      <c r="C11514" s="4">
        <v>155</v>
      </c>
      <c r="D11514" s="4">
        <v>694</v>
      </c>
      <c r="E11514" s="4" t="s">
        <v>861</v>
      </c>
      <c r="F11514" s="4" t="s">
        <v>922</v>
      </c>
      <c r="G11514" s="4" t="s">
        <v>1491</v>
      </c>
      <c r="H11514" s="30">
        <v>0.25100081632653065</v>
      </c>
      <c r="I11514" s="4">
        <v>4.1268974934829623E-2</v>
      </c>
      <c r="J11514" s="4" t="s">
        <v>1773</v>
      </c>
      <c r="K11514" s="4" t="s">
        <v>881</v>
      </c>
      <c r="L11514" s="4">
        <v>3</v>
      </c>
      <c r="M11514" s="4" t="s">
        <v>1770</v>
      </c>
      <c r="N11514" s="4"/>
    </row>
    <row r="11515" spans="1:14" hidden="1" x14ac:dyDescent="0.3">
      <c r="A11515" s="5" t="s">
        <v>603</v>
      </c>
      <c r="B11515" s="4">
        <v>155</v>
      </c>
      <c r="C11515" s="4">
        <v>155</v>
      </c>
      <c r="D11515" s="4">
        <v>694</v>
      </c>
      <c r="E11515" s="4" t="s">
        <v>861</v>
      </c>
      <c r="F11515" s="4" t="s">
        <v>922</v>
      </c>
      <c r="G11515" s="4" t="s">
        <v>2236</v>
      </c>
      <c r="H11515" s="52">
        <v>2.3510204081632654E-3</v>
      </c>
      <c r="I11515" s="4">
        <f>SQRT((I11523/H11603)^2+(H11523/H11603^2*I11603)^2)*24*72/(10^6*0.49)</f>
        <v>0</v>
      </c>
      <c r="J11515" s="4" t="s">
        <v>1773</v>
      </c>
      <c r="K11515" s="4" t="s">
        <v>881</v>
      </c>
      <c r="L11515" s="4">
        <v>3</v>
      </c>
      <c r="M11515" s="4" t="s">
        <v>1770</v>
      </c>
      <c r="N11515" s="4"/>
    </row>
    <row r="11516" spans="1:14" hidden="1" x14ac:dyDescent="0.3">
      <c r="A11516" s="5" t="s">
        <v>608</v>
      </c>
      <c r="B11516" s="4">
        <v>155</v>
      </c>
      <c r="C11516" s="4">
        <v>155</v>
      </c>
      <c r="D11516" s="4">
        <v>694</v>
      </c>
      <c r="E11516" s="4" t="s">
        <v>861</v>
      </c>
      <c r="F11516" s="4" t="s">
        <v>922</v>
      </c>
      <c r="G11516" s="4" t="s">
        <v>1573</v>
      </c>
      <c r="H11516" s="52">
        <v>58.4</v>
      </c>
      <c r="I11516" s="4">
        <v>9.9</v>
      </c>
      <c r="J11516" s="4" t="s">
        <v>1574</v>
      </c>
      <c r="K11516" s="4" t="s">
        <v>881</v>
      </c>
      <c r="L11516" s="4">
        <v>3</v>
      </c>
      <c r="M11516" s="4" t="s">
        <v>1101</v>
      </c>
      <c r="N11516" s="4"/>
    </row>
    <row r="11517" spans="1:14" hidden="1" x14ac:dyDescent="0.3">
      <c r="A11517" s="5" t="s">
        <v>608</v>
      </c>
      <c r="B11517" s="4">
        <v>155</v>
      </c>
      <c r="C11517" s="4">
        <v>155</v>
      </c>
      <c r="D11517" s="4">
        <v>694</v>
      </c>
      <c r="E11517" s="4" t="s">
        <v>861</v>
      </c>
      <c r="F11517" s="4" t="s">
        <v>922</v>
      </c>
      <c r="G11517" s="4" t="s">
        <v>1580</v>
      </c>
      <c r="H11517" s="52">
        <v>456.5</v>
      </c>
      <c r="I11517" s="4">
        <v>47.6</v>
      </c>
      <c r="J11517" s="4" t="s">
        <v>1660</v>
      </c>
      <c r="K11517" s="4" t="s">
        <v>881</v>
      </c>
      <c r="L11517" s="4">
        <v>3</v>
      </c>
      <c r="M11517" s="4" t="s">
        <v>1101</v>
      </c>
      <c r="N11517" s="4"/>
    </row>
    <row r="11518" spans="1:14" hidden="1" x14ac:dyDescent="0.3">
      <c r="A11518" s="5" t="s">
        <v>608</v>
      </c>
      <c r="B11518" s="4">
        <v>155</v>
      </c>
      <c r="C11518" s="4">
        <v>155</v>
      </c>
      <c r="D11518" s="4">
        <v>694</v>
      </c>
      <c r="E11518" s="4" t="s">
        <v>861</v>
      </c>
      <c r="F11518" s="4" t="s">
        <v>922</v>
      </c>
      <c r="G11518" s="4" t="s">
        <v>1493</v>
      </c>
      <c r="H11518" s="59">
        <v>1</v>
      </c>
      <c r="I11518" s="4">
        <v>0.1</v>
      </c>
      <c r="J11518" s="4" t="s">
        <v>1105</v>
      </c>
      <c r="K11518" s="4" t="s">
        <v>881</v>
      </c>
      <c r="L11518" s="4">
        <v>3</v>
      </c>
      <c r="M11518" s="4" t="s">
        <v>1100</v>
      </c>
      <c r="N11518" s="4"/>
    </row>
    <row r="11519" spans="1:14" hidden="1" x14ac:dyDescent="0.3">
      <c r="A11519" s="5" t="s">
        <v>603</v>
      </c>
      <c r="B11519" s="4">
        <v>155</v>
      </c>
      <c r="C11519" s="4">
        <v>155</v>
      </c>
      <c r="D11519" s="4">
        <v>694</v>
      </c>
      <c r="E11519" s="4" t="s">
        <v>861</v>
      </c>
      <c r="F11519" s="4" t="s">
        <v>922</v>
      </c>
      <c r="G11519" s="4" t="s">
        <v>1775</v>
      </c>
      <c r="H11519" s="52">
        <v>4.5051428571428569E-2</v>
      </c>
      <c r="I11519" s="4">
        <v>7.7513511874481413E-3</v>
      </c>
      <c r="J11519" s="4" t="s">
        <v>1773</v>
      </c>
      <c r="K11519" s="4" t="s">
        <v>881</v>
      </c>
      <c r="L11519" s="4">
        <v>3</v>
      </c>
      <c r="M11519" s="4" t="s">
        <v>1770</v>
      </c>
      <c r="N11519" s="4"/>
    </row>
    <row r="11520" spans="1:14" hidden="1" x14ac:dyDescent="0.3">
      <c r="A11520" s="5" t="s">
        <v>608</v>
      </c>
      <c r="B11520" s="4">
        <v>155</v>
      </c>
      <c r="C11520" s="4">
        <v>155</v>
      </c>
      <c r="D11520" s="4">
        <v>694</v>
      </c>
      <c r="E11520" s="4" t="s">
        <v>861</v>
      </c>
      <c r="F11520" s="4" t="s">
        <v>922</v>
      </c>
      <c r="G11520" s="4" t="s">
        <v>1129</v>
      </c>
      <c r="H11520" s="52">
        <v>0.7</v>
      </c>
      <c r="I11520" s="4">
        <v>0.1</v>
      </c>
      <c r="J11520" s="4" t="s">
        <v>1494</v>
      </c>
      <c r="K11520" s="4" t="s">
        <v>881</v>
      </c>
      <c r="L11520" s="4">
        <v>3</v>
      </c>
      <c r="M11520" s="4" t="s">
        <v>1100</v>
      </c>
      <c r="N11520" s="4"/>
    </row>
    <row r="11521" spans="1:14" hidden="1" x14ac:dyDescent="0.3">
      <c r="A11521" s="5" t="s">
        <v>603</v>
      </c>
      <c r="B11521" s="4">
        <v>155</v>
      </c>
      <c r="C11521" s="4">
        <v>155</v>
      </c>
      <c r="D11521" s="4">
        <v>694</v>
      </c>
      <c r="E11521" s="4" t="s">
        <v>861</v>
      </c>
      <c r="F11521" s="4" t="s">
        <v>922</v>
      </c>
      <c r="G11521" s="4" t="s">
        <v>1119</v>
      </c>
      <c r="H11521" s="30">
        <v>42.4</v>
      </c>
      <c r="I11521" s="4">
        <v>4.4246581788879471</v>
      </c>
      <c r="J11521" s="4" t="s">
        <v>1316</v>
      </c>
      <c r="K11521" s="4" t="s">
        <v>881</v>
      </c>
      <c r="L11521" s="4">
        <v>3</v>
      </c>
      <c r="M11521" s="4" t="s">
        <v>1770</v>
      </c>
      <c r="N11521" s="4"/>
    </row>
    <row r="11522" spans="1:14" hidden="1" x14ac:dyDescent="0.3">
      <c r="A11522" s="5" t="s">
        <v>608</v>
      </c>
      <c r="B11522" s="4">
        <v>155</v>
      </c>
      <c r="C11522" s="4">
        <v>155</v>
      </c>
      <c r="D11522" s="4">
        <v>694</v>
      </c>
      <c r="E11522" s="4" t="s">
        <v>861</v>
      </c>
      <c r="F11522" s="4" t="s">
        <v>922</v>
      </c>
      <c r="G11522" s="4" t="s">
        <v>1557</v>
      </c>
      <c r="H11522" s="30">
        <v>9.5</v>
      </c>
      <c r="I11522" s="4">
        <v>0.3</v>
      </c>
      <c r="J11522" s="4" t="s">
        <v>1316</v>
      </c>
      <c r="K11522" s="4" t="s">
        <v>881</v>
      </c>
      <c r="L11522" s="4">
        <v>3</v>
      </c>
      <c r="M11522" s="4" t="s">
        <v>1100</v>
      </c>
      <c r="N11522" s="4"/>
    </row>
    <row r="11523" spans="1:14" hidden="1" x14ac:dyDescent="0.3">
      <c r="A11523" s="5" t="s">
        <v>608</v>
      </c>
      <c r="B11523" s="4">
        <v>155</v>
      </c>
      <c r="C11523" s="4">
        <v>155</v>
      </c>
      <c r="D11523" s="4">
        <v>694</v>
      </c>
      <c r="E11523" s="4" t="s">
        <v>861</v>
      </c>
      <c r="F11523" s="4" t="s">
        <v>922</v>
      </c>
      <c r="G11523" s="4" t="s">
        <v>1127</v>
      </c>
      <c r="H11523" s="30">
        <v>0.2</v>
      </c>
      <c r="I11523" s="40">
        <v>0</v>
      </c>
      <c r="J11523" s="4" t="s">
        <v>1494</v>
      </c>
      <c r="K11523" s="4" t="s">
        <v>881</v>
      </c>
      <c r="L11523" s="4">
        <v>3</v>
      </c>
      <c r="M11523" s="4" t="s">
        <v>1100</v>
      </c>
      <c r="N11523" s="4"/>
    </row>
    <row r="11524" spans="1:14" hidden="1" x14ac:dyDescent="0.3">
      <c r="A11524" s="5" t="s">
        <v>603</v>
      </c>
      <c r="B11524" s="4">
        <v>155</v>
      </c>
      <c r="C11524" s="4">
        <v>155</v>
      </c>
      <c r="D11524" s="4">
        <v>694</v>
      </c>
      <c r="E11524" s="4" t="s">
        <v>861</v>
      </c>
      <c r="F11524" s="4" t="s">
        <v>922</v>
      </c>
      <c r="G11524" s="4" t="s">
        <v>1131</v>
      </c>
      <c r="H11524" s="30">
        <v>10.6</v>
      </c>
      <c r="I11524" s="4">
        <v>0.31622776601683794</v>
      </c>
      <c r="J11524" s="4" t="s">
        <v>1316</v>
      </c>
      <c r="K11524" s="4" t="s">
        <v>881</v>
      </c>
      <c r="L11524" s="4">
        <v>3</v>
      </c>
      <c r="M11524" s="4" t="s">
        <v>1770</v>
      </c>
      <c r="N11524" s="4"/>
    </row>
    <row r="11525" spans="1:14" hidden="1" x14ac:dyDescent="0.3">
      <c r="A11525" s="5" t="s">
        <v>608</v>
      </c>
      <c r="B11525" s="4">
        <v>155</v>
      </c>
      <c r="C11525" s="4">
        <v>155</v>
      </c>
      <c r="D11525" s="4">
        <v>694</v>
      </c>
      <c r="E11525" s="4" t="s">
        <v>861</v>
      </c>
      <c r="F11525" s="4" t="s">
        <v>922</v>
      </c>
      <c r="G11525" s="4" t="s">
        <v>1124</v>
      </c>
      <c r="H11525" s="30">
        <v>1</v>
      </c>
      <c r="I11525" s="4">
        <v>0.1</v>
      </c>
      <c r="J11525" s="4" t="s">
        <v>1494</v>
      </c>
      <c r="K11525" s="4" t="s">
        <v>881</v>
      </c>
      <c r="L11525" s="4">
        <v>3</v>
      </c>
      <c r="M11525" s="4" t="s">
        <v>1100</v>
      </c>
      <c r="N11525" s="4"/>
    </row>
    <row r="11526" spans="1:14" hidden="1" x14ac:dyDescent="0.3">
      <c r="A11526" s="5" t="s">
        <v>608</v>
      </c>
      <c r="B11526" s="4">
        <v>155</v>
      </c>
      <c r="C11526" s="4">
        <v>155</v>
      </c>
      <c r="D11526" s="4">
        <v>694</v>
      </c>
      <c r="E11526" s="4" t="s">
        <v>861</v>
      </c>
      <c r="F11526" s="4" t="s">
        <v>922</v>
      </c>
      <c r="G11526" s="4" t="s">
        <v>1661</v>
      </c>
      <c r="H11526" s="30">
        <v>1.3</v>
      </c>
      <c r="I11526" s="4"/>
      <c r="J11526" s="4"/>
      <c r="K11526" s="4"/>
      <c r="L11526" s="4">
        <v>3</v>
      </c>
      <c r="M11526" s="4" t="s">
        <v>1100</v>
      </c>
      <c r="N11526" s="4"/>
    </row>
    <row r="11527" spans="1:14" hidden="1" x14ac:dyDescent="0.3">
      <c r="A11527" s="5" t="s">
        <v>608</v>
      </c>
      <c r="B11527" s="4">
        <v>155</v>
      </c>
      <c r="C11527" s="4">
        <v>155</v>
      </c>
      <c r="D11527" s="4">
        <v>694</v>
      </c>
      <c r="E11527" s="4" t="s">
        <v>861</v>
      </c>
      <c r="F11527" s="4" t="s">
        <v>922</v>
      </c>
      <c r="G11527" s="4" t="s">
        <v>1662</v>
      </c>
      <c r="H11527" s="30">
        <v>7.3</v>
      </c>
      <c r="I11527" s="4">
        <v>0.7</v>
      </c>
      <c r="J11527" s="4" t="s">
        <v>1574</v>
      </c>
      <c r="K11527" s="4" t="s">
        <v>881</v>
      </c>
      <c r="L11527" s="4">
        <v>3</v>
      </c>
      <c r="M11527" s="4" t="s">
        <v>1101</v>
      </c>
      <c r="N11527" s="4"/>
    </row>
    <row r="11528" spans="1:14" hidden="1" x14ac:dyDescent="0.3">
      <c r="A11528" s="5" t="s">
        <v>608</v>
      </c>
      <c r="B11528" s="4">
        <v>155</v>
      </c>
      <c r="C11528" s="4">
        <v>155</v>
      </c>
      <c r="D11528" s="4">
        <v>695</v>
      </c>
      <c r="E11528" s="4" t="s">
        <v>861</v>
      </c>
      <c r="F11528" s="4" t="s">
        <v>922</v>
      </c>
      <c r="G11528" s="4" t="s">
        <v>853</v>
      </c>
      <c r="H11528" s="30">
        <v>0.9</v>
      </c>
      <c r="I11528" s="4">
        <v>0.2</v>
      </c>
      <c r="J11528" s="4" t="s">
        <v>1316</v>
      </c>
      <c r="K11528" s="4" t="s">
        <v>881</v>
      </c>
      <c r="L11528" s="4">
        <v>3</v>
      </c>
      <c r="M11528" s="4" t="s">
        <v>1100</v>
      </c>
      <c r="N11528" s="4"/>
    </row>
    <row r="11529" spans="1:14" hidden="1" x14ac:dyDescent="0.3">
      <c r="A11529" s="5" t="s">
        <v>608</v>
      </c>
      <c r="B11529" s="4">
        <v>155</v>
      </c>
      <c r="C11529" s="4">
        <v>155</v>
      </c>
      <c r="D11529" s="4">
        <v>695</v>
      </c>
      <c r="E11529" s="4" t="s">
        <v>861</v>
      </c>
      <c r="F11529" s="12" t="s">
        <v>922</v>
      </c>
      <c r="G11529" s="4" t="s">
        <v>1759</v>
      </c>
      <c r="H11529" s="30">
        <v>2</v>
      </c>
      <c r="I11529" s="4">
        <v>0.2</v>
      </c>
      <c r="J11529" s="4" t="s">
        <v>1494</v>
      </c>
      <c r="K11529" s="4" t="s">
        <v>881</v>
      </c>
      <c r="L11529" s="4">
        <v>3</v>
      </c>
      <c r="M11529" s="4" t="s">
        <v>1100</v>
      </c>
      <c r="N11529" s="4"/>
    </row>
    <row r="11530" spans="1:14" hidden="1" x14ac:dyDescent="0.3">
      <c r="A11530" s="5" t="s">
        <v>603</v>
      </c>
      <c r="B11530" s="4">
        <v>155</v>
      </c>
      <c r="C11530" s="4">
        <v>155</v>
      </c>
      <c r="D11530" s="4">
        <v>695</v>
      </c>
      <c r="E11530" s="4" t="s">
        <v>861</v>
      </c>
      <c r="F11530" s="4" t="s">
        <v>922</v>
      </c>
      <c r="G11530" s="4" t="s">
        <v>1491</v>
      </c>
      <c r="H11530" s="30">
        <v>0.82915146567717979</v>
      </c>
      <c r="I11530" s="4">
        <v>0.10159797940724714</v>
      </c>
      <c r="J11530" s="4" t="s">
        <v>1773</v>
      </c>
      <c r="K11530" s="4" t="s">
        <v>881</v>
      </c>
      <c r="L11530" s="4">
        <v>3</v>
      </c>
      <c r="M11530" s="4" t="s">
        <v>1770</v>
      </c>
      <c r="N11530" s="4"/>
    </row>
    <row r="11531" spans="1:14" hidden="1" x14ac:dyDescent="0.3">
      <c r="A11531" s="5" t="s">
        <v>603</v>
      </c>
      <c r="B11531" s="4">
        <v>155</v>
      </c>
      <c r="C11531" s="4">
        <v>155</v>
      </c>
      <c r="D11531" s="4">
        <v>695</v>
      </c>
      <c r="E11531" s="4" t="s">
        <v>861</v>
      </c>
      <c r="F11531" s="4" t="s">
        <v>922</v>
      </c>
      <c r="G11531" s="4" t="s">
        <v>2236</v>
      </c>
      <c r="H11531" s="52">
        <v>3.5265306122448984E-3</v>
      </c>
      <c r="I11531" s="4">
        <f>SQRT((I11539/H11619)^2+(H11539/H11619^2*I11619)^2)*24*72/(10^6*0.49)</f>
        <v>1.1755102040816327E-3</v>
      </c>
      <c r="J11531" s="4" t="s">
        <v>1773</v>
      </c>
      <c r="K11531" s="4" t="s">
        <v>881</v>
      </c>
      <c r="L11531" s="4">
        <v>3</v>
      </c>
      <c r="M11531" s="4" t="s">
        <v>1770</v>
      </c>
      <c r="N11531" s="4"/>
    </row>
    <row r="11532" spans="1:14" hidden="1" x14ac:dyDescent="0.3">
      <c r="A11532" s="5" t="s">
        <v>608</v>
      </c>
      <c r="B11532" s="4">
        <v>155</v>
      </c>
      <c r="C11532" s="4">
        <v>155</v>
      </c>
      <c r="D11532" s="4">
        <v>695</v>
      </c>
      <c r="E11532" s="4" t="s">
        <v>861</v>
      </c>
      <c r="F11532" s="4" t="s">
        <v>922</v>
      </c>
      <c r="G11532" s="4" t="s">
        <v>1573</v>
      </c>
      <c r="H11532" s="52">
        <v>361.4</v>
      </c>
      <c r="I11532" s="4">
        <v>3.2</v>
      </c>
      <c r="J11532" s="4" t="s">
        <v>1574</v>
      </c>
      <c r="K11532" s="4" t="s">
        <v>881</v>
      </c>
      <c r="L11532" s="4">
        <v>3</v>
      </c>
      <c r="M11532" s="4" t="s">
        <v>1101</v>
      </c>
      <c r="N11532" s="4"/>
    </row>
    <row r="11533" spans="1:14" hidden="1" x14ac:dyDescent="0.3">
      <c r="A11533" s="5" t="s">
        <v>608</v>
      </c>
      <c r="B11533" s="4">
        <v>155</v>
      </c>
      <c r="C11533" s="4">
        <v>155</v>
      </c>
      <c r="D11533" s="4">
        <v>695</v>
      </c>
      <c r="E11533" s="4" t="s">
        <v>861</v>
      </c>
      <c r="F11533" s="4" t="s">
        <v>922</v>
      </c>
      <c r="G11533" s="4" t="s">
        <v>1580</v>
      </c>
      <c r="H11533" s="52">
        <v>390.5</v>
      </c>
      <c r="I11533" s="4">
        <v>37.799999999999997</v>
      </c>
      <c r="J11533" s="4" t="s">
        <v>1660</v>
      </c>
      <c r="K11533" s="4" t="s">
        <v>881</v>
      </c>
      <c r="L11533" s="4">
        <v>3</v>
      </c>
      <c r="M11533" s="4" t="s">
        <v>1101</v>
      </c>
      <c r="N11533" s="4"/>
    </row>
    <row r="11534" spans="1:14" hidden="1" x14ac:dyDescent="0.3">
      <c r="A11534" s="5" t="s">
        <v>608</v>
      </c>
      <c r="B11534" s="4">
        <v>155</v>
      </c>
      <c r="C11534" s="4">
        <v>155</v>
      </c>
      <c r="D11534" s="4">
        <v>695</v>
      </c>
      <c r="E11534" s="4" t="s">
        <v>861</v>
      </c>
      <c r="F11534" s="4" t="s">
        <v>922</v>
      </c>
      <c r="G11534" s="4" t="s">
        <v>1493</v>
      </c>
      <c r="H11534" s="52">
        <v>1.5</v>
      </c>
      <c r="I11534" s="4">
        <v>0.3</v>
      </c>
      <c r="J11534" s="4" t="s">
        <v>1105</v>
      </c>
      <c r="K11534" s="4" t="s">
        <v>881</v>
      </c>
      <c r="L11534" s="4">
        <v>3</v>
      </c>
      <c r="M11534" s="4" t="s">
        <v>1100</v>
      </c>
      <c r="N11534" s="4"/>
    </row>
    <row r="11535" spans="1:14" hidden="1" x14ac:dyDescent="0.3">
      <c r="A11535" s="5" t="s">
        <v>603</v>
      </c>
      <c r="B11535" s="4">
        <v>155</v>
      </c>
      <c r="C11535" s="4">
        <v>155</v>
      </c>
      <c r="D11535" s="4">
        <v>695</v>
      </c>
      <c r="E11535" s="4" t="s">
        <v>861</v>
      </c>
      <c r="F11535" s="4" t="s">
        <v>922</v>
      </c>
      <c r="G11535" s="4" t="s">
        <v>1775</v>
      </c>
      <c r="H11535" s="52">
        <v>3.2596363636363632E-2</v>
      </c>
      <c r="I11535" s="4">
        <v>1.8929890889097873E-2</v>
      </c>
      <c r="J11535" s="4" t="s">
        <v>1773</v>
      </c>
      <c r="K11535" s="4" t="s">
        <v>881</v>
      </c>
      <c r="L11535" s="4">
        <v>3</v>
      </c>
      <c r="M11535" s="4" t="s">
        <v>1770</v>
      </c>
      <c r="N11535" s="4"/>
    </row>
    <row r="11536" spans="1:14" hidden="1" x14ac:dyDescent="0.3">
      <c r="A11536" s="5" t="s">
        <v>608</v>
      </c>
      <c r="B11536" s="4">
        <v>155</v>
      </c>
      <c r="C11536" s="4">
        <v>155</v>
      </c>
      <c r="D11536" s="4">
        <v>695</v>
      </c>
      <c r="E11536" s="4" t="s">
        <v>861</v>
      </c>
      <c r="F11536" s="4" t="s">
        <v>922</v>
      </c>
      <c r="G11536" s="4" t="s">
        <v>1129</v>
      </c>
      <c r="H11536" s="52">
        <v>1.1000000000000001</v>
      </c>
      <c r="I11536" s="4">
        <v>0.5</v>
      </c>
      <c r="J11536" s="4" t="s">
        <v>1494</v>
      </c>
      <c r="K11536" s="4" t="s">
        <v>881</v>
      </c>
      <c r="L11536" s="4">
        <v>3</v>
      </c>
      <c r="M11536" s="4" t="s">
        <v>1100</v>
      </c>
      <c r="N11536" s="4"/>
    </row>
    <row r="11537" spans="1:14" hidden="1" x14ac:dyDescent="0.3">
      <c r="A11537" s="5" t="s">
        <v>603</v>
      </c>
      <c r="B11537" s="4">
        <v>155</v>
      </c>
      <c r="C11537" s="4">
        <v>155</v>
      </c>
      <c r="D11537" s="4">
        <v>695</v>
      </c>
      <c r="E11537" s="4" t="s">
        <v>861</v>
      </c>
      <c r="F11537" s="4" t="s">
        <v>922</v>
      </c>
      <c r="G11537" s="4" t="s">
        <v>1119</v>
      </c>
      <c r="H11537" s="30">
        <v>40</v>
      </c>
      <c r="I11537" s="4">
        <v>10.956073911559539</v>
      </c>
      <c r="J11537" s="4" t="s">
        <v>1316</v>
      </c>
      <c r="K11537" s="4" t="s">
        <v>881</v>
      </c>
      <c r="L11537" s="4">
        <v>3</v>
      </c>
      <c r="M11537" s="4" t="s">
        <v>1770</v>
      </c>
      <c r="N11537" s="4"/>
    </row>
    <row r="11538" spans="1:14" hidden="1" x14ac:dyDescent="0.3">
      <c r="A11538" s="5" t="s">
        <v>608</v>
      </c>
      <c r="B11538" s="4">
        <v>155</v>
      </c>
      <c r="C11538" s="4">
        <v>155</v>
      </c>
      <c r="D11538" s="4">
        <v>695</v>
      </c>
      <c r="E11538" s="4" t="s">
        <v>861</v>
      </c>
      <c r="F11538" s="4" t="s">
        <v>922</v>
      </c>
      <c r="G11538" s="4" t="s">
        <v>1557</v>
      </c>
      <c r="H11538" s="30">
        <v>14.1</v>
      </c>
      <c r="I11538" s="4">
        <v>2.8</v>
      </c>
      <c r="J11538" s="4" t="s">
        <v>1316</v>
      </c>
      <c r="K11538" s="4" t="s">
        <v>881</v>
      </c>
      <c r="L11538" s="4">
        <v>3</v>
      </c>
      <c r="M11538" s="4" t="s">
        <v>1100</v>
      </c>
      <c r="N11538" s="4"/>
    </row>
    <row r="11539" spans="1:14" hidden="1" x14ac:dyDescent="0.3">
      <c r="A11539" s="5" t="s">
        <v>608</v>
      </c>
      <c r="B11539" s="4">
        <v>155</v>
      </c>
      <c r="C11539" s="4">
        <v>155</v>
      </c>
      <c r="D11539" s="4">
        <v>695</v>
      </c>
      <c r="E11539" s="4" t="s">
        <v>861</v>
      </c>
      <c r="F11539" s="4" t="s">
        <v>922</v>
      </c>
      <c r="G11539" s="4" t="s">
        <v>1127</v>
      </c>
      <c r="H11539" s="30">
        <v>0.3</v>
      </c>
      <c r="I11539" s="40">
        <v>0</v>
      </c>
      <c r="J11539" s="4" t="s">
        <v>1494</v>
      </c>
      <c r="K11539" s="4" t="s">
        <v>881</v>
      </c>
      <c r="L11539" s="4">
        <v>3</v>
      </c>
      <c r="M11539" s="4" t="s">
        <v>1100</v>
      </c>
      <c r="N11539" s="4"/>
    </row>
    <row r="11540" spans="1:14" hidden="1" x14ac:dyDescent="0.3">
      <c r="A11540" s="5" t="s">
        <v>603</v>
      </c>
      <c r="B11540" s="4">
        <v>155</v>
      </c>
      <c r="C11540" s="4">
        <v>155</v>
      </c>
      <c r="D11540" s="4">
        <v>695</v>
      </c>
      <c r="E11540" s="4" t="s">
        <v>861</v>
      </c>
      <c r="F11540" s="4" t="s">
        <v>922</v>
      </c>
      <c r="G11540" s="4" t="s">
        <v>1131</v>
      </c>
      <c r="H11540" s="30">
        <v>15</v>
      </c>
      <c r="I11540" s="4">
        <v>2.8071337695236398</v>
      </c>
      <c r="J11540" s="4" t="s">
        <v>1316</v>
      </c>
      <c r="K11540" s="4" t="s">
        <v>881</v>
      </c>
      <c r="L11540" s="4">
        <v>3</v>
      </c>
      <c r="M11540" s="4" t="s">
        <v>1770</v>
      </c>
      <c r="N11540" s="4"/>
    </row>
    <row r="11541" spans="1:14" hidden="1" x14ac:dyDescent="0.3">
      <c r="A11541" s="5" t="s">
        <v>608</v>
      </c>
      <c r="B11541" s="4">
        <v>155</v>
      </c>
      <c r="C11541" s="4">
        <v>155</v>
      </c>
      <c r="D11541" s="4">
        <v>695</v>
      </c>
      <c r="E11541" s="4" t="s">
        <v>861</v>
      </c>
      <c r="F11541" s="4" t="s">
        <v>922</v>
      </c>
      <c r="G11541" s="4" t="s">
        <v>1124</v>
      </c>
      <c r="H11541" s="30">
        <v>1.6</v>
      </c>
      <c r="I11541" s="4">
        <v>0.2</v>
      </c>
      <c r="J11541" s="4" t="s">
        <v>1494</v>
      </c>
      <c r="K11541" s="4" t="s">
        <v>881</v>
      </c>
      <c r="L11541" s="4">
        <v>3</v>
      </c>
      <c r="M11541" s="4" t="s">
        <v>1100</v>
      </c>
      <c r="N11541" s="4"/>
    </row>
    <row r="11542" spans="1:14" hidden="1" x14ac:dyDescent="0.3">
      <c r="A11542" s="5" t="s">
        <v>608</v>
      </c>
      <c r="B11542" s="4">
        <v>155</v>
      </c>
      <c r="C11542" s="4">
        <v>155</v>
      </c>
      <c r="D11542" s="4">
        <v>695</v>
      </c>
      <c r="E11542" s="4" t="s">
        <v>861</v>
      </c>
      <c r="F11542" s="4" t="s">
        <v>922</v>
      </c>
      <c r="G11542" s="4" t="s">
        <v>1661</v>
      </c>
      <c r="H11542" s="30">
        <v>1.5</v>
      </c>
      <c r="I11542" s="4"/>
      <c r="J11542" s="4"/>
      <c r="K11542" s="4"/>
      <c r="L11542" s="4">
        <v>3</v>
      </c>
      <c r="M11542" s="4" t="s">
        <v>1100</v>
      </c>
      <c r="N11542" s="4"/>
    </row>
    <row r="11543" spans="1:14" hidden="1" x14ac:dyDescent="0.3">
      <c r="A11543" s="5" t="s">
        <v>608</v>
      </c>
      <c r="B11543" s="4">
        <v>155</v>
      </c>
      <c r="C11543" s="4">
        <v>155</v>
      </c>
      <c r="D11543" s="4">
        <v>695</v>
      </c>
      <c r="E11543" s="4" t="s">
        <v>861</v>
      </c>
      <c r="F11543" s="4" t="s">
        <v>922</v>
      </c>
      <c r="G11543" s="4" t="s">
        <v>1662</v>
      </c>
      <c r="H11543" s="30">
        <v>8.3000000000000007</v>
      </c>
      <c r="I11543" s="40">
        <v>3</v>
      </c>
      <c r="J11543" s="4" t="s">
        <v>1574</v>
      </c>
      <c r="K11543" s="4" t="s">
        <v>881</v>
      </c>
      <c r="L11543" s="4">
        <v>3</v>
      </c>
      <c r="M11543" s="4" t="s">
        <v>1101</v>
      </c>
      <c r="N11543" s="4"/>
    </row>
    <row r="11544" spans="1:14" hidden="1" x14ac:dyDescent="0.3">
      <c r="A11544" s="5" t="s">
        <v>608</v>
      </c>
      <c r="B11544" s="4">
        <v>155</v>
      </c>
      <c r="C11544" s="4">
        <v>155</v>
      </c>
      <c r="D11544" s="4">
        <v>696</v>
      </c>
      <c r="E11544" s="4" t="s">
        <v>861</v>
      </c>
      <c r="F11544" s="4" t="s">
        <v>922</v>
      </c>
      <c r="G11544" s="4" t="s">
        <v>853</v>
      </c>
      <c r="H11544" s="30">
        <v>0.6</v>
      </c>
      <c r="I11544" s="4">
        <v>0.1</v>
      </c>
      <c r="J11544" s="4" t="s">
        <v>1316</v>
      </c>
      <c r="K11544" s="4" t="s">
        <v>881</v>
      </c>
      <c r="L11544" s="4">
        <v>3</v>
      </c>
      <c r="M11544" s="4" t="s">
        <v>1100</v>
      </c>
      <c r="N11544" s="4"/>
    </row>
    <row r="11545" spans="1:14" hidden="1" x14ac:dyDescent="0.3">
      <c r="A11545" s="5" t="s">
        <v>608</v>
      </c>
      <c r="B11545" s="4">
        <v>155</v>
      </c>
      <c r="C11545" s="4">
        <v>155</v>
      </c>
      <c r="D11545" s="4">
        <v>696</v>
      </c>
      <c r="E11545" s="4" t="s">
        <v>861</v>
      </c>
      <c r="F11545" s="12" t="s">
        <v>922</v>
      </c>
      <c r="G11545" s="4" t="s">
        <v>1759</v>
      </c>
      <c r="H11545" s="30">
        <v>1.8</v>
      </c>
      <c r="I11545" s="4">
        <v>0.2</v>
      </c>
      <c r="J11545" s="4" t="s">
        <v>1494</v>
      </c>
      <c r="K11545" s="4" t="s">
        <v>881</v>
      </c>
      <c r="L11545" s="4">
        <v>3</v>
      </c>
      <c r="M11545" s="4" t="s">
        <v>1100</v>
      </c>
      <c r="N11545" s="4"/>
    </row>
    <row r="11546" spans="1:14" hidden="1" x14ac:dyDescent="0.3">
      <c r="A11546" s="5" t="s">
        <v>603</v>
      </c>
      <c r="B11546" s="4">
        <v>155</v>
      </c>
      <c r="C11546" s="4">
        <v>155</v>
      </c>
      <c r="D11546" s="4">
        <v>696</v>
      </c>
      <c r="E11546" s="4" t="s">
        <v>861</v>
      </c>
      <c r="F11546" s="4" t="s">
        <v>922</v>
      </c>
      <c r="G11546" s="4" t="s">
        <v>1491</v>
      </c>
      <c r="H11546" s="30">
        <v>1.2289782857142857</v>
      </c>
      <c r="I11546" s="4">
        <v>0.25365215447992207</v>
      </c>
      <c r="J11546" s="4" t="s">
        <v>1773</v>
      </c>
      <c r="K11546" s="4" t="s">
        <v>881</v>
      </c>
      <c r="L11546" s="4">
        <v>3</v>
      </c>
      <c r="M11546" s="4" t="s">
        <v>1770</v>
      </c>
      <c r="N11546" s="4"/>
    </row>
    <row r="11547" spans="1:14" hidden="1" x14ac:dyDescent="0.3">
      <c r="A11547" s="5" t="s">
        <v>603</v>
      </c>
      <c r="B11547" s="4">
        <v>155</v>
      </c>
      <c r="C11547" s="4">
        <v>155</v>
      </c>
      <c r="D11547" s="4">
        <v>696</v>
      </c>
      <c r="E11547" s="4" t="s">
        <v>861</v>
      </c>
      <c r="F11547" s="4" t="s">
        <v>922</v>
      </c>
      <c r="G11547" s="4" t="s">
        <v>2236</v>
      </c>
      <c r="H11547" s="52">
        <v>1.9784777923428446E-4</v>
      </c>
      <c r="I11547" s="4">
        <f>SQRT((I11555/H11635)^2+(H11555/H11635^2*I11635)^2)*24*72/(10^6*0.49)</f>
        <v>1.0945926491286E-5</v>
      </c>
      <c r="J11547" s="4" t="s">
        <v>1773</v>
      </c>
      <c r="K11547" s="4" t="s">
        <v>881</v>
      </c>
      <c r="L11547" s="4">
        <v>3</v>
      </c>
      <c r="M11547" s="4" t="s">
        <v>1770</v>
      </c>
      <c r="N11547" s="4"/>
    </row>
    <row r="11548" spans="1:14" hidden="1" x14ac:dyDescent="0.3">
      <c r="A11548" s="5" t="s">
        <v>608</v>
      </c>
      <c r="B11548" s="4">
        <v>155</v>
      </c>
      <c r="C11548" s="4">
        <v>155</v>
      </c>
      <c r="D11548" s="4">
        <v>696</v>
      </c>
      <c r="E11548" s="4" t="s">
        <v>861</v>
      </c>
      <c r="F11548" s="4" t="s">
        <v>922</v>
      </c>
      <c r="G11548" s="4" t="s">
        <v>1573</v>
      </c>
      <c r="H11548" s="52">
        <v>273.7</v>
      </c>
      <c r="I11548" s="4">
        <v>57.5</v>
      </c>
      <c r="J11548" s="4" t="s">
        <v>1574</v>
      </c>
      <c r="K11548" s="4" t="s">
        <v>881</v>
      </c>
      <c r="L11548" s="4">
        <v>3</v>
      </c>
      <c r="M11548" s="4" t="s">
        <v>1101</v>
      </c>
      <c r="N11548" s="4"/>
    </row>
    <row r="11549" spans="1:14" hidden="1" x14ac:dyDescent="0.3">
      <c r="A11549" s="5" t="s">
        <v>608</v>
      </c>
      <c r="B11549" s="4">
        <v>155</v>
      </c>
      <c r="C11549" s="4">
        <v>155</v>
      </c>
      <c r="D11549" s="4">
        <v>696</v>
      </c>
      <c r="E11549" s="4" t="s">
        <v>861</v>
      </c>
      <c r="F11549" s="4" t="s">
        <v>922</v>
      </c>
      <c r="G11549" s="4" t="s">
        <v>1580</v>
      </c>
      <c r="H11549" s="52">
        <v>367.2</v>
      </c>
      <c r="I11549" s="4">
        <v>55.5</v>
      </c>
      <c r="J11549" s="4" t="s">
        <v>1660</v>
      </c>
      <c r="K11549" s="4" t="s">
        <v>881</v>
      </c>
      <c r="L11549" s="4">
        <v>3</v>
      </c>
      <c r="M11549" s="4" t="s">
        <v>1101</v>
      </c>
      <c r="N11549" s="4"/>
    </row>
    <row r="11550" spans="1:14" hidden="1" x14ac:dyDescent="0.3">
      <c r="A11550" s="5" t="s">
        <v>608</v>
      </c>
      <c r="B11550" s="4">
        <v>155</v>
      </c>
      <c r="C11550" s="4">
        <v>155</v>
      </c>
      <c r="D11550" s="4">
        <v>696</v>
      </c>
      <c r="E11550" s="4" t="s">
        <v>861</v>
      </c>
      <c r="F11550" s="4" t="s">
        <v>922</v>
      </c>
      <c r="G11550" s="4" t="s">
        <v>1493</v>
      </c>
      <c r="H11550" s="52">
        <v>0.7</v>
      </c>
      <c r="I11550" s="40">
        <v>0.1</v>
      </c>
      <c r="J11550" s="4" t="s">
        <v>1105</v>
      </c>
      <c r="K11550" s="4" t="s">
        <v>881</v>
      </c>
      <c r="L11550" s="4">
        <v>3</v>
      </c>
      <c r="M11550" s="4" t="s">
        <v>1100</v>
      </c>
      <c r="N11550" s="4"/>
    </row>
    <row r="11551" spans="1:14" hidden="1" x14ac:dyDescent="0.3">
      <c r="A11551" s="5" t="s">
        <v>603</v>
      </c>
      <c r="B11551" s="4">
        <v>155</v>
      </c>
      <c r="C11551" s="4">
        <v>155</v>
      </c>
      <c r="D11551" s="4">
        <v>696</v>
      </c>
      <c r="E11551" s="4" t="s">
        <v>861</v>
      </c>
      <c r="F11551" s="4" t="s">
        <v>922</v>
      </c>
      <c r="G11551" s="4" t="s">
        <v>1775</v>
      </c>
      <c r="H11551" s="52">
        <v>2.2464000000000001E-2</v>
      </c>
      <c r="I11551" s="4">
        <v>9.6273019771896638E-3</v>
      </c>
      <c r="J11551" s="4" t="s">
        <v>1773</v>
      </c>
      <c r="K11551" s="4" t="s">
        <v>881</v>
      </c>
      <c r="L11551" s="4">
        <v>3</v>
      </c>
      <c r="M11551" s="4" t="s">
        <v>1770</v>
      </c>
      <c r="N11551" s="4"/>
    </row>
    <row r="11552" spans="1:14" hidden="1" x14ac:dyDescent="0.3">
      <c r="A11552" s="5" t="s">
        <v>608</v>
      </c>
      <c r="B11552" s="4">
        <v>155</v>
      </c>
      <c r="C11552" s="4">
        <v>155</v>
      </c>
      <c r="D11552" s="4">
        <v>696</v>
      </c>
      <c r="E11552" s="4" t="s">
        <v>861</v>
      </c>
      <c r="F11552" s="4" t="s">
        <v>922</v>
      </c>
      <c r="G11552" s="4" t="s">
        <v>1129</v>
      </c>
      <c r="H11552" s="52">
        <v>0.5</v>
      </c>
      <c r="I11552" s="40">
        <v>0.2</v>
      </c>
      <c r="J11552" s="4" t="s">
        <v>1494</v>
      </c>
      <c r="K11552" s="4" t="s">
        <v>881</v>
      </c>
      <c r="L11552" s="4">
        <v>3</v>
      </c>
      <c r="M11552" s="4" t="s">
        <v>1100</v>
      </c>
      <c r="N11552" s="4"/>
    </row>
    <row r="11553" spans="1:14" hidden="1" x14ac:dyDescent="0.3">
      <c r="A11553" s="5" t="s">
        <v>603</v>
      </c>
      <c r="B11553" s="4">
        <v>155</v>
      </c>
      <c r="C11553" s="4">
        <v>155</v>
      </c>
      <c r="D11553" s="4">
        <v>696</v>
      </c>
      <c r="E11553" s="4" t="s">
        <v>861</v>
      </c>
      <c r="F11553" s="4" t="s">
        <v>922</v>
      </c>
      <c r="G11553" s="4" t="s">
        <v>1119</v>
      </c>
      <c r="H11553" s="30">
        <v>36.571428571428569</v>
      </c>
      <c r="I11553" s="4">
        <v>7.7636901963170732</v>
      </c>
      <c r="J11553" s="4" t="s">
        <v>1316</v>
      </c>
      <c r="K11553" s="4" t="s">
        <v>881</v>
      </c>
      <c r="L11553" s="4">
        <v>3</v>
      </c>
      <c r="M11553" s="4" t="s">
        <v>1770</v>
      </c>
      <c r="N11553" s="4"/>
    </row>
    <row r="11554" spans="1:14" hidden="1" x14ac:dyDescent="0.3">
      <c r="A11554" s="5" t="s">
        <v>608</v>
      </c>
      <c r="B11554" s="4">
        <v>155</v>
      </c>
      <c r="C11554" s="4">
        <v>155</v>
      </c>
      <c r="D11554" s="4">
        <v>696</v>
      </c>
      <c r="E11554" s="4" t="s">
        <v>861</v>
      </c>
      <c r="F11554" s="4" t="s">
        <v>922</v>
      </c>
      <c r="G11554" s="4" t="s">
        <v>1557</v>
      </c>
      <c r="H11554" s="30">
        <v>5.8</v>
      </c>
      <c r="I11554" s="40">
        <v>1</v>
      </c>
      <c r="J11554" s="4" t="s">
        <v>1316</v>
      </c>
      <c r="K11554" s="4" t="s">
        <v>881</v>
      </c>
      <c r="L11554" s="4">
        <v>3</v>
      </c>
      <c r="M11554" s="4" t="s">
        <v>1100</v>
      </c>
      <c r="N11554" s="4"/>
    </row>
    <row r="11555" spans="1:14" hidden="1" x14ac:dyDescent="0.3">
      <c r="A11555" s="5" t="s">
        <v>608</v>
      </c>
      <c r="B11555" s="4">
        <v>155</v>
      </c>
      <c r="C11555" s="4">
        <v>155</v>
      </c>
      <c r="D11555" s="4">
        <v>696</v>
      </c>
      <c r="E11555" s="4" t="s">
        <v>861</v>
      </c>
      <c r="F11555" s="4" t="s">
        <v>922</v>
      </c>
      <c r="G11555" s="4" t="s">
        <v>1127</v>
      </c>
      <c r="H11555" s="30">
        <v>0.1</v>
      </c>
      <c r="I11555" s="40">
        <v>0</v>
      </c>
      <c r="J11555" s="4" t="s">
        <v>1494</v>
      </c>
      <c r="K11555" s="4" t="s">
        <v>881</v>
      </c>
      <c r="L11555" s="4">
        <v>3</v>
      </c>
      <c r="M11555" s="4" t="s">
        <v>1100</v>
      </c>
      <c r="N11555" s="4"/>
    </row>
    <row r="11556" spans="1:14" hidden="1" x14ac:dyDescent="0.3">
      <c r="A11556" s="5" t="s">
        <v>603</v>
      </c>
      <c r="B11556" s="4">
        <v>155</v>
      </c>
      <c r="C11556" s="4">
        <v>155</v>
      </c>
      <c r="D11556" s="4">
        <v>696</v>
      </c>
      <c r="E11556" s="4" t="s">
        <v>861</v>
      </c>
      <c r="F11556" s="4" t="s">
        <v>922</v>
      </c>
      <c r="G11556" s="4" t="s">
        <v>1131</v>
      </c>
      <c r="H11556" s="30">
        <v>6.3999999999999995</v>
      </c>
      <c r="I11556" s="4">
        <v>1.004987562112089</v>
      </c>
      <c r="J11556" s="4" t="s">
        <v>1316</v>
      </c>
      <c r="K11556" s="4" t="s">
        <v>881</v>
      </c>
      <c r="L11556" s="4">
        <v>3</v>
      </c>
      <c r="M11556" s="4" t="s">
        <v>1770</v>
      </c>
      <c r="N11556" s="4"/>
    </row>
    <row r="11557" spans="1:14" hidden="1" x14ac:dyDescent="0.3">
      <c r="A11557" s="5" t="s">
        <v>608</v>
      </c>
      <c r="B11557" s="4">
        <v>155</v>
      </c>
      <c r="C11557" s="4">
        <v>155</v>
      </c>
      <c r="D11557" s="4">
        <v>696</v>
      </c>
      <c r="E11557" s="4" t="s">
        <v>861</v>
      </c>
      <c r="F11557" s="4" t="s">
        <v>922</v>
      </c>
      <c r="G11557" s="4" t="s">
        <v>1124</v>
      </c>
      <c r="H11557" s="30">
        <v>0.8</v>
      </c>
      <c r="I11557" s="40">
        <v>0</v>
      </c>
      <c r="J11557" s="4" t="s">
        <v>1494</v>
      </c>
      <c r="K11557" s="4" t="s">
        <v>881</v>
      </c>
      <c r="L11557" s="4">
        <v>3</v>
      </c>
      <c r="M11557" s="4" t="s">
        <v>1100</v>
      </c>
      <c r="N11557" s="4"/>
    </row>
    <row r="11558" spans="1:14" hidden="1" x14ac:dyDescent="0.3">
      <c r="A11558" s="5" t="s">
        <v>608</v>
      </c>
      <c r="B11558" s="4">
        <v>155</v>
      </c>
      <c r="C11558" s="4">
        <v>155</v>
      </c>
      <c r="D11558" s="4">
        <v>696</v>
      </c>
      <c r="E11558" s="4" t="s">
        <v>861</v>
      </c>
      <c r="F11558" s="4" t="s">
        <v>922</v>
      </c>
      <c r="G11558" s="4" t="s">
        <v>1661</v>
      </c>
      <c r="H11558" s="30">
        <v>1.5</v>
      </c>
      <c r="I11558" s="4"/>
      <c r="J11558" s="4"/>
      <c r="K11558" s="4"/>
      <c r="L11558" s="4">
        <v>3</v>
      </c>
      <c r="M11558" s="4" t="s">
        <v>1100</v>
      </c>
      <c r="N11558" s="4"/>
    </row>
    <row r="11559" spans="1:14" hidden="1" x14ac:dyDescent="0.3">
      <c r="A11559" s="5" t="s">
        <v>608</v>
      </c>
      <c r="B11559" s="4">
        <v>155</v>
      </c>
      <c r="C11559" s="4">
        <v>155</v>
      </c>
      <c r="D11559" s="4">
        <v>696</v>
      </c>
      <c r="E11559" s="4" t="s">
        <v>861</v>
      </c>
      <c r="F11559" s="4" t="s">
        <v>922</v>
      </c>
      <c r="G11559" s="4" t="s">
        <v>1662</v>
      </c>
      <c r="H11559" s="30">
        <v>2.6</v>
      </c>
      <c r="I11559" s="4">
        <v>0.4</v>
      </c>
      <c r="J11559" s="4" t="s">
        <v>1574</v>
      </c>
      <c r="K11559" s="4" t="s">
        <v>881</v>
      </c>
      <c r="L11559" s="4">
        <v>3</v>
      </c>
      <c r="M11559" s="4" t="s">
        <v>1101</v>
      </c>
      <c r="N11559" s="4"/>
    </row>
    <row r="11560" spans="1:14" hidden="1" x14ac:dyDescent="0.3">
      <c r="A11560" s="5" t="s">
        <v>608</v>
      </c>
      <c r="B11560" s="4">
        <v>155</v>
      </c>
      <c r="C11560" s="4">
        <v>155</v>
      </c>
      <c r="D11560" s="4">
        <v>697</v>
      </c>
      <c r="E11560" s="4" t="s">
        <v>861</v>
      </c>
      <c r="F11560" s="4" t="s">
        <v>922</v>
      </c>
      <c r="G11560" s="4" t="s">
        <v>853</v>
      </c>
      <c r="H11560" s="30">
        <v>2.6</v>
      </c>
      <c r="I11560" s="4">
        <v>1.3</v>
      </c>
      <c r="J11560" s="4" t="s">
        <v>1316</v>
      </c>
      <c r="K11560" s="4" t="s">
        <v>881</v>
      </c>
      <c r="L11560" s="4">
        <v>3</v>
      </c>
      <c r="M11560" s="4" t="s">
        <v>1100</v>
      </c>
      <c r="N11560" s="4"/>
    </row>
    <row r="11561" spans="1:14" hidden="1" x14ac:dyDescent="0.3">
      <c r="A11561" s="5" t="s">
        <v>608</v>
      </c>
      <c r="B11561" s="4">
        <v>155</v>
      </c>
      <c r="C11561" s="4">
        <v>155</v>
      </c>
      <c r="D11561" s="4">
        <v>697</v>
      </c>
      <c r="E11561" s="4" t="s">
        <v>861</v>
      </c>
      <c r="F11561" s="12" t="s">
        <v>922</v>
      </c>
      <c r="G11561" s="4" t="s">
        <v>1759</v>
      </c>
      <c r="H11561" s="30">
        <v>1.5</v>
      </c>
      <c r="I11561" s="4">
        <v>0.1</v>
      </c>
      <c r="J11561" s="4" t="s">
        <v>1494</v>
      </c>
      <c r="K11561" s="4" t="s">
        <v>881</v>
      </c>
      <c r="L11561" s="4">
        <v>3</v>
      </c>
      <c r="M11561" s="4" t="s">
        <v>1100</v>
      </c>
      <c r="N11561" s="4"/>
    </row>
    <row r="11562" spans="1:14" hidden="1" x14ac:dyDescent="0.3">
      <c r="A11562" s="5" t="s">
        <v>603</v>
      </c>
      <c r="B11562" s="4">
        <v>155</v>
      </c>
      <c r="C11562" s="4">
        <v>155</v>
      </c>
      <c r="D11562" s="4">
        <v>697</v>
      </c>
      <c r="E11562" s="4" t="s">
        <v>861</v>
      </c>
      <c r="F11562" s="4" t="s">
        <v>922</v>
      </c>
      <c r="G11562" s="4" t="s">
        <v>1491</v>
      </c>
      <c r="H11562" s="30">
        <v>0.162885306122449</v>
      </c>
      <c r="I11562" s="4">
        <v>2.5272064850700122E-2</v>
      </c>
      <c r="J11562" s="4" t="s">
        <v>1773</v>
      </c>
      <c r="K11562" s="4" t="s">
        <v>881</v>
      </c>
      <c r="L11562" s="4">
        <v>3</v>
      </c>
      <c r="M11562" s="4" t="s">
        <v>1770</v>
      </c>
      <c r="N11562" s="4"/>
    </row>
    <row r="11563" spans="1:14" hidden="1" x14ac:dyDescent="0.3">
      <c r="A11563" s="5" t="s">
        <v>603</v>
      </c>
      <c r="B11563" s="4">
        <v>155</v>
      </c>
      <c r="C11563" s="4">
        <v>155</v>
      </c>
      <c r="D11563" s="4">
        <v>697</v>
      </c>
      <c r="E11563" s="4" t="s">
        <v>861</v>
      </c>
      <c r="F11563" s="4" t="s">
        <v>922</v>
      </c>
      <c r="G11563" s="4" t="s">
        <v>2236</v>
      </c>
      <c r="H11563" s="52">
        <v>6.7446442730499689E-4</v>
      </c>
      <c r="I11563" s="4">
        <f>SQRT((I11571/H11651)^2+(H11571/H11651^2*I11651)^2)*24*72/(10^6*0.49)</f>
        <v>3.6647324554967404E-5</v>
      </c>
      <c r="J11563" s="4" t="s">
        <v>1773</v>
      </c>
      <c r="K11563" s="4" t="s">
        <v>881</v>
      </c>
      <c r="L11563" s="4">
        <v>3</v>
      </c>
      <c r="M11563" s="4" t="s">
        <v>1770</v>
      </c>
      <c r="N11563" s="4"/>
    </row>
    <row r="11564" spans="1:14" hidden="1" x14ac:dyDescent="0.3">
      <c r="A11564" s="5" t="s">
        <v>608</v>
      </c>
      <c r="B11564" s="4">
        <v>155</v>
      </c>
      <c r="C11564" s="4">
        <v>155</v>
      </c>
      <c r="D11564" s="4">
        <v>697</v>
      </c>
      <c r="E11564" s="4" t="s">
        <v>861</v>
      </c>
      <c r="F11564" s="4" t="s">
        <v>922</v>
      </c>
      <c r="G11564" s="4" t="s">
        <v>1573</v>
      </c>
      <c r="H11564" s="52">
        <v>51.2</v>
      </c>
      <c r="I11564" s="4">
        <v>8.1999999999999993</v>
      </c>
      <c r="J11564" s="4" t="s">
        <v>1574</v>
      </c>
      <c r="K11564" s="4" t="s">
        <v>881</v>
      </c>
      <c r="L11564" s="4">
        <v>3</v>
      </c>
      <c r="M11564" s="4" t="s">
        <v>1101</v>
      </c>
      <c r="N11564" s="4"/>
    </row>
    <row r="11565" spans="1:14" hidden="1" x14ac:dyDescent="0.3">
      <c r="A11565" s="5" t="s">
        <v>608</v>
      </c>
      <c r="B11565" s="4">
        <v>155</v>
      </c>
      <c r="C11565" s="4">
        <v>155</v>
      </c>
      <c r="D11565" s="4">
        <v>697</v>
      </c>
      <c r="E11565" s="4" t="s">
        <v>861</v>
      </c>
      <c r="F11565" s="4" t="s">
        <v>922</v>
      </c>
      <c r="G11565" s="4" t="s">
        <v>1580</v>
      </c>
      <c r="H11565" s="52">
        <v>506.4</v>
      </c>
      <c r="I11565" s="4">
        <v>64.599999999999994</v>
      </c>
      <c r="J11565" s="4" t="s">
        <v>1660</v>
      </c>
      <c r="K11565" s="4" t="s">
        <v>881</v>
      </c>
      <c r="L11565" s="4">
        <v>3</v>
      </c>
      <c r="M11565" s="4" t="s">
        <v>1101</v>
      </c>
      <c r="N11565" s="4"/>
    </row>
    <row r="11566" spans="1:14" hidden="1" x14ac:dyDescent="0.3">
      <c r="A11566" s="5" t="s">
        <v>608</v>
      </c>
      <c r="B11566" s="4">
        <v>155</v>
      </c>
      <c r="C11566" s="4">
        <v>155</v>
      </c>
      <c r="D11566" s="4">
        <v>697</v>
      </c>
      <c r="E11566" s="4" t="s">
        <v>861</v>
      </c>
      <c r="F11566" s="4" t="s">
        <v>922</v>
      </c>
      <c r="G11566" s="4" t="s">
        <v>1493</v>
      </c>
      <c r="H11566" s="52">
        <v>1.8</v>
      </c>
      <c r="I11566" s="4">
        <v>0.6</v>
      </c>
      <c r="J11566" s="4" t="s">
        <v>1105</v>
      </c>
      <c r="K11566" s="4" t="s">
        <v>881</v>
      </c>
      <c r="L11566" s="4">
        <v>3</v>
      </c>
      <c r="M11566" s="4" t="s">
        <v>1100</v>
      </c>
      <c r="N11566" s="4"/>
    </row>
    <row r="11567" spans="1:14" hidden="1" x14ac:dyDescent="0.3">
      <c r="A11567" s="5" t="s">
        <v>603</v>
      </c>
      <c r="B11567" s="4">
        <v>155</v>
      </c>
      <c r="C11567" s="4">
        <v>155</v>
      </c>
      <c r="D11567" s="4">
        <v>697</v>
      </c>
      <c r="E11567" s="4" t="s">
        <v>861</v>
      </c>
      <c r="F11567" s="4" t="s">
        <v>922</v>
      </c>
      <c r="G11567" s="4" t="s">
        <v>1775</v>
      </c>
      <c r="H11567" s="52">
        <v>1.2420000000000002E-2</v>
      </c>
      <c r="I11567" s="4">
        <v>7.6135159420598836E-3</v>
      </c>
      <c r="J11567" s="4" t="s">
        <v>1773</v>
      </c>
      <c r="K11567" s="4" t="s">
        <v>881</v>
      </c>
      <c r="L11567" s="4">
        <v>3</v>
      </c>
      <c r="M11567" s="4" t="s">
        <v>1770</v>
      </c>
      <c r="N11567" s="4"/>
    </row>
    <row r="11568" spans="1:14" hidden="1" x14ac:dyDescent="0.3">
      <c r="A11568" s="5" t="s">
        <v>608</v>
      </c>
      <c r="B11568" s="4">
        <v>155</v>
      </c>
      <c r="C11568" s="4">
        <v>155</v>
      </c>
      <c r="D11568" s="4">
        <v>697</v>
      </c>
      <c r="E11568" s="4" t="s">
        <v>861</v>
      </c>
      <c r="F11568" s="4" t="s">
        <v>922</v>
      </c>
      <c r="G11568" s="4" t="s">
        <v>1129</v>
      </c>
      <c r="H11568" s="52">
        <v>2.4</v>
      </c>
      <c r="I11568" s="4">
        <v>1.4</v>
      </c>
      <c r="J11568" s="4" t="s">
        <v>1494</v>
      </c>
      <c r="K11568" s="4" t="s">
        <v>881</v>
      </c>
      <c r="L11568" s="4">
        <v>3</v>
      </c>
      <c r="M11568" s="4" t="s">
        <v>1100</v>
      </c>
      <c r="N11568" s="4"/>
    </row>
    <row r="11569" spans="1:14" hidden="1" x14ac:dyDescent="0.3">
      <c r="A11569" s="5" t="s">
        <v>603</v>
      </c>
      <c r="B11569" s="4">
        <v>155</v>
      </c>
      <c r="C11569" s="4">
        <v>155</v>
      </c>
      <c r="D11569" s="4">
        <v>697</v>
      </c>
      <c r="E11569" s="4" t="s">
        <v>861</v>
      </c>
      <c r="F11569" s="4" t="s">
        <v>922</v>
      </c>
      <c r="G11569" s="4" t="s">
        <v>1119</v>
      </c>
      <c r="H11569" s="30">
        <v>40.222222222222221</v>
      </c>
      <c r="I11569" s="4">
        <v>13.803043341486994</v>
      </c>
      <c r="J11569" s="4" t="s">
        <v>1316</v>
      </c>
      <c r="K11569" s="4" t="s">
        <v>881</v>
      </c>
      <c r="L11569" s="4">
        <v>3</v>
      </c>
      <c r="M11569" s="4" t="s">
        <v>1770</v>
      </c>
      <c r="N11569" s="4"/>
    </row>
    <row r="11570" spans="1:14" hidden="1" x14ac:dyDescent="0.3">
      <c r="A11570" s="5" t="s">
        <v>608</v>
      </c>
      <c r="B11570" s="4">
        <v>155</v>
      </c>
      <c r="C11570" s="4">
        <v>155</v>
      </c>
      <c r="D11570" s="4">
        <v>697</v>
      </c>
      <c r="E11570" s="4" t="s">
        <v>861</v>
      </c>
      <c r="F11570" s="4" t="s">
        <v>922</v>
      </c>
      <c r="G11570" s="4" t="s">
        <v>1557</v>
      </c>
      <c r="H11570" s="30">
        <v>15.5</v>
      </c>
      <c r="I11570" s="4">
        <v>0.7</v>
      </c>
      <c r="J11570" s="4" t="s">
        <v>1316</v>
      </c>
      <c r="K11570" s="4" t="s">
        <v>881</v>
      </c>
      <c r="L11570" s="4">
        <v>3</v>
      </c>
      <c r="M11570" s="4" t="s">
        <v>1100</v>
      </c>
      <c r="N11570" s="4"/>
    </row>
    <row r="11571" spans="1:14" hidden="1" x14ac:dyDescent="0.3">
      <c r="A11571" s="5" t="s">
        <v>608</v>
      </c>
      <c r="B11571" s="4">
        <v>155</v>
      </c>
      <c r="C11571" s="4">
        <v>155</v>
      </c>
      <c r="D11571" s="4">
        <v>697</v>
      </c>
      <c r="E11571" s="4" t="s">
        <v>861</v>
      </c>
      <c r="F11571" s="4" t="s">
        <v>922</v>
      </c>
      <c r="G11571" s="4" t="s">
        <v>1127</v>
      </c>
      <c r="H11571" s="30">
        <v>0.3</v>
      </c>
      <c r="I11571" s="40">
        <v>0</v>
      </c>
      <c r="J11571" s="4" t="s">
        <v>1494</v>
      </c>
      <c r="K11571" s="4" t="s">
        <v>881</v>
      </c>
      <c r="L11571" s="4">
        <v>3</v>
      </c>
      <c r="M11571" s="4" t="s">
        <v>1100</v>
      </c>
      <c r="N11571" s="4"/>
    </row>
    <row r="11572" spans="1:14" hidden="1" x14ac:dyDescent="0.3">
      <c r="A11572" s="5" t="s">
        <v>603</v>
      </c>
      <c r="B11572" s="4">
        <v>155</v>
      </c>
      <c r="C11572" s="4">
        <v>155</v>
      </c>
      <c r="D11572" s="4">
        <v>697</v>
      </c>
      <c r="E11572" s="4" t="s">
        <v>861</v>
      </c>
      <c r="F11572" s="4" t="s">
        <v>922</v>
      </c>
      <c r="G11572" s="4" t="s">
        <v>1131</v>
      </c>
      <c r="H11572" s="30">
        <v>18.100000000000001</v>
      </c>
      <c r="I11572" s="4">
        <v>1.4764823060233401</v>
      </c>
      <c r="J11572" s="4" t="s">
        <v>1316</v>
      </c>
      <c r="K11572" s="4" t="s">
        <v>881</v>
      </c>
      <c r="L11572" s="4">
        <v>3</v>
      </c>
      <c r="M11572" s="4" t="s">
        <v>1770</v>
      </c>
      <c r="N11572" s="4"/>
    </row>
    <row r="11573" spans="1:14" hidden="1" x14ac:dyDescent="0.3">
      <c r="A11573" s="5" t="s">
        <v>608</v>
      </c>
      <c r="B11573" s="4">
        <v>155</v>
      </c>
      <c r="C11573" s="4">
        <v>155</v>
      </c>
      <c r="D11573" s="4">
        <v>697</v>
      </c>
      <c r="E11573" s="4" t="s">
        <v>861</v>
      </c>
      <c r="F11573" s="4" t="s">
        <v>922</v>
      </c>
      <c r="G11573" s="4" t="s">
        <v>1124</v>
      </c>
      <c r="H11573" s="30">
        <v>1.2</v>
      </c>
      <c r="I11573" s="40">
        <v>0</v>
      </c>
      <c r="J11573" s="4" t="s">
        <v>1494</v>
      </c>
      <c r="K11573" s="4" t="s">
        <v>881</v>
      </c>
      <c r="L11573" s="4">
        <v>3</v>
      </c>
      <c r="M11573" s="4" t="s">
        <v>1100</v>
      </c>
      <c r="N11573" s="4"/>
    </row>
    <row r="11574" spans="1:14" hidden="1" x14ac:dyDescent="0.3">
      <c r="A11574" s="5" t="s">
        <v>608</v>
      </c>
      <c r="B11574" s="4">
        <v>155</v>
      </c>
      <c r="C11574" s="4">
        <v>155</v>
      </c>
      <c r="D11574" s="4">
        <v>697</v>
      </c>
      <c r="E11574" s="4" t="s">
        <v>861</v>
      </c>
      <c r="F11574" s="4" t="s">
        <v>922</v>
      </c>
      <c r="G11574" s="4" t="s">
        <v>1661</v>
      </c>
      <c r="H11574" s="30">
        <v>0.5</v>
      </c>
      <c r="I11574" s="4"/>
      <c r="J11574" s="4"/>
      <c r="K11574" s="4"/>
      <c r="L11574" s="4">
        <v>3</v>
      </c>
      <c r="M11574" s="4" t="s">
        <v>1100</v>
      </c>
      <c r="N11574" s="4"/>
    </row>
    <row r="11575" spans="1:14" hidden="1" x14ac:dyDescent="0.3">
      <c r="A11575" s="5" t="s">
        <v>608</v>
      </c>
      <c r="B11575" s="4">
        <v>155</v>
      </c>
      <c r="C11575" s="4">
        <v>155</v>
      </c>
      <c r="D11575" s="4">
        <v>697</v>
      </c>
      <c r="E11575" s="4" t="s">
        <v>861</v>
      </c>
      <c r="F11575" s="4" t="s">
        <v>922</v>
      </c>
      <c r="G11575" s="4" t="s">
        <v>1662</v>
      </c>
      <c r="H11575" s="30">
        <v>6.9</v>
      </c>
      <c r="I11575" s="4">
        <v>1.3</v>
      </c>
      <c r="J11575" s="4" t="s">
        <v>1574</v>
      </c>
      <c r="K11575" s="4" t="s">
        <v>881</v>
      </c>
      <c r="L11575" s="4">
        <v>3</v>
      </c>
      <c r="M11575" s="4" t="s">
        <v>1101</v>
      </c>
      <c r="N11575" s="4"/>
    </row>
    <row r="11576" spans="1:14" hidden="1" x14ac:dyDescent="0.3">
      <c r="A11576" s="5" t="s">
        <v>608</v>
      </c>
      <c r="B11576" s="4">
        <v>155</v>
      </c>
      <c r="C11576" s="4">
        <v>155</v>
      </c>
      <c r="D11576" s="4">
        <v>698</v>
      </c>
      <c r="E11576" s="4" t="s">
        <v>861</v>
      </c>
      <c r="F11576" s="4" t="s">
        <v>922</v>
      </c>
      <c r="G11576" s="4" t="s">
        <v>853</v>
      </c>
      <c r="H11576" s="30">
        <v>0.8</v>
      </c>
      <c r="I11576" s="4">
        <v>0.1</v>
      </c>
      <c r="J11576" s="4" t="s">
        <v>1316</v>
      </c>
      <c r="K11576" s="4" t="s">
        <v>881</v>
      </c>
      <c r="L11576" s="4">
        <v>3</v>
      </c>
      <c r="M11576" s="4" t="s">
        <v>1100</v>
      </c>
      <c r="N11576" s="4"/>
    </row>
    <row r="11577" spans="1:14" hidden="1" x14ac:dyDescent="0.3">
      <c r="A11577" s="5" t="s">
        <v>608</v>
      </c>
      <c r="B11577" s="4">
        <v>155</v>
      </c>
      <c r="C11577" s="4">
        <v>155</v>
      </c>
      <c r="D11577" s="4">
        <v>698</v>
      </c>
      <c r="E11577" s="4" t="s">
        <v>861</v>
      </c>
      <c r="F11577" s="12" t="s">
        <v>922</v>
      </c>
      <c r="G11577" s="4" t="s">
        <v>1759</v>
      </c>
      <c r="H11577" s="30">
        <v>1.2</v>
      </c>
      <c r="I11577" s="40">
        <v>0</v>
      </c>
      <c r="J11577" s="4" t="s">
        <v>1494</v>
      </c>
      <c r="K11577" s="4" t="s">
        <v>881</v>
      </c>
      <c r="L11577" s="4">
        <v>3</v>
      </c>
      <c r="M11577" s="4" t="s">
        <v>1100</v>
      </c>
      <c r="N11577" s="4"/>
    </row>
    <row r="11578" spans="1:14" hidden="1" x14ac:dyDescent="0.3">
      <c r="A11578" s="5" t="s">
        <v>603</v>
      </c>
      <c r="B11578" s="4">
        <v>155</v>
      </c>
      <c r="C11578" s="4">
        <v>155</v>
      </c>
      <c r="D11578" s="4">
        <v>698</v>
      </c>
      <c r="E11578" s="4" t="s">
        <v>861</v>
      </c>
      <c r="F11578" s="4" t="s">
        <v>922</v>
      </c>
      <c r="G11578" s="4" t="s">
        <v>1491</v>
      </c>
      <c r="H11578" s="30">
        <v>0.2199320816326531</v>
      </c>
      <c r="I11578" s="4">
        <v>3.3759486535471658E-2</v>
      </c>
      <c r="J11578" s="4" t="s">
        <v>1773</v>
      </c>
      <c r="K11578" s="4" t="s">
        <v>881</v>
      </c>
      <c r="L11578" s="4">
        <v>3</v>
      </c>
      <c r="M11578" s="4" t="s">
        <v>1770</v>
      </c>
      <c r="N11578" s="4"/>
    </row>
    <row r="11579" spans="1:14" hidden="1" x14ac:dyDescent="0.3">
      <c r="A11579" s="5" t="s">
        <v>603</v>
      </c>
      <c r="B11579" s="4">
        <v>155</v>
      </c>
      <c r="C11579" s="4">
        <v>155</v>
      </c>
      <c r="D11579" s="4">
        <v>698</v>
      </c>
      <c r="E11579" s="4" t="s">
        <v>861</v>
      </c>
      <c r="F11579" s="4" t="s">
        <v>922</v>
      </c>
      <c r="G11579" s="4" t="s">
        <v>2236</v>
      </c>
      <c r="H11579" s="52">
        <v>2.3336510836231692E-4</v>
      </c>
      <c r="I11579" s="4">
        <f>SQRT((I11587/H11667)^2+(H11587/H11667^2*I11667)^2)*24*72/(10^6*0.49)</f>
        <v>1.5931668265548811E-5</v>
      </c>
      <c r="J11579" s="4" t="s">
        <v>1773</v>
      </c>
      <c r="K11579" s="4" t="s">
        <v>881</v>
      </c>
      <c r="L11579" s="4">
        <v>3</v>
      </c>
      <c r="M11579" s="4" t="s">
        <v>1770</v>
      </c>
      <c r="N11579" s="4"/>
    </row>
    <row r="11580" spans="1:14" hidden="1" x14ac:dyDescent="0.3">
      <c r="A11580" s="5" t="s">
        <v>608</v>
      </c>
      <c r="B11580" s="4">
        <v>155</v>
      </c>
      <c r="C11580" s="4">
        <v>155</v>
      </c>
      <c r="D11580" s="4">
        <v>698</v>
      </c>
      <c r="E11580" s="4" t="s">
        <v>861</v>
      </c>
      <c r="F11580" s="4" t="s">
        <v>922</v>
      </c>
      <c r="G11580" s="4" t="s">
        <v>1573</v>
      </c>
      <c r="H11580" s="52">
        <v>26.1</v>
      </c>
      <c r="I11580" s="4">
        <v>1.9</v>
      </c>
      <c r="J11580" s="4" t="s">
        <v>1574</v>
      </c>
      <c r="K11580" s="4" t="s">
        <v>881</v>
      </c>
      <c r="L11580" s="4">
        <v>3</v>
      </c>
      <c r="M11580" s="4" t="s">
        <v>1101</v>
      </c>
      <c r="N11580" s="4"/>
    </row>
    <row r="11581" spans="1:14" hidden="1" x14ac:dyDescent="0.3">
      <c r="A11581" s="5" t="s">
        <v>608</v>
      </c>
      <c r="B11581" s="4">
        <v>155</v>
      </c>
      <c r="C11581" s="4">
        <v>155</v>
      </c>
      <c r="D11581" s="4">
        <v>698</v>
      </c>
      <c r="E11581" s="4" t="s">
        <v>861</v>
      </c>
      <c r="F11581" s="4" t="s">
        <v>922</v>
      </c>
      <c r="G11581" s="4" t="s">
        <v>1580</v>
      </c>
      <c r="H11581" s="52">
        <v>640.1</v>
      </c>
      <c r="I11581" s="4">
        <v>50.5</v>
      </c>
      <c r="J11581" s="4" t="s">
        <v>1660</v>
      </c>
      <c r="K11581" s="4" t="s">
        <v>881</v>
      </c>
      <c r="L11581" s="4">
        <v>3</v>
      </c>
      <c r="M11581" s="4" t="s">
        <v>1101</v>
      </c>
      <c r="N11581" s="4"/>
    </row>
    <row r="11582" spans="1:14" hidden="1" x14ac:dyDescent="0.3">
      <c r="A11582" s="5" t="s">
        <v>608</v>
      </c>
      <c r="B11582" s="4">
        <v>155</v>
      </c>
      <c r="C11582" s="4">
        <v>155</v>
      </c>
      <c r="D11582" s="4">
        <v>698</v>
      </c>
      <c r="E11582" s="4" t="s">
        <v>861</v>
      </c>
      <c r="F11582" s="4" t="s">
        <v>922</v>
      </c>
      <c r="G11582" s="4" t="s">
        <v>1493</v>
      </c>
      <c r="H11582" s="52">
        <v>0.6</v>
      </c>
      <c r="I11582" s="4">
        <v>0.1</v>
      </c>
      <c r="J11582" s="4" t="s">
        <v>1105</v>
      </c>
      <c r="K11582" s="4" t="s">
        <v>881</v>
      </c>
      <c r="L11582" s="4">
        <v>3</v>
      </c>
      <c r="M11582" s="4" t="s">
        <v>1100</v>
      </c>
      <c r="N11582" s="4"/>
    </row>
    <row r="11583" spans="1:14" hidden="1" x14ac:dyDescent="0.3">
      <c r="A11583" s="5" t="s">
        <v>603</v>
      </c>
      <c r="B11583" s="4">
        <v>155</v>
      </c>
      <c r="C11583" s="4">
        <v>155</v>
      </c>
      <c r="D11583" s="4">
        <v>698</v>
      </c>
      <c r="E11583" s="4" t="s">
        <v>861</v>
      </c>
      <c r="F11583" s="4" t="s">
        <v>922</v>
      </c>
      <c r="G11583" s="4" t="s">
        <v>1775</v>
      </c>
      <c r="H11583" s="52">
        <v>6.652799999999999E-2</v>
      </c>
      <c r="I11583" s="4">
        <v>1.9008000000000001E-2</v>
      </c>
      <c r="J11583" s="4" t="s">
        <v>1773</v>
      </c>
      <c r="K11583" s="4" t="s">
        <v>881</v>
      </c>
      <c r="L11583" s="4">
        <v>3</v>
      </c>
      <c r="M11583" s="4" t="s">
        <v>1770</v>
      </c>
      <c r="N11583" s="4"/>
    </row>
    <row r="11584" spans="1:14" hidden="1" x14ac:dyDescent="0.3">
      <c r="A11584" s="5" t="s">
        <v>608</v>
      </c>
      <c r="B11584" s="4">
        <v>155</v>
      </c>
      <c r="C11584" s="4">
        <v>155</v>
      </c>
      <c r="D11584" s="4">
        <v>698</v>
      </c>
      <c r="E11584" s="4" t="s">
        <v>861</v>
      </c>
      <c r="F11584" s="4" t="s">
        <v>922</v>
      </c>
      <c r="G11584" s="4" t="s">
        <v>1129</v>
      </c>
      <c r="H11584" s="52">
        <v>0.5</v>
      </c>
      <c r="I11584" s="40">
        <v>0</v>
      </c>
      <c r="J11584" s="4" t="s">
        <v>1494</v>
      </c>
      <c r="K11584" s="4" t="s">
        <v>881</v>
      </c>
      <c r="L11584" s="4">
        <v>3</v>
      </c>
      <c r="M11584" s="4" t="s">
        <v>1100</v>
      </c>
      <c r="N11584" s="4"/>
    </row>
    <row r="11585" spans="1:14" hidden="1" x14ac:dyDescent="0.3">
      <c r="A11585" s="5" t="s">
        <v>603</v>
      </c>
      <c r="B11585" s="4">
        <v>155</v>
      </c>
      <c r="C11585" s="4">
        <v>155</v>
      </c>
      <c r="D11585" s="4">
        <v>698</v>
      </c>
      <c r="E11585" s="4" t="s">
        <v>861</v>
      </c>
      <c r="F11585" s="4" t="s">
        <v>922</v>
      </c>
      <c r="G11585" s="4" t="s">
        <v>1119</v>
      </c>
      <c r="H11585" s="30">
        <v>39.333333333333329</v>
      </c>
      <c r="I11585" s="4">
        <v>6.7229108921803764</v>
      </c>
      <c r="J11585" s="4" t="s">
        <v>1316</v>
      </c>
      <c r="K11585" s="4" t="s">
        <v>881</v>
      </c>
      <c r="L11585" s="4">
        <v>3</v>
      </c>
      <c r="M11585" s="4" t="s">
        <v>1770</v>
      </c>
      <c r="N11585" s="4"/>
    </row>
    <row r="11586" spans="1:14" hidden="1" x14ac:dyDescent="0.3">
      <c r="A11586" s="5" t="s">
        <v>608</v>
      </c>
      <c r="B11586" s="4">
        <v>155</v>
      </c>
      <c r="C11586" s="4">
        <v>155</v>
      </c>
      <c r="D11586" s="4">
        <v>698</v>
      </c>
      <c r="E11586" s="4" t="s">
        <v>861</v>
      </c>
      <c r="F11586" s="4" t="s">
        <v>922</v>
      </c>
      <c r="G11586" s="4" t="s">
        <v>1557</v>
      </c>
      <c r="H11586" s="30">
        <v>5.0999999999999996</v>
      </c>
      <c r="I11586" s="4">
        <v>0.2</v>
      </c>
      <c r="J11586" s="4" t="s">
        <v>1316</v>
      </c>
      <c r="K11586" s="4" t="s">
        <v>881</v>
      </c>
      <c r="L11586" s="4">
        <v>3</v>
      </c>
      <c r="M11586" s="4" t="s">
        <v>1100</v>
      </c>
      <c r="N11586" s="4"/>
    </row>
    <row r="11587" spans="1:14" hidden="1" x14ac:dyDescent="0.3">
      <c r="A11587" s="5" t="s">
        <v>608</v>
      </c>
      <c r="B11587" s="4">
        <v>155</v>
      </c>
      <c r="C11587" s="4">
        <v>155</v>
      </c>
      <c r="D11587" s="4">
        <v>698</v>
      </c>
      <c r="E11587" s="4" t="s">
        <v>861</v>
      </c>
      <c r="F11587" s="4" t="s">
        <v>922</v>
      </c>
      <c r="G11587" s="4" t="s">
        <v>1127</v>
      </c>
      <c r="H11587" s="30">
        <v>0.1</v>
      </c>
      <c r="I11587" s="40">
        <v>0</v>
      </c>
      <c r="J11587" s="4" t="s">
        <v>1494</v>
      </c>
      <c r="K11587" s="4" t="s">
        <v>881</v>
      </c>
      <c r="L11587" s="4">
        <v>3</v>
      </c>
      <c r="M11587" s="4" t="s">
        <v>1100</v>
      </c>
      <c r="N11587" s="4"/>
    </row>
    <row r="11588" spans="1:14" hidden="1" x14ac:dyDescent="0.3">
      <c r="A11588" s="5" t="s">
        <v>603</v>
      </c>
      <c r="B11588" s="4">
        <v>155</v>
      </c>
      <c r="C11588" s="4">
        <v>155</v>
      </c>
      <c r="D11588" s="4">
        <v>698</v>
      </c>
      <c r="E11588" s="4" t="s">
        <v>861</v>
      </c>
      <c r="F11588" s="4" t="s">
        <v>922</v>
      </c>
      <c r="G11588" s="4" t="s">
        <v>1131</v>
      </c>
      <c r="H11588" s="30">
        <v>5.8999999999999995</v>
      </c>
      <c r="I11588" s="4">
        <v>0.22360679774997899</v>
      </c>
      <c r="J11588" s="4" t="s">
        <v>1316</v>
      </c>
      <c r="K11588" s="4" t="s">
        <v>881</v>
      </c>
      <c r="L11588" s="4">
        <v>3</v>
      </c>
      <c r="M11588" s="4" t="s">
        <v>1770</v>
      </c>
      <c r="N11588" s="4"/>
    </row>
    <row r="11589" spans="1:14" hidden="1" x14ac:dyDescent="0.3">
      <c r="A11589" s="5" t="s">
        <v>608</v>
      </c>
      <c r="B11589" s="4">
        <v>155</v>
      </c>
      <c r="C11589" s="4">
        <v>155</v>
      </c>
      <c r="D11589" s="4">
        <v>698</v>
      </c>
      <c r="E11589" s="4" t="s">
        <v>861</v>
      </c>
      <c r="F11589" s="4" t="s">
        <v>922</v>
      </c>
      <c r="G11589" s="4" t="s">
        <v>1124</v>
      </c>
      <c r="H11589" s="30">
        <v>0.6</v>
      </c>
      <c r="I11589" s="4">
        <v>0.1</v>
      </c>
      <c r="J11589" s="4" t="s">
        <v>1494</v>
      </c>
      <c r="K11589" s="4" t="s">
        <v>881</v>
      </c>
      <c r="L11589" s="4">
        <v>3</v>
      </c>
      <c r="M11589" s="4" t="s">
        <v>1100</v>
      </c>
      <c r="N11589" s="4"/>
    </row>
    <row r="11590" spans="1:14" hidden="1" x14ac:dyDescent="0.3">
      <c r="A11590" s="5" t="s">
        <v>608</v>
      </c>
      <c r="B11590" s="4">
        <v>155</v>
      </c>
      <c r="C11590" s="4">
        <v>155</v>
      </c>
      <c r="D11590" s="4">
        <v>698</v>
      </c>
      <c r="E11590" s="4" t="s">
        <v>861</v>
      </c>
      <c r="F11590" s="4" t="s">
        <v>922</v>
      </c>
      <c r="G11590" s="4" t="s">
        <v>1661</v>
      </c>
      <c r="H11590" s="30">
        <v>1.2</v>
      </c>
      <c r="I11590" s="4"/>
      <c r="J11590" s="4"/>
      <c r="K11590" s="4"/>
      <c r="L11590" s="4">
        <v>3</v>
      </c>
      <c r="M11590" s="4" t="s">
        <v>1100</v>
      </c>
      <c r="N11590" s="4"/>
    </row>
    <row r="11591" spans="1:14" hidden="1" x14ac:dyDescent="0.3">
      <c r="A11591" s="5" t="s">
        <v>608</v>
      </c>
      <c r="B11591" s="4">
        <v>155</v>
      </c>
      <c r="C11591" s="4">
        <v>155</v>
      </c>
      <c r="D11591" s="4">
        <v>698</v>
      </c>
      <c r="E11591" s="4" t="s">
        <v>861</v>
      </c>
      <c r="F11591" s="4" t="s">
        <v>922</v>
      </c>
      <c r="G11591" s="4" t="s">
        <v>1662</v>
      </c>
      <c r="H11591" s="30">
        <v>7.7</v>
      </c>
      <c r="I11591" s="4">
        <v>2.2000000000000002</v>
      </c>
      <c r="J11591" s="4" t="s">
        <v>1574</v>
      </c>
      <c r="K11591" s="4" t="s">
        <v>881</v>
      </c>
      <c r="L11591" s="4">
        <v>3</v>
      </c>
      <c r="M11591" s="4" t="s">
        <v>1101</v>
      </c>
      <c r="N11591" s="4"/>
    </row>
    <row r="11592" spans="1:14" hidden="1" x14ac:dyDescent="0.3">
      <c r="A11592" s="5" t="s">
        <v>608</v>
      </c>
      <c r="B11592" s="4">
        <v>155</v>
      </c>
      <c r="C11592" s="4">
        <v>155</v>
      </c>
      <c r="D11592" s="4">
        <v>699</v>
      </c>
      <c r="E11592" s="4" t="s">
        <v>861</v>
      </c>
      <c r="F11592" s="4" t="s">
        <v>922</v>
      </c>
      <c r="G11592" s="4" t="s">
        <v>853</v>
      </c>
      <c r="H11592" s="30">
        <v>0.6</v>
      </c>
      <c r="I11592" s="4">
        <v>0.1</v>
      </c>
      <c r="J11592" s="4" t="s">
        <v>1316</v>
      </c>
      <c r="K11592" s="4" t="s">
        <v>881</v>
      </c>
      <c r="L11592" s="4">
        <v>3</v>
      </c>
      <c r="M11592" s="4" t="s">
        <v>1100</v>
      </c>
      <c r="N11592" s="4"/>
    </row>
    <row r="11593" spans="1:14" hidden="1" x14ac:dyDescent="0.3">
      <c r="A11593" s="5" t="s">
        <v>608</v>
      </c>
      <c r="B11593" s="4">
        <v>155</v>
      </c>
      <c r="C11593" s="4">
        <v>155</v>
      </c>
      <c r="D11593" s="4">
        <v>699</v>
      </c>
      <c r="E11593" s="4" t="s">
        <v>861</v>
      </c>
      <c r="F11593" s="12" t="s">
        <v>922</v>
      </c>
      <c r="G11593" s="4" t="s">
        <v>1759</v>
      </c>
      <c r="H11593" s="30">
        <v>1.8</v>
      </c>
      <c r="I11593" s="4">
        <v>0.4</v>
      </c>
      <c r="J11593" s="4" t="s">
        <v>1494</v>
      </c>
      <c r="K11593" s="4" t="s">
        <v>881</v>
      </c>
      <c r="L11593" s="4">
        <v>3</v>
      </c>
      <c r="M11593" s="4" t="s">
        <v>1100</v>
      </c>
      <c r="N11593" s="4"/>
    </row>
    <row r="11594" spans="1:14" hidden="1" x14ac:dyDescent="0.3">
      <c r="A11594" s="5" t="s">
        <v>603</v>
      </c>
      <c r="B11594" s="4">
        <v>155</v>
      </c>
      <c r="C11594" s="4">
        <v>155</v>
      </c>
      <c r="D11594" s="4">
        <v>699</v>
      </c>
      <c r="E11594" s="4" t="s">
        <v>861</v>
      </c>
      <c r="F11594" s="4" t="s">
        <v>922</v>
      </c>
      <c r="G11594" s="4" t="s">
        <v>1491</v>
      </c>
      <c r="H11594" s="30">
        <v>1.1882497959183673</v>
      </c>
      <c r="I11594" s="4">
        <v>0.23894226919069281</v>
      </c>
      <c r="J11594" s="4" t="s">
        <v>1773</v>
      </c>
      <c r="K11594" s="4" t="s">
        <v>881</v>
      </c>
      <c r="L11594" s="4">
        <v>3</v>
      </c>
      <c r="M11594" s="4" t="s">
        <v>1770</v>
      </c>
      <c r="N11594" s="4"/>
    </row>
    <row r="11595" spans="1:14" hidden="1" x14ac:dyDescent="0.3">
      <c r="A11595" s="5" t="s">
        <v>603</v>
      </c>
      <c r="B11595" s="4">
        <v>155</v>
      </c>
      <c r="C11595" s="4">
        <v>155</v>
      </c>
      <c r="D11595" s="4">
        <v>699</v>
      </c>
      <c r="E11595" s="4" t="s">
        <v>861</v>
      </c>
      <c r="F11595" s="4" t="s">
        <v>922</v>
      </c>
      <c r="G11595" s="4" t="s">
        <v>2236</v>
      </c>
      <c r="H11595" s="52">
        <v>8.0436058830520181E-4</v>
      </c>
      <c r="I11595" s="4">
        <f>SQRT((I11603/H11683)^2+(H11603/H11683^2*I11683)^2)*24*72/(10^6*0.49)</f>
        <v>5.4843874638487365E-5</v>
      </c>
      <c r="J11595" s="4" t="s">
        <v>1773</v>
      </c>
      <c r="K11595" s="4" t="s">
        <v>881</v>
      </c>
      <c r="L11595" s="4">
        <v>3</v>
      </c>
      <c r="M11595" s="4" t="s">
        <v>1770</v>
      </c>
      <c r="N11595" s="4"/>
    </row>
    <row r="11596" spans="1:14" hidden="1" x14ac:dyDescent="0.3">
      <c r="A11596" s="5" t="s">
        <v>608</v>
      </c>
      <c r="B11596" s="4">
        <v>155</v>
      </c>
      <c r="C11596" s="4">
        <v>155</v>
      </c>
      <c r="D11596" s="4">
        <v>699</v>
      </c>
      <c r="E11596" s="4" t="s">
        <v>861</v>
      </c>
      <c r="F11596" s="4" t="s">
        <v>922</v>
      </c>
      <c r="G11596" s="4" t="s">
        <v>1573</v>
      </c>
      <c r="H11596" s="52">
        <v>160</v>
      </c>
      <c r="I11596" s="4">
        <v>9.3000000000000007</v>
      </c>
      <c r="J11596" s="4" t="s">
        <v>1574</v>
      </c>
      <c r="K11596" s="4" t="s">
        <v>881</v>
      </c>
      <c r="L11596" s="4">
        <v>3</v>
      </c>
      <c r="M11596" s="4" t="s">
        <v>1101</v>
      </c>
      <c r="N11596" s="4"/>
    </row>
    <row r="11597" spans="1:14" hidden="1" x14ac:dyDescent="0.3">
      <c r="A11597" s="5" t="s">
        <v>608</v>
      </c>
      <c r="B11597" s="4">
        <v>155</v>
      </c>
      <c r="C11597" s="4">
        <v>155</v>
      </c>
      <c r="D11597" s="4">
        <v>699</v>
      </c>
      <c r="E11597" s="4" t="s">
        <v>861</v>
      </c>
      <c r="F11597" s="4" t="s">
        <v>922</v>
      </c>
      <c r="G11597" s="4" t="s">
        <v>1580</v>
      </c>
      <c r="H11597" s="52">
        <v>314.10000000000002</v>
      </c>
      <c r="I11597" s="4">
        <v>40.799999999999997</v>
      </c>
      <c r="J11597" s="4" t="s">
        <v>1660</v>
      </c>
      <c r="K11597" s="4" t="s">
        <v>881</v>
      </c>
      <c r="L11597" s="4">
        <v>3</v>
      </c>
      <c r="M11597" s="4" t="s">
        <v>1101</v>
      </c>
      <c r="N11597" s="4"/>
    </row>
    <row r="11598" spans="1:14" hidden="1" x14ac:dyDescent="0.3">
      <c r="A11598" s="5" t="s">
        <v>608</v>
      </c>
      <c r="B11598" s="4">
        <v>155</v>
      </c>
      <c r="C11598" s="4">
        <v>155</v>
      </c>
      <c r="D11598" s="4">
        <v>699</v>
      </c>
      <c r="E11598" s="4" t="s">
        <v>861</v>
      </c>
      <c r="F11598" s="4" t="s">
        <v>922</v>
      </c>
      <c r="G11598" s="4" t="s">
        <v>1493</v>
      </c>
      <c r="H11598" s="52">
        <v>0.7</v>
      </c>
      <c r="I11598" s="4">
        <v>0.2</v>
      </c>
      <c r="J11598" s="4" t="s">
        <v>1105</v>
      </c>
      <c r="K11598" s="4" t="s">
        <v>881</v>
      </c>
      <c r="L11598" s="4">
        <v>3</v>
      </c>
      <c r="M11598" s="4" t="s">
        <v>1100</v>
      </c>
      <c r="N11598" s="4"/>
    </row>
    <row r="11599" spans="1:14" hidden="1" x14ac:dyDescent="0.3">
      <c r="A11599" s="5" t="s">
        <v>603</v>
      </c>
      <c r="B11599" s="4">
        <v>155</v>
      </c>
      <c r="C11599" s="4">
        <v>155</v>
      </c>
      <c r="D11599" s="4">
        <v>699</v>
      </c>
      <c r="E11599" s="4" t="s">
        <v>861</v>
      </c>
      <c r="F11599" s="4" t="s">
        <v>922</v>
      </c>
      <c r="G11599" s="4" t="s">
        <v>1775</v>
      </c>
      <c r="H11599" s="52">
        <v>5.9760000000000021E-2</v>
      </c>
      <c r="I11599" s="4">
        <v>4.3027154216843111E-2</v>
      </c>
      <c r="J11599" s="4" t="s">
        <v>1773</v>
      </c>
      <c r="K11599" s="4" t="s">
        <v>881</v>
      </c>
      <c r="L11599" s="4">
        <v>3</v>
      </c>
      <c r="M11599" s="4" t="s">
        <v>1770</v>
      </c>
      <c r="N11599" s="4"/>
    </row>
    <row r="11600" spans="1:14" hidden="1" x14ac:dyDescent="0.3">
      <c r="A11600" s="5" t="s">
        <v>608</v>
      </c>
      <c r="B11600" s="4">
        <v>155</v>
      </c>
      <c r="C11600" s="4">
        <v>155</v>
      </c>
      <c r="D11600" s="4">
        <v>699</v>
      </c>
      <c r="E11600" s="4" t="s">
        <v>861</v>
      </c>
      <c r="F11600" s="4" t="s">
        <v>922</v>
      </c>
      <c r="G11600" s="4" t="s">
        <v>1129</v>
      </c>
      <c r="H11600" s="52">
        <v>0.6</v>
      </c>
      <c r="I11600" s="4">
        <v>0.3</v>
      </c>
      <c r="J11600" s="4" t="s">
        <v>1494</v>
      </c>
      <c r="K11600" s="4" t="s">
        <v>881</v>
      </c>
      <c r="L11600" s="4">
        <v>3</v>
      </c>
      <c r="M11600" s="4" t="s">
        <v>1100</v>
      </c>
      <c r="N11600" s="4"/>
    </row>
    <row r="11601" spans="1:14" hidden="1" x14ac:dyDescent="0.3">
      <c r="A11601" s="5" t="s">
        <v>603</v>
      </c>
      <c r="B11601" s="4">
        <v>155</v>
      </c>
      <c r="C11601" s="4">
        <v>155</v>
      </c>
      <c r="D11601" s="4">
        <v>699</v>
      </c>
      <c r="E11601" s="4" t="s">
        <v>861</v>
      </c>
      <c r="F11601" s="4" t="s">
        <v>922</v>
      </c>
      <c r="G11601" s="4" t="s">
        <v>1119</v>
      </c>
      <c r="H11601" s="30">
        <v>57.142857142857146</v>
      </c>
      <c r="I11601" s="4">
        <v>19.937261029107635</v>
      </c>
      <c r="J11601" s="4" t="s">
        <v>1316</v>
      </c>
      <c r="K11601" s="4" t="s">
        <v>881</v>
      </c>
      <c r="L11601" s="4">
        <v>3</v>
      </c>
      <c r="M11601" s="4" t="s">
        <v>1770</v>
      </c>
      <c r="N11601" s="4"/>
    </row>
    <row r="11602" spans="1:14" hidden="1" x14ac:dyDescent="0.3">
      <c r="A11602" s="5" t="s">
        <v>608</v>
      </c>
      <c r="B11602" s="4">
        <v>155</v>
      </c>
      <c r="C11602" s="4">
        <v>155</v>
      </c>
      <c r="D11602" s="4">
        <v>699</v>
      </c>
      <c r="E11602" s="4" t="s">
        <v>861</v>
      </c>
      <c r="F11602" s="4" t="s">
        <v>922</v>
      </c>
      <c r="G11602" s="4" t="s">
        <v>1557</v>
      </c>
      <c r="H11602" s="30">
        <v>9.4</v>
      </c>
      <c r="I11602" s="40">
        <v>2</v>
      </c>
      <c r="J11602" s="4" t="s">
        <v>1316</v>
      </c>
      <c r="K11602" s="4" t="s">
        <v>881</v>
      </c>
      <c r="L11602" s="4">
        <v>3</v>
      </c>
      <c r="M11602" s="4" t="s">
        <v>1100</v>
      </c>
      <c r="N11602" s="4"/>
    </row>
    <row r="11603" spans="1:14" hidden="1" x14ac:dyDescent="0.3">
      <c r="A11603" s="5" t="s">
        <v>608</v>
      </c>
      <c r="B11603" s="4">
        <v>155</v>
      </c>
      <c r="C11603" s="4">
        <v>155</v>
      </c>
      <c r="D11603" s="4">
        <v>699</v>
      </c>
      <c r="E11603" s="4" t="s">
        <v>861</v>
      </c>
      <c r="F11603" s="4" t="s">
        <v>922</v>
      </c>
      <c r="G11603" s="4" t="s">
        <v>1127</v>
      </c>
      <c r="H11603" s="30">
        <v>0.3</v>
      </c>
      <c r="I11603" s="40">
        <v>0</v>
      </c>
      <c r="J11603" s="4" t="s">
        <v>1494</v>
      </c>
      <c r="K11603" s="4" t="s">
        <v>881</v>
      </c>
      <c r="L11603" s="4">
        <v>3</v>
      </c>
      <c r="M11603" s="4" t="s">
        <v>1100</v>
      </c>
      <c r="N11603" s="4"/>
    </row>
    <row r="11604" spans="1:14" hidden="1" x14ac:dyDescent="0.3">
      <c r="A11604" s="5" t="s">
        <v>603</v>
      </c>
      <c r="B11604" s="4">
        <v>155</v>
      </c>
      <c r="C11604" s="4">
        <v>155</v>
      </c>
      <c r="D11604" s="4">
        <v>699</v>
      </c>
      <c r="E11604" s="4" t="s">
        <v>861</v>
      </c>
      <c r="F11604" s="4" t="s">
        <v>922</v>
      </c>
      <c r="G11604" s="4" t="s">
        <v>1131</v>
      </c>
      <c r="H11604" s="30">
        <v>10</v>
      </c>
      <c r="I11604" s="4">
        <v>2.0024984394500787</v>
      </c>
      <c r="J11604" s="4" t="s">
        <v>1316</v>
      </c>
      <c r="K11604" s="4" t="s">
        <v>881</v>
      </c>
      <c r="L11604" s="4">
        <v>3</v>
      </c>
      <c r="M11604" s="4" t="s">
        <v>1770</v>
      </c>
      <c r="N11604" s="4"/>
    </row>
    <row r="11605" spans="1:14" hidden="1" x14ac:dyDescent="0.3">
      <c r="A11605" s="5" t="s">
        <v>608</v>
      </c>
      <c r="B11605" s="4">
        <v>155</v>
      </c>
      <c r="C11605" s="4">
        <v>155</v>
      </c>
      <c r="D11605" s="4">
        <v>699</v>
      </c>
      <c r="E11605" s="4" t="s">
        <v>861</v>
      </c>
      <c r="F11605" s="4" t="s">
        <v>922</v>
      </c>
      <c r="G11605" s="4" t="s">
        <v>1124</v>
      </c>
      <c r="H11605" s="30">
        <v>0.5</v>
      </c>
      <c r="I11605" s="4">
        <v>0.1</v>
      </c>
      <c r="J11605" s="4" t="s">
        <v>1494</v>
      </c>
      <c r="K11605" s="4" t="s">
        <v>881</v>
      </c>
      <c r="L11605" s="4">
        <v>3</v>
      </c>
      <c r="M11605" s="4" t="s">
        <v>1100</v>
      </c>
      <c r="N11605" s="4"/>
    </row>
    <row r="11606" spans="1:14" hidden="1" x14ac:dyDescent="0.3">
      <c r="A11606" s="5" t="s">
        <v>608</v>
      </c>
      <c r="B11606" s="4">
        <v>155</v>
      </c>
      <c r="C11606" s="4">
        <v>155</v>
      </c>
      <c r="D11606" s="4">
        <v>699</v>
      </c>
      <c r="E11606" s="4" t="s">
        <v>861</v>
      </c>
      <c r="F11606" s="4" t="s">
        <v>922</v>
      </c>
      <c r="G11606" s="4" t="s">
        <v>1661</v>
      </c>
      <c r="H11606" s="30">
        <v>0.9</v>
      </c>
      <c r="I11606" s="4"/>
      <c r="J11606" s="4"/>
      <c r="K11606" s="4"/>
      <c r="L11606" s="4">
        <v>3</v>
      </c>
      <c r="M11606" s="4" t="s">
        <v>1100</v>
      </c>
      <c r="N11606" s="4"/>
    </row>
    <row r="11607" spans="1:14" hidden="1" x14ac:dyDescent="0.3">
      <c r="A11607" s="5" t="s">
        <v>608</v>
      </c>
      <c r="B11607" s="4">
        <v>155</v>
      </c>
      <c r="C11607" s="4">
        <v>155</v>
      </c>
      <c r="D11607" s="4">
        <v>699</v>
      </c>
      <c r="E11607" s="4" t="s">
        <v>861</v>
      </c>
      <c r="F11607" s="4" t="s">
        <v>922</v>
      </c>
      <c r="G11607" s="4" t="s">
        <v>1662</v>
      </c>
      <c r="H11607" s="30">
        <v>8.3000000000000007</v>
      </c>
      <c r="I11607" s="4">
        <v>4.3</v>
      </c>
      <c r="J11607" s="4" t="s">
        <v>1574</v>
      </c>
      <c r="K11607" s="4" t="s">
        <v>881</v>
      </c>
      <c r="L11607" s="4">
        <v>3</v>
      </c>
      <c r="M11607" s="4" t="s">
        <v>1101</v>
      </c>
      <c r="N11607" s="4"/>
    </row>
    <row r="11608" spans="1:14" hidden="1" x14ac:dyDescent="0.3">
      <c r="A11608" s="5" t="s">
        <v>608</v>
      </c>
      <c r="B11608" s="4">
        <v>155</v>
      </c>
      <c r="C11608" s="4">
        <v>155</v>
      </c>
      <c r="D11608" s="4">
        <v>700</v>
      </c>
      <c r="E11608" s="4" t="s">
        <v>861</v>
      </c>
      <c r="F11608" s="4" t="s">
        <v>922</v>
      </c>
      <c r="G11608" s="4" t="s">
        <v>853</v>
      </c>
      <c r="H11608" s="30">
        <v>1.5</v>
      </c>
      <c r="I11608" s="4">
        <v>0.5</v>
      </c>
      <c r="J11608" s="4" t="s">
        <v>1316</v>
      </c>
      <c r="K11608" s="4" t="s">
        <v>881</v>
      </c>
      <c r="L11608" s="4">
        <v>3</v>
      </c>
      <c r="M11608" s="4" t="s">
        <v>1100</v>
      </c>
      <c r="N11608" s="4"/>
    </row>
    <row r="11609" spans="1:14" hidden="1" x14ac:dyDescent="0.3">
      <c r="A11609" s="5" t="s">
        <v>608</v>
      </c>
      <c r="B11609" s="4">
        <v>155</v>
      </c>
      <c r="C11609" s="4">
        <v>155</v>
      </c>
      <c r="D11609" s="4">
        <v>700</v>
      </c>
      <c r="E11609" s="4" t="s">
        <v>861</v>
      </c>
      <c r="F11609" s="12" t="s">
        <v>922</v>
      </c>
      <c r="G11609" s="4" t="s">
        <v>1759</v>
      </c>
      <c r="H11609" s="30">
        <v>1.4</v>
      </c>
      <c r="I11609" s="4">
        <v>0.1</v>
      </c>
      <c r="J11609" s="4" t="s">
        <v>1494</v>
      </c>
      <c r="K11609" s="4" t="s">
        <v>881</v>
      </c>
      <c r="L11609" s="4">
        <v>3</v>
      </c>
      <c r="M11609" s="4" t="s">
        <v>1100</v>
      </c>
      <c r="N11609" s="4"/>
    </row>
    <row r="11610" spans="1:14" hidden="1" x14ac:dyDescent="0.3">
      <c r="A11610" s="5" t="s">
        <v>603</v>
      </c>
      <c r="B11610" s="4">
        <v>155</v>
      </c>
      <c r="C11610" s="4">
        <v>155</v>
      </c>
      <c r="D11610" s="4">
        <v>700</v>
      </c>
      <c r="E11610" s="4" t="s">
        <v>861</v>
      </c>
      <c r="F11610" s="4" t="s">
        <v>922</v>
      </c>
      <c r="G11610" s="4" t="s">
        <v>1491</v>
      </c>
      <c r="H11610" s="30">
        <v>0.61557271137026248</v>
      </c>
      <c r="I11610" s="4">
        <v>5.9015455662088092E-3</v>
      </c>
      <c r="J11610" s="4" t="s">
        <v>1773</v>
      </c>
      <c r="K11610" s="4" t="s">
        <v>881</v>
      </c>
      <c r="L11610" s="4">
        <v>3</v>
      </c>
      <c r="M11610" s="4" t="s">
        <v>1770</v>
      </c>
      <c r="N11610" s="4"/>
    </row>
    <row r="11611" spans="1:14" hidden="1" x14ac:dyDescent="0.3">
      <c r="A11611" s="5" t="s">
        <v>603</v>
      </c>
      <c r="B11611" s="4">
        <v>155</v>
      </c>
      <c r="C11611" s="4">
        <v>155</v>
      </c>
      <c r="D11611" s="4">
        <v>700</v>
      </c>
      <c r="E11611" s="4" t="s">
        <v>861</v>
      </c>
      <c r="F11611" s="4" t="s">
        <v>922</v>
      </c>
      <c r="G11611" s="4" t="s">
        <v>2236</v>
      </c>
      <c r="H11611" s="52">
        <v>9.4017514413023359E-4</v>
      </c>
      <c r="I11611" s="4">
        <f>SQRT((I11619/H11699)^2+(H11619/H11699^2*I11699)^2)*24*72/(10^6*0.49)</f>
        <v>3.1375116059849238E-4</v>
      </c>
      <c r="J11611" s="4" t="s">
        <v>1773</v>
      </c>
      <c r="K11611" s="4" t="s">
        <v>881</v>
      </c>
      <c r="L11611" s="4">
        <v>3</v>
      </c>
      <c r="M11611" s="4" t="s">
        <v>1770</v>
      </c>
      <c r="N11611" s="4"/>
    </row>
    <row r="11612" spans="1:14" hidden="1" x14ac:dyDescent="0.3">
      <c r="A11612" s="5" t="s">
        <v>608</v>
      </c>
      <c r="B11612" s="4">
        <v>155</v>
      </c>
      <c r="C11612" s="4">
        <v>155</v>
      </c>
      <c r="D11612" s="4">
        <v>700</v>
      </c>
      <c r="E11612" s="4" t="s">
        <v>861</v>
      </c>
      <c r="F11612" s="4" t="s">
        <v>922</v>
      </c>
      <c r="G11612" s="4" t="s">
        <v>1573</v>
      </c>
      <c r="H11612" s="52">
        <v>115.9</v>
      </c>
      <c r="I11612" s="4">
        <v>0.3</v>
      </c>
      <c r="J11612" s="4" t="s">
        <v>1574</v>
      </c>
      <c r="K11612" s="4" t="s">
        <v>881</v>
      </c>
      <c r="L11612" s="4">
        <v>3</v>
      </c>
      <c r="M11612" s="4" t="s">
        <v>1101</v>
      </c>
      <c r="N11612" s="4"/>
    </row>
    <row r="11613" spans="1:14" hidden="1" x14ac:dyDescent="0.3">
      <c r="A11613" s="5" t="s">
        <v>608</v>
      </c>
      <c r="B11613" s="4">
        <v>155</v>
      </c>
      <c r="C11613" s="4">
        <v>155</v>
      </c>
      <c r="D11613" s="4">
        <v>700</v>
      </c>
      <c r="E11613" s="4" t="s">
        <v>861</v>
      </c>
      <c r="F11613" s="4" t="s">
        <v>922</v>
      </c>
      <c r="G11613" s="4" t="s">
        <v>1580</v>
      </c>
      <c r="H11613" s="52">
        <v>392.5</v>
      </c>
      <c r="I11613" s="40">
        <v>76</v>
      </c>
      <c r="J11613" s="4" t="s">
        <v>1660</v>
      </c>
      <c r="K11613" s="4" t="s">
        <v>881</v>
      </c>
      <c r="L11613" s="4">
        <v>3</v>
      </c>
      <c r="M11613" s="4" t="s">
        <v>1101</v>
      </c>
      <c r="N11613" s="4"/>
    </row>
    <row r="11614" spans="1:14" hidden="1" x14ac:dyDescent="0.3">
      <c r="A11614" s="5" t="s">
        <v>608</v>
      </c>
      <c r="B11614" s="4">
        <v>155</v>
      </c>
      <c r="C11614" s="4">
        <v>155</v>
      </c>
      <c r="D11614" s="4">
        <v>700</v>
      </c>
      <c r="E11614" s="4" t="s">
        <v>861</v>
      </c>
      <c r="F11614" s="4" t="s">
        <v>922</v>
      </c>
      <c r="G11614" s="4" t="s">
        <v>1493</v>
      </c>
      <c r="H11614" s="52">
        <v>0.8</v>
      </c>
      <c r="I11614" s="4">
        <v>0.1</v>
      </c>
      <c r="J11614" s="4" t="s">
        <v>1105</v>
      </c>
      <c r="K11614" s="4" t="s">
        <v>881</v>
      </c>
      <c r="L11614" s="4">
        <v>3</v>
      </c>
      <c r="M11614" s="4" t="s">
        <v>1100</v>
      </c>
      <c r="N11614" s="4"/>
    </row>
    <row r="11615" spans="1:14" hidden="1" x14ac:dyDescent="0.3">
      <c r="A11615" s="5" t="s">
        <v>603</v>
      </c>
      <c r="B11615" s="4">
        <v>155</v>
      </c>
      <c r="C11615" s="4">
        <v>155</v>
      </c>
      <c r="D11615" s="4">
        <v>700</v>
      </c>
      <c r="E11615" s="4" t="s">
        <v>861</v>
      </c>
      <c r="F11615" s="4" t="s">
        <v>922</v>
      </c>
      <c r="G11615" s="4" t="s">
        <v>1775</v>
      </c>
      <c r="H11615" s="52">
        <v>3.168E-2</v>
      </c>
      <c r="I11615" s="4">
        <v>5.7047348755222627E-3</v>
      </c>
      <c r="J11615" s="4" t="s">
        <v>1773</v>
      </c>
      <c r="K11615" s="4" t="s">
        <v>881</v>
      </c>
      <c r="L11615" s="4">
        <v>3</v>
      </c>
      <c r="M11615" s="4" t="s">
        <v>1770</v>
      </c>
      <c r="N11615" s="4"/>
    </row>
    <row r="11616" spans="1:14" hidden="1" x14ac:dyDescent="0.3">
      <c r="A11616" s="5" t="s">
        <v>608</v>
      </c>
      <c r="B11616" s="4">
        <v>155</v>
      </c>
      <c r="C11616" s="4">
        <v>155</v>
      </c>
      <c r="D11616" s="4">
        <v>700</v>
      </c>
      <c r="E11616" s="4" t="s">
        <v>861</v>
      </c>
      <c r="F11616" s="4" t="s">
        <v>922</v>
      </c>
      <c r="G11616" s="4" t="s">
        <v>1129</v>
      </c>
      <c r="H11616" s="52">
        <v>0.6</v>
      </c>
      <c r="I11616" s="4">
        <v>0.1</v>
      </c>
      <c r="J11616" s="4" t="s">
        <v>1494</v>
      </c>
      <c r="K11616" s="4" t="s">
        <v>881</v>
      </c>
      <c r="L11616" s="4">
        <v>3</v>
      </c>
      <c r="M11616" s="4" t="s">
        <v>1100</v>
      </c>
      <c r="N11616" s="4"/>
    </row>
    <row r="11617" spans="1:14" hidden="1" x14ac:dyDescent="0.3">
      <c r="A11617" s="5" t="s">
        <v>603</v>
      </c>
      <c r="B11617" s="4">
        <v>155</v>
      </c>
      <c r="C11617" s="4">
        <v>155</v>
      </c>
      <c r="D11617" s="4">
        <v>700</v>
      </c>
      <c r="E11617" s="4" t="s">
        <v>861</v>
      </c>
      <c r="F11617" s="4" t="s">
        <v>922</v>
      </c>
      <c r="G11617" s="4" t="s">
        <v>1119</v>
      </c>
      <c r="H11617" s="30">
        <v>44</v>
      </c>
      <c r="I11617" s="4">
        <v>11.258330249197702</v>
      </c>
      <c r="J11617" s="4" t="s">
        <v>1316</v>
      </c>
      <c r="K11617" s="4" t="s">
        <v>881</v>
      </c>
      <c r="L11617" s="4">
        <v>3</v>
      </c>
      <c r="M11617" s="4" t="s">
        <v>1770</v>
      </c>
      <c r="N11617" s="4"/>
    </row>
    <row r="11618" spans="1:14" hidden="1" x14ac:dyDescent="0.3">
      <c r="A11618" s="5" t="s">
        <v>608</v>
      </c>
      <c r="B11618" s="4">
        <v>155</v>
      </c>
      <c r="C11618" s="4">
        <v>155</v>
      </c>
      <c r="D11618" s="4">
        <v>700</v>
      </c>
      <c r="E11618" s="4" t="s">
        <v>861</v>
      </c>
      <c r="F11618" s="4" t="s">
        <v>922</v>
      </c>
      <c r="G11618" s="4" t="s">
        <v>1557</v>
      </c>
      <c r="H11618" s="30">
        <v>7.3</v>
      </c>
      <c r="I11618" s="4">
        <v>1.9</v>
      </c>
      <c r="J11618" s="4" t="s">
        <v>1316</v>
      </c>
      <c r="K11618" s="4" t="s">
        <v>881</v>
      </c>
      <c r="L11618" s="4">
        <v>3</v>
      </c>
      <c r="M11618" s="4" t="s">
        <v>1100</v>
      </c>
      <c r="N11618" s="4"/>
    </row>
    <row r="11619" spans="1:14" hidden="1" x14ac:dyDescent="0.3">
      <c r="A11619" s="5" t="s">
        <v>608</v>
      </c>
      <c r="B11619" s="4">
        <v>155</v>
      </c>
      <c r="C11619" s="4">
        <v>155</v>
      </c>
      <c r="D11619" s="4">
        <v>700</v>
      </c>
      <c r="E11619" s="4" t="s">
        <v>861</v>
      </c>
      <c r="F11619" s="4" t="s">
        <v>922</v>
      </c>
      <c r="G11619" s="4" t="s">
        <v>1127</v>
      </c>
      <c r="H11619" s="30">
        <v>0.3</v>
      </c>
      <c r="I11619" s="4">
        <v>0.1</v>
      </c>
      <c r="J11619" s="4" t="s">
        <v>1494</v>
      </c>
      <c r="K11619" s="4" t="s">
        <v>881</v>
      </c>
      <c r="L11619" s="4">
        <v>3</v>
      </c>
      <c r="M11619" s="4" t="s">
        <v>1100</v>
      </c>
      <c r="N11619" s="4"/>
    </row>
    <row r="11620" spans="1:14" hidden="1" x14ac:dyDescent="0.3">
      <c r="A11620" s="5" t="s">
        <v>603</v>
      </c>
      <c r="B11620" s="4">
        <v>155</v>
      </c>
      <c r="C11620" s="4">
        <v>155</v>
      </c>
      <c r="D11620" s="4">
        <v>700</v>
      </c>
      <c r="E11620" s="4" t="s">
        <v>861</v>
      </c>
      <c r="F11620" s="4" t="s">
        <v>922</v>
      </c>
      <c r="G11620" s="4" t="s">
        <v>1131</v>
      </c>
      <c r="H11620" s="30">
        <v>8.8000000000000007</v>
      </c>
      <c r="I11620" s="4">
        <v>1.96468827043885</v>
      </c>
      <c r="J11620" s="4" t="s">
        <v>1316</v>
      </c>
      <c r="K11620" s="4" t="s">
        <v>881</v>
      </c>
      <c r="L11620" s="4">
        <v>3</v>
      </c>
      <c r="M11620" s="4" t="s">
        <v>1770</v>
      </c>
      <c r="N11620" s="4"/>
    </row>
    <row r="11621" spans="1:14" hidden="1" x14ac:dyDescent="0.3">
      <c r="A11621" s="5" t="s">
        <v>608</v>
      </c>
      <c r="B11621" s="4">
        <v>155</v>
      </c>
      <c r="C11621" s="4">
        <v>155</v>
      </c>
      <c r="D11621" s="4">
        <v>700</v>
      </c>
      <c r="E11621" s="4" t="s">
        <v>861</v>
      </c>
      <c r="F11621" s="4" t="s">
        <v>922</v>
      </c>
      <c r="G11621" s="4" t="s">
        <v>1124</v>
      </c>
      <c r="H11621" s="30">
        <v>0.7</v>
      </c>
      <c r="I11621" s="40">
        <v>0</v>
      </c>
      <c r="J11621" s="4" t="s">
        <v>1494</v>
      </c>
      <c r="K11621" s="4" t="s">
        <v>881</v>
      </c>
      <c r="L11621" s="4">
        <v>3</v>
      </c>
      <c r="M11621" s="4" t="s">
        <v>1100</v>
      </c>
      <c r="N11621" s="4"/>
    </row>
    <row r="11622" spans="1:14" hidden="1" x14ac:dyDescent="0.3">
      <c r="A11622" s="5" t="s">
        <v>608</v>
      </c>
      <c r="B11622" s="4">
        <v>155</v>
      </c>
      <c r="C11622" s="4">
        <v>155</v>
      </c>
      <c r="D11622" s="4">
        <v>700</v>
      </c>
      <c r="E11622" s="4" t="s">
        <v>861</v>
      </c>
      <c r="F11622" s="4" t="s">
        <v>922</v>
      </c>
      <c r="G11622" s="4" t="s">
        <v>1661</v>
      </c>
      <c r="H11622" s="30">
        <v>1.3</v>
      </c>
      <c r="I11622" s="4"/>
      <c r="J11622" s="4"/>
      <c r="K11622" s="4"/>
      <c r="L11622" s="4">
        <v>3</v>
      </c>
      <c r="M11622" s="4" t="s">
        <v>1100</v>
      </c>
      <c r="N11622" s="4"/>
    </row>
    <row r="11623" spans="1:14" hidden="1" x14ac:dyDescent="0.3">
      <c r="A11623" s="5" t="s">
        <v>608</v>
      </c>
      <c r="B11623" s="4">
        <v>155</v>
      </c>
      <c r="C11623" s="4">
        <v>155</v>
      </c>
      <c r="D11623" s="4">
        <v>700</v>
      </c>
      <c r="E11623" s="4" t="s">
        <v>861</v>
      </c>
      <c r="F11623" s="4" t="s">
        <v>922</v>
      </c>
      <c r="G11623" s="4" t="s">
        <v>1662</v>
      </c>
      <c r="H11623" s="30">
        <v>4.4000000000000004</v>
      </c>
      <c r="I11623" s="4">
        <v>0.3</v>
      </c>
      <c r="J11623" s="4" t="s">
        <v>1574</v>
      </c>
      <c r="K11623" s="4" t="s">
        <v>881</v>
      </c>
      <c r="L11623" s="4">
        <v>3</v>
      </c>
      <c r="M11623" s="4" t="s">
        <v>1101</v>
      </c>
      <c r="N11623" s="4"/>
    </row>
    <row r="11624" spans="1:14" hidden="1" x14ac:dyDescent="0.3">
      <c r="A11624" s="4" t="s">
        <v>602</v>
      </c>
      <c r="B11624" s="4">
        <v>163</v>
      </c>
      <c r="C11624" s="4">
        <v>163</v>
      </c>
      <c r="D11624" s="4">
        <v>701</v>
      </c>
      <c r="E11624" s="4" t="s">
        <v>861</v>
      </c>
      <c r="F11624" s="4" t="s">
        <v>1111</v>
      </c>
      <c r="G11624" s="4" t="s">
        <v>1352</v>
      </c>
      <c r="H11624" s="30">
        <v>87.965446658278694</v>
      </c>
      <c r="I11624" s="9">
        <v>0.33599369025930059</v>
      </c>
      <c r="J11624" s="4" t="s">
        <v>856</v>
      </c>
      <c r="K11624" s="4" t="s">
        <v>998</v>
      </c>
      <c r="L11624" s="4">
        <v>14</v>
      </c>
      <c r="M11624" s="4" t="s">
        <v>1667</v>
      </c>
      <c r="N11624" s="4" t="s">
        <v>1488</v>
      </c>
    </row>
    <row r="11625" spans="1:14" hidden="1" x14ac:dyDescent="0.3">
      <c r="A11625" s="4" t="s">
        <v>602</v>
      </c>
      <c r="B11625" s="4">
        <v>163</v>
      </c>
      <c r="C11625" s="4">
        <v>163</v>
      </c>
      <c r="D11625" s="4">
        <v>701</v>
      </c>
      <c r="E11625" s="4" t="s">
        <v>861</v>
      </c>
      <c r="F11625" s="45" t="s">
        <v>1122</v>
      </c>
      <c r="G11625" s="4" t="s">
        <v>1352</v>
      </c>
      <c r="H11625" s="30">
        <v>84.941766351805597</v>
      </c>
      <c r="I11625" s="9">
        <v>0.11173499089210281</v>
      </c>
      <c r="J11625" s="4" t="s">
        <v>856</v>
      </c>
      <c r="K11625" s="4" t="s">
        <v>998</v>
      </c>
      <c r="L11625" s="4">
        <v>14</v>
      </c>
      <c r="M11625" s="4" t="s">
        <v>1667</v>
      </c>
      <c r="N11625" s="4" t="s">
        <v>1488</v>
      </c>
    </row>
    <row r="11626" spans="1:14" hidden="1" x14ac:dyDescent="0.3">
      <c r="A11626" s="4" t="s">
        <v>602</v>
      </c>
      <c r="B11626" s="4">
        <v>163</v>
      </c>
      <c r="C11626" s="4">
        <v>163</v>
      </c>
      <c r="D11626" s="4">
        <v>701</v>
      </c>
      <c r="E11626" s="4" t="s">
        <v>861</v>
      </c>
      <c r="F11626" s="12" t="s">
        <v>1111</v>
      </c>
      <c r="G11626" s="4" t="s">
        <v>1760</v>
      </c>
      <c r="H11626" s="30">
        <v>7.8071396887234501</v>
      </c>
      <c r="I11626" s="9">
        <v>6.1474224219399964E-2</v>
      </c>
      <c r="J11626" s="4"/>
      <c r="K11626" s="4" t="s">
        <v>998</v>
      </c>
      <c r="L11626" s="4">
        <v>14</v>
      </c>
      <c r="M11626" s="4" t="s">
        <v>1667</v>
      </c>
      <c r="N11626" s="4" t="s">
        <v>1488</v>
      </c>
    </row>
    <row r="11627" spans="1:14" hidden="1" x14ac:dyDescent="0.3">
      <c r="A11627" s="4" t="s">
        <v>602</v>
      </c>
      <c r="B11627" s="4">
        <v>163</v>
      </c>
      <c r="C11627" s="4">
        <v>163</v>
      </c>
      <c r="D11627" s="4">
        <v>701</v>
      </c>
      <c r="E11627" s="4" t="s">
        <v>861</v>
      </c>
      <c r="F11627" s="79" t="s">
        <v>1122</v>
      </c>
      <c r="G11627" s="4" t="s">
        <v>1760</v>
      </c>
      <c r="H11627" s="30">
        <v>7.61042217122138</v>
      </c>
      <c r="I11627" s="9">
        <v>3.685560548495026E-2</v>
      </c>
      <c r="J11627" s="4"/>
      <c r="K11627" s="4" t="s">
        <v>998</v>
      </c>
      <c r="L11627" s="4">
        <v>14</v>
      </c>
      <c r="M11627" s="4" t="s">
        <v>1667</v>
      </c>
      <c r="N11627" s="4" t="s">
        <v>1488</v>
      </c>
    </row>
    <row r="11628" spans="1:14" hidden="1" x14ac:dyDescent="0.3">
      <c r="A11628" s="4" t="s">
        <v>602</v>
      </c>
      <c r="B11628" s="4">
        <v>163</v>
      </c>
      <c r="C11628" s="4">
        <v>163</v>
      </c>
      <c r="D11628" s="4">
        <v>701</v>
      </c>
      <c r="E11628" s="4" t="s">
        <v>861</v>
      </c>
      <c r="F11628" s="4" t="s">
        <v>1111</v>
      </c>
      <c r="G11628" s="4" t="s">
        <v>858</v>
      </c>
      <c r="H11628" s="30">
        <v>1.73513679610324</v>
      </c>
      <c r="I11628" s="9">
        <v>0.12551782218782992</v>
      </c>
      <c r="J11628" s="9" t="s">
        <v>1669</v>
      </c>
      <c r="K11628" s="4" t="s">
        <v>998</v>
      </c>
      <c r="L11628" s="4">
        <v>14</v>
      </c>
      <c r="M11628" s="4" t="s">
        <v>1668</v>
      </c>
      <c r="N11628" s="4" t="s">
        <v>1488</v>
      </c>
    </row>
    <row r="11629" spans="1:14" hidden="1" x14ac:dyDescent="0.3">
      <c r="A11629" s="4" t="s">
        <v>602</v>
      </c>
      <c r="B11629" s="4">
        <v>163</v>
      </c>
      <c r="C11629" s="4">
        <v>163</v>
      </c>
      <c r="D11629" s="4">
        <v>701</v>
      </c>
      <c r="E11629" s="4" t="s">
        <v>861</v>
      </c>
      <c r="F11629" s="45" t="s">
        <v>1122</v>
      </c>
      <c r="G11629" s="4" t="s">
        <v>858</v>
      </c>
      <c r="H11629" s="30">
        <v>1.1701188145855099</v>
      </c>
      <c r="I11629" s="9">
        <v>2.2385851504530097E-2</v>
      </c>
      <c r="J11629" s="4" t="s">
        <v>1669</v>
      </c>
      <c r="K11629" s="4" t="s">
        <v>998</v>
      </c>
      <c r="L11629" s="4">
        <v>14</v>
      </c>
      <c r="M11629" s="4" t="s">
        <v>1668</v>
      </c>
      <c r="N11629" s="4" t="s">
        <v>1488</v>
      </c>
    </row>
    <row r="11630" spans="1:14" hidden="1" x14ac:dyDescent="0.3">
      <c r="A11630" s="4" t="s">
        <v>602</v>
      </c>
      <c r="B11630" s="4">
        <v>163</v>
      </c>
      <c r="C11630" s="4">
        <v>163</v>
      </c>
      <c r="D11630" s="4">
        <v>702</v>
      </c>
      <c r="E11630" s="4" t="s">
        <v>861</v>
      </c>
      <c r="F11630" s="4" t="s">
        <v>1111</v>
      </c>
      <c r="G11630" s="4" t="s">
        <v>853</v>
      </c>
      <c r="H11630" s="30">
        <v>2.4431270640463398</v>
      </c>
      <c r="I11630" s="9">
        <v>0.23404255319149003</v>
      </c>
      <c r="J11630" s="4" t="s">
        <v>1495</v>
      </c>
      <c r="K11630" s="4" t="s">
        <v>998</v>
      </c>
      <c r="L11630" s="4">
        <v>14</v>
      </c>
      <c r="M11630" s="4" t="s">
        <v>1668</v>
      </c>
      <c r="N11630" s="4" t="s">
        <v>1488</v>
      </c>
    </row>
    <row r="11631" spans="1:14" hidden="1" x14ac:dyDescent="0.3">
      <c r="A11631" s="4" t="s">
        <v>602</v>
      </c>
      <c r="B11631" s="4">
        <v>163</v>
      </c>
      <c r="C11631" s="4">
        <v>163</v>
      </c>
      <c r="D11631" s="4">
        <v>702</v>
      </c>
      <c r="E11631" s="4" t="s">
        <v>861</v>
      </c>
      <c r="F11631" s="4" t="s">
        <v>1111</v>
      </c>
      <c r="G11631" s="4" t="s">
        <v>1352</v>
      </c>
      <c r="H11631" s="30">
        <v>87.444893053651498</v>
      </c>
      <c r="I11631" s="9">
        <v>0.22399579350630461</v>
      </c>
      <c r="J11631" s="4" t="s">
        <v>856</v>
      </c>
      <c r="K11631" s="4" t="s">
        <v>998</v>
      </c>
      <c r="L11631" s="4">
        <v>14</v>
      </c>
      <c r="M11631" s="4" t="s">
        <v>1667</v>
      </c>
      <c r="N11631" s="4" t="s">
        <v>1488</v>
      </c>
    </row>
    <row r="11632" spans="1:14" hidden="1" x14ac:dyDescent="0.3">
      <c r="A11632" s="4" t="s">
        <v>602</v>
      </c>
      <c r="B11632" s="4">
        <v>163</v>
      </c>
      <c r="C11632" s="4">
        <v>163</v>
      </c>
      <c r="D11632" s="4">
        <v>702</v>
      </c>
      <c r="E11632" s="4" t="s">
        <v>861</v>
      </c>
      <c r="F11632" s="45" t="s">
        <v>1122</v>
      </c>
      <c r="G11632" s="4" t="s">
        <v>1352</v>
      </c>
      <c r="H11632" s="30">
        <v>84.701207489061204</v>
      </c>
      <c r="I11632" s="9">
        <v>0.44772868115150288</v>
      </c>
      <c r="J11632" s="4" t="s">
        <v>856</v>
      </c>
      <c r="K11632" s="4" t="s">
        <v>998</v>
      </c>
      <c r="L11632" s="4">
        <v>14</v>
      </c>
      <c r="M11632" s="4" t="s">
        <v>1667</v>
      </c>
      <c r="N11632" s="4" t="s">
        <v>1488</v>
      </c>
    </row>
    <row r="11633" spans="1:14" hidden="1" x14ac:dyDescent="0.3">
      <c r="A11633" s="4" t="s">
        <v>602</v>
      </c>
      <c r="B11633" s="4">
        <v>163</v>
      </c>
      <c r="C11633" s="4">
        <v>163</v>
      </c>
      <c r="D11633" s="4">
        <v>702</v>
      </c>
      <c r="E11633" s="4" t="s">
        <v>861</v>
      </c>
      <c r="F11633" s="12" t="s">
        <v>1111</v>
      </c>
      <c r="G11633" s="4" t="s">
        <v>1760</v>
      </c>
      <c r="H11633" s="30">
        <v>7.6085417831864302</v>
      </c>
      <c r="I11633" s="9">
        <v>0.14756706717324963</v>
      </c>
      <c r="J11633" s="4"/>
      <c r="K11633" s="4" t="s">
        <v>998</v>
      </c>
      <c r="L11633" s="4">
        <v>14</v>
      </c>
      <c r="M11633" s="4" t="s">
        <v>1667</v>
      </c>
      <c r="N11633" s="4" t="s">
        <v>1488</v>
      </c>
    </row>
    <row r="11634" spans="1:14" hidden="1" x14ac:dyDescent="0.3">
      <c r="A11634" s="4" t="s">
        <v>602</v>
      </c>
      <c r="B11634" s="4">
        <v>163</v>
      </c>
      <c r="C11634" s="4">
        <v>163</v>
      </c>
      <c r="D11634" s="4">
        <v>702</v>
      </c>
      <c r="E11634" s="4" t="s">
        <v>861</v>
      </c>
      <c r="F11634" s="79" t="s">
        <v>1122</v>
      </c>
      <c r="G11634" s="4" t="s">
        <v>1760</v>
      </c>
      <c r="H11634" s="30">
        <v>7.4487666583093803</v>
      </c>
      <c r="I11634" s="9">
        <v>6.1474224219399964E-2</v>
      </c>
      <c r="J11634" s="4"/>
      <c r="K11634" s="4" t="s">
        <v>998</v>
      </c>
      <c r="L11634" s="4">
        <v>14</v>
      </c>
      <c r="M11634" s="4" t="s">
        <v>1667</v>
      </c>
      <c r="N11634" s="4" t="s">
        <v>1488</v>
      </c>
    </row>
    <row r="11635" spans="1:14" hidden="1" x14ac:dyDescent="0.3">
      <c r="A11635" s="4" t="s">
        <v>602</v>
      </c>
      <c r="B11635" s="4">
        <v>163</v>
      </c>
      <c r="C11635" s="4">
        <v>163</v>
      </c>
      <c r="D11635" s="4">
        <v>702</v>
      </c>
      <c r="E11635" s="4" t="s">
        <v>861</v>
      </c>
      <c r="F11635" s="4" t="s">
        <v>1111</v>
      </c>
      <c r="G11635" s="4" t="s">
        <v>858</v>
      </c>
      <c r="H11635" s="30">
        <v>1.78244639686802</v>
      </c>
      <c r="I11635" s="9">
        <v>9.8613829835670019E-2</v>
      </c>
      <c r="J11635" s="4" t="s">
        <v>1669</v>
      </c>
      <c r="K11635" s="4" t="s">
        <v>998</v>
      </c>
      <c r="L11635" s="4">
        <v>14</v>
      </c>
      <c r="M11635" s="4" t="s">
        <v>1668</v>
      </c>
      <c r="N11635" s="4" t="s">
        <v>1488</v>
      </c>
    </row>
    <row r="11636" spans="1:14" hidden="1" x14ac:dyDescent="0.3">
      <c r="A11636" s="4" t="s">
        <v>602</v>
      </c>
      <c r="B11636" s="4">
        <v>163</v>
      </c>
      <c r="C11636" s="4">
        <v>163</v>
      </c>
      <c r="D11636" s="4">
        <v>702</v>
      </c>
      <c r="E11636" s="4" t="s">
        <v>861</v>
      </c>
      <c r="F11636" s="45" t="s">
        <v>1122</v>
      </c>
      <c r="G11636" s="4" t="s">
        <v>858</v>
      </c>
      <c r="H11636" s="30">
        <v>1.1501001502253301</v>
      </c>
      <c r="I11636" s="9">
        <v>3.1456275322079952E-2</v>
      </c>
      <c r="J11636" s="4" t="s">
        <v>1669</v>
      </c>
      <c r="K11636" s="4" t="s">
        <v>998</v>
      </c>
      <c r="L11636" s="4">
        <v>14</v>
      </c>
      <c r="M11636" s="4" t="s">
        <v>1668</v>
      </c>
      <c r="N11636" s="4" t="s">
        <v>1488</v>
      </c>
    </row>
    <row r="11637" spans="1:14" hidden="1" x14ac:dyDescent="0.3">
      <c r="A11637" s="4" t="s">
        <v>602</v>
      </c>
      <c r="B11637" s="4">
        <v>163</v>
      </c>
      <c r="C11637" s="4">
        <v>163</v>
      </c>
      <c r="D11637" s="4">
        <v>702</v>
      </c>
      <c r="E11637" s="4" t="s">
        <v>861</v>
      </c>
      <c r="F11637" s="45" t="s">
        <v>1122</v>
      </c>
      <c r="G11637" s="4" t="s">
        <v>853</v>
      </c>
      <c r="H11637" s="30">
        <v>0.65589302149315099</v>
      </c>
      <c r="I11637" s="9">
        <v>0.10632883980293406</v>
      </c>
      <c r="J11637" s="4" t="s">
        <v>1495</v>
      </c>
      <c r="K11637" s="4" t="s">
        <v>998</v>
      </c>
      <c r="L11637" s="4">
        <v>14</v>
      </c>
      <c r="M11637" s="4" t="s">
        <v>1668</v>
      </c>
      <c r="N11637" s="4" t="s">
        <v>1488</v>
      </c>
    </row>
    <row r="11638" spans="1:14" hidden="1" x14ac:dyDescent="0.3">
      <c r="A11638" s="4" t="s">
        <v>602</v>
      </c>
      <c r="B11638" s="4">
        <v>163</v>
      </c>
      <c r="C11638" s="4">
        <v>163</v>
      </c>
      <c r="D11638" s="4">
        <v>703</v>
      </c>
      <c r="E11638" s="4" t="s">
        <v>861</v>
      </c>
      <c r="F11638" s="4" t="s">
        <v>1111</v>
      </c>
      <c r="G11638" s="4" t="s">
        <v>853</v>
      </c>
      <c r="H11638" s="30">
        <v>1.3556385685669401</v>
      </c>
      <c r="I11638" s="9">
        <v>0.21282009636728016</v>
      </c>
      <c r="J11638" s="4" t="s">
        <v>1495</v>
      </c>
      <c r="K11638" s="4" t="s">
        <v>998</v>
      </c>
      <c r="L11638" s="4">
        <v>14</v>
      </c>
      <c r="M11638" s="4" t="s">
        <v>1668</v>
      </c>
      <c r="N11638" s="4" t="s">
        <v>1488</v>
      </c>
    </row>
    <row r="11639" spans="1:14" hidden="1" x14ac:dyDescent="0.3">
      <c r="A11639" s="4" t="s">
        <v>602</v>
      </c>
      <c r="B11639" s="4">
        <v>163</v>
      </c>
      <c r="C11639" s="4">
        <v>163</v>
      </c>
      <c r="D11639" s="4">
        <v>703</v>
      </c>
      <c r="E11639" s="4" t="s">
        <v>861</v>
      </c>
      <c r="F11639" s="4" t="s">
        <v>1111</v>
      </c>
      <c r="G11639" s="4" t="s">
        <v>1352</v>
      </c>
      <c r="H11639" s="30">
        <v>86.536290398302299</v>
      </c>
      <c r="I11639" s="9">
        <v>0.44825449287340291</v>
      </c>
      <c r="J11639" s="4" t="s">
        <v>856</v>
      </c>
      <c r="K11639" s="4" t="s">
        <v>998</v>
      </c>
      <c r="L11639" s="4">
        <v>14</v>
      </c>
      <c r="M11639" s="4" t="s">
        <v>1667</v>
      </c>
      <c r="N11639" s="4" t="s">
        <v>1488</v>
      </c>
    </row>
    <row r="11640" spans="1:14" hidden="1" x14ac:dyDescent="0.3">
      <c r="A11640" s="4" t="s">
        <v>602</v>
      </c>
      <c r="B11640" s="4">
        <v>163</v>
      </c>
      <c r="C11640" s="4">
        <v>163</v>
      </c>
      <c r="D11640" s="4">
        <v>703</v>
      </c>
      <c r="E11640" s="4" t="s">
        <v>861</v>
      </c>
      <c r="F11640" s="45" t="s">
        <v>1122</v>
      </c>
      <c r="G11640" s="4" t="s">
        <v>1352</v>
      </c>
      <c r="H11640" s="30">
        <v>81.496385044412307</v>
      </c>
      <c r="I11640" s="9">
        <v>0.22399579350619092</v>
      </c>
      <c r="J11640" s="4" t="s">
        <v>856</v>
      </c>
      <c r="K11640" s="4" t="s">
        <v>998</v>
      </c>
      <c r="L11640" s="4">
        <v>14</v>
      </c>
      <c r="M11640" s="4" t="s">
        <v>1667</v>
      </c>
      <c r="N11640" s="4" t="s">
        <v>1488</v>
      </c>
    </row>
    <row r="11641" spans="1:14" hidden="1" x14ac:dyDescent="0.3">
      <c r="A11641" s="4" t="s">
        <v>602</v>
      </c>
      <c r="B11641" s="4">
        <v>163</v>
      </c>
      <c r="C11641" s="4">
        <v>163</v>
      </c>
      <c r="D11641" s="4">
        <v>703</v>
      </c>
      <c r="E11641" s="4" t="s">
        <v>861</v>
      </c>
      <c r="F11641" s="12" t="s">
        <v>1111</v>
      </c>
      <c r="G11641" s="4" t="s">
        <v>1760</v>
      </c>
      <c r="H11641" s="30">
        <v>8.1973346704981491</v>
      </c>
      <c r="I11641" s="9">
        <v>0.27051551561205045</v>
      </c>
      <c r="J11641" s="4"/>
      <c r="K11641" s="4" t="s">
        <v>998</v>
      </c>
      <c r="L11641" s="4">
        <v>14</v>
      </c>
      <c r="M11641" s="4" t="s">
        <v>1667</v>
      </c>
      <c r="N11641" s="4" t="s">
        <v>1488</v>
      </c>
    </row>
    <row r="11642" spans="1:14" hidden="1" x14ac:dyDescent="0.3">
      <c r="A11642" s="4" t="s">
        <v>602</v>
      </c>
      <c r="B11642" s="4">
        <v>163</v>
      </c>
      <c r="C11642" s="4">
        <v>163</v>
      </c>
      <c r="D11642" s="4">
        <v>703</v>
      </c>
      <c r="E11642" s="4" t="s">
        <v>861</v>
      </c>
      <c r="F11642" s="79" t="s">
        <v>1122</v>
      </c>
      <c r="G11642" s="4" t="s">
        <v>1760</v>
      </c>
      <c r="H11642" s="30">
        <v>7.5580027386164099</v>
      </c>
      <c r="I11642" s="9">
        <v>0.18442267265819989</v>
      </c>
      <c r="J11642" s="4"/>
      <c r="K11642" s="4" t="s">
        <v>998</v>
      </c>
      <c r="L11642" s="4">
        <v>14</v>
      </c>
      <c r="M11642" s="4" t="s">
        <v>1667</v>
      </c>
      <c r="N11642" s="4" t="s">
        <v>1488</v>
      </c>
    </row>
    <row r="11643" spans="1:14" hidden="1" x14ac:dyDescent="0.3">
      <c r="A11643" s="4" t="s">
        <v>602</v>
      </c>
      <c r="B11643" s="4">
        <v>163</v>
      </c>
      <c r="C11643" s="4">
        <v>163</v>
      </c>
      <c r="D11643" s="4">
        <v>703</v>
      </c>
      <c r="E11643" s="4" t="s">
        <v>861</v>
      </c>
      <c r="F11643" s="4" t="s">
        <v>1111</v>
      </c>
      <c r="G11643" s="4" t="s">
        <v>858</v>
      </c>
      <c r="H11643" s="30">
        <v>1.5208380752947599</v>
      </c>
      <c r="I11643" s="9">
        <v>0.10758182728638022</v>
      </c>
      <c r="J11643" s="4" t="s">
        <v>1669</v>
      </c>
      <c r="K11643" s="4" t="s">
        <v>998</v>
      </c>
      <c r="L11643" s="4">
        <v>14</v>
      </c>
      <c r="M11643" s="4" t="s">
        <v>1668</v>
      </c>
      <c r="N11643" s="4" t="s">
        <v>1488</v>
      </c>
    </row>
    <row r="11644" spans="1:14" hidden="1" x14ac:dyDescent="0.3">
      <c r="A11644" s="4" t="s">
        <v>602</v>
      </c>
      <c r="B11644" s="4">
        <v>163</v>
      </c>
      <c r="C11644" s="4">
        <v>163</v>
      </c>
      <c r="D11644" s="4">
        <v>703</v>
      </c>
      <c r="E11644" s="4" t="s">
        <v>861</v>
      </c>
      <c r="F11644" s="45" t="s">
        <v>1122</v>
      </c>
      <c r="G11644" s="4" t="s">
        <v>858</v>
      </c>
      <c r="H11644" s="30">
        <v>1.04105021168115</v>
      </c>
      <c r="I11644" s="9">
        <v>3.5871989802890081E-2</v>
      </c>
      <c r="J11644" s="4" t="s">
        <v>1669</v>
      </c>
      <c r="K11644" s="4" t="s">
        <v>998</v>
      </c>
      <c r="L11644" s="4">
        <v>14</v>
      </c>
      <c r="M11644" s="4" t="s">
        <v>1668</v>
      </c>
      <c r="N11644" s="4" t="s">
        <v>1488</v>
      </c>
    </row>
    <row r="11645" spans="1:14" hidden="1" x14ac:dyDescent="0.3">
      <c r="A11645" s="4" t="s">
        <v>602</v>
      </c>
      <c r="B11645" s="4">
        <v>163</v>
      </c>
      <c r="C11645" s="4">
        <v>163</v>
      </c>
      <c r="D11645" s="4">
        <v>703</v>
      </c>
      <c r="E11645" s="4" t="s">
        <v>861</v>
      </c>
      <c r="F11645" s="45" t="s">
        <v>1122</v>
      </c>
      <c r="G11645" s="4" t="s">
        <v>853</v>
      </c>
      <c r="H11645" s="30">
        <v>0.31303123815710998</v>
      </c>
      <c r="I11645" s="9">
        <v>0.12771371338855503</v>
      </c>
      <c r="J11645" s="4" t="s">
        <v>1495</v>
      </c>
      <c r="K11645" s="4" t="s">
        <v>998</v>
      </c>
      <c r="L11645" s="4">
        <v>14</v>
      </c>
      <c r="M11645" s="4" t="s">
        <v>1668</v>
      </c>
      <c r="N11645" s="4" t="s">
        <v>1488</v>
      </c>
    </row>
    <row r="11646" spans="1:14" hidden="1" x14ac:dyDescent="0.3">
      <c r="A11646" s="4" t="s">
        <v>602</v>
      </c>
      <c r="B11646" s="4">
        <v>163</v>
      </c>
      <c r="C11646" s="4">
        <v>163</v>
      </c>
      <c r="D11646" s="4">
        <v>704</v>
      </c>
      <c r="E11646" s="4" t="s">
        <v>861</v>
      </c>
      <c r="F11646" s="4" t="s">
        <v>1111</v>
      </c>
      <c r="G11646" s="4" t="s">
        <v>853</v>
      </c>
      <c r="H11646" s="30">
        <v>1.4169779654593599</v>
      </c>
      <c r="I11646" s="9">
        <v>0.21276595744680993</v>
      </c>
      <c r="J11646" s="4" t="s">
        <v>1495</v>
      </c>
      <c r="K11646" s="4" t="s">
        <v>998</v>
      </c>
      <c r="L11646" s="4">
        <v>14</v>
      </c>
      <c r="M11646" s="4" t="s">
        <v>1668</v>
      </c>
      <c r="N11646" s="4" t="s">
        <v>1488</v>
      </c>
    </row>
    <row r="11647" spans="1:14" hidden="1" x14ac:dyDescent="0.3">
      <c r="A11647" s="4" t="s">
        <v>602</v>
      </c>
      <c r="B11647" s="4">
        <v>163</v>
      </c>
      <c r="C11647" s="4">
        <v>163</v>
      </c>
      <c r="D11647" s="4">
        <v>704</v>
      </c>
      <c r="E11647" s="4" t="s">
        <v>861</v>
      </c>
      <c r="F11647" s="4" t="s">
        <v>1111</v>
      </c>
      <c r="G11647" s="4" t="s">
        <v>1352</v>
      </c>
      <c r="H11647" s="30">
        <v>86.299412217610893</v>
      </c>
      <c r="I11647" s="9">
        <v>0.33625659612030745</v>
      </c>
      <c r="J11647" s="4" t="s">
        <v>856</v>
      </c>
      <c r="K11647" s="4" t="s">
        <v>998</v>
      </c>
      <c r="L11647" s="4">
        <v>14</v>
      </c>
      <c r="M11647" s="4" t="s">
        <v>1667</v>
      </c>
      <c r="N11647" s="4" t="s">
        <v>1488</v>
      </c>
    </row>
    <row r="11648" spans="1:14" hidden="1" x14ac:dyDescent="0.3">
      <c r="A11648" s="4" t="s">
        <v>602</v>
      </c>
      <c r="B11648" s="4">
        <v>163</v>
      </c>
      <c r="C11648" s="4">
        <v>163</v>
      </c>
      <c r="D11648" s="4">
        <v>704</v>
      </c>
      <c r="E11648" s="4" t="s">
        <v>861</v>
      </c>
      <c r="F11648" s="45" t="s">
        <v>1122</v>
      </c>
      <c r="G11648" s="4" t="s">
        <v>1352</v>
      </c>
      <c r="H11648" s="30">
        <v>81.9874931926161</v>
      </c>
      <c r="I11648" s="9">
        <v>0.67198738051860119</v>
      </c>
      <c r="J11648" s="4" t="s">
        <v>856</v>
      </c>
      <c r="K11648" s="4" t="s">
        <v>998</v>
      </c>
      <c r="L11648" s="4">
        <v>14</v>
      </c>
      <c r="M11648" s="4" t="s">
        <v>1667</v>
      </c>
      <c r="N11648" s="4" t="s">
        <v>1488</v>
      </c>
    </row>
    <row r="11649" spans="1:14" hidden="1" x14ac:dyDescent="0.3">
      <c r="A11649" s="4" t="s">
        <v>602</v>
      </c>
      <c r="B11649" s="4">
        <v>163</v>
      </c>
      <c r="C11649" s="4">
        <v>163</v>
      </c>
      <c r="D11649" s="4">
        <v>704</v>
      </c>
      <c r="E11649" s="4" t="s">
        <v>861</v>
      </c>
      <c r="F11649" s="12" t="s">
        <v>1111</v>
      </c>
      <c r="G11649" s="4" t="s">
        <v>1760</v>
      </c>
      <c r="H11649" s="30">
        <v>8.2942759059613103</v>
      </c>
      <c r="I11649" s="9">
        <v>0.47949894891129929</v>
      </c>
      <c r="J11649" s="4"/>
      <c r="K11649" s="4" t="s">
        <v>998</v>
      </c>
      <c r="L11649" s="4">
        <v>14</v>
      </c>
      <c r="M11649" s="4" t="s">
        <v>1667</v>
      </c>
      <c r="N11649" s="4" t="s">
        <v>1488</v>
      </c>
    </row>
    <row r="11650" spans="1:14" hidden="1" x14ac:dyDescent="0.3">
      <c r="A11650" s="4" t="s">
        <v>602</v>
      </c>
      <c r="B11650" s="4">
        <v>163</v>
      </c>
      <c r="C11650" s="4">
        <v>163</v>
      </c>
      <c r="D11650" s="4">
        <v>704</v>
      </c>
      <c r="E11650" s="4" t="s">
        <v>861</v>
      </c>
      <c r="F11650" s="79" t="s">
        <v>1122</v>
      </c>
      <c r="G11650" s="4" t="s">
        <v>1760</v>
      </c>
      <c r="H11650" s="30">
        <v>7.9991996297082002</v>
      </c>
      <c r="I11650" s="9">
        <v>0.27048658656535007</v>
      </c>
      <c r="J11650" s="4"/>
      <c r="K11650" s="4" t="s">
        <v>998</v>
      </c>
      <c r="L11650" s="4">
        <v>14</v>
      </c>
      <c r="M11650" s="4" t="s">
        <v>1667</v>
      </c>
      <c r="N11650" s="4" t="s">
        <v>1488</v>
      </c>
    </row>
    <row r="11651" spans="1:14" hidden="1" x14ac:dyDescent="0.3">
      <c r="A11651" s="4" t="s">
        <v>602</v>
      </c>
      <c r="B11651" s="4">
        <v>163</v>
      </c>
      <c r="C11651" s="4">
        <v>163</v>
      </c>
      <c r="D11651" s="4">
        <v>704</v>
      </c>
      <c r="E11651" s="4" t="s">
        <v>861</v>
      </c>
      <c r="F11651" s="4" t="s">
        <v>1111</v>
      </c>
      <c r="G11651" s="4" t="s">
        <v>858</v>
      </c>
      <c r="H11651" s="30">
        <v>1.5685915236491099</v>
      </c>
      <c r="I11651" s="9">
        <v>8.5230117904120162E-2</v>
      </c>
      <c r="J11651" s="4" t="s">
        <v>1669</v>
      </c>
      <c r="K11651" s="4" t="s">
        <v>998</v>
      </c>
      <c r="L11651" s="4">
        <v>14</v>
      </c>
      <c r="M11651" s="4" t="s">
        <v>1668</v>
      </c>
      <c r="N11651" s="4" t="s">
        <v>1488</v>
      </c>
    </row>
    <row r="11652" spans="1:14" hidden="1" x14ac:dyDescent="0.3">
      <c r="A11652" s="4" t="s">
        <v>602</v>
      </c>
      <c r="B11652" s="4">
        <v>163</v>
      </c>
      <c r="C11652" s="4">
        <v>163</v>
      </c>
      <c r="D11652" s="4">
        <v>704</v>
      </c>
      <c r="E11652" s="4" t="s">
        <v>861</v>
      </c>
      <c r="F11652" s="45" t="s">
        <v>1122</v>
      </c>
      <c r="G11652" s="4" t="s">
        <v>858</v>
      </c>
      <c r="H11652" s="30">
        <v>1.0529316702326199</v>
      </c>
      <c r="I11652" s="9">
        <v>3.5871989802880089E-2</v>
      </c>
      <c r="J11652" s="4" t="s">
        <v>1669</v>
      </c>
      <c r="K11652" s="4" t="s">
        <v>998</v>
      </c>
      <c r="L11652" s="4">
        <v>14</v>
      </c>
      <c r="M11652" s="4" t="s">
        <v>1668</v>
      </c>
      <c r="N11652" s="4" t="s">
        <v>1488</v>
      </c>
    </row>
    <row r="11653" spans="1:14" hidden="1" x14ac:dyDescent="0.3">
      <c r="A11653" s="4" t="s">
        <v>602</v>
      </c>
      <c r="B11653" s="4">
        <v>163</v>
      </c>
      <c r="C11653" s="4">
        <v>163</v>
      </c>
      <c r="D11653" s="4">
        <v>704</v>
      </c>
      <c r="E11653" s="4" t="s">
        <v>861</v>
      </c>
      <c r="F11653" s="45" t="s">
        <v>1122</v>
      </c>
      <c r="G11653" s="4" t="s">
        <v>853</v>
      </c>
      <c r="H11653" s="30">
        <v>0.75745763629473295</v>
      </c>
      <c r="I11653" s="9">
        <v>0.10632883980293406</v>
      </c>
      <c r="J11653" s="4" t="s">
        <v>1495</v>
      </c>
      <c r="K11653" s="4" t="s">
        <v>998</v>
      </c>
      <c r="L11653" s="4">
        <v>14</v>
      </c>
      <c r="M11653" s="4" t="s">
        <v>1668</v>
      </c>
      <c r="N11653" s="4" t="s">
        <v>1488</v>
      </c>
    </row>
    <row r="11654" spans="1:14" hidden="1" x14ac:dyDescent="0.3">
      <c r="A11654" s="4" t="s">
        <v>602</v>
      </c>
      <c r="B11654" s="4">
        <v>163</v>
      </c>
      <c r="C11654" s="4">
        <v>163</v>
      </c>
      <c r="D11654" s="4">
        <v>705</v>
      </c>
      <c r="E11654" s="4" t="s">
        <v>861</v>
      </c>
      <c r="F11654" s="4" t="s">
        <v>1111</v>
      </c>
      <c r="G11654" s="4" t="s">
        <v>853</v>
      </c>
      <c r="H11654" s="30">
        <v>2.5843213686319002</v>
      </c>
      <c r="I11654" s="9">
        <v>0.27659574468085024</v>
      </c>
      <c r="J11654" s="4" t="s">
        <v>1495</v>
      </c>
      <c r="K11654" s="4" t="s">
        <v>998</v>
      </c>
      <c r="L11654" s="4">
        <v>14</v>
      </c>
      <c r="M11654" s="4" t="s">
        <v>1668</v>
      </c>
      <c r="N11654" s="4" t="s">
        <v>1488</v>
      </c>
    </row>
    <row r="11655" spans="1:14" hidden="1" x14ac:dyDescent="0.3">
      <c r="A11655" s="4" t="s">
        <v>602</v>
      </c>
      <c r="B11655" s="4">
        <v>163</v>
      </c>
      <c r="C11655" s="4">
        <v>163</v>
      </c>
      <c r="D11655" s="4">
        <v>705</v>
      </c>
      <c r="E11655" s="4" t="s">
        <v>861</v>
      </c>
      <c r="F11655" s="4" t="s">
        <v>1111</v>
      </c>
      <c r="G11655" s="4" t="s">
        <v>1352</v>
      </c>
      <c r="H11655" s="30">
        <v>86.172428686785196</v>
      </c>
      <c r="I11655" s="9">
        <v>0.33573078439840742</v>
      </c>
      <c r="J11655" s="4" t="s">
        <v>856</v>
      </c>
      <c r="K11655" s="4" t="s">
        <v>998</v>
      </c>
      <c r="L11655" s="4">
        <v>14</v>
      </c>
      <c r="M11655" s="4" t="s">
        <v>1667</v>
      </c>
      <c r="N11655" s="4" t="s">
        <v>1488</v>
      </c>
    </row>
    <row r="11656" spans="1:14" hidden="1" x14ac:dyDescent="0.3">
      <c r="A11656" s="4" t="s">
        <v>602</v>
      </c>
      <c r="B11656" s="4">
        <v>163</v>
      </c>
      <c r="C11656" s="4">
        <v>163</v>
      </c>
      <c r="D11656" s="4">
        <v>705</v>
      </c>
      <c r="E11656" s="4" t="s">
        <v>861</v>
      </c>
      <c r="F11656" s="45" t="s">
        <v>1122</v>
      </c>
      <c r="G11656" s="4" t="s">
        <v>1352</v>
      </c>
      <c r="H11656" s="30">
        <v>79.6762877692437</v>
      </c>
      <c r="I11656" s="9">
        <v>0.61598843214210319</v>
      </c>
      <c r="J11656" s="4" t="s">
        <v>856</v>
      </c>
      <c r="K11656" s="4" t="s">
        <v>998</v>
      </c>
      <c r="L11656" s="4">
        <v>14</v>
      </c>
      <c r="M11656" s="4" t="s">
        <v>1667</v>
      </c>
      <c r="N11656" s="4" t="s">
        <v>1488</v>
      </c>
    </row>
    <row r="11657" spans="1:14" hidden="1" x14ac:dyDescent="0.3">
      <c r="A11657" s="4" t="s">
        <v>602</v>
      </c>
      <c r="B11657" s="4">
        <v>163</v>
      </c>
      <c r="C11657" s="4">
        <v>163</v>
      </c>
      <c r="D11657" s="4">
        <v>705</v>
      </c>
      <c r="E11657" s="4" t="s">
        <v>861</v>
      </c>
      <c r="F11657" s="12" t="s">
        <v>1111</v>
      </c>
      <c r="G11657" s="4" t="s">
        <v>1760</v>
      </c>
      <c r="H11657" s="30">
        <v>8.1573547279705299</v>
      </c>
      <c r="I11657" s="9">
        <v>8.606391390715018E-2</v>
      </c>
      <c r="J11657" s="4"/>
      <c r="K11657" s="4" t="s">
        <v>998</v>
      </c>
      <c r="L11657" s="4">
        <v>14</v>
      </c>
      <c r="M11657" s="4" t="s">
        <v>1667</v>
      </c>
      <c r="N11657" s="4" t="s">
        <v>1488</v>
      </c>
    </row>
    <row r="11658" spans="1:14" hidden="1" x14ac:dyDescent="0.3">
      <c r="A11658" s="4" t="s">
        <v>602</v>
      </c>
      <c r="B11658" s="4">
        <v>163</v>
      </c>
      <c r="C11658" s="4">
        <v>163</v>
      </c>
      <c r="D11658" s="4">
        <v>705</v>
      </c>
      <c r="E11658" s="4" t="s">
        <v>861</v>
      </c>
      <c r="F11658" s="79" t="s">
        <v>1122</v>
      </c>
      <c r="G11658" s="4" t="s">
        <v>1760</v>
      </c>
      <c r="H11658" s="30">
        <v>8.0344062795317299</v>
      </c>
      <c r="I11658" s="9">
        <v>0.20904129139264072</v>
      </c>
      <c r="J11658" s="4"/>
      <c r="K11658" s="4" t="s">
        <v>998</v>
      </c>
      <c r="L11658" s="4">
        <v>14</v>
      </c>
      <c r="M11658" s="4" t="s">
        <v>1667</v>
      </c>
      <c r="N11658" s="4" t="s">
        <v>1488</v>
      </c>
    </row>
    <row r="11659" spans="1:14" hidden="1" x14ac:dyDescent="0.3">
      <c r="A11659" s="4" t="s">
        <v>602</v>
      </c>
      <c r="B11659" s="4">
        <v>163</v>
      </c>
      <c r="C11659" s="4">
        <v>163</v>
      </c>
      <c r="D11659" s="4">
        <v>705</v>
      </c>
      <c r="E11659" s="4" t="s">
        <v>861</v>
      </c>
      <c r="F11659" s="4" t="s">
        <v>1111</v>
      </c>
      <c r="G11659" s="4" t="s">
        <v>858</v>
      </c>
      <c r="H11659" s="30">
        <v>1.60268812309373</v>
      </c>
      <c r="I11659" s="9">
        <v>8.519597578185012E-2</v>
      </c>
      <c r="J11659" s="4" t="s">
        <v>1669</v>
      </c>
      <c r="K11659" s="4" t="s">
        <v>998</v>
      </c>
      <c r="L11659" s="4">
        <v>14</v>
      </c>
      <c r="M11659" s="4" t="s">
        <v>1668</v>
      </c>
      <c r="N11659" s="4" t="s">
        <v>1488</v>
      </c>
    </row>
    <row r="11660" spans="1:14" hidden="1" x14ac:dyDescent="0.3">
      <c r="A11660" s="4" t="s">
        <v>602</v>
      </c>
      <c r="B11660" s="4">
        <v>163</v>
      </c>
      <c r="C11660" s="4">
        <v>163</v>
      </c>
      <c r="D11660" s="4">
        <v>705</v>
      </c>
      <c r="E11660" s="4" t="s">
        <v>861</v>
      </c>
      <c r="F11660" s="45" t="s">
        <v>1122</v>
      </c>
      <c r="G11660" s="4" t="s">
        <v>858</v>
      </c>
      <c r="H11660" s="30">
        <v>1.10934583693722</v>
      </c>
      <c r="I11660" s="9">
        <v>3.145627532206996E-2</v>
      </c>
      <c r="J11660" s="4" t="s">
        <v>1669</v>
      </c>
      <c r="K11660" s="4" t="s">
        <v>998</v>
      </c>
      <c r="L11660" s="4">
        <v>14</v>
      </c>
      <c r="M11660" s="4" t="s">
        <v>1668</v>
      </c>
      <c r="N11660" s="4" t="s">
        <v>1488</v>
      </c>
    </row>
    <row r="11661" spans="1:14" hidden="1" x14ac:dyDescent="0.3">
      <c r="A11661" s="4" t="s">
        <v>602</v>
      </c>
      <c r="B11661" s="4">
        <v>163</v>
      </c>
      <c r="C11661" s="4">
        <v>163</v>
      </c>
      <c r="D11661" s="4">
        <v>705</v>
      </c>
      <c r="E11661" s="4" t="s">
        <v>861</v>
      </c>
      <c r="F11661" s="45" t="s">
        <v>1122</v>
      </c>
      <c r="G11661" s="4" t="s">
        <v>853</v>
      </c>
      <c r="H11661" s="30">
        <v>0.81836392182339901</v>
      </c>
      <c r="I11661" s="9">
        <v>0.12765957446808296</v>
      </c>
      <c r="J11661" s="4" t="s">
        <v>1495</v>
      </c>
      <c r="K11661" s="4" t="s">
        <v>998</v>
      </c>
      <c r="L11661" s="4">
        <v>14</v>
      </c>
      <c r="M11661" s="4" t="s">
        <v>1668</v>
      </c>
      <c r="N11661" s="4" t="s">
        <v>1488</v>
      </c>
    </row>
    <row r="11662" spans="1:14" hidden="1" x14ac:dyDescent="0.3">
      <c r="A11662" s="4" t="s">
        <v>602</v>
      </c>
      <c r="B11662" s="4">
        <v>163</v>
      </c>
      <c r="C11662" s="4">
        <v>163</v>
      </c>
      <c r="D11662" s="4">
        <v>706</v>
      </c>
      <c r="E11662" s="4" t="s">
        <v>861</v>
      </c>
      <c r="F11662" s="4" t="s">
        <v>1111</v>
      </c>
      <c r="G11662" s="4" t="s">
        <v>853</v>
      </c>
      <c r="H11662" s="30">
        <v>2.68794326241134</v>
      </c>
      <c r="I11662" s="9">
        <v>0.23409669211195983</v>
      </c>
      <c r="J11662" s="4" t="s">
        <v>1495</v>
      </c>
      <c r="K11662" s="4" t="s">
        <v>998</v>
      </c>
      <c r="L11662" s="4">
        <v>14</v>
      </c>
      <c r="M11662" s="4" t="s">
        <v>1668</v>
      </c>
      <c r="N11662" s="4" t="s">
        <v>1488</v>
      </c>
    </row>
    <row r="11663" spans="1:14" hidden="1" x14ac:dyDescent="0.3">
      <c r="A11663" s="4" t="s">
        <v>602</v>
      </c>
      <c r="B11663" s="4">
        <v>163</v>
      </c>
      <c r="C11663" s="4">
        <v>163</v>
      </c>
      <c r="D11663" s="4">
        <v>706</v>
      </c>
      <c r="E11663" s="4" t="s">
        <v>861</v>
      </c>
      <c r="F11663" s="4" t="s">
        <v>1111</v>
      </c>
      <c r="G11663" s="4" t="s">
        <v>1352</v>
      </c>
      <c r="H11663" s="30">
        <v>85.877448310829806</v>
      </c>
      <c r="I11663" s="9">
        <v>0.22399579350619092</v>
      </c>
      <c r="J11663" s="4" t="s">
        <v>856</v>
      </c>
      <c r="K11663" s="4" t="s">
        <v>998</v>
      </c>
      <c r="L11663" s="4">
        <v>14</v>
      </c>
      <c r="M11663" s="4" t="s">
        <v>1667</v>
      </c>
      <c r="N11663" s="4" t="s">
        <v>1488</v>
      </c>
    </row>
    <row r="11664" spans="1:14" hidden="1" x14ac:dyDescent="0.3">
      <c r="A11664" s="4" t="s">
        <v>602</v>
      </c>
      <c r="B11664" s="4">
        <v>163</v>
      </c>
      <c r="C11664" s="4">
        <v>163</v>
      </c>
      <c r="D11664" s="4">
        <v>706</v>
      </c>
      <c r="E11664" s="4" t="s">
        <v>861</v>
      </c>
      <c r="F11664" s="45" t="s">
        <v>1122</v>
      </c>
      <c r="G11664" s="4" t="s">
        <v>1352</v>
      </c>
      <c r="H11664" s="30">
        <v>83.021239037764502</v>
      </c>
      <c r="I11664" s="9">
        <v>0.33625659612029324</v>
      </c>
      <c r="J11664" s="4" t="s">
        <v>856</v>
      </c>
      <c r="K11664" s="4" t="s">
        <v>998</v>
      </c>
      <c r="L11664" s="4">
        <v>14</v>
      </c>
      <c r="M11664" s="4" t="s">
        <v>1667</v>
      </c>
      <c r="N11664" s="4" t="s">
        <v>1488</v>
      </c>
    </row>
    <row r="11665" spans="1:14" hidden="1" x14ac:dyDescent="0.3">
      <c r="A11665" s="4" t="s">
        <v>602</v>
      </c>
      <c r="B11665" s="4">
        <v>163</v>
      </c>
      <c r="C11665" s="4">
        <v>163</v>
      </c>
      <c r="D11665" s="4">
        <v>706</v>
      </c>
      <c r="E11665" s="4" t="s">
        <v>861</v>
      </c>
      <c r="F11665" s="12" t="s">
        <v>1111</v>
      </c>
      <c r="G11665" s="4" t="s">
        <v>1760</v>
      </c>
      <c r="H11665" s="30">
        <v>7.6393512179128598</v>
      </c>
      <c r="I11665" s="9">
        <v>4.9179379375519972E-2</v>
      </c>
      <c r="J11665" s="4"/>
      <c r="K11665" s="4" t="s">
        <v>998</v>
      </c>
      <c r="L11665" s="4">
        <v>14</v>
      </c>
      <c r="M11665" s="4" t="s">
        <v>1667</v>
      </c>
      <c r="N11665" s="4" t="s">
        <v>1488</v>
      </c>
    </row>
    <row r="11666" spans="1:14" hidden="1" x14ac:dyDescent="0.3">
      <c r="A11666" s="4" t="s">
        <v>602</v>
      </c>
      <c r="B11666" s="4">
        <v>163</v>
      </c>
      <c r="C11666" s="4">
        <v>163</v>
      </c>
      <c r="D11666" s="4">
        <v>706</v>
      </c>
      <c r="E11666" s="4" t="s">
        <v>861</v>
      </c>
      <c r="F11666" s="79" t="s">
        <v>1122</v>
      </c>
      <c r="G11666" s="4" t="s">
        <v>1760</v>
      </c>
      <c r="H11666" s="30">
        <v>7.5041079246301896</v>
      </c>
      <c r="I11666" s="9">
        <v>6.1445295172700476E-2</v>
      </c>
      <c r="J11666" s="4"/>
      <c r="K11666" s="4" t="s">
        <v>998</v>
      </c>
      <c r="L11666" s="4">
        <v>14</v>
      </c>
      <c r="M11666" s="4" t="s">
        <v>1667</v>
      </c>
      <c r="N11666" s="4" t="s">
        <v>1488</v>
      </c>
    </row>
    <row r="11667" spans="1:14" hidden="1" x14ac:dyDescent="0.3">
      <c r="A11667" s="4" t="s">
        <v>602</v>
      </c>
      <c r="B11667" s="4">
        <v>163</v>
      </c>
      <c r="C11667" s="4">
        <v>163</v>
      </c>
      <c r="D11667" s="4">
        <v>706</v>
      </c>
      <c r="E11667" s="4" t="s">
        <v>861</v>
      </c>
      <c r="F11667" s="4" t="s">
        <v>1111</v>
      </c>
      <c r="G11667" s="4" t="s">
        <v>858</v>
      </c>
      <c r="H11667" s="30">
        <v>1.5111644739837</v>
      </c>
      <c r="I11667" s="9">
        <v>0.10316611280557009</v>
      </c>
      <c r="J11667" s="4" t="s">
        <v>1669</v>
      </c>
      <c r="K11667" s="4" t="s">
        <v>998</v>
      </c>
      <c r="L11667" s="4">
        <v>14</v>
      </c>
      <c r="M11667" s="4" t="s">
        <v>1668</v>
      </c>
      <c r="N11667" s="4" t="s">
        <v>1488</v>
      </c>
    </row>
    <row r="11668" spans="1:14" hidden="1" x14ac:dyDescent="0.3">
      <c r="A11668" s="4" t="s">
        <v>602</v>
      </c>
      <c r="B11668" s="4">
        <v>163</v>
      </c>
      <c r="C11668" s="4">
        <v>163</v>
      </c>
      <c r="D11668" s="4">
        <v>706</v>
      </c>
      <c r="E11668" s="4" t="s">
        <v>861</v>
      </c>
      <c r="F11668" s="45" t="s">
        <v>1122</v>
      </c>
      <c r="G11668" s="4" t="s">
        <v>858</v>
      </c>
      <c r="H11668" s="30">
        <v>1.00899075886557</v>
      </c>
      <c r="I11668" s="9">
        <v>2.2385851504530097E-2</v>
      </c>
      <c r="J11668" s="4" t="s">
        <v>1669</v>
      </c>
      <c r="K11668" s="4" t="s">
        <v>998</v>
      </c>
      <c r="L11668" s="4">
        <v>14</v>
      </c>
      <c r="M11668" s="4" t="s">
        <v>1668</v>
      </c>
      <c r="N11668" s="4" t="s">
        <v>1488</v>
      </c>
    </row>
    <row r="11669" spans="1:14" hidden="1" x14ac:dyDescent="0.3">
      <c r="A11669" s="4" t="s">
        <v>602</v>
      </c>
      <c r="B11669" s="4">
        <v>163</v>
      </c>
      <c r="C11669" s="4">
        <v>163</v>
      </c>
      <c r="D11669" s="4">
        <v>706</v>
      </c>
      <c r="E11669" s="4" t="s">
        <v>861</v>
      </c>
      <c r="F11669" s="45" t="s">
        <v>1122</v>
      </c>
      <c r="G11669" s="4" t="s">
        <v>853</v>
      </c>
      <c r="H11669" s="30">
        <v>1.19852742136321</v>
      </c>
      <c r="I11669" s="9">
        <v>0.12765957446808995</v>
      </c>
      <c r="J11669" s="4" t="s">
        <v>1495</v>
      </c>
      <c r="K11669" s="4" t="s">
        <v>998</v>
      </c>
      <c r="L11669" s="4">
        <v>14</v>
      </c>
      <c r="M11669" s="4" t="s">
        <v>1668</v>
      </c>
      <c r="N11669" s="4" t="s">
        <v>1488</v>
      </c>
    </row>
    <row r="11670" spans="1:14" hidden="1" x14ac:dyDescent="0.3">
      <c r="A11670" s="4" t="s">
        <v>602</v>
      </c>
      <c r="B11670" s="4">
        <v>163</v>
      </c>
      <c r="C11670" s="4">
        <v>163</v>
      </c>
      <c r="D11670" s="4">
        <v>707</v>
      </c>
      <c r="E11670" s="4" t="s">
        <v>861</v>
      </c>
      <c r="F11670" s="4" t="s">
        <v>1111</v>
      </c>
      <c r="G11670" s="4" t="s">
        <v>853</v>
      </c>
      <c r="H11670" s="30">
        <v>2.9205782036706101</v>
      </c>
      <c r="I11670" s="9">
        <v>0.25537328785663993</v>
      </c>
      <c r="J11670" s="4" t="s">
        <v>1495</v>
      </c>
      <c r="K11670" s="4" t="s">
        <v>998</v>
      </c>
      <c r="L11670" s="4">
        <v>14</v>
      </c>
      <c r="M11670" s="4" t="s">
        <v>1668</v>
      </c>
      <c r="N11670" s="4" t="s">
        <v>1488</v>
      </c>
    </row>
    <row r="11671" spans="1:14" hidden="1" x14ac:dyDescent="0.3">
      <c r="A11671" s="4" t="s">
        <v>602</v>
      </c>
      <c r="B11671" s="4">
        <v>163</v>
      </c>
      <c r="C11671" s="4">
        <v>163</v>
      </c>
      <c r="D11671" s="4">
        <v>707</v>
      </c>
      <c r="E11671" s="4" t="s">
        <v>861</v>
      </c>
      <c r="F11671" s="4" t="s">
        <v>1111</v>
      </c>
      <c r="G11671" s="4" t="s">
        <v>1352</v>
      </c>
      <c r="H11671" s="30">
        <v>86.093556928508306</v>
      </c>
      <c r="I11671" s="9">
        <v>0.22425869936719778</v>
      </c>
      <c r="J11671" s="4" t="s">
        <v>856</v>
      </c>
      <c r="K11671" s="4" t="s">
        <v>998</v>
      </c>
      <c r="L11671" s="4">
        <v>14</v>
      </c>
      <c r="M11671" s="4" t="s">
        <v>1667</v>
      </c>
      <c r="N11671" s="4" t="s">
        <v>1488</v>
      </c>
    </row>
    <row r="11672" spans="1:14" hidden="1" x14ac:dyDescent="0.3">
      <c r="A11672" s="4" t="s">
        <v>602</v>
      </c>
      <c r="B11672" s="4">
        <v>163</v>
      </c>
      <c r="C11672" s="4">
        <v>163</v>
      </c>
      <c r="D11672" s="4">
        <v>707</v>
      </c>
      <c r="E11672" s="4" t="s">
        <v>861</v>
      </c>
      <c r="F11672" s="45" t="s">
        <v>1122</v>
      </c>
      <c r="G11672" s="4" t="s">
        <v>1352</v>
      </c>
      <c r="H11672" s="30">
        <v>81.0536515746183</v>
      </c>
      <c r="I11672" s="9">
        <v>0.33599369025930059</v>
      </c>
      <c r="J11672" s="4" t="s">
        <v>856</v>
      </c>
      <c r="K11672" s="4" t="s">
        <v>998</v>
      </c>
      <c r="L11672" s="4">
        <v>14</v>
      </c>
      <c r="M11672" s="4" t="s">
        <v>1667</v>
      </c>
      <c r="N11672" s="4" t="s">
        <v>1488</v>
      </c>
    </row>
    <row r="11673" spans="1:14" hidden="1" x14ac:dyDescent="0.3">
      <c r="A11673" s="4" t="s">
        <v>602</v>
      </c>
      <c r="B11673" s="4">
        <v>163</v>
      </c>
      <c r="C11673" s="4">
        <v>163</v>
      </c>
      <c r="D11673" s="4">
        <v>707</v>
      </c>
      <c r="E11673" s="4" t="s">
        <v>861</v>
      </c>
      <c r="F11673" s="12" t="s">
        <v>1111</v>
      </c>
      <c r="G11673" s="4" t="s">
        <v>1760</v>
      </c>
      <c r="H11673" s="30">
        <v>8.1179822954234204</v>
      </c>
      <c r="I11673" s="9">
        <v>7.3797998109968788E-2</v>
      </c>
      <c r="J11673" s="4"/>
      <c r="K11673" s="4" t="s">
        <v>998</v>
      </c>
      <c r="L11673" s="4">
        <v>14</v>
      </c>
      <c r="M11673" s="4" t="s">
        <v>1667</v>
      </c>
      <c r="N11673" s="4" t="s">
        <v>1488</v>
      </c>
    </row>
    <row r="11674" spans="1:14" hidden="1" x14ac:dyDescent="0.3">
      <c r="A11674" s="4" t="s">
        <v>602</v>
      </c>
      <c r="B11674" s="4">
        <v>163</v>
      </c>
      <c r="C11674" s="4">
        <v>163</v>
      </c>
      <c r="D11674" s="4">
        <v>707</v>
      </c>
      <c r="E11674" s="4" t="s">
        <v>861</v>
      </c>
      <c r="F11674" s="79" t="s">
        <v>1122</v>
      </c>
      <c r="G11674" s="4" t="s">
        <v>1760</v>
      </c>
      <c r="H11674" s="30">
        <v>7.89670401728028</v>
      </c>
      <c r="I11674" s="9">
        <v>8.6092842953849669E-2</v>
      </c>
      <c r="J11674" s="4"/>
      <c r="K11674" s="4" t="s">
        <v>998</v>
      </c>
      <c r="L11674" s="4">
        <v>14</v>
      </c>
      <c r="M11674" s="4" t="s">
        <v>1667</v>
      </c>
      <c r="N11674" s="4" t="s">
        <v>1488</v>
      </c>
    </row>
    <row r="11675" spans="1:14" hidden="1" x14ac:dyDescent="0.3">
      <c r="A11675" s="4" t="s">
        <v>602</v>
      </c>
      <c r="B11675" s="4">
        <v>163</v>
      </c>
      <c r="C11675" s="4">
        <v>163</v>
      </c>
      <c r="D11675" s="4">
        <v>707</v>
      </c>
      <c r="E11675" s="4" t="s">
        <v>861</v>
      </c>
      <c r="F11675" s="4" t="s">
        <v>1111</v>
      </c>
      <c r="G11675" s="4" t="s">
        <v>858</v>
      </c>
      <c r="H11675" s="30">
        <v>1.5057927800791999</v>
      </c>
      <c r="I11675" s="9">
        <v>8.0711977056500128E-2</v>
      </c>
      <c r="J11675" s="4" t="s">
        <v>1669</v>
      </c>
      <c r="K11675" s="4" t="s">
        <v>998</v>
      </c>
      <c r="L11675" s="4">
        <v>14</v>
      </c>
      <c r="M11675" s="4" t="s">
        <v>1668</v>
      </c>
      <c r="N11675" s="4" t="s">
        <v>1488</v>
      </c>
    </row>
    <row r="11676" spans="1:14" hidden="1" x14ac:dyDescent="0.3">
      <c r="A11676" s="4" t="s">
        <v>602</v>
      </c>
      <c r="B11676" s="4">
        <v>163</v>
      </c>
      <c r="C11676" s="4">
        <v>163</v>
      </c>
      <c r="D11676" s="4">
        <v>707</v>
      </c>
      <c r="E11676" s="4" t="s">
        <v>861</v>
      </c>
      <c r="F11676" s="45" t="s">
        <v>1122</v>
      </c>
      <c r="G11676" s="4" t="s">
        <v>858</v>
      </c>
      <c r="H11676" s="30">
        <v>1.0484249100924099</v>
      </c>
      <c r="I11676" s="9">
        <v>3.1353848955250063E-2</v>
      </c>
      <c r="J11676" s="4" t="s">
        <v>1669</v>
      </c>
      <c r="K11676" s="4" t="s">
        <v>998</v>
      </c>
      <c r="L11676" s="4">
        <v>14</v>
      </c>
      <c r="M11676" s="4" t="s">
        <v>1668</v>
      </c>
      <c r="N11676" s="4" t="s">
        <v>1488</v>
      </c>
    </row>
    <row r="11677" spans="1:14" hidden="1" x14ac:dyDescent="0.3">
      <c r="A11677" s="4" t="s">
        <v>602</v>
      </c>
      <c r="B11677" s="4">
        <v>163</v>
      </c>
      <c r="C11677" s="4">
        <v>163</v>
      </c>
      <c r="D11677" s="4">
        <v>707</v>
      </c>
      <c r="E11677" s="4" t="s">
        <v>861</v>
      </c>
      <c r="F11677" s="45" t="s">
        <v>1122</v>
      </c>
      <c r="G11677" s="4" t="s">
        <v>853</v>
      </c>
      <c r="H11677" s="30">
        <v>1.3460559796437599</v>
      </c>
      <c r="I11677" s="9">
        <v>0.14888203129230004</v>
      </c>
      <c r="J11677" s="4" t="s">
        <v>1495</v>
      </c>
      <c r="K11677" s="4" t="s">
        <v>998</v>
      </c>
      <c r="L11677" s="4">
        <v>14</v>
      </c>
      <c r="M11677" s="4" t="s">
        <v>1668</v>
      </c>
      <c r="N11677" s="4" t="s">
        <v>1488</v>
      </c>
    </row>
    <row r="11678" spans="1:14" hidden="1" x14ac:dyDescent="0.3">
      <c r="A11678" s="4" t="s">
        <v>602</v>
      </c>
      <c r="B11678" s="4">
        <v>163</v>
      </c>
      <c r="C11678" s="4">
        <v>163</v>
      </c>
      <c r="D11678" s="4">
        <v>708</v>
      </c>
      <c r="E11678" s="4" t="s">
        <v>861</v>
      </c>
      <c r="F11678" s="4" t="s">
        <v>1111</v>
      </c>
      <c r="G11678" s="4" t="s">
        <v>853</v>
      </c>
      <c r="H11678" s="30">
        <v>2.5128579936116</v>
      </c>
      <c r="I11678" s="9">
        <v>0.31925721401115004</v>
      </c>
      <c r="J11678" s="4" t="s">
        <v>1495</v>
      </c>
      <c r="K11678" s="4" t="s">
        <v>998</v>
      </c>
      <c r="L11678" s="4">
        <v>14</v>
      </c>
      <c r="M11678" s="4" t="s">
        <v>1668</v>
      </c>
      <c r="N11678" s="4" t="s">
        <v>1488</v>
      </c>
    </row>
    <row r="11679" spans="1:14" hidden="1" x14ac:dyDescent="0.3">
      <c r="A11679" s="4" t="s">
        <v>602</v>
      </c>
      <c r="B11679" s="4">
        <v>163</v>
      </c>
      <c r="C11679" s="4">
        <v>163</v>
      </c>
      <c r="D11679" s="4">
        <v>708</v>
      </c>
      <c r="E11679" s="4" t="s">
        <v>861</v>
      </c>
      <c r="F11679" s="4" t="s">
        <v>1111</v>
      </c>
      <c r="G11679" s="4" t="s">
        <v>1352</v>
      </c>
      <c r="H11679" s="30">
        <v>85.851420630598398</v>
      </c>
      <c r="I11679" s="9">
        <v>0.33599369025940007</v>
      </c>
      <c r="J11679" s="4" t="s">
        <v>856</v>
      </c>
      <c r="K11679" s="4" t="s">
        <v>998</v>
      </c>
      <c r="L11679" s="4">
        <v>14</v>
      </c>
      <c r="M11679" s="4" t="s">
        <v>1667</v>
      </c>
      <c r="N11679" s="4" t="s">
        <v>1488</v>
      </c>
    </row>
    <row r="11680" spans="1:14" hidden="1" x14ac:dyDescent="0.3">
      <c r="A11680" s="4" t="s">
        <v>602</v>
      </c>
      <c r="B11680" s="4">
        <v>163</v>
      </c>
      <c r="C11680" s="4">
        <v>163</v>
      </c>
      <c r="D11680" s="4">
        <v>708</v>
      </c>
      <c r="E11680" s="4" t="s">
        <v>861</v>
      </c>
      <c r="F11680" s="45" t="s">
        <v>1122</v>
      </c>
      <c r="G11680" s="4" t="s">
        <v>1352</v>
      </c>
      <c r="H11680" s="30">
        <v>81.035511070214596</v>
      </c>
      <c r="I11680" s="9">
        <v>0.33625659612030745</v>
      </c>
      <c r="J11680" s="4" t="s">
        <v>856</v>
      </c>
      <c r="K11680" s="4" t="s">
        <v>998</v>
      </c>
      <c r="L11680" s="4">
        <v>14</v>
      </c>
      <c r="M11680" s="4" t="s">
        <v>1667</v>
      </c>
      <c r="N11680" s="4" t="s">
        <v>1488</v>
      </c>
    </row>
    <row r="11681" spans="1:14" hidden="1" x14ac:dyDescent="0.3">
      <c r="A11681" s="4" t="s">
        <v>602</v>
      </c>
      <c r="B11681" s="4">
        <v>163</v>
      </c>
      <c r="C11681" s="4">
        <v>163</v>
      </c>
      <c r="D11681" s="4">
        <v>708</v>
      </c>
      <c r="E11681" s="4" t="s">
        <v>861</v>
      </c>
      <c r="F11681" s="12" t="s">
        <v>1111</v>
      </c>
      <c r="G11681" s="4" t="s">
        <v>1760</v>
      </c>
      <c r="H11681" s="30">
        <v>8.2389346396404992</v>
      </c>
      <c r="I11681" s="9">
        <v>0.1598329829704408</v>
      </c>
      <c r="J11681" s="4"/>
      <c r="K11681" s="4" t="s">
        <v>998</v>
      </c>
      <c r="L11681" s="4">
        <v>14</v>
      </c>
      <c r="M11681" s="4" t="s">
        <v>1667</v>
      </c>
      <c r="N11681" s="4" t="s">
        <v>1488</v>
      </c>
    </row>
    <row r="11682" spans="1:14" hidden="1" x14ac:dyDescent="0.3">
      <c r="A11682" s="4" t="s">
        <v>602</v>
      </c>
      <c r="B11682" s="4">
        <v>163</v>
      </c>
      <c r="C11682" s="4">
        <v>163</v>
      </c>
      <c r="D11682" s="4">
        <v>708</v>
      </c>
      <c r="E11682" s="4" t="s">
        <v>861</v>
      </c>
      <c r="F11682" s="79" t="s">
        <v>1122</v>
      </c>
      <c r="G11682" s="4" t="s">
        <v>1760</v>
      </c>
      <c r="H11682" s="30">
        <v>8.0299512063412397</v>
      </c>
      <c r="I11682" s="9">
        <v>9.8358758751039943E-2</v>
      </c>
      <c r="J11682" s="4"/>
      <c r="K11682" s="4" t="s">
        <v>998</v>
      </c>
      <c r="L11682" s="4">
        <v>14</v>
      </c>
      <c r="M11682" s="4" t="s">
        <v>1667</v>
      </c>
      <c r="N11682" s="4" t="s">
        <v>1488</v>
      </c>
    </row>
    <row r="11683" spans="1:14" hidden="1" x14ac:dyDescent="0.3">
      <c r="A11683" s="4" t="s">
        <v>602</v>
      </c>
      <c r="B11683" s="4">
        <v>163</v>
      </c>
      <c r="C11683" s="4">
        <v>163</v>
      </c>
      <c r="D11683" s="4">
        <v>708</v>
      </c>
      <c r="E11683" s="4" t="s">
        <v>861</v>
      </c>
      <c r="F11683" s="4" t="s">
        <v>1111</v>
      </c>
      <c r="G11683" s="4" t="s">
        <v>858</v>
      </c>
      <c r="H11683" s="30">
        <v>1.3152797377884999</v>
      </c>
      <c r="I11683" s="9">
        <v>8.9679974507210103E-2</v>
      </c>
      <c r="J11683" s="4" t="s">
        <v>1669</v>
      </c>
      <c r="K11683" s="4" t="s">
        <v>998</v>
      </c>
      <c r="L11683" s="4">
        <v>14</v>
      </c>
      <c r="M11683" s="4" t="s">
        <v>1668</v>
      </c>
      <c r="N11683" s="4" t="s">
        <v>1488</v>
      </c>
    </row>
    <row r="11684" spans="1:14" hidden="1" x14ac:dyDescent="0.3">
      <c r="A11684" s="4" t="s">
        <v>602</v>
      </c>
      <c r="B11684" s="4">
        <v>163</v>
      </c>
      <c r="C11684" s="4">
        <v>163</v>
      </c>
      <c r="D11684" s="4">
        <v>708</v>
      </c>
      <c r="E11684" s="4" t="s">
        <v>861</v>
      </c>
      <c r="F11684" s="45" t="s">
        <v>1122</v>
      </c>
      <c r="G11684" s="4" t="s">
        <v>858</v>
      </c>
      <c r="H11684" s="30">
        <v>1.01485182318932</v>
      </c>
      <c r="I11684" s="9">
        <v>2.6903992352170114E-2</v>
      </c>
      <c r="J11684" s="4" t="s">
        <v>1669</v>
      </c>
      <c r="K11684" s="4" t="s">
        <v>998</v>
      </c>
      <c r="L11684" s="4">
        <v>14</v>
      </c>
      <c r="M11684" s="4" t="s">
        <v>1668</v>
      </c>
      <c r="N11684" s="4" t="s">
        <v>1488</v>
      </c>
    </row>
    <row r="11685" spans="1:14" hidden="1" x14ac:dyDescent="0.3">
      <c r="A11685" s="4" t="s">
        <v>602</v>
      </c>
      <c r="B11685" s="4">
        <v>163</v>
      </c>
      <c r="C11685" s="4">
        <v>163</v>
      </c>
      <c r="D11685" s="4">
        <v>708</v>
      </c>
      <c r="E11685" s="4" t="s">
        <v>861</v>
      </c>
      <c r="F11685" s="45" t="s">
        <v>1122</v>
      </c>
      <c r="G11685" s="4" t="s">
        <v>853</v>
      </c>
      <c r="H11685" s="30">
        <v>1.23620811001028</v>
      </c>
      <c r="I11685" s="9">
        <v>0.14899030913324007</v>
      </c>
      <c r="J11685" s="4" t="s">
        <v>1495</v>
      </c>
      <c r="K11685" s="4" t="s">
        <v>998</v>
      </c>
      <c r="L11685" s="4">
        <v>14</v>
      </c>
      <c r="M11685" s="4" t="s">
        <v>1668</v>
      </c>
      <c r="N11685" s="4" t="s">
        <v>1488</v>
      </c>
    </row>
    <row r="11686" spans="1:14" hidden="1" x14ac:dyDescent="0.3">
      <c r="A11686" s="4" t="s">
        <v>602</v>
      </c>
      <c r="B11686" s="4">
        <v>163</v>
      </c>
      <c r="C11686" s="4">
        <v>163</v>
      </c>
      <c r="D11686" s="4">
        <v>709</v>
      </c>
      <c r="E11686" s="4" t="s">
        <v>861</v>
      </c>
      <c r="F11686" s="4" t="s">
        <v>1111</v>
      </c>
      <c r="G11686" s="4" t="s">
        <v>853</v>
      </c>
      <c r="H11686" s="30">
        <v>3.4474581776839299</v>
      </c>
      <c r="I11686" s="9">
        <v>0.25537328785663993</v>
      </c>
      <c r="J11686" s="4" t="s">
        <v>1495</v>
      </c>
      <c r="K11686" s="4" t="s">
        <v>998</v>
      </c>
      <c r="L11686" s="4">
        <v>14</v>
      </c>
      <c r="M11686" s="4" t="s">
        <v>1668</v>
      </c>
      <c r="N11686" s="4" t="s">
        <v>1488</v>
      </c>
    </row>
    <row r="11687" spans="1:14" hidden="1" x14ac:dyDescent="0.3">
      <c r="A11687" s="4" t="s">
        <v>602</v>
      </c>
      <c r="B11687" s="4">
        <v>163</v>
      </c>
      <c r="C11687" s="4">
        <v>163</v>
      </c>
      <c r="D11687" s="4">
        <v>709</v>
      </c>
      <c r="E11687" s="4" t="s">
        <v>861</v>
      </c>
      <c r="F11687" s="4" t="s">
        <v>1111</v>
      </c>
      <c r="G11687" s="4" t="s">
        <v>1352</v>
      </c>
      <c r="H11687" s="30">
        <v>85.563275807027097</v>
      </c>
      <c r="I11687" s="9">
        <v>0.44825449287330343</v>
      </c>
      <c r="J11687" s="4" t="s">
        <v>856</v>
      </c>
      <c r="K11687" s="4" t="s">
        <v>998</v>
      </c>
      <c r="L11687" s="4">
        <v>14</v>
      </c>
      <c r="M11687" s="4" t="s">
        <v>1667</v>
      </c>
      <c r="N11687" s="4" t="s">
        <v>1488</v>
      </c>
    </row>
    <row r="11688" spans="1:14" hidden="1" x14ac:dyDescent="0.3">
      <c r="A11688" s="4" t="s">
        <v>602</v>
      </c>
      <c r="B11688" s="4">
        <v>163</v>
      </c>
      <c r="C11688" s="4">
        <v>163</v>
      </c>
      <c r="D11688" s="4">
        <v>709</v>
      </c>
      <c r="E11688" s="4" t="s">
        <v>861</v>
      </c>
      <c r="F11688" s="45" t="s">
        <v>1122</v>
      </c>
      <c r="G11688" s="4" t="s">
        <v>1352</v>
      </c>
      <c r="H11688" s="30">
        <v>81.979343110927402</v>
      </c>
      <c r="I11688" s="9">
        <v>0.39199263863589806</v>
      </c>
      <c r="J11688" s="4" t="s">
        <v>856</v>
      </c>
      <c r="K11688" s="4" t="s">
        <v>998</v>
      </c>
      <c r="L11688" s="4">
        <v>14</v>
      </c>
      <c r="M11688" s="4" t="s">
        <v>1667</v>
      </c>
      <c r="N11688" s="4" t="s">
        <v>1488</v>
      </c>
    </row>
    <row r="11689" spans="1:14" hidden="1" x14ac:dyDescent="0.3">
      <c r="A11689" s="4" t="s">
        <v>602</v>
      </c>
      <c r="B11689" s="4">
        <v>163</v>
      </c>
      <c r="C11689" s="4">
        <v>163</v>
      </c>
      <c r="D11689" s="4">
        <v>709</v>
      </c>
      <c r="E11689" s="4" t="s">
        <v>861</v>
      </c>
      <c r="F11689" s="12" t="s">
        <v>1111</v>
      </c>
      <c r="G11689" s="4" t="s">
        <v>1760</v>
      </c>
      <c r="H11689" s="30">
        <v>8.0044647162060496</v>
      </c>
      <c r="I11689" s="9">
        <v>0.11065360359491017</v>
      </c>
      <c r="J11689" s="4"/>
      <c r="K11689" s="4" t="s">
        <v>998</v>
      </c>
      <c r="L11689" s="4">
        <v>14</v>
      </c>
      <c r="M11689" s="4" t="s">
        <v>1667</v>
      </c>
      <c r="N11689" s="4" t="s">
        <v>1488</v>
      </c>
    </row>
    <row r="11690" spans="1:14" hidden="1" x14ac:dyDescent="0.3">
      <c r="A11690" s="4" t="s">
        <v>602</v>
      </c>
      <c r="B11690" s="4">
        <v>163</v>
      </c>
      <c r="C11690" s="4">
        <v>163</v>
      </c>
      <c r="D11690" s="4">
        <v>709</v>
      </c>
      <c r="E11690" s="4" t="s">
        <v>861</v>
      </c>
      <c r="F11690" s="79" t="s">
        <v>1122</v>
      </c>
      <c r="G11690" s="4" t="s">
        <v>1760</v>
      </c>
      <c r="H11690" s="30">
        <v>7.9429904919866496</v>
      </c>
      <c r="I11690" s="9">
        <v>9.8387687797729662E-2</v>
      </c>
      <c r="J11690" s="4"/>
      <c r="K11690" s="4" t="s">
        <v>998</v>
      </c>
      <c r="L11690" s="4">
        <v>14</v>
      </c>
      <c r="M11690" s="4" t="s">
        <v>1667</v>
      </c>
      <c r="N11690" s="4" t="s">
        <v>1488</v>
      </c>
    </row>
    <row r="11691" spans="1:14" hidden="1" x14ac:dyDescent="0.3">
      <c r="A11691" s="4" t="s">
        <v>602</v>
      </c>
      <c r="B11691" s="4">
        <v>163</v>
      </c>
      <c r="C11691" s="4">
        <v>163</v>
      </c>
      <c r="D11691" s="4">
        <v>709</v>
      </c>
      <c r="E11691" s="4" t="s">
        <v>861</v>
      </c>
      <c r="F11691" s="4" t="s">
        <v>1111</v>
      </c>
      <c r="G11691" s="4" t="s">
        <v>858</v>
      </c>
      <c r="H11691" s="30">
        <v>1.6730436563936799</v>
      </c>
      <c r="I11691" s="9">
        <v>7.646697318704998E-2</v>
      </c>
      <c r="J11691" s="4" t="s">
        <v>1669</v>
      </c>
      <c r="K11691" s="4" t="s">
        <v>998</v>
      </c>
      <c r="L11691" s="4">
        <v>14</v>
      </c>
      <c r="M11691" s="4" t="s">
        <v>1668</v>
      </c>
      <c r="N11691" s="4" t="s">
        <v>1488</v>
      </c>
    </row>
    <row r="11692" spans="1:14" hidden="1" x14ac:dyDescent="0.3">
      <c r="A11692" s="4" t="s">
        <v>602</v>
      </c>
      <c r="B11692" s="4">
        <v>163</v>
      </c>
      <c r="C11692" s="4">
        <v>163</v>
      </c>
      <c r="D11692" s="4">
        <v>709</v>
      </c>
      <c r="E11692" s="4" t="s">
        <v>861</v>
      </c>
      <c r="F11692" s="45" t="s">
        <v>1122</v>
      </c>
      <c r="G11692" s="4" t="s">
        <v>858</v>
      </c>
      <c r="H11692" s="30">
        <v>1.07663768379842</v>
      </c>
      <c r="I11692" s="9">
        <v>2.2419993626800139E-2</v>
      </c>
      <c r="J11692" s="4" t="s">
        <v>1669</v>
      </c>
      <c r="K11692" s="4" t="s">
        <v>998</v>
      </c>
      <c r="L11692" s="4">
        <v>14</v>
      </c>
      <c r="M11692" s="4" t="s">
        <v>1668</v>
      </c>
      <c r="N11692" s="4" t="s">
        <v>1488</v>
      </c>
    </row>
    <row r="11693" spans="1:14" hidden="1" x14ac:dyDescent="0.3">
      <c r="A11693" s="4" t="s">
        <v>602</v>
      </c>
      <c r="B11693" s="4">
        <v>163</v>
      </c>
      <c r="C11693" s="4">
        <v>163</v>
      </c>
      <c r="D11693" s="4">
        <v>709</v>
      </c>
      <c r="E11693" s="4" t="s">
        <v>861</v>
      </c>
      <c r="F11693" s="45" t="s">
        <v>1122</v>
      </c>
      <c r="G11693" s="4" t="s">
        <v>853</v>
      </c>
      <c r="H11693" s="30">
        <v>1.59634020897623</v>
      </c>
      <c r="I11693" s="9">
        <v>0.10638297872340008</v>
      </c>
      <c r="J11693" s="4" t="s">
        <v>1495</v>
      </c>
      <c r="K11693" s="4" t="s">
        <v>998</v>
      </c>
      <c r="L11693" s="4">
        <v>14</v>
      </c>
      <c r="M11693" s="4" t="s">
        <v>1668</v>
      </c>
      <c r="N11693" s="4" t="s">
        <v>1488</v>
      </c>
    </row>
    <row r="11694" spans="1:14" hidden="1" x14ac:dyDescent="0.3">
      <c r="A11694" s="4" t="s">
        <v>602</v>
      </c>
      <c r="B11694" s="4">
        <v>163</v>
      </c>
      <c r="C11694" s="4">
        <v>163</v>
      </c>
      <c r="D11694" s="4">
        <v>710</v>
      </c>
      <c r="E11694" s="4" t="s">
        <v>861</v>
      </c>
      <c r="F11694" s="4" t="s">
        <v>1111</v>
      </c>
      <c r="G11694" s="4" t="s">
        <v>1352</v>
      </c>
      <c r="H11694" s="30">
        <v>89.516854143584098</v>
      </c>
      <c r="I11694" s="9">
        <v>0.16883438808660856</v>
      </c>
      <c r="J11694" s="4" t="s">
        <v>856</v>
      </c>
      <c r="K11694" s="4" t="s">
        <v>998</v>
      </c>
      <c r="L11694" s="4">
        <v>14</v>
      </c>
      <c r="M11694" s="4" t="s">
        <v>1667</v>
      </c>
      <c r="N11694" s="4" t="s">
        <v>1488</v>
      </c>
    </row>
    <row r="11695" spans="1:14" hidden="1" x14ac:dyDescent="0.3">
      <c r="A11695" s="4" t="s">
        <v>602</v>
      </c>
      <c r="B11695" s="4">
        <v>163</v>
      </c>
      <c r="C11695" s="4">
        <v>163</v>
      </c>
      <c r="D11695" s="4">
        <v>710</v>
      </c>
      <c r="E11695" s="4" t="s">
        <v>861</v>
      </c>
      <c r="F11695" s="45" t="s">
        <v>1122</v>
      </c>
      <c r="G11695" s="4" t="s">
        <v>1352</v>
      </c>
      <c r="H11695" s="30">
        <v>82.757544459258895</v>
      </c>
      <c r="I11695" s="9">
        <v>0.50399053538900773</v>
      </c>
      <c r="J11695" s="4" t="s">
        <v>856</v>
      </c>
      <c r="K11695" s="4" t="s">
        <v>998</v>
      </c>
      <c r="L11695" s="4">
        <v>14</v>
      </c>
      <c r="M11695" s="4" t="s">
        <v>1667</v>
      </c>
      <c r="N11695" s="4" t="s">
        <v>1488</v>
      </c>
    </row>
    <row r="11696" spans="1:14" hidden="1" x14ac:dyDescent="0.3">
      <c r="A11696" s="4" t="s">
        <v>602</v>
      </c>
      <c r="B11696" s="4">
        <v>163</v>
      </c>
      <c r="C11696" s="4">
        <v>163</v>
      </c>
      <c r="D11696" s="4">
        <v>710</v>
      </c>
      <c r="E11696" s="4" t="s">
        <v>861</v>
      </c>
      <c r="F11696" s="12" t="s">
        <v>1111</v>
      </c>
      <c r="G11696" s="4" t="s">
        <v>1760</v>
      </c>
      <c r="H11696" s="30">
        <v>7.7333706196601701</v>
      </c>
      <c r="I11696" s="9">
        <v>3.685560548495026E-2</v>
      </c>
      <c r="J11696" s="4"/>
      <c r="K11696" s="4" t="s">
        <v>998</v>
      </c>
      <c r="L11696" s="4">
        <v>14</v>
      </c>
      <c r="M11696" s="4" t="s">
        <v>1667</v>
      </c>
      <c r="N11696" s="4" t="s">
        <v>1488</v>
      </c>
    </row>
    <row r="11697" spans="1:14" hidden="1" x14ac:dyDescent="0.3">
      <c r="A11697" s="4" t="s">
        <v>602</v>
      </c>
      <c r="B11697" s="4">
        <v>163</v>
      </c>
      <c r="C11697" s="4">
        <v>163</v>
      </c>
      <c r="D11697" s="4">
        <v>710</v>
      </c>
      <c r="E11697" s="4" t="s">
        <v>861</v>
      </c>
      <c r="F11697" s="79" t="s">
        <v>1122</v>
      </c>
      <c r="G11697" s="4" t="s">
        <v>1760</v>
      </c>
      <c r="H11697" s="30">
        <v>7.57353763668974</v>
      </c>
      <c r="I11697" s="9">
        <v>7.3797998109969676E-2</v>
      </c>
      <c r="J11697" s="4"/>
      <c r="K11697" s="4" t="s">
        <v>998</v>
      </c>
      <c r="L11697" s="4">
        <v>14</v>
      </c>
      <c r="M11697" s="4" t="s">
        <v>1667</v>
      </c>
      <c r="N11697" s="4" t="s">
        <v>1488</v>
      </c>
    </row>
    <row r="11698" spans="1:14" hidden="1" x14ac:dyDescent="0.3">
      <c r="A11698" s="4" t="s">
        <v>602</v>
      </c>
      <c r="B11698" s="4">
        <v>163</v>
      </c>
      <c r="C11698" s="4">
        <v>163</v>
      </c>
      <c r="D11698" s="4">
        <v>710</v>
      </c>
      <c r="E11698" s="4" t="s">
        <v>861</v>
      </c>
      <c r="F11698" s="4" t="s">
        <v>1111</v>
      </c>
      <c r="G11698" s="4" t="s">
        <v>858</v>
      </c>
      <c r="H11698" s="30">
        <v>1.72165065780488</v>
      </c>
      <c r="I11698" s="9">
        <v>2.2419993626809909E-2</v>
      </c>
      <c r="J11698" s="4" t="s">
        <v>1669</v>
      </c>
      <c r="K11698" s="4" t="s">
        <v>998</v>
      </c>
      <c r="L11698" s="4">
        <v>14</v>
      </c>
      <c r="M11698" s="4" t="s">
        <v>1668</v>
      </c>
      <c r="N11698" s="4" t="s">
        <v>1488</v>
      </c>
    </row>
    <row r="11699" spans="1:14" hidden="1" x14ac:dyDescent="0.3">
      <c r="A11699" s="4" t="s">
        <v>602</v>
      </c>
      <c r="B11699" s="4">
        <v>163</v>
      </c>
      <c r="C11699" s="4">
        <v>163</v>
      </c>
      <c r="D11699" s="4">
        <v>710</v>
      </c>
      <c r="E11699" s="4" t="s">
        <v>861</v>
      </c>
      <c r="F11699" s="45" t="s">
        <v>1122</v>
      </c>
      <c r="G11699" s="4" t="s">
        <v>858</v>
      </c>
      <c r="H11699" s="30">
        <v>1.1252788273319001</v>
      </c>
      <c r="I11699" s="9">
        <v>1.797013702372019E-2</v>
      </c>
      <c r="J11699" s="4" t="s">
        <v>1669</v>
      </c>
      <c r="K11699" s="4" t="s">
        <v>998</v>
      </c>
      <c r="L11699" s="4">
        <v>14</v>
      </c>
      <c r="M11699" s="4" t="s">
        <v>1668</v>
      </c>
      <c r="N11699" s="4" t="s">
        <v>1488</v>
      </c>
    </row>
    <row r="11700" spans="1:14" hidden="1" x14ac:dyDescent="0.3">
      <c r="A11700" s="4" t="s">
        <v>602</v>
      </c>
      <c r="B11700" s="4">
        <v>163</v>
      </c>
      <c r="C11700" s="4">
        <v>163</v>
      </c>
      <c r="D11700" s="4">
        <v>711</v>
      </c>
      <c r="E11700" s="4" t="s">
        <v>861</v>
      </c>
      <c r="F11700" s="4" t="s">
        <v>1111</v>
      </c>
      <c r="G11700" s="4" t="s">
        <v>853</v>
      </c>
      <c r="H11700" s="30">
        <v>2.8048291917059101</v>
      </c>
      <c r="I11700" s="9">
        <v>0.23404255319149003</v>
      </c>
      <c r="J11700" s="4" t="s">
        <v>1495</v>
      </c>
      <c r="K11700" s="4" t="s">
        <v>998</v>
      </c>
      <c r="L11700" s="4">
        <v>14</v>
      </c>
      <c r="M11700" s="4" t="s">
        <v>1668</v>
      </c>
      <c r="N11700" s="4" t="s">
        <v>1488</v>
      </c>
    </row>
    <row r="11701" spans="1:14" hidden="1" x14ac:dyDescent="0.3">
      <c r="A11701" s="4" t="s">
        <v>602</v>
      </c>
      <c r="B11701" s="4">
        <v>163</v>
      </c>
      <c r="C11701" s="4">
        <v>163</v>
      </c>
      <c r="D11701" s="4">
        <v>711</v>
      </c>
      <c r="E11701" s="4" t="s">
        <v>861</v>
      </c>
      <c r="F11701" s="4" t="s">
        <v>1111</v>
      </c>
      <c r="G11701" s="4" t="s">
        <v>1352</v>
      </c>
      <c r="H11701" s="30">
        <v>86.648288295055494</v>
      </c>
      <c r="I11701" s="9">
        <v>3.0925616420348092</v>
      </c>
      <c r="J11701" s="4" t="s">
        <v>856</v>
      </c>
      <c r="K11701" s="4" t="s">
        <v>998</v>
      </c>
      <c r="L11701" s="4">
        <v>14</v>
      </c>
      <c r="M11701" s="4" t="s">
        <v>1667</v>
      </c>
      <c r="N11701" s="4" t="s">
        <v>1488</v>
      </c>
    </row>
    <row r="11702" spans="1:14" hidden="1" x14ac:dyDescent="0.3">
      <c r="A11702" s="4" t="s">
        <v>602</v>
      </c>
      <c r="B11702" s="4">
        <v>163</v>
      </c>
      <c r="C11702" s="4">
        <v>163</v>
      </c>
      <c r="D11702" s="4">
        <v>711</v>
      </c>
      <c r="E11702" s="4" t="s">
        <v>861</v>
      </c>
      <c r="F11702" s="45" t="s">
        <v>1122</v>
      </c>
      <c r="G11702" s="4" t="s">
        <v>1352</v>
      </c>
      <c r="H11702" s="30">
        <v>83.580965615669101</v>
      </c>
      <c r="I11702" s="9">
        <v>0.503990535389093</v>
      </c>
      <c r="J11702" s="4" t="s">
        <v>856</v>
      </c>
      <c r="K11702" s="4" t="s">
        <v>998</v>
      </c>
      <c r="L11702" s="4">
        <v>14</v>
      </c>
      <c r="M11702" s="4" t="s">
        <v>1667</v>
      </c>
      <c r="N11702" s="4" t="s">
        <v>1488</v>
      </c>
    </row>
    <row r="11703" spans="1:14" hidden="1" x14ac:dyDescent="0.3">
      <c r="A11703" s="4" t="s">
        <v>602</v>
      </c>
      <c r="B11703" s="4">
        <v>163</v>
      </c>
      <c r="C11703" s="4">
        <v>163</v>
      </c>
      <c r="D11703" s="4">
        <v>711</v>
      </c>
      <c r="E11703" s="4" t="s">
        <v>861</v>
      </c>
      <c r="F11703" s="12" t="s">
        <v>1111</v>
      </c>
      <c r="G11703" s="4" t="s">
        <v>1760</v>
      </c>
      <c r="H11703" s="30">
        <v>7.6208655570769999</v>
      </c>
      <c r="I11703" s="9">
        <v>0.12291951939211021</v>
      </c>
      <c r="J11703" s="4"/>
      <c r="K11703" s="4" t="s">
        <v>998</v>
      </c>
      <c r="L11703" s="4">
        <v>14</v>
      </c>
      <c r="M11703" s="4" t="s">
        <v>1667</v>
      </c>
      <c r="N11703" s="4" t="s">
        <v>1488</v>
      </c>
    </row>
    <row r="11704" spans="1:14" hidden="1" x14ac:dyDescent="0.3">
      <c r="A11704" s="4" t="s">
        <v>602</v>
      </c>
      <c r="B11704" s="4">
        <v>163</v>
      </c>
      <c r="C11704" s="4">
        <v>163</v>
      </c>
      <c r="D11704" s="4">
        <v>711</v>
      </c>
      <c r="E11704" s="4" t="s">
        <v>861</v>
      </c>
      <c r="F11704" s="79" t="s">
        <v>1122</v>
      </c>
      <c r="G11704" s="4" t="s">
        <v>1760</v>
      </c>
      <c r="H11704" s="30">
        <v>7.3380841256677698</v>
      </c>
      <c r="I11704" s="9">
        <v>7.3769069063270187E-2</v>
      </c>
      <c r="J11704" s="4"/>
      <c r="K11704" s="4" t="s">
        <v>998</v>
      </c>
      <c r="L11704" s="4">
        <v>14</v>
      </c>
      <c r="M11704" s="4" t="s">
        <v>1667</v>
      </c>
      <c r="N11704" s="4" t="s">
        <v>1488</v>
      </c>
    </row>
    <row r="11705" spans="1:14" hidden="1" x14ac:dyDescent="0.3">
      <c r="A11705" s="4" t="s">
        <v>602</v>
      </c>
      <c r="B11705" s="4">
        <v>163</v>
      </c>
      <c r="C11705" s="4">
        <v>163</v>
      </c>
      <c r="D11705" s="4">
        <v>711</v>
      </c>
      <c r="E11705" s="4" t="s">
        <v>861</v>
      </c>
      <c r="F11705" s="4" t="s">
        <v>1111</v>
      </c>
      <c r="G11705" s="4" t="s">
        <v>858</v>
      </c>
      <c r="H11705" s="30">
        <v>1.93486821140802</v>
      </c>
      <c r="I11705" s="9">
        <v>2.2419993626799917E-2</v>
      </c>
      <c r="J11705" s="4" t="s">
        <v>1669</v>
      </c>
      <c r="K11705" s="4" t="s">
        <v>998</v>
      </c>
      <c r="L11705" s="4">
        <v>14</v>
      </c>
      <c r="M11705" s="4" t="s">
        <v>1668</v>
      </c>
      <c r="N11705" s="4" t="s">
        <v>1488</v>
      </c>
    </row>
    <row r="11706" spans="1:14" hidden="1" x14ac:dyDescent="0.3">
      <c r="A11706" s="4" t="s">
        <v>602</v>
      </c>
      <c r="B11706" s="4">
        <v>163</v>
      </c>
      <c r="C11706" s="4">
        <v>163</v>
      </c>
      <c r="D11706" s="4">
        <v>711</v>
      </c>
      <c r="E11706" s="4" t="s">
        <v>861</v>
      </c>
      <c r="F11706" s="45" t="s">
        <v>1122</v>
      </c>
      <c r="G11706" s="4" t="s">
        <v>858</v>
      </c>
      <c r="H11706" s="30">
        <v>1.16807028724905</v>
      </c>
      <c r="I11706" s="9">
        <v>4.9289843856689997E-2</v>
      </c>
      <c r="J11706" s="4" t="s">
        <v>1669</v>
      </c>
      <c r="K11706" s="4" t="s">
        <v>998</v>
      </c>
      <c r="L11706" s="4">
        <v>14</v>
      </c>
      <c r="M11706" s="4" t="s">
        <v>1668</v>
      </c>
      <c r="N11706" s="4" t="s">
        <v>1488</v>
      </c>
    </row>
    <row r="11707" spans="1:14" hidden="1" x14ac:dyDescent="0.3">
      <c r="A11707" s="4" t="s">
        <v>602</v>
      </c>
      <c r="B11707" s="4">
        <v>163</v>
      </c>
      <c r="C11707" s="4">
        <v>163</v>
      </c>
      <c r="D11707" s="4">
        <v>711</v>
      </c>
      <c r="E11707" s="4" t="s">
        <v>861</v>
      </c>
      <c r="F11707" s="45" t="s">
        <v>1122</v>
      </c>
      <c r="G11707" s="4" t="s">
        <v>853</v>
      </c>
      <c r="H11707" s="30">
        <v>0.932488766174001</v>
      </c>
      <c r="I11707" s="9">
        <v>0.12765957446807896</v>
      </c>
      <c r="J11707" s="4" t="s">
        <v>1495</v>
      </c>
      <c r="K11707" s="4" t="s">
        <v>998</v>
      </c>
      <c r="L11707" s="4">
        <v>14</v>
      </c>
      <c r="M11707" s="4" t="s">
        <v>1668</v>
      </c>
      <c r="N11707" s="4" t="s">
        <v>1488</v>
      </c>
    </row>
    <row r="11708" spans="1:14" hidden="1" x14ac:dyDescent="0.3">
      <c r="A11708" s="4" t="s">
        <v>602</v>
      </c>
      <c r="B11708" s="4">
        <v>163</v>
      </c>
      <c r="C11708" s="4">
        <v>163</v>
      </c>
      <c r="D11708" s="4">
        <v>712</v>
      </c>
      <c r="E11708" s="4" t="s">
        <v>861</v>
      </c>
      <c r="F11708" s="4" t="s">
        <v>1111</v>
      </c>
      <c r="G11708" s="4" t="s">
        <v>853</v>
      </c>
      <c r="H11708" s="30">
        <v>1.3981917600563001</v>
      </c>
      <c r="I11708" s="9">
        <v>0.14893617021276984</v>
      </c>
      <c r="J11708" s="4" t="s">
        <v>1495</v>
      </c>
      <c r="K11708" s="4" t="s">
        <v>998</v>
      </c>
      <c r="L11708" s="4">
        <v>14</v>
      </c>
      <c r="M11708" s="4" t="s">
        <v>1668</v>
      </c>
      <c r="N11708" s="4" t="s">
        <v>1488</v>
      </c>
    </row>
    <row r="11709" spans="1:14" hidden="1" x14ac:dyDescent="0.3">
      <c r="A11709" s="4" t="s">
        <v>602</v>
      </c>
      <c r="B11709" s="4">
        <v>163</v>
      </c>
      <c r="C11709" s="4">
        <v>163</v>
      </c>
      <c r="D11709" s="4">
        <v>712</v>
      </c>
      <c r="E11709" s="4" t="s">
        <v>861</v>
      </c>
      <c r="F11709" s="4" t="s">
        <v>1111</v>
      </c>
      <c r="G11709" s="4" t="s">
        <v>1352</v>
      </c>
      <c r="H11709" s="30">
        <v>85.739422733845302</v>
      </c>
      <c r="I11709" s="9">
        <v>1.2448592514694923</v>
      </c>
      <c r="J11709" s="4" t="s">
        <v>856</v>
      </c>
      <c r="K11709" s="4" t="s">
        <v>998</v>
      </c>
      <c r="L11709" s="4">
        <v>14</v>
      </c>
      <c r="M11709" s="4" t="s">
        <v>1667</v>
      </c>
      <c r="N11709" s="4" t="s">
        <v>1488</v>
      </c>
    </row>
    <row r="11710" spans="1:14" hidden="1" x14ac:dyDescent="0.3">
      <c r="A11710" s="4" t="s">
        <v>602</v>
      </c>
      <c r="B11710" s="4">
        <v>163</v>
      </c>
      <c r="C11710" s="4">
        <v>163</v>
      </c>
      <c r="D11710" s="4">
        <v>712</v>
      </c>
      <c r="E11710" s="4" t="s">
        <v>861</v>
      </c>
      <c r="F11710" s="45" t="s">
        <v>1122</v>
      </c>
      <c r="G11710" s="4" t="s">
        <v>1352</v>
      </c>
      <c r="H11710" s="30">
        <v>81.384387147659197</v>
      </c>
      <c r="I11710" s="9">
        <v>0.33599369025930059</v>
      </c>
      <c r="J11710" s="4" t="s">
        <v>856</v>
      </c>
      <c r="K11710" s="4" t="s">
        <v>998</v>
      </c>
      <c r="L11710" s="4">
        <v>14</v>
      </c>
      <c r="M11710" s="4" t="s">
        <v>1667</v>
      </c>
      <c r="N11710" s="4" t="s">
        <v>1488</v>
      </c>
    </row>
    <row r="11711" spans="1:14" hidden="1" x14ac:dyDescent="0.3">
      <c r="A11711" s="4" t="s">
        <v>602</v>
      </c>
      <c r="B11711" s="4">
        <v>163</v>
      </c>
      <c r="C11711" s="4">
        <v>163</v>
      </c>
      <c r="D11711" s="4">
        <v>712</v>
      </c>
      <c r="E11711" s="4" t="s">
        <v>861</v>
      </c>
      <c r="F11711" s="12" t="s">
        <v>1111</v>
      </c>
      <c r="G11711" s="4" t="s">
        <v>1760</v>
      </c>
      <c r="H11711" s="30">
        <v>8.25880889471755</v>
      </c>
      <c r="I11711" s="9">
        <v>0.22133613623653048</v>
      </c>
      <c r="J11711" s="4"/>
      <c r="K11711" s="4" t="s">
        <v>998</v>
      </c>
      <c r="L11711" s="4">
        <v>14</v>
      </c>
      <c r="M11711" s="4" t="s">
        <v>1667</v>
      </c>
      <c r="N11711" s="4" t="s">
        <v>1488</v>
      </c>
    </row>
    <row r="11712" spans="1:14" hidden="1" x14ac:dyDescent="0.3">
      <c r="A11712" s="4" t="s">
        <v>602</v>
      </c>
      <c r="B11712" s="4">
        <v>163</v>
      </c>
      <c r="C11712" s="4">
        <v>163</v>
      </c>
      <c r="D11712" s="4">
        <v>712</v>
      </c>
      <c r="E11712" s="4" t="s">
        <v>861</v>
      </c>
      <c r="F11712" s="79" t="s">
        <v>1122</v>
      </c>
      <c r="G11712" s="4" t="s">
        <v>1760</v>
      </c>
      <c r="H11712" s="30">
        <v>7.1522728587683897</v>
      </c>
      <c r="I11712" s="9">
        <v>9.8358758751039943E-2</v>
      </c>
      <c r="J11712" s="4"/>
      <c r="K11712" s="4" t="s">
        <v>998</v>
      </c>
      <c r="L11712" s="4">
        <v>14</v>
      </c>
      <c r="M11712" s="4" t="s">
        <v>1667</v>
      </c>
      <c r="N11712" s="4" t="s">
        <v>1488</v>
      </c>
    </row>
    <row r="11713" spans="1:14" hidden="1" x14ac:dyDescent="0.3">
      <c r="A11713" s="4" t="s">
        <v>602</v>
      </c>
      <c r="B11713" s="4">
        <v>163</v>
      </c>
      <c r="C11713" s="4">
        <v>163</v>
      </c>
      <c r="D11713" s="4">
        <v>712</v>
      </c>
      <c r="E11713" s="4" t="s">
        <v>861</v>
      </c>
      <c r="F11713" s="4" t="s">
        <v>1111</v>
      </c>
      <c r="G11713" s="4" t="s">
        <v>858</v>
      </c>
      <c r="H11713" s="30">
        <v>1.53425592934856</v>
      </c>
      <c r="I11713" s="9">
        <v>7.1778121728049982E-2</v>
      </c>
      <c r="J11713" s="4" t="s">
        <v>1669</v>
      </c>
      <c r="K11713" s="4" t="s">
        <v>998</v>
      </c>
      <c r="L11713" s="4">
        <v>14</v>
      </c>
      <c r="M11713" s="4" t="s">
        <v>1668</v>
      </c>
      <c r="N11713" s="4" t="s">
        <v>1488</v>
      </c>
    </row>
    <row r="11714" spans="1:14" hidden="1" x14ac:dyDescent="0.3">
      <c r="A11714" s="4" t="s">
        <v>602</v>
      </c>
      <c r="B11714" s="4">
        <v>163</v>
      </c>
      <c r="C11714" s="4">
        <v>163</v>
      </c>
      <c r="D11714" s="4">
        <v>712</v>
      </c>
      <c r="E11714" s="4" t="s">
        <v>861</v>
      </c>
      <c r="F11714" s="45" t="s">
        <v>1122</v>
      </c>
      <c r="G11714" s="4" t="s">
        <v>858</v>
      </c>
      <c r="H11714" s="30">
        <v>1.0634360631856801</v>
      </c>
      <c r="I11714" s="9">
        <v>3.5871989802880089E-2</v>
      </c>
      <c r="J11714" s="4" t="s">
        <v>1669</v>
      </c>
      <c r="K11714" s="4" t="s">
        <v>998</v>
      </c>
      <c r="L11714" s="4">
        <v>14</v>
      </c>
      <c r="M11714" s="4" t="s">
        <v>1668</v>
      </c>
      <c r="N11714" s="4" t="s">
        <v>1488</v>
      </c>
    </row>
    <row r="11715" spans="1:14" hidden="1" x14ac:dyDescent="0.3">
      <c r="A11715" s="4" t="s">
        <v>602</v>
      </c>
      <c r="B11715" s="4">
        <v>163</v>
      </c>
      <c r="C11715" s="4">
        <v>163</v>
      </c>
      <c r="D11715" s="4">
        <v>712</v>
      </c>
      <c r="E11715" s="4" t="s">
        <v>861</v>
      </c>
      <c r="F11715" s="45" t="s">
        <v>1122</v>
      </c>
      <c r="G11715" s="4" t="s">
        <v>853</v>
      </c>
      <c r="H11715" s="30">
        <v>0.249201450923068</v>
      </c>
      <c r="I11715" s="9">
        <v>0.12765957446808501</v>
      </c>
      <c r="J11715" s="4" t="s">
        <v>1495</v>
      </c>
      <c r="K11715" s="4" t="s">
        <v>998</v>
      </c>
      <c r="L11715" s="4">
        <v>14</v>
      </c>
      <c r="M11715" s="4" t="s">
        <v>1668</v>
      </c>
      <c r="N11715" s="4" t="s">
        <v>1488</v>
      </c>
    </row>
    <row r="11716" spans="1:14" hidden="1" x14ac:dyDescent="0.3">
      <c r="A11716" s="4" t="s">
        <v>602</v>
      </c>
      <c r="B11716" s="4">
        <v>163</v>
      </c>
      <c r="C11716" s="4">
        <v>163</v>
      </c>
      <c r="D11716" s="4">
        <v>713</v>
      </c>
      <c r="E11716" s="4" t="s">
        <v>861</v>
      </c>
      <c r="F11716" s="4" t="s">
        <v>1111</v>
      </c>
      <c r="G11716" s="4" t="s">
        <v>853</v>
      </c>
      <c r="H11716" s="30">
        <v>1.43825456120404</v>
      </c>
      <c r="I11716" s="9">
        <v>6.3829787234049862E-2</v>
      </c>
      <c r="J11716" s="4" t="s">
        <v>1495</v>
      </c>
      <c r="K11716" s="4" t="s">
        <v>998</v>
      </c>
      <c r="L11716" s="4">
        <v>14</v>
      </c>
      <c r="M11716" s="4" t="s">
        <v>1668</v>
      </c>
      <c r="N11716" s="4" t="s">
        <v>1488</v>
      </c>
    </row>
    <row r="11717" spans="1:14" hidden="1" x14ac:dyDescent="0.3">
      <c r="A11717" s="4" t="s">
        <v>602</v>
      </c>
      <c r="B11717" s="4">
        <v>163</v>
      </c>
      <c r="C11717" s="4">
        <v>163</v>
      </c>
      <c r="D11717" s="4">
        <v>713</v>
      </c>
      <c r="E11717" s="4" t="s">
        <v>861</v>
      </c>
      <c r="F11717" s="4" t="s">
        <v>1111</v>
      </c>
      <c r="G11717" s="4" t="s">
        <v>1352</v>
      </c>
      <c r="H11717" s="30">
        <v>86.115903926686798</v>
      </c>
      <c r="I11717" s="9">
        <v>0.7915156522881972</v>
      </c>
      <c r="J11717" s="4" t="s">
        <v>856</v>
      </c>
      <c r="K11717" s="4" t="s">
        <v>998</v>
      </c>
      <c r="L11717" s="4">
        <v>14</v>
      </c>
      <c r="M11717" s="4" t="s">
        <v>1667</v>
      </c>
      <c r="N11717" s="4" t="s">
        <v>1488</v>
      </c>
    </row>
    <row r="11718" spans="1:14" hidden="1" x14ac:dyDescent="0.3">
      <c r="A11718" s="4" t="s">
        <v>602</v>
      </c>
      <c r="B11718" s="4">
        <v>163</v>
      </c>
      <c r="C11718" s="4">
        <v>163</v>
      </c>
      <c r="D11718" s="4">
        <v>713</v>
      </c>
      <c r="E11718" s="4" t="s">
        <v>861</v>
      </c>
      <c r="F11718" s="45" t="s">
        <v>1122</v>
      </c>
      <c r="G11718" s="4" t="s">
        <v>1352</v>
      </c>
      <c r="H11718" s="30">
        <v>81.539501605603604</v>
      </c>
      <c r="I11718" s="9">
        <v>0.61598843214208898</v>
      </c>
      <c r="J11718" s="4" t="s">
        <v>856</v>
      </c>
      <c r="K11718" s="4" t="s">
        <v>998</v>
      </c>
      <c r="L11718" s="4">
        <v>14</v>
      </c>
      <c r="M11718" s="4" t="s">
        <v>1667</v>
      </c>
      <c r="N11718" s="4" t="s">
        <v>1488</v>
      </c>
    </row>
    <row r="11719" spans="1:14" hidden="1" x14ac:dyDescent="0.3">
      <c r="A11719" s="4" t="s">
        <v>602</v>
      </c>
      <c r="B11719" s="4">
        <v>163</v>
      </c>
      <c r="C11719" s="4">
        <v>163</v>
      </c>
      <c r="D11719" s="4">
        <v>713</v>
      </c>
      <c r="E11719" s="4" t="s">
        <v>861</v>
      </c>
      <c r="F11719" s="12" t="s">
        <v>1111</v>
      </c>
      <c r="G11719" s="4" t="s">
        <v>1760</v>
      </c>
      <c r="H11719" s="30">
        <v>8.4787275076661892</v>
      </c>
      <c r="I11719" s="9">
        <v>0.25819174172147008</v>
      </c>
      <c r="J11719" s="4"/>
      <c r="K11719" s="4" t="s">
        <v>998</v>
      </c>
      <c r="L11719" s="4">
        <v>14</v>
      </c>
      <c r="M11719" s="4" t="s">
        <v>1667</v>
      </c>
      <c r="N11719" s="4" t="s">
        <v>1488</v>
      </c>
    </row>
    <row r="11720" spans="1:14" hidden="1" x14ac:dyDescent="0.3">
      <c r="A11720" s="4" t="s">
        <v>602</v>
      </c>
      <c r="B11720" s="4">
        <v>163</v>
      </c>
      <c r="C11720" s="4">
        <v>163</v>
      </c>
      <c r="D11720" s="4">
        <v>713</v>
      </c>
      <c r="E11720" s="4" t="s">
        <v>861</v>
      </c>
      <c r="F11720" s="79" t="s">
        <v>1122</v>
      </c>
      <c r="G11720" s="4" t="s">
        <v>1760</v>
      </c>
      <c r="H11720" s="30">
        <v>8.2205357659447191</v>
      </c>
      <c r="I11720" s="9">
        <v>0.17215675686099985</v>
      </c>
      <c r="J11720" s="4"/>
      <c r="K11720" s="4" t="s">
        <v>998</v>
      </c>
      <c r="L11720" s="4">
        <v>14</v>
      </c>
      <c r="M11720" s="4" t="s">
        <v>1667</v>
      </c>
      <c r="N11720" s="4" t="s">
        <v>1488</v>
      </c>
    </row>
    <row r="11721" spans="1:14" hidden="1" x14ac:dyDescent="0.3">
      <c r="A11721" s="4" t="s">
        <v>602</v>
      </c>
      <c r="B11721" s="4">
        <v>163</v>
      </c>
      <c r="C11721" s="4">
        <v>163</v>
      </c>
      <c r="D11721" s="4">
        <v>713</v>
      </c>
      <c r="E11721" s="4" t="s">
        <v>861</v>
      </c>
      <c r="F11721" s="4" t="s">
        <v>1111</v>
      </c>
      <c r="G11721" s="4" t="s">
        <v>858</v>
      </c>
      <c r="H11721" s="30">
        <v>1.5058155414940499</v>
      </c>
      <c r="I11721" s="9">
        <v>4.0390130650530098E-2</v>
      </c>
      <c r="J11721" s="4" t="s">
        <v>1669</v>
      </c>
      <c r="K11721" s="4" t="s">
        <v>998</v>
      </c>
      <c r="L11721" s="4">
        <v>14</v>
      </c>
      <c r="M11721" s="4" t="s">
        <v>1668</v>
      </c>
      <c r="N11721" s="4" t="s">
        <v>1488</v>
      </c>
    </row>
    <row r="11722" spans="1:14" hidden="1" x14ac:dyDescent="0.3">
      <c r="A11722" s="4" t="s">
        <v>602</v>
      </c>
      <c r="B11722" s="4">
        <v>163</v>
      </c>
      <c r="C11722" s="4">
        <v>163</v>
      </c>
      <c r="D11722" s="4">
        <v>713</v>
      </c>
      <c r="E11722" s="4" t="s">
        <v>861</v>
      </c>
      <c r="F11722" s="45" t="s">
        <v>1122</v>
      </c>
      <c r="G11722" s="4" t="s">
        <v>858</v>
      </c>
      <c r="H11722" s="30">
        <v>1.03047753448354</v>
      </c>
      <c r="I11722" s="9">
        <v>2.6903992352169892E-2</v>
      </c>
      <c r="J11722" s="4" t="s">
        <v>1669</v>
      </c>
      <c r="K11722" s="4" t="s">
        <v>998</v>
      </c>
      <c r="L11722" s="4">
        <v>14</v>
      </c>
      <c r="M11722" s="4" t="s">
        <v>1668</v>
      </c>
      <c r="N11722" s="4" t="s">
        <v>1488</v>
      </c>
    </row>
    <row r="11723" spans="1:14" hidden="1" x14ac:dyDescent="0.3">
      <c r="A11723" s="4" t="s">
        <v>602</v>
      </c>
      <c r="B11723" s="4">
        <v>163</v>
      </c>
      <c r="C11723" s="4">
        <v>163</v>
      </c>
      <c r="D11723" s="4">
        <v>713</v>
      </c>
      <c r="E11723" s="4" t="s">
        <v>861</v>
      </c>
      <c r="F11723" s="45" t="s">
        <v>1122</v>
      </c>
      <c r="G11723" s="4" t="s">
        <v>853</v>
      </c>
      <c r="H11723" s="30">
        <v>0.69357371014021896</v>
      </c>
      <c r="I11723" s="9">
        <v>0.12760543554761605</v>
      </c>
      <c r="J11723" s="4" t="s">
        <v>1495</v>
      </c>
      <c r="K11723" s="4" t="s">
        <v>998</v>
      </c>
      <c r="L11723" s="4">
        <v>14</v>
      </c>
      <c r="M11723" s="4" t="s">
        <v>1668</v>
      </c>
      <c r="N11723" s="4" t="s">
        <v>1488</v>
      </c>
    </row>
    <row r="11724" spans="1:14" hidden="1" x14ac:dyDescent="0.3">
      <c r="A11724" s="4" t="s">
        <v>602</v>
      </c>
      <c r="B11724" s="4">
        <v>163</v>
      </c>
      <c r="C11724" s="4">
        <v>163</v>
      </c>
      <c r="D11724" s="4">
        <v>714</v>
      </c>
      <c r="E11724" s="4" t="s">
        <v>861</v>
      </c>
      <c r="F11724" s="4" t="s">
        <v>1111</v>
      </c>
      <c r="G11724" s="4" t="s">
        <v>853</v>
      </c>
      <c r="H11724" s="30">
        <v>2.5630447728872201</v>
      </c>
      <c r="I11724" s="9">
        <v>0.12771371338855975</v>
      </c>
      <c r="J11724" s="4" t="s">
        <v>1495</v>
      </c>
      <c r="K11724" s="4" t="s">
        <v>998</v>
      </c>
      <c r="L11724" s="4">
        <v>14</v>
      </c>
      <c r="M11724" s="4" t="s">
        <v>1668</v>
      </c>
      <c r="N11724" s="4" t="s">
        <v>1488</v>
      </c>
    </row>
    <row r="11725" spans="1:14" hidden="1" x14ac:dyDescent="0.3">
      <c r="A11725" s="4" t="s">
        <v>602</v>
      </c>
      <c r="B11725" s="4">
        <v>163</v>
      </c>
      <c r="C11725" s="4">
        <v>163</v>
      </c>
      <c r="D11725" s="4">
        <v>714</v>
      </c>
      <c r="E11725" s="4" t="s">
        <v>861</v>
      </c>
      <c r="F11725" s="4" t="s">
        <v>1111</v>
      </c>
      <c r="G11725" s="4" t="s">
        <v>1352</v>
      </c>
      <c r="H11725" s="30">
        <v>86.997427278360902</v>
      </c>
      <c r="I11725" s="9">
        <v>0.51073219282270088</v>
      </c>
      <c r="J11725" s="4" t="s">
        <v>856</v>
      </c>
      <c r="K11725" s="4" t="s">
        <v>998</v>
      </c>
      <c r="L11725" s="4">
        <v>14</v>
      </c>
      <c r="M11725" s="4" t="s">
        <v>1667</v>
      </c>
      <c r="N11725" s="4" t="s">
        <v>1488</v>
      </c>
    </row>
    <row r="11726" spans="1:14" hidden="1" x14ac:dyDescent="0.3">
      <c r="A11726" s="4" t="s">
        <v>602</v>
      </c>
      <c r="B11726" s="4">
        <v>163</v>
      </c>
      <c r="C11726" s="4">
        <v>163</v>
      </c>
      <c r="D11726" s="4">
        <v>714</v>
      </c>
      <c r="E11726" s="4" t="s">
        <v>861</v>
      </c>
      <c r="F11726" s="45" t="s">
        <v>1122</v>
      </c>
      <c r="G11726" s="4" t="s">
        <v>1352</v>
      </c>
      <c r="H11726" s="30">
        <v>80.796266736774896</v>
      </c>
      <c r="I11726" s="9">
        <v>0.27999474188270312</v>
      </c>
      <c r="J11726" s="4" t="s">
        <v>856</v>
      </c>
      <c r="K11726" s="4" t="s">
        <v>998</v>
      </c>
      <c r="L11726" s="4">
        <v>14</v>
      </c>
      <c r="M11726" s="4" t="s">
        <v>1667</v>
      </c>
      <c r="N11726" s="4" t="s">
        <v>1488</v>
      </c>
    </row>
    <row r="11727" spans="1:14" hidden="1" x14ac:dyDescent="0.3">
      <c r="A11727" s="4" t="s">
        <v>602</v>
      </c>
      <c r="B11727" s="4">
        <v>163</v>
      </c>
      <c r="C11727" s="4">
        <v>163</v>
      </c>
      <c r="D11727" s="4">
        <v>714</v>
      </c>
      <c r="E11727" s="4" t="s">
        <v>861</v>
      </c>
      <c r="F11727" s="12" t="s">
        <v>1111</v>
      </c>
      <c r="G11727" s="4" t="s">
        <v>1760</v>
      </c>
      <c r="H11727" s="30">
        <v>8.3663960193631706</v>
      </c>
      <c r="I11727" s="9">
        <v>0.12291951939210932</v>
      </c>
      <c r="J11727" s="4"/>
      <c r="K11727" s="4" t="s">
        <v>998</v>
      </c>
      <c r="L11727" s="4">
        <v>14</v>
      </c>
      <c r="M11727" s="4" t="s">
        <v>1667</v>
      </c>
      <c r="N11727" s="4" t="s">
        <v>1488</v>
      </c>
    </row>
    <row r="11728" spans="1:14" hidden="1" x14ac:dyDescent="0.3">
      <c r="A11728" s="4" t="s">
        <v>602</v>
      </c>
      <c r="B11728" s="4">
        <v>163</v>
      </c>
      <c r="C11728" s="4">
        <v>163</v>
      </c>
      <c r="D11728" s="4">
        <v>714</v>
      </c>
      <c r="E11728" s="4" t="s">
        <v>861</v>
      </c>
      <c r="F11728" s="79" t="s">
        <v>1122</v>
      </c>
      <c r="G11728" s="4" t="s">
        <v>1760</v>
      </c>
      <c r="H11728" s="30">
        <v>7.91145783109293</v>
      </c>
      <c r="I11728" s="9">
        <v>4.9179379375510202E-2</v>
      </c>
      <c r="J11728" s="4"/>
      <c r="K11728" s="4" t="s">
        <v>998</v>
      </c>
      <c r="L11728" s="4">
        <v>14</v>
      </c>
      <c r="M11728" s="4" t="s">
        <v>1667</v>
      </c>
      <c r="N11728" s="4" t="s">
        <v>1488</v>
      </c>
    </row>
    <row r="11729" spans="1:14" hidden="1" x14ac:dyDescent="0.3">
      <c r="A11729" s="4" t="s">
        <v>602</v>
      </c>
      <c r="B11729" s="4">
        <v>163</v>
      </c>
      <c r="C11729" s="4">
        <v>163</v>
      </c>
      <c r="D11729" s="4">
        <v>714</v>
      </c>
      <c r="E11729" s="4" t="s">
        <v>861</v>
      </c>
      <c r="F11729" s="4" t="s">
        <v>1111</v>
      </c>
      <c r="G11729" s="4" t="s">
        <v>858</v>
      </c>
      <c r="H11729" s="30">
        <v>1.5129740064642401</v>
      </c>
      <c r="I11729" s="9">
        <v>3.5871989802879867E-2</v>
      </c>
      <c r="J11729" s="4" t="s">
        <v>1669</v>
      </c>
      <c r="K11729" s="4" t="s">
        <v>998</v>
      </c>
      <c r="L11729" s="4">
        <v>14</v>
      </c>
      <c r="M11729" s="4" t="s">
        <v>1668</v>
      </c>
      <c r="N11729" s="4" t="s">
        <v>1488</v>
      </c>
    </row>
    <row r="11730" spans="1:14" hidden="1" x14ac:dyDescent="0.3">
      <c r="A11730" s="4" t="s">
        <v>602</v>
      </c>
      <c r="B11730" s="4">
        <v>163</v>
      </c>
      <c r="C11730" s="4">
        <v>163</v>
      </c>
      <c r="D11730" s="4">
        <v>714</v>
      </c>
      <c r="E11730" s="4" t="s">
        <v>861</v>
      </c>
      <c r="F11730" s="45" t="s">
        <v>1122</v>
      </c>
      <c r="G11730" s="4" t="s">
        <v>858</v>
      </c>
      <c r="H11730" s="30">
        <v>1.0914439841580501</v>
      </c>
      <c r="I11730" s="9">
        <v>1.341785405381013E-2</v>
      </c>
      <c r="J11730" s="4" t="s">
        <v>1669</v>
      </c>
      <c r="K11730" s="4" t="s">
        <v>998</v>
      </c>
      <c r="L11730" s="4">
        <v>14</v>
      </c>
      <c r="M11730" s="4" t="s">
        <v>1668</v>
      </c>
      <c r="N11730" s="4" t="s">
        <v>1488</v>
      </c>
    </row>
    <row r="11731" spans="1:14" hidden="1" x14ac:dyDescent="0.3">
      <c r="A11731" s="4" t="s">
        <v>602</v>
      </c>
      <c r="B11731" s="4">
        <v>163</v>
      </c>
      <c r="C11731" s="4">
        <v>163</v>
      </c>
      <c r="D11731" s="4">
        <v>714</v>
      </c>
      <c r="E11731" s="4" t="s">
        <v>861</v>
      </c>
      <c r="F11731" s="45" t="s">
        <v>1122</v>
      </c>
      <c r="G11731" s="4" t="s">
        <v>853</v>
      </c>
      <c r="H11731" s="30">
        <v>0.71192680417952403</v>
      </c>
      <c r="I11731" s="9">
        <v>0.10638297872340496</v>
      </c>
      <c r="J11731" s="4" t="s">
        <v>1495</v>
      </c>
      <c r="K11731" s="4" t="s">
        <v>998</v>
      </c>
      <c r="L11731" s="4">
        <v>14</v>
      </c>
      <c r="M11731" s="4" t="s">
        <v>1668</v>
      </c>
      <c r="N11731" s="4" t="s">
        <v>1488</v>
      </c>
    </row>
    <row r="11732" spans="1:14" hidden="1" x14ac:dyDescent="0.3">
      <c r="A11732" s="4" t="s">
        <v>602</v>
      </c>
      <c r="B11732" s="4">
        <v>163</v>
      </c>
      <c r="C11732" s="4">
        <v>163</v>
      </c>
      <c r="D11732" s="4">
        <v>715</v>
      </c>
      <c r="E11732" s="4" t="s">
        <v>861</v>
      </c>
      <c r="F11732" s="4" t="s">
        <v>1111</v>
      </c>
      <c r="G11732" s="4" t="s">
        <v>853</v>
      </c>
      <c r="H11732" s="30">
        <v>2.9432082724270399</v>
      </c>
      <c r="I11732" s="9">
        <v>0.1489903091332403</v>
      </c>
      <c r="J11732" s="4" t="s">
        <v>1495</v>
      </c>
      <c r="K11732" s="4" t="s">
        <v>998</v>
      </c>
      <c r="L11732" s="4">
        <v>14</v>
      </c>
      <c r="M11732" s="4" t="s">
        <v>1668</v>
      </c>
      <c r="N11732" s="4" t="s">
        <v>1488</v>
      </c>
    </row>
    <row r="11733" spans="1:14" hidden="1" x14ac:dyDescent="0.3">
      <c r="A11733" s="4" t="s">
        <v>602</v>
      </c>
      <c r="B11733" s="4">
        <v>163</v>
      </c>
      <c r="C11733" s="4">
        <v>163</v>
      </c>
      <c r="D11733" s="4">
        <v>715</v>
      </c>
      <c r="E11733" s="4" t="s">
        <v>861</v>
      </c>
      <c r="F11733" s="4" t="s">
        <v>1111</v>
      </c>
      <c r="G11733" s="4" t="s">
        <v>1352</v>
      </c>
      <c r="H11733" s="30">
        <v>84.077594786952304</v>
      </c>
      <c r="I11733" s="9">
        <v>3.2558261816679988</v>
      </c>
      <c r="J11733" s="4" t="s">
        <v>856</v>
      </c>
      <c r="K11733" s="4" t="s">
        <v>998</v>
      </c>
      <c r="L11733" s="4">
        <v>14</v>
      </c>
      <c r="M11733" s="4" t="s">
        <v>1667</v>
      </c>
      <c r="N11733" s="4" t="s">
        <v>1488</v>
      </c>
    </row>
    <row r="11734" spans="1:14" hidden="1" x14ac:dyDescent="0.3">
      <c r="A11734" s="4" t="s">
        <v>602</v>
      </c>
      <c r="B11734" s="4">
        <v>163</v>
      </c>
      <c r="C11734" s="4">
        <v>163</v>
      </c>
      <c r="D11734" s="4">
        <v>715</v>
      </c>
      <c r="E11734" s="4" t="s">
        <v>861</v>
      </c>
      <c r="F11734" s="45" t="s">
        <v>1122</v>
      </c>
      <c r="G11734" s="4" t="s">
        <v>1352</v>
      </c>
      <c r="H11734" s="30">
        <v>81.6772642767272</v>
      </c>
      <c r="I11734" s="9">
        <v>0.44799158701239605</v>
      </c>
      <c r="J11734" s="4" t="s">
        <v>856</v>
      </c>
      <c r="K11734" s="4" t="s">
        <v>998</v>
      </c>
      <c r="L11734" s="4">
        <v>14</v>
      </c>
      <c r="M11734" s="4" t="s">
        <v>1667</v>
      </c>
      <c r="N11734" s="4" t="s">
        <v>1488</v>
      </c>
    </row>
    <row r="11735" spans="1:14" hidden="1" x14ac:dyDescent="0.3">
      <c r="A11735" s="4" t="s">
        <v>602</v>
      </c>
      <c r="B11735" s="4">
        <v>163</v>
      </c>
      <c r="C11735" s="4">
        <v>163</v>
      </c>
      <c r="D11735" s="4">
        <v>715</v>
      </c>
      <c r="E11735" s="4" t="s">
        <v>861</v>
      </c>
      <c r="F11735" s="12" t="s">
        <v>1111</v>
      </c>
      <c r="G11735" s="4" t="s">
        <v>1760</v>
      </c>
      <c r="H11735" s="30">
        <v>7.6516460627567398</v>
      </c>
      <c r="I11735" s="9">
        <v>4.9150450328830253E-2</v>
      </c>
      <c r="J11735" s="4"/>
      <c r="K11735" s="4" t="s">
        <v>998</v>
      </c>
      <c r="L11735" s="4">
        <v>14</v>
      </c>
      <c r="M11735" s="4" t="s">
        <v>1667</v>
      </c>
      <c r="N11735" s="4" t="s">
        <v>1488</v>
      </c>
    </row>
    <row r="11736" spans="1:14" hidden="1" x14ac:dyDescent="0.3">
      <c r="A11736" s="4" t="s">
        <v>602</v>
      </c>
      <c r="B11736" s="4">
        <v>163</v>
      </c>
      <c r="C11736" s="4">
        <v>163</v>
      </c>
      <c r="D11736" s="4">
        <v>715</v>
      </c>
      <c r="E11736" s="4" t="s">
        <v>861</v>
      </c>
      <c r="F11736" s="79" t="s">
        <v>1122</v>
      </c>
      <c r="G11736" s="4" t="s">
        <v>1760</v>
      </c>
      <c r="H11736" s="30">
        <v>7.6024666833812198</v>
      </c>
      <c r="I11736" s="9">
        <v>4.9179379375519972E-2</v>
      </c>
      <c r="J11736" s="4"/>
      <c r="K11736" s="4" t="s">
        <v>998</v>
      </c>
      <c r="L11736" s="4">
        <v>14</v>
      </c>
      <c r="M11736" s="4" t="s">
        <v>1667</v>
      </c>
      <c r="N11736" s="4" t="s">
        <v>1488</v>
      </c>
    </row>
    <row r="11737" spans="1:14" hidden="1" x14ac:dyDescent="0.3">
      <c r="A11737" s="4" t="s">
        <v>602</v>
      </c>
      <c r="B11737" s="4">
        <v>163</v>
      </c>
      <c r="C11737" s="4">
        <v>163</v>
      </c>
      <c r="D11737" s="4">
        <v>715</v>
      </c>
      <c r="E11737" s="4" t="s">
        <v>861</v>
      </c>
      <c r="F11737" s="4" t="s">
        <v>1111</v>
      </c>
      <c r="G11737" s="4" t="s">
        <v>858</v>
      </c>
      <c r="H11737" s="30">
        <v>1.5695247416579401</v>
      </c>
      <c r="I11737" s="9">
        <v>0.10309782856102001</v>
      </c>
      <c r="J11737" s="4" t="s">
        <v>1669</v>
      </c>
      <c r="K11737" s="4" t="s">
        <v>998</v>
      </c>
      <c r="L11737" s="4">
        <v>14</v>
      </c>
      <c r="M11737" s="4" t="s">
        <v>1668</v>
      </c>
      <c r="N11737" s="4" t="s">
        <v>1488</v>
      </c>
    </row>
    <row r="11738" spans="1:14" hidden="1" x14ac:dyDescent="0.3">
      <c r="A11738" s="4" t="s">
        <v>602</v>
      </c>
      <c r="B11738" s="4">
        <v>163</v>
      </c>
      <c r="C11738" s="4">
        <v>163</v>
      </c>
      <c r="D11738" s="4">
        <v>715</v>
      </c>
      <c r="E11738" s="4" t="s">
        <v>861</v>
      </c>
      <c r="F11738" s="45" t="s">
        <v>1122</v>
      </c>
      <c r="G11738" s="4" t="s">
        <v>858</v>
      </c>
      <c r="H11738" s="30">
        <v>1.0852187371966999</v>
      </c>
      <c r="I11738" s="9">
        <v>2.2419993626799917E-2</v>
      </c>
      <c r="J11738" s="4" t="s">
        <v>1669</v>
      </c>
      <c r="K11738" s="4" t="s">
        <v>998</v>
      </c>
      <c r="L11738" s="4">
        <v>14</v>
      </c>
      <c r="M11738" s="4" t="s">
        <v>1668</v>
      </c>
      <c r="N11738" s="4" t="s">
        <v>1488</v>
      </c>
    </row>
    <row r="11739" spans="1:14" hidden="1" x14ac:dyDescent="0.3">
      <c r="A11739" s="4" t="s">
        <v>602</v>
      </c>
      <c r="B11739" s="4">
        <v>163</v>
      </c>
      <c r="C11739" s="4">
        <v>163</v>
      </c>
      <c r="D11739" s="4">
        <v>715</v>
      </c>
      <c r="E11739" s="4" t="s">
        <v>861</v>
      </c>
      <c r="F11739" s="45" t="s">
        <v>1122</v>
      </c>
      <c r="G11739" s="4" t="s">
        <v>853</v>
      </c>
      <c r="H11739" s="30">
        <v>1.24108061285257</v>
      </c>
      <c r="I11739" s="9">
        <v>6.3775648313580069E-2</v>
      </c>
      <c r="J11739" s="4" t="s">
        <v>1495</v>
      </c>
      <c r="K11739" s="4" t="s">
        <v>998</v>
      </c>
      <c r="L11739" s="4">
        <v>14</v>
      </c>
      <c r="M11739" s="4" t="s">
        <v>1668</v>
      </c>
      <c r="N11739" s="4" t="s">
        <v>1488</v>
      </c>
    </row>
    <row r="11740" spans="1:14" hidden="1" x14ac:dyDescent="0.3">
      <c r="A11740" s="4" t="s">
        <v>602</v>
      </c>
      <c r="B11740" s="4">
        <v>163</v>
      </c>
      <c r="C11740" s="4">
        <v>163</v>
      </c>
      <c r="D11740" s="4">
        <v>716</v>
      </c>
      <c r="E11740" s="4" t="s">
        <v>861</v>
      </c>
      <c r="F11740" s="4" t="s">
        <v>1111</v>
      </c>
      <c r="G11740" s="4" t="s">
        <v>853</v>
      </c>
      <c r="H11740" s="30">
        <v>4.2183964051756702</v>
      </c>
      <c r="I11740" s="9">
        <v>0.29787234042554012</v>
      </c>
      <c r="J11740" s="4" t="s">
        <v>1495</v>
      </c>
      <c r="K11740" s="4" t="s">
        <v>998</v>
      </c>
      <c r="L11740" s="4">
        <v>4</v>
      </c>
      <c r="M11740" s="4" t="s">
        <v>1668</v>
      </c>
      <c r="N11740" s="4" t="s">
        <v>1488</v>
      </c>
    </row>
    <row r="11741" spans="1:14" hidden="1" x14ac:dyDescent="0.3">
      <c r="A11741" s="4" t="s">
        <v>602</v>
      </c>
      <c r="B11741" s="4">
        <v>163</v>
      </c>
      <c r="C11741" s="4">
        <v>163</v>
      </c>
      <c r="D11741" s="4">
        <v>716</v>
      </c>
      <c r="E11741" s="4" t="s">
        <v>861</v>
      </c>
      <c r="F11741" s="4" t="s">
        <v>1111</v>
      </c>
      <c r="G11741" s="4" t="s">
        <v>1352</v>
      </c>
      <c r="H11741" s="30">
        <v>85.9636814332125</v>
      </c>
      <c r="I11741" s="9">
        <v>0.17017520797729446</v>
      </c>
      <c r="J11741" s="4" t="s">
        <v>856</v>
      </c>
      <c r="K11741" s="4" t="s">
        <v>998</v>
      </c>
      <c r="L11741" s="4">
        <v>4</v>
      </c>
      <c r="M11741" s="4" t="s">
        <v>1667</v>
      </c>
      <c r="N11741" s="4" t="s">
        <v>1488</v>
      </c>
    </row>
    <row r="11742" spans="1:14" hidden="1" x14ac:dyDescent="0.3">
      <c r="A11742" s="4" t="s">
        <v>602</v>
      </c>
      <c r="B11742" s="4">
        <v>163</v>
      </c>
      <c r="C11742" s="4">
        <v>163</v>
      </c>
      <c r="D11742" s="4">
        <v>716</v>
      </c>
      <c r="E11742" s="4" t="s">
        <v>861</v>
      </c>
      <c r="F11742" s="45" t="s">
        <v>1122</v>
      </c>
      <c r="G11742" s="4" t="s">
        <v>1352</v>
      </c>
      <c r="H11742" s="30">
        <v>80.997652626241702</v>
      </c>
      <c r="I11742" s="9">
        <v>0.39199263863589806</v>
      </c>
      <c r="J11742" s="4" t="s">
        <v>856</v>
      </c>
      <c r="K11742" s="4" t="s">
        <v>998</v>
      </c>
      <c r="L11742" s="4">
        <v>4</v>
      </c>
      <c r="M11742" s="4" t="s">
        <v>1667</v>
      </c>
      <c r="N11742" s="4" t="s">
        <v>1488</v>
      </c>
    </row>
    <row r="11743" spans="1:14" hidden="1" x14ac:dyDescent="0.3">
      <c r="A11743" s="4" t="s">
        <v>602</v>
      </c>
      <c r="B11743" s="4">
        <v>163</v>
      </c>
      <c r="C11743" s="4">
        <v>163</v>
      </c>
      <c r="D11743" s="4">
        <v>716</v>
      </c>
      <c r="E11743" s="4" t="s">
        <v>861</v>
      </c>
      <c r="F11743" s="12" t="s">
        <v>1111</v>
      </c>
      <c r="G11743" s="4" t="s">
        <v>1760</v>
      </c>
      <c r="H11743" s="30">
        <v>8.1671906038456292</v>
      </c>
      <c r="I11743" s="9">
        <v>9.8358758751039943E-2</v>
      </c>
      <c r="J11743" s="4"/>
      <c r="K11743" s="4" t="s">
        <v>998</v>
      </c>
      <c r="L11743" s="4">
        <v>4</v>
      </c>
      <c r="M11743" s="4" t="s">
        <v>1667</v>
      </c>
      <c r="N11743" s="4" t="s">
        <v>1488</v>
      </c>
    </row>
    <row r="11744" spans="1:14" hidden="1" x14ac:dyDescent="0.3">
      <c r="A11744" s="4" t="s">
        <v>602</v>
      </c>
      <c r="B11744" s="4">
        <v>163</v>
      </c>
      <c r="C11744" s="4">
        <v>163</v>
      </c>
      <c r="D11744" s="4">
        <v>716</v>
      </c>
      <c r="E11744" s="4" t="s">
        <v>861</v>
      </c>
      <c r="F11744" s="79" t="s">
        <v>1122</v>
      </c>
      <c r="G11744" s="4" t="s">
        <v>1760</v>
      </c>
      <c r="H11744" s="30">
        <v>7.97047308634356</v>
      </c>
      <c r="I11744" s="9">
        <v>7.3769069063279957E-2</v>
      </c>
      <c r="J11744" s="4"/>
      <c r="K11744" s="4" t="s">
        <v>998</v>
      </c>
      <c r="L11744" s="4">
        <v>4</v>
      </c>
      <c r="M11744" s="4" t="s">
        <v>1667</v>
      </c>
      <c r="N11744" s="4" t="s">
        <v>1488</v>
      </c>
    </row>
    <row r="11745" spans="1:14" hidden="1" x14ac:dyDescent="0.3">
      <c r="A11745" s="4" t="s">
        <v>602</v>
      </c>
      <c r="B11745" s="4">
        <v>163</v>
      </c>
      <c r="C11745" s="4">
        <v>163</v>
      </c>
      <c r="D11745" s="4">
        <v>716</v>
      </c>
      <c r="E11745" s="4" t="s">
        <v>861</v>
      </c>
      <c r="F11745" s="4" t="s">
        <v>1111</v>
      </c>
      <c r="G11745" s="4" t="s">
        <v>858</v>
      </c>
      <c r="H11745" s="30">
        <v>1.7076068648427101</v>
      </c>
      <c r="I11745" s="9">
        <v>4.9289843856699989E-2</v>
      </c>
      <c r="J11745" s="4" t="s">
        <v>1669</v>
      </c>
      <c r="K11745" s="4" t="s">
        <v>998</v>
      </c>
      <c r="L11745" s="4">
        <v>4</v>
      </c>
      <c r="M11745" s="4" t="s">
        <v>1668</v>
      </c>
      <c r="N11745" s="4" t="s">
        <v>1488</v>
      </c>
    </row>
    <row r="11746" spans="1:14" hidden="1" x14ac:dyDescent="0.3">
      <c r="A11746" s="4" t="s">
        <v>602</v>
      </c>
      <c r="B11746" s="4">
        <v>163</v>
      </c>
      <c r="C11746" s="4">
        <v>163</v>
      </c>
      <c r="D11746" s="4">
        <v>716</v>
      </c>
      <c r="E11746" s="4" t="s">
        <v>861</v>
      </c>
      <c r="F11746" s="45" t="s">
        <v>1122</v>
      </c>
      <c r="G11746" s="4" t="s">
        <v>858</v>
      </c>
      <c r="H11746" s="30">
        <v>1.07981290116993</v>
      </c>
      <c r="I11746" s="9">
        <v>4.9323985978970031E-2</v>
      </c>
      <c r="J11746" s="4" t="s">
        <v>1669</v>
      </c>
      <c r="K11746" s="4" t="s">
        <v>998</v>
      </c>
      <c r="L11746" s="4">
        <v>4</v>
      </c>
      <c r="M11746" s="4" t="s">
        <v>1668</v>
      </c>
      <c r="N11746" s="4" t="s">
        <v>1488</v>
      </c>
    </row>
    <row r="11747" spans="1:14" hidden="1" x14ac:dyDescent="0.3">
      <c r="A11747" s="4" t="s">
        <v>602</v>
      </c>
      <c r="B11747" s="4">
        <v>163</v>
      </c>
      <c r="C11747" s="4">
        <v>163</v>
      </c>
      <c r="D11747" s="4">
        <v>716</v>
      </c>
      <c r="E11747" s="4" t="s">
        <v>861</v>
      </c>
      <c r="F11747" s="45" t="s">
        <v>1122</v>
      </c>
      <c r="G11747" s="4" t="s">
        <v>853</v>
      </c>
      <c r="H11747" s="30">
        <v>1.4737155541118501</v>
      </c>
      <c r="I11747" s="9">
        <v>0.12760543554760995</v>
      </c>
      <c r="J11747" s="4" t="s">
        <v>1495</v>
      </c>
      <c r="K11747" s="4" t="s">
        <v>998</v>
      </c>
      <c r="L11747" s="4">
        <v>4</v>
      </c>
      <c r="M11747" s="4" t="s">
        <v>1668</v>
      </c>
      <c r="N11747" s="4" t="s">
        <v>1488</v>
      </c>
    </row>
    <row r="11748" spans="1:14" hidden="1" x14ac:dyDescent="0.3">
      <c r="A11748" s="4" t="s">
        <v>602</v>
      </c>
      <c r="B11748" s="4">
        <v>163</v>
      </c>
      <c r="C11748" s="4">
        <v>163</v>
      </c>
      <c r="D11748" s="4">
        <v>717</v>
      </c>
      <c r="E11748" s="4" t="s">
        <v>861</v>
      </c>
      <c r="F11748" s="4" t="s">
        <v>1111</v>
      </c>
      <c r="G11748" s="4" t="s">
        <v>853</v>
      </c>
      <c r="H11748" s="30">
        <v>2.5340804504358099</v>
      </c>
      <c r="I11748" s="9">
        <v>8.5106382978730188E-2</v>
      </c>
      <c r="J11748" s="4" t="s">
        <v>1495</v>
      </c>
      <c r="K11748" s="4" t="s">
        <v>998</v>
      </c>
      <c r="L11748" s="4">
        <v>4</v>
      </c>
      <c r="M11748" s="4" t="s">
        <v>1668</v>
      </c>
      <c r="N11748" s="4" t="s">
        <v>1488</v>
      </c>
    </row>
    <row r="11749" spans="1:14" hidden="1" x14ac:dyDescent="0.3">
      <c r="A11749" s="4" t="s">
        <v>602</v>
      </c>
      <c r="B11749" s="4">
        <v>163</v>
      </c>
      <c r="C11749" s="4">
        <v>163</v>
      </c>
      <c r="D11749" s="4">
        <v>717</v>
      </c>
      <c r="E11749" s="4" t="s">
        <v>861</v>
      </c>
      <c r="F11749" s="4" t="s">
        <v>1111</v>
      </c>
      <c r="G11749" s="4" t="s">
        <v>1352</v>
      </c>
      <c r="H11749" s="30">
        <v>86.0115302999004</v>
      </c>
      <c r="I11749" s="9">
        <v>0.17614692681830491</v>
      </c>
      <c r="J11749" s="4" t="s">
        <v>856</v>
      </c>
      <c r="K11749" s="4" t="s">
        <v>998</v>
      </c>
      <c r="L11749" s="4">
        <v>4</v>
      </c>
      <c r="M11749" s="4" t="s">
        <v>1667</v>
      </c>
      <c r="N11749" s="4" t="s">
        <v>1488</v>
      </c>
    </row>
    <row r="11750" spans="1:14" hidden="1" x14ac:dyDescent="0.3">
      <c r="A11750" s="4" t="s">
        <v>602</v>
      </c>
      <c r="B11750" s="4">
        <v>163</v>
      </c>
      <c r="C11750" s="4">
        <v>163</v>
      </c>
      <c r="D11750" s="4">
        <v>717</v>
      </c>
      <c r="E11750" s="4" t="s">
        <v>861</v>
      </c>
      <c r="F11750" s="45" t="s">
        <v>1122</v>
      </c>
      <c r="G11750" s="4" t="s">
        <v>1352</v>
      </c>
      <c r="H11750" s="30">
        <v>82.3234868828754</v>
      </c>
      <c r="I11750" s="9">
        <v>0.33599369025930059</v>
      </c>
      <c r="J11750" s="4" t="s">
        <v>856</v>
      </c>
      <c r="K11750" s="4" t="s">
        <v>998</v>
      </c>
      <c r="L11750" s="4">
        <v>4</v>
      </c>
      <c r="M11750" s="4" t="s">
        <v>1667</v>
      </c>
      <c r="N11750" s="4" t="s">
        <v>1488</v>
      </c>
    </row>
    <row r="11751" spans="1:14" hidden="1" x14ac:dyDescent="0.3">
      <c r="A11751" s="4" t="s">
        <v>602</v>
      </c>
      <c r="B11751" s="4">
        <v>163</v>
      </c>
      <c r="C11751" s="4">
        <v>163</v>
      </c>
      <c r="D11751" s="4">
        <v>717</v>
      </c>
      <c r="E11751" s="4" t="s">
        <v>861</v>
      </c>
      <c r="F11751" s="12" t="s">
        <v>1111</v>
      </c>
      <c r="G11751" s="4" t="s">
        <v>1760</v>
      </c>
      <c r="H11751" s="30">
        <v>8.3619120171259897</v>
      </c>
      <c r="I11751" s="9">
        <v>0.28275250236253946</v>
      </c>
      <c r="J11751" s="4"/>
      <c r="K11751" s="4" t="s">
        <v>998</v>
      </c>
      <c r="L11751" s="4">
        <v>4</v>
      </c>
      <c r="M11751" s="4" t="s">
        <v>1667</v>
      </c>
      <c r="N11751" s="4" t="s">
        <v>1488</v>
      </c>
    </row>
    <row r="11752" spans="1:14" hidden="1" x14ac:dyDescent="0.3">
      <c r="A11752" s="4" t="s">
        <v>602</v>
      </c>
      <c r="B11752" s="4">
        <v>163</v>
      </c>
      <c r="C11752" s="4">
        <v>163</v>
      </c>
      <c r="D11752" s="4">
        <v>717</v>
      </c>
      <c r="E11752" s="4" t="s">
        <v>861</v>
      </c>
      <c r="F11752" s="79" t="s">
        <v>1122</v>
      </c>
      <c r="G11752" s="4" t="s">
        <v>1760</v>
      </c>
      <c r="H11752" s="30">
        <v>8.0176852905440494</v>
      </c>
      <c r="I11752" s="9">
        <v>8.6092842953839011E-2</v>
      </c>
      <c r="J11752" s="4"/>
      <c r="K11752" s="4" t="s">
        <v>998</v>
      </c>
      <c r="L11752" s="4">
        <v>4</v>
      </c>
      <c r="M11752" s="4" t="s">
        <v>1667</v>
      </c>
      <c r="N11752" s="4" t="s">
        <v>1488</v>
      </c>
    </row>
    <row r="11753" spans="1:14" hidden="1" x14ac:dyDescent="0.3">
      <c r="A11753" s="4" t="s">
        <v>602</v>
      </c>
      <c r="B11753" s="4">
        <v>163</v>
      </c>
      <c r="C11753" s="4">
        <v>163</v>
      </c>
      <c r="D11753" s="4">
        <v>717</v>
      </c>
      <c r="E11753" s="4" t="s">
        <v>861</v>
      </c>
      <c r="F11753" s="4" t="s">
        <v>1111</v>
      </c>
      <c r="G11753" s="4" t="s">
        <v>858</v>
      </c>
      <c r="H11753" s="30">
        <v>1.48118769062684</v>
      </c>
      <c r="I11753" s="9">
        <v>6.2810124277330015E-2</v>
      </c>
      <c r="J11753" s="4" t="s">
        <v>1669</v>
      </c>
      <c r="K11753" s="4" t="s">
        <v>998</v>
      </c>
      <c r="L11753" s="4">
        <v>4</v>
      </c>
      <c r="M11753" s="4" t="s">
        <v>1668</v>
      </c>
      <c r="N11753" s="4" t="s">
        <v>1488</v>
      </c>
    </row>
    <row r="11754" spans="1:14" hidden="1" x14ac:dyDescent="0.3">
      <c r="A11754" s="4" t="s">
        <v>602</v>
      </c>
      <c r="B11754" s="4">
        <v>163</v>
      </c>
      <c r="C11754" s="4">
        <v>163</v>
      </c>
      <c r="D11754" s="4">
        <v>717</v>
      </c>
      <c r="E11754" s="4" t="s">
        <v>861</v>
      </c>
      <c r="F11754" s="45" t="s">
        <v>1122</v>
      </c>
      <c r="G11754" s="4" t="s">
        <v>858</v>
      </c>
      <c r="H11754" s="30">
        <v>1.04620567214458</v>
      </c>
      <c r="I11754" s="9">
        <v>4.0321846405980022E-2</v>
      </c>
      <c r="J11754" s="4" t="s">
        <v>1669</v>
      </c>
      <c r="K11754" s="4" t="s">
        <v>998</v>
      </c>
      <c r="L11754" s="4">
        <v>4</v>
      </c>
      <c r="M11754" s="4" t="s">
        <v>1668</v>
      </c>
      <c r="N11754" s="4" t="s">
        <v>1488</v>
      </c>
    </row>
    <row r="11755" spans="1:14" hidden="1" x14ac:dyDescent="0.3">
      <c r="A11755" s="4" t="s">
        <v>602</v>
      </c>
      <c r="B11755" s="4">
        <v>163</v>
      </c>
      <c r="C11755" s="4">
        <v>163</v>
      </c>
      <c r="D11755" s="4">
        <v>717</v>
      </c>
      <c r="E11755" s="4" t="s">
        <v>861</v>
      </c>
      <c r="F11755" s="45" t="s">
        <v>1122</v>
      </c>
      <c r="G11755" s="4" t="s">
        <v>853</v>
      </c>
      <c r="H11755" s="30">
        <v>1.2574305668344901</v>
      </c>
      <c r="I11755" s="9">
        <v>0.17021276595744994</v>
      </c>
      <c r="J11755" s="4" t="s">
        <v>1495</v>
      </c>
      <c r="K11755" s="4" t="s">
        <v>998</v>
      </c>
      <c r="L11755" s="4">
        <v>4</v>
      </c>
      <c r="M11755" s="4" t="s">
        <v>1668</v>
      </c>
      <c r="N11755" s="4" t="s">
        <v>1488</v>
      </c>
    </row>
    <row r="11756" spans="1:14" hidden="1" x14ac:dyDescent="0.3">
      <c r="A11756" s="4" t="s">
        <v>602</v>
      </c>
      <c r="B11756" s="4">
        <v>163</v>
      </c>
      <c r="C11756" s="4">
        <v>163</v>
      </c>
      <c r="D11756" s="4">
        <v>718</v>
      </c>
      <c r="E11756" s="4" t="s">
        <v>861</v>
      </c>
      <c r="F11756" s="4" t="s">
        <v>1111</v>
      </c>
      <c r="G11756" s="4" t="s">
        <v>853</v>
      </c>
      <c r="H11756" s="30">
        <v>4.0007038059660998</v>
      </c>
      <c r="I11756" s="9">
        <v>0.29787234042554012</v>
      </c>
      <c r="J11756" s="4" t="s">
        <v>1495</v>
      </c>
      <c r="K11756" s="4" t="s">
        <v>998</v>
      </c>
      <c r="L11756" s="4">
        <v>4</v>
      </c>
      <c r="M11756" s="4" t="s">
        <v>1668</v>
      </c>
      <c r="N11756" s="4" t="s">
        <v>1488</v>
      </c>
    </row>
    <row r="11757" spans="1:14" hidden="1" x14ac:dyDescent="0.3">
      <c r="A11757" s="4" t="s">
        <v>602</v>
      </c>
      <c r="B11757" s="4">
        <v>163</v>
      </c>
      <c r="C11757" s="4">
        <v>163</v>
      </c>
      <c r="D11757" s="4">
        <v>718</v>
      </c>
      <c r="E11757" s="4" t="s">
        <v>861</v>
      </c>
      <c r="F11757" s="4" t="s">
        <v>1111</v>
      </c>
      <c r="G11757" s="4" t="s">
        <v>1352</v>
      </c>
      <c r="H11757" s="30">
        <v>88.917428780680098</v>
      </c>
      <c r="I11757" s="9">
        <v>0.43009520947970259</v>
      </c>
      <c r="J11757" s="4" t="s">
        <v>856</v>
      </c>
      <c r="K11757" s="4" t="s">
        <v>998</v>
      </c>
      <c r="L11757" s="4">
        <v>4</v>
      </c>
      <c r="M11757" s="4" t="s">
        <v>1667</v>
      </c>
      <c r="N11757" s="4" t="s">
        <v>1488</v>
      </c>
    </row>
    <row r="11758" spans="1:14" hidden="1" x14ac:dyDescent="0.3">
      <c r="A11758" s="4" t="s">
        <v>602</v>
      </c>
      <c r="B11758" s="4">
        <v>163</v>
      </c>
      <c r="C11758" s="4">
        <v>163</v>
      </c>
      <c r="D11758" s="4">
        <v>718</v>
      </c>
      <c r="E11758" s="4" t="s">
        <v>861</v>
      </c>
      <c r="F11758" s="45" t="s">
        <v>1122</v>
      </c>
      <c r="G11758" s="4" t="s">
        <v>1352</v>
      </c>
      <c r="H11758" s="30">
        <v>81.699348369044699</v>
      </c>
      <c r="I11758" s="9">
        <v>0.39199263863589806</v>
      </c>
      <c r="J11758" s="4" t="s">
        <v>856</v>
      </c>
      <c r="K11758" s="4" t="s">
        <v>998</v>
      </c>
      <c r="L11758" s="4">
        <v>4</v>
      </c>
      <c r="M11758" s="4" t="s">
        <v>1667</v>
      </c>
      <c r="N11758" s="4" t="s">
        <v>1488</v>
      </c>
    </row>
    <row r="11759" spans="1:14" hidden="1" x14ac:dyDescent="0.3">
      <c r="A11759" s="4" t="s">
        <v>602</v>
      </c>
      <c r="B11759" s="4">
        <v>163</v>
      </c>
      <c r="C11759" s="4">
        <v>163</v>
      </c>
      <c r="D11759" s="4">
        <v>718</v>
      </c>
      <c r="E11759" s="4" t="s">
        <v>861</v>
      </c>
      <c r="F11759" s="12" t="s">
        <v>1111</v>
      </c>
      <c r="G11759" s="4" t="s">
        <v>1760</v>
      </c>
      <c r="H11759" s="30">
        <v>8.2872461476152797</v>
      </c>
      <c r="I11759" s="9">
        <v>7.3769069063279957E-2</v>
      </c>
      <c r="J11759" s="4"/>
      <c r="K11759" s="4" t="s">
        <v>998</v>
      </c>
      <c r="L11759" s="4">
        <v>4</v>
      </c>
      <c r="M11759" s="4" t="s">
        <v>1667</v>
      </c>
      <c r="N11759" s="4" t="s">
        <v>1488</v>
      </c>
    </row>
    <row r="11760" spans="1:14" hidden="1" x14ac:dyDescent="0.3">
      <c r="A11760" s="4" t="s">
        <v>602</v>
      </c>
      <c r="B11760" s="4">
        <v>163</v>
      </c>
      <c r="C11760" s="4">
        <v>163</v>
      </c>
      <c r="D11760" s="4">
        <v>718</v>
      </c>
      <c r="E11760" s="4" t="s">
        <v>861</v>
      </c>
      <c r="F11760" s="79" t="s">
        <v>1122</v>
      </c>
      <c r="G11760" s="4" t="s">
        <v>1760</v>
      </c>
      <c r="H11760" s="30">
        <v>7.7954234248134</v>
      </c>
      <c r="I11760" s="9">
        <v>9.8329829704339566E-2</v>
      </c>
      <c r="J11760" s="4"/>
      <c r="K11760" s="4" t="s">
        <v>998</v>
      </c>
      <c r="L11760" s="4">
        <v>4</v>
      </c>
      <c r="M11760" s="4" t="s">
        <v>1667</v>
      </c>
      <c r="N11760" s="4" t="s">
        <v>1488</v>
      </c>
    </row>
    <row r="11761" spans="1:14" hidden="1" x14ac:dyDescent="0.3">
      <c r="A11761" s="4" t="s">
        <v>602</v>
      </c>
      <c r="B11761" s="4">
        <v>163</v>
      </c>
      <c r="C11761" s="4">
        <v>163</v>
      </c>
      <c r="D11761" s="4">
        <v>718</v>
      </c>
      <c r="E11761" s="4" t="s">
        <v>861</v>
      </c>
      <c r="F11761" s="4" t="s">
        <v>1111</v>
      </c>
      <c r="G11761" s="4" t="s">
        <v>858</v>
      </c>
      <c r="H11761" s="30">
        <v>1.6819775117221201</v>
      </c>
      <c r="I11761" s="9">
        <v>8.5264260026409966E-2</v>
      </c>
      <c r="J11761" s="4" t="s">
        <v>1669</v>
      </c>
      <c r="K11761" s="4" t="s">
        <v>998</v>
      </c>
      <c r="L11761" s="4">
        <v>4</v>
      </c>
      <c r="M11761" s="4" t="s">
        <v>1668</v>
      </c>
      <c r="N11761" s="4" t="s">
        <v>1488</v>
      </c>
    </row>
    <row r="11762" spans="1:14" hidden="1" x14ac:dyDescent="0.3">
      <c r="A11762" s="4" t="s">
        <v>602</v>
      </c>
      <c r="B11762" s="4">
        <v>163</v>
      </c>
      <c r="C11762" s="4">
        <v>163</v>
      </c>
      <c r="D11762" s="4">
        <v>718</v>
      </c>
      <c r="E11762" s="4" t="s">
        <v>861</v>
      </c>
      <c r="F11762" s="45" t="s">
        <v>1122</v>
      </c>
      <c r="G11762" s="4" t="s">
        <v>858</v>
      </c>
      <c r="H11762" s="30">
        <v>1.0856056812491399</v>
      </c>
      <c r="I11762" s="9">
        <v>2.2385851504529874E-2</v>
      </c>
      <c r="J11762" s="4" t="s">
        <v>1669</v>
      </c>
      <c r="K11762" s="4" t="s">
        <v>998</v>
      </c>
      <c r="L11762" s="4">
        <v>4</v>
      </c>
      <c r="M11762" s="4" t="s">
        <v>1668</v>
      </c>
      <c r="N11762" s="4" t="s">
        <v>1488</v>
      </c>
    </row>
    <row r="11763" spans="1:14" hidden="1" x14ac:dyDescent="0.3">
      <c r="A11763" s="4" t="s">
        <v>602</v>
      </c>
      <c r="B11763" s="4">
        <v>163</v>
      </c>
      <c r="C11763" s="4">
        <v>163</v>
      </c>
      <c r="D11763" s="4">
        <v>718</v>
      </c>
      <c r="E11763" s="4" t="s">
        <v>861</v>
      </c>
      <c r="F11763" s="45" t="s">
        <v>1122</v>
      </c>
      <c r="G11763" s="4" t="s">
        <v>853</v>
      </c>
      <c r="H11763" s="30">
        <v>1.87293595365708</v>
      </c>
      <c r="I11763" s="9">
        <v>0.14904444805371009</v>
      </c>
      <c r="J11763" s="4" t="s">
        <v>1495</v>
      </c>
      <c r="K11763" s="4" t="s">
        <v>998</v>
      </c>
      <c r="L11763" s="4">
        <v>4</v>
      </c>
      <c r="M11763" s="4" t="s">
        <v>1668</v>
      </c>
      <c r="N11763" s="4" t="s">
        <v>1488</v>
      </c>
    </row>
    <row r="11764" spans="1:14" hidden="1" x14ac:dyDescent="0.3">
      <c r="A11764" s="4" t="s">
        <v>602</v>
      </c>
      <c r="B11764" s="4">
        <v>164</v>
      </c>
      <c r="C11764" s="4">
        <v>164</v>
      </c>
      <c r="D11764" s="4">
        <v>719</v>
      </c>
      <c r="E11764" s="4" t="s">
        <v>861</v>
      </c>
      <c r="F11764" s="4" t="s">
        <v>922</v>
      </c>
      <c r="G11764" s="4" t="s">
        <v>853</v>
      </c>
      <c r="H11764" s="52">
        <v>0.37</v>
      </c>
      <c r="I11764" s="4"/>
      <c r="J11764" s="4" t="s">
        <v>1495</v>
      </c>
      <c r="K11764" s="4"/>
      <c r="L11764" s="4">
        <v>3</v>
      </c>
      <c r="M11764" s="4" t="s">
        <v>1100</v>
      </c>
      <c r="N11764" s="4" t="s">
        <v>1674</v>
      </c>
    </row>
    <row r="11765" spans="1:14" hidden="1" x14ac:dyDescent="0.3">
      <c r="A11765" s="4" t="s">
        <v>602</v>
      </c>
      <c r="B11765" s="4">
        <v>164</v>
      </c>
      <c r="C11765" s="4">
        <v>164</v>
      </c>
      <c r="D11765" s="4">
        <v>719</v>
      </c>
      <c r="E11765" s="4" t="s">
        <v>861</v>
      </c>
      <c r="F11765" s="12" t="s">
        <v>922</v>
      </c>
      <c r="G11765" s="4" t="s">
        <v>1759</v>
      </c>
      <c r="H11765" s="52">
        <v>10.71</v>
      </c>
      <c r="I11765" s="4"/>
      <c r="J11765" s="4" t="s">
        <v>1494</v>
      </c>
      <c r="K11765" s="4"/>
      <c r="L11765" s="4">
        <v>3</v>
      </c>
      <c r="M11765" s="4" t="s">
        <v>1100</v>
      </c>
      <c r="N11765" s="4" t="s">
        <v>1674</v>
      </c>
    </row>
    <row r="11766" spans="1:14" hidden="1" x14ac:dyDescent="0.3">
      <c r="A11766" s="4" t="s">
        <v>602</v>
      </c>
      <c r="B11766" s="4">
        <v>164</v>
      </c>
      <c r="C11766" s="4">
        <v>164</v>
      </c>
      <c r="D11766" s="4">
        <v>719</v>
      </c>
      <c r="E11766" s="4" t="s">
        <v>861</v>
      </c>
      <c r="F11766" s="12" t="s">
        <v>903</v>
      </c>
      <c r="G11766" s="4" t="s">
        <v>1759</v>
      </c>
      <c r="H11766" s="52">
        <v>11.41</v>
      </c>
      <c r="I11766" s="4"/>
      <c r="J11766" s="4" t="s">
        <v>1494</v>
      </c>
      <c r="K11766" s="4"/>
      <c r="L11766" s="4">
        <v>3</v>
      </c>
      <c r="M11766" s="4" t="s">
        <v>1100</v>
      </c>
      <c r="N11766" s="4" t="s">
        <v>1674</v>
      </c>
    </row>
    <row r="11767" spans="1:14" hidden="1" x14ac:dyDescent="0.3">
      <c r="A11767" s="4" t="s">
        <v>602</v>
      </c>
      <c r="B11767" s="4">
        <v>164</v>
      </c>
      <c r="C11767" s="4">
        <v>164</v>
      </c>
      <c r="D11767" s="4">
        <v>719</v>
      </c>
      <c r="E11767" s="4" t="s">
        <v>861</v>
      </c>
      <c r="F11767" s="12" t="s">
        <v>911</v>
      </c>
      <c r="G11767" s="4" t="s">
        <v>1759</v>
      </c>
      <c r="H11767" s="52">
        <v>12.51</v>
      </c>
      <c r="I11767" s="4"/>
      <c r="J11767" s="4" t="s">
        <v>1494</v>
      </c>
      <c r="K11767" s="4"/>
      <c r="L11767" s="4">
        <v>3</v>
      </c>
      <c r="M11767" s="4" t="s">
        <v>1100</v>
      </c>
      <c r="N11767" s="4" t="s">
        <v>1674</v>
      </c>
    </row>
    <row r="11768" spans="1:14" hidden="1" x14ac:dyDescent="0.3">
      <c r="A11768" s="4" t="s">
        <v>602</v>
      </c>
      <c r="B11768" s="4">
        <v>164</v>
      </c>
      <c r="C11768" s="4">
        <v>164</v>
      </c>
      <c r="D11768" s="4">
        <v>719</v>
      </c>
      <c r="E11768" s="4" t="s">
        <v>861</v>
      </c>
      <c r="F11768" s="12" t="s">
        <v>916</v>
      </c>
      <c r="G11768" s="4" t="s">
        <v>1759</v>
      </c>
      <c r="H11768" s="52">
        <v>10.09</v>
      </c>
      <c r="I11768" s="4"/>
      <c r="J11768" s="4" t="s">
        <v>1494</v>
      </c>
      <c r="K11768" s="4"/>
      <c r="L11768" s="4">
        <v>3</v>
      </c>
      <c r="M11768" s="4" t="s">
        <v>1100</v>
      </c>
      <c r="N11768" s="4" t="s">
        <v>1674</v>
      </c>
    </row>
    <row r="11769" spans="1:14" hidden="1" x14ac:dyDescent="0.3">
      <c r="A11769" s="4" t="s">
        <v>602</v>
      </c>
      <c r="B11769" s="4">
        <v>164</v>
      </c>
      <c r="C11769" s="4">
        <v>164</v>
      </c>
      <c r="D11769" s="4">
        <v>719</v>
      </c>
      <c r="E11769" s="4" t="s">
        <v>861</v>
      </c>
      <c r="F11769" s="4" t="s">
        <v>922</v>
      </c>
      <c r="G11769" s="4" t="s">
        <v>1352</v>
      </c>
      <c r="H11769" s="52">
        <v>0.72</v>
      </c>
      <c r="I11769" s="4"/>
      <c r="J11769" s="4"/>
      <c r="K11769" s="4"/>
      <c r="L11769" s="4">
        <v>3</v>
      </c>
      <c r="M11769" s="4" t="s">
        <v>1100</v>
      </c>
      <c r="N11769" s="4" t="s">
        <v>1674</v>
      </c>
    </row>
    <row r="11770" spans="1:14" hidden="1" x14ac:dyDescent="0.3">
      <c r="A11770" s="4" t="s">
        <v>602</v>
      </c>
      <c r="B11770" s="4">
        <v>164</v>
      </c>
      <c r="C11770" s="4">
        <v>164</v>
      </c>
      <c r="D11770" s="4">
        <v>719</v>
      </c>
      <c r="E11770" s="4" t="s">
        <v>861</v>
      </c>
      <c r="F11770" s="60" t="s">
        <v>903</v>
      </c>
      <c r="G11770" s="4" t="s">
        <v>1352</v>
      </c>
      <c r="H11770" s="52">
        <v>0.64</v>
      </c>
      <c r="I11770" s="4"/>
      <c r="J11770" s="4"/>
      <c r="K11770" s="4"/>
      <c r="L11770" s="4">
        <v>3</v>
      </c>
      <c r="M11770" s="4" t="s">
        <v>1100</v>
      </c>
      <c r="N11770" s="4" t="s">
        <v>1674</v>
      </c>
    </row>
    <row r="11771" spans="1:14" hidden="1" x14ac:dyDescent="0.3">
      <c r="A11771" s="4" t="s">
        <v>602</v>
      </c>
      <c r="B11771" s="4">
        <v>164</v>
      </c>
      <c r="C11771" s="4">
        <v>164</v>
      </c>
      <c r="D11771" s="4">
        <v>719</v>
      </c>
      <c r="E11771" s="4" t="s">
        <v>861</v>
      </c>
      <c r="F11771" s="60" t="s">
        <v>911</v>
      </c>
      <c r="G11771" s="4" t="s">
        <v>1352</v>
      </c>
      <c r="H11771" s="52">
        <v>0.64</v>
      </c>
      <c r="I11771" s="4"/>
      <c r="J11771" s="4"/>
      <c r="K11771" s="4"/>
      <c r="L11771" s="4">
        <v>3</v>
      </c>
      <c r="M11771" s="4" t="s">
        <v>1100</v>
      </c>
      <c r="N11771" s="4" t="s">
        <v>1674</v>
      </c>
    </row>
    <row r="11772" spans="1:14" hidden="1" x14ac:dyDescent="0.3">
      <c r="A11772" s="4" t="s">
        <v>602</v>
      </c>
      <c r="B11772" s="4">
        <v>164</v>
      </c>
      <c r="C11772" s="4">
        <v>164</v>
      </c>
      <c r="D11772" s="4">
        <v>719</v>
      </c>
      <c r="E11772" s="4" t="s">
        <v>861</v>
      </c>
      <c r="F11772" s="4" t="s">
        <v>916</v>
      </c>
      <c r="G11772" s="4" t="s">
        <v>1352</v>
      </c>
      <c r="H11772" s="52">
        <v>0.59</v>
      </c>
      <c r="I11772" s="4"/>
      <c r="J11772" s="4"/>
      <c r="K11772" s="4"/>
      <c r="L11772" s="4">
        <v>3</v>
      </c>
      <c r="M11772" s="4" t="s">
        <v>1100</v>
      </c>
      <c r="N11772" s="4" t="s">
        <v>1674</v>
      </c>
    </row>
    <row r="11773" spans="1:14" hidden="1" x14ac:dyDescent="0.3">
      <c r="A11773" s="4" t="s">
        <v>602</v>
      </c>
      <c r="B11773" s="4">
        <v>164</v>
      </c>
      <c r="C11773" s="4">
        <v>164</v>
      </c>
      <c r="D11773" s="4">
        <v>719</v>
      </c>
      <c r="E11773" s="4" t="s">
        <v>861</v>
      </c>
      <c r="F11773" s="4" t="s">
        <v>922</v>
      </c>
      <c r="G11773" s="4" t="s">
        <v>1131</v>
      </c>
      <c r="H11773" s="52">
        <v>20.88</v>
      </c>
      <c r="I11773" s="4"/>
      <c r="J11773" s="4" t="s">
        <v>1495</v>
      </c>
      <c r="K11773" s="4"/>
      <c r="L11773" s="4">
        <v>3</v>
      </c>
      <c r="M11773" s="4" t="s">
        <v>1789</v>
      </c>
      <c r="N11773" s="4"/>
    </row>
    <row r="11774" spans="1:14" hidden="1" x14ac:dyDescent="0.3">
      <c r="A11774" s="4" t="s">
        <v>602</v>
      </c>
      <c r="B11774" s="4">
        <v>164</v>
      </c>
      <c r="C11774" s="4">
        <v>164</v>
      </c>
      <c r="D11774" s="4">
        <v>719</v>
      </c>
      <c r="E11774" s="4" t="s">
        <v>861</v>
      </c>
      <c r="F11774" s="4" t="s">
        <v>903</v>
      </c>
      <c r="G11774" s="4" t="s">
        <v>1131</v>
      </c>
      <c r="H11774" s="52">
        <v>12.51</v>
      </c>
      <c r="I11774" s="4"/>
      <c r="J11774" s="4" t="s">
        <v>1495</v>
      </c>
      <c r="K11774" s="4"/>
      <c r="L11774" s="4">
        <v>3</v>
      </c>
      <c r="M11774" s="4" t="s">
        <v>1789</v>
      </c>
      <c r="N11774" s="4"/>
    </row>
    <row r="11775" spans="1:14" hidden="1" x14ac:dyDescent="0.3">
      <c r="A11775" s="4" t="s">
        <v>602</v>
      </c>
      <c r="B11775" s="4">
        <v>164</v>
      </c>
      <c r="C11775" s="4">
        <v>164</v>
      </c>
      <c r="D11775" s="4">
        <v>719</v>
      </c>
      <c r="E11775" s="4" t="s">
        <v>861</v>
      </c>
      <c r="F11775" s="4" t="s">
        <v>922</v>
      </c>
      <c r="G11775" s="4" t="s">
        <v>1557</v>
      </c>
      <c r="H11775" s="52">
        <v>26.49</v>
      </c>
      <c r="I11775" s="4"/>
      <c r="J11775" s="4" t="s">
        <v>1495</v>
      </c>
      <c r="K11775" s="4"/>
      <c r="L11775" s="4">
        <v>3</v>
      </c>
      <c r="M11775" s="4" t="s">
        <v>1100</v>
      </c>
      <c r="N11775" s="4" t="s">
        <v>1674</v>
      </c>
    </row>
    <row r="11776" spans="1:14" hidden="1" x14ac:dyDescent="0.3">
      <c r="A11776" s="4" t="s">
        <v>602</v>
      </c>
      <c r="B11776" s="4">
        <v>164</v>
      </c>
      <c r="C11776" s="4">
        <v>164</v>
      </c>
      <c r="D11776" s="4">
        <v>719</v>
      </c>
      <c r="E11776" s="4" t="s">
        <v>861</v>
      </c>
      <c r="F11776" s="60" t="s">
        <v>903</v>
      </c>
      <c r="G11776" s="4" t="s">
        <v>1557</v>
      </c>
      <c r="H11776" s="52">
        <v>15.13</v>
      </c>
      <c r="I11776" s="4"/>
      <c r="J11776" s="4" t="s">
        <v>1495</v>
      </c>
      <c r="K11776" s="4"/>
      <c r="L11776" s="4">
        <v>3</v>
      </c>
      <c r="M11776" s="4" t="s">
        <v>1100</v>
      </c>
      <c r="N11776" s="4" t="s">
        <v>1674</v>
      </c>
    </row>
    <row r="11777" spans="1:14" hidden="1" x14ac:dyDescent="0.3">
      <c r="A11777" s="4" t="s">
        <v>602</v>
      </c>
      <c r="B11777" s="4">
        <v>164</v>
      </c>
      <c r="C11777" s="4">
        <v>164</v>
      </c>
      <c r="D11777" s="4">
        <v>719</v>
      </c>
      <c r="E11777" s="4" t="s">
        <v>861</v>
      </c>
      <c r="F11777" s="60" t="s">
        <v>911</v>
      </c>
      <c r="G11777" s="4" t="s">
        <v>1557</v>
      </c>
      <c r="H11777" s="52">
        <v>13.3</v>
      </c>
      <c r="I11777" s="4"/>
      <c r="J11777" s="4" t="s">
        <v>1495</v>
      </c>
      <c r="K11777" s="4"/>
      <c r="L11777" s="4">
        <v>3</v>
      </c>
      <c r="M11777" s="4" t="s">
        <v>1100</v>
      </c>
      <c r="N11777" s="4" t="s">
        <v>1674</v>
      </c>
    </row>
    <row r="11778" spans="1:14" hidden="1" x14ac:dyDescent="0.3">
      <c r="A11778" s="4" t="s">
        <v>602</v>
      </c>
      <c r="B11778" s="4">
        <v>164</v>
      </c>
      <c r="C11778" s="4">
        <v>164</v>
      </c>
      <c r="D11778" s="4">
        <v>719</v>
      </c>
      <c r="E11778" s="4" t="s">
        <v>861</v>
      </c>
      <c r="F11778" s="4" t="s">
        <v>916</v>
      </c>
      <c r="G11778" s="4" t="s">
        <v>1557</v>
      </c>
      <c r="H11778" s="52">
        <v>11.43</v>
      </c>
      <c r="I11778" s="4"/>
      <c r="J11778" s="4" t="s">
        <v>1495</v>
      </c>
      <c r="K11778" s="4"/>
      <c r="L11778" s="4">
        <v>3</v>
      </c>
      <c r="M11778" s="4" t="s">
        <v>1100</v>
      </c>
      <c r="N11778" s="4" t="s">
        <v>1674</v>
      </c>
    </row>
    <row r="11779" spans="1:14" hidden="1" x14ac:dyDescent="0.3">
      <c r="A11779" s="4" t="s">
        <v>602</v>
      </c>
      <c r="B11779" s="4">
        <v>164</v>
      </c>
      <c r="C11779" s="4">
        <v>164</v>
      </c>
      <c r="D11779" s="4">
        <v>719</v>
      </c>
      <c r="E11779" s="4" t="s">
        <v>861</v>
      </c>
      <c r="F11779" s="4" t="s">
        <v>922</v>
      </c>
      <c r="G11779" s="4" t="s">
        <v>967</v>
      </c>
      <c r="H11779" s="52">
        <v>1.2</v>
      </c>
      <c r="I11779" s="4"/>
      <c r="J11779" s="4" t="s">
        <v>1494</v>
      </c>
      <c r="K11779" s="4"/>
      <c r="L11779" s="4">
        <v>3</v>
      </c>
      <c r="M11779" s="4" t="s">
        <v>1100</v>
      </c>
      <c r="N11779" s="4" t="s">
        <v>1674</v>
      </c>
    </row>
    <row r="11780" spans="1:14" hidden="1" x14ac:dyDescent="0.3">
      <c r="A11780" s="4" t="s">
        <v>602</v>
      </c>
      <c r="B11780" s="4">
        <v>164</v>
      </c>
      <c r="C11780" s="4">
        <v>164</v>
      </c>
      <c r="D11780" s="4">
        <v>719</v>
      </c>
      <c r="E11780" s="4" t="s">
        <v>861</v>
      </c>
      <c r="F11780" s="4" t="s">
        <v>903</v>
      </c>
      <c r="G11780" s="4" t="s">
        <v>967</v>
      </c>
      <c r="H11780" s="52">
        <v>1.26</v>
      </c>
      <c r="I11780" s="4"/>
      <c r="J11780" s="4" t="s">
        <v>1494</v>
      </c>
      <c r="K11780" s="4"/>
      <c r="L11780" s="4">
        <v>3</v>
      </c>
      <c r="M11780" s="4" t="s">
        <v>1100</v>
      </c>
      <c r="N11780" s="4" t="s">
        <v>1674</v>
      </c>
    </row>
    <row r="11781" spans="1:14" hidden="1" x14ac:dyDescent="0.3">
      <c r="A11781" s="4" t="s">
        <v>602</v>
      </c>
      <c r="B11781" s="4">
        <v>164</v>
      </c>
      <c r="C11781" s="4">
        <v>164</v>
      </c>
      <c r="D11781" s="4">
        <v>719</v>
      </c>
      <c r="E11781" s="4" t="s">
        <v>861</v>
      </c>
      <c r="F11781" s="4" t="s">
        <v>911</v>
      </c>
      <c r="G11781" s="4" t="s">
        <v>967</v>
      </c>
      <c r="H11781" s="52">
        <v>1.29</v>
      </c>
      <c r="I11781" s="4"/>
      <c r="J11781" s="4" t="s">
        <v>1494</v>
      </c>
      <c r="K11781" s="4"/>
      <c r="L11781" s="4">
        <v>3</v>
      </c>
      <c r="M11781" s="4" t="s">
        <v>1100</v>
      </c>
      <c r="N11781" s="4" t="s">
        <v>1674</v>
      </c>
    </row>
    <row r="11782" spans="1:14" hidden="1" x14ac:dyDescent="0.3">
      <c r="A11782" s="4" t="s">
        <v>602</v>
      </c>
      <c r="B11782" s="4">
        <v>164</v>
      </c>
      <c r="C11782" s="4">
        <v>164</v>
      </c>
      <c r="D11782" s="4">
        <v>719</v>
      </c>
      <c r="E11782" s="4" t="s">
        <v>861</v>
      </c>
      <c r="F11782" s="4" t="s">
        <v>916</v>
      </c>
      <c r="G11782" s="4" t="s">
        <v>967</v>
      </c>
      <c r="H11782" s="52">
        <v>0.98</v>
      </c>
      <c r="I11782" s="4"/>
      <c r="J11782" s="4" t="s">
        <v>1494</v>
      </c>
      <c r="K11782" s="4"/>
      <c r="L11782" s="4">
        <v>3</v>
      </c>
      <c r="M11782" s="4" t="s">
        <v>1100</v>
      </c>
      <c r="N11782" s="4" t="s">
        <v>1674</v>
      </c>
    </row>
    <row r="11783" spans="1:14" hidden="1" x14ac:dyDescent="0.3">
      <c r="A11783" s="4" t="s">
        <v>602</v>
      </c>
      <c r="B11783" s="4">
        <v>164</v>
      </c>
      <c r="C11783" s="4">
        <v>164</v>
      </c>
      <c r="D11783" s="4">
        <v>719</v>
      </c>
      <c r="E11783" s="4" t="s">
        <v>861</v>
      </c>
      <c r="F11783" s="12" t="s">
        <v>922</v>
      </c>
      <c r="G11783" s="4" t="s">
        <v>1760</v>
      </c>
      <c r="H11783" s="52">
        <v>8.9600000000000009</v>
      </c>
      <c r="I11783" s="4"/>
      <c r="J11783" s="4"/>
      <c r="K11783" s="4"/>
      <c r="L11783" s="4">
        <v>3</v>
      </c>
      <c r="M11783" s="4" t="s">
        <v>1100</v>
      </c>
      <c r="N11783" s="4" t="s">
        <v>1674</v>
      </c>
    </row>
    <row r="11784" spans="1:14" hidden="1" x14ac:dyDescent="0.3">
      <c r="A11784" s="4" t="s">
        <v>602</v>
      </c>
      <c r="B11784" s="4">
        <v>164</v>
      </c>
      <c r="C11784" s="4">
        <v>164</v>
      </c>
      <c r="D11784" s="4">
        <v>719</v>
      </c>
      <c r="E11784" s="4" t="s">
        <v>861</v>
      </c>
      <c r="F11784" s="12" t="s">
        <v>903</v>
      </c>
      <c r="G11784" s="4" t="s">
        <v>1760</v>
      </c>
      <c r="H11784" s="52">
        <v>9.07</v>
      </c>
      <c r="I11784" s="4"/>
      <c r="J11784" s="4"/>
      <c r="K11784" s="4"/>
      <c r="L11784" s="4">
        <v>3</v>
      </c>
      <c r="M11784" s="4" t="s">
        <v>1100</v>
      </c>
      <c r="N11784" s="4" t="s">
        <v>1674</v>
      </c>
    </row>
    <row r="11785" spans="1:14" hidden="1" x14ac:dyDescent="0.3">
      <c r="A11785" s="4" t="s">
        <v>602</v>
      </c>
      <c r="B11785" s="4">
        <v>164</v>
      </c>
      <c r="C11785" s="4">
        <v>164</v>
      </c>
      <c r="D11785" s="4">
        <v>719</v>
      </c>
      <c r="E11785" s="4" t="s">
        <v>861</v>
      </c>
      <c r="F11785" s="12" t="s">
        <v>911</v>
      </c>
      <c r="G11785" s="4" t="s">
        <v>1760</v>
      </c>
      <c r="H11785" s="52">
        <v>9.77</v>
      </c>
      <c r="I11785" s="4"/>
      <c r="J11785" s="4"/>
      <c r="K11785" s="4"/>
      <c r="L11785" s="4">
        <v>3</v>
      </c>
      <c r="M11785" s="4" t="s">
        <v>1100</v>
      </c>
      <c r="N11785" s="4" t="s">
        <v>1674</v>
      </c>
    </row>
    <row r="11786" spans="1:14" hidden="1" x14ac:dyDescent="0.3">
      <c r="A11786" s="4" t="s">
        <v>602</v>
      </c>
      <c r="B11786" s="4">
        <v>164</v>
      </c>
      <c r="C11786" s="4">
        <v>164</v>
      </c>
      <c r="D11786" s="4">
        <v>719</v>
      </c>
      <c r="E11786" s="4" t="s">
        <v>861</v>
      </c>
      <c r="F11786" s="12" t="s">
        <v>916</v>
      </c>
      <c r="G11786" s="4" t="s">
        <v>1760</v>
      </c>
      <c r="H11786" s="52">
        <v>10.36</v>
      </c>
      <c r="I11786" s="4"/>
      <c r="J11786" s="4"/>
      <c r="K11786" s="4"/>
      <c r="L11786" s="4">
        <v>3</v>
      </c>
      <c r="M11786" s="4" t="s">
        <v>1100</v>
      </c>
      <c r="N11786" s="4" t="s">
        <v>1674</v>
      </c>
    </row>
    <row r="11787" spans="1:14" hidden="1" x14ac:dyDescent="0.3">
      <c r="A11787" s="4" t="s">
        <v>602</v>
      </c>
      <c r="B11787" s="4">
        <v>164</v>
      </c>
      <c r="C11787" s="4">
        <v>164</v>
      </c>
      <c r="D11787" s="4">
        <v>719</v>
      </c>
      <c r="E11787" s="4" t="s">
        <v>861</v>
      </c>
      <c r="F11787" s="4" t="s">
        <v>922</v>
      </c>
      <c r="G11787" s="4" t="s">
        <v>858</v>
      </c>
      <c r="H11787" s="52">
        <v>0.64</v>
      </c>
      <c r="I11787" s="4">
        <v>0.04</v>
      </c>
      <c r="J11787" s="4" t="s">
        <v>1494</v>
      </c>
      <c r="K11787" s="4" t="s">
        <v>998</v>
      </c>
      <c r="L11787" s="4">
        <v>3</v>
      </c>
      <c r="M11787" s="4" t="s">
        <v>1675</v>
      </c>
      <c r="N11787" s="4" t="s">
        <v>1676</v>
      </c>
    </row>
    <row r="11788" spans="1:14" hidden="1" x14ac:dyDescent="0.3">
      <c r="A11788" s="4" t="s">
        <v>602</v>
      </c>
      <c r="B11788" s="4">
        <v>164</v>
      </c>
      <c r="C11788" s="4">
        <v>164</v>
      </c>
      <c r="D11788" s="4">
        <v>719</v>
      </c>
      <c r="E11788" s="4" t="s">
        <v>861</v>
      </c>
      <c r="F11788" s="4" t="s">
        <v>903</v>
      </c>
      <c r="G11788" s="4" t="s">
        <v>858</v>
      </c>
      <c r="H11788" s="52">
        <v>0.53</v>
      </c>
      <c r="I11788" s="4">
        <v>0.02</v>
      </c>
      <c r="J11788" s="4" t="s">
        <v>1494</v>
      </c>
      <c r="K11788" s="4" t="s">
        <v>998</v>
      </c>
      <c r="L11788" s="4">
        <v>3</v>
      </c>
      <c r="M11788" s="4" t="s">
        <v>1675</v>
      </c>
      <c r="N11788" s="4" t="s">
        <v>1676</v>
      </c>
    </row>
    <row r="11789" spans="1:14" hidden="1" x14ac:dyDescent="0.3">
      <c r="A11789" s="4" t="s">
        <v>602</v>
      </c>
      <c r="B11789" s="4">
        <v>164</v>
      </c>
      <c r="C11789" s="4">
        <v>164</v>
      </c>
      <c r="D11789" s="4">
        <v>719</v>
      </c>
      <c r="E11789" s="4" t="s">
        <v>861</v>
      </c>
      <c r="F11789" s="4" t="s">
        <v>922</v>
      </c>
      <c r="G11789" s="4" t="s">
        <v>858</v>
      </c>
      <c r="H11789" s="52">
        <v>0.64</v>
      </c>
      <c r="I11789" s="4"/>
      <c r="J11789" s="4" t="s">
        <v>1494</v>
      </c>
      <c r="K11789" s="4"/>
      <c r="L11789" s="4">
        <v>3</v>
      </c>
      <c r="M11789" s="4" t="s">
        <v>1100</v>
      </c>
      <c r="N11789" s="4" t="s">
        <v>1674</v>
      </c>
    </row>
    <row r="11790" spans="1:14" hidden="1" x14ac:dyDescent="0.3">
      <c r="A11790" s="4" t="s">
        <v>602</v>
      </c>
      <c r="B11790" s="4">
        <v>164</v>
      </c>
      <c r="C11790" s="4">
        <v>164</v>
      </c>
      <c r="D11790" s="4">
        <v>719</v>
      </c>
      <c r="E11790" s="4" t="s">
        <v>861</v>
      </c>
      <c r="F11790" s="4" t="s">
        <v>903</v>
      </c>
      <c r="G11790" s="4" t="s">
        <v>858</v>
      </c>
      <c r="H11790" s="52">
        <v>0.54</v>
      </c>
      <c r="I11790" s="4"/>
      <c r="J11790" s="4" t="s">
        <v>1494</v>
      </c>
      <c r="K11790" s="4"/>
      <c r="L11790" s="4">
        <v>3</v>
      </c>
      <c r="M11790" s="4" t="s">
        <v>1100</v>
      </c>
      <c r="N11790" s="4" t="s">
        <v>1674</v>
      </c>
    </row>
    <row r="11791" spans="1:14" hidden="1" x14ac:dyDescent="0.3">
      <c r="A11791" s="4" t="s">
        <v>602</v>
      </c>
      <c r="B11791" s="4">
        <v>164</v>
      </c>
      <c r="C11791" s="4">
        <v>164</v>
      </c>
      <c r="D11791" s="4">
        <v>719</v>
      </c>
      <c r="E11791" s="4" t="s">
        <v>861</v>
      </c>
      <c r="F11791" s="4" t="s">
        <v>911</v>
      </c>
      <c r="G11791" s="4" t="s">
        <v>858</v>
      </c>
      <c r="H11791" s="52">
        <v>0.46</v>
      </c>
      <c r="I11791" s="4"/>
      <c r="J11791" s="4" t="s">
        <v>1494</v>
      </c>
      <c r="K11791" s="4"/>
      <c r="L11791" s="4">
        <v>3</v>
      </c>
      <c r="M11791" s="4" t="s">
        <v>1100</v>
      </c>
      <c r="N11791" s="4" t="s">
        <v>1674</v>
      </c>
    </row>
    <row r="11792" spans="1:14" hidden="1" x14ac:dyDescent="0.3">
      <c r="A11792" s="4" t="s">
        <v>602</v>
      </c>
      <c r="B11792" s="4">
        <v>164</v>
      </c>
      <c r="C11792" s="4">
        <v>164</v>
      </c>
      <c r="D11792" s="4">
        <v>719</v>
      </c>
      <c r="E11792" s="4" t="s">
        <v>861</v>
      </c>
      <c r="F11792" s="4" t="s">
        <v>916</v>
      </c>
      <c r="G11792" s="4" t="s">
        <v>858</v>
      </c>
      <c r="H11792" s="52">
        <v>0.39</v>
      </c>
      <c r="I11792" s="4"/>
      <c r="J11792" s="4" t="s">
        <v>1494</v>
      </c>
      <c r="K11792" s="4"/>
      <c r="L11792" s="4">
        <v>3</v>
      </c>
      <c r="M11792" s="4" t="s">
        <v>1100</v>
      </c>
      <c r="N11792" s="4" t="s">
        <v>1674</v>
      </c>
    </row>
    <row r="11793" spans="1:14" hidden="1" x14ac:dyDescent="0.3">
      <c r="A11793" s="4" t="s">
        <v>602</v>
      </c>
      <c r="B11793" s="4">
        <v>164</v>
      </c>
      <c r="C11793" s="4">
        <v>164</v>
      </c>
      <c r="D11793" s="4">
        <v>719</v>
      </c>
      <c r="E11793" s="4" t="s">
        <v>861</v>
      </c>
      <c r="F11793" s="4" t="s">
        <v>922</v>
      </c>
      <c r="G11793" s="4" t="s">
        <v>850</v>
      </c>
      <c r="H11793" s="52">
        <v>7.53</v>
      </c>
      <c r="I11793" s="4">
        <v>0.67</v>
      </c>
      <c r="J11793" s="4" t="s">
        <v>1677</v>
      </c>
      <c r="K11793" s="4" t="s">
        <v>998</v>
      </c>
      <c r="L11793" s="4">
        <v>3</v>
      </c>
      <c r="M11793" s="4" t="s">
        <v>1675</v>
      </c>
      <c r="N11793" s="4" t="s">
        <v>1676</v>
      </c>
    </row>
    <row r="11794" spans="1:14" hidden="1" x14ac:dyDescent="0.3">
      <c r="A11794" s="4" t="s">
        <v>602</v>
      </c>
      <c r="B11794" s="4">
        <v>164</v>
      </c>
      <c r="C11794" s="4">
        <v>164</v>
      </c>
      <c r="D11794" s="4">
        <v>719</v>
      </c>
      <c r="E11794" s="4" t="s">
        <v>861</v>
      </c>
      <c r="F11794" s="4" t="s">
        <v>903</v>
      </c>
      <c r="G11794" s="4" t="s">
        <v>850</v>
      </c>
      <c r="H11794" s="52">
        <v>7.46</v>
      </c>
      <c r="I11794" s="4">
        <v>0.66</v>
      </c>
      <c r="J11794" s="4" t="s">
        <v>1677</v>
      </c>
      <c r="K11794" s="4" t="s">
        <v>998</v>
      </c>
      <c r="L11794" s="4">
        <v>3</v>
      </c>
      <c r="M11794" s="4" t="s">
        <v>1675</v>
      </c>
      <c r="N11794" s="4" t="s">
        <v>1676</v>
      </c>
    </row>
    <row r="11795" spans="1:14" hidden="1" x14ac:dyDescent="0.3">
      <c r="A11795" s="4" t="s">
        <v>602</v>
      </c>
      <c r="B11795" s="4">
        <v>164</v>
      </c>
      <c r="C11795" s="4">
        <v>164</v>
      </c>
      <c r="D11795" s="4">
        <v>719</v>
      </c>
      <c r="E11795" s="4" t="s">
        <v>861</v>
      </c>
      <c r="F11795" s="4" t="s">
        <v>922</v>
      </c>
      <c r="G11795" s="4" t="s">
        <v>850</v>
      </c>
      <c r="H11795" s="52">
        <v>7.51</v>
      </c>
      <c r="I11795" s="4"/>
      <c r="J11795" s="4" t="s">
        <v>1677</v>
      </c>
      <c r="K11795" s="4"/>
      <c r="L11795" s="4">
        <v>3</v>
      </c>
      <c r="M11795" s="4" t="s">
        <v>1100</v>
      </c>
      <c r="N11795" s="4" t="s">
        <v>1674</v>
      </c>
    </row>
    <row r="11796" spans="1:14" hidden="1" x14ac:dyDescent="0.3">
      <c r="A11796" s="4" t="s">
        <v>602</v>
      </c>
      <c r="B11796" s="4">
        <v>164</v>
      </c>
      <c r="C11796" s="4">
        <v>164</v>
      </c>
      <c r="D11796" s="4">
        <v>719</v>
      </c>
      <c r="E11796" s="4" t="s">
        <v>861</v>
      </c>
      <c r="F11796" s="4" t="s">
        <v>903</v>
      </c>
      <c r="G11796" s="4" t="s">
        <v>850</v>
      </c>
      <c r="H11796" s="52">
        <v>7.34</v>
      </c>
      <c r="I11796" s="4"/>
      <c r="J11796" s="4" t="s">
        <v>1677</v>
      </c>
      <c r="K11796" s="4"/>
      <c r="L11796" s="4">
        <v>3</v>
      </c>
      <c r="M11796" s="4" t="s">
        <v>1100</v>
      </c>
      <c r="N11796" s="4" t="s">
        <v>1674</v>
      </c>
    </row>
    <row r="11797" spans="1:14" hidden="1" x14ac:dyDescent="0.3">
      <c r="A11797" s="4" t="s">
        <v>602</v>
      </c>
      <c r="B11797" s="4">
        <v>164</v>
      </c>
      <c r="C11797" s="4">
        <v>164</v>
      </c>
      <c r="D11797" s="4">
        <v>719</v>
      </c>
      <c r="E11797" s="4" t="s">
        <v>861</v>
      </c>
      <c r="F11797" s="4" t="s">
        <v>911</v>
      </c>
      <c r="G11797" s="4" t="s">
        <v>850</v>
      </c>
      <c r="H11797" s="52">
        <v>6.96</v>
      </c>
      <c r="I11797" s="4"/>
      <c r="J11797" s="4" t="s">
        <v>1677</v>
      </c>
      <c r="K11797" s="4"/>
      <c r="L11797" s="4">
        <v>3</v>
      </c>
      <c r="M11797" s="4" t="s">
        <v>1100</v>
      </c>
      <c r="N11797" s="4" t="s">
        <v>1674</v>
      </c>
    </row>
    <row r="11798" spans="1:14" hidden="1" x14ac:dyDescent="0.3">
      <c r="A11798" s="4" t="s">
        <v>602</v>
      </c>
      <c r="B11798" s="4">
        <v>164</v>
      </c>
      <c r="C11798" s="4">
        <v>164</v>
      </c>
      <c r="D11798" s="4">
        <v>719</v>
      </c>
      <c r="E11798" s="4" t="s">
        <v>861</v>
      </c>
      <c r="F11798" s="4" t="s">
        <v>916</v>
      </c>
      <c r="G11798" s="4" t="s">
        <v>850</v>
      </c>
      <c r="H11798" s="52">
        <v>6.59</v>
      </c>
      <c r="I11798" s="4"/>
      <c r="J11798" s="4" t="s">
        <v>1677</v>
      </c>
      <c r="K11798" s="4"/>
      <c r="L11798" s="4">
        <v>3</v>
      </c>
      <c r="M11798" s="4" t="s">
        <v>1100</v>
      </c>
      <c r="N11798" s="4" t="s">
        <v>1674</v>
      </c>
    </row>
    <row r="11799" spans="1:14" hidden="1" x14ac:dyDescent="0.3">
      <c r="A11799" s="4" t="s">
        <v>602</v>
      </c>
      <c r="B11799" s="4">
        <v>164</v>
      </c>
      <c r="C11799" s="4">
        <v>164</v>
      </c>
      <c r="D11799" s="4">
        <v>719</v>
      </c>
      <c r="E11799" s="4" t="s">
        <v>861</v>
      </c>
      <c r="F11799" s="4" t="s">
        <v>922</v>
      </c>
      <c r="G11799" s="4" t="s">
        <v>1678</v>
      </c>
      <c r="H11799" s="52">
        <v>27.44</v>
      </c>
      <c r="I11799" s="4">
        <v>3.28</v>
      </c>
      <c r="J11799" s="4" t="s">
        <v>1679</v>
      </c>
      <c r="K11799" s="4" t="s">
        <v>998</v>
      </c>
      <c r="L11799" s="4">
        <v>3</v>
      </c>
      <c r="M11799" s="4" t="s">
        <v>1675</v>
      </c>
      <c r="N11799" s="4" t="s">
        <v>1676</v>
      </c>
    </row>
    <row r="11800" spans="1:14" hidden="1" x14ac:dyDescent="0.3">
      <c r="A11800" s="4" t="s">
        <v>602</v>
      </c>
      <c r="B11800" s="4">
        <v>164</v>
      </c>
      <c r="C11800" s="4">
        <v>164</v>
      </c>
      <c r="D11800" s="4">
        <v>719</v>
      </c>
      <c r="E11800" s="4" t="s">
        <v>861</v>
      </c>
      <c r="F11800" s="4" t="s">
        <v>903</v>
      </c>
      <c r="G11800" s="4" t="s">
        <v>1678</v>
      </c>
      <c r="H11800" s="52">
        <v>43.67</v>
      </c>
      <c r="I11800" s="4">
        <v>6.15</v>
      </c>
      <c r="J11800" s="4" t="s">
        <v>1679</v>
      </c>
      <c r="K11800" s="4" t="s">
        <v>998</v>
      </c>
      <c r="L11800" s="4">
        <v>3</v>
      </c>
      <c r="M11800" s="4" t="s">
        <v>1675</v>
      </c>
      <c r="N11800" s="4" t="s">
        <v>1676</v>
      </c>
    </row>
    <row r="11801" spans="1:14" hidden="1" x14ac:dyDescent="0.3">
      <c r="A11801" s="4" t="s">
        <v>602</v>
      </c>
      <c r="B11801" s="4">
        <v>164</v>
      </c>
      <c r="C11801" s="4">
        <v>164</v>
      </c>
      <c r="D11801" s="4">
        <v>719</v>
      </c>
      <c r="E11801" s="4" t="s">
        <v>861</v>
      </c>
      <c r="F11801" s="60" t="s">
        <v>903</v>
      </c>
      <c r="G11801" s="4" t="s">
        <v>853</v>
      </c>
      <c r="H11801" s="52">
        <v>0.06</v>
      </c>
      <c r="I11801" s="4"/>
      <c r="J11801" s="4" t="s">
        <v>1495</v>
      </c>
      <c r="K11801" s="4"/>
      <c r="L11801" s="4">
        <v>3</v>
      </c>
      <c r="M11801" s="4" t="s">
        <v>1100</v>
      </c>
      <c r="N11801" s="4" t="s">
        <v>1674</v>
      </c>
    </row>
    <row r="11802" spans="1:14" hidden="1" x14ac:dyDescent="0.3">
      <c r="A11802" s="4" t="s">
        <v>602</v>
      </c>
      <c r="B11802" s="4">
        <v>164</v>
      </c>
      <c r="C11802" s="4">
        <v>164</v>
      </c>
      <c r="D11802" s="4">
        <v>720</v>
      </c>
      <c r="E11802" s="4" t="s">
        <v>861</v>
      </c>
      <c r="F11802" s="4" t="s">
        <v>922</v>
      </c>
      <c r="G11802" s="4" t="s">
        <v>853</v>
      </c>
      <c r="H11802" s="52">
        <v>0.61</v>
      </c>
      <c r="I11802" s="4"/>
      <c r="J11802" s="4" t="s">
        <v>1495</v>
      </c>
      <c r="K11802" s="4"/>
      <c r="L11802" s="4">
        <v>3</v>
      </c>
      <c r="M11802" s="4" t="s">
        <v>1100</v>
      </c>
      <c r="N11802" s="4" t="s">
        <v>1674</v>
      </c>
    </row>
    <row r="11803" spans="1:14" hidden="1" x14ac:dyDescent="0.3">
      <c r="A11803" s="4" t="s">
        <v>602</v>
      </c>
      <c r="B11803" s="4">
        <v>164</v>
      </c>
      <c r="C11803" s="4">
        <v>164</v>
      </c>
      <c r="D11803" s="4">
        <v>720</v>
      </c>
      <c r="E11803" s="4" t="s">
        <v>861</v>
      </c>
      <c r="F11803" s="12" t="s">
        <v>922</v>
      </c>
      <c r="G11803" s="4" t="s">
        <v>1759</v>
      </c>
      <c r="H11803" s="52">
        <v>13.35</v>
      </c>
      <c r="I11803" s="4"/>
      <c r="J11803" s="4" t="s">
        <v>1494</v>
      </c>
      <c r="K11803" s="4"/>
      <c r="L11803" s="4">
        <v>3</v>
      </c>
      <c r="M11803" s="4" t="s">
        <v>1100</v>
      </c>
      <c r="N11803" s="4" t="s">
        <v>1674</v>
      </c>
    </row>
    <row r="11804" spans="1:14" hidden="1" x14ac:dyDescent="0.3">
      <c r="A11804" s="4" t="s">
        <v>602</v>
      </c>
      <c r="B11804" s="4">
        <v>164</v>
      </c>
      <c r="C11804" s="4">
        <v>164</v>
      </c>
      <c r="D11804" s="4">
        <v>720</v>
      </c>
      <c r="E11804" s="4" t="s">
        <v>861</v>
      </c>
      <c r="F11804" s="12" t="s">
        <v>903</v>
      </c>
      <c r="G11804" s="4" t="s">
        <v>1759</v>
      </c>
      <c r="H11804" s="52">
        <v>14.02</v>
      </c>
      <c r="I11804" s="4"/>
      <c r="J11804" s="4" t="s">
        <v>1494</v>
      </c>
      <c r="K11804" s="4"/>
      <c r="L11804" s="4">
        <v>3</v>
      </c>
      <c r="M11804" s="4" t="s">
        <v>1100</v>
      </c>
      <c r="N11804" s="4" t="s">
        <v>1674</v>
      </c>
    </row>
    <row r="11805" spans="1:14" hidden="1" x14ac:dyDescent="0.3">
      <c r="A11805" s="4" t="s">
        <v>602</v>
      </c>
      <c r="B11805" s="4">
        <v>164</v>
      </c>
      <c r="C11805" s="4">
        <v>164</v>
      </c>
      <c r="D11805" s="4">
        <v>720</v>
      </c>
      <c r="E11805" s="4" t="s">
        <v>861</v>
      </c>
      <c r="F11805" s="12" t="s">
        <v>911</v>
      </c>
      <c r="G11805" s="4" t="s">
        <v>1759</v>
      </c>
      <c r="H11805" s="52">
        <v>16.39</v>
      </c>
      <c r="I11805" s="4"/>
      <c r="J11805" s="4" t="s">
        <v>1494</v>
      </c>
      <c r="K11805" s="4"/>
      <c r="L11805" s="4">
        <v>3</v>
      </c>
      <c r="M11805" s="4" t="s">
        <v>1100</v>
      </c>
      <c r="N11805" s="4" t="s">
        <v>1674</v>
      </c>
    </row>
    <row r="11806" spans="1:14" hidden="1" x14ac:dyDescent="0.3">
      <c r="A11806" s="4" t="s">
        <v>602</v>
      </c>
      <c r="B11806" s="4">
        <v>164</v>
      </c>
      <c r="C11806" s="4">
        <v>164</v>
      </c>
      <c r="D11806" s="4">
        <v>720</v>
      </c>
      <c r="E11806" s="4" t="s">
        <v>861</v>
      </c>
      <c r="F11806" s="12" t="s">
        <v>916</v>
      </c>
      <c r="G11806" s="4" t="s">
        <v>1759</v>
      </c>
      <c r="H11806" s="52">
        <v>10.85</v>
      </c>
      <c r="I11806" s="4"/>
      <c r="J11806" s="4" t="s">
        <v>1494</v>
      </c>
      <c r="K11806" s="4"/>
      <c r="L11806" s="4">
        <v>3</v>
      </c>
      <c r="M11806" s="4" t="s">
        <v>1100</v>
      </c>
      <c r="N11806" s="4" t="s">
        <v>1674</v>
      </c>
    </row>
    <row r="11807" spans="1:14" hidden="1" x14ac:dyDescent="0.3">
      <c r="A11807" s="4" t="s">
        <v>602</v>
      </c>
      <c r="B11807" s="4">
        <v>164</v>
      </c>
      <c r="C11807" s="4">
        <v>164</v>
      </c>
      <c r="D11807" s="4">
        <v>720</v>
      </c>
      <c r="E11807" s="4" t="s">
        <v>861</v>
      </c>
      <c r="F11807" s="4" t="s">
        <v>922</v>
      </c>
      <c r="G11807" s="4" t="s">
        <v>1352</v>
      </c>
      <c r="H11807" s="52">
        <v>0.73</v>
      </c>
      <c r="I11807" s="4"/>
      <c r="J11807" s="4"/>
      <c r="K11807" s="4"/>
      <c r="L11807" s="4">
        <v>3</v>
      </c>
      <c r="M11807" s="4" t="s">
        <v>1100</v>
      </c>
      <c r="N11807" s="4" t="s">
        <v>1674</v>
      </c>
    </row>
    <row r="11808" spans="1:14" hidden="1" x14ac:dyDescent="0.3">
      <c r="A11808" s="4" t="s">
        <v>602</v>
      </c>
      <c r="B11808" s="4">
        <v>164</v>
      </c>
      <c r="C11808" s="4">
        <v>164</v>
      </c>
      <c r="D11808" s="4">
        <v>720</v>
      </c>
      <c r="E11808" s="4" t="s">
        <v>861</v>
      </c>
      <c r="F11808" s="60" t="s">
        <v>903</v>
      </c>
      <c r="G11808" s="4" t="s">
        <v>1352</v>
      </c>
      <c r="H11808" s="52">
        <v>0.66</v>
      </c>
      <c r="I11808" s="4"/>
      <c r="J11808" s="4"/>
      <c r="K11808" s="4"/>
      <c r="L11808" s="4">
        <v>3</v>
      </c>
      <c r="M11808" s="4" t="s">
        <v>1100</v>
      </c>
      <c r="N11808" s="4" t="s">
        <v>1674</v>
      </c>
    </row>
    <row r="11809" spans="1:14" hidden="1" x14ac:dyDescent="0.3">
      <c r="A11809" s="4" t="s">
        <v>602</v>
      </c>
      <c r="B11809" s="4">
        <v>164</v>
      </c>
      <c r="C11809" s="4">
        <v>164</v>
      </c>
      <c r="D11809" s="4">
        <v>720</v>
      </c>
      <c r="E11809" s="4" t="s">
        <v>861</v>
      </c>
      <c r="F11809" s="60" t="s">
        <v>911</v>
      </c>
      <c r="G11809" s="4" t="s">
        <v>1352</v>
      </c>
      <c r="H11809" s="52">
        <v>0.67</v>
      </c>
      <c r="I11809" s="4"/>
      <c r="J11809" s="4"/>
      <c r="K11809" s="4"/>
      <c r="L11809" s="4">
        <v>3</v>
      </c>
      <c r="M11809" s="4" t="s">
        <v>1100</v>
      </c>
      <c r="N11809" s="4" t="s">
        <v>1674</v>
      </c>
    </row>
    <row r="11810" spans="1:14" hidden="1" x14ac:dyDescent="0.3">
      <c r="A11810" s="4" t="s">
        <v>602</v>
      </c>
      <c r="B11810" s="4">
        <v>164</v>
      </c>
      <c r="C11810" s="4">
        <v>164</v>
      </c>
      <c r="D11810" s="4">
        <v>720</v>
      </c>
      <c r="E11810" s="4" t="s">
        <v>861</v>
      </c>
      <c r="F11810" s="4" t="s">
        <v>916</v>
      </c>
      <c r="G11810" s="4" t="s">
        <v>1352</v>
      </c>
      <c r="H11810" s="52">
        <v>0.57999999999999996</v>
      </c>
      <c r="I11810" s="4"/>
      <c r="J11810" s="4"/>
      <c r="K11810" s="4"/>
      <c r="L11810" s="4">
        <v>3</v>
      </c>
      <c r="M11810" s="4" t="s">
        <v>1100</v>
      </c>
      <c r="N11810" s="4" t="s">
        <v>1674</v>
      </c>
    </row>
    <row r="11811" spans="1:14" hidden="1" x14ac:dyDescent="0.3">
      <c r="A11811" s="4" t="s">
        <v>602</v>
      </c>
      <c r="B11811" s="4">
        <v>164</v>
      </c>
      <c r="C11811" s="4">
        <v>164</v>
      </c>
      <c r="D11811" s="4">
        <v>720</v>
      </c>
      <c r="E11811" s="4" t="s">
        <v>861</v>
      </c>
      <c r="F11811" s="4" t="s">
        <v>922</v>
      </c>
      <c r="G11811" s="4" t="s">
        <v>1131</v>
      </c>
      <c r="H11811" s="52">
        <v>0.75</v>
      </c>
      <c r="I11811" s="4"/>
      <c r="J11811" s="4" t="s">
        <v>1495</v>
      </c>
      <c r="K11811" s="4"/>
      <c r="L11811" s="4">
        <v>3</v>
      </c>
      <c r="M11811" s="4" t="s">
        <v>1789</v>
      </c>
      <c r="N11811" s="4"/>
    </row>
    <row r="11812" spans="1:14" hidden="1" x14ac:dyDescent="0.3">
      <c r="A11812" s="4" t="s">
        <v>602</v>
      </c>
      <c r="B11812" s="4">
        <v>164</v>
      </c>
      <c r="C11812" s="4">
        <v>164</v>
      </c>
      <c r="D11812" s="4">
        <v>720</v>
      </c>
      <c r="E11812" s="4" t="s">
        <v>861</v>
      </c>
      <c r="F11812" s="4" t="s">
        <v>922</v>
      </c>
      <c r="G11812" s="4" t="s">
        <v>1557</v>
      </c>
      <c r="H11812" s="52">
        <v>25.66</v>
      </c>
      <c r="I11812" s="4"/>
      <c r="J11812" s="4" t="s">
        <v>1495</v>
      </c>
      <c r="K11812" s="4"/>
      <c r="L11812" s="4">
        <v>3</v>
      </c>
      <c r="M11812" s="4" t="s">
        <v>1100</v>
      </c>
      <c r="N11812" s="4" t="s">
        <v>1674</v>
      </c>
    </row>
    <row r="11813" spans="1:14" hidden="1" x14ac:dyDescent="0.3">
      <c r="A11813" s="4" t="s">
        <v>602</v>
      </c>
      <c r="B11813" s="4">
        <v>164</v>
      </c>
      <c r="C11813" s="4">
        <v>164</v>
      </c>
      <c r="D11813" s="4">
        <v>720</v>
      </c>
      <c r="E11813" s="4" t="s">
        <v>861</v>
      </c>
      <c r="F11813" s="60" t="s">
        <v>903</v>
      </c>
      <c r="G11813" s="4" t="s">
        <v>1557</v>
      </c>
      <c r="H11813" s="52">
        <v>17.29</v>
      </c>
      <c r="I11813" s="4"/>
      <c r="J11813" s="4" t="s">
        <v>1495</v>
      </c>
      <c r="K11813" s="4"/>
      <c r="L11813" s="4">
        <v>3</v>
      </c>
      <c r="M11813" s="4" t="s">
        <v>1100</v>
      </c>
      <c r="N11813" s="4" t="s">
        <v>1674</v>
      </c>
    </row>
    <row r="11814" spans="1:14" hidden="1" x14ac:dyDescent="0.3">
      <c r="A11814" s="4" t="s">
        <v>602</v>
      </c>
      <c r="B11814" s="4">
        <v>164</v>
      </c>
      <c r="C11814" s="4">
        <v>164</v>
      </c>
      <c r="D11814" s="4">
        <v>720</v>
      </c>
      <c r="E11814" s="4" t="s">
        <v>861</v>
      </c>
      <c r="F11814" s="60" t="s">
        <v>911</v>
      </c>
      <c r="G11814" s="4" t="s">
        <v>1557</v>
      </c>
      <c r="H11814" s="52">
        <v>16.29</v>
      </c>
      <c r="I11814" s="4"/>
      <c r="J11814" s="4" t="s">
        <v>1495</v>
      </c>
      <c r="K11814" s="4"/>
      <c r="L11814" s="4">
        <v>3</v>
      </c>
      <c r="M11814" s="4" t="s">
        <v>1100</v>
      </c>
      <c r="N11814" s="4" t="s">
        <v>1674</v>
      </c>
    </row>
    <row r="11815" spans="1:14" hidden="1" x14ac:dyDescent="0.3">
      <c r="A11815" s="4" t="s">
        <v>602</v>
      </c>
      <c r="B11815" s="4">
        <v>164</v>
      </c>
      <c r="C11815" s="4">
        <v>164</v>
      </c>
      <c r="D11815" s="4">
        <v>720</v>
      </c>
      <c r="E11815" s="4" t="s">
        <v>861</v>
      </c>
      <c r="F11815" s="4" t="s">
        <v>916</v>
      </c>
      <c r="G11815" s="4" t="s">
        <v>1557</v>
      </c>
      <c r="H11815" s="52">
        <v>11.25</v>
      </c>
      <c r="I11815" s="4"/>
      <c r="J11815" s="4" t="s">
        <v>1495</v>
      </c>
      <c r="K11815" s="4"/>
      <c r="L11815" s="4">
        <v>3</v>
      </c>
      <c r="M11815" s="4" t="s">
        <v>1100</v>
      </c>
      <c r="N11815" s="4" t="s">
        <v>1674</v>
      </c>
    </row>
    <row r="11816" spans="1:14" hidden="1" x14ac:dyDescent="0.3">
      <c r="A11816" s="4" t="s">
        <v>602</v>
      </c>
      <c r="B11816" s="4">
        <v>164</v>
      </c>
      <c r="C11816" s="4">
        <v>164</v>
      </c>
      <c r="D11816" s="4">
        <v>720</v>
      </c>
      <c r="E11816" s="4" t="s">
        <v>861</v>
      </c>
      <c r="F11816" s="4" t="s">
        <v>922</v>
      </c>
      <c r="G11816" s="4" t="s">
        <v>967</v>
      </c>
      <c r="H11816" s="52">
        <v>1.53</v>
      </c>
      <c r="I11816" s="4"/>
      <c r="J11816" s="4" t="s">
        <v>1494</v>
      </c>
      <c r="K11816" s="4"/>
      <c r="L11816" s="4">
        <v>3</v>
      </c>
      <c r="M11816" s="4" t="s">
        <v>1100</v>
      </c>
      <c r="N11816" s="4" t="s">
        <v>1674</v>
      </c>
    </row>
    <row r="11817" spans="1:14" hidden="1" x14ac:dyDescent="0.3">
      <c r="A11817" s="4" t="s">
        <v>602</v>
      </c>
      <c r="B11817" s="4">
        <v>164</v>
      </c>
      <c r="C11817" s="4">
        <v>164</v>
      </c>
      <c r="D11817" s="4">
        <v>720</v>
      </c>
      <c r="E11817" s="4" t="s">
        <v>861</v>
      </c>
      <c r="F11817" s="4" t="s">
        <v>903</v>
      </c>
      <c r="G11817" s="4" t="s">
        <v>967</v>
      </c>
      <c r="H11817" s="52">
        <v>1.49</v>
      </c>
      <c r="I11817" s="4"/>
      <c r="J11817" s="4" t="s">
        <v>1494</v>
      </c>
      <c r="K11817" s="4"/>
      <c r="L11817" s="4">
        <v>3</v>
      </c>
      <c r="M11817" s="4" t="s">
        <v>1100</v>
      </c>
      <c r="N11817" s="4" t="s">
        <v>1674</v>
      </c>
    </row>
    <row r="11818" spans="1:14" hidden="1" x14ac:dyDescent="0.3">
      <c r="A11818" s="4" t="s">
        <v>602</v>
      </c>
      <c r="B11818" s="4">
        <v>164</v>
      </c>
      <c r="C11818" s="4">
        <v>164</v>
      </c>
      <c r="D11818" s="4">
        <v>720</v>
      </c>
      <c r="E11818" s="4" t="s">
        <v>861</v>
      </c>
      <c r="F11818" s="4" t="s">
        <v>911</v>
      </c>
      <c r="G11818" s="4" t="s">
        <v>967</v>
      </c>
      <c r="H11818" s="52">
        <v>1.49</v>
      </c>
      <c r="I11818" s="4"/>
      <c r="J11818" s="4" t="s">
        <v>1494</v>
      </c>
      <c r="K11818" s="4"/>
      <c r="L11818" s="4">
        <v>3</v>
      </c>
      <c r="M11818" s="4" t="s">
        <v>1100</v>
      </c>
      <c r="N11818" s="4" t="s">
        <v>1674</v>
      </c>
    </row>
    <row r="11819" spans="1:14" hidden="1" x14ac:dyDescent="0.3">
      <c r="A11819" s="4" t="s">
        <v>602</v>
      </c>
      <c r="B11819" s="4">
        <v>164</v>
      </c>
      <c r="C11819" s="4">
        <v>164</v>
      </c>
      <c r="D11819" s="4">
        <v>720</v>
      </c>
      <c r="E11819" s="4" t="s">
        <v>861</v>
      </c>
      <c r="F11819" s="4" t="s">
        <v>916</v>
      </c>
      <c r="G11819" s="4" t="s">
        <v>967</v>
      </c>
      <c r="H11819" s="52">
        <v>1.1000000000000001</v>
      </c>
      <c r="I11819" s="4"/>
      <c r="J11819" s="4" t="s">
        <v>1494</v>
      </c>
      <c r="K11819" s="4"/>
      <c r="L11819" s="4">
        <v>3</v>
      </c>
      <c r="M11819" s="4" t="s">
        <v>1100</v>
      </c>
      <c r="N11819" s="4" t="s">
        <v>1674</v>
      </c>
    </row>
    <row r="11820" spans="1:14" hidden="1" x14ac:dyDescent="0.3">
      <c r="A11820" s="4" t="s">
        <v>602</v>
      </c>
      <c r="B11820" s="4">
        <v>164</v>
      </c>
      <c r="C11820" s="4">
        <v>164</v>
      </c>
      <c r="D11820" s="4">
        <v>720</v>
      </c>
      <c r="E11820" s="4" t="s">
        <v>861</v>
      </c>
      <c r="F11820" s="12" t="s">
        <v>922</v>
      </c>
      <c r="G11820" s="4" t="s">
        <v>1760</v>
      </c>
      <c r="H11820" s="52">
        <v>8.8000000000000007</v>
      </c>
      <c r="I11820" s="4"/>
      <c r="J11820" s="4"/>
      <c r="K11820" s="4"/>
      <c r="L11820" s="4">
        <v>3</v>
      </c>
      <c r="M11820" s="4" t="s">
        <v>1100</v>
      </c>
      <c r="N11820" s="4" t="s">
        <v>1674</v>
      </c>
    </row>
    <row r="11821" spans="1:14" hidden="1" x14ac:dyDescent="0.3">
      <c r="A11821" s="4" t="s">
        <v>602</v>
      </c>
      <c r="B11821" s="4">
        <v>164</v>
      </c>
      <c r="C11821" s="4">
        <v>164</v>
      </c>
      <c r="D11821" s="4">
        <v>720</v>
      </c>
      <c r="E11821" s="4" t="s">
        <v>861</v>
      </c>
      <c r="F11821" s="12" t="s">
        <v>903</v>
      </c>
      <c r="G11821" s="4" t="s">
        <v>1760</v>
      </c>
      <c r="H11821" s="52">
        <v>9.4499999999999993</v>
      </c>
      <c r="I11821" s="4"/>
      <c r="J11821" s="4"/>
      <c r="K11821" s="4"/>
      <c r="L11821" s="4">
        <v>3</v>
      </c>
      <c r="M11821" s="4" t="s">
        <v>1100</v>
      </c>
      <c r="N11821" s="4" t="s">
        <v>1674</v>
      </c>
    </row>
    <row r="11822" spans="1:14" hidden="1" x14ac:dyDescent="0.3">
      <c r="A11822" s="4" t="s">
        <v>602</v>
      </c>
      <c r="B11822" s="4">
        <v>164</v>
      </c>
      <c r="C11822" s="4">
        <v>164</v>
      </c>
      <c r="D11822" s="4">
        <v>720</v>
      </c>
      <c r="E11822" s="4" t="s">
        <v>861</v>
      </c>
      <c r="F11822" s="12" t="s">
        <v>911</v>
      </c>
      <c r="G11822" s="4" t="s">
        <v>1760</v>
      </c>
      <c r="H11822" s="52">
        <v>11.42</v>
      </c>
      <c r="I11822" s="4"/>
      <c r="J11822" s="4"/>
      <c r="K11822" s="4"/>
      <c r="L11822" s="4">
        <v>3</v>
      </c>
      <c r="M11822" s="4" t="s">
        <v>1100</v>
      </c>
      <c r="N11822" s="4" t="s">
        <v>1674</v>
      </c>
    </row>
    <row r="11823" spans="1:14" hidden="1" x14ac:dyDescent="0.3">
      <c r="A11823" s="4" t="s">
        <v>602</v>
      </c>
      <c r="B11823" s="4">
        <v>164</v>
      </c>
      <c r="C11823" s="4">
        <v>164</v>
      </c>
      <c r="D11823" s="4">
        <v>720</v>
      </c>
      <c r="E11823" s="4" t="s">
        <v>861</v>
      </c>
      <c r="F11823" s="12" t="s">
        <v>916</v>
      </c>
      <c r="G11823" s="4" t="s">
        <v>1760</v>
      </c>
      <c r="H11823" s="52">
        <v>9.9600000000000009</v>
      </c>
      <c r="I11823" s="4"/>
      <c r="J11823" s="4"/>
      <c r="K11823" s="4"/>
      <c r="L11823" s="4">
        <v>3</v>
      </c>
      <c r="M11823" s="4" t="s">
        <v>1100</v>
      </c>
      <c r="N11823" s="4" t="s">
        <v>1674</v>
      </c>
    </row>
    <row r="11824" spans="1:14" hidden="1" x14ac:dyDescent="0.3">
      <c r="A11824" s="4" t="s">
        <v>602</v>
      </c>
      <c r="B11824" s="4">
        <v>164</v>
      </c>
      <c r="C11824" s="4">
        <v>164</v>
      </c>
      <c r="D11824" s="4">
        <v>720</v>
      </c>
      <c r="E11824" s="4" t="s">
        <v>861</v>
      </c>
      <c r="F11824" s="4" t="s">
        <v>922</v>
      </c>
      <c r="G11824" s="4" t="s">
        <v>858</v>
      </c>
      <c r="H11824" s="52">
        <v>0.7</v>
      </c>
      <c r="I11824" s="4">
        <v>0.06</v>
      </c>
      <c r="J11824" s="4" t="s">
        <v>1494</v>
      </c>
      <c r="K11824" s="4" t="s">
        <v>998</v>
      </c>
      <c r="L11824" s="4">
        <v>3</v>
      </c>
      <c r="M11824" s="4" t="s">
        <v>1675</v>
      </c>
      <c r="N11824" s="4" t="s">
        <v>1676</v>
      </c>
    </row>
    <row r="11825" spans="1:14" hidden="1" x14ac:dyDescent="0.3">
      <c r="A11825" s="4" t="s">
        <v>602</v>
      </c>
      <c r="B11825" s="4">
        <v>164</v>
      </c>
      <c r="C11825" s="4">
        <v>164</v>
      </c>
      <c r="D11825" s="4">
        <v>720</v>
      </c>
      <c r="E11825" s="4" t="s">
        <v>861</v>
      </c>
      <c r="F11825" s="4" t="s">
        <v>903</v>
      </c>
      <c r="G11825" s="4" t="s">
        <v>858</v>
      </c>
      <c r="H11825" s="52">
        <v>0.64</v>
      </c>
      <c r="I11825" s="4">
        <v>0.06</v>
      </c>
      <c r="J11825" s="4" t="s">
        <v>1494</v>
      </c>
      <c r="K11825" s="4" t="s">
        <v>998</v>
      </c>
      <c r="L11825" s="4">
        <v>3</v>
      </c>
      <c r="M11825" s="4" t="s">
        <v>1675</v>
      </c>
      <c r="N11825" s="4" t="s">
        <v>1676</v>
      </c>
    </row>
    <row r="11826" spans="1:14" hidden="1" x14ac:dyDescent="0.3">
      <c r="A11826" s="4" t="s">
        <v>602</v>
      </c>
      <c r="B11826" s="4">
        <v>164</v>
      </c>
      <c r="C11826" s="4">
        <v>164</v>
      </c>
      <c r="D11826" s="4">
        <v>720</v>
      </c>
      <c r="E11826" s="4" t="s">
        <v>861</v>
      </c>
      <c r="F11826" s="4" t="s">
        <v>922</v>
      </c>
      <c r="G11826" s="4" t="s">
        <v>858</v>
      </c>
      <c r="H11826" s="52">
        <v>0.7</v>
      </c>
      <c r="I11826" s="4"/>
      <c r="J11826" s="4" t="s">
        <v>1494</v>
      </c>
      <c r="K11826" s="4"/>
      <c r="L11826" s="4">
        <v>3</v>
      </c>
      <c r="M11826" s="4" t="s">
        <v>1100</v>
      </c>
      <c r="N11826" s="4" t="s">
        <v>1674</v>
      </c>
    </row>
    <row r="11827" spans="1:14" hidden="1" x14ac:dyDescent="0.3">
      <c r="A11827" s="4" t="s">
        <v>602</v>
      </c>
      <c r="B11827" s="4">
        <v>164</v>
      </c>
      <c r="C11827" s="4">
        <v>164</v>
      </c>
      <c r="D11827" s="4">
        <v>720</v>
      </c>
      <c r="E11827" s="4" t="s">
        <v>861</v>
      </c>
      <c r="F11827" s="4" t="s">
        <v>903</v>
      </c>
      <c r="G11827" s="4" t="s">
        <v>858</v>
      </c>
      <c r="H11827" s="52">
        <v>0.65</v>
      </c>
      <c r="I11827" s="4"/>
      <c r="J11827" s="4" t="s">
        <v>1494</v>
      </c>
      <c r="K11827" s="4"/>
      <c r="L11827" s="4">
        <v>3</v>
      </c>
      <c r="M11827" s="4" t="s">
        <v>1100</v>
      </c>
      <c r="N11827" s="4" t="s">
        <v>1674</v>
      </c>
    </row>
    <row r="11828" spans="1:14" hidden="1" x14ac:dyDescent="0.3">
      <c r="A11828" s="4" t="s">
        <v>602</v>
      </c>
      <c r="B11828" s="4">
        <v>164</v>
      </c>
      <c r="C11828" s="4">
        <v>164</v>
      </c>
      <c r="D11828" s="4">
        <v>720</v>
      </c>
      <c r="E11828" s="4" t="s">
        <v>861</v>
      </c>
      <c r="F11828" s="4" t="s">
        <v>911</v>
      </c>
      <c r="G11828" s="4" t="s">
        <v>858</v>
      </c>
      <c r="H11828" s="52">
        <v>0.64</v>
      </c>
      <c r="I11828" s="4"/>
      <c r="J11828" s="4" t="s">
        <v>1494</v>
      </c>
      <c r="K11828" s="4"/>
      <c r="L11828" s="4">
        <v>3</v>
      </c>
      <c r="M11828" s="4" t="s">
        <v>1100</v>
      </c>
      <c r="N11828" s="4" t="s">
        <v>1674</v>
      </c>
    </row>
    <row r="11829" spans="1:14" hidden="1" x14ac:dyDescent="0.3">
      <c r="A11829" s="4" t="s">
        <v>602</v>
      </c>
      <c r="B11829" s="4">
        <v>164</v>
      </c>
      <c r="C11829" s="4">
        <v>164</v>
      </c>
      <c r="D11829" s="4">
        <v>720</v>
      </c>
      <c r="E11829" s="4" t="s">
        <v>861</v>
      </c>
      <c r="F11829" s="4" t="s">
        <v>916</v>
      </c>
      <c r="G11829" s="4" t="s">
        <v>858</v>
      </c>
      <c r="H11829" s="52">
        <v>0.45</v>
      </c>
      <c r="I11829" s="4"/>
      <c r="J11829" s="4" t="s">
        <v>1494</v>
      </c>
      <c r="K11829" s="4"/>
      <c r="L11829" s="4">
        <v>3</v>
      </c>
      <c r="M11829" s="4" t="s">
        <v>1100</v>
      </c>
      <c r="N11829" s="4" t="s">
        <v>1674</v>
      </c>
    </row>
    <row r="11830" spans="1:14" hidden="1" x14ac:dyDescent="0.3">
      <c r="A11830" s="4" t="s">
        <v>602</v>
      </c>
      <c r="B11830" s="4">
        <v>164</v>
      </c>
      <c r="C11830" s="4">
        <v>164</v>
      </c>
      <c r="D11830" s="4">
        <v>720</v>
      </c>
      <c r="E11830" s="4" t="s">
        <v>861</v>
      </c>
      <c r="F11830" s="4" t="s">
        <v>922</v>
      </c>
      <c r="G11830" s="4" t="s">
        <v>850</v>
      </c>
      <c r="H11830" s="52">
        <v>8.3000000000000007</v>
      </c>
      <c r="I11830" s="4">
        <v>0.21</v>
      </c>
      <c r="J11830" s="4" t="s">
        <v>1677</v>
      </c>
      <c r="K11830" s="4" t="s">
        <v>998</v>
      </c>
      <c r="L11830" s="4">
        <v>3</v>
      </c>
      <c r="M11830" s="4" t="s">
        <v>1675</v>
      </c>
      <c r="N11830" s="4" t="s">
        <v>1676</v>
      </c>
    </row>
    <row r="11831" spans="1:14" hidden="1" x14ac:dyDescent="0.3">
      <c r="A11831" s="4" t="s">
        <v>602</v>
      </c>
      <c r="B11831" s="4">
        <v>164</v>
      </c>
      <c r="C11831" s="4">
        <v>164</v>
      </c>
      <c r="D11831" s="4">
        <v>720</v>
      </c>
      <c r="E11831" s="4" t="s">
        <v>861</v>
      </c>
      <c r="F11831" s="4" t="s">
        <v>903</v>
      </c>
      <c r="G11831" s="4" t="s">
        <v>850</v>
      </c>
      <c r="H11831" s="52">
        <v>8.77</v>
      </c>
      <c r="I11831" s="4">
        <v>0.57999999999999996</v>
      </c>
      <c r="J11831" s="4" t="s">
        <v>1677</v>
      </c>
      <c r="K11831" s="4" t="s">
        <v>998</v>
      </c>
      <c r="L11831" s="4">
        <v>3</v>
      </c>
      <c r="M11831" s="4" t="s">
        <v>1675</v>
      </c>
      <c r="N11831" s="4" t="s">
        <v>1676</v>
      </c>
    </row>
    <row r="11832" spans="1:14" hidden="1" x14ac:dyDescent="0.3">
      <c r="A11832" s="4" t="s">
        <v>602</v>
      </c>
      <c r="B11832" s="4">
        <v>164</v>
      </c>
      <c r="C11832" s="4">
        <v>164</v>
      </c>
      <c r="D11832" s="4">
        <v>720</v>
      </c>
      <c r="E11832" s="4" t="s">
        <v>861</v>
      </c>
      <c r="F11832" s="4" t="s">
        <v>922</v>
      </c>
      <c r="G11832" s="4" t="s">
        <v>850</v>
      </c>
      <c r="H11832" s="52">
        <v>8.2799999999999994</v>
      </c>
      <c r="I11832" s="4"/>
      <c r="J11832" s="4" t="s">
        <v>1677</v>
      </c>
      <c r="K11832" s="4"/>
      <c r="L11832" s="4">
        <v>3</v>
      </c>
      <c r="M11832" s="4" t="s">
        <v>1100</v>
      </c>
      <c r="N11832" s="4" t="s">
        <v>1674</v>
      </c>
    </row>
    <row r="11833" spans="1:14" hidden="1" x14ac:dyDescent="0.3">
      <c r="A11833" s="4" t="s">
        <v>602</v>
      </c>
      <c r="B11833" s="4">
        <v>164</v>
      </c>
      <c r="C11833" s="4">
        <v>164</v>
      </c>
      <c r="D11833" s="4">
        <v>720</v>
      </c>
      <c r="E11833" s="4" t="s">
        <v>861</v>
      </c>
      <c r="F11833" s="4" t="s">
        <v>903</v>
      </c>
      <c r="G11833" s="4" t="s">
        <v>850</v>
      </c>
      <c r="H11833" s="52">
        <v>8.66</v>
      </c>
      <c r="I11833" s="4"/>
      <c r="J11833" s="4" t="s">
        <v>1677</v>
      </c>
      <c r="K11833" s="4"/>
      <c r="L11833" s="4">
        <v>3</v>
      </c>
      <c r="M11833" s="4" t="s">
        <v>1100</v>
      </c>
      <c r="N11833" s="4" t="s">
        <v>1674</v>
      </c>
    </row>
    <row r="11834" spans="1:14" hidden="1" x14ac:dyDescent="0.3">
      <c r="A11834" s="4" t="s">
        <v>602</v>
      </c>
      <c r="B11834" s="4">
        <v>164</v>
      </c>
      <c r="C11834" s="4">
        <v>164</v>
      </c>
      <c r="D11834" s="4">
        <v>720</v>
      </c>
      <c r="E11834" s="4" t="s">
        <v>861</v>
      </c>
      <c r="F11834" s="4" t="s">
        <v>911</v>
      </c>
      <c r="G11834" s="4" t="s">
        <v>850</v>
      </c>
      <c r="H11834" s="52">
        <v>8.56</v>
      </c>
      <c r="I11834" s="4"/>
      <c r="J11834" s="4" t="s">
        <v>1677</v>
      </c>
      <c r="K11834" s="4"/>
      <c r="L11834" s="4">
        <v>3</v>
      </c>
      <c r="M11834" s="4" t="s">
        <v>1100</v>
      </c>
      <c r="N11834" s="4" t="s">
        <v>1674</v>
      </c>
    </row>
    <row r="11835" spans="1:14" hidden="1" x14ac:dyDescent="0.3">
      <c r="A11835" s="4" t="s">
        <v>602</v>
      </c>
      <c r="B11835" s="4">
        <v>164</v>
      </c>
      <c r="C11835" s="4">
        <v>164</v>
      </c>
      <c r="D11835" s="4">
        <v>720</v>
      </c>
      <c r="E11835" s="4" t="s">
        <v>861</v>
      </c>
      <c r="F11835" s="4" t="s">
        <v>916</v>
      </c>
      <c r="G11835" s="4" t="s">
        <v>850</v>
      </c>
      <c r="H11835" s="52">
        <v>7.65</v>
      </c>
      <c r="I11835" s="4"/>
      <c r="J11835" s="4" t="s">
        <v>1677</v>
      </c>
      <c r="K11835" s="4"/>
      <c r="L11835" s="4">
        <v>3</v>
      </c>
      <c r="M11835" s="4" t="s">
        <v>1100</v>
      </c>
      <c r="N11835" s="4" t="s">
        <v>1674</v>
      </c>
    </row>
    <row r="11836" spans="1:14" hidden="1" x14ac:dyDescent="0.3">
      <c r="A11836" s="4" t="s">
        <v>602</v>
      </c>
      <c r="B11836" s="4">
        <v>164</v>
      </c>
      <c r="C11836" s="4">
        <v>164</v>
      </c>
      <c r="D11836" s="4">
        <v>720</v>
      </c>
      <c r="E11836" s="4" t="s">
        <v>861</v>
      </c>
      <c r="F11836" s="4" t="s">
        <v>922</v>
      </c>
      <c r="G11836" s="4" t="s">
        <v>1678</v>
      </c>
      <c r="H11836" s="52">
        <v>30.52</v>
      </c>
      <c r="I11836" s="4">
        <v>4.92</v>
      </c>
      <c r="J11836" s="4" t="s">
        <v>1679</v>
      </c>
      <c r="K11836" s="4" t="s">
        <v>998</v>
      </c>
      <c r="L11836" s="4">
        <v>3</v>
      </c>
      <c r="M11836" s="4" t="s">
        <v>1675</v>
      </c>
      <c r="N11836" s="4" t="s">
        <v>1676</v>
      </c>
    </row>
    <row r="11837" spans="1:14" hidden="1" x14ac:dyDescent="0.3">
      <c r="A11837" s="4" t="s">
        <v>602</v>
      </c>
      <c r="B11837" s="4">
        <v>164</v>
      </c>
      <c r="C11837" s="4">
        <v>164</v>
      </c>
      <c r="D11837" s="4">
        <v>720</v>
      </c>
      <c r="E11837" s="4" t="s">
        <v>861</v>
      </c>
      <c r="F11837" s="4" t="s">
        <v>903</v>
      </c>
      <c r="G11837" s="4" t="s">
        <v>1678</v>
      </c>
      <c r="H11837" s="52">
        <v>20.12</v>
      </c>
      <c r="I11837" s="4">
        <v>3.48</v>
      </c>
      <c r="J11837" s="4" t="s">
        <v>1679</v>
      </c>
      <c r="K11837" s="4" t="s">
        <v>998</v>
      </c>
      <c r="L11837" s="4">
        <v>3</v>
      </c>
      <c r="M11837" s="4" t="s">
        <v>1675</v>
      </c>
      <c r="N11837" s="4" t="s">
        <v>1676</v>
      </c>
    </row>
    <row r="11838" spans="1:14" hidden="1" x14ac:dyDescent="0.3">
      <c r="A11838" s="4" t="s">
        <v>602</v>
      </c>
      <c r="B11838" s="4">
        <v>164</v>
      </c>
      <c r="C11838" s="4">
        <v>164</v>
      </c>
      <c r="D11838" s="4">
        <v>721</v>
      </c>
      <c r="E11838" s="4" t="s">
        <v>861</v>
      </c>
      <c r="F11838" s="4" t="s">
        <v>922</v>
      </c>
      <c r="G11838" s="4" t="s">
        <v>853</v>
      </c>
      <c r="H11838" s="52">
        <v>0.03</v>
      </c>
      <c r="I11838" s="4"/>
      <c r="J11838" s="4" t="s">
        <v>1495</v>
      </c>
      <c r="K11838" s="4"/>
      <c r="L11838" s="4">
        <v>3</v>
      </c>
      <c r="M11838" s="4" t="s">
        <v>1100</v>
      </c>
      <c r="N11838" s="4" t="s">
        <v>1674</v>
      </c>
    </row>
    <row r="11839" spans="1:14" hidden="1" x14ac:dyDescent="0.3">
      <c r="A11839" s="4" t="s">
        <v>602</v>
      </c>
      <c r="B11839" s="4">
        <v>164</v>
      </c>
      <c r="C11839" s="4">
        <v>164</v>
      </c>
      <c r="D11839" s="4">
        <v>721</v>
      </c>
      <c r="E11839" s="4" t="s">
        <v>861</v>
      </c>
      <c r="F11839" s="12" t="s">
        <v>922</v>
      </c>
      <c r="G11839" s="4" t="s">
        <v>1759</v>
      </c>
      <c r="H11839" s="52">
        <v>10.029999999999999</v>
      </c>
      <c r="I11839" s="4"/>
      <c r="J11839" s="4" t="s">
        <v>1494</v>
      </c>
      <c r="K11839" s="4"/>
      <c r="L11839" s="4">
        <v>3</v>
      </c>
      <c r="M11839" s="4" t="s">
        <v>1100</v>
      </c>
      <c r="N11839" s="4" t="s">
        <v>1674</v>
      </c>
    </row>
    <row r="11840" spans="1:14" hidden="1" x14ac:dyDescent="0.3">
      <c r="A11840" s="4" t="s">
        <v>602</v>
      </c>
      <c r="B11840" s="4">
        <v>164</v>
      </c>
      <c r="C11840" s="4">
        <v>164</v>
      </c>
      <c r="D11840" s="4">
        <v>721</v>
      </c>
      <c r="E11840" s="4" t="s">
        <v>861</v>
      </c>
      <c r="F11840" s="12" t="s">
        <v>903</v>
      </c>
      <c r="G11840" s="4" t="s">
        <v>1759</v>
      </c>
      <c r="H11840" s="52">
        <v>11.78</v>
      </c>
      <c r="I11840" s="4"/>
      <c r="J11840" s="4" t="s">
        <v>1494</v>
      </c>
      <c r="K11840" s="4"/>
      <c r="L11840" s="4">
        <v>3</v>
      </c>
      <c r="M11840" s="4" t="s">
        <v>1100</v>
      </c>
      <c r="N11840" s="4" t="s">
        <v>1674</v>
      </c>
    </row>
    <row r="11841" spans="1:14" hidden="1" x14ac:dyDescent="0.3">
      <c r="A11841" s="4" t="s">
        <v>602</v>
      </c>
      <c r="B11841" s="4">
        <v>164</v>
      </c>
      <c r="C11841" s="4">
        <v>164</v>
      </c>
      <c r="D11841" s="4">
        <v>721</v>
      </c>
      <c r="E11841" s="4" t="s">
        <v>861</v>
      </c>
      <c r="F11841" s="12" t="s">
        <v>911</v>
      </c>
      <c r="G11841" s="4" t="s">
        <v>1759</v>
      </c>
      <c r="H11841" s="52">
        <v>13.11</v>
      </c>
      <c r="I11841" s="4"/>
      <c r="J11841" s="4" t="s">
        <v>1494</v>
      </c>
      <c r="K11841" s="4"/>
      <c r="L11841" s="4">
        <v>3</v>
      </c>
      <c r="M11841" s="4" t="s">
        <v>1100</v>
      </c>
      <c r="N11841" s="4" t="s">
        <v>1674</v>
      </c>
    </row>
    <row r="11842" spans="1:14" hidden="1" x14ac:dyDescent="0.3">
      <c r="A11842" s="4" t="s">
        <v>602</v>
      </c>
      <c r="B11842" s="4">
        <v>164</v>
      </c>
      <c r="C11842" s="4">
        <v>164</v>
      </c>
      <c r="D11842" s="4">
        <v>721</v>
      </c>
      <c r="E11842" s="4" t="s">
        <v>861</v>
      </c>
      <c r="F11842" s="12" t="s">
        <v>916</v>
      </c>
      <c r="G11842" s="4" t="s">
        <v>1759</v>
      </c>
      <c r="H11842" s="52">
        <v>10.18</v>
      </c>
      <c r="I11842" s="4"/>
      <c r="J11842" s="4" t="s">
        <v>1494</v>
      </c>
      <c r="K11842" s="4"/>
      <c r="L11842" s="4">
        <v>3</v>
      </c>
      <c r="M11842" s="4" t="s">
        <v>1100</v>
      </c>
      <c r="N11842" s="4" t="s">
        <v>1674</v>
      </c>
    </row>
    <row r="11843" spans="1:14" hidden="1" x14ac:dyDescent="0.3">
      <c r="A11843" s="4" t="s">
        <v>602</v>
      </c>
      <c r="B11843" s="4">
        <v>164</v>
      </c>
      <c r="C11843" s="4">
        <v>164</v>
      </c>
      <c r="D11843" s="4">
        <v>721</v>
      </c>
      <c r="E11843" s="4" t="s">
        <v>861</v>
      </c>
      <c r="F11843" s="4" t="s">
        <v>922</v>
      </c>
      <c r="G11843" s="4" t="s">
        <v>1352</v>
      </c>
      <c r="H11843" s="52">
        <v>0.7</v>
      </c>
      <c r="I11843" s="4"/>
      <c r="J11843" s="4"/>
      <c r="K11843" s="4"/>
      <c r="L11843" s="4">
        <v>3</v>
      </c>
      <c r="M11843" s="4" t="s">
        <v>1100</v>
      </c>
      <c r="N11843" s="4" t="s">
        <v>1674</v>
      </c>
    </row>
    <row r="11844" spans="1:14" hidden="1" x14ac:dyDescent="0.3">
      <c r="A11844" s="4" t="s">
        <v>602</v>
      </c>
      <c r="B11844" s="4">
        <v>164</v>
      </c>
      <c r="C11844" s="4">
        <v>164</v>
      </c>
      <c r="D11844" s="4">
        <v>721</v>
      </c>
      <c r="E11844" s="4" t="s">
        <v>861</v>
      </c>
      <c r="F11844" s="60" t="s">
        <v>903</v>
      </c>
      <c r="G11844" s="4" t="s">
        <v>1352</v>
      </c>
      <c r="H11844" s="52">
        <v>0.66</v>
      </c>
      <c r="I11844" s="4"/>
      <c r="J11844" s="4"/>
      <c r="K11844" s="4"/>
      <c r="L11844" s="4">
        <v>3</v>
      </c>
      <c r="M11844" s="4" t="s">
        <v>1100</v>
      </c>
      <c r="N11844" s="4" t="s">
        <v>1674</v>
      </c>
    </row>
    <row r="11845" spans="1:14" hidden="1" x14ac:dyDescent="0.3">
      <c r="A11845" s="4" t="s">
        <v>602</v>
      </c>
      <c r="B11845" s="4">
        <v>164</v>
      </c>
      <c r="C11845" s="4">
        <v>164</v>
      </c>
      <c r="D11845" s="4">
        <v>721</v>
      </c>
      <c r="E11845" s="4" t="s">
        <v>861</v>
      </c>
      <c r="F11845" s="60" t="s">
        <v>911</v>
      </c>
      <c r="G11845" s="4" t="s">
        <v>1352</v>
      </c>
      <c r="H11845" s="52">
        <v>0.62</v>
      </c>
      <c r="I11845" s="4"/>
      <c r="J11845" s="4"/>
      <c r="K11845" s="4"/>
      <c r="L11845" s="4">
        <v>3</v>
      </c>
      <c r="M11845" s="4" t="s">
        <v>1100</v>
      </c>
      <c r="N11845" s="4" t="s">
        <v>1674</v>
      </c>
    </row>
    <row r="11846" spans="1:14" hidden="1" x14ac:dyDescent="0.3">
      <c r="A11846" s="4" t="s">
        <v>602</v>
      </c>
      <c r="B11846" s="4">
        <v>164</v>
      </c>
      <c r="C11846" s="4">
        <v>164</v>
      </c>
      <c r="D11846" s="4">
        <v>721</v>
      </c>
      <c r="E11846" s="4" t="s">
        <v>861</v>
      </c>
      <c r="F11846" s="4" t="s">
        <v>916</v>
      </c>
      <c r="G11846" s="4" t="s">
        <v>1352</v>
      </c>
      <c r="H11846" s="52">
        <v>0.53</v>
      </c>
      <c r="I11846" s="4"/>
      <c r="J11846" s="4"/>
      <c r="K11846" s="4"/>
      <c r="L11846" s="4">
        <v>3</v>
      </c>
      <c r="M11846" s="4" t="s">
        <v>1100</v>
      </c>
      <c r="N11846" s="4" t="s">
        <v>1674</v>
      </c>
    </row>
    <row r="11847" spans="1:14" hidden="1" x14ac:dyDescent="0.3">
      <c r="A11847" s="4" t="s">
        <v>602</v>
      </c>
      <c r="B11847" s="4">
        <v>164</v>
      </c>
      <c r="C11847" s="4">
        <v>164</v>
      </c>
      <c r="D11847" s="4">
        <v>721</v>
      </c>
      <c r="E11847" s="4" t="s">
        <v>861</v>
      </c>
      <c r="F11847" s="4" t="s">
        <v>922</v>
      </c>
      <c r="G11847" s="4" t="s">
        <v>1131</v>
      </c>
      <c r="H11847" s="52">
        <v>25.29</v>
      </c>
      <c r="I11847" s="4"/>
      <c r="J11847" s="4" t="s">
        <v>1495</v>
      </c>
      <c r="K11847" s="4"/>
      <c r="L11847" s="4">
        <v>3</v>
      </c>
      <c r="M11847" s="4" t="s">
        <v>1789</v>
      </c>
      <c r="N11847" s="4"/>
    </row>
    <row r="11848" spans="1:14" hidden="1" x14ac:dyDescent="0.3">
      <c r="A11848" s="4" t="s">
        <v>602</v>
      </c>
      <c r="B11848" s="4">
        <v>164</v>
      </c>
      <c r="C11848" s="4">
        <v>164</v>
      </c>
      <c r="D11848" s="4">
        <v>721</v>
      </c>
      <c r="E11848" s="4" t="s">
        <v>861</v>
      </c>
      <c r="F11848" s="4" t="s">
        <v>903</v>
      </c>
      <c r="G11848" s="4" t="s">
        <v>1131</v>
      </c>
      <c r="H11848" s="52">
        <v>8.2100000000000009</v>
      </c>
      <c r="I11848" s="4"/>
      <c r="J11848" s="4" t="s">
        <v>1495</v>
      </c>
      <c r="K11848" s="4"/>
      <c r="L11848" s="4">
        <v>3</v>
      </c>
      <c r="M11848" s="4" t="s">
        <v>1789</v>
      </c>
      <c r="N11848" s="4"/>
    </row>
    <row r="11849" spans="1:14" hidden="1" x14ac:dyDescent="0.3">
      <c r="A11849" s="4" t="s">
        <v>602</v>
      </c>
      <c r="B11849" s="4">
        <v>164</v>
      </c>
      <c r="C11849" s="4">
        <v>164</v>
      </c>
      <c r="D11849" s="4">
        <v>721</v>
      </c>
      <c r="E11849" s="4" t="s">
        <v>861</v>
      </c>
      <c r="F11849" s="4" t="s">
        <v>911</v>
      </c>
      <c r="G11849" s="4" t="s">
        <v>1131</v>
      </c>
      <c r="H11849" s="52">
        <v>0.72</v>
      </c>
      <c r="I11849" s="4"/>
      <c r="J11849" s="4" t="s">
        <v>1495</v>
      </c>
      <c r="K11849" s="4"/>
      <c r="L11849" s="4">
        <v>3</v>
      </c>
      <c r="M11849" s="4" t="s">
        <v>1789</v>
      </c>
      <c r="N11849" s="4"/>
    </row>
    <row r="11850" spans="1:14" hidden="1" x14ac:dyDescent="0.3">
      <c r="A11850" s="4" t="s">
        <v>602</v>
      </c>
      <c r="B11850" s="4">
        <v>164</v>
      </c>
      <c r="C11850" s="4">
        <v>164</v>
      </c>
      <c r="D11850" s="4">
        <v>721</v>
      </c>
      <c r="E11850" s="4" t="s">
        <v>861</v>
      </c>
      <c r="F11850" s="4" t="s">
        <v>922</v>
      </c>
      <c r="G11850" s="4" t="s">
        <v>1557</v>
      </c>
      <c r="H11850" s="52">
        <v>22.24</v>
      </c>
      <c r="I11850" s="4"/>
      <c r="J11850" s="4" t="s">
        <v>1495</v>
      </c>
      <c r="K11850" s="4"/>
      <c r="L11850" s="4">
        <v>3</v>
      </c>
      <c r="M11850" s="4" t="s">
        <v>1100</v>
      </c>
      <c r="N11850" s="4" t="s">
        <v>1674</v>
      </c>
    </row>
    <row r="11851" spans="1:14" hidden="1" x14ac:dyDescent="0.3">
      <c r="A11851" s="4" t="s">
        <v>602</v>
      </c>
      <c r="B11851" s="4">
        <v>164</v>
      </c>
      <c r="C11851" s="4">
        <v>164</v>
      </c>
      <c r="D11851" s="4">
        <v>721</v>
      </c>
      <c r="E11851" s="4" t="s">
        <v>861</v>
      </c>
      <c r="F11851" s="60" t="s">
        <v>903</v>
      </c>
      <c r="G11851" s="4" t="s">
        <v>1557</v>
      </c>
      <c r="H11851" s="52">
        <v>14.58</v>
      </c>
      <c r="I11851" s="4"/>
      <c r="J11851" s="4" t="s">
        <v>1495</v>
      </c>
      <c r="K11851" s="4"/>
      <c r="L11851" s="4">
        <v>3</v>
      </c>
      <c r="M11851" s="4" t="s">
        <v>1100</v>
      </c>
      <c r="N11851" s="4" t="s">
        <v>1674</v>
      </c>
    </row>
    <row r="11852" spans="1:14" hidden="1" x14ac:dyDescent="0.3">
      <c r="A11852" s="4" t="s">
        <v>602</v>
      </c>
      <c r="B11852" s="4">
        <v>164</v>
      </c>
      <c r="C11852" s="4">
        <v>164</v>
      </c>
      <c r="D11852" s="4">
        <v>721</v>
      </c>
      <c r="E11852" s="4" t="s">
        <v>861</v>
      </c>
      <c r="F11852" s="60" t="s">
        <v>911</v>
      </c>
      <c r="G11852" s="4" t="s">
        <v>1557</v>
      </c>
      <c r="H11852" s="52">
        <v>14.54</v>
      </c>
      <c r="I11852" s="4"/>
      <c r="J11852" s="4" t="s">
        <v>1495</v>
      </c>
      <c r="K11852" s="4"/>
      <c r="L11852" s="4">
        <v>3</v>
      </c>
      <c r="M11852" s="4" t="s">
        <v>1100</v>
      </c>
      <c r="N11852" s="4" t="s">
        <v>1674</v>
      </c>
    </row>
    <row r="11853" spans="1:14" hidden="1" x14ac:dyDescent="0.3">
      <c r="A11853" s="4" t="s">
        <v>602</v>
      </c>
      <c r="B11853" s="4">
        <v>164</v>
      </c>
      <c r="C11853" s="4">
        <v>164</v>
      </c>
      <c r="D11853" s="4">
        <v>721</v>
      </c>
      <c r="E11853" s="4" t="s">
        <v>861</v>
      </c>
      <c r="F11853" s="4" t="s">
        <v>916</v>
      </c>
      <c r="G11853" s="4" t="s">
        <v>1557</v>
      </c>
      <c r="H11853" s="52">
        <v>8.76</v>
      </c>
      <c r="I11853" s="4"/>
      <c r="J11853" s="4" t="s">
        <v>1495</v>
      </c>
      <c r="K11853" s="4"/>
      <c r="L11853" s="4">
        <v>3</v>
      </c>
      <c r="M11853" s="4" t="s">
        <v>1100</v>
      </c>
      <c r="N11853" s="4" t="s">
        <v>1674</v>
      </c>
    </row>
    <row r="11854" spans="1:14" hidden="1" x14ac:dyDescent="0.3">
      <c r="A11854" s="4" t="s">
        <v>602</v>
      </c>
      <c r="B11854" s="4">
        <v>164</v>
      </c>
      <c r="C11854" s="4">
        <v>164</v>
      </c>
      <c r="D11854" s="4">
        <v>721</v>
      </c>
      <c r="E11854" s="4" t="s">
        <v>861</v>
      </c>
      <c r="F11854" s="4" t="s">
        <v>922</v>
      </c>
      <c r="G11854" s="4" t="s">
        <v>967</v>
      </c>
      <c r="H11854" s="52">
        <v>1.1399999999999999</v>
      </c>
      <c r="I11854" s="4"/>
      <c r="J11854" s="4" t="s">
        <v>1494</v>
      </c>
      <c r="K11854" s="4"/>
      <c r="L11854" s="4">
        <v>3</v>
      </c>
      <c r="M11854" s="4" t="s">
        <v>1100</v>
      </c>
      <c r="N11854" s="4" t="s">
        <v>1674</v>
      </c>
    </row>
    <row r="11855" spans="1:14" hidden="1" x14ac:dyDescent="0.3">
      <c r="A11855" s="4" t="s">
        <v>602</v>
      </c>
      <c r="B11855" s="4">
        <v>164</v>
      </c>
      <c r="C11855" s="4">
        <v>164</v>
      </c>
      <c r="D11855" s="4">
        <v>721</v>
      </c>
      <c r="E11855" s="4" t="s">
        <v>861</v>
      </c>
      <c r="F11855" s="4" t="s">
        <v>903</v>
      </c>
      <c r="G11855" s="4" t="s">
        <v>967</v>
      </c>
      <c r="H11855" s="52">
        <v>1.32</v>
      </c>
      <c r="I11855" s="4"/>
      <c r="J11855" s="4" t="s">
        <v>1494</v>
      </c>
      <c r="K11855" s="4"/>
      <c r="L11855" s="4">
        <v>3</v>
      </c>
      <c r="M11855" s="4" t="s">
        <v>1100</v>
      </c>
      <c r="N11855" s="4" t="s">
        <v>1674</v>
      </c>
    </row>
    <row r="11856" spans="1:14" hidden="1" x14ac:dyDescent="0.3">
      <c r="A11856" s="4" t="s">
        <v>602</v>
      </c>
      <c r="B11856" s="4">
        <v>164</v>
      </c>
      <c r="C11856" s="4">
        <v>164</v>
      </c>
      <c r="D11856" s="4">
        <v>721</v>
      </c>
      <c r="E11856" s="4" t="s">
        <v>861</v>
      </c>
      <c r="F11856" s="4" t="s">
        <v>911</v>
      </c>
      <c r="G11856" s="4" t="s">
        <v>967</v>
      </c>
      <c r="H11856" s="52">
        <v>1.18</v>
      </c>
      <c r="I11856" s="4"/>
      <c r="J11856" s="4" t="s">
        <v>1494</v>
      </c>
      <c r="K11856" s="4"/>
      <c r="L11856" s="4">
        <v>3</v>
      </c>
      <c r="M11856" s="4" t="s">
        <v>1100</v>
      </c>
      <c r="N11856" s="4" t="s">
        <v>1674</v>
      </c>
    </row>
    <row r="11857" spans="1:14" hidden="1" x14ac:dyDescent="0.3">
      <c r="A11857" s="4" t="s">
        <v>602</v>
      </c>
      <c r="B11857" s="4">
        <v>164</v>
      </c>
      <c r="C11857" s="4">
        <v>164</v>
      </c>
      <c r="D11857" s="4">
        <v>721</v>
      </c>
      <c r="E11857" s="4" t="s">
        <v>861</v>
      </c>
      <c r="F11857" s="4" t="s">
        <v>916</v>
      </c>
      <c r="G11857" s="4" t="s">
        <v>967</v>
      </c>
      <c r="H11857" s="52">
        <v>0.92</v>
      </c>
      <c r="I11857" s="4"/>
      <c r="J11857" s="4" t="s">
        <v>1494</v>
      </c>
      <c r="K11857" s="4"/>
      <c r="L11857" s="4">
        <v>3</v>
      </c>
      <c r="M11857" s="4" t="s">
        <v>1100</v>
      </c>
      <c r="N11857" s="4" t="s">
        <v>1674</v>
      </c>
    </row>
    <row r="11858" spans="1:14" hidden="1" x14ac:dyDescent="0.3">
      <c r="A11858" s="4" t="s">
        <v>602</v>
      </c>
      <c r="B11858" s="4">
        <v>164</v>
      </c>
      <c r="C11858" s="4">
        <v>164</v>
      </c>
      <c r="D11858" s="4">
        <v>721</v>
      </c>
      <c r="E11858" s="4" t="s">
        <v>861</v>
      </c>
      <c r="F11858" s="12" t="s">
        <v>922</v>
      </c>
      <c r="G11858" s="4" t="s">
        <v>1760</v>
      </c>
      <c r="H11858" s="52">
        <v>8.7100000000000009</v>
      </c>
      <c r="I11858" s="4"/>
      <c r="J11858" s="4"/>
      <c r="K11858" s="4"/>
      <c r="L11858" s="4">
        <v>3</v>
      </c>
      <c r="M11858" s="4" t="s">
        <v>1100</v>
      </c>
      <c r="N11858" s="4" t="s">
        <v>1674</v>
      </c>
    </row>
    <row r="11859" spans="1:14" hidden="1" x14ac:dyDescent="0.3">
      <c r="A11859" s="4" t="s">
        <v>602</v>
      </c>
      <c r="B11859" s="4">
        <v>164</v>
      </c>
      <c r="C11859" s="4">
        <v>164</v>
      </c>
      <c r="D11859" s="4">
        <v>721</v>
      </c>
      <c r="E11859" s="4" t="s">
        <v>861</v>
      </c>
      <c r="F11859" s="12" t="s">
        <v>903</v>
      </c>
      <c r="G11859" s="4" t="s">
        <v>1760</v>
      </c>
      <c r="H11859" s="52">
        <v>8.9700000000000006</v>
      </c>
      <c r="I11859" s="4"/>
      <c r="J11859" s="4"/>
      <c r="K11859" s="4"/>
      <c r="L11859" s="4">
        <v>3</v>
      </c>
      <c r="M11859" s="4" t="s">
        <v>1100</v>
      </c>
      <c r="N11859" s="4" t="s">
        <v>1674</v>
      </c>
    </row>
    <row r="11860" spans="1:14" hidden="1" x14ac:dyDescent="0.3">
      <c r="A11860" s="4" t="s">
        <v>602</v>
      </c>
      <c r="B11860" s="4">
        <v>164</v>
      </c>
      <c r="C11860" s="4">
        <v>164</v>
      </c>
      <c r="D11860" s="4">
        <v>721</v>
      </c>
      <c r="E11860" s="4" t="s">
        <v>861</v>
      </c>
      <c r="F11860" s="12" t="s">
        <v>911</v>
      </c>
      <c r="G11860" s="4" t="s">
        <v>1760</v>
      </c>
      <c r="H11860" s="52">
        <v>10.96</v>
      </c>
      <c r="I11860" s="4"/>
      <c r="J11860" s="4"/>
      <c r="K11860" s="4"/>
      <c r="L11860" s="4">
        <v>3</v>
      </c>
      <c r="M11860" s="4" t="s">
        <v>1100</v>
      </c>
      <c r="N11860" s="4" t="s">
        <v>1674</v>
      </c>
    </row>
    <row r="11861" spans="1:14" hidden="1" x14ac:dyDescent="0.3">
      <c r="A11861" s="4" t="s">
        <v>602</v>
      </c>
      <c r="B11861" s="4">
        <v>164</v>
      </c>
      <c r="C11861" s="4">
        <v>164</v>
      </c>
      <c r="D11861" s="4">
        <v>721</v>
      </c>
      <c r="E11861" s="4" t="s">
        <v>861</v>
      </c>
      <c r="F11861" s="12" t="s">
        <v>916</v>
      </c>
      <c r="G11861" s="4" t="s">
        <v>1760</v>
      </c>
      <c r="H11861" s="52">
        <v>11.27</v>
      </c>
      <c r="I11861" s="4"/>
      <c r="J11861" s="4"/>
      <c r="K11861" s="4"/>
      <c r="L11861" s="4">
        <v>3</v>
      </c>
      <c r="M11861" s="4" t="s">
        <v>1100</v>
      </c>
      <c r="N11861" s="4" t="s">
        <v>1674</v>
      </c>
    </row>
    <row r="11862" spans="1:14" hidden="1" x14ac:dyDescent="0.3">
      <c r="A11862" s="4" t="s">
        <v>602</v>
      </c>
      <c r="B11862" s="4">
        <v>164</v>
      </c>
      <c r="C11862" s="4">
        <v>164</v>
      </c>
      <c r="D11862" s="4">
        <v>721</v>
      </c>
      <c r="E11862" s="4" t="s">
        <v>861</v>
      </c>
      <c r="F11862" s="4" t="s">
        <v>922</v>
      </c>
      <c r="G11862" s="4" t="s">
        <v>858</v>
      </c>
      <c r="H11862" s="52">
        <v>0.56000000000000005</v>
      </c>
      <c r="I11862" s="4">
        <v>7.0000000000000007E-2</v>
      </c>
      <c r="J11862" s="4" t="s">
        <v>1494</v>
      </c>
      <c r="K11862" s="4" t="s">
        <v>998</v>
      </c>
      <c r="L11862" s="4">
        <v>3</v>
      </c>
      <c r="M11862" s="4" t="s">
        <v>1675</v>
      </c>
      <c r="N11862" s="4" t="s">
        <v>1676</v>
      </c>
    </row>
    <row r="11863" spans="1:14" hidden="1" x14ac:dyDescent="0.3">
      <c r="A11863" s="4" t="s">
        <v>602</v>
      </c>
      <c r="B11863" s="4">
        <v>164</v>
      </c>
      <c r="C11863" s="4">
        <v>164</v>
      </c>
      <c r="D11863" s="4">
        <v>721</v>
      </c>
      <c r="E11863" s="4" t="s">
        <v>861</v>
      </c>
      <c r="F11863" s="4" t="s">
        <v>903</v>
      </c>
      <c r="G11863" s="4" t="s">
        <v>858</v>
      </c>
      <c r="H11863" s="52">
        <v>0.51</v>
      </c>
      <c r="I11863" s="4">
        <v>0.03</v>
      </c>
      <c r="J11863" s="4" t="s">
        <v>1494</v>
      </c>
      <c r="K11863" s="4" t="s">
        <v>998</v>
      </c>
      <c r="L11863" s="4">
        <v>3</v>
      </c>
      <c r="M11863" s="4" t="s">
        <v>1675</v>
      </c>
      <c r="N11863" s="4" t="s">
        <v>1676</v>
      </c>
    </row>
    <row r="11864" spans="1:14" hidden="1" x14ac:dyDescent="0.3">
      <c r="A11864" s="4" t="s">
        <v>602</v>
      </c>
      <c r="B11864" s="4">
        <v>164</v>
      </c>
      <c r="C11864" s="4">
        <v>164</v>
      </c>
      <c r="D11864" s="4">
        <v>721</v>
      </c>
      <c r="E11864" s="4" t="s">
        <v>861</v>
      </c>
      <c r="F11864" s="4" t="s">
        <v>922</v>
      </c>
      <c r="G11864" s="4" t="s">
        <v>858</v>
      </c>
      <c r="H11864" s="52">
        <v>0.56000000000000005</v>
      </c>
      <c r="I11864" s="4"/>
      <c r="J11864" s="4" t="s">
        <v>1494</v>
      </c>
      <c r="K11864" s="4"/>
      <c r="L11864" s="4">
        <v>3</v>
      </c>
      <c r="M11864" s="4" t="s">
        <v>1100</v>
      </c>
      <c r="N11864" s="4" t="s">
        <v>1674</v>
      </c>
    </row>
    <row r="11865" spans="1:14" hidden="1" x14ac:dyDescent="0.3">
      <c r="A11865" s="4" t="s">
        <v>602</v>
      </c>
      <c r="B11865" s="4">
        <v>164</v>
      </c>
      <c r="C11865" s="4">
        <v>164</v>
      </c>
      <c r="D11865" s="4">
        <v>721</v>
      </c>
      <c r="E11865" s="4" t="s">
        <v>861</v>
      </c>
      <c r="F11865" s="4" t="s">
        <v>903</v>
      </c>
      <c r="G11865" s="4" t="s">
        <v>858</v>
      </c>
      <c r="H11865" s="52">
        <v>0.53</v>
      </c>
      <c r="I11865" s="4"/>
      <c r="J11865" s="4" t="s">
        <v>1494</v>
      </c>
      <c r="K11865" s="4"/>
      <c r="L11865" s="4">
        <v>3</v>
      </c>
      <c r="M11865" s="4" t="s">
        <v>1100</v>
      </c>
      <c r="N11865" s="4" t="s">
        <v>1674</v>
      </c>
    </row>
    <row r="11866" spans="1:14" hidden="1" x14ac:dyDescent="0.3">
      <c r="A11866" s="4" t="s">
        <v>602</v>
      </c>
      <c r="B11866" s="4">
        <v>164</v>
      </c>
      <c r="C11866" s="4">
        <v>164</v>
      </c>
      <c r="D11866" s="4">
        <v>721</v>
      </c>
      <c r="E11866" s="4" t="s">
        <v>861</v>
      </c>
      <c r="F11866" s="4" t="s">
        <v>911</v>
      </c>
      <c r="G11866" s="4" t="s">
        <v>858</v>
      </c>
      <c r="H11866" s="52">
        <v>0.51</v>
      </c>
      <c r="I11866" s="4"/>
      <c r="J11866" s="4" t="s">
        <v>1494</v>
      </c>
      <c r="K11866" s="4"/>
      <c r="L11866" s="4">
        <v>3</v>
      </c>
      <c r="M11866" s="4" t="s">
        <v>1100</v>
      </c>
      <c r="N11866" s="4" t="s">
        <v>1674</v>
      </c>
    </row>
    <row r="11867" spans="1:14" hidden="1" x14ac:dyDescent="0.3">
      <c r="A11867" s="4" t="s">
        <v>602</v>
      </c>
      <c r="B11867" s="4">
        <v>164</v>
      </c>
      <c r="C11867" s="4">
        <v>164</v>
      </c>
      <c r="D11867" s="4">
        <v>721</v>
      </c>
      <c r="E11867" s="4" t="s">
        <v>861</v>
      </c>
      <c r="F11867" s="4" t="s">
        <v>916</v>
      </c>
      <c r="G11867" s="4" t="s">
        <v>858</v>
      </c>
      <c r="H11867" s="52">
        <v>0.36</v>
      </c>
      <c r="I11867" s="4"/>
      <c r="J11867" s="4" t="s">
        <v>1494</v>
      </c>
      <c r="K11867" s="4"/>
      <c r="L11867" s="4">
        <v>3</v>
      </c>
      <c r="M11867" s="4" t="s">
        <v>1100</v>
      </c>
      <c r="N11867" s="4" t="s">
        <v>1674</v>
      </c>
    </row>
    <row r="11868" spans="1:14" hidden="1" x14ac:dyDescent="0.3">
      <c r="A11868" s="4" t="s">
        <v>602</v>
      </c>
      <c r="B11868" s="4">
        <v>164</v>
      </c>
      <c r="C11868" s="4">
        <v>164</v>
      </c>
      <c r="D11868" s="4">
        <v>721</v>
      </c>
      <c r="E11868" s="4" t="s">
        <v>861</v>
      </c>
      <c r="F11868" s="4" t="s">
        <v>922</v>
      </c>
      <c r="G11868" s="4" t="s">
        <v>850</v>
      </c>
      <c r="H11868" s="52">
        <v>6.97</v>
      </c>
      <c r="I11868" s="4">
        <v>0.79</v>
      </c>
      <c r="J11868" s="4" t="s">
        <v>1677</v>
      </c>
      <c r="K11868" s="4" t="s">
        <v>998</v>
      </c>
      <c r="L11868" s="4">
        <v>3</v>
      </c>
      <c r="M11868" s="4" t="s">
        <v>1675</v>
      </c>
      <c r="N11868" s="4" t="s">
        <v>1676</v>
      </c>
    </row>
    <row r="11869" spans="1:14" hidden="1" x14ac:dyDescent="0.3">
      <c r="A11869" s="4" t="s">
        <v>602</v>
      </c>
      <c r="B11869" s="4">
        <v>164</v>
      </c>
      <c r="C11869" s="4">
        <v>164</v>
      </c>
      <c r="D11869" s="4">
        <v>721</v>
      </c>
      <c r="E11869" s="4" t="s">
        <v>861</v>
      </c>
      <c r="F11869" s="4" t="s">
        <v>903</v>
      </c>
      <c r="G11869" s="4" t="s">
        <v>850</v>
      </c>
      <c r="H11869" s="52">
        <v>6.67</v>
      </c>
      <c r="I11869" s="4">
        <v>0.31</v>
      </c>
      <c r="J11869" s="4" t="s">
        <v>1677</v>
      </c>
      <c r="K11869" s="4" t="s">
        <v>998</v>
      </c>
      <c r="L11869" s="4">
        <v>3</v>
      </c>
      <c r="M11869" s="4" t="s">
        <v>1675</v>
      </c>
      <c r="N11869" s="4" t="s">
        <v>1676</v>
      </c>
    </row>
    <row r="11870" spans="1:14" hidden="1" x14ac:dyDescent="0.3">
      <c r="A11870" s="4" t="s">
        <v>602</v>
      </c>
      <c r="B11870" s="4">
        <v>164</v>
      </c>
      <c r="C11870" s="4">
        <v>164</v>
      </c>
      <c r="D11870" s="4">
        <v>721</v>
      </c>
      <c r="E11870" s="4" t="s">
        <v>861</v>
      </c>
      <c r="F11870" s="4" t="s">
        <v>922</v>
      </c>
      <c r="G11870" s="4" t="s">
        <v>850</v>
      </c>
      <c r="H11870" s="52">
        <v>6.96</v>
      </c>
      <c r="I11870" s="4"/>
      <c r="J11870" s="4" t="s">
        <v>1677</v>
      </c>
      <c r="K11870" s="4"/>
      <c r="L11870" s="4">
        <v>3</v>
      </c>
      <c r="M11870" s="4" t="s">
        <v>1100</v>
      </c>
      <c r="N11870" s="4" t="s">
        <v>1674</v>
      </c>
    </row>
    <row r="11871" spans="1:14" hidden="1" x14ac:dyDescent="0.3">
      <c r="A11871" s="4" t="s">
        <v>602</v>
      </c>
      <c r="B11871" s="4">
        <v>164</v>
      </c>
      <c r="C11871" s="4">
        <v>164</v>
      </c>
      <c r="D11871" s="4">
        <v>721</v>
      </c>
      <c r="E11871" s="4" t="s">
        <v>861</v>
      </c>
      <c r="F11871" s="4" t="s">
        <v>903</v>
      </c>
      <c r="G11871" s="4" t="s">
        <v>850</v>
      </c>
      <c r="H11871" s="52">
        <v>6.56</v>
      </c>
      <c r="I11871" s="4"/>
      <c r="J11871" s="4" t="s">
        <v>1677</v>
      </c>
      <c r="K11871" s="4"/>
      <c r="L11871" s="4">
        <v>3</v>
      </c>
      <c r="M11871" s="4" t="s">
        <v>1100</v>
      </c>
      <c r="N11871" s="4" t="s">
        <v>1674</v>
      </c>
    </row>
    <row r="11872" spans="1:14" hidden="1" x14ac:dyDescent="0.3">
      <c r="A11872" s="4" t="s">
        <v>602</v>
      </c>
      <c r="B11872" s="4">
        <v>164</v>
      </c>
      <c r="C11872" s="4">
        <v>164</v>
      </c>
      <c r="D11872" s="4">
        <v>721</v>
      </c>
      <c r="E11872" s="4" t="s">
        <v>861</v>
      </c>
      <c r="F11872" s="4" t="s">
        <v>911</v>
      </c>
      <c r="G11872" s="4" t="s">
        <v>850</v>
      </c>
      <c r="H11872" s="52">
        <v>7.61</v>
      </c>
      <c r="I11872" s="4"/>
      <c r="J11872" s="4" t="s">
        <v>1677</v>
      </c>
      <c r="K11872" s="4"/>
      <c r="L11872" s="4">
        <v>3</v>
      </c>
      <c r="M11872" s="4" t="s">
        <v>1100</v>
      </c>
      <c r="N11872" s="4" t="s">
        <v>1674</v>
      </c>
    </row>
    <row r="11873" spans="1:14" hidden="1" x14ac:dyDescent="0.3">
      <c r="A11873" s="4" t="s">
        <v>602</v>
      </c>
      <c r="B11873" s="4">
        <v>164</v>
      </c>
      <c r="C11873" s="4">
        <v>164</v>
      </c>
      <c r="D11873" s="4">
        <v>721</v>
      </c>
      <c r="E11873" s="4" t="s">
        <v>861</v>
      </c>
      <c r="F11873" s="4" t="s">
        <v>916</v>
      </c>
      <c r="G11873" s="4" t="s">
        <v>850</v>
      </c>
      <c r="H11873" s="52">
        <v>5.77</v>
      </c>
      <c r="I11873" s="4"/>
      <c r="J11873" s="4" t="s">
        <v>1677</v>
      </c>
      <c r="K11873" s="4"/>
      <c r="L11873" s="4">
        <v>3</v>
      </c>
      <c r="M11873" s="4" t="s">
        <v>1100</v>
      </c>
      <c r="N11873" s="4" t="s">
        <v>1674</v>
      </c>
    </row>
    <row r="11874" spans="1:14" hidden="1" x14ac:dyDescent="0.3">
      <c r="A11874" s="4" t="s">
        <v>602</v>
      </c>
      <c r="B11874" s="4">
        <v>164</v>
      </c>
      <c r="C11874" s="4">
        <v>164</v>
      </c>
      <c r="D11874" s="4">
        <v>721</v>
      </c>
      <c r="E11874" s="4" t="s">
        <v>861</v>
      </c>
      <c r="F11874" s="4" t="s">
        <v>922</v>
      </c>
      <c r="G11874" s="4" t="s">
        <v>1678</v>
      </c>
      <c r="H11874" s="52">
        <v>14.07</v>
      </c>
      <c r="I11874" s="4">
        <v>3.48</v>
      </c>
      <c r="J11874" s="4" t="s">
        <v>1679</v>
      </c>
      <c r="K11874" s="4" t="s">
        <v>998</v>
      </c>
      <c r="L11874" s="4">
        <v>3</v>
      </c>
      <c r="M11874" s="4" t="s">
        <v>1675</v>
      </c>
      <c r="N11874" s="4" t="s">
        <v>1676</v>
      </c>
    </row>
    <row r="11875" spans="1:14" hidden="1" x14ac:dyDescent="0.3">
      <c r="A11875" s="4" t="s">
        <v>602</v>
      </c>
      <c r="B11875" s="4">
        <v>164</v>
      </c>
      <c r="C11875" s="4">
        <v>164</v>
      </c>
      <c r="D11875" s="4">
        <v>721</v>
      </c>
      <c r="E11875" s="4" t="s">
        <v>861</v>
      </c>
      <c r="F11875" s="4" t="s">
        <v>903</v>
      </c>
      <c r="G11875" s="4" t="s">
        <v>1678</v>
      </c>
      <c r="H11875" s="52">
        <v>20.88</v>
      </c>
      <c r="I11875" s="4">
        <v>3.89</v>
      </c>
      <c r="J11875" s="4" t="s">
        <v>1679</v>
      </c>
      <c r="K11875" s="4" t="s">
        <v>998</v>
      </c>
      <c r="L11875" s="4">
        <v>3</v>
      </c>
      <c r="M11875" s="4" t="s">
        <v>1675</v>
      </c>
      <c r="N11875" s="4" t="s">
        <v>1676</v>
      </c>
    </row>
    <row r="11876" spans="1:14" hidden="1" x14ac:dyDescent="0.3">
      <c r="A11876" s="4" t="s">
        <v>602</v>
      </c>
      <c r="B11876" s="4">
        <v>164</v>
      </c>
      <c r="C11876" s="4">
        <v>164</v>
      </c>
      <c r="D11876" s="4">
        <v>721</v>
      </c>
      <c r="E11876" s="4" t="s">
        <v>861</v>
      </c>
      <c r="F11876" s="60" t="s">
        <v>903</v>
      </c>
      <c r="G11876" s="4" t="s">
        <v>853</v>
      </c>
      <c r="H11876" s="52">
        <v>0.08</v>
      </c>
      <c r="I11876" s="4"/>
      <c r="J11876" s="4" t="s">
        <v>1495</v>
      </c>
      <c r="K11876" s="4"/>
      <c r="L11876" s="4">
        <v>3</v>
      </c>
      <c r="M11876" s="4" t="s">
        <v>1100</v>
      </c>
      <c r="N11876" s="4" t="s">
        <v>1674</v>
      </c>
    </row>
    <row r="11877" spans="1:14" hidden="1" x14ac:dyDescent="0.3">
      <c r="A11877" s="4" t="s">
        <v>602</v>
      </c>
      <c r="B11877" s="4">
        <v>164</v>
      </c>
      <c r="C11877" s="4">
        <v>164</v>
      </c>
      <c r="D11877" s="4">
        <v>721</v>
      </c>
      <c r="E11877" s="4" t="s">
        <v>861</v>
      </c>
      <c r="F11877" s="60" t="s">
        <v>911</v>
      </c>
      <c r="G11877" s="4" t="s">
        <v>853</v>
      </c>
      <c r="H11877" s="52">
        <v>0.09</v>
      </c>
      <c r="I11877" s="4"/>
      <c r="J11877" s="4" t="s">
        <v>1495</v>
      </c>
      <c r="K11877" s="4"/>
      <c r="L11877" s="4">
        <v>3</v>
      </c>
      <c r="M11877" s="4" t="s">
        <v>1100</v>
      </c>
      <c r="N11877" s="4" t="s">
        <v>1674</v>
      </c>
    </row>
    <row r="11878" spans="1:14" hidden="1" x14ac:dyDescent="0.3">
      <c r="A11878" s="4" t="s">
        <v>602</v>
      </c>
      <c r="B11878" s="4">
        <v>164</v>
      </c>
      <c r="C11878" s="4">
        <v>164</v>
      </c>
      <c r="D11878" s="4">
        <v>722</v>
      </c>
      <c r="E11878" s="4" t="s">
        <v>861</v>
      </c>
      <c r="F11878" s="12" t="s">
        <v>922</v>
      </c>
      <c r="G11878" s="4" t="s">
        <v>1759</v>
      </c>
      <c r="H11878" s="52">
        <v>10.38</v>
      </c>
      <c r="I11878" s="4"/>
      <c r="J11878" s="4" t="s">
        <v>1494</v>
      </c>
      <c r="K11878" s="4"/>
      <c r="L11878" s="4">
        <v>3</v>
      </c>
      <c r="M11878" s="4" t="s">
        <v>1100</v>
      </c>
      <c r="N11878" s="4" t="s">
        <v>1674</v>
      </c>
    </row>
    <row r="11879" spans="1:14" hidden="1" x14ac:dyDescent="0.3">
      <c r="A11879" s="4" t="s">
        <v>602</v>
      </c>
      <c r="B11879" s="4">
        <v>164</v>
      </c>
      <c r="C11879" s="4">
        <v>164</v>
      </c>
      <c r="D11879" s="4">
        <v>722</v>
      </c>
      <c r="E11879" s="4" t="s">
        <v>861</v>
      </c>
      <c r="F11879" s="12" t="s">
        <v>903</v>
      </c>
      <c r="G11879" s="4" t="s">
        <v>1759</v>
      </c>
      <c r="H11879" s="52">
        <v>7.58</v>
      </c>
      <c r="I11879" s="4"/>
      <c r="J11879" s="4" t="s">
        <v>1494</v>
      </c>
      <c r="K11879" s="4"/>
      <c r="L11879" s="4">
        <v>3</v>
      </c>
      <c r="M11879" s="4" t="s">
        <v>1100</v>
      </c>
      <c r="N11879" s="4" t="s">
        <v>1674</v>
      </c>
    </row>
    <row r="11880" spans="1:14" hidden="1" x14ac:dyDescent="0.3">
      <c r="A11880" s="4" t="s">
        <v>602</v>
      </c>
      <c r="B11880" s="4">
        <v>164</v>
      </c>
      <c r="C11880" s="4">
        <v>164</v>
      </c>
      <c r="D11880" s="4">
        <v>722</v>
      </c>
      <c r="E11880" s="4" t="s">
        <v>861</v>
      </c>
      <c r="F11880" s="12" t="s">
        <v>911</v>
      </c>
      <c r="G11880" s="4" t="s">
        <v>1759</v>
      </c>
      <c r="H11880" s="52">
        <v>10.34</v>
      </c>
      <c r="I11880" s="4"/>
      <c r="J11880" s="4" t="s">
        <v>1494</v>
      </c>
      <c r="K11880" s="4"/>
      <c r="L11880" s="4">
        <v>3</v>
      </c>
      <c r="M11880" s="4" t="s">
        <v>1100</v>
      </c>
      <c r="N11880" s="4" t="s">
        <v>1674</v>
      </c>
    </row>
    <row r="11881" spans="1:14" hidden="1" x14ac:dyDescent="0.3">
      <c r="A11881" s="4" t="s">
        <v>602</v>
      </c>
      <c r="B11881" s="4">
        <v>164</v>
      </c>
      <c r="C11881" s="4">
        <v>164</v>
      </c>
      <c r="D11881" s="4">
        <v>722</v>
      </c>
      <c r="E11881" s="4" t="s">
        <v>861</v>
      </c>
      <c r="F11881" s="12" t="s">
        <v>916</v>
      </c>
      <c r="G11881" s="4" t="s">
        <v>1759</v>
      </c>
      <c r="H11881" s="52">
        <v>7.99</v>
      </c>
      <c r="I11881" s="4"/>
      <c r="J11881" s="4" t="s">
        <v>1494</v>
      </c>
      <c r="K11881" s="4"/>
      <c r="L11881" s="4">
        <v>3</v>
      </c>
      <c r="M11881" s="4" t="s">
        <v>1100</v>
      </c>
      <c r="N11881" s="4" t="s">
        <v>1674</v>
      </c>
    </row>
    <row r="11882" spans="1:14" hidden="1" x14ac:dyDescent="0.3">
      <c r="A11882" s="4" t="s">
        <v>602</v>
      </c>
      <c r="B11882" s="4">
        <v>164</v>
      </c>
      <c r="C11882" s="4">
        <v>164</v>
      </c>
      <c r="D11882" s="4">
        <v>722</v>
      </c>
      <c r="E11882" s="4" t="s">
        <v>861</v>
      </c>
      <c r="F11882" s="4" t="s">
        <v>922</v>
      </c>
      <c r="G11882" s="4" t="s">
        <v>1352</v>
      </c>
      <c r="H11882" s="52">
        <v>0.65</v>
      </c>
      <c r="I11882" s="4"/>
      <c r="J11882" s="4"/>
      <c r="K11882" s="4"/>
      <c r="L11882" s="4">
        <v>3</v>
      </c>
      <c r="M11882" s="4" t="s">
        <v>1100</v>
      </c>
      <c r="N11882" s="4" t="s">
        <v>1674</v>
      </c>
    </row>
    <row r="11883" spans="1:14" hidden="1" x14ac:dyDescent="0.3">
      <c r="A11883" s="4" t="s">
        <v>602</v>
      </c>
      <c r="B11883" s="4">
        <v>164</v>
      </c>
      <c r="C11883" s="4">
        <v>164</v>
      </c>
      <c r="D11883" s="4">
        <v>722</v>
      </c>
      <c r="E11883" s="4" t="s">
        <v>861</v>
      </c>
      <c r="F11883" s="60" t="s">
        <v>903</v>
      </c>
      <c r="G11883" s="4" t="s">
        <v>1352</v>
      </c>
      <c r="H11883" s="52">
        <v>0.54</v>
      </c>
      <c r="I11883" s="4"/>
      <c r="J11883" s="4"/>
      <c r="K11883" s="4"/>
      <c r="L11883" s="4">
        <v>3</v>
      </c>
      <c r="M11883" s="4" t="s">
        <v>1100</v>
      </c>
      <c r="N11883" s="4" t="s">
        <v>1674</v>
      </c>
    </row>
    <row r="11884" spans="1:14" hidden="1" x14ac:dyDescent="0.3">
      <c r="A11884" s="4" t="s">
        <v>602</v>
      </c>
      <c r="B11884" s="4">
        <v>164</v>
      </c>
      <c r="C11884" s="4">
        <v>164</v>
      </c>
      <c r="D11884" s="4">
        <v>722</v>
      </c>
      <c r="E11884" s="4" t="s">
        <v>861</v>
      </c>
      <c r="F11884" s="60" t="s">
        <v>911</v>
      </c>
      <c r="G11884" s="4" t="s">
        <v>1352</v>
      </c>
      <c r="H11884" s="52">
        <v>0.56000000000000005</v>
      </c>
      <c r="I11884" s="4"/>
      <c r="J11884" s="4"/>
      <c r="K11884" s="4"/>
      <c r="L11884" s="4">
        <v>3</v>
      </c>
      <c r="M11884" s="4" t="s">
        <v>1100</v>
      </c>
      <c r="N11884" s="4" t="s">
        <v>1674</v>
      </c>
    </row>
    <row r="11885" spans="1:14" hidden="1" x14ac:dyDescent="0.3">
      <c r="A11885" s="4" t="s">
        <v>602</v>
      </c>
      <c r="B11885" s="4">
        <v>164</v>
      </c>
      <c r="C11885" s="4">
        <v>164</v>
      </c>
      <c r="D11885" s="4">
        <v>722</v>
      </c>
      <c r="E11885" s="4" t="s">
        <v>861</v>
      </c>
      <c r="F11885" s="4" t="s">
        <v>916</v>
      </c>
      <c r="G11885" s="4" t="s">
        <v>1352</v>
      </c>
      <c r="H11885" s="52">
        <v>0.47</v>
      </c>
      <c r="I11885" s="4"/>
      <c r="J11885" s="4"/>
      <c r="K11885" s="4"/>
      <c r="L11885" s="4">
        <v>3</v>
      </c>
      <c r="M11885" s="4" t="s">
        <v>1100</v>
      </c>
      <c r="N11885" s="4" t="s">
        <v>1674</v>
      </c>
    </row>
    <row r="11886" spans="1:14" hidden="1" x14ac:dyDescent="0.3">
      <c r="A11886" s="4" t="s">
        <v>602</v>
      </c>
      <c r="B11886" s="4">
        <v>164</v>
      </c>
      <c r="C11886" s="4">
        <v>164</v>
      </c>
      <c r="D11886" s="4">
        <v>722</v>
      </c>
      <c r="E11886" s="4" t="s">
        <v>861</v>
      </c>
      <c r="F11886" s="4" t="s">
        <v>903</v>
      </c>
      <c r="G11886" s="4" t="s">
        <v>1131</v>
      </c>
      <c r="H11886" s="52">
        <v>18.68</v>
      </c>
      <c r="I11886" s="4"/>
      <c r="J11886" s="4" t="s">
        <v>1495</v>
      </c>
      <c r="K11886" s="4"/>
      <c r="L11886" s="4">
        <v>3</v>
      </c>
      <c r="M11886" s="4" t="s">
        <v>1789</v>
      </c>
      <c r="N11886" s="4"/>
    </row>
    <row r="11887" spans="1:14" hidden="1" x14ac:dyDescent="0.3">
      <c r="A11887" s="4" t="s">
        <v>602</v>
      </c>
      <c r="B11887" s="4">
        <v>164</v>
      </c>
      <c r="C11887" s="4">
        <v>164</v>
      </c>
      <c r="D11887" s="4">
        <v>722</v>
      </c>
      <c r="E11887" s="4" t="s">
        <v>861</v>
      </c>
      <c r="F11887" s="4" t="s">
        <v>911</v>
      </c>
      <c r="G11887" s="4" t="s">
        <v>1131</v>
      </c>
      <c r="H11887" s="52">
        <v>72.100000000000009</v>
      </c>
      <c r="I11887" s="4"/>
      <c r="J11887" s="4" t="s">
        <v>1495</v>
      </c>
      <c r="K11887" s="4"/>
      <c r="L11887" s="4">
        <v>3</v>
      </c>
      <c r="M11887" s="4" t="s">
        <v>1789</v>
      </c>
      <c r="N11887" s="4"/>
    </row>
    <row r="11888" spans="1:14" hidden="1" x14ac:dyDescent="0.3">
      <c r="A11888" s="4" t="s">
        <v>602</v>
      </c>
      <c r="B11888" s="4">
        <v>164</v>
      </c>
      <c r="C11888" s="4">
        <v>164</v>
      </c>
      <c r="D11888" s="4">
        <v>722</v>
      </c>
      <c r="E11888" s="4" t="s">
        <v>861</v>
      </c>
      <c r="F11888" s="4" t="s">
        <v>922</v>
      </c>
      <c r="G11888" s="4" t="s">
        <v>1557</v>
      </c>
      <c r="H11888" s="52">
        <v>19.41</v>
      </c>
      <c r="I11888" s="4"/>
      <c r="J11888" s="4" t="s">
        <v>1495</v>
      </c>
      <c r="K11888" s="4"/>
      <c r="L11888" s="4">
        <v>3</v>
      </c>
      <c r="M11888" s="4" t="s">
        <v>1100</v>
      </c>
      <c r="N11888" s="4" t="s">
        <v>1674</v>
      </c>
    </row>
    <row r="11889" spans="1:14" hidden="1" x14ac:dyDescent="0.3">
      <c r="A11889" s="4" t="s">
        <v>602</v>
      </c>
      <c r="B11889" s="4">
        <v>164</v>
      </c>
      <c r="C11889" s="4">
        <v>164</v>
      </c>
      <c r="D11889" s="4">
        <v>722</v>
      </c>
      <c r="E11889" s="4" t="s">
        <v>861</v>
      </c>
      <c r="F11889" s="60" t="s">
        <v>903</v>
      </c>
      <c r="G11889" s="4" t="s">
        <v>1557</v>
      </c>
      <c r="H11889" s="52">
        <v>8.01</v>
      </c>
      <c r="I11889" s="4"/>
      <c r="J11889" s="4" t="s">
        <v>1495</v>
      </c>
      <c r="K11889" s="4"/>
      <c r="L11889" s="4">
        <v>3</v>
      </c>
      <c r="M11889" s="4" t="s">
        <v>1100</v>
      </c>
      <c r="N11889" s="4" t="s">
        <v>1674</v>
      </c>
    </row>
    <row r="11890" spans="1:14" hidden="1" x14ac:dyDescent="0.3">
      <c r="A11890" s="4" t="s">
        <v>602</v>
      </c>
      <c r="B11890" s="4">
        <v>164</v>
      </c>
      <c r="C11890" s="4">
        <v>164</v>
      </c>
      <c r="D11890" s="4">
        <v>722</v>
      </c>
      <c r="E11890" s="4" t="s">
        <v>861</v>
      </c>
      <c r="F11890" s="60" t="s">
        <v>911</v>
      </c>
      <c r="G11890" s="4" t="s">
        <v>1557</v>
      </c>
      <c r="H11890" s="52">
        <v>9.34</v>
      </c>
      <c r="I11890" s="4"/>
      <c r="J11890" s="4" t="s">
        <v>1495</v>
      </c>
      <c r="K11890" s="4"/>
      <c r="L11890" s="4">
        <v>3</v>
      </c>
      <c r="M11890" s="4" t="s">
        <v>1100</v>
      </c>
      <c r="N11890" s="4" t="s">
        <v>1674</v>
      </c>
    </row>
    <row r="11891" spans="1:14" hidden="1" x14ac:dyDescent="0.3">
      <c r="A11891" s="4" t="s">
        <v>602</v>
      </c>
      <c r="B11891" s="4">
        <v>164</v>
      </c>
      <c r="C11891" s="4">
        <v>164</v>
      </c>
      <c r="D11891" s="4">
        <v>722</v>
      </c>
      <c r="E11891" s="4" t="s">
        <v>861</v>
      </c>
      <c r="F11891" s="4" t="s">
        <v>916</v>
      </c>
      <c r="G11891" s="4" t="s">
        <v>1557</v>
      </c>
      <c r="H11891" s="52">
        <v>5.64</v>
      </c>
      <c r="I11891" s="4"/>
      <c r="J11891" s="4" t="s">
        <v>1495</v>
      </c>
      <c r="K11891" s="4"/>
      <c r="L11891" s="4">
        <v>3</v>
      </c>
      <c r="M11891" s="4" t="s">
        <v>1100</v>
      </c>
      <c r="N11891" s="4" t="s">
        <v>1674</v>
      </c>
    </row>
    <row r="11892" spans="1:14" hidden="1" x14ac:dyDescent="0.3">
      <c r="A11892" s="4" t="s">
        <v>602</v>
      </c>
      <c r="B11892" s="4">
        <v>164</v>
      </c>
      <c r="C11892" s="4">
        <v>164</v>
      </c>
      <c r="D11892" s="4">
        <v>722</v>
      </c>
      <c r="E11892" s="4" t="s">
        <v>861</v>
      </c>
      <c r="F11892" s="4" t="s">
        <v>922</v>
      </c>
      <c r="G11892" s="4" t="s">
        <v>967</v>
      </c>
      <c r="H11892" s="52">
        <v>1.07</v>
      </c>
      <c r="I11892" s="4"/>
      <c r="J11892" s="4" t="s">
        <v>1494</v>
      </c>
      <c r="K11892" s="4"/>
      <c r="L11892" s="4">
        <v>3</v>
      </c>
      <c r="M11892" s="4" t="s">
        <v>1100</v>
      </c>
      <c r="N11892" s="4" t="s">
        <v>1674</v>
      </c>
    </row>
    <row r="11893" spans="1:14" hidden="1" x14ac:dyDescent="0.3">
      <c r="A11893" s="4" t="s">
        <v>602</v>
      </c>
      <c r="B11893" s="4">
        <v>164</v>
      </c>
      <c r="C11893" s="4">
        <v>164</v>
      </c>
      <c r="D11893" s="4">
        <v>722</v>
      </c>
      <c r="E11893" s="4" t="s">
        <v>861</v>
      </c>
      <c r="F11893" s="4" t="s">
        <v>903</v>
      </c>
      <c r="G11893" s="4" t="s">
        <v>967</v>
      </c>
      <c r="H11893" s="52">
        <v>0.72</v>
      </c>
      <c r="I11893" s="4"/>
      <c r="J11893" s="4" t="s">
        <v>1494</v>
      </c>
      <c r="K11893" s="4"/>
      <c r="L11893" s="4">
        <v>3</v>
      </c>
      <c r="M11893" s="4" t="s">
        <v>1100</v>
      </c>
      <c r="N11893" s="4" t="s">
        <v>1674</v>
      </c>
    </row>
    <row r="11894" spans="1:14" hidden="1" x14ac:dyDescent="0.3">
      <c r="A11894" s="4" t="s">
        <v>602</v>
      </c>
      <c r="B11894" s="4">
        <v>164</v>
      </c>
      <c r="C11894" s="4">
        <v>164</v>
      </c>
      <c r="D11894" s="4">
        <v>722</v>
      </c>
      <c r="E11894" s="4" t="s">
        <v>861</v>
      </c>
      <c r="F11894" s="4" t="s">
        <v>911</v>
      </c>
      <c r="G11894" s="4" t="s">
        <v>967</v>
      </c>
      <c r="H11894" s="52">
        <v>1.03</v>
      </c>
      <c r="I11894" s="4"/>
      <c r="J11894" s="4" t="s">
        <v>1494</v>
      </c>
      <c r="K11894" s="4"/>
      <c r="L11894" s="4">
        <v>3</v>
      </c>
      <c r="M11894" s="4" t="s">
        <v>1100</v>
      </c>
      <c r="N11894" s="4" t="s">
        <v>1674</v>
      </c>
    </row>
    <row r="11895" spans="1:14" hidden="1" x14ac:dyDescent="0.3">
      <c r="A11895" s="4" t="s">
        <v>602</v>
      </c>
      <c r="B11895" s="4">
        <v>164</v>
      </c>
      <c r="C11895" s="4">
        <v>164</v>
      </c>
      <c r="D11895" s="4">
        <v>722</v>
      </c>
      <c r="E11895" s="4" t="s">
        <v>861</v>
      </c>
      <c r="F11895" s="4" t="s">
        <v>916</v>
      </c>
      <c r="G11895" s="4" t="s">
        <v>967</v>
      </c>
      <c r="H11895" s="52">
        <v>0.56999999999999995</v>
      </c>
      <c r="I11895" s="4"/>
      <c r="J11895" s="4" t="s">
        <v>1494</v>
      </c>
      <c r="K11895" s="4"/>
      <c r="L11895" s="4">
        <v>3</v>
      </c>
      <c r="M11895" s="4" t="s">
        <v>1100</v>
      </c>
      <c r="N11895" s="4" t="s">
        <v>1674</v>
      </c>
    </row>
    <row r="11896" spans="1:14" hidden="1" x14ac:dyDescent="0.3">
      <c r="A11896" s="4" t="s">
        <v>602</v>
      </c>
      <c r="B11896" s="4">
        <v>164</v>
      </c>
      <c r="C11896" s="4">
        <v>164</v>
      </c>
      <c r="D11896" s="4">
        <v>722</v>
      </c>
      <c r="E11896" s="4" t="s">
        <v>861</v>
      </c>
      <c r="F11896" s="12" t="s">
        <v>922</v>
      </c>
      <c r="G11896" s="4" t="s">
        <v>1760</v>
      </c>
      <c r="H11896" s="52">
        <v>9.74</v>
      </c>
      <c r="I11896" s="4"/>
      <c r="J11896" s="4"/>
      <c r="K11896" s="4"/>
      <c r="L11896" s="4">
        <v>3</v>
      </c>
      <c r="M11896" s="4" t="s">
        <v>1100</v>
      </c>
      <c r="N11896" s="4" t="s">
        <v>1674</v>
      </c>
    </row>
    <row r="11897" spans="1:14" hidden="1" x14ac:dyDescent="0.3">
      <c r="A11897" s="4" t="s">
        <v>602</v>
      </c>
      <c r="B11897" s="4">
        <v>164</v>
      </c>
      <c r="C11897" s="4">
        <v>164</v>
      </c>
      <c r="D11897" s="4">
        <v>722</v>
      </c>
      <c r="E11897" s="4" t="s">
        <v>861</v>
      </c>
      <c r="F11897" s="12" t="s">
        <v>903</v>
      </c>
      <c r="G11897" s="4" t="s">
        <v>1760</v>
      </c>
      <c r="H11897" s="52">
        <v>10.68</v>
      </c>
      <c r="I11897" s="4"/>
      <c r="J11897" s="4"/>
      <c r="K11897" s="4"/>
      <c r="L11897" s="4">
        <v>3</v>
      </c>
      <c r="M11897" s="4" t="s">
        <v>1100</v>
      </c>
      <c r="N11897" s="4" t="s">
        <v>1674</v>
      </c>
    </row>
    <row r="11898" spans="1:14" hidden="1" x14ac:dyDescent="0.3">
      <c r="A11898" s="4" t="s">
        <v>602</v>
      </c>
      <c r="B11898" s="4">
        <v>164</v>
      </c>
      <c r="C11898" s="4">
        <v>164</v>
      </c>
      <c r="D11898" s="4">
        <v>722</v>
      </c>
      <c r="E11898" s="4" t="s">
        <v>861</v>
      </c>
      <c r="F11898" s="12" t="s">
        <v>911</v>
      </c>
      <c r="G11898" s="4" t="s">
        <v>1760</v>
      </c>
      <c r="H11898" s="52">
        <v>10.050000000000001</v>
      </c>
      <c r="I11898" s="4"/>
      <c r="J11898" s="4"/>
      <c r="K11898" s="4"/>
      <c r="L11898" s="4">
        <v>3</v>
      </c>
      <c r="M11898" s="4" t="s">
        <v>1100</v>
      </c>
      <c r="N11898" s="4" t="s">
        <v>1674</v>
      </c>
    </row>
    <row r="11899" spans="1:14" hidden="1" x14ac:dyDescent="0.3">
      <c r="A11899" s="4" t="s">
        <v>602</v>
      </c>
      <c r="B11899" s="4">
        <v>164</v>
      </c>
      <c r="C11899" s="4">
        <v>164</v>
      </c>
      <c r="D11899" s="4">
        <v>722</v>
      </c>
      <c r="E11899" s="4" t="s">
        <v>861</v>
      </c>
      <c r="F11899" s="12" t="s">
        <v>916</v>
      </c>
      <c r="G11899" s="4" t="s">
        <v>1760</v>
      </c>
      <c r="H11899" s="52">
        <v>13.99</v>
      </c>
      <c r="I11899" s="4"/>
      <c r="J11899" s="4"/>
      <c r="K11899" s="4"/>
      <c r="L11899" s="4">
        <v>3</v>
      </c>
      <c r="M11899" s="4" t="s">
        <v>1100</v>
      </c>
      <c r="N11899" s="4" t="s">
        <v>1674</v>
      </c>
    </row>
    <row r="11900" spans="1:14" hidden="1" x14ac:dyDescent="0.3">
      <c r="A11900" s="4" t="s">
        <v>602</v>
      </c>
      <c r="B11900" s="4">
        <v>164</v>
      </c>
      <c r="C11900" s="4">
        <v>164</v>
      </c>
      <c r="D11900" s="4">
        <v>722</v>
      </c>
      <c r="E11900" s="4" t="s">
        <v>861</v>
      </c>
      <c r="F11900" s="4" t="s">
        <v>922</v>
      </c>
      <c r="G11900" s="4" t="s">
        <v>858</v>
      </c>
      <c r="H11900" s="52">
        <v>0.56000000000000005</v>
      </c>
      <c r="I11900" s="4">
        <v>0.02</v>
      </c>
      <c r="J11900" s="4" t="s">
        <v>1494</v>
      </c>
      <c r="K11900" s="4" t="s">
        <v>998</v>
      </c>
      <c r="L11900" s="4">
        <v>3</v>
      </c>
      <c r="M11900" s="4" t="s">
        <v>1675</v>
      </c>
      <c r="N11900" s="4" t="s">
        <v>1676</v>
      </c>
    </row>
    <row r="11901" spans="1:14" hidden="1" x14ac:dyDescent="0.3">
      <c r="A11901" s="4" t="s">
        <v>602</v>
      </c>
      <c r="B11901" s="4">
        <v>164</v>
      </c>
      <c r="C11901" s="4">
        <v>164</v>
      </c>
      <c r="D11901" s="4">
        <v>722</v>
      </c>
      <c r="E11901" s="4" t="s">
        <v>861</v>
      </c>
      <c r="F11901" s="4" t="s">
        <v>903</v>
      </c>
      <c r="G11901" s="4" t="s">
        <v>858</v>
      </c>
      <c r="H11901" s="52">
        <v>0.41</v>
      </c>
      <c r="I11901" s="4">
        <v>7.0000000000000007E-2</v>
      </c>
      <c r="J11901" s="4" t="s">
        <v>1494</v>
      </c>
      <c r="K11901" s="4" t="s">
        <v>998</v>
      </c>
      <c r="L11901" s="4">
        <v>3</v>
      </c>
      <c r="M11901" s="4" t="s">
        <v>1675</v>
      </c>
      <c r="N11901" s="4" t="s">
        <v>1676</v>
      </c>
    </row>
    <row r="11902" spans="1:14" hidden="1" x14ac:dyDescent="0.3">
      <c r="A11902" s="4" t="s">
        <v>602</v>
      </c>
      <c r="B11902" s="4">
        <v>164</v>
      </c>
      <c r="C11902" s="4">
        <v>164</v>
      </c>
      <c r="D11902" s="4">
        <v>722</v>
      </c>
      <c r="E11902" s="4" t="s">
        <v>861</v>
      </c>
      <c r="F11902" s="4" t="s">
        <v>922</v>
      </c>
      <c r="G11902" s="4" t="s">
        <v>858</v>
      </c>
      <c r="H11902" s="52">
        <v>0.56000000000000005</v>
      </c>
      <c r="I11902" s="4"/>
      <c r="J11902" s="4" t="s">
        <v>1494</v>
      </c>
      <c r="K11902" s="4"/>
      <c r="L11902" s="4">
        <v>3</v>
      </c>
      <c r="M11902" s="4" t="s">
        <v>1100</v>
      </c>
      <c r="N11902" s="4" t="s">
        <v>1674</v>
      </c>
    </row>
    <row r="11903" spans="1:14" hidden="1" x14ac:dyDescent="0.3">
      <c r="A11903" s="4" t="s">
        <v>602</v>
      </c>
      <c r="B11903" s="4">
        <v>164</v>
      </c>
      <c r="C11903" s="4">
        <v>164</v>
      </c>
      <c r="D11903" s="4">
        <v>722</v>
      </c>
      <c r="E11903" s="4" t="s">
        <v>861</v>
      </c>
      <c r="F11903" s="4" t="s">
        <v>903</v>
      </c>
      <c r="G11903" s="4" t="s">
        <v>858</v>
      </c>
      <c r="H11903" s="52">
        <v>0.42</v>
      </c>
      <c r="I11903" s="4"/>
      <c r="J11903" s="4" t="s">
        <v>1494</v>
      </c>
      <c r="K11903" s="4"/>
      <c r="L11903" s="4">
        <v>3</v>
      </c>
      <c r="M11903" s="4" t="s">
        <v>1100</v>
      </c>
      <c r="N11903" s="4" t="s">
        <v>1674</v>
      </c>
    </row>
    <row r="11904" spans="1:14" hidden="1" x14ac:dyDescent="0.3">
      <c r="A11904" s="4" t="s">
        <v>602</v>
      </c>
      <c r="B11904" s="4">
        <v>164</v>
      </c>
      <c r="C11904" s="4">
        <v>164</v>
      </c>
      <c r="D11904" s="4">
        <v>722</v>
      </c>
      <c r="E11904" s="4" t="s">
        <v>861</v>
      </c>
      <c r="F11904" s="4" t="s">
        <v>911</v>
      </c>
      <c r="G11904" s="4" t="s">
        <v>858</v>
      </c>
      <c r="H11904" s="52">
        <v>0.36</v>
      </c>
      <c r="I11904" s="4"/>
      <c r="J11904" s="4" t="s">
        <v>1494</v>
      </c>
      <c r="K11904" s="4"/>
      <c r="L11904" s="4">
        <v>3</v>
      </c>
      <c r="M11904" s="4" t="s">
        <v>1100</v>
      </c>
      <c r="N11904" s="4" t="s">
        <v>1674</v>
      </c>
    </row>
    <row r="11905" spans="1:14" hidden="1" x14ac:dyDescent="0.3">
      <c r="A11905" s="4" t="s">
        <v>602</v>
      </c>
      <c r="B11905" s="4">
        <v>164</v>
      </c>
      <c r="C11905" s="4">
        <v>164</v>
      </c>
      <c r="D11905" s="4">
        <v>722</v>
      </c>
      <c r="E11905" s="4" t="s">
        <v>861</v>
      </c>
      <c r="F11905" s="4" t="s">
        <v>916</v>
      </c>
      <c r="G11905" s="4" t="s">
        <v>858</v>
      </c>
      <c r="H11905" s="52">
        <v>0.22</v>
      </c>
      <c r="I11905" s="4"/>
      <c r="J11905" s="4" t="s">
        <v>1494</v>
      </c>
      <c r="K11905" s="4"/>
      <c r="L11905" s="4">
        <v>3</v>
      </c>
      <c r="M11905" s="4" t="s">
        <v>1100</v>
      </c>
      <c r="N11905" s="4" t="s">
        <v>1674</v>
      </c>
    </row>
    <row r="11906" spans="1:14" hidden="1" x14ac:dyDescent="0.3">
      <c r="A11906" s="4" t="s">
        <v>602</v>
      </c>
      <c r="B11906" s="4">
        <v>164</v>
      </c>
      <c r="C11906" s="4">
        <v>164</v>
      </c>
      <c r="D11906" s="4">
        <v>722</v>
      </c>
      <c r="E11906" s="4" t="s">
        <v>861</v>
      </c>
      <c r="F11906" s="4" t="s">
        <v>922</v>
      </c>
      <c r="G11906" s="4" t="s">
        <v>850</v>
      </c>
      <c r="H11906" s="52">
        <v>6.8</v>
      </c>
      <c r="I11906" s="4">
        <v>1.32</v>
      </c>
      <c r="J11906" s="4" t="s">
        <v>1677</v>
      </c>
      <c r="K11906" s="4" t="s">
        <v>998</v>
      </c>
      <c r="L11906" s="4">
        <v>3</v>
      </c>
      <c r="M11906" s="4" t="s">
        <v>1675</v>
      </c>
      <c r="N11906" s="4" t="s">
        <v>1676</v>
      </c>
    </row>
    <row r="11907" spans="1:14" hidden="1" x14ac:dyDescent="0.3">
      <c r="A11907" s="4" t="s">
        <v>602</v>
      </c>
      <c r="B11907" s="4">
        <v>164</v>
      </c>
      <c r="C11907" s="4">
        <v>164</v>
      </c>
      <c r="D11907" s="4">
        <v>722</v>
      </c>
      <c r="E11907" s="4" t="s">
        <v>861</v>
      </c>
      <c r="F11907" s="4" t="s">
        <v>903</v>
      </c>
      <c r="G11907" s="4" t="s">
        <v>850</v>
      </c>
      <c r="H11907" s="52">
        <v>3.42</v>
      </c>
      <c r="I11907" s="4">
        <v>0.39</v>
      </c>
      <c r="J11907" s="4" t="s">
        <v>1677</v>
      </c>
      <c r="K11907" s="4" t="s">
        <v>998</v>
      </c>
      <c r="L11907" s="4">
        <v>3</v>
      </c>
      <c r="M11907" s="4" t="s">
        <v>1675</v>
      </c>
      <c r="N11907" s="4" t="s">
        <v>1676</v>
      </c>
    </row>
    <row r="11908" spans="1:14" hidden="1" x14ac:dyDescent="0.3">
      <c r="A11908" s="4" t="s">
        <v>602</v>
      </c>
      <c r="B11908" s="4">
        <v>164</v>
      </c>
      <c r="C11908" s="4">
        <v>164</v>
      </c>
      <c r="D11908" s="4">
        <v>722</v>
      </c>
      <c r="E11908" s="4" t="s">
        <v>861</v>
      </c>
      <c r="F11908" s="4" t="s">
        <v>922</v>
      </c>
      <c r="G11908" s="4" t="s">
        <v>850</v>
      </c>
      <c r="H11908" s="52">
        <v>6.79</v>
      </c>
      <c r="I11908" s="4"/>
      <c r="J11908" s="4" t="s">
        <v>1677</v>
      </c>
      <c r="K11908" s="4"/>
      <c r="L11908" s="4">
        <v>3</v>
      </c>
      <c r="M11908" s="4" t="s">
        <v>1100</v>
      </c>
      <c r="N11908" s="4" t="s">
        <v>1674</v>
      </c>
    </row>
    <row r="11909" spans="1:14" hidden="1" x14ac:dyDescent="0.3">
      <c r="A11909" s="4" t="s">
        <v>602</v>
      </c>
      <c r="B11909" s="4">
        <v>164</v>
      </c>
      <c r="C11909" s="4">
        <v>164</v>
      </c>
      <c r="D11909" s="4">
        <v>722</v>
      </c>
      <c r="E11909" s="4" t="s">
        <v>861</v>
      </c>
      <c r="F11909" s="4" t="s">
        <v>903</v>
      </c>
      <c r="G11909" s="4" t="s">
        <v>850</v>
      </c>
      <c r="H11909" s="52">
        <v>3.29</v>
      </c>
      <c r="I11909" s="4"/>
      <c r="J11909" s="4" t="s">
        <v>1677</v>
      </c>
      <c r="K11909" s="4"/>
      <c r="L11909" s="4">
        <v>3</v>
      </c>
      <c r="M11909" s="4" t="s">
        <v>1100</v>
      </c>
      <c r="N11909" s="4" t="s">
        <v>1674</v>
      </c>
    </row>
    <row r="11910" spans="1:14" hidden="1" x14ac:dyDescent="0.3">
      <c r="A11910" s="4" t="s">
        <v>602</v>
      </c>
      <c r="B11910" s="4">
        <v>164</v>
      </c>
      <c r="C11910" s="4">
        <v>164</v>
      </c>
      <c r="D11910" s="4">
        <v>722</v>
      </c>
      <c r="E11910" s="4" t="s">
        <v>861</v>
      </c>
      <c r="F11910" s="4" t="s">
        <v>911</v>
      </c>
      <c r="G11910" s="4" t="s">
        <v>850</v>
      </c>
      <c r="H11910" s="52">
        <v>5.0999999999999996</v>
      </c>
      <c r="I11910" s="4"/>
      <c r="J11910" s="4" t="s">
        <v>1677</v>
      </c>
      <c r="K11910" s="4"/>
      <c r="L11910" s="4">
        <v>3</v>
      </c>
      <c r="M11910" s="4" t="s">
        <v>1100</v>
      </c>
      <c r="N11910" s="4" t="s">
        <v>1674</v>
      </c>
    </row>
    <row r="11911" spans="1:14" hidden="1" x14ac:dyDescent="0.3">
      <c r="A11911" s="4" t="s">
        <v>602</v>
      </c>
      <c r="B11911" s="4">
        <v>164</v>
      </c>
      <c r="C11911" s="4">
        <v>164</v>
      </c>
      <c r="D11911" s="4">
        <v>722</v>
      </c>
      <c r="E11911" s="4" t="s">
        <v>861</v>
      </c>
      <c r="F11911" s="4" t="s">
        <v>916</v>
      </c>
      <c r="G11911" s="4" t="s">
        <v>850</v>
      </c>
      <c r="H11911" s="52">
        <v>3.35</v>
      </c>
      <c r="I11911" s="4"/>
      <c r="J11911" s="4" t="s">
        <v>1677</v>
      </c>
      <c r="K11911" s="4"/>
      <c r="L11911" s="4">
        <v>3</v>
      </c>
      <c r="M11911" s="4" t="s">
        <v>1100</v>
      </c>
      <c r="N11911" s="4" t="s">
        <v>1674</v>
      </c>
    </row>
    <row r="11912" spans="1:14" hidden="1" x14ac:dyDescent="0.3">
      <c r="A11912" s="4" t="s">
        <v>602</v>
      </c>
      <c r="B11912" s="4">
        <v>164</v>
      </c>
      <c r="C11912" s="4">
        <v>164</v>
      </c>
      <c r="D11912" s="4">
        <v>722</v>
      </c>
      <c r="E11912" s="4" t="s">
        <v>861</v>
      </c>
      <c r="F11912" s="4" t="s">
        <v>922</v>
      </c>
      <c r="G11912" s="4" t="s">
        <v>1678</v>
      </c>
      <c r="H11912" s="52">
        <v>17.97</v>
      </c>
      <c r="I11912" s="4">
        <v>1.02</v>
      </c>
      <c r="J11912" s="4" t="s">
        <v>1679</v>
      </c>
      <c r="K11912" s="4" t="s">
        <v>998</v>
      </c>
      <c r="L11912" s="4">
        <v>3</v>
      </c>
      <c r="M11912" s="4" t="s">
        <v>1675</v>
      </c>
      <c r="N11912" s="4" t="s">
        <v>1676</v>
      </c>
    </row>
    <row r="11913" spans="1:14" hidden="1" x14ac:dyDescent="0.3">
      <c r="A11913" s="4" t="s">
        <v>602</v>
      </c>
      <c r="B11913" s="4">
        <v>164</v>
      </c>
      <c r="C11913" s="4">
        <v>164</v>
      </c>
      <c r="D11913" s="4">
        <v>722</v>
      </c>
      <c r="E11913" s="4" t="s">
        <v>861</v>
      </c>
      <c r="F11913" s="4" t="s">
        <v>903</v>
      </c>
      <c r="G11913" s="4" t="s">
        <v>1678</v>
      </c>
      <c r="H11913" s="52">
        <v>14.95</v>
      </c>
      <c r="I11913" s="4">
        <v>1.02</v>
      </c>
      <c r="J11913" s="4" t="s">
        <v>1679</v>
      </c>
      <c r="K11913" s="4" t="s">
        <v>998</v>
      </c>
      <c r="L11913" s="4">
        <v>3</v>
      </c>
      <c r="M11913" s="4" t="s">
        <v>1675</v>
      </c>
      <c r="N11913" s="4" t="s">
        <v>1676</v>
      </c>
    </row>
    <row r="11914" spans="1:14" hidden="1" x14ac:dyDescent="0.3">
      <c r="A11914" s="4" t="s">
        <v>602</v>
      </c>
      <c r="B11914" s="4">
        <v>164</v>
      </c>
      <c r="C11914" s="4">
        <v>164</v>
      </c>
      <c r="D11914" s="4">
        <v>722</v>
      </c>
      <c r="E11914" s="4" t="s">
        <v>861</v>
      </c>
      <c r="F11914" s="60" t="s">
        <v>903</v>
      </c>
      <c r="G11914" s="4" t="s">
        <v>853</v>
      </c>
      <c r="H11914" s="52">
        <v>0.22</v>
      </c>
      <c r="I11914" s="4"/>
      <c r="J11914" s="4" t="s">
        <v>1495</v>
      </c>
      <c r="K11914" s="4"/>
      <c r="L11914" s="4">
        <v>3</v>
      </c>
      <c r="M11914" s="4" t="s">
        <v>1100</v>
      </c>
      <c r="N11914" s="4" t="s">
        <v>1674</v>
      </c>
    </row>
    <row r="11915" spans="1:14" hidden="1" x14ac:dyDescent="0.3">
      <c r="A11915" s="4" t="s">
        <v>602</v>
      </c>
      <c r="B11915" s="4">
        <v>164</v>
      </c>
      <c r="C11915" s="4">
        <v>164</v>
      </c>
      <c r="D11915" s="4">
        <v>722</v>
      </c>
      <c r="E11915" s="4" t="s">
        <v>861</v>
      </c>
      <c r="F11915" s="60" t="s">
        <v>911</v>
      </c>
      <c r="G11915" s="4" t="s">
        <v>853</v>
      </c>
      <c r="H11915" s="52">
        <v>7.0000000000000007E-2</v>
      </c>
      <c r="I11915" s="4"/>
      <c r="J11915" s="4" t="s">
        <v>1495</v>
      </c>
      <c r="K11915" s="4"/>
      <c r="L11915" s="4">
        <v>3</v>
      </c>
      <c r="M11915" s="4" t="s">
        <v>1100</v>
      </c>
      <c r="N11915" s="4" t="s">
        <v>1674</v>
      </c>
    </row>
    <row r="11916" spans="1:14" hidden="1" x14ac:dyDescent="0.3">
      <c r="A11916" s="4" t="s">
        <v>602</v>
      </c>
      <c r="B11916" s="4">
        <v>164</v>
      </c>
      <c r="C11916" s="4">
        <v>164</v>
      </c>
      <c r="D11916" s="4">
        <v>723</v>
      </c>
      <c r="E11916" s="4" t="s">
        <v>861</v>
      </c>
      <c r="F11916" s="4" t="s">
        <v>922</v>
      </c>
      <c r="G11916" s="4" t="s">
        <v>853</v>
      </c>
      <c r="H11916" s="52">
        <v>5.24</v>
      </c>
      <c r="I11916" s="4"/>
      <c r="J11916" s="4" t="s">
        <v>1495</v>
      </c>
      <c r="K11916" s="4"/>
      <c r="L11916" s="4">
        <v>3</v>
      </c>
      <c r="M11916" s="4" t="s">
        <v>1100</v>
      </c>
      <c r="N11916" s="4" t="s">
        <v>1674</v>
      </c>
    </row>
    <row r="11917" spans="1:14" hidden="1" x14ac:dyDescent="0.3">
      <c r="A11917" s="4" t="s">
        <v>602</v>
      </c>
      <c r="B11917" s="4">
        <v>164</v>
      </c>
      <c r="C11917" s="4">
        <v>164</v>
      </c>
      <c r="D11917" s="4">
        <v>723</v>
      </c>
      <c r="E11917" s="4" t="s">
        <v>861</v>
      </c>
      <c r="F11917" s="12" t="s">
        <v>922</v>
      </c>
      <c r="G11917" s="4" t="s">
        <v>1759</v>
      </c>
      <c r="H11917" s="52">
        <v>12.53</v>
      </c>
      <c r="I11917" s="4"/>
      <c r="J11917" s="4" t="s">
        <v>1494</v>
      </c>
      <c r="K11917" s="4"/>
      <c r="L11917" s="4">
        <v>3</v>
      </c>
      <c r="M11917" s="4" t="s">
        <v>1100</v>
      </c>
      <c r="N11917" s="4" t="s">
        <v>1674</v>
      </c>
    </row>
    <row r="11918" spans="1:14" hidden="1" x14ac:dyDescent="0.3">
      <c r="A11918" s="4" t="s">
        <v>602</v>
      </c>
      <c r="B11918" s="4">
        <v>164</v>
      </c>
      <c r="C11918" s="4">
        <v>164</v>
      </c>
      <c r="D11918" s="4">
        <v>723</v>
      </c>
      <c r="E11918" s="4" t="s">
        <v>861</v>
      </c>
      <c r="F11918" s="12" t="s">
        <v>903</v>
      </c>
      <c r="G11918" s="4" t="s">
        <v>1759</v>
      </c>
      <c r="H11918" s="52">
        <v>11.75</v>
      </c>
      <c r="I11918" s="4"/>
      <c r="J11918" s="4" t="s">
        <v>1494</v>
      </c>
      <c r="K11918" s="4"/>
      <c r="L11918" s="4">
        <v>3</v>
      </c>
      <c r="M11918" s="4" t="s">
        <v>1100</v>
      </c>
      <c r="N11918" s="4" t="s">
        <v>1674</v>
      </c>
    </row>
    <row r="11919" spans="1:14" hidden="1" x14ac:dyDescent="0.3">
      <c r="A11919" s="4" t="s">
        <v>602</v>
      </c>
      <c r="B11919" s="4">
        <v>164</v>
      </c>
      <c r="C11919" s="4">
        <v>164</v>
      </c>
      <c r="D11919" s="4">
        <v>723</v>
      </c>
      <c r="E11919" s="4" t="s">
        <v>861</v>
      </c>
      <c r="F11919" s="12" t="s">
        <v>911</v>
      </c>
      <c r="G11919" s="4" t="s">
        <v>1759</v>
      </c>
      <c r="H11919" s="52">
        <v>11.95</v>
      </c>
      <c r="I11919" s="4"/>
      <c r="J11919" s="4" t="s">
        <v>1494</v>
      </c>
      <c r="K11919" s="4"/>
      <c r="L11919" s="4">
        <v>3</v>
      </c>
      <c r="M11919" s="4" t="s">
        <v>1100</v>
      </c>
      <c r="N11919" s="4" t="s">
        <v>1674</v>
      </c>
    </row>
    <row r="11920" spans="1:14" hidden="1" x14ac:dyDescent="0.3">
      <c r="A11920" s="4" t="s">
        <v>602</v>
      </c>
      <c r="B11920" s="4">
        <v>164</v>
      </c>
      <c r="C11920" s="4">
        <v>164</v>
      </c>
      <c r="D11920" s="4">
        <v>723</v>
      </c>
      <c r="E11920" s="4" t="s">
        <v>861</v>
      </c>
      <c r="F11920" s="12" t="s">
        <v>916</v>
      </c>
      <c r="G11920" s="4" t="s">
        <v>1759</v>
      </c>
      <c r="H11920" s="52">
        <v>10.33</v>
      </c>
      <c r="I11920" s="4"/>
      <c r="J11920" s="4" t="s">
        <v>1494</v>
      </c>
      <c r="K11920" s="4"/>
      <c r="L11920" s="4">
        <v>3</v>
      </c>
      <c r="M11920" s="4" t="s">
        <v>1100</v>
      </c>
      <c r="N11920" s="4" t="s">
        <v>1674</v>
      </c>
    </row>
    <row r="11921" spans="1:14" hidden="1" x14ac:dyDescent="0.3">
      <c r="A11921" s="4" t="s">
        <v>602</v>
      </c>
      <c r="B11921" s="4">
        <v>164</v>
      </c>
      <c r="C11921" s="4">
        <v>164</v>
      </c>
      <c r="D11921" s="4">
        <v>723</v>
      </c>
      <c r="E11921" s="4" t="s">
        <v>861</v>
      </c>
      <c r="F11921" s="4" t="s">
        <v>922</v>
      </c>
      <c r="G11921" s="4" t="s">
        <v>1352</v>
      </c>
      <c r="H11921" s="52">
        <v>0.72</v>
      </c>
      <c r="I11921" s="4"/>
      <c r="J11921" s="4"/>
      <c r="K11921" s="4"/>
      <c r="L11921" s="4">
        <v>3</v>
      </c>
      <c r="M11921" s="4" t="s">
        <v>1100</v>
      </c>
      <c r="N11921" s="4" t="s">
        <v>1674</v>
      </c>
    </row>
    <row r="11922" spans="1:14" hidden="1" x14ac:dyDescent="0.3">
      <c r="A11922" s="4" t="s">
        <v>602</v>
      </c>
      <c r="B11922" s="4">
        <v>164</v>
      </c>
      <c r="C11922" s="4">
        <v>164</v>
      </c>
      <c r="D11922" s="4">
        <v>723</v>
      </c>
      <c r="E11922" s="4" t="s">
        <v>861</v>
      </c>
      <c r="F11922" s="60" t="s">
        <v>903</v>
      </c>
      <c r="G11922" s="4" t="s">
        <v>1352</v>
      </c>
      <c r="H11922" s="52">
        <v>0.67</v>
      </c>
      <c r="I11922" s="4"/>
      <c r="J11922" s="4"/>
      <c r="K11922" s="4"/>
      <c r="L11922" s="4">
        <v>3</v>
      </c>
      <c r="M11922" s="4" t="s">
        <v>1100</v>
      </c>
      <c r="N11922" s="4" t="s">
        <v>1674</v>
      </c>
    </row>
    <row r="11923" spans="1:14" hidden="1" x14ac:dyDescent="0.3">
      <c r="A11923" s="4" t="s">
        <v>602</v>
      </c>
      <c r="B11923" s="4">
        <v>164</v>
      </c>
      <c r="C11923" s="4">
        <v>164</v>
      </c>
      <c r="D11923" s="4">
        <v>723</v>
      </c>
      <c r="E11923" s="4" t="s">
        <v>861</v>
      </c>
      <c r="F11923" s="60" t="s">
        <v>911</v>
      </c>
      <c r="G11923" s="4" t="s">
        <v>1352</v>
      </c>
      <c r="H11923" s="52">
        <v>0.65</v>
      </c>
      <c r="I11923" s="4"/>
      <c r="J11923" s="4"/>
      <c r="K11923" s="4"/>
      <c r="L11923" s="4">
        <v>3</v>
      </c>
      <c r="M11923" s="4" t="s">
        <v>1100</v>
      </c>
      <c r="N11923" s="4" t="s">
        <v>1674</v>
      </c>
    </row>
    <row r="11924" spans="1:14" hidden="1" x14ac:dyDescent="0.3">
      <c r="A11924" s="4" t="s">
        <v>602</v>
      </c>
      <c r="B11924" s="4">
        <v>164</v>
      </c>
      <c r="C11924" s="4">
        <v>164</v>
      </c>
      <c r="D11924" s="4">
        <v>723</v>
      </c>
      <c r="E11924" s="4" t="s">
        <v>861</v>
      </c>
      <c r="F11924" s="4" t="s">
        <v>916</v>
      </c>
      <c r="G11924" s="4" t="s">
        <v>1352</v>
      </c>
      <c r="H11924" s="52">
        <v>0.57999999999999996</v>
      </c>
      <c r="I11924" s="4"/>
      <c r="J11924" s="4"/>
      <c r="K11924" s="4"/>
      <c r="L11924" s="4">
        <v>3</v>
      </c>
      <c r="M11924" s="4" t="s">
        <v>1100</v>
      </c>
      <c r="N11924" s="4" t="s">
        <v>1674</v>
      </c>
    </row>
    <row r="11925" spans="1:14" hidden="1" x14ac:dyDescent="0.3">
      <c r="A11925" s="4" t="s">
        <v>602</v>
      </c>
      <c r="B11925" s="4">
        <v>164</v>
      </c>
      <c r="C11925" s="4">
        <v>164</v>
      </c>
      <c r="D11925" s="4">
        <v>723</v>
      </c>
      <c r="E11925" s="4" t="s">
        <v>861</v>
      </c>
      <c r="F11925" s="4" t="s">
        <v>922</v>
      </c>
      <c r="G11925" s="4" t="s">
        <v>1131</v>
      </c>
      <c r="H11925" s="52">
        <v>11.38</v>
      </c>
      <c r="I11925" s="4"/>
      <c r="J11925" s="4" t="s">
        <v>1495</v>
      </c>
      <c r="K11925" s="4"/>
      <c r="L11925" s="4">
        <v>3</v>
      </c>
      <c r="M11925" s="4" t="s">
        <v>1789</v>
      </c>
      <c r="N11925" s="4"/>
    </row>
    <row r="11926" spans="1:14" hidden="1" x14ac:dyDescent="0.3">
      <c r="A11926" s="4" t="s">
        <v>602</v>
      </c>
      <c r="B11926" s="4">
        <v>164</v>
      </c>
      <c r="C11926" s="4">
        <v>164</v>
      </c>
      <c r="D11926" s="4">
        <v>723</v>
      </c>
      <c r="E11926" s="4" t="s">
        <v>861</v>
      </c>
      <c r="F11926" s="4" t="s">
        <v>903</v>
      </c>
      <c r="G11926" s="4" t="s">
        <v>1131</v>
      </c>
      <c r="H11926" s="52">
        <v>20.23</v>
      </c>
      <c r="I11926" s="4"/>
      <c r="J11926" s="4" t="s">
        <v>1495</v>
      </c>
      <c r="K11926" s="4"/>
      <c r="L11926" s="4">
        <v>3</v>
      </c>
      <c r="M11926" s="4" t="s">
        <v>1789</v>
      </c>
      <c r="N11926" s="4"/>
    </row>
    <row r="11927" spans="1:14" hidden="1" x14ac:dyDescent="0.3">
      <c r="A11927" s="4" t="s">
        <v>602</v>
      </c>
      <c r="B11927" s="4">
        <v>164</v>
      </c>
      <c r="C11927" s="4">
        <v>164</v>
      </c>
      <c r="D11927" s="4">
        <v>723</v>
      </c>
      <c r="E11927" s="4" t="s">
        <v>861</v>
      </c>
      <c r="F11927" s="4" t="s">
        <v>911</v>
      </c>
      <c r="G11927" s="4" t="s">
        <v>1131</v>
      </c>
      <c r="H11927" s="52">
        <v>20.04</v>
      </c>
      <c r="I11927" s="4"/>
      <c r="J11927" s="4" t="s">
        <v>1495</v>
      </c>
      <c r="K11927" s="4"/>
      <c r="L11927" s="4">
        <v>3</v>
      </c>
      <c r="M11927" s="4" t="s">
        <v>1789</v>
      </c>
      <c r="N11927" s="4"/>
    </row>
    <row r="11928" spans="1:14" hidden="1" x14ac:dyDescent="0.3">
      <c r="A11928" s="4" t="s">
        <v>602</v>
      </c>
      <c r="B11928" s="4">
        <v>164</v>
      </c>
      <c r="C11928" s="4">
        <v>164</v>
      </c>
      <c r="D11928" s="4">
        <v>723</v>
      </c>
      <c r="E11928" s="4" t="s">
        <v>861</v>
      </c>
      <c r="F11928" s="4" t="s">
        <v>916</v>
      </c>
      <c r="G11928" s="4" t="s">
        <v>1131</v>
      </c>
      <c r="H11928" s="52">
        <v>19.09</v>
      </c>
      <c r="I11928" s="4"/>
      <c r="J11928" s="4" t="s">
        <v>1495</v>
      </c>
      <c r="K11928" s="4"/>
      <c r="L11928" s="4">
        <v>3</v>
      </c>
      <c r="M11928" s="4" t="s">
        <v>1789</v>
      </c>
      <c r="N11928" s="4"/>
    </row>
    <row r="11929" spans="1:14" hidden="1" x14ac:dyDescent="0.3">
      <c r="A11929" s="4" t="s">
        <v>602</v>
      </c>
      <c r="B11929" s="4">
        <v>164</v>
      </c>
      <c r="C11929" s="4">
        <v>164</v>
      </c>
      <c r="D11929" s="4">
        <v>723</v>
      </c>
      <c r="E11929" s="4" t="s">
        <v>861</v>
      </c>
      <c r="F11929" s="4" t="s">
        <v>922</v>
      </c>
      <c r="G11929" s="4" t="s">
        <v>1557</v>
      </c>
      <c r="H11929" s="52">
        <v>28.46</v>
      </c>
      <c r="I11929" s="4"/>
      <c r="J11929" s="4" t="s">
        <v>1495</v>
      </c>
      <c r="K11929" s="4"/>
      <c r="L11929" s="4">
        <v>3</v>
      </c>
      <c r="M11929" s="4" t="s">
        <v>1100</v>
      </c>
      <c r="N11929" s="4" t="s">
        <v>1674</v>
      </c>
    </row>
    <row r="11930" spans="1:14" hidden="1" x14ac:dyDescent="0.3">
      <c r="A11930" s="4" t="s">
        <v>602</v>
      </c>
      <c r="B11930" s="4">
        <v>164</v>
      </c>
      <c r="C11930" s="4">
        <v>164</v>
      </c>
      <c r="D11930" s="4">
        <v>723</v>
      </c>
      <c r="E11930" s="4" t="s">
        <v>861</v>
      </c>
      <c r="F11930" s="60" t="s">
        <v>903</v>
      </c>
      <c r="G11930" s="4" t="s">
        <v>1557</v>
      </c>
      <c r="H11930" s="52">
        <v>15.98</v>
      </c>
      <c r="I11930" s="4"/>
      <c r="J11930" s="4" t="s">
        <v>1495</v>
      </c>
      <c r="K11930" s="4"/>
      <c r="L11930" s="4">
        <v>3</v>
      </c>
      <c r="M11930" s="4" t="s">
        <v>1100</v>
      </c>
      <c r="N11930" s="4" t="s">
        <v>1674</v>
      </c>
    </row>
    <row r="11931" spans="1:14" hidden="1" x14ac:dyDescent="0.3">
      <c r="A11931" s="4" t="s">
        <v>602</v>
      </c>
      <c r="B11931" s="4">
        <v>164</v>
      </c>
      <c r="C11931" s="4">
        <v>164</v>
      </c>
      <c r="D11931" s="4">
        <v>723</v>
      </c>
      <c r="E11931" s="4" t="s">
        <v>861</v>
      </c>
      <c r="F11931" s="60" t="s">
        <v>911</v>
      </c>
      <c r="G11931" s="4" t="s">
        <v>1557</v>
      </c>
      <c r="H11931" s="52">
        <v>10.97</v>
      </c>
      <c r="I11931" s="4"/>
      <c r="J11931" s="4" t="s">
        <v>1495</v>
      </c>
      <c r="K11931" s="4"/>
      <c r="L11931" s="4">
        <v>3</v>
      </c>
      <c r="M11931" s="4" t="s">
        <v>1100</v>
      </c>
      <c r="N11931" s="4" t="s">
        <v>1674</v>
      </c>
    </row>
    <row r="11932" spans="1:14" hidden="1" x14ac:dyDescent="0.3">
      <c r="A11932" s="4" t="s">
        <v>602</v>
      </c>
      <c r="B11932" s="4">
        <v>164</v>
      </c>
      <c r="C11932" s="4">
        <v>164</v>
      </c>
      <c r="D11932" s="4">
        <v>723</v>
      </c>
      <c r="E11932" s="4" t="s">
        <v>861</v>
      </c>
      <c r="F11932" s="4" t="s">
        <v>916</v>
      </c>
      <c r="G11932" s="4" t="s">
        <v>1557</v>
      </c>
      <c r="H11932" s="52">
        <v>9.65</v>
      </c>
      <c r="I11932" s="4"/>
      <c r="J11932" s="4" t="s">
        <v>1495</v>
      </c>
      <c r="K11932" s="4"/>
      <c r="L11932" s="4">
        <v>3</v>
      </c>
      <c r="M11932" s="4" t="s">
        <v>1100</v>
      </c>
      <c r="N11932" s="4" t="s">
        <v>1674</v>
      </c>
    </row>
    <row r="11933" spans="1:14" hidden="1" x14ac:dyDescent="0.3">
      <c r="A11933" s="4" t="s">
        <v>602</v>
      </c>
      <c r="B11933" s="4">
        <v>164</v>
      </c>
      <c r="C11933" s="4">
        <v>164</v>
      </c>
      <c r="D11933" s="4">
        <v>723</v>
      </c>
      <c r="E11933" s="4" t="s">
        <v>861</v>
      </c>
      <c r="F11933" s="4" t="s">
        <v>922</v>
      </c>
      <c r="G11933" s="4" t="s">
        <v>967</v>
      </c>
      <c r="H11933" s="52">
        <v>1.48</v>
      </c>
      <c r="I11933" s="4"/>
      <c r="J11933" s="4" t="s">
        <v>1494</v>
      </c>
      <c r="K11933" s="4"/>
      <c r="L11933" s="4">
        <v>3</v>
      </c>
      <c r="M11933" s="4" t="s">
        <v>1100</v>
      </c>
      <c r="N11933" s="4" t="s">
        <v>1674</v>
      </c>
    </row>
    <row r="11934" spans="1:14" hidden="1" x14ac:dyDescent="0.3">
      <c r="A11934" s="4" t="s">
        <v>602</v>
      </c>
      <c r="B11934" s="4">
        <v>164</v>
      </c>
      <c r="C11934" s="4">
        <v>164</v>
      </c>
      <c r="D11934" s="4">
        <v>723</v>
      </c>
      <c r="E11934" s="4" t="s">
        <v>861</v>
      </c>
      <c r="F11934" s="4" t="s">
        <v>903</v>
      </c>
      <c r="G11934" s="4" t="s">
        <v>967</v>
      </c>
      <c r="H11934" s="52">
        <v>1.35</v>
      </c>
      <c r="I11934" s="4"/>
      <c r="J11934" s="4" t="s">
        <v>1494</v>
      </c>
      <c r="K11934" s="4"/>
      <c r="L11934" s="4">
        <v>3</v>
      </c>
      <c r="M11934" s="4" t="s">
        <v>1100</v>
      </c>
      <c r="N11934" s="4" t="s">
        <v>1674</v>
      </c>
    </row>
    <row r="11935" spans="1:14" hidden="1" x14ac:dyDescent="0.3">
      <c r="A11935" s="4" t="s">
        <v>602</v>
      </c>
      <c r="B11935" s="4">
        <v>164</v>
      </c>
      <c r="C11935" s="4">
        <v>164</v>
      </c>
      <c r="D11935" s="4">
        <v>723</v>
      </c>
      <c r="E11935" s="4" t="s">
        <v>861</v>
      </c>
      <c r="F11935" s="4" t="s">
        <v>911</v>
      </c>
      <c r="G11935" s="4" t="s">
        <v>967</v>
      </c>
      <c r="H11935" s="52">
        <v>1.34</v>
      </c>
      <c r="I11935" s="4"/>
      <c r="J11935" s="4" t="s">
        <v>1494</v>
      </c>
      <c r="K11935" s="4"/>
      <c r="L11935" s="4">
        <v>3</v>
      </c>
      <c r="M11935" s="4" t="s">
        <v>1100</v>
      </c>
      <c r="N11935" s="4" t="s">
        <v>1674</v>
      </c>
    </row>
    <row r="11936" spans="1:14" hidden="1" x14ac:dyDescent="0.3">
      <c r="A11936" s="4" t="s">
        <v>602</v>
      </c>
      <c r="B11936" s="4">
        <v>164</v>
      </c>
      <c r="C11936" s="4">
        <v>164</v>
      </c>
      <c r="D11936" s="4">
        <v>723</v>
      </c>
      <c r="E11936" s="4" t="s">
        <v>861</v>
      </c>
      <c r="F11936" s="4" t="s">
        <v>916</v>
      </c>
      <c r="G11936" s="4" t="s">
        <v>967</v>
      </c>
      <c r="H11936" s="52">
        <v>1.0900000000000001</v>
      </c>
      <c r="I11936" s="4"/>
      <c r="J11936" s="4" t="s">
        <v>1494</v>
      </c>
      <c r="K11936" s="4"/>
      <c r="L11936" s="4">
        <v>3</v>
      </c>
      <c r="M11936" s="4" t="s">
        <v>1100</v>
      </c>
      <c r="N11936" s="4" t="s">
        <v>1674</v>
      </c>
    </row>
    <row r="11937" spans="1:14" hidden="1" x14ac:dyDescent="0.3">
      <c r="A11937" s="4" t="s">
        <v>602</v>
      </c>
      <c r="B11937" s="4">
        <v>164</v>
      </c>
      <c r="C11937" s="4">
        <v>164</v>
      </c>
      <c r="D11937" s="4">
        <v>723</v>
      </c>
      <c r="E11937" s="4" t="s">
        <v>861</v>
      </c>
      <c r="F11937" s="12" t="s">
        <v>922</v>
      </c>
      <c r="G11937" s="4" t="s">
        <v>1760</v>
      </c>
      <c r="H11937" s="52">
        <v>8.43</v>
      </c>
      <c r="I11937" s="4"/>
      <c r="J11937" s="4"/>
      <c r="K11937" s="4"/>
      <c r="L11937" s="4">
        <v>3</v>
      </c>
      <c r="M11937" s="4" t="s">
        <v>1100</v>
      </c>
      <c r="N11937" s="4" t="s">
        <v>1674</v>
      </c>
    </row>
    <row r="11938" spans="1:14" hidden="1" x14ac:dyDescent="0.3">
      <c r="A11938" s="4" t="s">
        <v>602</v>
      </c>
      <c r="B11938" s="4">
        <v>164</v>
      </c>
      <c r="C11938" s="4">
        <v>164</v>
      </c>
      <c r="D11938" s="4">
        <v>723</v>
      </c>
      <c r="E11938" s="4" t="s">
        <v>861</v>
      </c>
      <c r="F11938" s="12" t="s">
        <v>903</v>
      </c>
      <c r="G11938" s="4" t="s">
        <v>1760</v>
      </c>
      <c r="H11938" s="52">
        <v>8.69</v>
      </c>
      <c r="I11938" s="4"/>
      <c r="J11938" s="4"/>
      <c r="K11938" s="4"/>
      <c r="L11938" s="4">
        <v>3</v>
      </c>
      <c r="M11938" s="4" t="s">
        <v>1100</v>
      </c>
      <c r="N11938" s="4" t="s">
        <v>1674</v>
      </c>
    </row>
    <row r="11939" spans="1:14" hidden="1" x14ac:dyDescent="0.3">
      <c r="A11939" s="4" t="s">
        <v>602</v>
      </c>
      <c r="B11939" s="4">
        <v>164</v>
      </c>
      <c r="C11939" s="4">
        <v>164</v>
      </c>
      <c r="D11939" s="4">
        <v>723</v>
      </c>
      <c r="E11939" s="4" t="s">
        <v>861</v>
      </c>
      <c r="F11939" s="12" t="s">
        <v>911</v>
      </c>
      <c r="G11939" s="4" t="s">
        <v>1760</v>
      </c>
      <c r="H11939" s="52">
        <v>8.8800000000000008</v>
      </c>
      <c r="I11939" s="4"/>
      <c r="J11939" s="4"/>
      <c r="K11939" s="4"/>
      <c r="L11939" s="4">
        <v>3</v>
      </c>
      <c r="M11939" s="4" t="s">
        <v>1100</v>
      </c>
      <c r="N11939" s="4" t="s">
        <v>1674</v>
      </c>
    </row>
    <row r="11940" spans="1:14" hidden="1" x14ac:dyDescent="0.3">
      <c r="A11940" s="4" t="s">
        <v>602</v>
      </c>
      <c r="B11940" s="4">
        <v>164</v>
      </c>
      <c r="C11940" s="4">
        <v>164</v>
      </c>
      <c r="D11940" s="4">
        <v>723</v>
      </c>
      <c r="E11940" s="4" t="s">
        <v>861</v>
      </c>
      <c r="F11940" s="12" t="s">
        <v>916</v>
      </c>
      <c r="G11940" s="4" t="s">
        <v>1760</v>
      </c>
      <c r="H11940" s="52">
        <v>9.5299999999999994</v>
      </c>
      <c r="I11940" s="4"/>
      <c r="J11940" s="4"/>
      <c r="K11940" s="4"/>
      <c r="L11940" s="4">
        <v>3</v>
      </c>
      <c r="M11940" s="4" t="s">
        <v>1100</v>
      </c>
      <c r="N11940" s="4" t="s">
        <v>1674</v>
      </c>
    </row>
    <row r="11941" spans="1:14" hidden="1" x14ac:dyDescent="0.3">
      <c r="A11941" s="4" t="s">
        <v>602</v>
      </c>
      <c r="B11941" s="4">
        <v>164</v>
      </c>
      <c r="C11941" s="4">
        <v>164</v>
      </c>
      <c r="D11941" s="4">
        <v>723</v>
      </c>
      <c r="E11941" s="4" t="s">
        <v>861</v>
      </c>
      <c r="F11941" s="4" t="s">
        <v>922</v>
      </c>
      <c r="G11941" s="4" t="s">
        <v>858</v>
      </c>
      <c r="H11941" s="52">
        <v>0.81</v>
      </c>
      <c r="I11941" s="4">
        <v>0.01</v>
      </c>
      <c r="J11941" s="4" t="s">
        <v>1494</v>
      </c>
      <c r="K11941" s="4" t="s">
        <v>998</v>
      </c>
      <c r="L11941" s="4">
        <v>3</v>
      </c>
      <c r="M11941" s="4" t="s">
        <v>1675</v>
      </c>
      <c r="N11941" s="4" t="s">
        <v>1676</v>
      </c>
    </row>
    <row r="11942" spans="1:14" hidden="1" x14ac:dyDescent="0.3">
      <c r="A11942" s="4" t="s">
        <v>602</v>
      </c>
      <c r="B11942" s="4">
        <v>164</v>
      </c>
      <c r="C11942" s="4">
        <v>164</v>
      </c>
      <c r="D11942" s="4">
        <v>723</v>
      </c>
      <c r="E11942" s="4" t="s">
        <v>861</v>
      </c>
      <c r="F11942" s="4" t="s">
        <v>903</v>
      </c>
      <c r="G11942" s="4" t="s">
        <v>858</v>
      </c>
      <c r="H11942" s="52">
        <v>0.62</v>
      </c>
      <c r="I11942" s="4">
        <v>0.02</v>
      </c>
      <c r="J11942" s="4" t="s">
        <v>1494</v>
      </c>
      <c r="K11942" s="4" t="s">
        <v>998</v>
      </c>
      <c r="L11942" s="4">
        <v>3</v>
      </c>
      <c r="M11942" s="4" t="s">
        <v>1675</v>
      </c>
      <c r="N11942" s="4" t="s">
        <v>1676</v>
      </c>
    </row>
    <row r="11943" spans="1:14" hidden="1" x14ac:dyDescent="0.3">
      <c r="A11943" s="4" t="s">
        <v>602</v>
      </c>
      <c r="B11943" s="4">
        <v>164</v>
      </c>
      <c r="C11943" s="4">
        <v>164</v>
      </c>
      <c r="D11943" s="4">
        <v>723</v>
      </c>
      <c r="E11943" s="4" t="s">
        <v>861</v>
      </c>
      <c r="F11943" s="4" t="s">
        <v>922</v>
      </c>
      <c r="G11943" s="4" t="s">
        <v>858</v>
      </c>
      <c r="H11943" s="52">
        <v>0.81</v>
      </c>
      <c r="I11943" s="4"/>
      <c r="J11943" s="4" t="s">
        <v>1494</v>
      </c>
      <c r="K11943" s="4"/>
      <c r="L11943" s="4">
        <v>3</v>
      </c>
      <c r="M11943" s="4" t="s">
        <v>1100</v>
      </c>
      <c r="N11943" s="4" t="s">
        <v>1674</v>
      </c>
    </row>
    <row r="11944" spans="1:14" hidden="1" x14ac:dyDescent="0.3">
      <c r="A11944" s="4" t="s">
        <v>602</v>
      </c>
      <c r="B11944" s="4">
        <v>164</v>
      </c>
      <c r="C11944" s="4">
        <v>164</v>
      </c>
      <c r="D11944" s="4">
        <v>723</v>
      </c>
      <c r="E11944" s="4" t="s">
        <v>861</v>
      </c>
      <c r="F11944" s="4" t="s">
        <v>903</v>
      </c>
      <c r="G11944" s="4" t="s">
        <v>858</v>
      </c>
      <c r="H11944" s="52">
        <v>0.63</v>
      </c>
      <c r="I11944" s="4"/>
      <c r="J11944" s="4" t="s">
        <v>1494</v>
      </c>
      <c r="K11944" s="4"/>
      <c r="L11944" s="4">
        <v>3</v>
      </c>
      <c r="M11944" s="4" t="s">
        <v>1100</v>
      </c>
      <c r="N11944" s="4" t="s">
        <v>1674</v>
      </c>
    </row>
    <row r="11945" spans="1:14" hidden="1" x14ac:dyDescent="0.3">
      <c r="A11945" s="4" t="s">
        <v>602</v>
      </c>
      <c r="B11945" s="4">
        <v>164</v>
      </c>
      <c r="C11945" s="4">
        <v>164</v>
      </c>
      <c r="D11945" s="4">
        <v>723</v>
      </c>
      <c r="E11945" s="4" t="s">
        <v>861</v>
      </c>
      <c r="F11945" s="4" t="s">
        <v>911</v>
      </c>
      <c r="G11945" s="4" t="s">
        <v>858</v>
      </c>
      <c r="H11945" s="52">
        <v>0.55000000000000004</v>
      </c>
      <c r="I11945" s="4"/>
      <c r="J11945" s="4" t="s">
        <v>1494</v>
      </c>
      <c r="K11945" s="4"/>
      <c r="L11945" s="4">
        <v>3</v>
      </c>
      <c r="M11945" s="4" t="s">
        <v>1100</v>
      </c>
      <c r="N11945" s="4" t="s">
        <v>1674</v>
      </c>
    </row>
    <row r="11946" spans="1:14" hidden="1" x14ac:dyDescent="0.3">
      <c r="A11946" s="4" t="s">
        <v>602</v>
      </c>
      <c r="B11946" s="4">
        <v>164</v>
      </c>
      <c r="C11946" s="4">
        <v>164</v>
      </c>
      <c r="D11946" s="4">
        <v>723</v>
      </c>
      <c r="E11946" s="4" t="s">
        <v>861</v>
      </c>
      <c r="F11946" s="4" t="s">
        <v>916</v>
      </c>
      <c r="G11946" s="4" t="s">
        <v>858</v>
      </c>
      <c r="H11946" s="52">
        <v>0.42</v>
      </c>
      <c r="I11946" s="4"/>
      <c r="J11946" s="4" t="s">
        <v>1494</v>
      </c>
      <c r="K11946" s="4"/>
      <c r="L11946" s="4">
        <v>3</v>
      </c>
      <c r="M11946" s="4" t="s">
        <v>1100</v>
      </c>
      <c r="N11946" s="4" t="s">
        <v>1674</v>
      </c>
    </row>
    <row r="11947" spans="1:14" hidden="1" x14ac:dyDescent="0.3">
      <c r="A11947" s="4" t="s">
        <v>602</v>
      </c>
      <c r="B11947" s="4">
        <v>164</v>
      </c>
      <c r="C11947" s="4">
        <v>164</v>
      </c>
      <c r="D11947" s="4">
        <v>723</v>
      </c>
      <c r="E11947" s="4" t="s">
        <v>861</v>
      </c>
      <c r="F11947" s="4" t="s">
        <v>922</v>
      </c>
      <c r="G11947" s="4" t="s">
        <v>850</v>
      </c>
      <c r="H11947" s="52">
        <v>8.43</v>
      </c>
      <c r="I11947" s="4">
        <v>0.93</v>
      </c>
      <c r="J11947" s="4" t="s">
        <v>1677</v>
      </c>
      <c r="K11947" s="4" t="s">
        <v>998</v>
      </c>
      <c r="L11947" s="4">
        <v>3</v>
      </c>
      <c r="M11947" s="4" t="s">
        <v>1675</v>
      </c>
      <c r="N11947" s="4" t="s">
        <v>1676</v>
      </c>
    </row>
    <row r="11948" spans="1:14" hidden="1" x14ac:dyDescent="0.3">
      <c r="A11948" s="4" t="s">
        <v>602</v>
      </c>
      <c r="B11948" s="4">
        <v>164</v>
      </c>
      <c r="C11948" s="4">
        <v>164</v>
      </c>
      <c r="D11948" s="4">
        <v>723</v>
      </c>
      <c r="E11948" s="4" t="s">
        <v>861</v>
      </c>
      <c r="F11948" s="4" t="s">
        <v>903</v>
      </c>
      <c r="G11948" s="4" t="s">
        <v>850</v>
      </c>
      <c r="H11948" s="52">
        <v>7.9</v>
      </c>
      <c r="I11948" s="4">
        <v>0.61</v>
      </c>
      <c r="J11948" s="4" t="s">
        <v>1677</v>
      </c>
      <c r="K11948" s="4" t="s">
        <v>998</v>
      </c>
      <c r="L11948" s="4">
        <v>3</v>
      </c>
      <c r="M11948" s="4" t="s">
        <v>1675</v>
      </c>
      <c r="N11948" s="4" t="s">
        <v>1676</v>
      </c>
    </row>
    <row r="11949" spans="1:14" hidden="1" x14ac:dyDescent="0.3">
      <c r="A11949" s="4" t="s">
        <v>602</v>
      </c>
      <c r="B11949" s="4">
        <v>164</v>
      </c>
      <c r="C11949" s="4">
        <v>164</v>
      </c>
      <c r="D11949" s="4">
        <v>723</v>
      </c>
      <c r="E11949" s="4" t="s">
        <v>861</v>
      </c>
      <c r="F11949" s="4" t="s">
        <v>922</v>
      </c>
      <c r="G11949" s="4" t="s">
        <v>850</v>
      </c>
      <c r="H11949" s="52">
        <v>8.4</v>
      </c>
      <c r="I11949" s="4"/>
      <c r="J11949" s="4" t="s">
        <v>1677</v>
      </c>
      <c r="K11949" s="4"/>
      <c r="L11949" s="4">
        <v>3</v>
      </c>
      <c r="M11949" s="4" t="s">
        <v>1100</v>
      </c>
      <c r="N11949" s="4" t="s">
        <v>1674</v>
      </c>
    </row>
    <row r="11950" spans="1:14" hidden="1" x14ac:dyDescent="0.3">
      <c r="A11950" s="4" t="s">
        <v>602</v>
      </c>
      <c r="B11950" s="4">
        <v>164</v>
      </c>
      <c r="C11950" s="4">
        <v>164</v>
      </c>
      <c r="D11950" s="4">
        <v>723</v>
      </c>
      <c r="E11950" s="4" t="s">
        <v>861</v>
      </c>
      <c r="F11950" s="4" t="s">
        <v>903</v>
      </c>
      <c r="G11950" s="4" t="s">
        <v>850</v>
      </c>
      <c r="H11950" s="52">
        <v>7.77</v>
      </c>
      <c r="I11950" s="4"/>
      <c r="J11950" s="4" t="s">
        <v>1677</v>
      </c>
      <c r="K11950" s="4"/>
      <c r="L11950" s="4">
        <v>3</v>
      </c>
      <c r="M11950" s="4" t="s">
        <v>1100</v>
      </c>
      <c r="N11950" s="4" t="s">
        <v>1674</v>
      </c>
    </row>
    <row r="11951" spans="1:14" hidden="1" x14ac:dyDescent="0.3">
      <c r="A11951" s="4" t="s">
        <v>602</v>
      </c>
      <c r="B11951" s="4">
        <v>164</v>
      </c>
      <c r="C11951" s="4">
        <v>164</v>
      </c>
      <c r="D11951" s="4">
        <v>723</v>
      </c>
      <c r="E11951" s="4" t="s">
        <v>861</v>
      </c>
      <c r="F11951" s="4" t="s">
        <v>911</v>
      </c>
      <c r="G11951" s="4" t="s">
        <v>850</v>
      </c>
      <c r="H11951" s="52">
        <v>8.4499999999999993</v>
      </c>
      <c r="I11951" s="4"/>
      <c r="J11951" s="4" t="s">
        <v>1677</v>
      </c>
      <c r="K11951" s="4"/>
      <c r="L11951" s="4">
        <v>3</v>
      </c>
      <c r="M11951" s="4" t="s">
        <v>1100</v>
      </c>
      <c r="N11951" s="4" t="s">
        <v>1674</v>
      </c>
    </row>
    <row r="11952" spans="1:14" hidden="1" x14ac:dyDescent="0.3">
      <c r="A11952" s="4" t="s">
        <v>602</v>
      </c>
      <c r="B11952" s="4">
        <v>164</v>
      </c>
      <c r="C11952" s="4">
        <v>164</v>
      </c>
      <c r="D11952" s="4">
        <v>723</v>
      </c>
      <c r="E11952" s="4" t="s">
        <v>861</v>
      </c>
      <c r="F11952" s="4" t="s">
        <v>916</v>
      </c>
      <c r="G11952" s="4" t="s">
        <v>850</v>
      </c>
      <c r="H11952" s="52">
        <v>6.73</v>
      </c>
      <c r="I11952" s="4"/>
      <c r="J11952" s="4" t="s">
        <v>1677</v>
      </c>
      <c r="K11952" s="4"/>
      <c r="L11952" s="4">
        <v>3</v>
      </c>
      <c r="M11952" s="4" t="s">
        <v>1100</v>
      </c>
      <c r="N11952" s="4" t="s">
        <v>1674</v>
      </c>
    </row>
    <row r="11953" spans="1:14" hidden="1" x14ac:dyDescent="0.3">
      <c r="A11953" s="4" t="s">
        <v>602</v>
      </c>
      <c r="B11953" s="4">
        <v>164</v>
      </c>
      <c r="C11953" s="4">
        <v>164</v>
      </c>
      <c r="D11953" s="4">
        <v>723</v>
      </c>
      <c r="E11953" s="4" t="s">
        <v>861</v>
      </c>
      <c r="F11953" s="4" t="s">
        <v>922</v>
      </c>
      <c r="G11953" s="4" t="s">
        <v>1678</v>
      </c>
      <c r="H11953" s="52">
        <v>61.77</v>
      </c>
      <c r="I11953" s="4">
        <v>1.85</v>
      </c>
      <c r="J11953" s="4" t="s">
        <v>1679</v>
      </c>
      <c r="K11953" s="4" t="s">
        <v>998</v>
      </c>
      <c r="L11953" s="4">
        <v>3</v>
      </c>
      <c r="M11953" s="4" t="s">
        <v>1675</v>
      </c>
      <c r="N11953" s="4" t="s">
        <v>1676</v>
      </c>
    </row>
    <row r="11954" spans="1:14" hidden="1" x14ac:dyDescent="0.3">
      <c r="A11954" s="4" t="s">
        <v>602</v>
      </c>
      <c r="B11954" s="4">
        <v>164</v>
      </c>
      <c r="C11954" s="4">
        <v>164</v>
      </c>
      <c r="D11954" s="4">
        <v>723</v>
      </c>
      <c r="E11954" s="4" t="s">
        <v>861</v>
      </c>
      <c r="F11954" s="4" t="s">
        <v>903</v>
      </c>
      <c r="G11954" s="4" t="s">
        <v>1678</v>
      </c>
      <c r="H11954" s="52">
        <v>35.79</v>
      </c>
      <c r="I11954" s="4">
        <v>6.35</v>
      </c>
      <c r="J11954" s="4" t="s">
        <v>1679</v>
      </c>
      <c r="K11954" s="4" t="s">
        <v>998</v>
      </c>
      <c r="L11954" s="4">
        <v>3</v>
      </c>
      <c r="M11954" s="4" t="s">
        <v>1675</v>
      </c>
      <c r="N11954" s="4" t="s">
        <v>1676</v>
      </c>
    </row>
    <row r="11955" spans="1:14" hidden="1" x14ac:dyDescent="0.3">
      <c r="A11955" s="4" t="s">
        <v>602</v>
      </c>
      <c r="B11955" s="4">
        <v>164</v>
      </c>
      <c r="C11955" s="4">
        <v>164</v>
      </c>
      <c r="D11955" s="4">
        <v>723</v>
      </c>
      <c r="E11955" s="4" t="s">
        <v>861</v>
      </c>
      <c r="F11955" s="4" t="s">
        <v>916</v>
      </c>
      <c r="G11955" s="4" t="s">
        <v>853</v>
      </c>
      <c r="H11955" s="52">
        <v>0.38</v>
      </c>
      <c r="I11955" s="4"/>
      <c r="J11955" s="4" t="s">
        <v>1495</v>
      </c>
      <c r="K11955" s="4"/>
      <c r="L11955" s="4">
        <v>3</v>
      </c>
      <c r="M11955" s="4" t="s">
        <v>1100</v>
      </c>
      <c r="N11955" s="4" t="s">
        <v>1674</v>
      </c>
    </row>
    <row r="11956" spans="1:14" hidden="1" x14ac:dyDescent="0.3">
      <c r="A11956" s="4" t="s">
        <v>602</v>
      </c>
      <c r="B11956" s="4">
        <v>164</v>
      </c>
      <c r="C11956" s="4">
        <v>164</v>
      </c>
      <c r="D11956" s="4">
        <v>723</v>
      </c>
      <c r="E11956" s="4" t="s">
        <v>861</v>
      </c>
      <c r="F11956" s="60" t="s">
        <v>903</v>
      </c>
      <c r="G11956" s="4" t="s">
        <v>853</v>
      </c>
      <c r="H11956" s="52">
        <v>0.85</v>
      </c>
      <c r="I11956" s="4"/>
      <c r="J11956" s="4" t="s">
        <v>1495</v>
      </c>
      <c r="K11956" s="4"/>
      <c r="L11956" s="4">
        <v>3</v>
      </c>
      <c r="M11956" s="4" t="s">
        <v>1100</v>
      </c>
      <c r="N11956" s="4" t="s">
        <v>1674</v>
      </c>
    </row>
    <row r="11957" spans="1:14" hidden="1" x14ac:dyDescent="0.3">
      <c r="A11957" s="4" t="s">
        <v>602</v>
      </c>
      <c r="B11957" s="4">
        <v>164</v>
      </c>
      <c r="C11957" s="4">
        <v>164</v>
      </c>
      <c r="D11957" s="4">
        <v>723</v>
      </c>
      <c r="E11957" s="4" t="s">
        <v>861</v>
      </c>
      <c r="F11957" s="60" t="s">
        <v>911</v>
      </c>
      <c r="G11957" s="4" t="s">
        <v>853</v>
      </c>
      <c r="H11957" s="52">
        <v>0.57999999999999996</v>
      </c>
      <c r="I11957" s="4"/>
      <c r="J11957" s="4" t="s">
        <v>1495</v>
      </c>
      <c r="K11957" s="4"/>
      <c r="L11957" s="4">
        <v>3</v>
      </c>
      <c r="M11957" s="4" t="s">
        <v>1100</v>
      </c>
      <c r="N11957" s="4" t="s">
        <v>1674</v>
      </c>
    </row>
    <row r="11958" spans="1:14" hidden="1" x14ac:dyDescent="0.3">
      <c r="A11958" s="4" t="s">
        <v>602</v>
      </c>
      <c r="B11958" s="4">
        <v>164</v>
      </c>
      <c r="C11958" s="4">
        <v>164</v>
      </c>
      <c r="D11958" s="4">
        <v>724</v>
      </c>
      <c r="E11958" s="4" t="s">
        <v>861</v>
      </c>
      <c r="F11958" s="4" t="s">
        <v>922</v>
      </c>
      <c r="G11958" s="4" t="s">
        <v>853</v>
      </c>
      <c r="H11958" s="52">
        <v>3.89</v>
      </c>
      <c r="I11958" s="4"/>
      <c r="J11958" s="4" t="s">
        <v>1495</v>
      </c>
      <c r="K11958" s="4"/>
      <c r="L11958" s="4">
        <v>3</v>
      </c>
      <c r="M11958" s="4" t="s">
        <v>1100</v>
      </c>
      <c r="N11958" s="4" t="s">
        <v>1674</v>
      </c>
    </row>
    <row r="11959" spans="1:14" hidden="1" x14ac:dyDescent="0.3">
      <c r="A11959" s="4" t="s">
        <v>602</v>
      </c>
      <c r="B11959" s="4">
        <v>164</v>
      </c>
      <c r="C11959" s="4">
        <v>164</v>
      </c>
      <c r="D11959" s="4">
        <v>724</v>
      </c>
      <c r="E11959" s="4" t="s">
        <v>861</v>
      </c>
      <c r="F11959" s="12" t="s">
        <v>922</v>
      </c>
      <c r="G11959" s="4" t="s">
        <v>1759</v>
      </c>
      <c r="H11959" s="52">
        <v>12.13</v>
      </c>
      <c r="I11959" s="4"/>
      <c r="J11959" s="4" t="s">
        <v>1494</v>
      </c>
      <c r="K11959" s="4"/>
      <c r="L11959" s="4">
        <v>3</v>
      </c>
      <c r="M11959" s="4" t="s">
        <v>1100</v>
      </c>
      <c r="N11959" s="4" t="s">
        <v>1674</v>
      </c>
    </row>
    <row r="11960" spans="1:14" hidden="1" x14ac:dyDescent="0.3">
      <c r="A11960" s="4" t="s">
        <v>602</v>
      </c>
      <c r="B11960" s="4">
        <v>164</v>
      </c>
      <c r="C11960" s="4">
        <v>164</v>
      </c>
      <c r="D11960" s="4">
        <v>724</v>
      </c>
      <c r="E11960" s="4" t="s">
        <v>861</v>
      </c>
      <c r="F11960" s="12" t="s">
        <v>903</v>
      </c>
      <c r="G11960" s="4" t="s">
        <v>1759</v>
      </c>
      <c r="H11960" s="52">
        <v>13.03</v>
      </c>
      <c r="I11960" s="4"/>
      <c r="J11960" s="4" t="s">
        <v>1494</v>
      </c>
      <c r="K11960" s="4"/>
      <c r="L11960" s="4">
        <v>3</v>
      </c>
      <c r="M11960" s="4" t="s">
        <v>1100</v>
      </c>
      <c r="N11960" s="4" t="s">
        <v>1674</v>
      </c>
    </row>
    <row r="11961" spans="1:14" hidden="1" x14ac:dyDescent="0.3">
      <c r="A11961" s="4" t="s">
        <v>602</v>
      </c>
      <c r="B11961" s="4">
        <v>164</v>
      </c>
      <c r="C11961" s="4">
        <v>164</v>
      </c>
      <c r="D11961" s="4">
        <v>724</v>
      </c>
      <c r="E11961" s="4" t="s">
        <v>861</v>
      </c>
      <c r="F11961" s="12" t="s">
        <v>911</v>
      </c>
      <c r="G11961" s="4" t="s">
        <v>1759</v>
      </c>
      <c r="H11961" s="52">
        <v>13.15</v>
      </c>
      <c r="I11961" s="4"/>
      <c r="J11961" s="4" t="s">
        <v>1494</v>
      </c>
      <c r="K11961" s="4"/>
      <c r="L11961" s="4">
        <v>3</v>
      </c>
      <c r="M11961" s="4" t="s">
        <v>1100</v>
      </c>
      <c r="N11961" s="4" t="s">
        <v>1674</v>
      </c>
    </row>
    <row r="11962" spans="1:14" hidden="1" x14ac:dyDescent="0.3">
      <c r="A11962" s="4" t="s">
        <v>602</v>
      </c>
      <c r="B11962" s="4">
        <v>164</v>
      </c>
      <c r="C11962" s="4">
        <v>164</v>
      </c>
      <c r="D11962" s="4">
        <v>724</v>
      </c>
      <c r="E11962" s="4" t="s">
        <v>861</v>
      </c>
      <c r="F11962" s="12" t="s">
        <v>916</v>
      </c>
      <c r="G11962" s="4" t="s">
        <v>1759</v>
      </c>
      <c r="H11962" s="52">
        <v>10.68</v>
      </c>
      <c r="I11962" s="4"/>
      <c r="J11962" s="4" t="s">
        <v>1494</v>
      </c>
      <c r="K11962" s="4"/>
      <c r="L11962" s="4">
        <v>3</v>
      </c>
      <c r="M11962" s="4" t="s">
        <v>1100</v>
      </c>
      <c r="N11962" s="4" t="s">
        <v>1674</v>
      </c>
    </row>
    <row r="11963" spans="1:14" hidden="1" x14ac:dyDescent="0.3">
      <c r="A11963" s="4" t="s">
        <v>602</v>
      </c>
      <c r="B11963" s="4">
        <v>164</v>
      </c>
      <c r="C11963" s="4">
        <v>164</v>
      </c>
      <c r="D11963" s="4">
        <v>724</v>
      </c>
      <c r="E11963" s="4" t="s">
        <v>861</v>
      </c>
      <c r="F11963" s="4" t="s">
        <v>922</v>
      </c>
      <c r="G11963" s="4" t="s">
        <v>1352</v>
      </c>
      <c r="H11963" s="52">
        <v>0.74</v>
      </c>
      <c r="I11963" s="4"/>
      <c r="J11963" s="4"/>
      <c r="K11963" s="4"/>
      <c r="L11963" s="4">
        <v>3</v>
      </c>
      <c r="M11963" s="4" t="s">
        <v>1100</v>
      </c>
      <c r="N11963" s="4" t="s">
        <v>1674</v>
      </c>
    </row>
    <row r="11964" spans="1:14" hidden="1" x14ac:dyDescent="0.3">
      <c r="A11964" s="4" t="s">
        <v>602</v>
      </c>
      <c r="B11964" s="4">
        <v>164</v>
      </c>
      <c r="C11964" s="4">
        <v>164</v>
      </c>
      <c r="D11964" s="4">
        <v>724</v>
      </c>
      <c r="E11964" s="4" t="s">
        <v>861</v>
      </c>
      <c r="F11964" s="60" t="s">
        <v>903</v>
      </c>
      <c r="G11964" s="4" t="s">
        <v>1352</v>
      </c>
      <c r="H11964" s="52">
        <v>0.66</v>
      </c>
      <c r="I11964" s="4"/>
      <c r="J11964" s="4"/>
      <c r="K11964" s="4"/>
      <c r="L11964" s="4">
        <v>3</v>
      </c>
      <c r="M11964" s="4" t="s">
        <v>1100</v>
      </c>
      <c r="N11964" s="4" t="s">
        <v>1674</v>
      </c>
    </row>
    <row r="11965" spans="1:14" hidden="1" x14ac:dyDescent="0.3">
      <c r="A11965" s="4" t="s">
        <v>602</v>
      </c>
      <c r="B11965" s="4">
        <v>164</v>
      </c>
      <c r="C11965" s="4">
        <v>164</v>
      </c>
      <c r="D11965" s="4">
        <v>724</v>
      </c>
      <c r="E11965" s="4" t="s">
        <v>861</v>
      </c>
      <c r="F11965" s="60" t="s">
        <v>911</v>
      </c>
      <c r="G11965" s="4" t="s">
        <v>1352</v>
      </c>
      <c r="H11965" s="52">
        <v>0.63</v>
      </c>
      <c r="I11965" s="4"/>
      <c r="J11965" s="4"/>
      <c r="K11965" s="4"/>
      <c r="L11965" s="4">
        <v>3</v>
      </c>
      <c r="M11965" s="4" t="s">
        <v>1100</v>
      </c>
      <c r="N11965" s="4" t="s">
        <v>1674</v>
      </c>
    </row>
    <row r="11966" spans="1:14" hidden="1" x14ac:dyDescent="0.3">
      <c r="A11966" s="4" t="s">
        <v>602</v>
      </c>
      <c r="B11966" s="4">
        <v>164</v>
      </c>
      <c r="C11966" s="4">
        <v>164</v>
      </c>
      <c r="D11966" s="4">
        <v>724</v>
      </c>
      <c r="E11966" s="4" t="s">
        <v>861</v>
      </c>
      <c r="F11966" s="4" t="s">
        <v>916</v>
      </c>
      <c r="G11966" s="4" t="s">
        <v>1352</v>
      </c>
      <c r="H11966" s="52">
        <v>0.6</v>
      </c>
      <c r="I11966" s="4"/>
      <c r="J11966" s="4"/>
      <c r="K11966" s="4"/>
      <c r="L11966" s="4">
        <v>3</v>
      </c>
      <c r="M11966" s="4" t="s">
        <v>1100</v>
      </c>
      <c r="N11966" s="4" t="s">
        <v>1674</v>
      </c>
    </row>
    <row r="11967" spans="1:14" hidden="1" x14ac:dyDescent="0.3">
      <c r="A11967" s="4" t="s">
        <v>602</v>
      </c>
      <c r="B11967" s="4">
        <v>164</v>
      </c>
      <c r="C11967" s="4">
        <v>164</v>
      </c>
      <c r="D11967" s="4">
        <v>724</v>
      </c>
      <c r="E11967" s="4" t="s">
        <v>861</v>
      </c>
      <c r="F11967" s="4" t="s">
        <v>922</v>
      </c>
      <c r="G11967" s="4" t="s">
        <v>1131</v>
      </c>
      <c r="H11967" s="52">
        <v>6.4099999999999993</v>
      </c>
      <c r="I11967" s="4"/>
      <c r="J11967" s="4" t="s">
        <v>1495</v>
      </c>
      <c r="K11967" s="4"/>
      <c r="L11967" s="4">
        <v>3</v>
      </c>
      <c r="M11967" s="4" t="s">
        <v>1789</v>
      </c>
      <c r="N11967" s="4"/>
    </row>
    <row r="11968" spans="1:14" hidden="1" x14ac:dyDescent="0.3">
      <c r="A11968" s="4" t="s">
        <v>602</v>
      </c>
      <c r="B11968" s="4">
        <v>164</v>
      </c>
      <c r="C11968" s="4">
        <v>164</v>
      </c>
      <c r="D11968" s="4">
        <v>724</v>
      </c>
      <c r="E11968" s="4" t="s">
        <v>861</v>
      </c>
      <c r="F11968" s="4" t="s">
        <v>903</v>
      </c>
      <c r="G11968" s="4" t="s">
        <v>1131</v>
      </c>
      <c r="H11968" s="52">
        <v>18.399999999999999</v>
      </c>
      <c r="I11968" s="4"/>
      <c r="J11968" s="4" t="s">
        <v>1495</v>
      </c>
      <c r="K11968" s="4"/>
      <c r="L11968" s="4">
        <v>3</v>
      </c>
      <c r="M11968" s="4" t="s">
        <v>1789</v>
      </c>
      <c r="N11968" s="4"/>
    </row>
    <row r="11969" spans="1:14" hidden="1" x14ac:dyDescent="0.3">
      <c r="A11969" s="4" t="s">
        <v>602</v>
      </c>
      <c r="B11969" s="4">
        <v>164</v>
      </c>
      <c r="C11969" s="4">
        <v>164</v>
      </c>
      <c r="D11969" s="4">
        <v>724</v>
      </c>
      <c r="E11969" s="4" t="s">
        <v>861</v>
      </c>
      <c r="F11969" s="4" t="s">
        <v>911</v>
      </c>
      <c r="G11969" s="4" t="s">
        <v>1131</v>
      </c>
      <c r="H11969" s="52">
        <v>19.77</v>
      </c>
      <c r="I11969" s="4"/>
      <c r="J11969" s="4" t="s">
        <v>1495</v>
      </c>
      <c r="K11969" s="4"/>
      <c r="L11969" s="4">
        <v>3</v>
      </c>
      <c r="M11969" s="4" t="s">
        <v>1789</v>
      </c>
      <c r="N11969" s="4"/>
    </row>
    <row r="11970" spans="1:14" hidden="1" x14ac:dyDescent="0.3">
      <c r="A11970" s="4" t="s">
        <v>602</v>
      </c>
      <c r="B11970" s="4">
        <v>164</v>
      </c>
      <c r="C11970" s="4">
        <v>164</v>
      </c>
      <c r="D11970" s="4">
        <v>724</v>
      </c>
      <c r="E11970" s="4" t="s">
        <v>861</v>
      </c>
      <c r="F11970" s="4" t="s">
        <v>916</v>
      </c>
      <c r="G11970" s="4" t="s">
        <v>1131</v>
      </c>
      <c r="H11970" s="52">
        <v>16.7</v>
      </c>
      <c r="I11970" s="4"/>
      <c r="J11970" s="4" t="s">
        <v>1495</v>
      </c>
      <c r="K11970" s="4"/>
      <c r="L11970" s="4">
        <v>3</v>
      </c>
      <c r="M11970" s="4" t="s">
        <v>1789</v>
      </c>
      <c r="N11970" s="4"/>
    </row>
    <row r="11971" spans="1:14" hidden="1" x14ac:dyDescent="0.3">
      <c r="A11971" s="4" t="s">
        <v>602</v>
      </c>
      <c r="B11971" s="4">
        <v>164</v>
      </c>
      <c r="C11971" s="4">
        <v>164</v>
      </c>
      <c r="D11971" s="4">
        <v>724</v>
      </c>
      <c r="E11971" s="4" t="s">
        <v>861</v>
      </c>
      <c r="F11971" s="4" t="s">
        <v>922</v>
      </c>
      <c r="G11971" s="4" t="s">
        <v>1557</v>
      </c>
      <c r="H11971" s="52">
        <v>27.29</v>
      </c>
      <c r="I11971" s="4"/>
      <c r="J11971" s="4" t="s">
        <v>1495</v>
      </c>
      <c r="K11971" s="4"/>
      <c r="L11971" s="4">
        <v>3</v>
      </c>
      <c r="M11971" s="4" t="s">
        <v>1100</v>
      </c>
      <c r="N11971" s="4" t="s">
        <v>1674</v>
      </c>
    </row>
    <row r="11972" spans="1:14" hidden="1" x14ac:dyDescent="0.3">
      <c r="A11972" s="4" t="s">
        <v>602</v>
      </c>
      <c r="B11972" s="4">
        <v>164</v>
      </c>
      <c r="C11972" s="4">
        <v>164</v>
      </c>
      <c r="D11972" s="4">
        <v>724</v>
      </c>
      <c r="E11972" s="4" t="s">
        <v>861</v>
      </c>
      <c r="F11972" s="60" t="s">
        <v>903</v>
      </c>
      <c r="G11972" s="4" t="s">
        <v>1557</v>
      </c>
      <c r="H11972" s="52">
        <v>14.96</v>
      </c>
      <c r="I11972" s="4"/>
      <c r="J11972" s="4" t="s">
        <v>1495</v>
      </c>
      <c r="K11972" s="4"/>
      <c r="L11972" s="4">
        <v>3</v>
      </c>
      <c r="M11972" s="4" t="s">
        <v>1100</v>
      </c>
      <c r="N11972" s="4" t="s">
        <v>1674</v>
      </c>
    </row>
    <row r="11973" spans="1:14" hidden="1" x14ac:dyDescent="0.3">
      <c r="A11973" s="4" t="s">
        <v>602</v>
      </c>
      <c r="B11973" s="4">
        <v>164</v>
      </c>
      <c r="C11973" s="4">
        <v>164</v>
      </c>
      <c r="D11973" s="4">
        <v>724</v>
      </c>
      <c r="E11973" s="4" t="s">
        <v>861</v>
      </c>
      <c r="F11973" s="60" t="s">
        <v>911</v>
      </c>
      <c r="G11973" s="4" t="s">
        <v>1557</v>
      </c>
      <c r="H11973" s="52">
        <v>13.5</v>
      </c>
      <c r="I11973" s="4"/>
      <c r="J11973" s="4" t="s">
        <v>1495</v>
      </c>
      <c r="K11973" s="4"/>
      <c r="L11973" s="4">
        <v>3</v>
      </c>
      <c r="M11973" s="4" t="s">
        <v>1100</v>
      </c>
      <c r="N11973" s="4" t="s">
        <v>1674</v>
      </c>
    </row>
    <row r="11974" spans="1:14" hidden="1" x14ac:dyDescent="0.3">
      <c r="A11974" s="4" t="s">
        <v>602</v>
      </c>
      <c r="B11974" s="4">
        <v>164</v>
      </c>
      <c r="C11974" s="4">
        <v>164</v>
      </c>
      <c r="D11974" s="4">
        <v>724</v>
      </c>
      <c r="E11974" s="4" t="s">
        <v>861</v>
      </c>
      <c r="F11974" s="4" t="s">
        <v>916</v>
      </c>
      <c r="G11974" s="4" t="s">
        <v>1557</v>
      </c>
      <c r="H11974" s="52">
        <v>10.210000000000001</v>
      </c>
      <c r="I11974" s="4"/>
      <c r="J11974" s="4" t="s">
        <v>1495</v>
      </c>
      <c r="K11974" s="4"/>
      <c r="L11974" s="4">
        <v>3</v>
      </c>
      <c r="M11974" s="4" t="s">
        <v>1100</v>
      </c>
      <c r="N11974" s="4" t="s">
        <v>1674</v>
      </c>
    </row>
    <row r="11975" spans="1:14" hidden="1" x14ac:dyDescent="0.3">
      <c r="A11975" s="4" t="s">
        <v>602</v>
      </c>
      <c r="B11975" s="4">
        <v>164</v>
      </c>
      <c r="C11975" s="4">
        <v>164</v>
      </c>
      <c r="D11975" s="4">
        <v>724</v>
      </c>
      <c r="E11975" s="4" t="s">
        <v>861</v>
      </c>
      <c r="F11975" s="4" t="s">
        <v>922</v>
      </c>
      <c r="G11975" s="4" t="s">
        <v>967</v>
      </c>
      <c r="H11975" s="52">
        <v>1.38</v>
      </c>
      <c r="I11975" s="4"/>
      <c r="J11975" s="4" t="s">
        <v>1494</v>
      </c>
      <c r="K11975" s="4"/>
      <c r="L11975" s="4">
        <v>3</v>
      </c>
      <c r="M11975" s="4" t="s">
        <v>1100</v>
      </c>
      <c r="N11975" s="4" t="s">
        <v>1674</v>
      </c>
    </row>
    <row r="11976" spans="1:14" hidden="1" x14ac:dyDescent="0.3">
      <c r="A11976" s="4" t="s">
        <v>602</v>
      </c>
      <c r="B11976" s="4">
        <v>164</v>
      </c>
      <c r="C11976" s="4">
        <v>164</v>
      </c>
      <c r="D11976" s="4">
        <v>724</v>
      </c>
      <c r="E11976" s="4" t="s">
        <v>861</v>
      </c>
      <c r="F11976" s="4" t="s">
        <v>903</v>
      </c>
      <c r="G11976" s="4" t="s">
        <v>967</v>
      </c>
      <c r="H11976" s="52">
        <v>1.45</v>
      </c>
      <c r="I11976" s="4"/>
      <c r="J11976" s="4" t="s">
        <v>1494</v>
      </c>
      <c r="K11976" s="4"/>
      <c r="L11976" s="4">
        <v>3</v>
      </c>
      <c r="M11976" s="4" t="s">
        <v>1100</v>
      </c>
      <c r="N11976" s="4" t="s">
        <v>1674</v>
      </c>
    </row>
    <row r="11977" spans="1:14" hidden="1" x14ac:dyDescent="0.3">
      <c r="A11977" s="4" t="s">
        <v>602</v>
      </c>
      <c r="B11977" s="4">
        <v>164</v>
      </c>
      <c r="C11977" s="4">
        <v>164</v>
      </c>
      <c r="D11977" s="4">
        <v>724</v>
      </c>
      <c r="E11977" s="4" t="s">
        <v>861</v>
      </c>
      <c r="F11977" s="4" t="s">
        <v>911</v>
      </c>
      <c r="G11977" s="4" t="s">
        <v>967</v>
      </c>
      <c r="H11977" s="52">
        <v>1.39</v>
      </c>
      <c r="I11977" s="4"/>
      <c r="J11977" s="4" t="s">
        <v>1494</v>
      </c>
      <c r="K11977" s="4"/>
      <c r="L11977" s="4">
        <v>3</v>
      </c>
      <c r="M11977" s="4" t="s">
        <v>1100</v>
      </c>
      <c r="N11977" s="4" t="s">
        <v>1674</v>
      </c>
    </row>
    <row r="11978" spans="1:14" hidden="1" x14ac:dyDescent="0.3">
      <c r="A11978" s="4" t="s">
        <v>602</v>
      </c>
      <c r="B11978" s="4">
        <v>164</v>
      </c>
      <c r="C11978" s="4">
        <v>164</v>
      </c>
      <c r="D11978" s="4">
        <v>724</v>
      </c>
      <c r="E11978" s="4" t="s">
        <v>861</v>
      </c>
      <c r="F11978" s="4" t="s">
        <v>916</v>
      </c>
      <c r="G11978" s="4" t="s">
        <v>967</v>
      </c>
      <c r="H11978" s="52">
        <v>1.1399999999999999</v>
      </c>
      <c r="I11978" s="4"/>
      <c r="J11978" s="4" t="s">
        <v>1494</v>
      </c>
      <c r="K11978" s="4"/>
      <c r="L11978" s="4">
        <v>3</v>
      </c>
      <c r="M11978" s="4" t="s">
        <v>1100</v>
      </c>
      <c r="N11978" s="4" t="s">
        <v>1674</v>
      </c>
    </row>
    <row r="11979" spans="1:14" hidden="1" x14ac:dyDescent="0.3">
      <c r="A11979" s="4" t="s">
        <v>602</v>
      </c>
      <c r="B11979" s="4">
        <v>164</v>
      </c>
      <c r="C11979" s="4">
        <v>164</v>
      </c>
      <c r="D11979" s="4">
        <v>724</v>
      </c>
      <c r="E11979" s="4" t="s">
        <v>861</v>
      </c>
      <c r="F11979" s="12" t="s">
        <v>922</v>
      </c>
      <c r="G11979" s="4" t="s">
        <v>1760</v>
      </c>
      <c r="H11979" s="52">
        <v>8.8000000000000007</v>
      </c>
      <c r="I11979" s="4"/>
      <c r="J11979" s="4"/>
      <c r="K11979" s="4"/>
      <c r="L11979" s="4">
        <v>3</v>
      </c>
      <c r="M11979" s="4" t="s">
        <v>1100</v>
      </c>
      <c r="N11979" s="4" t="s">
        <v>1674</v>
      </c>
    </row>
    <row r="11980" spans="1:14" hidden="1" x14ac:dyDescent="0.3">
      <c r="A11980" s="4" t="s">
        <v>602</v>
      </c>
      <c r="B11980" s="4">
        <v>164</v>
      </c>
      <c r="C11980" s="4">
        <v>164</v>
      </c>
      <c r="D11980" s="4">
        <v>724</v>
      </c>
      <c r="E11980" s="4" t="s">
        <v>861</v>
      </c>
      <c r="F11980" s="12" t="s">
        <v>903</v>
      </c>
      <c r="G11980" s="4" t="s">
        <v>1760</v>
      </c>
      <c r="H11980" s="52">
        <v>9.01</v>
      </c>
      <c r="I11980" s="4"/>
      <c r="J11980" s="4"/>
      <c r="K11980" s="4"/>
      <c r="L11980" s="4">
        <v>3</v>
      </c>
      <c r="M11980" s="4" t="s">
        <v>1100</v>
      </c>
      <c r="N11980" s="4" t="s">
        <v>1674</v>
      </c>
    </row>
    <row r="11981" spans="1:14" hidden="1" x14ac:dyDescent="0.3">
      <c r="A11981" s="4" t="s">
        <v>602</v>
      </c>
      <c r="B11981" s="4">
        <v>164</v>
      </c>
      <c r="C11981" s="4">
        <v>164</v>
      </c>
      <c r="D11981" s="4">
        <v>724</v>
      </c>
      <c r="E11981" s="4" t="s">
        <v>861</v>
      </c>
      <c r="F11981" s="12" t="s">
        <v>911</v>
      </c>
      <c r="G11981" s="4" t="s">
        <v>1760</v>
      </c>
      <c r="H11981" s="52">
        <v>9.5</v>
      </c>
      <c r="I11981" s="4"/>
      <c r="J11981" s="4"/>
      <c r="K11981" s="4"/>
      <c r="L11981" s="4">
        <v>3</v>
      </c>
      <c r="M11981" s="4" t="s">
        <v>1100</v>
      </c>
      <c r="N11981" s="4" t="s">
        <v>1674</v>
      </c>
    </row>
    <row r="11982" spans="1:14" hidden="1" x14ac:dyDescent="0.3">
      <c r="A11982" s="4" t="s">
        <v>602</v>
      </c>
      <c r="B11982" s="4">
        <v>164</v>
      </c>
      <c r="C11982" s="4">
        <v>164</v>
      </c>
      <c r="D11982" s="4">
        <v>724</v>
      </c>
      <c r="E11982" s="4" t="s">
        <v>861</v>
      </c>
      <c r="F11982" s="12" t="s">
        <v>916</v>
      </c>
      <c r="G11982" s="4" t="s">
        <v>1760</v>
      </c>
      <c r="H11982" s="52">
        <v>9.42</v>
      </c>
      <c r="I11982" s="4"/>
      <c r="J11982" s="4"/>
      <c r="K11982" s="4"/>
      <c r="L11982" s="4">
        <v>3</v>
      </c>
      <c r="M11982" s="4" t="s">
        <v>1100</v>
      </c>
      <c r="N11982" s="4" t="s">
        <v>1674</v>
      </c>
    </row>
    <row r="11983" spans="1:14" hidden="1" x14ac:dyDescent="0.3">
      <c r="A11983" s="4" t="s">
        <v>602</v>
      </c>
      <c r="B11983" s="4">
        <v>164</v>
      </c>
      <c r="C11983" s="4">
        <v>164</v>
      </c>
      <c r="D11983" s="4">
        <v>724</v>
      </c>
      <c r="E11983" s="4" t="s">
        <v>861</v>
      </c>
      <c r="F11983" s="4" t="s">
        <v>922</v>
      </c>
      <c r="G11983" s="4" t="s">
        <v>858</v>
      </c>
      <c r="H11983" s="52">
        <v>0.73</v>
      </c>
      <c r="I11983" s="4">
        <v>0.05</v>
      </c>
      <c r="J11983" s="4" t="s">
        <v>1494</v>
      </c>
      <c r="K11983" s="4" t="s">
        <v>998</v>
      </c>
      <c r="L11983" s="4">
        <v>3</v>
      </c>
      <c r="M11983" s="4" t="s">
        <v>1675</v>
      </c>
      <c r="N11983" s="4" t="s">
        <v>1676</v>
      </c>
    </row>
    <row r="11984" spans="1:14" hidden="1" x14ac:dyDescent="0.3">
      <c r="A11984" s="4" t="s">
        <v>602</v>
      </c>
      <c r="B11984" s="4">
        <v>164</v>
      </c>
      <c r="C11984" s="4">
        <v>164</v>
      </c>
      <c r="D11984" s="4">
        <v>724</v>
      </c>
      <c r="E11984" s="4" t="s">
        <v>861</v>
      </c>
      <c r="F11984" s="4" t="s">
        <v>903</v>
      </c>
      <c r="G11984" s="4" t="s">
        <v>858</v>
      </c>
      <c r="H11984" s="52">
        <v>0.56999999999999995</v>
      </c>
      <c r="I11984" s="4">
        <v>0.04</v>
      </c>
      <c r="J11984" s="4" t="s">
        <v>1494</v>
      </c>
      <c r="K11984" s="4" t="s">
        <v>998</v>
      </c>
      <c r="L11984" s="4">
        <v>3</v>
      </c>
      <c r="M11984" s="4" t="s">
        <v>1675</v>
      </c>
      <c r="N11984" s="4" t="s">
        <v>1676</v>
      </c>
    </row>
    <row r="11985" spans="1:14" hidden="1" x14ac:dyDescent="0.3">
      <c r="A11985" s="4" t="s">
        <v>602</v>
      </c>
      <c r="B11985" s="4">
        <v>164</v>
      </c>
      <c r="C11985" s="4">
        <v>164</v>
      </c>
      <c r="D11985" s="4">
        <v>724</v>
      </c>
      <c r="E11985" s="4" t="s">
        <v>861</v>
      </c>
      <c r="F11985" s="4" t="s">
        <v>922</v>
      </c>
      <c r="G11985" s="4" t="s">
        <v>858</v>
      </c>
      <c r="H11985" s="52">
        <v>0.73</v>
      </c>
      <c r="I11985" s="4"/>
      <c r="J11985" s="4" t="s">
        <v>1494</v>
      </c>
      <c r="K11985" s="4"/>
      <c r="L11985" s="4">
        <v>3</v>
      </c>
      <c r="M11985" s="4" t="s">
        <v>1100</v>
      </c>
      <c r="N11985" s="4" t="s">
        <v>1674</v>
      </c>
    </row>
    <row r="11986" spans="1:14" hidden="1" x14ac:dyDescent="0.3">
      <c r="A11986" s="4" t="s">
        <v>602</v>
      </c>
      <c r="B11986" s="4">
        <v>164</v>
      </c>
      <c r="C11986" s="4">
        <v>164</v>
      </c>
      <c r="D11986" s="4">
        <v>724</v>
      </c>
      <c r="E11986" s="4" t="s">
        <v>861</v>
      </c>
      <c r="F11986" s="4" t="s">
        <v>903</v>
      </c>
      <c r="G11986" s="4" t="s">
        <v>858</v>
      </c>
      <c r="H11986" s="52">
        <v>0.59</v>
      </c>
      <c r="I11986" s="4"/>
      <c r="J11986" s="4" t="s">
        <v>1494</v>
      </c>
      <c r="K11986" s="4"/>
      <c r="L11986" s="4">
        <v>3</v>
      </c>
      <c r="M11986" s="4" t="s">
        <v>1100</v>
      </c>
      <c r="N11986" s="4" t="s">
        <v>1674</v>
      </c>
    </row>
    <row r="11987" spans="1:14" hidden="1" x14ac:dyDescent="0.3">
      <c r="A11987" s="4" t="s">
        <v>602</v>
      </c>
      <c r="B11987" s="4">
        <v>164</v>
      </c>
      <c r="C11987" s="4">
        <v>164</v>
      </c>
      <c r="D11987" s="4">
        <v>724</v>
      </c>
      <c r="E11987" s="4" t="s">
        <v>861</v>
      </c>
      <c r="F11987" s="4" t="s">
        <v>911</v>
      </c>
      <c r="G11987" s="4" t="s">
        <v>858</v>
      </c>
      <c r="H11987" s="52">
        <v>0.56000000000000005</v>
      </c>
      <c r="I11987" s="4"/>
      <c r="J11987" s="4" t="s">
        <v>1494</v>
      </c>
      <c r="K11987" s="4"/>
      <c r="L11987" s="4">
        <v>3</v>
      </c>
      <c r="M11987" s="4" t="s">
        <v>1100</v>
      </c>
      <c r="N11987" s="4" t="s">
        <v>1674</v>
      </c>
    </row>
    <row r="11988" spans="1:14" hidden="1" x14ac:dyDescent="0.3">
      <c r="A11988" s="4" t="s">
        <v>602</v>
      </c>
      <c r="B11988" s="4">
        <v>164</v>
      </c>
      <c r="C11988" s="4">
        <v>164</v>
      </c>
      <c r="D11988" s="4">
        <v>724</v>
      </c>
      <c r="E11988" s="4" t="s">
        <v>861</v>
      </c>
      <c r="F11988" s="4" t="s">
        <v>916</v>
      </c>
      <c r="G11988" s="4" t="s">
        <v>858</v>
      </c>
      <c r="H11988" s="52">
        <v>0.38</v>
      </c>
      <c r="I11988" s="4"/>
      <c r="J11988" s="4" t="s">
        <v>1494</v>
      </c>
      <c r="K11988" s="4"/>
      <c r="L11988" s="4">
        <v>3</v>
      </c>
      <c r="M11988" s="4" t="s">
        <v>1100</v>
      </c>
      <c r="N11988" s="4" t="s">
        <v>1674</v>
      </c>
    </row>
    <row r="11989" spans="1:14" hidden="1" x14ac:dyDescent="0.3">
      <c r="A11989" s="4" t="s">
        <v>602</v>
      </c>
      <c r="B11989" s="4">
        <v>164</v>
      </c>
      <c r="C11989" s="4">
        <v>164</v>
      </c>
      <c r="D11989" s="4">
        <v>724</v>
      </c>
      <c r="E11989" s="4" t="s">
        <v>861</v>
      </c>
      <c r="F11989" s="4" t="s">
        <v>922</v>
      </c>
      <c r="G11989" s="4" t="s">
        <v>850</v>
      </c>
      <c r="H11989" s="52">
        <v>7.52</v>
      </c>
      <c r="I11989" s="4">
        <v>0.51</v>
      </c>
      <c r="J11989" s="4" t="s">
        <v>1677</v>
      </c>
      <c r="K11989" s="4" t="s">
        <v>998</v>
      </c>
      <c r="L11989" s="4">
        <v>3</v>
      </c>
      <c r="M11989" s="4" t="s">
        <v>1675</v>
      </c>
      <c r="N11989" s="4" t="s">
        <v>1676</v>
      </c>
    </row>
    <row r="11990" spans="1:14" hidden="1" x14ac:dyDescent="0.3">
      <c r="A11990" s="4" t="s">
        <v>602</v>
      </c>
      <c r="B11990" s="4">
        <v>164</v>
      </c>
      <c r="C11990" s="4">
        <v>164</v>
      </c>
      <c r="D11990" s="4">
        <v>724</v>
      </c>
      <c r="E11990" s="4" t="s">
        <v>861</v>
      </c>
      <c r="F11990" s="4" t="s">
        <v>903</v>
      </c>
      <c r="G11990" s="4" t="s">
        <v>850</v>
      </c>
      <c r="H11990" s="52">
        <v>8.2200000000000006</v>
      </c>
      <c r="I11990" s="4">
        <v>1.69</v>
      </c>
      <c r="J11990" s="4" t="s">
        <v>1677</v>
      </c>
      <c r="K11990" s="4" t="s">
        <v>998</v>
      </c>
      <c r="L11990" s="4">
        <v>3</v>
      </c>
      <c r="M11990" s="4" t="s">
        <v>1675</v>
      </c>
      <c r="N11990" s="4" t="s">
        <v>1676</v>
      </c>
    </row>
    <row r="11991" spans="1:14" hidden="1" x14ac:dyDescent="0.3">
      <c r="A11991" s="4" t="s">
        <v>602</v>
      </c>
      <c r="B11991" s="4">
        <v>164</v>
      </c>
      <c r="C11991" s="4">
        <v>164</v>
      </c>
      <c r="D11991" s="4">
        <v>724</v>
      </c>
      <c r="E11991" s="4" t="s">
        <v>861</v>
      </c>
      <c r="F11991" s="4" t="s">
        <v>922</v>
      </c>
      <c r="G11991" s="4" t="s">
        <v>850</v>
      </c>
      <c r="H11991" s="52">
        <v>7.49</v>
      </c>
      <c r="I11991" s="4"/>
      <c r="J11991" s="4" t="s">
        <v>1677</v>
      </c>
      <c r="K11991" s="4"/>
      <c r="L11991" s="4">
        <v>3</v>
      </c>
      <c r="M11991" s="4" t="s">
        <v>1100</v>
      </c>
      <c r="N11991" s="4" t="s">
        <v>1674</v>
      </c>
    </row>
    <row r="11992" spans="1:14" hidden="1" x14ac:dyDescent="0.3">
      <c r="A11992" s="4" t="s">
        <v>602</v>
      </c>
      <c r="B11992" s="4">
        <v>164</v>
      </c>
      <c r="C11992" s="4">
        <v>164</v>
      </c>
      <c r="D11992" s="4">
        <v>724</v>
      </c>
      <c r="E11992" s="4" t="s">
        <v>861</v>
      </c>
      <c r="F11992" s="4" t="s">
        <v>903</v>
      </c>
      <c r="G11992" s="4" t="s">
        <v>850</v>
      </c>
      <c r="H11992" s="52">
        <v>8.1</v>
      </c>
      <c r="I11992" s="4"/>
      <c r="J11992" s="4" t="s">
        <v>1677</v>
      </c>
      <c r="K11992" s="4"/>
      <c r="L11992" s="4">
        <v>3</v>
      </c>
      <c r="M11992" s="4" t="s">
        <v>1100</v>
      </c>
      <c r="N11992" s="4" t="s">
        <v>1674</v>
      </c>
    </row>
    <row r="11993" spans="1:14" hidden="1" x14ac:dyDescent="0.3">
      <c r="A11993" s="4" t="s">
        <v>602</v>
      </c>
      <c r="B11993" s="4">
        <v>164</v>
      </c>
      <c r="C11993" s="4">
        <v>164</v>
      </c>
      <c r="D11993" s="4">
        <v>724</v>
      </c>
      <c r="E11993" s="4" t="s">
        <v>861</v>
      </c>
      <c r="F11993" s="4" t="s">
        <v>911</v>
      </c>
      <c r="G11993" s="4" t="s">
        <v>850</v>
      </c>
      <c r="H11993" s="52">
        <v>7.01</v>
      </c>
      <c r="I11993" s="4"/>
      <c r="J11993" s="4" t="s">
        <v>1677</v>
      </c>
      <c r="K11993" s="4"/>
      <c r="L11993" s="4">
        <v>3</v>
      </c>
      <c r="M11993" s="4" t="s">
        <v>1100</v>
      </c>
      <c r="N11993" s="4" t="s">
        <v>1674</v>
      </c>
    </row>
    <row r="11994" spans="1:14" hidden="1" x14ac:dyDescent="0.3">
      <c r="A11994" s="4" t="s">
        <v>602</v>
      </c>
      <c r="B11994" s="4">
        <v>164</v>
      </c>
      <c r="C11994" s="4">
        <v>164</v>
      </c>
      <c r="D11994" s="4">
        <v>724</v>
      </c>
      <c r="E11994" s="4" t="s">
        <v>861</v>
      </c>
      <c r="F11994" s="4" t="s">
        <v>916</v>
      </c>
      <c r="G11994" s="4" t="s">
        <v>850</v>
      </c>
      <c r="H11994" s="52">
        <v>5.94</v>
      </c>
      <c r="I11994" s="4"/>
      <c r="J11994" s="4" t="s">
        <v>1677</v>
      </c>
      <c r="K11994" s="4"/>
      <c r="L11994" s="4">
        <v>3</v>
      </c>
      <c r="M11994" s="4" t="s">
        <v>1100</v>
      </c>
      <c r="N11994" s="4" t="s">
        <v>1674</v>
      </c>
    </row>
    <row r="11995" spans="1:14" hidden="1" x14ac:dyDescent="0.3">
      <c r="A11995" s="4" t="s">
        <v>602</v>
      </c>
      <c r="B11995" s="4">
        <v>164</v>
      </c>
      <c r="C11995" s="4">
        <v>164</v>
      </c>
      <c r="D11995" s="4">
        <v>724</v>
      </c>
      <c r="E11995" s="4" t="s">
        <v>861</v>
      </c>
      <c r="F11995" s="4" t="s">
        <v>922</v>
      </c>
      <c r="G11995" s="4" t="s">
        <v>1678</v>
      </c>
      <c r="H11995" s="52">
        <v>68.55</v>
      </c>
      <c r="I11995" s="4">
        <v>7.58</v>
      </c>
      <c r="J11995" s="4" t="s">
        <v>1679</v>
      </c>
      <c r="K11995" s="4" t="s">
        <v>998</v>
      </c>
      <c r="L11995" s="4">
        <v>3</v>
      </c>
      <c r="M11995" s="4" t="s">
        <v>1675</v>
      </c>
      <c r="N11995" s="4" t="s">
        <v>1676</v>
      </c>
    </row>
    <row r="11996" spans="1:14" hidden="1" x14ac:dyDescent="0.3">
      <c r="A11996" s="4" t="s">
        <v>602</v>
      </c>
      <c r="B11996" s="4">
        <v>164</v>
      </c>
      <c r="C11996" s="4">
        <v>164</v>
      </c>
      <c r="D11996" s="4">
        <v>724</v>
      </c>
      <c r="E11996" s="4" t="s">
        <v>861</v>
      </c>
      <c r="F11996" s="4" t="s">
        <v>903</v>
      </c>
      <c r="G11996" s="4" t="s">
        <v>1678</v>
      </c>
      <c r="H11996" s="52">
        <v>35.6</v>
      </c>
      <c r="I11996" s="4">
        <v>2.46</v>
      </c>
      <c r="J11996" s="4" t="s">
        <v>1679</v>
      </c>
      <c r="K11996" s="4" t="s">
        <v>998</v>
      </c>
      <c r="L11996" s="4">
        <v>3</v>
      </c>
      <c r="M11996" s="4" t="s">
        <v>1675</v>
      </c>
      <c r="N11996" s="4" t="s">
        <v>1676</v>
      </c>
    </row>
    <row r="11997" spans="1:14" hidden="1" x14ac:dyDescent="0.3">
      <c r="A11997" s="4" t="s">
        <v>602</v>
      </c>
      <c r="B11997" s="4">
        <v>164</v>
      </c>
      <c r="C11997" s="4">
        <v>164</v>
      </c>
      <c r="D11997" s="4">
        <v>724</v>
      </c>
      <c r="E11997" s="4" t="s">
        <v>861</v>
      </c>
      <c r="F11997" s="4" t="s">
        <v>916</v>
      </c>
      <c r="G11997" s="4" t="s">
        <v>853</v>
      </c>
      <c r="H11997" s="52">
        <v>0.57999999999999996</v>
      </c>
      <c r="I11997" s="4"/>
      <c r="J11997" s="4" t="s">
        <v>1495</v>
      </c>
      <c r="K11997" s="4"/>
      <c r="L11997" s="4">
        <v>3</v>
      </c>
      <c r="M11997" s="4" t="s">
        <v>1100</v>
      </c>
      <c r="N11997" s="4" t="s">
        <v>1674</v>
      </c>
    </row>
    <row r="11998" spans="1:14" hidden="1" x14ac:dyDescent="0.3">
      <c r="A11998" s="4" t="s">
        <v>602</v>
      </c>
      <c r="B11998" s="4">
        <v>164</v>
      </c>
      <c r="C11998" s="4">
        <v>164</v>
      </c>
      <c r="D11998" s="4">
        <v>724</v>
      </c>
      <c r="E11998" s="4" t="s">
        <v>861</v>
      </c>
      <c r="F11998" s="60" t="s">
        <v>903</v>
      </c>
      <c r="G11998" s="4" t="s">
        <v>853</v>
      </c>
      <c r="H11998" s="52">
        <v>0.48</v>
      </c>
      <c r="I11998" s="4"/>
      <c r="J11998" s="4" t="s">
        <v>1495</v>
      </c>
      <c r="K11998" s="4"/>
      <c r="L11998" s="4">
        <v>3</v>
      </c>
      <c r="M11998" s="4" t="s">
        <v>1100</v>
      </c>
      <c r="N11998" s="4" t="s">
        <v>1674</v>
      </c>
    </row>
    <row r="11999" spans="1:14" hidden="1" x14ac:dyDescent="0.3">
      <c r="A11999" s="4" t="s">
        <v>602</v>
      </c>
      <c r="B11999" s="4">
        <v>164</v>
      </c>
      <c r="C11999" s="4">
        <v>164</v>
      </c>
      <c r="D11999" s="4">
        <v>724</v>
      </c>
      <c r="E11999" s="4" t="s">
        <v>861</v>
      </c>
      <c r="F11999" s="60" t="s">
        <v>911</v>
      </c>
      <c r="G11999" s="4" t="s">
        <v>853</v>
      </c>
      <c r="H11999" s="52">
        <v>0.05</v>
      </c>
      <c r="I11999" s="4"/>
      <c r="J11999" s="4" t="s">
        <v>1495</v>
      </c>
      <c r="K11999" s="4"/>
      <c r="L11999" s="4">
        <v>3</v>
      </c>
      <c r="M11999" s="4" t="s">
        <v>1100</v>
      </c>
      <c r="N11999" s="4" t="s">
        <v>1674</v>
      </c>
    </row>
    <row r="12000" spans="1:14" hidden="1" x14ac:dyDescent="0.3">
      <c r="A12000" s="4" t="s">
        <v>602</v>
      </c>
      <c r="B12000" s="4">
        <v>164</v>
      </c>
      <c r="C12000" s="4">
        <v>164</v>
      </c>
      <c r="D12000" s="4">
        <v>725</v>
      </c>
      <c r="E12000" s="4" t="s">
        <v>861</v>
      </c>
      <c r="F12000" s="4" t="s">
        <v>922</v>
      </c>
      <c r="G12000" s="4" t="s">
        <v>853</v>
      </c>
      <c r="H12000" s="52">
        <v>0.6</v>
      </c>
      <c r="I12000" s="4"/>
      <c r="J12000" s="4" t="s">
        <v>1495</v>
      </c>
      <c r="K12000" s="4"/>
      <c r="L12000" s="4">
        <v>3</v>
      </c>
      <c r="M12000" s="4" t="s">
        <v>1100</v>
      </c>
      <c r="N12000" s="4" t="s">
        <v>1674</v>
      </c>
    </row>
    <row r="12001" spans="1:14" hidden="1" x14ac:dyDescent="0.3">
      <c r="A12001" s="4" t="s">
        <v>602</v>
      </c>
      <c r="B12001" s="4">
        <v>164</v>
      </c>
      <c r="C12001" s="4">
        <v>164</v>
      </c>
      <c r="D12001" s="4">
        <v>725</v>
      </c>
      <c r="E12001" s="4" t="s">
        <v>861</v>
      </c>
      <c r="F12001" s="12" t="s">
        <v>922</v>
      </c>
      <c r="G12001" s="4" t="s">
        <v>1759</v>
      </c>
      <c r="H12001" s="52">
        <v>10.52</v>
      </c>
      <c r="I12001" s="4"/>
      <c r="J12001" s="4" t="s">
        <v>1494</v>
      </c>
      <c r="K12001" s="4"/>
      <c r="L12001" s="4">
        <v>3</v>
      </c>
      <c r="M12001" s="4" t="s">
        <v>1100</v>
      </c>
      <c r="N12001" s="4" t="s">
        <v>1674</v>
      </c>
    </row>
    <row r="12002" spans="1:14" hidden="1" x14ac:dyDescent="0.3">
      <c r="A12002" s="4" t="s">
        <v>602</v>
      </c>
      <c r="B12002" s="4">
        <v>164</v>
      </c>
      <c r="C12002" s="4">
        <v>164</v>
      </c>
      <c r="D12002" s="4">
        <v>725</v>
      </c>
      <c r="E12002" s="4" t="s">
        <v>861</v>
      </c>
      <c r="F12002" s="12" t="s">
        <v>903</v>
      </c>
      <c r="G12002" s="4" t="s">
        <v>1759</v>
      </c>
      <c r="H12002" s="52">
        <v>12.58</v>
      </c>
      <c r="I12002" s="4"/>
      <c r="J12002" s="4" t="s">
        <v>1494</v>
      </c>
      <c r="K12002" s="4"/>
      <c r="L12002" s="4">
        <v>3</v>
      </c>
      <c r="M12002" s="4" t="s">
        <v>1100</v>
      </c>
      <c r="N12002" s="4" t="s">
        <v>1674</v>
      </c>
    </row>
    <row r="12003" spans="1:14" hidden="1" x14ac:dyDescent="0.3">
      <c r="A12003" s="4" t="s">
        <v>602</v>
      </c>
      <c r="B12003" s="4">
        <v>164</v>
      </c>
      <c r="C12003" s="4">
        <v>164</v>
      </c>
      <c r="D12003" s="4">
        <v>725</v>
      </c>
      <c r="E12003" s="4" t="s">
        <v>861</v>
      </c>
      <c r="F12003" s="12" t="s">
        <v>911</v>
      </c>
      <c r="G12003" s="4" t="s">
        <v>1759</v>
      </c>
      <c r="H12003" s="52">
        <v>9.2799999999999994</v>
      </c>
      <c r="I12003" s="4"/>
      <c r="J12003" s="4" t="s">
        <v>1494</v>
      </c>
      <c r="K12003" s="4"/>
      <c r="L12003" s="4">
        <v>3</v>
      </c>
      <c r="M12003" s="4" t="s">
        <v>1100</v>
      </c>
      <c r="N12003" s="4" t="s">
        <v>1674</v>
      </c>
    </row>
    <row r="12004" spans="1:14" hidden="1" x14ac:dyDescent="0.3">
      <c r="A12004" s="4" t="s">
        <v>602</v>
      </c>
      <c r="B12004" s="4">
        <v>164</v>
      </c>
      <c r="C12004" s="4">
        <v>164</v>
      </c>
      <c r="D12004" s="4">
        <v>725</v>
      </c>
      <c r="E12004" s="4" t="s">
        <v>861</v>
      </c>
      <c r="F12004" s="12" t="s">
        <v>916</v>
      </c>
      <c r="G12004" s="4" t="s">
        <v>1759</v>
      </c>
      <c r="H12004" s="52">
        <v>11.31</v>
      </c>
      <c r="I12004" s="4"/>
      <c r="J12004" s="4" t="s">
        <v>1494</v>
      </c>
      <c r="K12004" s="4"/>
      <c r="L12004" s="4">
        <v>3</v>
      </c>
      <c r="M12004" s="4" t="s">
        <v>1100</v>
      </c>
      <c r="N12004" s="4" t="s">
        <v>1674</v>
      </c>
    </row>
    <row r="12005" spans="1:14" hidden="1" x14ac:dyDescent="0.3">
      <c r="A12005" s="4" t="s">
        <v>602</v>
      </c>
      <c r="B12005" s="4">
        <v>164</v>
      </c>
      <c r="C12005" s="4">
        <v>164</v>
      </c>
      <c r="D12005" s="4">
        <v>725</v>
      </c>
      <c r="E12005" s="4" t="s">
        <v>861</v>
      </c>
      <c r="F12005" s="4" t="s">
        <v>922</v>
      </c>
      <c r="G12005" s="4" t="s">
        <v>1352</v>
      </c>
      <c r="H12005" s="52">
        <v>0.66</v>
      </c>
      <c r="I12005" s="4"/>
      <c r="J12005" s="4"/>
      <c r="K12005" s="4"/>
      <c r="L12005" s="4">
        <v>3</v>
      </c>
      <c r="M12005" s="4" t="s">
        <v>1100</v>
      </c>
      <c r="N12005" s="4" t="s">
        <v>1674</v>
      </c>
    </row>
    <row r="12006" spans="1:14" hidden="1" x14ac:dyDescent="0.3">
      <c r="A12006" s="4" t="s">
        <v>602</v>
      </c>
      <c r="B12006" s="4">
        <v>164</v>
      </c>
      <c r="C12006" s="4">
        <v>164</v>
      </c>
      <c r="D12006" s="4">
        <v>725</v>
      </c>
      <c r="E12006" s="4" t="s">
        <v>861</v>
      </c>
      <c r="F12006" s="60" t="s">
        <v>903</v>
      </c>
      <c r="G12006" s="4" t="s">
        <v>1352</v>
      </c>
      <c r="H12006" s="52">
        <v>0.65</v>
      </c>
      <c r="I12006" s="4"/>
      <c r="J12006" s="4"/>
      <c r="K12006" s="4"/>
      <c r="L12006" s="4">
        <v>3</v>
      </c>
      <c r="M12006" s="4" t="s">
        <v>1100</v>
      </c>
      <c r="N12006" s="4" t="s">
        <v>1674</v>
      </c>
    </row>
    <row r="12007" spans="1:14" hidden="1" x14ac:dyDescent="0.3">
      <c r="A12007" s="4" t="s">
        <v>602</v>
      </c>
      <c r="B12007" s="4">
        <v>164</v>
      </c>
      <c r="C12007" s="4">
        <v>164</v>
      </c>
      <c r="D12007" s="4">
        <v>725</v>
      </c>
      <c r="E12007" s="4" t="s">
        <v>861</v>
      </c>
      <c r="F12007" s="60" t="s">
        <v>911</v>
      </c>
      <c r="G12007" s="4" t="s">
        <v>1352</v>
      </c>
      <c r="H12007" s="52">
        <v>0.63</v>
      </c>
      <c r="I12007" s="4"/>
      <c r="J12007" s="4"/>
      <c r="K12007" s="4"/>
      <c r="L12007" s="4">
        <v>3</v>
      </c>
      <c r="M12007" s="4" t="s">
        <v>1100</v>
      </c>
      <c r="N12007" s="4" t="s">
        <v>1674</v>
      </c>
    </row>
    <row r="12008" spans="1:14" hidden="1" x14ac:dyDescent="0.3">
      <c r="A12008" s="4" t="s">
        <v>602</v>
      </c>
      <c r="B12008" s="4">
        <v>164</v>
      </c>
      <c r="C12008" s="4">
        <v>164</v>
      </c>
      <c r="D12008" s="4">
        <v>725</v>
      </c>
      <c r="E12008" s="4" t="s">
        <v>861</v>
      </c>
      <c r="F12008" s="4" t="s">
        <v>916</v>
      </c>
      <c r="G12008" s="4" t="s">
        <v>1352</v>
      </c>
      <c r="H12008" s="52">
        <v>0.55000000000000004</v>
      </c>
      <c r="I12008" s="4"/>
      <c r="J12008" s="4"/>
      <c r="K12008" s="4"/>
      <c r="L12008" s="4">
        <v>3</v>
      </c>
      <c r="M12008" s="4" t="s">
        <v>1100</v>
      </c>
      <c r="N12008" s="4" t="s">
        <v>1674</v>
      </c>
    </row>
    <row r="12009" spans="1:14" hidden="1" x14ac:dyDescent="0.3">
      <c r="A12009" s="4" t="s">
        <v>602</v>
      </c>
      <c r="B12009" s="4">
        <v>164</v>
      </c>
      <c r="C12009" s="4">
        <v>164</v>
      </c>
      <c r="D12009" s="4">
        <v>725</v>
      </c>
      <c r="E12009" s="4" t="s">
        <v>861</v>
      </c>
      <c r="F12009" s="4" t="s">
        <v>922</v>
      </c>
      <c r="G12009" s="4" t="s">
        <v>1131</v>
      </c>
      <c r="H12009" s="52">
        <v>7.54</v>
      </c>
      <c r="I12009" s="4"/>
      <c r="J12009" s="4" t="s">
        <v>1495</v>
      </c>
      <c r="K12009" s="4"/>
      <c r="L12009" s="4">
        <v>3</v>
      </c>
      <c r="M12009" s="4" t="s">
        <v>1789</v>
      </c>
      <c r="N12009" s="4"/>
    </row>
    <row r="12010" spans="1:14" hidden="1" x14ac:dyDescent="0.3">
      <c r="A12010" s="4" t="s">
        <v>602</v>
      </c>
      <c r="B12010" s="4">
        <v>164</v>
      </c>
      <c r="C12010" s="4">
        <v>164</v>
      </c>
      <c r="D12010" s="4">
        <v>725</v>
      </c>
      <c r="E12010" s="4" t="s">
        <v>861</v>
      </c>
      <c r="F12010" s="4" t="s">
        <v>903</v>
      </c>
      <c r="G12010" s="4" t="s">
        <v>1131</v>
      </c>
      <c r="H12010" s="52">
        <v>17.03</v>
      </c>
      <c r="I12010" s="4"/>
      <c r="J12010" s="4" t="s">
        <v>1495</v>
      </c>
      <c r="K12010" s="4"/>
      <c r="L12010" s="4">
        <v>3</v>
      </c>
      <c r="M12010" s="4" t="s">
        <v>1789</v>
      </c>
      <c r="N12010" s="4"/>
    </row>
    <row r="12011" spans="1:14" hidden="1" x14ac:dyDescent="0.3">
      <c r="A12011" s="4" t="s">
        <v>602</v>
      </c>
      <c r="B12011" s="4">
        <v>164</v>
      </c>
      <c r="C12011" s="4">
        <v>164</v>
      </c>
      <c r="D12011" s="4">
        <v>725</v>
      </c>
      <c r="E12011" s="4" t="s">
        <v>861</v>
      </c>
      <c r="F12011" s="4" t="s">
        <v>911</v>
      </c>
      <c r="G12011" s="4" t="s">
        <v>1131</v>
      </c>
      <c r="H12011" s="52">
        <v>19.57</v>
      </c>
      <c r="I12011" s="4"/>
      <c r="J12011" s="4" t="s">
        <v>1495</v>
      </c>
      <c r="K12011" s="4"/>
      <c r="L12011" s="4">
        <v>3</v>
      </c>
      <c r="M12011" s="4" t="s">
        <v>1789</v>
      </c>
      <c r="N12011" s="4"/>
    </row>
    <row r="12012" spans="1:14" hidden="1" x14ac:dyDescent="0.3">
      <c r="A12012" s="4" t="s">
        <v>602</v>
      </c>
      <c r="B12012" s="4">
        <v>164</v>
      </c>
      <c r="C12012" s="4">
        <v>164</v>
      </c>
      <c r="D12012" s="4">
        <v>725</v>
      </c>
      <c r="E12012" s="4" t="s">
        <v>861</v>
      </c>
      <c r="F12012" s="4" t="s">
        <v>916</v>
      </c>
      <c r="G12012" s="4" t="s">
        <v>1131</v>
      </c>
      <c r="H12012" s="52">
        <v>19.349999999999998</v>
      </c>
      <c r="I12012" s="4"/>
      <c r="J12012" s="4" t="s">
        <v>1495</v>
      </c>
      <c r="K12012" s="4"/>
      <c r="L12012" s="4">
        <v>3</v>
      </c>
      <c r="M12012" s="4" t="s">
        <v>1789</v>
      </c>
      <c r="N12012" s="4"/>
    </row>
    <row r="12013" spans="1:14" hidden="1" x14ac:dyDescent="0.3">
      <c r="A12013" s="4" t="s">
        <v>602</v>
      </c>
      <c r="B12013" s="4">
        <v>164</v>
      </c>
      <c r="C12013" s="4">
        <v>164</v>
      </c>
      <c r="D12013" s="4">
        <v>725</v>
      </c>
      <c r="E12013" s="4" t="s">
        <v>861</v>
      </c>
      <c r="F12013" s="4" t="s">
        <v>922</v>
      </c>
      <c r="G12013" s="4" t="s">
        <v>1557</v>
      </c>
      <c r="H12013" s="52">
        <v>13.01</v>
      </c>
      <c r="I12013" s="4"/>
      <c r="J12013" s="4" t="s">
        <v>1495</v>
      </c>
      <c r="K12013" s="4"/>
      <c r="L12013" s="4">
        <v>3</v>
      </c>
      <c r="M12013" s="4" t="s">
        <v>1100</v>
      </c>
      <c r="N12013" s="4" t="s">
        <v>1674</v>
      </c>
    </row>
    <row r="12014" spans="1:14" hidden="1" x14ac:dyDescent="0.3">
      <c r="A12014" s="4" t="s">
        <v>602</v>
      </c>
      <c r="B12014" s="4">
        <v>164</v>
      </c>
      <c r="C12014" s="4">
        <v>164</v>
      </c>
      <c r="D12014" s="4">
        <v>725</v>
      </c>
      <c r="E12014" s="4" t="s">
        <v>861</v>
      </c>
      <c r="F12014" s="60" t="s">
        <v>903</v>
      </c>
      <c r="G12014" s="4" t="s">
        <v>1557</v>
      </c>
      <c r="H12014" s="52">
        <v>13.68</v>
      </c>
      <c r="I12014" s="4"/>
      <c r="J12014" s="4" t="s">
        <v>1495</v>
      </c>
      <c r="K12014" s="4"/>
      <c r="L12014" s="4">
        <v>3</v>
      </c>
      <c r="M12014" s="4" t="s">
        <v>1100</v>
      </c>
      <c r="N12014" s="4" t="s">
        <v>1674</v>
      </c>
    </row>
    <row r="12015" spans="1:14" hidden="1" x14ac:dyDescent="0.3">
      <c r="A12015" s="4" t="s">
        <v>602</v>
      </c>
      <c r="B12015" s="4">
        <v>164</v>
      </c>
      <c r="C12015" s="4">
        <v>164</v>
      </c>
      <c r="D12015" s="4">
        <v>725</v>
      </c>
      <c r="E12015" s="4" t="s">
        <v>861</v>
      </c>
      <c r="F12015" s="60" t="s">
        <v>911</v>
      </c>
      <c r="G12015" s="4" t="s">
        <v>1557</v>
      </c>
      <c r="H12015" s="52">
        <v>10.61</v>
      </c>
      <c r="I12015" s="4"/>
      <c r="J12015" s="4" t="s">
        <v>1495</v>
      </c>
      <c r="K12015" s="4"/>
      <c r="L12015" s="4">
        <v>3</v>
      </c>
      <c r="M12015" s="4" t="s">
        <v>1100</v>
      </c>
      <c r="N12015" s="4" t="s">
        <v>1674</v>
      </c>
    </row>
    <row r="12016" spans="1:14" hidden="1" x14ac:dyDescent="0.3">
      <c r="A12016" s="4" t="s">
        <v>602</v>
      </c>
      <c r="B12016" s="4">
        <v>164</v>
      </c>
      <c r="C12016" s="4">
        <v>164</v>
      </c>
      <c r="D12016" s="4">
        <v>725</v>
      </c>
      <c r="E12016" s="4" t="s">
        <v>861</v>
      </c>
      <c r="F12016" s="4" t="s">
        <v>916</v>
      </c>
      <c r="G12016" s="4" t="s">
        <v>1557</v>
      </c>
      <c r="H12016" s="52">
        <v>9.8699999999999992</v>
      </c>
      <c r="I12016" s="4"/>
      <c r="J12016" s="4" t="s">
        <v>1495</v>
      </c>
      <c r="K12016" s="4"/>
      <c r="L12016" s="4">
        <v>3</v>
      </c>
      <c r="M12016" s="4" t="s">
        <v>1100</v>
      </c>
      <c r="N12016" s="4" t="s">
        <v>1674</v>
      </c>
    </row>
    <row r="12017" spans="1:14" hidden="1" x14ac:dyDescent="0.3">
      <c r="A12017" s="4" t="s">
        <v>602</v>
      </c>
      <c r="B12017" s="4">
        <v>164</v>
      </c>
      <c r="C12017" s="4">
        <v>164</v>
      </c>
      <c r="D12017" s="4">
        <v>725</v>
      </c>
      <c r="E12017" s="4" t="s">
        <v>861</v>
      </c>
      <c r="F12017" s="4" t="s">
        <v>922</v>
      </c>
      <c r="G12017" s="4" t="s">
        <v>967</v>
      </c>
      <c r="H12017" s="52">
        <v>0.99</v>
      </c>
      <c r="I12017" s="4"/>
      <c r="J12017" s="4" t="s">
        <v>1494</v>
      </c>
      <c r="K12017" s="4"/>
      <c r="L12017" s="4">
        <v>3</v>
      </c>
      <c r="M12017" s="4" t="s">
        <v>1100</v>
      </c>
      <c r="N12017" s="4" t="s">
        <v>1674</v>
      </c>
    </row>
    <row r="12018" spans="1:14" hidden="1" x14ac:dyDescent="0.3">
      <c r="A12018" s="4" t="s">
        <v>602</v>
      </c>
      <c r="B12018" s="4">
        <v>164</v>
      </c>
      <c r="C12018" s="4">
        <v>164</v>
      </c>
      <c r="D12018" s="4">
        <v>725</v>
      </c>
      <c r="E12018" s="4" t="s">
        <v>861</v>
      </c>
      <c r="F12018" s="4" t="s">
        <v>903</v>
      </c>
      <c r="G12018" s="4" t="s">
        <v>967</v>
      </c>
      <c r="H12018" s="52">
        <v>1.3</v>
      </c>
      <c r="I12018" s="4"/>
      <c r="J12018" s="4" t="s">
        <v>1494</v>
      </c>
      <c r="K12018" s="4"/>
      <c r="L12018" s="4">
        <v>3</v>
      </c>
      <c r="M12018" s="4" t="s">
        <v>1100</v>
      </c>
      <c r="N12018" s="4" t="s">
        <v>1674</v>
      </c>
    </row>
    <row r="12019" spans="1:14" hidden="1" x14ac:dyDescent="0.3">
      <c r="A12019" s="4" t="s">
        <v>602</v>
      </c>
      <c r="B12019" s="4">
        <v>164</v>
      </c>
      <c r="C12019" s="4">
        <v>164</v>
      </c>
      <c r="D12019" s="4">
        <v>725</v>
      </c>
      <c r="E12019" s="4" t="s">
        <v>861</v>
      </c>
      <c r="F12019" s="4" t="s">
        <v>911</v>
      </c>
      <c r="G12019" s="4" t="s">
        <v>967</v>
      </c>
      <c r="H12019" s="52">
        <v>1.07</v>
      </c>
      <c r="I12019" s="4"/>
      <c r="J12019" s="4" t="s">
        <v>1494</v>
      </c>
      <c r="K12019" s="4"/>
      <c r="L12019" s="4">
        <v>3</v>
      </c>
      <c r="M12019" s="4" t="s">
        <v>1100</v>
      </c>
      <c r="N12019" s="4" t="s">
        <v>1674</v>
      </c>
    </row>
    <row r="12020" spans="1:14" hidden="1" x14ac:dyDescent="0.3">
      <c r="A12020" s="4" t="s">
        <v>602</v>
      </c>
      <c r="B12020" s="4">
        <v>164</v>
      </c>
      <c r="C12020" s="4">
        <v>164</v>
      </c>
      <c r="D12020" s="4">
        <v>725</v>
      </c>
      <c r="E12020" s="4" t="s">
        <v>861</v>
      </c>
      <c r="F12020" s="4" t="s">
        <v>916</v>
      </c>
      <c r="G12020" s="4" t="s">
        <v>967</v>
      </c>
      <c r="H12020" s="52">
        <v>1.05</v>
      </c>
      <c r="I12020" s="4"/>
      <c r="J12020" s="4" t="s">
        <v>1494</v>
      </c>
      <c r="K12020" s="4"/>
      <c r="L12020" s="4">
        <v>3</v>
      </c>
      <c r="M12020" s="4" t="s">
        <v>1100</v>
      </c>
      <c r="N12020" s="4" t="s">
        <v>1674</v>
      </c>
    </row>
    <row r="12021" spans="1:14" hidden="1" x14ac:dyDescent="0.3">
      <c r="A12021" s="4" t="s">
        <v>602</v>
      </c>
      <c r="B12021" s="4">
        <v>164</v>
      </c>
      <c r="C12021" s="4">
        <v>164</v>
      </c>
      <c r="D12021" s="4">
        <v>725</v>
      </c>
      <c r="E12021" s="4" t="s">
        <v>861</v>
      </c>
      <c r="F12021" s="12" t="s">
        <v>922</v>
      </c>
      <c r="G12021" s="4" t="s">
        <v>1760</v>
      </c>
      <c r="H12021" s="52">
        <v>10.41</v>
      </c>
      <c r="I12021" s="4"/>
      <c r="J12021" s="4"/>
      <c r="K12021" s="4"/>
      <c r="L12021" s="4">
        <v>3</v>
      </c>
      <c r="M12021" s="4" t="s">
        <v>1100</v>
      </c>
      <c r="N12021" s="4" t="s">
        <v>1674</v>
      </c>
    </row>
    <row r="12022" spans="1:14" hidden="1" x14ac:dyDescent="0.3">
      <c r="A12022" s="4" t="s">
        <v>602</v>
      </c>
      <c r="B12022" s="4">
        <v>164</v>
      </c>
      <c r="C12022" s="4">
        <v>164</v>
      </c>
      <c r="D12022" s="4">
        <v>725</v>
      </c>
      <c r="E12022" s="4" t="s">
        <v>861</v>
      </c>
      <c r="F12022" s="12" t="s">
        <v>903</v>
      </c>
      <c r="G12022" s="4" t="s">
        <v>1760</v>
      </c>
      <c r="H12022" s="52">
        <v>9.65</v>
      </c>
      <c r="I12022" s="4"/>
      <c r="J12022" s="4"/>
      <c r="K12022" s="4"/>
      <c r="L12022" s="4">
        <v>3</v>
      </c>
      <c r="M12022" s="4" t="s">
        <v>1100</v>
      </c>
      <c r="N12022" s="4" t="s">
        <v>1674</v>
      </c>
    </row>
    <row r="12023" spans="1:14" hidden="1" x14ac:dyDescent="0.3">
      <c r="A12023" s="4" t="s">
        <v>602</v>
      </c>
      <c r="B12023" s="4">
        <v>164</v>
      </c>
      <c r="C12023" s="4">
        <v>164</v>
      </c>
      <c r="D12023" s="4">
        <v>725</v>
      </c>
      <c r="E12023" s="4" t="s">
        <v>861</v>
      </c>
      <c r="F12023" s="12" t="s">
        <v>911</v>
      </c>
      <c r="G12023" s="4" t="s">
        <v>1760</v>
      </c>
      <c r="H12023" s="52">
        <v>8.68</v>
      </c>
      <c r="I12023" s="4"/>
      <c r="J12023" s="4"/>
      <c r="K12023" s="4"/>
      <c r="L12023" s="4">
        <v>3</v>
      </c>
      <c r="M12023" s="4" t="s">
        <v>1100</v>
      </c>
      <c r="N12023" s="4" t="s">
        <v>1674</v>
      </c>
    </row>
    <row r="12024" spans="1:14" hidden="1" x14ac:dyDescent="0.3">
      <c r="A12024" s="4" t="s">
        <v>602</v>
      </c>
      <c r="B12024" s="4">
        <v>164</v>
      </c>
      <c r="C12024" s="4">
        <v>164</v>
      </c>
      <c r="D12024" s="4">
        <v>725</v>
      </c>
      <c r="E12024" s="4" t="s">
        <v>861</v>
      </c>
      <c r="F12024" s="12" t="s">
        <v>916</v>
      </c>
      <c r="G12024" s="4" t="s">
        <v>1760</v>
      </c>
      <c r="H12024" s="52">
        <v>10.88</v>
      </c>
      <c r="I12024" s="4"/>
      <c r="J12024" s="4"/>
      <c r="K12024" s="4"/>
      <c r="L12024" s="4">
        <v>3</v>
      </c>
      <c r="M12024" s="4" t="s">
        <v>1100</v>
      </c>
      <c r="N12024" s="4" t="s">
        <v>1674</v>
      </c>
    </row>
    <row r="12025" spans="1:14" hidden="1" x14ac:dyDescent="0.3">
      <c r="A12025" s="4" t="s">
        <v>602</v>
      </c>
      <c r="B12025" s="4">
        <v>164</v>
      </c>
      <c r="C12025" s="4">
        <v>164</v>
      </c>
      <c r="D12025" s="4">
        <v>725</v>
      </c>
      <c r="E12025" s="4" t="s">
        <v>861</v>
      </c>
      <c r="F12025" s="4" t="s">
        <v>922</v>
      </c>
      <c r="G12025" s="4" t="s">
        <v>858</v>
      </c>
      <c r="H12025" s="52">
        <v>0.46</v>
      </c>
      <c r="I12025" s="4">
        <v>0.04</v>
      </c>
      <c r="J12025" s="4" t="s">
        <v>1494</v>
      </c>
      <c r="K12025" s="4" t="s">
        <v>998</v>
      </c>
      <c r="L12025" s="4">
        <v>3</v>
      </c>
      <c r="M12025" s="4" t="s">
        <v>1675</v>
      </c>
      <c r="N12025" s="4" t="s">
        <v>1676</v>
      </c>
    </row>
    <row r="12026" spans="1:14" hidden="1" x14ac:dyDescent="0.3">
      <c r="A12026" s="4" t="s">
        <v>602</v>
      </c>
      <c r="B12026" s="4">
        <v>164</v>
      </c>
      <c r="C12026" s="4">
        <v>164</v>
      </c>
      <c r="D12026" s="4">
        <v>725</v>
      </c>
      <c r="E12026" s="4" t="s">
        <v>861</v>
      </c>
      <c r="F12026" s="4" t="s">
        <v>903</v>
      </c>
      <c r="G12026" s="4" t="s">
        <v>858</v>
      </c>
      <c r="H12026" s="52">
        <v>0.51</v>
      </c>
      <c r="I12026" s="4">
        <v>0.01</v>
      </c>
      <c r="J12026" s="4" t="s">
        <v>1494</v>
      </c>
      <c r="K12026" s="4" t="s">
        <v>998</v>
      </c>
      <c r="L12026" s="4">
        <v>3</v>
      </c>
      <c r="M12026" s="4" t="s">
        <v>1675</v>
      </c>
      <c r="N12026" s="4" t="s">
        <v>1676</v>
      </c>
    </row>
    <row r="12027" spans="1:14" hidden="1" x14ac:dyDescent="0.3">
      <c r="A12027" s="4" t="s">
        <v>602</v>
      </c>
      <c r="B12027" s="4">
        <v>164</v>
      </c>
      <c r="C12027" s="4">
        <v>164</v>
      </c>
      <c r="D12027" s="4">
        <v>725</v>
      </c>
      <c r="E12027" s="4" t="s">
        <v>861</v>
      </c>
      <c r="F12027" s="4" t="s">
        <v>922</v>
      </c>
      <c r="G12027" s="4" t="s">
        <v>858</v>
      </c>
      <c r="H12027" s="52">
        <v>0.46</v>
      </c>
      <c r="I12027" s="4"/>
      <c r="J12027" s="4" t="s">
        <v>1494</v>
      </c>
      <c r="K12027" s="4"/>
      <c r="L12027" s="4">
        <v>3</v>
      </c>
      <c r="M12027" s="4" t="s">
        <v>1100</v>
      </c>
      <c r="N12027" s="4" t="s">
        <v>1674</v>
      </c>
    </row>
    <row r="12028" spans="1:14" hidden="1" x14ac:dyDescent="0.3">
      <c r="A12028" s="4" t="s">
        <v>602</v>
      </c>
      <c r="B12028" s="4">
        <v>164</v>
      </c>
      <c r="C12028" s="4">
        <v>164</v>
      </c>
      <c r="D12028" s="4">
        <v>725</v>
      </c>
      <c r="E12028" s="4" t="s">
        <v>861</v>
      </c>
      <c r="F12028" s="4" t="s">
        <v>903</v>
      </c>
      <c r="G12028" s="4" t="s">
        <v>858</v>
      </c>
      <c r="H12028" s="52">
        <v>0.52</v>
      </c>
      <c r="I12028" s="4"/>
      <c r="J12028" s="4" t="s">
        <v>1494</v>
      </c>
      <c r="K12028" s="4"/>
      <c r="L12028" s="4">
        <v>3</v>
      </c>
      <c r="M12028" s="4" t="s">
        <v>1100</v>
      </c>
      <c r="N12028" s="4" t="s">
        <v>1674</v>
      </c>
    </row>
    <row r="12029" spans="1:14" hidden="1" x14ac:dyDescent="0.3">
      <c r="A12029" s="4" t="s">
        <v>602</v>
      </c>
      <c r="B12029" s="4">
        <v>164</v>
      </c>
      <c r="C12029" s="4">
        <v>164</v>
      </c>
      <c r="D12029" s="4">
        <v>725</v>
      </c>
      <c r="E12029" s="4" t="s">
        <v>861</v>
      </c>
      <c r="F12029" s="4" t="s">
        <v>911</v>
      </c>
      <c r="G12029" s="4" t="s">
        <v>858</v>
      </c>
      <c r="H12029" s="52">
        <v>0.44</v>
      </c>
      <c r="I12029" s="4"/>
      <c r="J12029" s="4" t="s">
        <v>1494</v>
      </c>
      <c r="K12029" s="4"/>
      <c r="L12029" s="4">
        <v>3</v>
      </c>
      <c r="M12029" s="4" t="s">
        <v>1100</v>
      </c>
      <c r="N12029" s="4" t="s">
        <v>1674</v>
      </c>
    </row>
    <row r="12030" spans="1:14" hidden="1" x14ac:dyDescent="0.3">
      <c r="A12030" s="4" t="s">
        <v>602</v>
      </c>
      <c r="B12030" s="4">
        <v>164</v>
      </c>
      <c r="C12030" s="4">
        <v>164</v>
      </c>
      <c r="D12030" s="4">
        <v>725</v>
      </c>
      <c r="E12030" s="4" t="s">
        <v>861</v>
      </c>
      <c r="F12030" s="4" t="s">
        <v>916</v>
      </c>
      <c r="G12030" s="4" t="s">
        <v>858</v>
      </c>
      <c r="H12030" s="52">
        <v>0.34</v>
      </c>
      <c r="I12030" s="4"/>
      <c r="J12030" s="4" t="s">
        <v>1494</v>
      </c>
      <c r="K12030" s="4"/>
      <c r="L12030" s="4">
        <v>3</v>
      </c>
      <c r="M12030" s="4" t="s">
        <v>1100</v>
      </c>
      <c r="N12030" s="4" t="s">
        <v>1674</v>
      </c>
    </row>
    <row r="12031" spans="1:14" hidden="1" x14ac:dyDescent="0.3">
      <c r="A12031" s="4" t="s">
        <v>602</v>
      </c>
      <c r="B12031" s="4">
        <v>164</v>
      </c>
      <c r="C12031" s="4">
        <v>164</v>
      </c>
      <c r="D12031" s="4">
        <v>725</v>
      </c>
      <c r="E12031" s="4" t="s">
        <v>861</v>
      </c>
      <c r="F12031" s="4" t="s">
        <v>922</v>
      </c>
      <c r="G12031" s="4" t="s">
        <v>850</v>
      </c>
      <c r="H12031" s="52">
        <v>5.86</v>
      </c>
      <c r="I12031" s="4">
        <v>0.79</v>
      </c>
      <c r="J12031" s="4" t="s">
        <v>1677</v>
      </c>
      <c r="K12031" s="4" t="s">
        <v>998</v>
      </c>
      <c r="L12031" s="4">
        <v>3</v>
      </c>
      <c r="M12031" s="4" t="s">
        <v>1675</v>
      </c>
      <c r="N12031" s="4" t="s">
        <v>1676</v>
      </c>
    </row>
    <row r="12032" spans="1:14" hidden="1" x14ac:dyDescent="0.3">
      <c r="A12032" s="4" t="s">
        <v>602</v>
      </c>
      <c r="B12032" s="4">
        <v>164</v>
      </c>
      <c r="C12032" s="4">
        <v>164</v>
      </c>
      <c r="D12032" s="4">
        <v>725</v>
      </c>
      <c r="E12032" s="4" t="s">
        <v>861</v>
      </c>
      <c r="F12032" s="4" t="s">
        <v>903</v>
      </c>
      <c r="G12032" s="4" t="s">
        <v>850</v>
      </c>
      <c r="H12032" s="52">
        <v>8.0299999999999994</v>
      </c>
      <c r="I12032" s="4">
        <v>0.37</v>
      </c>
      <c r="J12032" s="4" t="s">
        <v>1677</v>
      </c>
      <c r="K12032" s="4" t="s">
        <v>998</v>
      </c>
      <c r="L12032" s="4">
        <v>3</v>
      </c>
      <c r="M12032" s="4" t="s">
        <v>1675</v>
      </c>
      <c r="N12032" s="4" t="s">
        <v>1676</v>
      </c>
    </row>
    <row r="12033" spans="1:14" hidden="1" x14ac:dyDescent="0.3">
      <c r="A12033" s="4" t="s">
        <v>602</v>
      </c>
      <c r="B12033" s="4">
        <v>164</v>
      </c>
      <c r="C12033" s="4">
        <v>164</v>
      </c>
      <c r="D12033" s="4">
        <v>725</v>
      </c>
      <c r="E12033" s="4" t="s">
        <v>861</v>
      </c>
      <c r="F12033" s="4" t="s">
        <v>922</v>
      </c>
      <c r="G12033" s="4" t="s">
        <v>850</v>
      </c>
      <c r="H12033" s="52">
        <v>5.81</v>
      </c>
      <c r="I12033" s="4"/>
      <c r="J12033" s="4" t="s">
        <v>1677</v>
      </c>
      <c r="K12033" s="4"/>
      <c r="L12033" s="4">
        <v>3</v>
      </c>
      <c r="M12033" s="4" t="s">
        <v>1100</v>
      </c>
      <c r="N12033" s="4" t="s">
        <v>1674</v>
      </c>
    </row>
    <row r="12034" spans="1:14" hidden="1" x14ac:dyDescent="0.3">
      <c r="A12034" s="4" t="s">
        <v>602</v>
      </c>
      <c r="B12034" s="4">
        <v>164</v>
      </c>
      <c r="C12034" s="4">
        <v>164</v>
      </c>
      <c r="D12034" s="4">
        <v>725</v>
      </c>
      <c r="E12034" s="4" t="s">
        <v>861</v>
      </c>
      <c r="F12034" s="4" t="s">
        <v>903</v>
      </c>
      <c r="G12034" s="4" t="s">
        <v>850</v>
      </c>
      <c r="H12034" s="52">
        <v>7.88</v>
      </c>
      <c r="I12034" s="4"/>
      <c r="J12034" s="4" t="s">
        <v>1677</v>
      </c>
      <c r="K12034" s="4"/>
      <c r="L12034" s="4">
        <v>3</v>
      </c>
      <c r="M12034" s="4" t="s">
        <v>1100</v>
      </c>
      <c r="N12034" s="4" t="s">
        <v>1674</v>
      </c>
    </row>
    <row r="12035" spans="1:14" hidden="1" x14ac:dyDescent="0.3">
      <c r="A12035" s="4" t="s">
        <v>602</v>
      </c>
      <c r="B12035" s="4">
        <v>164</v>
      </c>
      <c r="C12035" s="4">
        <v>164</v>
      </c>
      <c r="D12035" s="4">
        <v>725</v>
      </c>
      <c r="E12035" s="4" t="s">
        <v>861</v>
      </c>
      <c r="F12035" s="4" t="s">
        <v>911</v>
      </c>
      <c r="G12035" s="4" t="s">
        <v>850</v>
      </c>
      <c r="H12035" s="52">
        <v>7.19</v>
      </c>
      <c r="I12035" s="4"/>
      <c r="J12035" s="4" t="s">
        <v>1677</v>
      </c>
      <c r="K12035" s="4"/>
      <c r="L12035" s="4">
        <v>3</v>
      </c>
      <c r="M12035" s="4" t="s">
        <v>1100</v>
      </c>
      <c r="N12035" s="4" t="s">
        <v>1674</v>
      </c>
    </row>
    <row r="12036" spans="1:14" hidden="1" x14ac:dyDescent="0.3">
      <c r="A12036" s="4" t="s">
        <v>602</v>
      </c>
      <c r="B12036" s="4">
        <v>164</v>
      </c>
      <c r="C12036" s="4">
        <v>164</v>
      </c>
      <c r="D12036" s="4">
        <v>725</v>
      </c>
      <c r="E12036" s="4" t="s">
        <v>861</v>
      </c>
      <c r="F12036" s="4" t="s">
        <v>916</v>
      </c>
      <c r="G12036" s="4" t="s">
        <v>850</v>
      </c>
      <c r="H12036" s="52">
        <v>7.42</v>
      </c>
      <c r="I12036" s="4"/>
      <c r="J12036" s="4" t="s">
        <v>1677</v>
      </c>
      <c r="K12036" s="4"/>
      <c r="L12036" s="4">
        <v>3</v>
      </c>
      <c r="M12036" s="4" t="s">
        <v>1100</v>
      </c>
      <c r="N12036" s="4" t="s">
        <v>1674</v>
      </c>
    </row>
    <row r="12037" spans="1:14" hidden="1" x14ac:dyDescent="0.3">
      <c r="A12037" s="4" t="s">
        <v>602</v>
      </c>
      <c r="B12037" s="4">
        <v>164</v>
      </c>
      <c r="C12037" s="4">
        <v>164</v>
      </c>
      <c r="D12037" s="4">
        <v>725</v>
      </c>
      <c r="E12037" s="4" t="s">
        <v>861</v>
      </c>
      <c r="F12037" s="4" t="s">
        <v>922</v>
      </c>
      <c r="G12037" s="4" t="s">
        <v>1678</v>
      </c>
      <c r="H12037" s="52">
        <v>35.31</v>
      </c>
      <c r="I12037" s="4">
        <v>3.48</v>
      </c>
      <c r="J12037" s="4" t="s">
        <v>1679</v>
      </c>
      <c r="K12037" s="4" t="s">
        <v>998</v>
      </c>
      <c r="L12037" s="4">
        <v>3</v>
      </c>
      <c r="M12037" s="4" t="s">
        <v>1675</v>
      </c>
      <c r="N12037" s="4" t="s">
        <v>1676</v>
      </c>
    </row>
    <row r="12038" spans="1:14" hidden="1" x14ac:dyDescent="0.3">
      <c r="A12038" s="4" t="s">
        <v>602</v>
      </c>
      <c r="B12038" s="4">
        <v>164</v>
      </c>
      <c r="C12038" s="4">
        <v>164</v>
      </c>
      <c r="D12038" s="4">
        <v>725</v>
      </c>
      <c r="E12038" s="4" t="s">
        <v>861</v>
      </c>
      <c r="F12038" s="4" t="s">
        <v>903</v>
      </c>
      <c r="G12038" s="4" t="s">
        <v>1678</v>
      </c>
      <c r="H12038" s="52">
        <v>27.38</v>
      </c>
      <c r="I12038" s="4">
        <v>2.66</v>
      </c>
      <c r="J12038" s="4" t="s">
        <v>1679</v>
      </c>
      <c r="K12038" s="4" t="s">
        <v>998</v>
      </c>
      <c r="L12038" s="4">
        <v>3</v>
      </c>
      <c r="M12038" s="4" t="s">
        <v>1675</v>
      </c>
      <c r="N12038" s="4" t="s">
        <v>1676</v>
      </c>
    </row>
    <row r="12039" spans="1:14" hidden="1" x14ac:dyDescent="0.3">
      <c r="A12039" s="4" t="s">
        <v>602</v>
      </c>
      <c r="B12039" s="4">
        <v>164</v>
      </c>
      <c r="C12039" s="4">
        <v>164</v>
      </c>
      <c r="D12039" s="4">
        <v>725</v>
      </c>
      <c r="E12039" s="4" t="s">
        <v>861</v>
      </c>
      <c r="F12039" s="4" t="s">
        <v>916</v>
      </c>
      <c r="G12039" s="4" t="s">
        <v>853</v>
      </c>
      <c r="H12039" s="52">
        <v>0.57999999999999996</v>
      </c>
      <c r="I12039" s="4"/>
      <c r="J12039" s="4" t="s">
        <v>1495</v>
      </c>
      <c r="K12039" s="4"/>
      <c r="L12039" s="4">
        <v>3</v>
      </c>
      <c r="M12039" s="4" t="s">
        <v>1100</v>
      </c>
      <c r="N12039" s="4" t="s">
        <v>1674</v>
      </c>
    </row>
    <row r="12040" spans="1:14" hidden="1" x14ac:dyDescent="0.3">
      <c r="A12040" s="4" t="s">
        <v>602</v>
      </c>
      <c r="B12040" s="4">
        <v>164</v>
      </c>
      <c r="C12040" s="4">
        <v>164</v>
      </c>
      <c r="D12040" s="4">
        <v>725</v>
      </c>
      <c r="E12040" s="4" t="s">
        <v>861</v>
      </c>
      <c r="F12040" s="60" t="s">
        <v>903</v>
      </c>
      <c r="G12040" s="4" t="s">
        <v>853</v>
      </c>
      <c r="H12040" s="52">
        <v>0.56000000000000005</v>
      </c>
      <c r="I12040" s="4"/>
      <c r="J12040" s="4" t="s">
        <v>1495</v>
      </c>
      <c r="K12040" s="4"/>
      <c r="L12040" s="4">
        <v>3</v>
      </c>
      <c r="M12040" s="4" t="s">
        <v>1100</v>
      </c>
      <c r="N12040" s="4" t="s">
        <v>1674</v>
      </c>
    </row>
    <row r="12041" spans="1:14" hidden="1" x14ac:dyDescent="0.3">
      <c r="A12041" s="4" t="s">
        <v>602</v>
      </c>
      <c r="B12041" s="4">
        <v>164</v>
      </c>
      <c r="C12041" s="4">
        <v>164</v>
      </c>
      <c r="D12041" s="4">
        <v>725</v>
      </c>
      <c r="E12041" s="4" t="s">
        <v>861</v>
      </c>
      <c r="F12041" s="60" t="s">
        <v>911</v>
      </c>
      <c r="G12041" s="4" t="s">
        <v>853</v>
      </c>
      <c r="H12041" s="52">
        <v>0.21</v>
      </c>
      <c r="I12041" s="4"/>
      <c r="J12041" s="4" t="s">
        <v>1495</v>
      </c>
      <c r="K12041" s="4"/>
      <c r="L12041" s="4">
        <v>3</v>
      </c>
      <c r="M12041" s="4" t="s">
        <v>1100</v>
      </c>
      <c r="N12041" s="4" t="s">
        <v>1674</v>
      </c>
    </row>
    <row r="12042" spans="1:14" hidden="1" x14ac:dyDescent="0.3">
      <c r="A12042" s="4" t="s">
        <v>602</v>
      </c>
      <c r="B12042" s="4">
        <v>164</v>
      </c>
      <c r="C12042" s="4">
        <v>164</v>
      </c>
      <c r="D12042" s="4">
        <v>726</v>
      </c>
      <c r="E12042" s="4" t="s">
        <v>861</v>
      </c>
      <c r="F12042" s="4" t="s">
        <v>922</v>
      </c>
      <c r="G12042" s="4" t="s">
        <v>853</v>
      </c>
      <c r="H12042" s="52">
        <v>1.74</v>
      </c>
      <c r="I12042" s="4"/>
      <c r="J12042" s="4" t="s">
        <v>1495</v>
      </c>
      <c r="K12042" s="4"/>
      <c r="L12042" s="4">
        <v>3</v>
      </c>
      <c r="M12042" s="4" t="s">
        <v>1100</v>
      </c>
      <c r="N12042" s="4" t="s">
        <v>1674</v>
      </c>
    </row>
    <row r="12043" spans="1:14" hidden="1" x14ac:dyDescent="0.3">
      <c r="A12043" s="4" t="s">
        <v>602</v>
      </c>
      <c r="B12043" s="4">
        <v>164</v>
      </c>
      <c r="C12043" s="4">
        <v>164</v>
      </c>
      <c r="D12043" s="4">
        <v>726</v>
      </c>
      <c r="E12043" s="4" t="s">
        <v>861</v>
      </c>
      <c r="F12043" s="12" t="s">
        <v>922</v>
      </c>
      <c r="G12043" s="4" t="s">
        <v>1759</v>
      </c>
      <c r="H12043" s="52">
        <v>9.84</v>
      </c>
      <c r="I12043" s="4"/>
      <c r="J12043" s="4" t="s">
        <v>1494</v>
      </c>
      <c r="K12043" s="4"/>
      <c r="L12043" s="4">
        <v>3</v>
      </c>
      <c r="M12043" s="4" t="s">
        <v>1100</v>
      </c>
      <c r="N12043" s="4" t="s">
        <v>1674</v>
      </c>
    </row>
    <row r="12044" spans="1:14" hidden="1" x14ac:dyDescent="0.3">
      <c r="A12044" s="4" t="s">
        <v>602</v>
      </c>
      <c r="B12044" s="4">
        <v>164</v>
      </c>
      <c r="C12044" s="4">
        <v>164</v>
      </c>
      <c r="D12044" s="4">
        <v>726</v>
      </c>
      <c r="E12044" s="4" t="s">
        <v>861</v>
      </c>
      <c r="F12044" s="12" t="s">
        <v>903</v>
      </c>
      <c r="G12044" s="4" t="s">
        <v>1759</v>
      </c>
      <c r="H12044" s="52">
        <v>12.22</v>
      </c>
      <c r="I12044" s="4"/>
      <c r="J12044" s="4" t="s">
        <v>1494</v>
      </c>
      <c r="K12044" s="4"/>
      <c r="L12044" s="4">
        <v>3</v>
      </c>
      <c r="M12044" s="4" t="s">
        <v>1100</v>
      </c>
      <c r="N12044" s="4" t="s">
        <v>1674</v>
      </c>
    </row>
    <row r="12045" spans="1:14" hidden="1" x14ac:dyDescent="0.3">
      <c r="A12045" s="4" t="s">
        <v>602</v>
      </c>
      <c r="B12045" s="4">
        <v>164</v>
      </c>
      <c r="C12045" s="4">
        <v>164</v>
      </c>
      <c r="D12045" s="4">
        <v>726</v>
      </c>
      <c r="E12045" s="4" t="s">
        <v>861</v>
      </c>
      <c r="F12045" s="12" t="s">
        <v>911</v>
      </c>
      <c r="G12045" s="4" t="s">
        <v>1759</v>
      </c>
      <c r="H12045" s="52">
        <v>13.29</v>
      </c>
      <c r="I12045" s="4"/>
      <c r="J12045" s="4" t="s">
        <v>1494</v>
      </c>
      <c r="K12045" s="4"/>
      <c r="L12045" s="4">
        <v>3</v>
      </c>
      <c r="M12045" s="4" t="s">
        <v>1100</v>
      </c>
      <c r="N12045" s="4" t="s">
        <v>1674</v>
      </c>
    </row>
    <row r="12046" spans="1:14" hidden="1" x14ac:dyDescent="0.3">
      <c r="A12046" s="4" t="s">
        <v>602</v>
      </c>
      <c r="B12046" s="4">
        <v>164</v>
      </c>
      <c r="C12046" s="4">
        <v>164</v>
      </c>
      <c r="D12046" s="4">
        <v>726</v>
      </c>
      <c r="E12046" s="4" t="s">
        <v>861</v>
      </c>
      <c r="F12046" s="12" t="s">
        <v>916</v>
      </c>
      <c r="G12046" s="4" t="s">
        <v>1759</v>
      </c>
      <c r="H12046" s="52">
        <v>10.52</v>
      </c>
      <c r="I12046" s="4"/>
      <c r="J12046" s="4" t="s">
        <v>1494</v>
      </c>
      <c r="K12046" s="4"/>
      <c r="L12046" s="4">
        <v>3</v>
      </c>
      <c r="M12046" s="4" t="s">
        <v>1100</v>
      </c>
      <c r="N12046" s="4" t="s">
        <v>1674</v>
      </c>
    </row>
    <row r="12047" spans="1:14" hidden="1" x14ac:dyDescent="0.3">
      <c r="A12047" s="4" t="s">
        <v>602</v>
      </c>
      <c r="B12047" s="4">
        <v>164</v>
      </c>
      <c r="C12047" s="4">
        <v>164</v>
      </c>
      <c r="D12047" s="4">
        <v>726</v>
      </c>
      <c r="E12047" s="4" t="s">
        <v>861</v>
      </c>
      <c r="F12047" s="4" t="s">
        <v>922</v>
      </c>
      <c r="G12047" s="4" t="s">
        <v>1352</v>
      </c>
      <c r="H12047" s="52">
        <v>0.68</v>
      </c>
      <c r="I12047" s="4"/>
      <c r="J12047" s="4"/>
      <c r="K12047" s="4"/>
      <c r="L12047" s="4">
        <v>3</v>
      </c>
      <c r="M12047" s="4" t="s">
        <v>1100</v>
      </c>
      <c r="N12047" s="4" t="s">
        <v>1674</v>
      </c>
    </row>
    <row r="12048" spans="1:14" hidden="1" x14ac:dyDescent="0.3">
      <c r="A12048" s="4" t="s">
        <v>602</v>
      </c>
      <c r="B12048" s="4">
        <v>164</v>
      </c>
      <c r="C12048" s="4">
        <v>164</v>
      </c>
      <c r="D12048" s="4">
        <v>726</v>
      </c>
      <c r="E12048" s="4" t="s">
        <v>861</v>
      </c>
      <c r="F12048" s="60" t="s">
        <v>903</v>
      </c>
      <c r="G12048" s="4" t="s">
        <v>1352</v>
      </c>
      <c r="H12048" s="52">
        <v>0.65</v>
      </c>
      <c r="I12048" s="4"/>
      <c r="J12048" s="4"/>
      <c r="K12048" s="4"/>
      <c r="L12048" s="4">
        <v>3</v>
      </c>
      <c r="M12048" s="4" t="s">
        <v>1100</v>
      </c>
      <c r="N12048" s="4" t="s">
        <v>1674</v>
      </c>
    </row>
    <row r="12049" spans="1:14" hidden="1" x14ac:dyDescent="0.3">
      <c r="A12049" s="4" t="s">
        <v>602</v>
      </c>
      <c r="B12049" s="4">
        <v>164</v>
      </c>
      <c r="C12049" s="4">
        <v>164</v>
      </c>
      <c r="D12049" s="4">
        <v>726</v>
      </c>
      <c r="E12049" s="4" t="s">
        <v>861</v>
      </c>
      <c r="F12049" s="60" t="s">
        <v>911</v>
      </c>
      <c r="G12049" s="4" t="s">
        <v>1352</v>
      </c>
      <c r="H12049" s="52">
        <v>0.66</v>
      </c>
      <c r="I12049" s="4"/>
      <c r="J12049" s="4"/>
      <c r="K12049" s="4"/>
      <c r="L12049" s="4">
        <v>3</v>
      </c>
      <c r="M12049" s="4" t="s">
        <v>1100</v>
      </c>
      <c r="N12049" s="4" t="s">
        <v>1674</v>
      </c>
    </row>
    <row r="12050" spans="1:14" hidden="1" x14ac:dyDescent="0.3">
      <c r="A12050" s="4" t="s">
        <v>602</v>
      </c>
      <c r="B12050" s="4">
        <v>164</v>
      </c>
      <c r="C12050" s="4">
        <v>164</v>
      </c>
      <c r="D12050" s="4">
        <v>726</v>
      </c>
      <c r="E12050" s="4" t="s">
        <v>861</v>
      </c>
      <c r="F12050" s="4" t="s">
        <v>916</v>
      </c>
      <c r="G12050" s="4" t="s">
        <v>1352</v>
      </c>
      <c r="H12050" s="52">
        <v>0.62</v>
      </c>
      <c r="I12050" s="4"/>
      <c r="J12050" s="4"/>
      <c r="K12050" s="4"/>
      <c r="L12050" s="4">
        <v>3</v>
      </c>
      <c r="M12050" s="4" t="s">
        <v>1100</v>
      </c>
      <c r="N12050" s="4" t="s">
        <v>1674</v>
      </c>
    </row>
    <row r="12051" spans="1:14" hidden="1" x14ac:dyDescent="0.3">
      <c r="A12051" s="4" t="s">
        <v>602</v>
      </c>
      <c r="B12051" s="4">
        <v>164</v>
      </c>
      <c r="C12051" s="4">
        <v>164</v>
      </c>
      <c r="D12051" s="4">
        <v>726</v>
      </c>
      <c r="E12051" s="4" t="s">
        <v>861</v>
      </c>
      <c r="F12051" s="4" t="s">
        <v>922</v>
      </c>
      <c r="G12051" s="4" t="s">
        <v>1131</v>
      </c>
      <c r="H12051" s="52">
        <v>9.1199999999999992</v>
      </c>
      <c r="I12051" s="4"/>
      <c r="J12051" s="4" t="s">
        <v>1495</v>
      </c>
      <c r="K12051" s="4"/>
      <c r="L12051" s="4">
        <v>3</v>
      </c>
      <c r="M12051" s="4" t="s">
        <v>1789</v>
      </c>
      <c r="N12051" s="4"/>
    </row>
    <row r="12052" spans="1:14" hidden="1" x14ac:dyDescent="0.3">
      <c r="A12052" s="4" t="s">
        <v>602</v>
      </c>
      <c r="B12052" s="4">
        <v>164</v>
      </c>
      <c r="C12052" s="4">
        <v>164</v>
      </c>
      <c r="D12052" s="4">
        <v>726</v>
      </c>
      <c r="E12052" s="4" t="s">
        <v>861</v>
      </c>
      <c r="F12052" s="4" t="s">
        <v>903</v>
      </c>
      <c r="G12052" s="4" t="s">
        <v>1131</v>
      </c>
      <c r="H12052" s="52">
        <v>21.490000000000002</v>
      </c>
      <c r="I12052" s="4"/>
      <c r="J12052" s="4" t="s">
        <v>1495</v>
      </c>
      <c r="K12052" s="4"/>
      <c r="L12052" s="4">
        <v>3</v>
      </c>
      <c r="M12052" s="4" t="s">
        <v>1789</v>
      </c>
      <c r="N12052" s="4"/>
    </row>
    <row r="12053" spans="1:14" hidden="1" x14ac:dyDescent="0.3">
      <c r="A12053" s="4" t="s">
        <v>602</v>
      </c>
      <c r="B12053" s="4">
        <v>164</v>
      </c>
      <c r="C12053" s="4">
        <v>164</v>
      </c>
      <c r="D12053" s="4">
        <v>726</v>
      </c>
      <c r="E12053" s="4" t="s">
        <v>861</v>
      </c>
      <c r="F12053" s="4" t="s">
        <v>911</v>
      </c>
      <c r="G12053" s="4" t="s">
        <v>1131</v>
      </c>
      <c r="H12053" s="52">
        <v>21.22</v>
      </c>
      <c r="I12053" s="4"/>
      <c r="J12053" s="4" t="s">
        <v>1495</v>
      </c>
      <c r="K12053" s="4"/>
      <c r="L12053" s="4">
        <v>3</v>
      </c>
      <c r="M12053" s="4" t="s">
        <v>1789</v>
      </c>
      <c r="N12053" s="4"/>
    </row>
    <row r="12054" spans="1:14" hidden="1" x14ac:dyDescent="0.3">
      <c r="A12054" s="4" t="s">
        <v>602</v>
      </c>
      <c r="B12054" s="4">
        <v>164</v>
      </c>
      <c r="C12054" s="4">
        <v>164</v>
      </c>
      <c r="D12054" s="4">
        <v>726</v>
      </c>
      <c r="E12054" s="4" t="s">
        <v>861</v>
      </c>
      <c r="F12054" s="4" t="s">
        <v>916</v>
      </c>
      <c r="G12054" s="4" t="s">
        <v>1131</v>
      </c>
      <c r="H12054" s="52">
        <v>23.509999999999998</v>
      </c>
      <c r="I12054" s="4"/>
      <c r="J12054" s="4" t="s">
        <v>1495</v>
      </c>
      <c r="K12054" s="4"/>
      <c r="L12054" s="4">
        <v>3</v>
      </c>
      <c r="M12054" s="4" t="s">
        <v>1789</v>
      </c>
      <c r="N12054" s="4"/>
    </row>
    <row r="12055" spans="1:14" hidden="1" x14ac:dyDescent="0.3">
      <c r="A12055" s="4" t="s">
        <v>602</v>
      </c>
      <c r="B12055" s="4">
        <v>164</v>
      </c>
      <c r="C12055" s="4">
        <v>164</v>
      </c>
      <c r="D12055" s="4">
        <v>726</v>
      </c>
      <c r="E12055" s="4" t="s">
        <v>861</v>
      </c>
      <c r="F12055" s="4" t="s">
        <v>922</v>
      </c>
      <c r="G12055" s="4" t="s">
        <v>1557</v>
      </c>
      <c r="H12055" s="52">
        <v>21.1</v>
      </c>
      <c r="I12055" s="4"/>
      <c r="J12055" s="4" t="s">
        <v>1495</v>
      </c>
      <c r="K12055" s="4"/>
      <c r="L12055" s="4">
        <v>3</v>
      </c>
      <c r="M12055" s="4" t="s">
        <v>1100</v>
      </c>
      <c r="N12055" s="4" t="s">
        <v>1674</v>
      </c>
    </row>
    <row r="12056" spans="1:14" hidden="1" x14ac:dyDescent="0.3">
      <c r="A12056" s="4" t="s">
        <v>602</v>
      </c>
      <c r="B12056" s="4">
        <v>164</v>
      </c>
      <c r="C12056" s="4">
        <v>164</v>
      </c>
      <c r="D12056" s="4">
        <v>726</v>
      </c>
      <c r="E12056" s="4" t="s">
        <v>861</v>
      </c>
      <c r="F12056" s="60" t="s">
        <v>903</v>
      </c>
      <c r="G12056" s="4" t="s">
        <v>1557</v>
      </c>
      <c r="H12056" s="52">
        <v>17.309999999999999</v>
      </c>
      <c r="I12056" s="4"/>
      <c r="J12056" s="4" t="s">
        <v>1495</v>
      </c>
      <c r="K12056" s="4"/>
      <c r="L12056" s="4">
        <v>3</v>
      </c>
      <c r="M12056" s="4" t="s">
        <v>1100</v>
      </c>
      <c r="N12056" s="4" t="s">
        <v>1674</v>
      </c>
    </row>
    <row r="12057" spans="1:14" hidden="1" x14ac:dyDescent="0.3">
      <c r="A12057" s="4" t="s">
        <v>602</v>
      </c>
      <c r="B12057" s="4">
        <v>164</v>
      </c>
      <c r="C12057" s="4">
        <v>164</v>
      </c>
      <c r="D12057" s="4">
        <v>726</v>
      </c>
      <c r="E12057" s="4" t="s">
        <v>861</v>
      </c>
      <c r="F12057" s="60" t="s">
        <v>911</v>
      </c>
      <c r="G12057" s="4" t="s">
        <v>1557</v>
      </c>
      <c r="H12057" s="52">
        <v>13.37</v>
      </c>
      <c r="I12057" s="4"/>
      <c r="J12057" s="4" t="s">
        <v>1495</v>
      </c>
      <c r="K12057" s="4"/>
      <c r="L12057" s="4">
        <v>3</v>
      </c>
      <c r="M12057" s="4" t="s">
        <v>1100</v>
      </c>
      <c r="N12057" s="4" t="s">
        <v>1674</v>
      </c>
    </row>
    <row r="12058" spans="1:14" hidden="1" x14ac:dyDescent="0.3">
      <c r="A12058" s="4" t="s">
        <v>602</v>
      </c>
      <c r="B12058" s="4">
        <v>164</v>
      </c>
      <c r="C12058" s="4">
        <v>164</v>
      </c>
      <c r="D12058" s="4">
        <v>726</v>
      </c>
      <c r="E12058" s="4" t="s">
        <v>861</v>
      </c>
      <c r="F12058" s="4" t="s">
        <v>916</v>
      </c>
      <c r="G12058" s="4" t="s">
        <v>1557</v>
      </c>
      <c r="H12058" s="52">
        <v>10.06</v>
      </c>
      <c r="I12058" s="4"/>
      <c r="J12058" s="4" t="s">
        <v>1495</v>
      </c>
      <c r="K12058" s="4"/>
      <c r="L12058" s="4">
        <v>3</v>
      </c>
      <c r="M12058" s="4" t="s">
        <v>1100</v>
      </c>
      <c r="N12058" s="4" t="s">
        <v>1674</v>
      </c>
    </row>
    <row r="12059" spans="1:14" hidden="1" x14ac:dyDescent="0.3">
      <c r="A12059" s="4" t="s">
        <v>602</v>
      </c>
      <c r="B12059" s="4">
        <v>164</v>
      </c>
      <c r="C12059" s="4">
        <v>164</v>
      </c>
      <c r="D12059" s="4">
        <v>726</v>
      </c>
      <c r="E12059" s="4" t="s">
        <v>861</v>
      </c>
      <c r="F12059" s="4" t="s">
        <v>922</v>
      </c>
      <c r="G12059" s="4" t="s">
        <v>967</v>
      </c>
      <c r="H12059" s="52">
        <v>1.08</v>
      </c>
      <c r="I12059" s="4"/>
      <c r="J12059" s="4" t="s">
        <v>1494</v>
      </c>
      <c r="K12059" s="4"/>
      <c r="L12059" s="4">
        <v>3</v>
      </c>
      <c r="M12059" s="4" t="s">
        <v>1100</v>
      </c>
      <c r="N12059" s="4" t="s">
        <v>1674</v>
      </c>
    </row>
    <row r="12060" spans="1:14" hidden="1" x14ac:dyDescent="0.3">
      <c r="A12060" s="4" t="s">
        <v>602</v>
      </c>
      <c r="B12060" s="4">
        <v>164</v>
      </c>
      <c r="C12060" s="4">
        <v>164</v>
      </c>
      <c r="D12060" s="4">
        <v>726</v>
      </c>
      <c r="E12060" s="4" t="s">
        <v>861</v>
      </c>
      <c r="F12060" s="4" t="s">
        <v>903</v>
      </c>
      <c r="G12060" s="4" t="s">
        <v>967</v>
      </c>
      <c r="H12060" s="52">
        <v>1.25</v>
      </c>
      <c r="I12060" s="4"/>
      <c r="J12060" s="4" t="s">
        <v>1494</v>
      </c>
      <c r="K12060" s="4"/>
      <c r="L12060" s="4">
        <v>3</v>
      </c>
      <c r="M12060" s="4" t="s">
        <v>1100</v>
      </c>
      <c r="N12060" s="4" t="s">
        <v>1674</v>
      </c>
    </row>
    <row r="12061" spans="1:14" hidden="1" x14ac:dyDescent="0.3">
      <c r="A12061" s="4" t="s">
        <v>602</v>
      </c>
      <c r="B12061" s="4">
        <v>164</v>
      </c>
      <c r="C12061" s="4">
        <v>164</v>
      </c>
      <c r="D12061" s="4">
        <v>726</v>
      </c>
      <c r="E12061" s="4" t="s">
        <v>861</v>
      </c>
      <c r="F12061" s="4" t="s">
        <v>911</v>
      </c>
      <c r="G12061" s="4" t="s">
        <v>967</v>
      </c>
      <c r="H12061" s="52">
        <v>1.3</v>
      </c>
      <c r="I12061" s="4"/>
      <c r="J12061" s="4" t="s">
        <v>1494</v>
      </c>
      <c r="K12061" s="4"/>
      <c r="L12061" s="4">
        <v>3</v>
      </c>
      <c r="M12061" s="4" t="s">
        <v>1100</v>
      </c>
      <c r="N12061" s="4" t="s">
        <v>1674</v>
      </c>
    </row>
    <row r="12062" spans="1:14" hidden="1" x14ac:dyDescent="0.3">
      <c r="A12062" s="4" t="s">
        <v>602</v>
      </c>
      <c r="B12062" s="4">
        <v>164</v>
      </c>
      <c r="C12062" s="4">
        <v>164</v>
      </c>
      <c r="D12062" s="4">
        <v>726</v>
      </c>
      <c r="E12062" s="4" t="s">
        <v>861</v>
      </c>
      <c r="F12062" s="4" t="s">
        <v>916</v>
      </c>
      <c r="G12062" s="4" t="s">
        <v>967</v>
      </c>
      <c r="H12062" s="52">
        <v>0.98</v>
      </c>
      <c r="I12062" s="4"/>
      <c r="J12062" s="4" t="s">
        <v>1494</v>
      </c>
      <c r="K12062" s="4"/>
      <c r="L12062" s="4">
        <v>3</v>
      </c>
      <c r="M12062" s="4" t="s">
        <v>1100</v>
      </c>
      <c r="N12062" s="4" t="s">
        <v>1674</v>
      </c>
    </row>
    <row r="12063" spans="1:14" hidden="1" x14ac:dyDescent="0.3">
      <c r="A12063" s="4" t="s">
        <v>602</v>
      </c>
      <c r="B12063" s="4">
        <v>164</v>
      </c>
      <c r="C12063" s="4">
        <v>164</v>
      </c>
      <c r="D12063" s="4">
        <v>726</v>
      </c>
      <c r="E12063" s="4" t="s">
        <v>861</v>
      </c>
      <c r="F12063" s="12" t="s">
        <v>922</v>
      </c>
      <c r="G12063" s="4" t="s">
        <v>1760</v>
      </c>
      <c r="H12063" s="52">
        <v>9.2200000000000006</v>
      </c>
      <c r="I12063" s="4"/>
      <c r="J12063" s="4"/>
      <c r="K12063" s="4"/>
      <c r="L12063" s="4">
        <v>3</v>
      </c>
      <c r="M12063" s="4" t="s">
        <v>1100</v>
      </c>
      <c r="N12063" s="4" t="s">
        <v>1674</v>
      </c>
    </row>
    <row r="12064" spans="1:14" hidden="1" x14ac:dyDescent="0.3">
      <c r="A12064" s="4" t="s">
        <v>602</v>
      </c>
      <c r="B12064" s="4">
        <v>164</v>
      </c>
      <c r="C12064" s="4">
        <v>164</v>
      </c>
      <c r="D12064" s="4">
        <v>726</v>
      </c>
      <c r="E12064" s="4" t="s">
        <v>861</v>
      </c>
      <c r="F12064" s="12" t="s">
        <v>903</v>
      </c>
      <c r="G12064" s="4" t="s">
        <v>1760</v>
      </c>
      <c r="H12064" s="52">
        <v>9.7899999999999991</v>
      </c>
      <c r="I12064" s="4"/>
      <c r="J12064" s="4"/>
      <c r="K12064" s="4"/>
      <c r="L12064" s="4">
        <v>3</v>
      </c>
      <c r="M12064" s="4" t="s">
        <v>1100</v>
      </c>
      <c r="N12064" s="4" t="s">
        <v>1674</v>
      </c>
    </row>
    <row r="12065" spans="1:14" hidden="1" x14ac:dyDescent="0.3">
      <c r="A12065" s="4" t="s">
        <v>602</v>
      </c>
      <c r="B12065" s="4">
        <v>164</v>
      </c>
      <c r="C12065" s="4">
        <v>164</v>
      </c>
      <c r="D12065" s="4">
        <v>726</v>
      </c>
      <c r="E12065" s="4" t="s">
        <v>861</v>
      </c>
      <c r="F12065" s="12" t="s">
        <v>911</v>
      </c>
      <c r="G12065" s="4" t="s">
        <v>1760</v>
      </c>
      <c r="H12065" s="52">
        <v>10.199999999999999</v>
      </c>
      <c r="I12065" s="4"/>
      <c r="J12065" s="4"/>
      <c r="K12065" s="4"/>
      <c r="L12065" s="4">
        <v>3</v>
      </c>
      <c r="M12065" s="4" t="s">
        <v>1100</v>
      </c>
      <c r="N12065" s="4" t="s">
        <v>1674</v>
      </c>
    </row>
    <row r="12066" spans="1:14" hidden="1" x14ac:dyDescent="0.3">
      <c r="A12066" s="4" t="s">
        <v>602</v>
      </c>
      <c r="B12066" s="4">
        <v>164</v>
      </c>
      <c r="C12066" s="4">
        <v>164</v>
      </c>
      <c r="D12066" s="4">
        <v>726</v>
      </c>
      <c r="E12066" s="4" t="s">
        <v>861</v>
      </c>
      <c r="F12066" s="12" t="s">
        <v>916</v>
      </c>
      <c r="G12066" s="4" t="s">
        <v>1760</v>
      </c>
      <c r="H12066" s="52">
        <v>10.72</v>
      </c>
      <c r="I12066" s="4"/>
      <c r="J12066" s="4"/>
      <c r="K12066" s="4"/>
      <c r="L12066" s="4">
        <v>3</v>
      </c>
      <c r="M12066" s="4" t="s">
        <v>1100</v>
      </c>
      <c r="N12066" s="4" t="s">
        <v>1674</v>
      </c>
    </row>
    <row r="12067" spans="1:14" hidden="1" x14ac:dyDescent="0.3">
      <c r="A12067" s="4" t="s">
        <v>602</v>
      </c>
      <c r="B12067" s="4">
        <v>164</v>
      </c>
      <c r="C12067" s="4">
        <v>164</v>
      </c>
      <c r="D12067" s="4">
        <v>726</v>
      </c>
      <c r="E12067" s="4" t="s">
        <v>861</v>
      </c>
      <c r="F12067" s="4" t="s">
        <v>922</v>
      </c>
      <c r="G12067" s="4" t="s">
        <v>858</v>
      </c>
      <c r="H12067" s="52">
        <v>0.67</v>
      </c>
      <c r="I12067" s="4">
        <v>7.0000000000000007E-2</v>
      </c>
      <c r="J12067" s="4" t="s">
        <v>1494</v>
      </c>
      <c r="K12067" s="4" t="s">
        <v>998</v>
      </c>
      <c r="L12067" s="4">
        <v>3</v>
      </c>
      <c r="M12067" s="4" t="s">
        <v>1675</v>
      </c>
      <c r="N12067" s="4" t="s">
        <v>1676</v>
      </c>
    </row>
    <row r="12068" spans="1:14" hidden="1" x14ac:dyDescent="0.3">
      <c r="A12068" s="4" t="s">
        <v>602</v>
      </c>
      <c r="B12068" s="4">
        <v>164</v>
      </c>
      <c r="C12068" s="4">
        <v>164</v>
      </c>
      <c r="D12068" s="4">
        <v>726</v>
      </c>
      <c r="E12068" s="4" t="s">
        <v>861</v>
      </c>
      <c r="F12068" s="4" t="s">
        <v>903</v>
      </c>
      <c r="G12068" s="4" t="s">
        <v>858</v>
      </c>
      <c r="H12068" s="52">
        <v>0.61</v>
      </c>
      <c r="I12068" s="4">
        <v>0.05</v>
      </c>
      <c r="J12068" s="4" t="s">
        <v>1494</v>
      </c>
      <c r="K12068" s="4" t="s">
        <v>998</v>
      </c>
      <c r="L12068" s="4">
        <v>3</v>
      </c>
      <c r="M12068" s="4" t="s">
        <v>1675</v>
      </c>
      <c r="N12068" s="4" t="s">
        <v>1676</v>
      </c>
    </row>
    <row r="12069" spans="1:14" hidden="1" x14ac:dyDescent="0.3">
      <c r="A12069" s="4" t="s">
        <v>602</v>
      </c>
      <c r="B12069" s="4">
        <v>164</v>
      </c>
      <c r="C12069" s="4">
        <v>164</v>
      </c>
      <c r="D12069" s="4">
        <v>726</v>
      </c>
      <c r="E12069" s="4" t="s">
        <v>861</v>
      </c>
      <c r="F12069" s="4" t="s">
        <v>922</v>
      </c>
      <c r="G12069" s="4" t="s">
        <v>858</v>
      </c>
      <c r="H12069" s="52">
        <v>0.67</v>
      </c>
      <c r="I12069" s="4"/>
      <c r="J12069" s="4" t="s">
        <v>1494</v>
      </c>
      <c r="K12069" s="4"/>
      <c r="L12069" s="4">
        <v>3</v>
      </c>
      <c r="M12069" s="4" t="s">
        <v>1100</v>
      </c>
      <c r="N12069" s="4" t="s">
        <v>1674</v>
      </c>
    </row>
    <row r="12070" spans="1:14" hidden="1" x14ac:dyDescent="0.3">
      <c r="A12070" s="4" t="s">
        <v>602</v>
      </c>
      <c r="B12070" s="4">
        <v>164</v>
      </c>
      <c r="C12070" s="4">
        <v>164</v>
      </c>
      <c r="D12070" s="4">
        <v>726</v>
      </c>
      <c r="E12070" s="4" t="s">
        <v>861</v>
      </c>
      <c r="F12070" s="4" t="s">
        <v>903</v>
      </c>
      <c r="G12070" s="4" t="s">
        <v>858</v>
      </c>
      <c r="H12070" s="52">
        <v>0.63</v>
      </c>
      <c r="I12070" s="4"/>
      <c r="J12070" s="4" t="s">
        <v>1494</v>
      </c>
      <c r="K12070" s="4"/>
      <c r="L12070" s="4">
        <v>3</v>
      </c>
      <c r="M12070" s="4" t="s">
        <v>1100</v>
      </c>
      <c r="N12070" s="4" t="s">
        <v>1674</v>
      </c>
    </row>
    <row r="12071" spans="1:14" hidden="1" x14ac:dyDescent="0.3">
      <c r="A12071" s="4" t="s">
        <v>602</v>
      </c>
      <c r="B12071" s="4">
        <v>164</v>
      </c>
      <c r="C12071" s="4">
        <v>164</v>
      </c>
      <c r="D12071" s="4">
        <v>726</v>
      </c>
      <c r="E12071" s="4" t="s">
        <v>861</v>
      </c>
      <c r="F12071" s="4" t="s">
        <v>911</v>
      </c>
      <c r="G12071" s="4" t="s">
        <v>858</v>
      </c>
      <c r="H12071" s="52">
        <v>0.54</v>
      </c>
      <c r="I12071" s="4"/>
      <c r="J12071" s="4" t="s">
        <v>1494</v>
      </c>
      <c r="K12071" s="4"/>
      <c r="L12071" s="4">
        <v>3</v>
      </c>
      <c r="M12071" s="4" t="s">
        <v>1100</v>
      </c>
      <c r="N12071" s="4" t="s">
        <v>1674</v>
      </c>
    </row>
    <row r="12072" spans="1:14" hidden="1" x14ac:dyDescent="0.3">
      <c r="A12072" s="4" t="s">
        <v>602</v>
      </c>
      <c r="B12072" s="4">
        <v>164</v>
      </c>
      <c r="C12072" s="4">
        <v>164</v>
      </c>
      <c r="D12072" s="4">
        <v>726</v>
      </c>
      <c r="E12072" s="4" t="s">
        <v>861</v>
      </c>
      <c r="F12072" s="4" t="s">
        <v>916</v>
      </c>
      <c r="G12072" s="4" t="s">
        <v>858</v>
      </c>
      <c r="H12072" s="52">
        <v>0.45</v>
      </c>
      <c r="I12072" s="4"/>
      <c r="J12072" s="4" t="s">
        <v>1494</v>
      </c>
      <c r="K12072" s="4"/>
      <c r="L12072" s="4">
        <v>3</v>
      </c>
      <c r="M12072" s="4" t="s">
        <v>1100</v>
      </c>
      <c r="N12072" s="4" t="s">
        <v>1674</v>
      </c>
    </row>
    <row r="12073" spans="1:14" hidden="1" x14ac:dyDescent="0.3">
      <c r="A12073" s="4" t="s">
        <v>602</v>
      </c>
      <c r="B12073" s="4">
        <v>164</v>
      </c>
      <c r="C12073" s="4">
        <v>164</v>
      </c>
      <c r="D12073" s="4">
        <v>726</v>
      </c>
      <c r="E12073" s="4" t="s">
        <v>861</v>
      </c>
      <c r="F12073" s="4" t="s">
        <v>922</v>
      </c>
      <c r="G12073" s="4" t="s">
        <v>850</v>
      </c>
      <c r="H12073" s="52">
        <v>5.87</v>
      </c>
      <c r="I12073" s="4">
        <v>1.08</v>
      </c>
      <c r="J12073" s="4" t="s">
        <v>1677</v>
      </c>
      <c r="K12073" s="4" t="s">
        <v>998</v>
      </c>
      <c r="L12073" s="4">
        <v>3</v>
      </c>
      <c r="M12073" s="4" t="s">
        <v>1675</v>
      </c>
      <c r="N12073" s="4" t="s">
        <v>1676</v>
      </c>
    </row>
    <row r="12074" spans="1:14" hidden="1" x14ac:dyDescent="0.3">
      <c r="A12074" s="4" t="s">
        <v>602</v>
      </c>
      <c r="B12074" s="4">
        <v>164</v>
      </c>
      <c r="C12074" s="4">
        <v>164</v>
      </c>
      <c r="D12074" s="4">
        <v>726</v>
      </c>
      <c r="E12074" s="4" t="s">
        <v>861</v>
      </c>
      <c r="F12074" s="4" t="s">
        <v>903</v>
      </c>
      <c r="G12074" s="4" t="s">
        <v>850</v>
      </c>
      <c r="H12074" s="52">
        <v>7.34</v>
      </c>
      <c r="I12074" s="4">
        <v>0.67</v>
      </c>
      <c r="J12074" s="4" t="s">
        <v>1677</v>
      </c>
      <c r="K12074" s="4" t="s">
        <v>998</v>
      </c>
      <c r="L12074" s="4">
        <v>3</v>
      </c>
      <c r="M12074" s="4" t="s">
        <v>1675</v>
      </c>
      <c r="N12074" s="4" t="s">
        <v>1676</v>
      </c>
    </row>
    <row r="12075" spans="1:14" hidden="1" x14ac:dyDescent="0.3">
      <c r="A12075" s="4" t="s">
        <v>602</v>
      </c>
      <c r="B12075" s="4">
        <v>164</v>
      </c>
      <c r="C12075" s="4">
        <v>164</v>
      </c>
      <c r="D12075" s="4">
        <v>726</v>
      </c>
      <c r="E12075" s="4" t="s">
        <v>861</v>
      </c>
      <c r="F12075" s="4" t="s">
        <v>922</v>
      </c>
      <c r="G12075" s="4" t="s">
        <v>850</v>
      </c>
      <c r="H12075" s="52">
        <v>5.8</v>
      </c>
      <c r="I12075" s="4"/>
      <c r="J12075" s="4" t="s">
        <v>1677</v>
      </c>
      <c r="K12075" s="4"/>
      <c r="L12075" s="4">
        <v>3</v>
      </c>
      <c r="M12075" s="4" t="s">
        <v>1100</v>
      </c>
      <c r="N12075" s="4" t="s">
        <v>1674</v>
      </c>
    </row>
    <row r="12076" spans="1:14" hidden="1" x14ac:dyDescent="0.3">
      <c r="A12076" s="4" t="s">
        <v>602</v>
      </c>
      <c r="B12076" s="4">
        <v>164</v>
      </c>
      <c r="C12076" s="4">
        <v>164</v>
      </c>
      <c r="D12076" s="4">
        <v>726</v>
      </c>
      <c r="E12076" s="4" t="s">
        <v>861</v>
      </c>
      <c r="F12076" s="4" t="s">
        <v>903</v>
      </c>
      <c r="G12076" s="4" t="s">
        <v>850</v>
      </c>
      <c r="H12076" s="52">
        <v>7.19</v>
      </c>
      <c r="I12076" s="4"/>
      <c r="J12076" s="4" t="s">
        <v>1677</v>
      </c>
      <c r="K12076" s="4"/>
      <c r="L12076" s="4">
        <v>3</v>
      </c>
      <c r="M12076" s="4" t="s">
        <v>1100</v>
      </c>
      <c r="N12076" s="4" t="s">
        <v>1674</v>
      </c>
    </row>
    <row r="12077" spans="1:14" hidden="1" x14ac:dyDescent="0.3">
      <c r="A12077" s="4" t="s">
        <v>602</v>
      </c>
      <c r="B12077" s="4">
        <v>164</v>
      </c>
      <c r="C12077" s="4">
        <v>164</v>
      </c>
      <c r="D12077" s="4">
        <v>726</v>
      </c>
      <c r="E12077" s="4" t="s">
        <v>861</v>
      </c>
      <c r="F12077" s="4" t="s">
        <v>911</v>
      </c>
      <c r="G12077" s="4" t="s">
        <v>850</v>
      </c>
      <c r="H12077" s="52">
        <v>7.35</v>
      </c>
      <c r="I12077" s="4"/>
      <c r="J12077" s="4" t="s">
        <v>1677</v>
      </c>
      <c r="K12077" s="4"/>
      <c r="L12077" s="4">
        <v>3</v>
      </c>
      <c r="M12077" s="4" t="s">
        <v>1100</v>
      </c>
      <c r="N12077" s="4" t="s">
        <v>1674</v>
      </c>
    </row>
    <row r="12078" spans="1:14" hidden="1" x14ac:dyDescent="0.3">
      <c r="A12078" s="4" t="s">
        <v>602</v>
      </c>
      <c r="B12078" s="4">
        <v>164</v>
      </c>
      <c r="C12078" s="4">
        <v>164</v>
      </c>
      <c r="D12078" s="4">
        <v>726</v>
      </c>
      <c r="E12078" s="4" t="s">
        <v>861</v>
      </c>
      <c r="F12078" s="4" t="s">
        <v>916</v>
      </c>
      <c r="G12078" s="4" t="s">
        <v>850</v>
      </c>
      <c r="H12078" s="52">
        <v>6.06</v>
      </c>
      <c r="I12078" s="4"/>
      <c r="J12078" s="4" t="s">
        <v>1677</v>
      </c>
      <c r="K12078" s="4"/>
      <c r="L12078" s="4">
        <v>3</v>
      </c>
      <c r="M12078" s="4" t="s">
        <v>1100</v>
      </c>
      <c r="N12078" s="4" t="s">
        <v>1674</v>
      </c>
    </row>
    <row r="12079" spans="1:14" hidden="1" x14ac:dyDescent="0.3">
      <c r="A12079" s="4" t="s">
        <v>602</v>
      </c>
      <c r="B12079" s="4">
        <v>164</v>
      </c>
      <c r="C12079" s="4">
        <v>164</v>
      </c>
      <c r="D12079" s="4">
        <v>726</v>
      </c>
      <c r="E12079" s="4" t="s">
        <v>861</v>
      </c>
      <c r="F12079" s="4" t="s">
        <v>922</v>
      </c>
      <c r="G12079" s="4" t="s">
        <v>1678</v>
      </c>
      <c r="H12079" s="52">
        <v>47.77</v>
      </c>
      <c r="I12079" s="4">
        <v>3.07</v>
      </c>
      <c r="J12079" s="4" t="s">
        <v>1679</v>
      </c>
      <c r="K12079" s="4" t="s">
        <v>998</v>
      </c>
      <c r="L12079" s="4">
        <v>3</v>
      </c>
      <c r="M12079" s="4" t="s">
        <v>1675</v>
      </c>
      <c r="N12079" s="4" t="s">
        <v>1676</v>
      </c>
    </row>
    <row r="12080" spans="1:14" hidden="1" x14ac:dyDescent="0.3">
      <c r="A12080" s="4" t="s">
        <v>602</v>
      </c>
      <c r="B12080" s="4">
        <v>164</v>
      </c>
      <c r="C12080" s="4">
        <v>164</v>
      </c>
      <c r="D12080" s="4">
        <v>726</v>
      </c>
      <c r="E12080" s="4" t="s">
        <v>861</v>
      </c>
      <c r="F12080" s="4" t="s">
        <v>903</v>
      </c>
      <c r="G12080" s="4" t="s">
        <v>1678</v>
      </c>
      <c r="H12080" s="52">
        <v>34.1</v>
      </c>
      <c r="I12080" s="4">
        <v>3.89</v>
      </c>
      <c r="J12080" s="4" t="s">
        <v>1679</v>
      </c>
      <c r="K12080" s="4" t="s">
        <v>998</v>
      </c>
      <c r="L12080" s="4">
        <v>3</v>
      </c>
      <c r="M12080" s="4" t="s">
        <v>1675</v>
      </c>
      <c r="N12080" s="4" t="s">
        <v>1676</v>
      </c>
    </row>
    <row r="12081" spans="1:14" hidden="1" x14ac:dyDescent="0.3">
      <c r="A12081" s="4" t="s">
        <v>602</v>
      </c>
      <c r="B12081" s="4">
        <v>164</v>
      </c>
      <c r="C12081" s="4">
        <v>164</v>
      </c>
      <c r="D12081" s="4">
        <v>726</v>
      </c>
      <c r="E12081" s="4" t="s">
        <v>861</v>
      </c>
      <c r="F12081" s="4" t="s">
        <v>916</v>
      </c>
      <c r="G12081" s="4" t="s">
        <v>853</v>
      </c>
      <c r="H12081" s="52">
        <v>0.21</v>
      </c>
      <c r="I12081" s="4"/>
      <c r="J12081" s="4" t="s">
        <v>1495</v>
      </c>
      <c r="K12081" s="4"/>
      <c r="L12081" s="4">
        <v>3</v>
      </c>
      <c r="M12081" s="4" t="s">
        <v>1100</v>
      </c>
      <c r="N12081" s="4" t="s">
        <v>1674</v>
      </c>
    </row>
    <row r="12082" spans="1:14" hidden="1" x14ac:dyDescent="0.3">
      <c r="A12082" s="4" t="s">
        <v>602</v>
      </c>
      <c r="B12082" s="4">
        <v>164</v>
      </c>
      <c r="C12082" s="4">
        <v>164</v>
      </c>
      <c r="D12082" s="4">
        <v>726</v>
      </c>
      <c r="E12082" s="4" t="s">
        <v>861</v>
      </c>
      <c r="F12082" s="60" t="s">
        <v>903</v>
      </c>
      <c r="G12082" s="4" t="s">
        <v>853</v>
      </c>
      <c r="H12082" s="52">
        <v>0.62</v>
      </c>
      <c r="I12082" s="4"/>
      <c r="J12082" s="4" t="s">
        <v>1495</v>
      </c>
      <c r="K12082" s="4"/>
      <c r="L12082" s="4">
        <v>3</v>
      </c>
      <c r="M12082" s="4" t="s">
        <v>1100</v>
      </c>
      <c r="N12082" s="4" t="s">
        <v>1674</v>
      </c>
    </row>
    <row r="12083" spans="1:14" hidden="1" x14ac:dyDescent="0.3">
      <c r="A12083" s="4" t="s">
        <v>602</v>
      </c>
      <c r="B12083" s="4">
        <v>164</v>
      </c>
      <c r="C12083" s="4">
        <v>164</v>
      </c>
      <c r="D12083" s="4">
        <v>726</v>
      </c>
      <c r="E12083" s="4" t="s">
        <v>861</v>
      </c>
      <c r="F12083" s="60" t="s">
        <v>911</v>
      </c>
      <c r="G12083" s="4" t="s">
        <v>853</v>
      </c>
      <c r="H12083" s="52">
        <v>0.57999999999999996</v>
      </c>
      <c r="I12083" s="4"/>
      <c r="J12083" s="4" t="s">
        <v>1495</v>
      </c>
      <c r="K12083" s="4"/>
      <c r="L12083" s="4">
        <v>3</v>
      </c>
      <c r="M12083" s="4" t="s">
        <v>1100</v>
      </c>
      <c r="N12083" s="4" t="s">
        <v>1674</v>
      </c>
    </row>
    <row r="12084" spans="1:14" hidden="1" x14ac:dyDescent="0.3">
      <c r="A12084" s="4" t="s">
        <v>602</v>
      </c>
      <c r="B12084" s="4">
        <v>164</v>
      </c>
      <c r="C12084" s="4">
        <v>164</v>
      </c>
      <c r="D12084" s="4">
        <v>727</v>
      </c>
      <c r="E12084" s="4" t="s">
        <v>861</v>
      </c>
      <c r="F12084" s="4" t="s">
        <v>922</v>
      </c>
      <c r="G12084" s="4" t="s">
        <v>853</v>
      </c>
      <c r="H12084" s="52">
        <v>1.81</v>
      </c>
      <c r="I12084" s="4"/>
      <c r="J12084" s="4" t="s">
        <v>1495</v>
      </c>
      <c r="K12084" s="4"/>
      <c r="L12084" s="4">
        <v>3</v>
      </c>
      <c r="M12084" s="4" t="s">
        <v>1100</v>
      </c>
      <c r="N12084" s="4" t="s">
        <v>1674</v>
      </c>
    </row>
    <row r="12085" spans="1:14" hidden="1" x14ac:dyDescent="0.3">
      <c r="A12085" s="4" t="s">
        <v>602</v>
      </c>
      <c r="B12085" s="4">
        <v>164</v>
      </c>
      <c r="C12085" s="4">
        <v>164</v>
      </c>
      <c r="D12085" s="4">
        <v>727</v>
      </c>
      <c r="E12085" s="4" t="s">
        <v>861</v>
      </c>
      <c r="F12085" s="12" t="s">
        <v>922</v>
      </c>
      <c r="G12085" s="4" t="s">
        <v>1759</v>
      </c>
      <c r="H12085" s="52">
        <v>13.72</v>
      </c>
      <c r="I12085" s="4"/>
      <c r="J12085" s="4" t="s">
        <v>1494</v>
      </c>
      <c r="K12085" s="4"/>
      <c r="L12085" s="4">
        <v>3</v>
      </c>
      <c r="M12085" s="4" t="s">
        <v>1100</v>
      </c>
      <c r="N12085" s="4" t="s">
        <v>1674</v>
      </c>
    </row>
    <row r="12086" spans="1:14" hidden="1" x14ac:dyDescent="0.3">
      <c r="A12086" s="4" t="s">
        <v>602</v>
      </c>
      <c r="B12086" s="4">
        <v>164</v>
      </c>
      <c r="C12086" s="4">
        <v>164</v>
      </c>
      <c r="D12086" s="4">
        <v>727</v>
      </c>
      <c r="E12086" s="4" t="s">
        <v>861</v>
      </c>
      <c r="F12086" s="12" t="s">
        <v>903</v>
      </c>
      <c r="G12086" s="4" t="s">
        <v>1759</v>
      </c>
      <c r="H12086" s="52">
        <v>13.93</v>
      </c>
      <c r="I12086" s="4"/>
      <c r="J12086" s="4" t="s">
        <v>1494</v>
      </c>
      <c r="K12086" s="4"/>
      <c r="L12086" s="4">
        <v>3</v>
      </c>
      <c r="M12086" s="4" t="s">
        <v>1100</v>
      </c>
      <c r="N12086" s="4" t="s">
        <v>1674</v>
      </c>
    </row>
    <row r="12087" spans="1:14" hidden="1" x14ac:dyDescent="0.3">
      <c r="A12087" s="4" t="s">
        <v>602</v>
      </c>
      <c r="B12087" s="4">
        <v>164</v>
      </c>
      <c r="C12087" s="4">
        <v>164</v>
      </c>
      <c r="D12087" s="4">
        <v>727</v>
      </c>
      <c r="E12087" s="4" t="s">
        <v>861</v>
      </c>
      <c r="F12087" s="12" t="s">
        <v>911</v>
      </c>
      <c r="G12087" s="4" t="s">
        <v>1759</v>
      </c>
      <c r="H12087" s="52">
        <v>14.61</v>
      </c>
      <c r="I12087" s="4"/>
      <c r="J12087" s="4" t="s">
        <v>1494</v>
      </c>
      <c r="K12087" s="4"/>
      <c r="L12087" s="4">
        <v>3</v>
      </c>
      <c r="M12087" s="4" t="s">
        <v>1100</v>
      </c>
      <c r="N12087" s="4" t="s">
        <v>1674</v>
      </c>
    </row>
    <row r="12088" spans="1:14" hidden="1" x14ac:dyDescent="0.3">
      <c r="A12088" s="4" t="s">
        <v>602</v>
      </c>
      <c r="B12088" s="4">
        <v>164</v>
      </c>
      <c r="C12088" s="4">
        <v>164</v>
      </c>
      <c r="D12088" s="4">
        <v>727</v>
      </c>
      <c r="E12088" s="4" t="s">
        <v>861</v>
      </c>
      <c r="F12088" s="12" t="s">
        <v>916</v>
      </c>
      <c r="G12088" s="4" t="s">
        <v>1759</v>
      </c>
      <c r="H12088" s="52">
        <v>14.71</v>
      </c>
      <c r="I12088" s="4"/>
      <c r="J12088" s="4" t="s">
        <v>1494</v>
      </c>
      <c r="K12088" s="4"/>
      <c r="L12088" s="4">
        <v>3</v>
      </c>
      <c r="M12088" s="4" t="s">
        <v>1100</v>
      </c>
      <c r="N12088" s="4" t="s">
        <v>1674</v>
      </c>
    </row>
    <row r="12089" spans="1:14" hidden="1" x14ac:dyDescent="0.3">
      <c r="A12089" s="4" t="s">
        <v>602</v>
      </c>
      <c r="B12089" s="4">
        <v>164</v>
      </c>
      <c r="C12089" s="4">
        <v>164</v>
      </c>
      <c r="D12089" s="4">
        <v>727</v>
      </c>
      <c r="E12089" s="4" t="s">
        <v>861</v>
      </c>
      <c r="F12089" s="4" t="s">
        <v>922</v>
      </c>
      <c r="G12089" s="4" t="s">
        <v>1352</v>
      </c>
      <c r="H12089" s="52">
        <v>0.71</v>
      </c>
      <c r="I12089" s="4"/>
      <c r="J12089" s="4"/>
      <c r="K12089" s="4"/>
      <c r="L12089" s="4">
        <v>3</v>
      </c>
      <c r="M12089" s="4" t="s">
        <v>1100</v>
      </c>
      <c r="N12089" s="4" t="s">
        <v>1674</v>
      </c>
    </row>
    <row r="12090" spans="1:14" hidden="1" x14ac:dyDescent="0.3">
      <c r="A12090" s="4" t="s">
        <v>602</v>
      </c>
      <c r="B12090" s="4">
        <v>164</v>
      </c>
      <c r="C12090" s="4">
        <v>164</v>
      </c>
      <c r="D12090" s="4">
        <v>727</v>
      </c>
      <c r="E12090" s="4" t="s">
        <v>861</v>
      </c>
      <c r="F12090" s="60" t="s">
        <v>903</v>
      </c>
      <c r="G12090" s="4" t="s">
        <v>1352</v>
      </c>
      <c r="H12090" s="52">
        <v>0.67</v>
      </c>
      <c r="I12090" s="4"/>
      <c r="J12090" s="4"/>
      <c r="K12090" s="4"/>
      <c r="L12090" s="4">
        <v>3</v>
      </c>
      <c r="M12090" s="4" t="s">
        <v>1100</v>
      </c>
      <c r="N12090" s="4" t="s">
        <v>1674</v>
      </c>
    </row>
    <row r="12091" spans="1:14" hidden="1" x14ac:dyDescent="0.3">
      <c r="A12091" s="4" t="s">
        <v>602</v>
      </c>
      <c r="B12091" s="4">
        <v>164</v>
      </c>
      <c r="C12091" s="4">
        <v>164</v>
      </c>
      <c r="D12091" s="4">
        <v>727</v>
      </c>
      <c r="E12091" s="4" t="s">
        <v>861</v>
      </c>
      <c r="F12091" s="60" t="s">
        <v>911</v>
      </c>
      <c r="G12091" s="4" t="s">
        <v>1352</v>
      </c>
      <c r="H12091" s="52">
        <v>0.64</v>
      </c>
      <c r="I12091" s="4"/>
      <c r="J12091" s="4"/>
      <c r="K12091" s="4"/>
      <c r="L12091" s="4">
        <v>3</v>
      </c>
      <c r="M12091" s="4" t="s">
        <v>1100</v>
      </c>
      <c r="N12091" s="4" t="s">
        <v>1674</v>
      </c>
    </row>
    <row r="12092" spans="1:14" hidden="1" x14ac:dyDescent="0.3">
      <c r="A12092" s="4" t="s">
        <v>602</v>
      </c>
      <c r="B12092" s="4">
        <v>164</v>
      </c>
      <c r="C12092" s="4">
        <v>164</v>
      </c>
      <c r="D12092" s="4">
        <v>727</v>
      </c>
      <c r="E12092" s="4" t="s">
        <v>861</v>
      </c>
      <c r="F12092" s="4" t="s">
        <v>916</v>
      </c>
      <c r="G12092" s="4" t="s">
        <v>1352</v>
      </c>
      <c r="H12092" s="52">
        <v>0.67</v>
      </c>
      <c r="I12092" s="4"/>
      <c r="J12092" s="4"/>
      <c r="K12092" s="4"/>
      <c r="L12092" s="4">
        <v>3</v>
      </c>
      <c r="M12092" s="4" t="s">
        <v>1100</v>
      </c>
      <c r="N12092" s="4" t="s">
        <v>1674</v>
      </c>
    </row>
    <row r="12093" spans="1:14" hidden="1" x14ac:dyDescent="0.3">
      <c r="A12093" s="4" t="s">
        <v>602</v>
      </c>
      <c r="B12093" s="4">
        <v>164</v>
      </c>
      <c r="C12093" s="4">
        <v>164</v>
      </c>
      <c r="D12093" s="4">
        <v>727</v>
      </c>
      <c r="E12093" s="4" t="s">
        <v>861</v>
      </c>
      <c r="F12093" s="4" t="s">
        <v>922</v>
      </c>
      <c r="G12093" s="4" t="s">
        <v>1131</v>
      </c>
      <c r="H12093" s="52">
        <v>75.550000000000011</v>
      </c>
      <c r="I12093" s="4"/>
      <c r="J12093" s="4" t="s">
        <v>1495</v>
      </c>
      <c r="K12093" s="4"/>
      <c r="L12093" s="4">
        <v>3</v>
      </c>
      <c r="M12093" s="4" t="s">
        <v>1789</v>
      </c>
      <c r="N12093" s="4"/>
    </row>
    <row r="12094" spans="1:14" hidden="1" x14ac:dyDescent="0.3">
      <c r="A12094" s="4" t="s">
        <v>602</v>
      </c>
      <c r="B12094" s="4">
        <v>164</v>
      </c>
      <c r="C12094" s="4">
        <v>164</v>
      </c>
      <c r="D12094" s="4">
        <v>727</v>
      </c>
      <c r="E12094" s="4" t="s">
        <v>861</v>
      </c>
      <c r="F12094" s="4" t="s">
        <v>903</v>
      </c>
      <c r="G12094" s="4" t="s">
        <v>1131</v>
      </c>
      <c r="H12094" s="52">
        <v>50.33</v>
      </c>
      <c r="I12094" s="4"/>
      <c r="J12094" s="4" t="s">
        <v>1495</v>
      </c>
      <c r="K12094" s="4"/>
      <c r="L12094" s="4">
        <v>3</v>
      </c>
      <c r="M12094" s="4" t="s">
        <v>1789</v>
      </c>
      <c r="N12094" s="4"/>
    </row>
    <row r="12095" spans="1:14" hidden="1" x14ac:dyDescent="0.3">
      <c r="A12095" s="4" t="s">
        <v>602</v>
      </c>
      <c r="B12095" s="4">
        <v>164</v>
      </c>
      <c r="C12095" s="4">
        <v>164</v>
      </c>
      <c r="D12095" s="4">
        <v>727</v>
      </c>
      <c r="E12095" s="4" t="s">
        <v>861</v>
      </c>
      <c r="F12095" s="4" t="s">
        <v>911</v>
      </c>
      <c r="G12095" s="4" t="s">
        <v>1131</v>
      </c>
      <c r="H12095" s="52">
        <v>11.53</v>
      </c>
      <c r="I12095" s="4"/>
      <c r="J12095" s="4" t="s">
        <v>1495</v>
      </c>
      <c r="K12095" s="4"/>
      <c r="L12095" s="4">
        <v>3</v>
      </c>
      <c r="M12095" s="4" t="s">
        <v>1789</v>
      </c>
      <c r="N12095" s="4"/>
    </row>
    <row r="12096" spans="1:14" hidden="1" x14ac:dyDescent="0.3">
      <c r="A12096" s="4" t="s">
        <v>602</v>
      </c>
      <c r="B12096" s="4">
        <v>164</v>
      </c>
      <c r="C12096" s="4">
        <v>164</v>
      </c>
      <c r="D12096" s="4">
        <v>727</v>
      </c>
      <c r="E12096" s="4" t="s">
        <v>861</v>
      </c>
      <c r="F12096" s="4" t="s">
        <v>916</v>
      </c>
      <c r="G12096" s="4" t="s">
        <v>1131</v>
      </c>
      <c r="H12096" s="52">
        <v>10.77</v>
      </c>
      <c r="I12096" s="4"/>
      <c r="J12096" s="4" t="s">
        <v>1495</v>
      </c>
      <c r="K12096" s="4"/>
      <c r="L12096" s="4">
        <v>3</v>
      </c>
      <c r="M12096" s="4" t="s">
        <v>1789</v>
      </c>
      <c r="N12096" s="4"/>
    </row>
    <row r="12097" spans="1:14" hidden="1" x14ac:dyDescent="0.3">
      <c r="A12097" s="4" t="s">
        <v>602</v>
      </c>
      <c r="B12097" s="4">
        <v>164</v>
      </c>
      <c r="C12097" s="4">
        <v>164</v>
      </c>
      <c r="D12097" s="4">
        <v>727</v>
      </c>
      <c r="E12097" s="4" t="s">
        <v>861</v>
      </c>
      <c r="F12097" s="4" t="s">
        <v>922</v>
      </c>
      <c r="G12097" s="4" t="s">
        <v>1557</v>
      </c>
      <c r="H12097" s="52">
        <v>24.16</v>
      </c>
      <c r="I12097" s="4"/>
      <c r="J12097" s="4" t="s">
        <v>1495</v>
      </c>
      <c r="K12097" s="4"/>
      <c r="L12097" s="4">
        <v>3</v>
      </c>
      <c r="M12097" s="4" t="s">
        <v>1100</v>
      </c>
      <c r="N12097" s="4" t="s">
        <v>1674</v>
      </c>
    </row>
    <row r="12098" spans="1:14" hidden="1" x14ac:dyDescent="0.3">
      <c r="A12098" s="4" t="s">
        <v>602</v>
      </c>
      <c r="B12098" s="4">
        <v>164</v>
      </c>
      <c r="C12098" s="4">
        <v>164</v>
      </c>
      <c r="D12098" s="4">
        <v>727</v>
      </c>
      <c r="E12098" s="4" t="s">
        <v>861</v>
      </c>
      <c r="F12098" s="60" t="s">
        <v>903</v>
      </c>
      <c r="G12098" s="4" t="s">
        <v>1557</v>
      </c>
      <c r="H12098" s="52">
        <v>15.09</v>
      </c>
      <c r="I12098" s="4"/>
      <c r="J12098" s="4" t="s">
        <v>1495</v>
      </c>
      <c r="K12098" s="4"/>
      <c r="L12098" s="4">
        <v>3</v>
      </c>
      <c r="M12098" s="4" t="s">
        <v>1100</v>
      </c>
      <c r="N12098" s="4" t="s">
        <v>1674</v>
      </c>
    </row>
    <row r="12099" spans="1:14" hidden="1" x14ac:dyDescent="0.3">
      <c r="A12099" s="4" t="s">
        <v>602</v>
      </c>
      <c r="B12099" s="4">
        <v>164</v>
      </c>
      <c r="C12099" s="4">
        <v>164</v>
      </c>
      <c r="D12099" s="4">
        <v>727</v>
      </c>
      <c r="E12099" s="4" t="s">
        <v>861</v>
      </c>
      <c r="F12099" s="60" t="s">
        <v>911</v>
      </c>
      <c r="G12099" s="4" t="s">
        <v>1557</v>
      </c>
      <c r="H12099" s="52">
        <v>14.17</v>
      </c>
      <c r="I12099" s="4"/>
      <c r="J12099" s="4" t="s">
        <v>1495</v>
      </c>
      <c r="K12099" s="4"/>
      <c r="L12099" s="4">
        <v>3</v>
      </c>
      <c r="M12099" s="4" t="s">
        <v>1100</v>
      </c>
      <c r="N12099" s="4" t="s">
        <v>1674</v>
      </c>
    </row>
    <row r="12100" spans="1:14" hidden="1" x14ac:dyDescent="0.3">
      <c r="A12100" s="4" t="s">
        <v>602</v>
      </c>
      <c r="B12100" s="4">
        <v>164</v>
      </c>
      <c r="C12100" s="4">
        <v>164</v>
      </c>
      <c r="D12100" s="4">
        <v>727</v>
      </c>
      <c r="E12100" s="4" t="s">
        <v>861</v>
      </c>
      <c r="F12100" s="4" t="s">
        <v>916</v>
      </c>
      <c r="G12100" s="4" t="s">
        <v>1557</v>
      </c>
      <c r="H12100" s="52">
        <v>13.8</v>
      </c>
      <c r="I12100" s="4"/>
      <c r="J12100" s="4" t="s">
        <v>1495</v>
      </c>
      <c r="K12100" s="4"/>
      <c r="L12100" s="4">
        <v>3</v>
      </c>
      <c r="M12100" s="4" t="s">
        <v>1100</v>
      </c>
      <c r="N12100" s="4" t="s">
        <v>1674</v>
      </c>
    </row>
    <row r="12101" spans="1:14" hidden="1" x14ac:dyDescent="0.3">
      <c r="A12101" s="4" t="s">
        <v>602</v>
      </c>
      <c r="B12101" s="4">
        <v>164</v>
      </c>
      <c r="C12101" s="4">
        <v>164</v>
      </c>
      <c r="D12101" s="4">
        <v>727</v>
      </c>
      <c r="E12101" s="4" t="s">
        <v>861</v>
      </c>
      <c r="F12101" s="4" t="s">
        <v>922</v>
      </c>
      <c r="G12101" s="4" t="s">
        <v>967</v>
      </c>
      <c r="H12101" s="52">
        <v>1.44</v>
      </c>
      <c r="I12101" s="4"/>
      <c r="J12101" s="4" t="s">
        <v>1494</v>
      </c>
      <c r="K12101" s="4"/>
      <c r="L12101" s="4">
        <v>3</v>
      </c>
      <c r="M12101" s="4" t="s">
        <v>1100</v>
      </c>
      <c r="N12101" s="4" t="s">
        <v>1674</v>
      </c>
    </row>
    <row r="12102" spans="1:14" hidden="1" x14ac:dyDescent="0.3">
      <c r="A12102" s="4" t="s">
        <v>602</v>
      </c>
      <c r="B12102" s="4">
        <v>164</v>
      </c>
      <c r="C12102" s="4">
        <v>164</v>
      </c>
      <c r="D12102" s="4">
        <v>727</v>
      </c>
      <c r="E12102" s="4" t="s">
        <v>861</v>
      </c>
      <c r="F12102" s="4" t="s">
        <v>903</v>
      </c>
      <c r="G12102" s="4" t="s">
        <v>967</v>
      </c>
      <c r="H12102" s="52">
        <v>1.44</v>
      </c>
      <c r="I12102" s="4"/>
      <c r="J12102" s="4" t="s">
        <v>1494</v>
      </c>
      <c r="K12102" s="4"/>
      <c r="L12102" s="4">
        <v>3</v>
      </c>
      <c r="M12102" s="4" t="s">
        <v>1100</v>
      </c>
      <c r="N12102" s="4" t="s">
        <v>1674</v>
      </c>
    </row>
    <row r="12103" spans="1:14" hidden="1" x14ac:dyDescent="0.3">
      <c r="A12103" s="4" t="s">
        <v>602</v>
      </c>
      <c r="B12103" s="4">
        <v>164</v>
      </c>
      <c r="C12103" s="4">
        <v>164</v>
      </c>
      <c r="D12103" s="4">
        <v>727</v>
      </c>
      <c r="E12103" s="4" t="s">
        <v>861</v>
      </c>
      <c r="F12103" s="4" t="s">
        <v>911</v>
      </c>
      <c r="G12103" s="4" t="s">
        <v>967</v>
      </c>
      <c r="H12103" s="52">
        <v>1.4</v>
      </c>
      <c r="I12103" s="4"/>
      <c r="J12103" s="4" t="s">
        <v>1494</v>
      </c>
      <c r="K12103" s="4"/>
      <c r="L12103" s="4">
        <v>3</v>
      </c>
      <c r="M12103" s="4" t="s">
        <v>1100</v>
      </c>
      <c r="N12103" s="4" t="s">
        <v>1674</v>
      </c>
    </row>
    <row r="12104" spans="1:14" hidden="1" x14ac:dyDescent="0.3">
      <c r="A12104" s="4" t="s">
        <v>602</v>
      </c>
      <c r="B12104" s="4">
        <v>164</v>
      </c>
      <c r="C12104" s="4">
        <v>164</v>
      </c>
      <c r="D12104" s="4">
        <v>727</v>
      </c>
      <c r="E12104" s="4" t="s">
        <v>861</v>
      </c>
      <c r="F12104" s="4" t="s">
        <v>916</v>
      </c>
      <c r="G12104" s="4" t="s">
        <v>967</v>
      </c>
      <c r="H12104" s="52">
        <v>1.47</v>
      </c>
      <c r="I12104" s="4"/>
      <c r="J12104" s="4" t="s">
        <v>1494</v>
      </c>
      <c r="K12104" s="4"/>
      <c r="L12104" s="4">
        <v>3</v>
      </c>
      <c r="M12104" s="4" t="s">
        <v>1100</v>
      </c>
      <c r="N12104" s="4" t="s">
        <v>1674</v>
      </c>
    </row>
    <row r="12105" spans="1:14" hidden="1" x14ac:dyDescent="0.3">
      <c r="A12105" s="4" t="s">
        <v>602</v>
      </c>
      <c r="B12105" s="4">
        <v>164</v>
      </c>
      <c r="C12105" s="4">
        <v>164</v>
      </c>
      <c r="D12105" s="4">
        <v>727</v>
      </c>
      <c r="E12105" s="4" t="s">
        <v>861</v>
      </c>
      <c r="F12105" s="12" t="s">
        <v>922</v>
      </c>
      <c r="G12105" s="4" t="s">
        <v>1760</v>
      </c>
      <c r="H12105" s="52">
        <v>9.51</v>
      </c>
      <c r="I12105" s="4"/>
      <c r="J12105" s="4"/>
      <c r="K12105" s="4"/>
      <c r="L12105" s="4">
        <v>3</v>
      </c>
      <c r="M12105" s="4" t="s">
        <v>1100</v>
      </c>
      <c r="N12105" s="4" t="s">
        <v>1674</v>
      </c>
    </row>
    <row r="12106" spans="1:14" hidden="1" x14ac:dyDescent="0.3">
      <c r="A12106" s="4" t="s">
        <v>602</v>
      </c>
      <c r="B12106" s="4">
        <v>164</v>
      </c>
      <c r="C12106" s="4">
        <v>164</v>
      </c>
      <c r="D12106" s="4">
        <v>727</v>
      </c>
      <c r="E12106" s="4" t="s">
        <v>861</v>
      </c>
      <c r="F12106" s="12" t="s">
        <v>903</v>
      </c>
      <c r="G12106" s="4" t="s">
        <v>1760</v>
      </c>
      <c r="H12106" s="52">
        <v>9.64</v>
      </c>
      <c r="I12106" s="4"/>
      <c r="J12106" s="4"/>
      <c r="K12106" s="4"/>
      <c r="L12106" s="4">
        <v>3</v>
      </c>
      <c r="M12106" s="4" t="s">
        <v>1100</v>
      </c>
      <c r="N12106" s="4" t="s">
        <v>1674</v>
      </c>
    </row>
    <row r="12107" spans="1:14" hidden="1" x14ac:dyDescent="0.3">
      <c r="A12107" s="4" t="s">
        <v>602</v>
      </c>
      <c r="B12107" s="4">
        <v>164</v>
      </c>
      <c r="C12107" s="4">
        <v>164</v>
      </c>
      <c r="D12107" s="4">
        <v>727</v>
      </c>
      <c r="E12107" s="4" t="s">
        <v>861</v>
      </c>
      <c r="F12107" s="12" t="s">
        <v>911</v>
      </c>
      <c r="G12107" s="4" t="s">
        <v>1760</v>
      </c>
      <c r="H12107" s="52">
        <v>10.4</v>
      </c>
      <c r="I12107" s="4"/>
      <c r="J12107" s="4"/>
      <c r="K12107" s="4"/>
      <c r="L12107" s="4">
        <v>3</v>
      </c>
      <c r="M12107" s="4" t="s">
        <v>1100</v>
      </c>
      <c r="N12107" s="4" t="s">
        <v>1674</v>
      </c>
    </row>
    <row r="12108" spans="1:14" hidden="1" x14ac:dyDescent="0.3">
      <c r="A12108" s="4" t="s">
        <v>602</v>
      </c>
      <c r="B12108" s="4">
        <v>164</v>
      </c>
      <c r="C12108" s="4">
        <v>164</v>
      </c>
      <c r="D12108" s="4">
        <v>727</v>
      </c>
      <c r="E12108" s="4" t="s">
        <v>861</v>
      </c>
      <c r="F12108" s="12" t="s">
        <v>916</v>
      </c>
      <c r="G12108" s="4" t="s">
        <v>1760</v>
      </c>
      <c r="H12108" s="52">
        <v>10.06</v>
      </c>
      <c r="I12108" s="4"/>
      <c r="J12108" s="4"/>
      <c r="K12108" s="4"/>
      <c r="L12108" s="4">
        <v>3</v>
      </c>
      <c r="M12108" s="4" t="s">
        <v>1100</v>
      </c>
      <c r="N12108" s="4" t="s">
        <v>1674</v>
      </c>
    </row>
    <row r="12109" spans="1:14" hidden="1" x14ac:dyDescent="0.3">
      <c r="A12109" s="4" t="s">
        <v>602</v>
      </c>
      <c r="B12109" s="4">
        <v>164</v>
      </c>
      <c r="C12109" s="4">
        <v>164</v>
      </c>
      <c r="D12109" s="4">
        <v>727</v>
      </c>
      <c r="E12109" s="4" t="s">
        <v>861</v>
      </c>
      <c r="F12109" s="4" t="s">
        <v>922</v>
      </c>
      <c r="G12109" s="4" t="s">
        <v>858</v>
      </c>
      <c r="H12109" s="52">
        <v>0.84</v>
      </c>
      <c r="I12109" s="4">
        <v>0.09</v>
      </c>
      <c r="J12109" s="4" t="s">
        <v>1494</v>
      </c>
      <c r="K12109" s="4" t="s">
        <v>998</v>
      </c>
      <c r="L12109" s="4">
        <v>3</v>
      </c>
      <c r="M12109" s="4" t="s">
        <v>1675</v>
      </c>
      <c r="N12109" s="4" t="s">
        <v>1676</v>
      </c>
    </row>
    <row r="12110" spans="1:14" hidden="1" x14ac:dyDescent="0.3">
      <c r="A12110" s="4" t="s">
        <v>602</v>
      </c>
      <c r="B12110" s="4">
        <v>164</v>
      </c>
      <c r="C12110" s="4">
        <v>164</v>
      </c>
      <c r="D12110" s="4">
        <v>727</v>
      </c>
      <c r="E12110" s="4" t="s">
        <v>861</v>
      </c>
      <c r="F12110" s="4" t="s">
        <v>903</v>
      </c>
      <c r="G12110" s="4" t="s">
        <v>858</v>
      </c>
      <c r="H12110" s="52">
        <v>0.64</v>
      </c>
      <c r="I12110" s="4">
        <v>0.04</v>
      </c>
      <c r="J12110" s="4" t="s">
        <v>1494</v>
      </c>
      <c r="K12110" s="4" t="s">
        <v>998</v>
      </c>
      <c r="L12110" s="4">
        <v>3</v>
      </c>
      <c r="M12110" s="4" t="s">
        <v>1675</v>
      </c>
      <c r="N12110" s="4" t="s">
        <v>1676</v>
      </c>
    </row>
    <row r="12111" spans="1:14" hidden="1" x14ac:dyDescent="0.3">
      <c r="A12111" s="4" t="s">
        <v>602</v>
      </c>
      <c r="B12111" s="4">
        <v>164</v>
      </c>
      <c r="C12111" s="4">
        <v>164</v>
      </c>
      <c r="D12111" s="4">
        <v>727</v>
      </c>
      <c r="E12111" s="4" t="s">
        <v>861</v>
      </c>
      <c r="F12111" s="4" t="s">
        <v>922</v>
      </c>
      <c r="G12111" s="4" t="s">
        <v>858</v>
      </c>
      <c r="H12111" s="52">
        <v>0.84</v>
      </c>
      <c r="I12111" s="4"/>
      <c r="J12111" s="4" t="s">
        <v>1494</v>
      </c>
      <c r="K12111" s="4"/>
      <c r="L12111" s="4">
        <v>3</v>
      </c>
      <c r="M12111" s="4" t="s">
        <v>1100</v>
      </c>
      <c r="N12111" s="4" t="s">
        <v>1674</v>
      </c>
    </row>
    <row r="12112" spans="1:14" hidden="1" x14ac:dyDescent="0.3">
      <c r="A12112" s="4" t="s">
        <v>602</v>
      </c>
      <c r="B12112" s="4">
        <v>164</v>
      </c>
      <c r="C12112" s="4">
        <v>164</v>
      </c>
      <c r="D12112" s="4">
        <v>727</v>
      </c>
      <c r="E12112" s="4" t="s">
        <v>861</v>
      </c>
      <c r="F12112" s="4" t="s">
        <v>903</v>
      </c>
      <c r="G12112" s="4" t="s">
        <v>858</v>
      </c>
      <c r="H12112" s="52">
        <v>0.66</v>
      </c>
      <c r="I12112" s="4"/>
      <c r="J12112" s="4" t="s">
        <v>1494</v>
      </c>
      <c r="K12112" s="4"/>
      <c r="L12112" s="4">
        <v>3</v>
      </c>
      <c r="M12112" s="4" t="s">
        <v>1100</v>
      </c>
      <c r="N12112" s="4" t="s">
        <v>1674</v>
      </c>
    </row>
    <row r="12113" spans="1:14" hidden="1" x14ac:dyDescent="0.3">
      <c r="A12113" s="4" t="s">
        <v>602</v>
      </c>
      <c r="B12113" s="4">
        <v>164</v>
      </c>
      <c r="C12113" s="4">
        <v>164</v>
      </c>
      <c r="D12113" s="4">
        <v>727</v>
      </c>
      <c r="E12113" s="4" t="s">
        <v>861</v>
      </c>
      <c r="F12113" s="4" t="s">
        <v>911</v>
      </c>
      <c r="G12113" s="4" t="s">
        <v>858</v>
      </c>
      <c r="H12113" s="52">
        <v>0.6</v>
      </c>
      <c r="I12113" s="4"/>
      <c r="J12113" s="4" t="s">
        <v>1494</v>
      </c>
      <c r="K12113" s="4"/>
      <c r="L12113" s="4">
        <v>3</v>
      </c>
      <c r="M12113" s="4" t="s">
        <v>1100</v>
      </c>
      <c r="N12113" s="4" t="s">
        <v>1674</v>
      </c>
    </row>
    <row r="12114" spans="1:14" hidden="1" x14ac:dyDescent="0.3">
      <c r="A12114" s="4" t="s">
        <v>602</v>
      </c>
      <c r="B12114" s="4">
        <v>164</v>
      </c>
      <c r="C12114" s="4">
        <v>164</v>
      </c>
      <c r="D12114" s="4">
        <v>727</v>
      </c>
      <c r="E12114" s="4" t="s">
        <v>861</v>
      </c>
      <c r="F12114" s="4" t="s">
        <v>916</v>
      </c>
      <c r="G12114" s="4" t="s">
        <v>858</v>
      </c>
      <c r="H12114" s="52">
        <v>0.52</v>
      </c>
      <c r="I12114" s="4"/>
      <c r="J12114" s="4" t="s">
        <v>1494</v>
      </c>
      <c r="K12114" s="4"/>
      <c r="L12114" s="4">
        <v>3</v>
      </c>
      <c r="M12114" s="4" t="s">
        <v>1100</v>
      </c>
      <c r="N12114" s="4" t="s">
        <v>1674</v>
      </c>
    </row>
    <row r="12115" spans="1:14" hidden="1" x14ac:dyDescent="0.3">
      <c r="A12115" s="4" t="s">
        <v>602</v>
      </c>
      <c r="B12115" s="4">
        <v>164</v>
      </c>
      <c r="C12115" s="4">
        <v>164</v>
      </c>
      <c r="D12115" s="4">
        <v>727</v>
      </c>
      <c r="E12115" s="4" t="s">
        <v>861</v>
      </c>
      <c r="F12115" s="4" t="s">
        <v>922</v>
      </c>
      <c r="G12115" s="4" t="s">
        <v>850</v>
      </c>
      <c r="H12115" s="52">
        <v>7.35</v>
      </c>
      <c r="I12115" s="4">
        <v>0.55000000000000004</v>
      </c>
      <c r="J12115" s="4" t="s">
        <v>1677</v>
      </c>
      <c r="K12115" s="4" t="s">
        <v>998</v>
      </c>
      <c r="L12115" s="4">
        <v>3</v>
      </c>
      <c r="M12115" s="4" t="s">
        <v>1675</v>
      </c>
      <c r="N12115" s="4" t="s">
        <v>1676</v>
      </c>
    </row>
    <row r="12116" spans="1:14" hidden="1" x14ac:dyDescent="0.3">
      <c r="A12116" s="4" t="s">
        <v>602</v>
      </c>
      <c r="B12116" s="4">
        <v>164</v>
      </c>
      <c r="C12116" s="4">
        <v>164</v>
      </c>
      <c r="D12116" s="4">
        <v>727</v>
      </c>
      <c r="E12116" s="4" t="s">
        <v>861</v>
      </c>
      <c r="F12116" s="4" t="s">
        <v>903</v>
      </c>
      <c r="G12116" s="4" t="s">
        <v>850</v>
      </c>
      <c r="H12116" s="52">
        <v>7.91</v>
      </c>
      <c r="I12116" s="4">
        <v>0.57999999999999996</v>
      </c>
      <c r="J12116" s="4" t="s">
        <v>1677</v>
      </c>
      <c r="K12116" s="4" t="s">
        <v>998</v>
      </c>
      <c r="L12116" s="4">
        <v>3</v>
      </c>
      <c r="M12116" s="4" t="s">
        <v>1675</v>
      </c>
      <c r="N12116" s="4" t="s">
        <v>1676</v>
      </c>
    </row>
    <row r="12117" spans="1:14" hidden="1" x14ac:dyDescent="0.3">
      <c r="A12117" s="4" t="s">
        <v>602</v>
      </c>
      <c r="B12117" s="4">
        <v>164</v>
      </c>
      <c r="C12117" s="4">
        <v>164</v>
      </c>
      <c r="D12117" s="4">
        <v>727</v>
      </c>
      <c r="E12117" s="4" t="s">
        <v>861</v>
      </c>
      <c r="F12117" s="4" t="s">
        <v>922</v>
      </c>
      <c r="G12117" s="4" t="s">
        <v>850</v>
      </c>
      <c r="H12117" s="52">
        <v>7.31</v>
      </c>
      <c r="I12117" s="4"/>
      <c r="J12117" s="4" t="s">
        <v>1677</v>
      </c>
      <c r="K12117" s="4"/>
      <c r="L12117" s="4">
        <v>3</v>
      </c>
      <c r="M12117" s="4" t="s">
        <v>1100</v>
      </c>
      <c r="N12117" s="4" t="s">
        <v>1674</v>
      </c>
    </row>
    <row r="12118" spans="1:14" hidden="1" x14ac:dyDescent="0.3">
      <c r="A12118" s="4" t="s">
        <v>602</v>
      </c>
      <c r="B12118" s="4">
        <v>164</v>
      </c>
      <c r="C12118" s="4">
        <v>164</v>
      </c>
      <c r="D12118" s="4">
        <v>727</v>
      </c>
      <c r="E12118" s="4" t="s">
        <v>861</v>
      </c>
      <c r="F12118" s="4" t="s">
        <v>903</v>
      </c>
      <c r="G12118" s="4" t="s">
        <v>850</v>
      </c>
      <c r="H12118" s="52">
        <v>7.77</v>
      </c>
      <c r="I12118" s="4"/>
      <c r="J12118" s="4" t="s">
        <v>1677</v>
      </c>
      <c r="K12118" s="4"/>
      <c r="L12118" s="4">
        <v>3</v>
      </c>
      <c r="M12118" s="4" t="s">
        <v>1100</v>
      </c>
      <c r="N12118" s="4" t="s">
        <v>1674</v>
      </c>
    </row>
    <row r="12119" spans="1:14" hidden="1" x14ac:dyDescent="0.3">
      <c r="A12119" s="4" t="s">
        <v>602</v>
      </c>
      <c r="B12119" s="4">
        <v>164</v>
      </c>
      <c r="C12119" s="4">
        <v>164</v>
      </c>
      <c r="D12119" s="4">
        <v>727</v>
      </c>
      <c r="E12119" s="4" t="s">
        <v>861</v>
      </c>
      <c r="F12119" s="4" t="s">
        <v>911</v>
      </c>
      <c r="G12119" s="4" t="s">
        <v>850</v>
      </c>
      <c r="H12119" s="52">
        <v>7.29</v>
      </c>
      <c r="I12119" s="4"/>
      <c r="J12119" s="4" t="s">
        <v>1677</v>
      </c>
      <c r="K12119" s="4"/>
      <c r="L12119" s="4">
        <v>3</v>
      </c>
      <c r="M12119" s="4" t="s">
        <v>1100</v>
      </c>
      <c r="N12119" s="4" t="s">
        <v>1674</v>
      </c>
    </row>
    <row r="12120" spans="1:14" hidden="1" x14ac:dyDescent="0.3">
      <c r="A12120" s="4" t="s">
        <v>602</v>
      </c>
      <c r="B12120" s="4">
        <v>164</v>
      </c>
      <c r="C12120" s="4">
        <v>164</v>
      </c>
      <c r="D12120" s="4">
        <v>727</v>
      </c>
      <c r="E12120" s="4" t="s">
        <v>861</v>
      </c>
      <c r="F12120" s="4" t="s">
        <v>916</v>
      </c>
      <c r="G12120" s="4" t="s">
        <v>850</v>
      </c>
      <c r="H12120" s="52">
        <v>8.9</v>
      </c>
      <c r="I12120" s="4"/>
      <c r="J12120" s="4" t="s">
        <v>1677</v>
      </c>
      <c r="K12120" s="4"/>
      <c r="L12120" s="4">
        <v>3</v>
      </c>
      <c r="M12120" s="4" t="s">
        <v>1100</v>
      </c>
      <c r="N12120" s="4" t="s">
        <v>1674</v>
      </c>
    </row>
    <row r="12121" spans="1:14" hidden="1" x14ac:dyDescent="0.3">
      <c r="A12121" s="4" t="s">
        <v>602</v>
      </c>
      <c r="B12121" s="4">
        <v>164</v>
      </c>
      <c r="C12121" s="4">
        <v>164</v>
      </c>
      <c r="D12121" s="4">
        <v>727</v>
      </c>
      <c r="E12121" s="4" t="s">
        <v>861</v>
      </c>
      <c r="F12121" s="4" t="s">
        <v>922</v>
      </c>
      <c r="G12121" s="4" t="s">
        <v>1678</v>
      </c>
      <c r="H12121" s="52">
        <v>70.55</v>
      </c>
      <c r="I12121" s="4">
        <v>13.11</v>
      </c>
      <c r="J12121" s="4" t="s">
        <v>1679</v>
      </c>
      <c r="K12121" s="4" t="s">
        <v>998</v>
      </c>
      <c r="L12121" s="4">
        <v>3</v>
      </c>
      <c r="M12121" s="4" t="s">
        <v>1675</v>
      </c>
      <c r="N12121" s="4" t="s">
        <v>1676</v>
      </c>
    </row>
    <row r="12122" spans="1:14" hidden="1" x14ac:dyDescent="0.3">
      <c r="A12122" s="4" t="s">
        <v>602</v>
      </c>
      <c r="B12122" s="4">
        <v>164</v>
      </c>
      <c r="C12122" s="4">
        <v>164</v>
      </c>
      <c r="D12122" s="4">
        <v>727</v>
      </c>
      <c r="E12122" s="4" t="s">
        <v>861</v>
      </c>
      <c r="F12122" s="4" t="s">
        <v>903</v>
      </c>
      <c r="G12122" s="4" t="s">
        <v>1678</v>
      </c>
      <c r="H12122" s="52">
        <v>33.5</v>
      </c>
      <c r="I12122" s="4">
        <v>4.51</v>
      </c>
      <c r="J12122" s="4" t="s">
        <v>1679</v>
      </c>
      <c r="K12122" s="4" t="s">
        <v>998</v>
      </c>
      <c r="L12122" s="4">
        <v>3</v>
      </c>
      <c r="M12122" s="4" t="s">
        <v>1675</v>
      </c>
      <c r="N12122" s="4" t="s">
        <v>1676</v>
      </c>
    </row>
    <row r="12123" spans="1:14" hidden="1" x14ac:dyDescent="0.3">
      <c r="A12123" s="4" t="s">
        <v>602</v>
      </c>
      <c r="B12123" s="4">
        <v>164</v>
      </c>
      <c r="C12123" s="4">
        <v>164</v>
      </c>
      <c r="D12123" s="4">
        <v>727</v>
      </c>
      <c r="E12123" s="4" t="s">
        <v>861</v>
      </c>
      <c r="F12123" s="4" t="s">
        <v>916</v>
      </c>
      <c r="G12123" s="4" t="s">
        <v>853</v>
      </c>
      <c r="H12123" s="52">
        <v>0.35</v>
      </c>
      <c r="I12123" s="4"/>
      <c r="J12123" s="4" t="s">
        <v>1495</v>
      </c>
      <c r="K12123" s="4"/>
      <c r="L12123" s="4">
        <v>3</v>
      </c>
      <c r="M12123" s="4" t="s">
        <v>1100</v>
      </c>
      <c r="N12123" s="4" t="s">
        <v>1674</v>
      </c>
    </row>
    <row r="12124" spans="1:14" hidden="1" x14ac:dyDescent="0.3">
      <c r="A12124" s="4" t="s">
        <v>602</v>
      </c>
      <c r="B12124" s="4">
        <v>164</v>
      </c>
      <c r="C12124" s="4">
        <v>164</v>
      </c>
      <c r="D12124" s="4">
        <v>727</v>
      </c>
      <c r="E12124" s="4" t="s">
        <v>861</v>
      </c>
      <c r="F12124" s="60" t="s">
        <v>903</v>
      </c>
      <c r="G12124" s="4" t="s">
        <v>853</v>
      </c>
      <c r="H12124" s="52">
        <v>0.39</v>
      </c>
      <c r="I12124" s="4"/>
      <c r="J12124" s="4" t="s">
        <v>1495</v>
      </c>
      <c r="K12124" s="4"/>
      <c r="L12124" s="4">
        <v>3</v>
      </c>
      <c r="M12124" s="4" t="s">
        <v>1100</v>
      </c>
      <c r="N12124" s="4" t="s">
        <v>1674</v>
      </c>
    </row>
    <row r="12125" spans="1:14" hidden="1" x14ac:dyDescent="0.3">
      <c r="A12125" s="4" t="s">
        <v>602</v>
      </c>
      <c r="B12125" s="4">
        <v>164</v>
      </c>
      <c r="C12125" s="4">
        <v>164</v>
      </c>
      <c r="D12125" s="4">
        <v>727</v>
      </c>
      <c r="E12125" s="4" t="s">
        <v>861</v>
      </c>
      <c r="F12125" s="60" t="s">
        <v>911</v>
      </c>
      <c r="G12125" s="4" t="s">
        <v>853</v>
      </c>
      <c r="H12125" s="52">
        <v>0.3</v>
      </c>
      <c r="I12125" s="4"/>
      <c r="J12125" s="4" t="s">
        <v>1495</v>
      </c>
      <c r="K12125" s="4"/>
      <c r="L12125" s="4">
        <v>3</v>
      </c>
      <c r="M12125" s="4" t="s">
        <v>1100</v>
      </c>
      <c r="N12125" s="4" t="s">
        <v>1674</v>
      </c>
    </row>
    <row r="12126" spans="1:14" hidden="1" x14ac:dyDescent="0.3">
      <c r="A12126" s="4" t="s">
        <v>602</v>
      </c>
      <c r="B12126" s="4">
        <v>164</v>
      </c>
      <c r="C12126" s="4">
        <v>164</v>
      </c>
      <c r="D12126" s="4">
        <v>728</v>
      </c>
      <c r="E12126" s="4" t="s">
        <v>861</v>
      </c>
      <c r="F12126" s="12" t="s">
        <v>922</v>
      </c>
      <c r="G12126" s="4" t="s">
        <v>1759</v>
      </c>
      <c r="H12126" s="52">
        <v>10.4</v>
      </c>
      <c r="I12126" s="4"/>
      <c r="J12126" s="4" t="s">
        <v>1494</v>
      </c>
      <c r="K12126" s="4"/>
      <c r="L12126" s="4">
        <v>3</v>
      </c>
      <c r="M12126" s="4" t="s">
        <v>1100</v>
      </c>
      <c r="N12126" s="4" t="s">
        <v>1674</v>
      </c>
    </row>
    <row r="12127" spans="1:14" hidden="1" x14ac:dyDescent="0.3">
      <c r="A12127" s="4" t="s">
        <v>602</v>
      </c>
      <c r="B12127" s="4">
        <v>164</v>
      </c>
      <c r="C12127" s="4">
        <v>164</v>
      </c>
      <c r="D12127" s="4">
        <v>728</v>
      </c>
      <c r="E12127" s="4" t="s">
        <v>861</v>
      </c>
      <c r="F12127" s="12" t="s">
        <v>903</v>
      </c>
      <c r="G12127" s="4" t="s">
        <v>1759</v>
      </c>
      <c r="H12127" s="52">
        <v>13.21</v>
      </c>
      <c r="I12127" s="4"/>
      <c r="J12127" s="4" t="s">
        <v>1494</v>
      </c>
      <c r="K12127" s="4"/>
      <c r="L12127" s="4">
        <v>3</v>
      </c>
      <c r="M12127" s="4" t="s">
        <v>1100</v>
      </c>
      <c r="N12127" s="4" t="s">
        <v>1674</v>
      </c>
    </row>
    <row r="12128" spans="1:14" hidden="1" x14ac:dyDescent="0.3">
      <c r="A12128" s="4" t="s">
        <v>602</v>
      </c>
      <c r="B12128" s="4">
        <v>164</v>
      </c>
      <c r="C12128" s="4">
        <v>164</v>
      </c>
      <c r="D12128" s="4">
        <v>728</v>
      </c>
      <c r="E12128" s="4" t="s">
        <v>861</v>
      </c>
      <c r="F12128" s="12" t="s">
        <v>911</v>
      </c>
      <c r="G12128" s="4" t="s">
        <v>1759</v>
      </c>
      <c r="H12128" s="52">
        <v>10.91</v>
      </c>
      <c r="I12128" s="4"/>
      <c r="J12128" s="4" t="s">
        <v>1494</v>
      </c>
      <c r="K12128" s="4"/>
      <c r="L12128" s="4">
        <v>3</v>
      </c>
      <c r="M12128" s="4" t="s">
        <v>1100</v>
      </c>
      <c r="N12128" s="4" t="s">
        <v>1674</v>
      </c>
    </row>
    <row r="12129" spans="1:14" hidden="1" x14ac:dyDescent="0.3">
      <c r="A12129" s="4" t="s">
        <v>602</v>
      </c>
      <c r="B12129" s="4">
        <v>164</v>
      </c>
      <c r="C12129" s="4">
        <v>164</v>
      </c>
      <c r="D12129" s="4">
        <v>728</v>
      </c>
      <c r="E12129" s="4" t="s">
        <v>861</v>
      </c>
      <c r="F12129" s="12" t="s">
        <v>916</v>
      </c>
      <c r="G12129" s="4" t="s">
        <v>1759</v>
      </c>
      <c r="H12129" s="52">
        <v>10.59</v>
      </c>
      <c r="I12129" s="4"/>
      <c r="J12129" s="4" t="s">
        <v>1494</v>
      </c>
      <c r="K12129" s="4"/>
      <c r="L12129" s="4">
        <v>3</v>
      </c>
      <c r="M12129" s="4" t="s">
        <v>1100</v>
      </c>
      <c r="N12129" s="4" t="s">
        <v>1674</v>
      </c>
    </row>
    <row r="12130" spans="1:14" hidden="1" x14ac:dyDescent="0.3">
      <c r="A12130" s="4" t="s">
        <v>602</v>
      </c>
      <c r="B12130" s="4">
        <v>164</v>
      </c>
      <c r="C12130" s="4">
        <v>164</v>
      </c>
      <c r="D12130" s="4">
        <v>728</v>
      </c>
      <c r="E12130" s="4" t="s">
        <v>861</v>
      </c>
      <c r="F12130" s="4" t="s">
        <v>922</v>
      </c>
      <c r="G12130" s="4" t="s">
        <v>1352</v>
      </c>
      <c r="H12130" s="52">
        <v>0.7</v>
      </c>
      <c r="I12130" s="4"/>
      <c r="J12130" s="4"/>
      <c r="K12130" s="4"/>
      <c r="L12130" s="4">
        <v>3</v>
      </c>
      <c r="M12130" s="4" t="s">
        <v>1100</v>
      </c>
      <c r="N12130" s="4" t="s">
        <v>1674</v>
      </c>
    </row>
    <row r="12131" spans="1:14" hidden="1" x14ac:dyDescent="0.3">
      <c r="A12131" s="4" t="s">
        <v>602</v>
      </c>
      <c r="B12131" s="4">
        <v>164</v>
      </c>
      <c r="C12131" s="4">
        <v>164</v>
      </c>
      <c r="D12131" s="4">
        <v>728</v>
      </c>
      <c r="E12131" s="4" t="s">
        <v>861</v>
      </c>
      <c r="F12131" s="60" t="s">
        <v>903</v>
      </c>
      <c r="G12131" s="4" t="s">
        <v>1352</v>
      </c>
      <c r="H12131" s="52">
        <v>0.64</v>
      </c>
      <c r="I12131" s="4"/>
      <c r="J12131" s="4"/>
      <c r="K12131" s="4"/>
      <c r="L12131" s="4">
        <v>3</v>
      </c>
      <c r="M12131" s="4" t="s">
        <v>1100</v>
      </c>
      <c r="N12131" s="4" t="s">
        <v>1674</v>
      </c>
    </row>
    <row r="12132" spans="1:14" hidden="1" x14ac:dyDescent="0.3">
      <c r="A12132" s="4" t="s">
        <v>602</v>
      </c>
      <c r="B12132" s="4">
        <v>164</v>
      </c>
      <c r="C12132" s="4">
        <v>164</v>
      </c>
      <c r="D12132" s="4">
        <v>728</v>
      </c>
      <c r="E12132" s="4" t="s">
        <v>861</v>
      </c>
      <c r="F12132" s="60" t="s">
        <v>911</v>
      </c>
      <c r="G12132" s="4" t="s">
        <v>1352</v>
      </c>
      <c r="H12132" s="52">
        <v>0.6</v>
      </c>
      <c r="I12132" s="4"/>
      <c r="J12132" s="4"/>
      <c r="K12132" s="4"/>
      <c r="L12132" s="4">
        <v>3</v>
      </c>
      <c r="M12132" s="4" t="s">
        <v>1100</v>
      </c>
      <c r="N12132" s="4" t="s">
        <v>1674</v>
      </c>
    </row>
    <row r="12133" spans="1:14" hidden="1" x14ac:dyDescent="0.3">
      <c r="A12133" s="4" t="s">
        <v>602</v>
      </c>
      <c r="B12133" s="4">
        <v>164</v>
      </c>
      <c r="C12133" s="4">
        <v>164</v>
      </c>
      <c r="D12133" s="4">
        <v>728</v>
      </c>
      <c r="E12133" s="4" t="s">
        <v>861</v>
      </c>
      <c r="F12133" s="4" t="s">
        <v>916</v>
      </c>
      <c r="G12133" s="4" t="s">
        <v>1352</v>
      </c>
      <c r="H12133" s="52">
        <v>0.6</v>
      </c>
      <c r="I12133" s="4"/>
      <c r="J12133" s="4"/>
      <c r="K12133" s="4"/>
      <c r="L12133" s="4">
        <v>3</v>
      </c>
      <c r="M12133" s="4" t="s">
        <v>1100</v>
      </c>
      <c r="N12133" s="4" t="s">
        <v>1674</v>
      </c>
    </row>
    <row r="12134" spans="1:14" hidden="1" x14ac:dyDescent="0.3">
      <c r="A12134" s="4" t="s">
        <v>602</v>
      </c>
      <c r="B12134" s="4">
        <v>164</v>
      </c>
      <c r="C12134" s="4">
        <v>164</v>
      </c>
      <c r="D12134" s="4">
        <v>728</v>
      </c>
      <c r="E12134" s="4" t="s">
        <v>861</v>
      </c>
      <c r="F12134" s="4" t="s">
        <v>903</v>
      </c>
      <c r="G12134" s="4" t="s">
        <v>1131</v>
      </c>
      <c r="H12134" s="52">
        <v>35.61</v>
      </c>
      <c r="I12134" s="4"/>
      <c r="J12134" s="4" t="s">
        <v>1495</v>
      </c>
      <c r="K12134" s="4"/>
      <c r="L12134" s="4">
        <v>3</v>
      </c>
      <c r="M12134" s="4" t="s">
        <v>1789</v>
      </c>
      <c r="N12134" s="4"/>
    </row>
    <row r="12135" spans="1:14" hidden="1" x14ac:dyDescent="0.3">
      <c r="A12135" s="4" t="s">
        <v>602</v>
      </c>
      <c r="B12135" s="4">
        <v>164</v>
      </c>
      <c r="C12135" s="4">
        <v>164</v>
      </c>
      <c r="D12135" s="4">
        <v>728</v>
      </c>
      <c r="E12135" s="4" t="s">
        <v>861</v>
      </c>
      <c r="F12135" s="4" t="s">
        <v>922</v>
      </c>
      <c r="G12135" s="4" t="s">
        <v>1557</v>
      </c>
      <c r="H12135" s="52">
        <v>8.2799999999999994</v>
      </c>
      <c r="I12135" s="4"/>
      <c r="J12135" s="4" t="s">
        <v>1495</v>
      </c>
      <c r="K12135" s="4"/>
      <c r="L12135" s="4">
        <v>3</v>
      </c>
      <c r="M12135" s="4" t="s">
        <v>1100</v>
      </c>
      <c r="N12135" s="4" t="s">
        <v>1674</v>
      </c>
    </row>
    <row r="12136" spans="1:14" hidden="1" x14ac:dyDescent="0.3">
      <c r="A12136" s="4" t="s">
        <v>602</v>
      </c>
      <c r="B12136" s="4">
        <v>164</v>
      </c>
      <c r="C12136" s="4">
        <v>164</v>
      </c>
      <c r="D12136" s="4">
        <v>728</v>
      </c>
      <c r="E12136" s="4" t="s">
        <v>861</v>
      </c>
      <c r="F12136" s="60" t="s">
        <v>903</v>
      </c>
      <c r="G12136" s="4" t="s">
        <v>1557</v>
      </c>
      <c r="H12136" s="52">
        <v>5.71</v>
      </c>
      <c r="I12136" s="4"/>
      <c r="J12136" s="4" t="s">
        <v>1495</v>
      </c>
      <c r="K12136" s="4"/>
      <c r="L12136" s="4">
        <v>3</v>
      </c>
      <c r="M12136" s="4" t="s">
        <v>1100</v>
      </c>
      <c r="N12136" s="4" t="s">
        <v>1674</v>
      </c>
    </row>
    <row r="12137" spans="1:14" hidden="1" x14ac:dyDescent="0.3">
      <c r="A12137" s="4" t="s">
        <v>602</v>
      </c>
      <c r="B12137" s="4">
        <v>164</v>
      </c>
      <c r="C12137" s="4">
        <v>164</v>
      </c>
      <c r="D12137" s="4">
        <v>728</v>
      </c>
      <c r="E12137" s="4" t="s">
        <v>861</v>
      </c>
      <c r="F12137" s="60" t="s">
        <v>911</v>
      </c>
      <c r="G12137" s="4" t="s">
        <v>1557</v>
      </c>
      <c r="H12137" s="52">
        <v>5.69</v>
      </c>
      <c r="I12137" s="4"/>
      <c r="J12137" s="4" t="s">
        <v>1495</v>
      </c>
      <c r="K12137" s="4"/>
      <c r="L12137" s="4">
        <v>3</v>
      </c>
      <c r="M12137" s="4" t="s">
        <v>1100</v>
      </c>
      <c r="N12137" s="4" t="s">
        <v>1674</v>
      </c>
    </row>
    <row r="12138" spans="1:14" hidden="1" x14ac:dyDescent="0.3">
      <c r="A12138" s="4" t="s">
        <v>602</v>
      </c>
      <c r="B12138" s="4">
        <v>164</v>
      </c>
      <c r="C12138" s="4">
        <v>164</v>
      </c>
      <c r="D12138" s="4">
        <v>728</v>
      </c>
      <c r="E12138" s="4" t="s">
        <v>861</v>
      </c>
      <c r="F12138" s="4" t="s">
        <v>916</v>
      </c>
      <c r="G12138" s="4" t="s">
        <v>1557</v>
      </c>
      <c r="H12138" s="52">
        <v>5.08</v>
      </c>
      <c r="I12138" s="4"/>
      <c r="J12138" s="4" t="s">
        <v>1495</v>
      </c>
      <c r="K12138" s="4"/>
      <c r="L12138" s="4">
        <v>3</v>
      </c>
      <c r="M12138" s="4" t="s">
        <v>1100</v>
      </c>
      <c r="N12138" s="4" t="s">
        <v>1674</v>
      </c>
    </row>
    <row r="12139" spans="1:14" hidden="1" x14ac:dyDescent="0.3">
      <c r="A12139" s="4" t="s">
        <v>602</v>
      </c>
      <c r="B12139" s="4">
        <v>164</v>
      </c>
      <c r="C12139" s="4">
        <v>164</v>
      </c>
      <c r="D12139" s="4">
        <v>728</v>
      </c>
      <c r="E12139" s="4" t="s">
        <v>861</v>
      </c>
      <c r="F12139" s="4" t="s">
        <v>922</v>
      </c>
      <c r="G12139" s="4" t="s">
        <v>967</v>
      </c>
      <c r="H12139" s="52">
        <v>1.3</v>
      </c>
      <c r="I12139" s="4"/>
      <c r="J12139" s="4" t="s">
        <v>1494</v>
      </c>
      <c r="K12139" s="4"/>
      <c r="L12139" s="4">
        <v>3</v>
      </c>
      <c r="M12139" s="4" t="s">
        <v>1100</v>
      </c>
      <c r="N12139" s="4" t="s">
        <v>1674</v>
      </c>
    </row>
    <row r="12140" spans="1:14" hidden="1" x14ac:dyDescent="0.3">
      <c r="A12140" s="4" t="s">
        <v>602</v>
      </c>
      <c r="B12140" s="4">
        <v>164</v>
      </c>
      <c r="C12140" s="4">
        <v>164</v>
      </c>
      <c r="D12140" s="4">
        <v>728</v>
      </c>
      <c r="E12140" s="4" t="s">
        <v>861</v>
      </c>
      <c r="F12140" s="4" t="s">
        <v>903</v>
      </c>
      <c r="G12140" s="4" t="s">
        <v>967</v>
      </c>
      <c r="H12140" s="52">
        <v>1.38</v>
      </c>
      <c r="I12140" s="4"/>
      <c r="J12140" s="4" t="s">
        <v>1494</v>
      </c>
      <c r="K12140" s="4"/>
      <c r="L12140" s="4">
        <v>3</v>
      </c>
      <c r="M12140" s="4" t="s">
        <v>1100</v>
      </c>
      <c r="N12140" s="4" t="s">
        <v>1674</v>
      </c>
    </row>
    <row r="12141" spans="1:14" hidden="1" x14ac:dyDescent="0.3">
      <c r="A12141" s="4" t="s">
        <v>602</v>
      </c>
      <c r="B12141" s="4">
        <v>164</v>
      </c>
      <c r="C12141" s="4">
        <v>164</v>
      </c>
      <c r="D12141" s="4">
        <v>728</v>
      </c>
      <c r="E12141" s="4" t="s">
        <v>861</v>
      </c>
      <c r="F12141" s="4" t="s">
        <v>911</v>
      </c>
      <c r="G12141" s="4" t="s">
        <v>967</v>
      </c>
      <c r="H12141" s="52">
        <v>1.33</v>
      </c>
      <c r="I12141" s="4"/>
      <c r="J12141" s="4" t="s">
        <v>1494</v>
      </c>
      <c r="K12141" s="4"/>
      <c r="L12141" s="4">
        <v>3</v>
      </c>
      <c r="M12141" s="4" t="s">
        <v>1100</v>
      </c>
      <c r="N12141" s="4" t="s">
        <v>1674</v>
      </c>
    </row>
    <row r="12142" spans="1:14" hidden="1" x14ac:dyDescent="0.3">
      <c r="A12142" s="4" t="s">
        <v>602</v>
      </c>
      <c r="B12142" s="4">
        <v>164</v>
      </c>
      <c r="C12142" s="4">
        <v>164</v>
      </c>
      <c r="D12142" s="4">
        <v>728</v>
      </c>
      <c r="E12142" s="4" t="s">
        <v>861</v>
      </c>
      <c r="F12142" s="4" t="s">
        <v>916</v>
      </c>
      <c r="G12142" s="4" t="s">
        <v>967</v>
      </c>
      <c r="H12142" s="52">
        <v>1.23</v>
      </c>
      <c r="I12142" s="4"/>
      <c r="J12142" s="4" t="s">
        <v>1494</v>
      </c>
      <c r="K12142" s="4"/>
      <c r="L12142" s="4">
        <v>3</v>
      </c>
      <c r="M12142" s="4" t="s">
        <v>1100</v>
      </c>
      <c r="N12142" s="4" t="s">
        <v>1674</v>
      </c>
    </row>
    <row r="12143" spans="1:14" hidden="1" x14ac:dyDescent="0.3">
      <c r="A12143" s="4" t="s">
        <v>602</v>
      </c>
      <c r="B12143" s="4">
        <v>164</v>
      </c>
      <c r="C12143" s="4">
        <v>164</v>
      </c>
      <c r="D12143" s="4">
        <v>728</v>
      </c>
      <c r="E12143" s="4" t="s">
        <v>861</v>
      </c>
      <c r="F12143" s="12" t="s">
        <v>922</v>
      </c>
      <c r="G12143" s="4" t="s">
        <v>1760</v>
      </c>
      <c r="H12143" s="52">
        <v>7.99</v>
      </c>
      <c r="I12143" s="4"/>
      <c r="J12143" s="4"/>
      <c r="K12143" s="4"/>
      <c r="L12143" s="4">
        <v>3</v>
      </c>
      <c r="M12143" s="4" t="s">
        <v>1100</v>
      </c>
      <c r="N12143" s="4" t="s">
        <v>1674</v>
      </c>
    </row>
    <row r="12144" spans="1:14" hidden="1" x14ac:dyDescent="0.3">
      <c r="A12144" s="4" t="s">
        <v>602</v>
      </c>
      <c r="B12144" s="4">
        <v>164</v>
      </c>
      <c r="C12144" s="4">
        <v>164</v>
      </c>
      <c r="D12144" s="4">
        <v>728</v>
      </c>
      <c r="E12144" s="4" t="s">
        <v>861</v>
      </c>
      <c r="F12144" s="12" t="s">
        <v>903</v>
      </c>
      <c r="G12144" s="4" t="s">
        <v>1760</v>
      </c>
      <c r="H12144" s="52">
        <v>9.6199999999999992</v>
      </c>
      <c r="I12144" s="4"/>
      <c r="J12144" s="4"/>
      <c r="K12144" s="4"/>
      <c r="L12144" s="4">
        <v>3</v>
      </c>
      <c r="M12144" s="4" t="s">
        <v>1100</v>
      </c>
      <c r="N12144" s="4" t="s">
        <v>1674</v>
      </c>
    </row>
    <row r="12145" spans="1:14" hidden="1" x14ac:dyDescent="0.3">
      <c r="A12145" s="4" t="s">
        <v>602</v>
      </c>
      <c r="B12145" s="4">
        <v>164</v>
      </c>
      <c r="C12145" s="4">
        <v>164</v>
      </c>
      <c r="D12145" s="4">
        <v>728</v>
      </c>
      <c r="E12145" s="4" t="s">
        <v>861</v>
      </c>
      <c r="F12145" s="12" t="s">
        <v>911</v>
      </c>
      <c r="G12145" s="4" t="s">
        <v>1760</v>
      </c>
      <c r="H12145" s="52">
        <v>8.18</v>
      </c>
      <c r="I12145" s="4"/>
      <c r="J12145" s="4"/>
      <c r="K12145" s="4"/>
      <c r="L12145" s="4">
        <v>3</v>
      </c>
      <c r="M12145" s="4" t="s">
        <v>1100</v>
      </c>
      <c r="N12145" s="4" t="s">
        <v>1674</v>
      </c>
    </row>
    <row r="12146" spans="1:14" hidden="1" x14ac:dyDescent="0.3">
      <c r="A12146" s="4" t="s">
        <v>602</v>
      </c>
      <c r="B12146" s="4">
        <v>164</v>
      </c>
      <c r="C12146" s="4">
        <v>164</v>
      </c>
      <c r="D12146" s="4">
        <v>728</v>
      </c>
      <c r="E12146" s="4" t="s">
        <v>861</v>
      </c>
      <c r="F12146" s="12" t="s">
        <v>916</v>
      </c>
      <c r="G12146" s="4" t="s">
        <v>1760</v>
      </c>
      <c r="H12146" s="52">
        <v>8.66</v>
      </c>
      <c r="I12146" s="4"/>
      <c r="J12146" s="4"/>
      <c r="K12146" s="4"/>
      <c r="L12146" s="4">
        <v>3</v>
      </c>
      <c r="M12146" s="4" t="s">
        <v>1100</v>
      </c>
      <c r="N12146" s="4" t="s">
        <v>1674</v>
      </c>
    </row>
    <row r="12147" spans="1:14" hidden="1" x14ac:dyDescent="0.3">
      <c r="A12147" s="4" t="s">
        <v>602</v>
      </c>
      <c r="B12147" s="4">
        <v>164</v>
      </c>
      <c r="C12147" s="4">
        <v>164</v>
      </c>
      <c r="D12147" s="4">
        <v>728</v>
      </c>
      <c r="E12147" s="4" t="s">
        <v>861</v>
      </c>
      <c r="F12147" s="4" t="s">
        <v>922</v>
      </c>
      <c r="G12147" s="4" t="s">
        <v>858</v>
      </c>
      <c r="H12147" s="52">
        <v>0.83</v>
      </c>
      <c r="I12147" s="4">
        <v>0.05</v>
      </c>
      <c r="J12147" s="4" t="s">
        <v>1494</v>
      </c>
      <c r="K12147" s="4" t="s">
        <v>998</v>
      </c>
      <c r="L12147" s="4">
        <v>3</v>
      </c>
      <c r="M12147" s="4" t="s">
        <v>1675</v>
      </c>
      <c r="N12147" s="4" t="s">
        <v>1676</v>
      </c>
    </row>
    <row r="12148" spans="1:14" hidden="1" x14ac:dyDescent="0.3">
      <c r="A12148" s="4" t="s">
        <v>602</v>
      </c>
      <c r="B12148" s="4">
        <v>164</v>
      </c>
      <c r="C12148" s="4">
        <v>164</v>
      </c>
      <c r="D12148" s="4">
        <v>728</v>
      </c>
      <c r="E12148" s="4" t="s">
        <v>861</v>
      </c>
      <c r="F12148" s="4" t="s">
        <v>903</v>
      </c>
      <c r="G12148" s="4" t="s">
        <v>858</v>
      </c>
      <c r="H12148" s="52">
        <v>0.62</v>
      </c>
      <c r="I12148" s="4">
        <v>0.04</v>
      </c>
      <c r="J12148" s="4" t="s">
        <v>1494</v>
      </c>
      <c r="K12148" s="4" t="s">
        <v>998</v>
      </c>
      <c r="L12148" s="4">
        <v>3</v>
      </c>
      <c r="M12148" s="4" t="s">
        <v>1675</v>
      </c>
      <c r="N12148" s="4" t="s">
        <v>1676</v>
      </c>
    </row>
    <row r="12149" spans="1:14" hidden="1" x14ac:dyDescent="0.3">
      <c r="A12149" s="4" t="s">
        <v>602</v>
      </c>
      <c r="B12149" s="4">
        <v>164</v>
      </c>
      <c r="C12149" s="4">
        <v>164</v>
      </c>
      <c r="D12149" s="4">
        <v>728</v>
      </c>
      <c r="E12149" s="4" t="s">
        <v>861</v>
      </c>
      <c r="F12149" s="4" t="s">
        <v>922</v>
      </c>
      <c r="G12149" s="4" t="s">
        <v>858</v>
      </c>
      <c r="H12149" s="52">
        <v>0.83</v>
      </c>
      <c r="I12149" s="4"/>
      <c r="J12149" s="4" t="s">
        <v>1494</v>
      </c>
      <c r="K12149" s="4"/>
      <c r="L12149" s="4">
        <v>3</v>
      </c>
      <c r="M12149" s="4" t="s">
        <v>1100</v>
      </c>
      <c r="N12149" s="4" t="s">
        <v>1674</v>
      </c>
    </row>
    <row r="12150" spans="1:14" hidden="1" x14ac:dyDescent="0.3">
      <c r="A12150" s="4" t="s">
        <v>602</v>
      </c>
      <c r="B12150" s="4">
        <v>164</v>
      </c>
      <c r="C12150" s="4">
        <v>164</v>
      </c>
      <c r="D12150" s="4">
        <v>728</v>
      </c>
      <c r="E12150" s="4" t="s">
        <v>861</v>
      </c>
      <c r="F12150" s="4" t="s">
        <v>903</v>
      </c>
      <c r="G12150" s="4" t="s">
        <v>858</v>
      </c>
      <c r="H12150" s="52">
        <v>0.63</v>
      </c>
      <c r="I12150" s="4"/>
      <c r="J12150" s="4" t="s">
        <v>1494</v>
      </c>
      <c r="K12150" s="4"/>
      <c r="L12150" s="4">
        <v>3</v>
      </c>
      <c r="M12150" s="4" t="s">
        <v>1100</v>
      </c>
      <c r="N12150" s="4" t="s">
        <v>1674</v>
      </c>
    </row>
    <row r="12151" spans="1:14" hidden="1" x14ac:dyDescent="0.3">
      <c r="A12151" s="4" t="s">
        <v>602</v>
      </c>
      <c r="B12151" s="4">
        <v>164</v>
      </c>
      <c r="C12151" s="4">
        <v>164</v>
      </c>
      <c r="D12151" s="4">
        <v>728</v>
      </c>
      <c r="E12151" s="4" t="s">
        <v>861</v>
      </c>
      <c r="F12151" s="4" t="s">
        <v>911</v>
      </c>
      <c r="G12151" s="4" t="s">
        <v>858</v>
      </c>
      <c r="H12151" s="52">
        <v>0.54</v>
      </c>
      <c r="I12151" s="4"/>
      <c r="J12151" s="4" t="s">
        <v>1494</v>
      </c>
      <c r="K12151" s="4"/>
      <c r="L12151" s="4">
        <v>3</v>
      </c>
      <c r="M12151" s="4" t="s">
        <v>1100</v>
      </c>
      <c r="N12151" s="4" t="s">
        <v>1674</v>
      </c>
    </row>
    <row r="12152" spans="1:14" hidden="1" x14ac:dyDescent="0.3">
      <c r="A12152" s="4" t="s">
        <v>602</v>
      </c>
      <c r="B12152" s="4">
        <v>164</v>
      </c>
      <c r="C12152" s="4">
        <v>164</v>
      </c>
      <c r="D12152" s="4">
        <v>728</v>
      </c>
      <c r="E12152" s="4" t="s">
        <v>861</v>
      </c>
      <c r="F12152" s="4" t="s">
        <v>916</v>
      </c>
      <c r="G12152" s="4" t="s">
        <v>858</v>
      </c>
      <c r="H12152" s="52">
        <v>0.44</v>
      </c>
      <c r="I12152" s="4"/>
      <c r="J12152" s="4" t="s">
        <v>1494</v>
      </c>
      <c r="K12152" s="4"/>
      <c r="L12152" s="4">
        <v>3</v>
      </c>
      <c r="M12152" s="4" t="s">
        <v>1100</v>
      </c>
      <c r="N12152" s="4" t="s">
        <v>1674</v>
      </c>
    </row>
    <row r="12153" spans="1:14" hidden="1" x14ac:dyDescent="0.3">
      <c r="A12153" s="4" t="s">
        <v>602</v>
      </c>
      <c r="B12153" s="4">
        <v>164</v>
      </c>
      <c r="C12153" s="4">
        <v>164</v>
      </c>
      <c r="D12153" s="4">
        <v>728</v>
      </c>
      <c r="E12153" s="4" t="s">
        <v>861</v>
      </c>
      <c r="F12153" s="4" t="s">
        <v>922</v>
      </c>
      <c r="G12153" s="4" t="s">
        <v>850</v>
      </c>
      <c r="H12153" s="52">
        <v>6.05</v>
      </c>
      <c r="I12153" s="4">
        <v>0.63</v>
      </c>
      <c r="J12153" s="4" t="s">
        <v>1677</v>
      </c>
      <c r="K12153" s="4" t="s">
        <v>998</v>
      </c>
      <c r="L12153" s="4">
        <v>3</v>
      </c>
      <c r="M12153" s="4" t="s">
        <v>1675</v>
      </c>
      <c r="N12153" s="4" t="s">
        <v>1676</v>
      </c>
    </row>
    <row r="12154" spans="1:14" hidden="1" x14ac:dyDescent="0.3">
      <c r="A12154" s="4" t="s">
        <v>602</v>
      </c>
      <c r="B12154" s="4">
        <v>164</v>
      </c>
      <c r="C12154" s="4">
        <v>164</v>
      </c>
      <c r="D12154" s="4">
        <v>728</v>
      </c>
      <c r="E12154" s="4" t="s">
        <v>861</v>
      </c>
      <c r="F12154" s="4" t="s">
        <v>903</v>
      </c>
      <c r="G12154" s="4" t="s">
        <v>850</v>
      </c>
      <c r="H12154" s="52">
        <v>6.97</v>
      </c>
      <c r="I12154" s="4">
        <v>0.64</v>
      </c>
      <c r="J12154" s="4" t="s">
        <v>1677</v>
      </c>
      <c r="K12154" s="4" t="s">
        <v>998</v>
      </c>
      <c r="L12154" s="4">
        <v>3</v>
      </c>
      <c r="M12154" s="4" t="s">
        <v>1675</v>
      </c>
      <c r="N12154" s="4" t="s">
        <v>1676</v>
      </c>
    </row>
    <row r="12155" spans="1:14" hidden="1" x14ac:dyDescent="0.3">
      <c r="A12155" s="4" t="s">
        <v>602</v>
      </c>
      <c r="B12155" s="4">
        <v>164</v>
      </c>
      <c r="C12155" s="4">
        <v>164</v>
      </c>
      <c r="D12155" s="4">
        <v>728</v>
      </c>
      <c r="E12155" s="4" t="s">
        <v>861</v>
      </c>
      <c r="F12155" s="4" t="s">
        <v>922</v>
      </c>
      <c r="G12155" s="4" t="s">
        <v>850</v>
      </c>
      <c r="H12155" s="52">
        <v>5.98</v>
      </c>
      <c r="I12155" s="4"/>
      <c r="J12155" s="4" t="s">
        <v>1677</v>
      </c>
      <c r="K12155" s="4"/>
      <c r="L12155" s="4">
        <v>3</v>
      </c>
      <c r="M12155" s="4" t="s">
        <v>1100</v>
      </c>
      <c r="N12155" s="4" t="s">
        <v>1674</v>
      </c>
    </row>
    <row r="12156" spans="1:14" hidden="1" x14ac:dyDescent="0.3">
      <c r="A12156" s="4" t="s">
        <v>602</v>
      </c>
      <c r="B12156" s="4">
        <v>164</v>
      </c>
      <c r="C12156" s="4">
        <v>164</v>
      </c>
      <c r="D12156" s="4">
        <v>728</v>
      </c>
      <c r="E12156" s="4" t="s">
        <v>861</v>
      </c>
      <c r="F12156" s="4" t="s">
        <v>903</v>
      </c>
      <c r="G12156" s="4" t="s">
        <v>850</v>
      </c>
      <c r="H12156" s="52">
        <v>6.8</v>
      </c>
      <c r="I12156" s="4"/>
      <c r="J12156" s="4" t="s">
        <v>1677</v>
      </c>
      <c r="K12156" s="4"/>
      <c r="L12156" s="4">
        <v>3</v>
      </c>
      <c r="M12156" s="4" t="s">
        <v>1100</v>
      </c>
      <c r="N12156" s="4" t="s">
        <v>1674</v>
      </c>
    </row>
    <row r="12157" spans="1:14" hidden="1" x14ac:dyDescent="0.3">
      <c r="A12157" s="4" t="s">
        <v>602</v>
      </c>
      <c r="B12157" s="4">
        <v>164</v>
      </c>
      <c r="C12157" s="4">
        <v>164</v>
      </c>
      <c r="D12157" s="4">
        <v>728</v>
      </c>
      <c r="E12157" s="4" t="s">
        <v>861</v>
      </c>
      <c r="F12157" s="4" t="s">
        <v>911</v>
      </c>
      <c r="G12157" s="4" t="s">
        <v>850</v>
      </c>
      <c r="H12157" s="52">
        <v>5.73</v>
      </c>
      <c r="I12157" s="4"/>
      <c r="J12157" s="4" t="s">
        <v>1677</v>
      </c>
      <c r="K12157" s="4"/>
      <c r="L12157" s="4">
        <v>3</v>
      </c>
      <c r="M12157" s="4" t="s">
        <v>1100</v>
      </c>
      <c r="N12157" s="4" t="s">
        <v>1674</v>
      </c>
    </row>
    <row r="12158" spans="1:14" hidden="1" x14ac:dyDescent="0.3">
      <c r="A12158" s="4" t="s">
        <v>602</v>
      </c>
      <c r="B12158" s="4">
        <v>164</v>
      </c>
      <c r="C12158" s="4">
        <v>164</v>
      </c>
      <c r="D12158" s="4">
        <v>728</v>
      </c>
      <c r="E12158" s="4" t="s">
        <v>861</v>
      </c>
      <c r="F12158" s="4" t="s">
        <v>916</v>
      </c>
      <c r="G12158" s="4" t="s">
        <v>850</v>
      </c>
      <c r="H12158" s="52">
        <v>5.71</v>
      </c>
      <c r="I12158" s="4"/>
      <c r="J12158" s="4" t="s">
        <v>1677</v>
      </c>
      <c r="K12158" s="4"/>
      <c r="L12158" s="4">
        <v>3</v>
      </c>
      <c r="M12158" s="4" t="s">
        <v>1100</v>
      </c>
      <c r="N12158" s="4" t="s">
        <v>1674</v>
      </c>
    </row>
    <row r="12159" spans="1:14" hidden="1" x14ac:dyDescent="0.3">
      <c r="A12159" s="4" t="s">
        <v>602</v>
      </c>
      <c r="B12159" s="4">
        <v>164</v>
      </c>
      <c r="C12159" s="4">
        <v>164</v>
      </c>
      <c r="D12159" s="4">
        <v>728</v>
      </c>
      <c r="E12159" s="4" t="s">
        <v>861</v>
      </c>
      <c r="F12159" s="4" t="s">
        <v>922</v>
      </c>
      <c r="G12159" s="4" t="s">
        <v>1678</v>
      </c>
      <c r="H12159" s="52">
        <v>65.150000000000006</v>
      </c>
      <c r="I12159" s="4">
        <v>7.58</v>
      </c>
      <c r="J12159" s="4" t="s">
        <v>1679</v>
      </c>
      <c r="K12159" s="4" t="s">
        <v>998</v>
      </c>
      <c r="L12159" s="4">
        <v>3</v>
      </c>
      <c r="M12159" s="4" t="s">
        <v>1675</v>
      </c>
      <c r="N12159" s="4" t="s">
        <v>1676</v>
      </c>
    </row>
    <row r="12160" spans="1:14" hidden="1" x14ac:dyDescent="0.3">
      <c r="A12160" s="4" t="s">
        <v>602</v>
      </c>
      <c r="B12160" s="4">
        <v>164</v>
      </c>
      <c r="C12160" s="4">
        <v>164</v>
      </c>
      <c r="D12160" s="4">
        <v>728</v>
      </c>
      <c r="E12160" s="4" t="s">
        <v>861</v>
      </c>
      <c r="F12160" s="4" t="s">
        <v>903</v>
      </c>
      <c r="G12160" s="4" t="s">
        <v>1678</v>
      </c>
      <c r="H12160" s="52">
        <v>37.119999999999997</v>
      </c>
      <c r="I12160" s="4">
        <v>8.81</v>
      </c>
      <c r="J12160" s="4" t="s">
        <v>1679</v>
      </c>
      <c r="K12160" s="4" t="s">
        <v>998</v>
      </c>
      <c r="L12160" s="4">
        <v>3</v>
      </c>
      <c r="M12160" s="4" t="s">
        <v>1675</v>
      </c>
      <c r="N12160" s="4" t="s">
        <v>1676</v>
      </c>
    </row>
    <row r="12161" spans="1:14" hidden="1" x14ac:dyDescent="0.3">
      <c r="A12161" s="4" t="s">
        <v>602</v>
      </c>
      <c r="B12161" s="4">
        <v>164</v>
      </c>
      <c r="C12161" s="4">
        <v>164</v>
      </c>
      <c r="D12161" s="4">
        <v>728</v>
      </c>
      <c r="E12161" s="4" t="s">
        <v>861</v>
      </c>
      <c r="F12161" s="60" t="s">
        <v>903</v>
      </c>
      <c r="G12161" s="4" t="s">
        <v>853</v>
      </c>
      <c r="H12161" s="52">
        <v>0.62</v>
      </c>
      <c r="I12161" s="4"/>
      <c r="J12161" s="4" t="s">
        <v>1495</v>
      </c>
      <c r="K12161" s="4"/>
      <c r="L12161" s="4">
        <v>3</v>
      </c>
      <c r="M12161" s="4" t="s">
        <v>1100</v>
      </c>
      <c r="N12161" s="4" t="s">
        <v>1674</v>
      </c>
    </row>
    <row r="12162" spans="1:14" hidden="1" x14ac:dyDescent="0.3">
      <c r="A12162" s="4" t="s">
        <v>602</v>
      </c>
      <c r="B12162" s="4">
        <v>164</v>
      </c>
      <c r="C12162" s="4">
        <v>164</v>
      </c>
      <c r="D12162" s="4">
        <v>729</v>
      </c>
      <c r="E12162" s="4" t="s">
        <v>861</v>
      </c>
      <c r="F12162" s="4" t="s">
        <v>922</v>
      </c>
      <c r="G12162" s="4" t="s">
        <v>853</v>
      </c>
      <c r="H12162" s="52">
        <v>0.18</v>
      </c>
      <c r="I12162" s="4"/>
      <c r="J12162" s="4" t="s">
        <v>1495</v>
      </c>
      <c r="K12162" s="4"/>
      <c r="L12162" s="4">
        <v>3</v>
      </c>
      <c r="M12162" s="4" t="s">
        <v>1100</v>
      </c>
      <c r="N12162" s="4" t="s">
        <v>1674</v>
      </c>
    </row>
    <row r="12163" spans="1:14" hidden="1" x14ac:dyDescent="0.3">
      <c r="A12163" s="4" t="s">
        <v>602</v>
      </c>
      <c r="B12163" s="4">
        <v>164</v>
      </c>
      <c r="C12163" s="4">
        <v>164</v>
      </c>
      <c r="D12163" s="4">
        <v>729</v>
      </c>
      <c r="E12163" s="4" t="s">
        <v>861</v>
      </c>
      <c r="F12163" s="12" t="s">
        <v>922</v>
      </c>
      <c r="G12163" s="4" t="s">
        <v>1759</v>
      </c>
      <c r="H12163" s="52">
        <v>12.96</v>
      </c>
      <c r="I12163" s="4"/>
      <c r="J12163" s="4" t="s">
        <v>1494</v>
      </c>
      <c r="K12163" s="4"/>
      <c r="L12163" s="4">
        <v>3</v>
      </c>
      <c r="M12163" s="4" t="s">
        <v>1100</v>
      </c>
      <c r="N12163" s="4" t="s">
        <v>1674</v>
      </c>
    </row>
    <row r="12164" spans="1:14" hidden="1" x14ac:dyDescent="0.3">
      <c r="A12164" s="4" t="s">
        <v>602</v>
      </c>
      <c r="B12164" s="4">
        <v>164</v>
      </c>
      <c r="C12164" s="4">
        <v>164</v>
      </c>
      <c r="D12164" s="4">
        <v>729</v>
      </c>
      <c r="E12164" s="4" t="s">
        <v>861</v>
      </c>
      <c r="F12164" s="12" t="s">
        <v>903</v>
      </c>
      <c r="G12164" s="4" t="s">
        <v>1759</v>
      </c>
      <c r="H12164" s="52">
        <v>12.51</v>
      </c>
      <c r="I12164" s="4"/>
      <c r="J12164" s="4" t="s">
        <v>1494</v>
      </c>
      <c r="K12164" s="4"/>
      <c r="L12164" s="4">
        <v>3</v>
      </c>
      <c r="M12164" s="4" t="s">
        <v>1100</v>
      </c>
      <c r="N12164" s="4" t="s">
        <v>1674</v>
      </c>
    </row>
    <row r="12165" spans="1:14" hidden="1" x14ac:dyDescent="0.3">
      <c r="A12165" s="4" t="s">
        <v>602</v>
      </c>
      <c r="B12165" s="4">
        <v>164</v>
      </c>
      <c r="C12165" s="4">
        <v>164</v>
      </c>
      <c r="D12165" s="4">
        <v>729</v>
      </c>
      <c r="E12165" s="4" t="s">
        <v>861</v>
      </c>
      <c r="F12165" s="12" t="s">
        <v>911</v>
      </c>
      <c r="G12165" s="4" t="s">
        <v>1759</v>
      </c>
      <c r="H12165" s="52">
        <v>15.16</v>
      </c>
      <c r="I12165" s="4"/>
      <c r="J12165" s="4" t="s">
        <v>1494</v>
      </c>
      <c r="K12165" s="4"/>
      <c r="L12165" s="4">
        <v>3</v>
      </c>
      <c r="M12165" s="4" t="s">
        <v>1100</v>
      </c>
      <c r="N12165" s="4" t="s">
        <v>1674</v>
      </c>
    </row>
    <row r="12166" spans="1:14" hidden="1" x14ac:dyDescent="0.3">
      <c r="A12166" s="4" t="s">
        <v>602</v>
      </c>
      <c r="B12166" s="4">
        <v>164</v>
      </c>
      <c r="C12166" s="4">
        <v>164</v>
      </c>
      <c r="D12166" s="4">
        <v>729</v>
      </c>
      <c r="E12166" s="4" t="s">
        <v>861</v>
      </c>
      <c r="F12166" s="12" t="s">
        <v>916</v>
      </c>
      <c r="G12166" s="4" t="s">
        <v>1759</v>
      </c>
      <c r="H12166" s="52">
        <v>9.82</v>
      </c>
      <c r="I12166" s="4"/>
      <c r="J12166" s="4" t="s">
        <v>1494</v>
      </c>
      <c r="K12166" s="4"/>
      <c r="L12166" s="4">
        <v>3</v>
      </c>
      <c r="M12166" s="4" t="s">
        <v>1100</v>
      </c>
      <c r="N12166" s="4" t="s">
        <v>1674</v>
      </c>
    </row>
    <row r="12167" spans="1:14" hidden="1" x14ac:dyDescent="0.3">
      <c r="A12167" s="4" t="s">
        <v>602</v>
      </c>
      <c r="B12167" s="4">
        <v>164</v>
      </c>
      <c r="C12167" s="4">
        <v>164</v>
      </c>
      <c r="D12167" s="4">
        <v>729</v>
      </c>
      <c r="E12167" s="4" t="s">
        <v>861</v>
      </c>
      <c r="F12167" s="4" t="s">
        <v>922</v>
      </c>
      <c r="G12167" s="4" t="s">
        <v>1352</v>
      </c>
      <c r="H12167" s="52">
        <v>0.72</v>
      </c>
      <c r="I12167" s="4"/>
      <c r="J12167" s="4"/>
      <c r="K12167" s="4"/>
      <c r="L12167" s="4">
        <v>3</v>
      </c>
      <c r="M12167" s="4" t="s">
        <v>1100</v>
      </c>
      <c r="N12167" s="4" t="s">
        <v>1674</v>
      </c>
    </row>
    <row r="12168" spans="1:14" hidden="1" x14ac:dyDescent="0.3">
      <c r="A12168" s="4" t="s">
        <v>602</v>
      </c>
      <c r="B12168" s="4">
        <v>164</v>
      </c>
      <c r="C12168" s="4">
        <v>164</v>
      </c>
      <c r="D12168" s="4">
        <v>729</v>
      </c>
      <c r="E12168" s="4" t="s">
        <v>861</v>
      </c>
      <c r="F12168" s="60" t="s">
        <v>903</v>
      </c>
      <c r="G12168" s="4" t="s">
        <v>1352</v>
      </c>
      <c r="H12168" s="52">
        <v>0.61</v>
      </c>
      <c r="I12168" s="4"/>
      <c r="J12168" s="4"/>
      <c r="K12168" s="4"/>
      <c r="L12168" s="4">
        <v>3</v>
      </c>
      <c r="M12168" s="4" t="s">
        <v>1100</v>
      </c>
      <c r="N12168" s="4" t="s">
        <v>1674</v>
      </c>
    </row>
    <row r="12169" spans="1:14" hidden="1" x14ac:dyDescent="0.3">
      <c r="A12169" s="4" t="s">
        <v>602</v>
      </c>
      <c r="B12169" s="4">
        <v>164</v>
      </c>
      <c r="C12169" s="4">
        <v>164</v>
      </c>
      <c r="D12169" s="4">
        <v>729</v>
      </c>
      <c r="E12169" s="4" t="s">
        <v>861</v>
      </c>
      <c r="F12169" s="60" t="s">
        <v>911</v>
      </c>
      <c r="G12169" s="4" t="s">
        <v>1352</v>
      </c>
      <c r="H12169" s="52">
        <v>0.57999999999999996</v>
      </c>
      <c r="I12169" s="4"/>
      <c r="J12169" s="4"/>
      <c r="K12169" s="4"/>
      <c r="L12169" s="4">
        <v>3</v>
      </c>
      <c r="M12169" s="4" t="s">
        <v>1100</v>
      </c>
      <c r="N12169" s="4" t="s">
        <v>1674</v>
      </c>
    </row>
    <row r="12170" spans="1:14" hidden="1" x14ac:dyDescent="0.3">
      <c r="A12170" s="4" t="s">
        <v>602</v>
      </c>
      <c r="B12170" s="4">
        <v>164</v>
      </c>
      <c r="C12170" s="4">
        <v>164</v>
      </c>
      <c r="D12170" s="4">
        <v>729</v>
      </c>
      <c r="E12170" s="4" t="s">
        <v>861</v>
      </c>
      <c r="F12170" s="4" t="s">
        <v>916</v>
      </c>
      <c r="G12170" s="4" t="s">
        <v>1352</v>
      </c>
      <c r="H12170" s="52">
        <v>0.54</v>
      </c>
      <c r="I12170" s="4"/>
      <c r="J12170" s="4"/>
      <c r="K12170" s="4"/>
      <c r="L12170" s="4">
        <v>3</v>
      </c>
      <c r="M12170" s="4" t="s">
        <v>1100</v>
      </c>
      <c r="N12170" s="4" t="s">
        <v>1674</v>
      </c>
    </row>
    <row r="12171" spans="1:14" hidden="1" x14ac:dyDescent="0.3">
      <c r="A12171" s="4" t="s">
        <v>602</v>
      </c>
      <c r="B12171" s="4">
        <v>164</v>
      </c>
      <c r="C12171" s="4">
        <v>164</v>
      </c>
      <c r="D12171" s="4">
        <v>729</v>
      </c>
      <c r="E12171" s="4" t="s">
        <v>861</v>
      </c>
      <c r="F12171" s="4" t="s">
        <v>922</v>
      </c>
      <c r="G12171" s="4" t="s">
        <v>1131</v>
      </c>
      <c r="H12171" s="52">
        <v>254.65537848605587</v>
      </c>
      <c r="I12171" s="4"/>
      <c r="J12171" s="4" t="s">
        <v>1495</v>
      </c>
      <c r="K12171" s="4"/>
      <c r="L12171" s="4">
        <v>3</v>
      </c>
      <c r="M12171" s="4" t="s">
        <v>1789</v>
      </c>
      <c r="N12171" s="4"/>
    </row>
    <row r="12172" spans="1:14" hidden="1" x14ac:dyDescent="0.3">
      <c r="A12172" s="4" t="s">
        <v>602</v>
      </c>
      <c r="B12172" s="4">
        <v>164</v>
      </c>
      <c r="C12172" s="4">
        <v>164</v>
      </c>
      <c r="D12172" s="4">
        <v>729</v>
      </c>
      <c r="E12172" s="4" t="s">
        <v>861</v>
      </c>
      <c r="F12172" s="4" t="s">
        <v>903</v>
      </c>
      <c r="G12172" s="4" t="s">
        <v>1131</v>
      </c>
      <c r="H12172" s="52">
        <v>559.79322709163353</v>
      </c>
      <c r="I12172" s="4"/>
      <c r="J12172" s="4" t="s">
        <v>1495</v>
      </c>
      <c r="K12172" s="4"/>
      <c r="L12172" s="4">
        <v>3</v>
      </c>
      <c r="M12172" s="4" t="s">
        <v>1789</v>
      </c>
      <c r="N12172" s="4"/>
    </row>
    <row r="12173" spans="1:14" hidden="1" x14ac:dyDescent="0.3">
      <c r="A12173" s="4" t="s">
        <v>602</v>
      </c>
      <c r="B12173" s="4">
        <v>164</v>
      </c>
      <c r="C12173" s="4">
        <v>164</v>
      </c>
      <c r="D12173" s="4">
        <v>729</v>
      </c>
      <c r="E12173" s="4" t="s">
        <v>861</v>
      </c>
      <c r="F12173" s="4" t="s">
        <v>911</v>
      </c>
      <c r="G12173" s="4" t="s">
        <v>1131</v>
      </c>
      <c r="H12173" s="52">
        <v>5.9700000000000006</v>
      </c>
      <c r="I12173" s="4"/>
      <c r="J12173" s="4" t="s">
        <v>1495</v>
      </c>
      <c r="K12173" s="4"/>
      <c r="L12173" s="4">
        <v>3</v>
      </c>
      <c r="M12173" s="4" t="s">
        <v>1789</v>
      </c>
      <c r="N12173" s="4"/>
    </row>
    <row r="12174" spans="1:14" hidden="1" x14ac:dyDescent="0.3">
      <c r="A12174" s="4" t="s">
        <v>602</v>
      </c>
      <c r="B12174" s="4">
        <v>164</v>
      </c>
      <c r="C12174" s="4">
        <v>164</v>
      </c>
      <c r="D12174" s="4">
        <v>729</v>
      </c>
      <c r="E12174" s="4" t="s">
        <v>861</v>
      </c>
      <c r="F12174" s="4" t="s">
        <v>916</v>
      </c>
      <c r="G12174" s="4" t="s">
        <v>1131</v>
      </c>
      <c r="H12174" s="52">
        <v>4.57</v>
      </c>
      <c r="I12174" s="4"/>
      <c r="J12174" s="4" t="s">
        <v>1495</v>
      </c>
      <c r="K12174" s="4"/>
      <c r="L12174" s="4">
        <v>3</v>
      </c>
      <c r="M12174" s="4" t="s">
        <v>1789</v>
      </c>
      <c r="N12174" s="4"/>
    </row>
    <row r="12175" spans="1:14" hidden="1" x14ac:dyDescent="0.3">
      <c r="A12175" s="4" t="s">
        <v>602</v>
      </c>
      <c r="B12175" s="4">
        <v>164</v>
      </c>
      <c r="C12175" s="4">
        <v>164</v>
      </c>
      <c r="D12175" s="4">
        <v>729</v>
      </c>
      <c r="E12175" s="4" t="s">
        <v>861</v>
      </c>
      <c r="F12175" s="4" t="s">
        <v>922</v>
      </c>
      <c r="G12175" s="4" t="s">
        <v>1557</v>
      </c>
      <c r="H12175" s="52">
        <v>15.15</v>
      </c>
      <c r="I12175" s="4"/>
      <c r="J12175" s="4" t="s">
        <v>1495</v>
      </c>
      <c r="K12175" s="4"/>
      <c r="L12175" s="4">
        <v>3</v>
      </c>
      <c r="M12175" s="4" t="s">
        <v>1100</v>
      </c>
      <c r="N12175" s="4" t="s">
        <v>1674</v>
      </c>
    </row>
    <row r="12176" spans="1:14" hidden="1" x14ac:dyDescent="0.3">
      <c r="A12176" s="4" t="s">
        <v>602</v>
      </c>
      <c r="B12176" s="4">
        <v>164</v>
      </c>
      <c r="C12176" s="4">
        <v>164</v>
      </c>
      <c r="D12176" s="4">
        <v>729</v>
      </c>
      <c r="E12176" s="4" t="s">
        <v>861</v>
      </c>
      <c r="F12176" s="60" t="s">
        <v>903</v>
      </c>
      <c r="G12176" s="4" t="s">
        <v>1557</v>
      </c>
      <c r="H12176" s="52">
        <v>6.17</v>
      </c>
      <c r="I12176" s="4"/>
      <c r="J12176" s="4" t="s">
        <v>1495</v>
      </c>
      <c r="K12176" s="4"/>
      <c r="L12176" s="4">
        <v>3</v>
      </c>
      <c r="M12176" s="4" t="s">
        <v>1100</v>
      </c>
      <c r="N12176" s="4" t="s">
        <v>1674</v>
      </c>
    </row>
    <row r="12177" spans="1:14" hidden="1" x14ac:dyDescent="0.3">
      <c r="A12177" s="4" t="s">
        <v>602</v>
      </c>
      <c r="B12177" s="4">
        <v>164</v>
      </c>
      <c r="C12177" s="4">
        <v>164</v>
      </c>
      <c r="D12177" s="4">
        <v>729</v>
      </c>
      <c r="E12177" s="4" t="s">
        <v>861</v>
      </c>
      <c r="F12177" s="60" t="s">
        <v>911</v>
      </c>
      <c r="G12177" s="4" t="s">
        <v>1557</v>
      </c>
      <c r="H12177" s="52">
        <v>4.87</v>
      </c>
      <c r="I12177" s="4"/>
      <c r="J12177" s="4" t="s">
        <v>1495</v>
      </c>
      <c r="K12177" s="4"/>
      <c r="L12177" s="4">
        <v>3</v>
      </c>
      <c r="M12177" s="4" t="s">
        <v>1100</v>
      </c>
      <c r="N12177" s="4" t="s">
        <v>1674</v>
      </c>
    </row>
    <row r="12178" spans="1:14" hidden="1" x14ac:dyDescent="0.3">
      <c r="A12178" s="4" t="s">
        <v>602</v>
      </c>
      <c r="B12178" s="4">
        <v>164</v>
      </c>
      <c r="C12178" s="4">
        <v>164</v>
      </c>
      <c r="D12178" s="4">
        <v>729</v>
      </c>
      <c r="E12178" s="4" t="s">
        <v>861</v>
      </c>
      <c r="F12178" s="4" t="s">
        <v>916</v>
      </c>
      <c r="G12178" s="4" t="s">
        <v>1557</v>
      </c>
      <c r="H12178" s="52">
        <v>3.91</v>
      </c>
      <c r="I12178" s="4"/>
      <c r="J12178" s="4" t="s">
        <v>1495</v>
      </c>
      <c r="K12178" s="4"/>
      <c r="L12178" s="4">
        <v>3</v>
      </c>
      <c r="M12178" s="4" t="s">
        <v>1100</v>
      </c>
      <c r="N12178" s="4" t="s">
        <v>1674</v>
      </c>
    </row>
    <row r="12179" spans="1:14" hidden="1" x14ac:dyDescent="0.3">
      <c r="A12179" s="4" t="s">
        <v>602</v>
      </c>
      <c r="B12179" s="4">
        <v>164</v>
      </c>
      <c r="C12179" s="4">
        <v>164</v>
      </c>
      <c r="D12179" s="4">
        <v>729</v>
      </c>
      <c r="E12179" s="4" t="s">
        <v>861</v>
      </c>
      <c r="F12179" s="4" t="s">
        <v>922</v>
      </c>
      <c r="G12179" s="4" t="s">
        <v>967</v>
      </c>
      <c r="H12179" s="52">
        <v>1.65</v>
      </c>
      <c r="I12179" s="4"/>
      <c r="J12179" s="4" t="s">
        <v>1494</v>
      </c>
      <c r="K12179" s="4"/>
      <c r="L12179" s="4">
        <v>3</v>
      </c>
      <c r="M12179" s="4" t="s">
        <v>1100</v>
      </c>
      <c r="N12179" s="4" t="s">
        <v>1674</v>
      </c>
    </row>
    <row r="12180" spans="1:14" hidden="1" x14ac:dyDescent="0.3">
      <c r="A12180" s="4" t="s">
        <v>602</v>
      </c>
      <c r="B12180" s="4">
        <v>164</v>
      </c>
      <c r="C12180" s="4">
        <v>164</v>
      </c>
      <c r="D12180" s="4">
        <v>729</v>
      </c>
      <c r="E12180" s="4" t="s">
        <v>861</v>
      </c>
      <c r="F12180" s="4" t="s">
        <v>903</v>
      </c>
      <c r="G12180" s="4" t="s">
        <v>967</v>
      </c>
      <c r="H12180" s="52">
        <v>1.62</v>
      </c>
      <c r="I12180" s="4"/>
      <c r="J12180" s="4" t="s">
        <v>1494</v>
      </c>
      <c r="K12180" s="4"/>
      <c r="L12180" s="4">
        <v>3</v>
      </c>
      <c r="M12180" s="4" t="s">
        <v>1100</v>
      </c>
      <c r="N12180" s="4" t="s">
        <v>1674</v>
      </c>
    </row>
    <row r="12181" spans="1:14" hidden="1" x14ac:dyDescent="0.3">
      <c r="A12181" s="4" t="s">
        <v>602</v>
      </c>
      <c r="B12181" s="4">
        <v>164</v>
      </c>
      <c r="C12181" s="4">
        <v>164</v>
      </c>
      <c r="D12181" s="4">
        <v>729</v>
      </c>
      <c r="E12181" s="4" t="s">
        <v>861</v>
      </c>
      <c r="F12181" s="4" t="s">
        <v>911</v>
      </c>
      <c r="G12181" s="4" t="s">
        <v>967</v>
      </c>
      <c r="H12181" s="52">
        <v>1.73</v>
      </c>
      <c r="I12181" s="4"/>
      <c r="J12181" s="4" t="s">
        <v>1494</v>
      </c>
      <c r="K12181" s="4"/>
      <c r="L12181" s="4">
        <v>3</v>
      </c>
      <c r="M12181" s="4" t="s">
        <v>1100</v>
      </c>
      <c r="N12181" s="4" t="s">
        <v>1674</v>
      </c>
    </row>
    <row r="12182" spans="1:14" hidden="1" x14ac:dyDescent="0.3">
      <c r="A12182" s="4" t="s">
        <v>602</v>
      </c>
      <c r="B12182" s="4">
        <v>164</v>
      </c>
      <c r="C12182" s="4">
        <v>164</v>
      </c>
      <c r="D12182" s="4">
        <v>729</v>
      </c>
      <c r="E12182" s="4" t="s">
        <v>861</v>
      </c>
      <c r="F12182" s="4" t="s">
        <v>916</v>
      </c>
      <c r="G12182" s="4" t="s">
        <v>967</v>
      </c>
      <c r="H12182" s="52">
        <v>1.08</v>
      </c>
      <c r="I12182" s="4"/>
      <c r="J12182" s="4" t="s">
        <v>1494</v>
      </c>
      <c r="K12182" s="4"/>
      <c r="L12182" s="4">
        <v>3</v>
      </c>
      <c r="M12182" s="4" t="s">
        <v>1100</v>
      </c>
      <c r="N12182" s="4" t="s">
        <v>1674</v>
      </c>
    </row>
    <row r="12183" spans="1:14" hidden="1" x14ac:dyDescent="0.3">
      <c r="A12183" s="4" t="s">
        <v>602</v>
      </c>
      <c r="B12183" s="4">
        <v>164</v>
      </c>
      <c r="C12183" s="4">
        <v>164</v>
      </c>
      <c r="D12183" s="4">
        <v>729</v>
      </c>
      <c r="E12183" s="4" t="s">
        <v>861</v>
      </c>
      <c r="F12183" s="12" t="s">
        <v>922</v>
      </c>
      <c r="G12183" s="4" t="s">
        <v>1760</v>
      </c>
      <c r="H12183" s="52">
        <v>7.94</v>
      </c>
      <c r="I12183" s="4"/>
      <c r="J12183" s="4"/>
      <c r="K12183" s="4"/>
      <c r="L12183" s="4">
        <v>3</v>
      </c>
      <c r="M12183" s="4" t="s">
        <v>1100</v>
      </c>
      <c r="N12183" s="4" t="s">
        <v>1674</v>
      </c>
    </row>
    <row r="12184" spans="1:14" hidden="1" x14ac:dyDescent="0.3">
      <c r="A12184" s="4" t="s">
        <v>602</v>
      </c>
      <c r="B12184" s="4">
        <v>164</v>
      </c>
      <c r="C12184" s="4">
        <v>164</v>
      </c>
      <c r="D12184" s="4">
        <v>729</v>
      </c>
      <c r="E12184" s="4" t="s">
        <v>861</v>
      </c>
      <c r="F12184" s="12" t="s">
        <v>903</v>
      </c>
      <c r="G12184" s="4" t="s">
        <v>1760</v>
      </c>
      <c r="H12184" s="52">
        <v>7.92</v>
      </c>
      <c r="I12184" s="4"/>
      <c r="J12184" s="4"/>
      <c r="K12184" s="4"/>
      <c r="L12184" s="4">
        <v>3</v>
      </c>
      <c r="M12184" s="4" t="s">
        <v>1100</v>
      </c>
      <c r="N12184" s="4" t="s">
        <v>1674</v>
      </c>
    </row>
    <row r="12185" spans="1:14" hidden="1" x14ac:dyDescent="0.3">
      <c r="A12185" s="4" t="s">
        <v>602</v>
      </c>
      <c r="B12185" s="4">
        <v>164</v>
      </c>
      <c r="C12185" s="4">
        <v>164</v>
      </c>
      <c r="D12185" s="4">
        <v>729</v>
      </c>
      <c r="E12185" s="4" t="s">
        <v>861</v>
      </c>
      <c r="F12185" s="12" t="s">
        <v>911</v>
      </c>
      <c r="G12185" s="4" t="s">
        <v>1760</v>
      </c>
      <c r="H12185" s="52">
        <v>13.7</v>
      </c>
      <c r="I12185" s="4"/>
      <c r="J12185" s="4"/>
      <c r="K12185" s="4"/>
      <c r="L12185" s="4">
        <v>3</v>
      </c>
      <c r="M12185" s="4" t="s">
        <v>1100</v>
      </c>
      <c r="N12185" s="4" t="s">
        <v>1674</v>
      </c>
    </row>
    <row r="12186" spans="1:14" hidden="1" x14ac:dyDescent="0.3">
      <c r="A12186" s="4" t="s">
        <v>602</v>
      </c>
      <c r="B12186" s="4">
        <v>164</v>
      </c>
      <c r="C12186" s="4">
        <v>164</v>
      </c>
      <c r="D12186" s="4">
        <v>729</v>
      </c>
      <c r="E12186" s="4" t="s">
        <v>861</v>
      </c>
      <c r="F12186" s="12" t="s">
        <v>916</v>
      </c>
      <c r="G12186" s="4" t="s">
        <v>1760</v>
      </c>
      <c r="H12186" s="52">
        <v>9.34</v>
      </c>
      <c r="I12186" s="4"/>
      <c r="J12186" s="4"/>
      <c r="K12186" s="4"/>
      <c r="L12186" s="4">
        <v>3</v>
      </c>
      <c r="M12186" s="4" t="s">
        <v>1100</v>
      </c>
      <c r="N12186" s="4" t="s">
        <v>1674</v>
      </c>
    </row>
    <row r="12187" spans="1:14" hidden="1" x14ac:dyDescent="0.3">
      <c r="A12187" s="4" t="s">
        <v>602</v>
      </c>
      <c r="B12187" s="4">
        <v>164</v>
      </c>
      <c r="C12187" s="4">
        <v>164</v>
      </c>
      <c r="D12187" s="4">
        <v>729</v>
      </c>
      <c r="E12187" s="4" t="s">
        <v>861</v>
      </c>
      <c r="F12187" s="4" t="s">
        <v>922</v>
      </c>
      <c r="G12187" s="4" t="s">
        <v>858</v>
      </c>
      <c r="H12187" s="52">
        <v>0.82</v>
      </c>
      <c r="I12187" s="4">
        <v>7.0000000000000007E-2</v>
      </c>
      <c r="J12187" s="4" t="s">
        <v>1494</v>
      </c>
      <c r="K12187" s="4" t="s">
        <v>998</v>
      </c>
      <c r="L12187" s="4">
        <v>3</v>
      </c>
      <c r="M12187" s="4" t="s">
        <v>1675</v>
      </c>
      <c r="N12187" s="4" t="s">
        <v>1676</v>
      </c>
    </row>
    <row r="12188" spans="1:14" hidden="1" x14ac:dyDescent="0.3">
      <c r="A12188" s="4" t="s">
        <v>602</v>
      </c>
      <c r="B12188" s="4">
        <v>164</v>
      </c>
      <c r="C12188" s="4">
        <v>164</v>
      </c>
      <c r="D12188" s="4">
        <v>729</v>
      </c>
      <c r="E12188" s="4" t="s">
        <v>861</v>
      </c>
      <c r="F12188" s="4" t="s">
        <v>903</v>
      </c>
      <c r="G12188" s="4" t="s">
        <v>858</v>
      </c>
      <c r="H12188" s="52">
        <v>0.6</v>
      </c>
      <c r="I12188" s="4">
        <v>0.16</v>
      </c>
      <c r="J12188" s="4" t="s">
        <v>1494</v>
      </c>
      <c r="K12188" s="4" t="s">
        <v>998</v>
      </c>
      <c r="L12188" s="4">
        <v>3</v>
      </c>
      <c r="M12188" s="4" t="s">
        <v>1675</v>
      </c>
      <c r="N12188" s="4" t="s">
        <v>1676</v>
      </c>
    </row>
    <row r="12189" spans="1:14" hidden="1" x14ac:dyDescent="0.3">
      <c r="A12189" s="4" t="s">
        <v>602</v>
      </c>
      <c r="B12189" s="4">
        <v>164</v>
      </c>
      <c r="C12189" s="4">
        <v>164</v>
      </c>
      <c r="D12189" s="4">
        <v>729</v>
      </c>
      <c r="E12189" s="4" t="s">
        <v>861</v>
      </c>
      <c r="F12189" s="4" t="s">
        <v>922</v>
      </c>
      <c r="G12189" s="4" t="s">
        <v>858</v>
      </c>
      <c r="H12189" s="52">
        <v>0.82</v>
      </c>
      <c r="I12189" s="4"/>
      <c r="J12189" s="4" t="s">
        <v>1494</v>
      </c>
      <c r="K12189" s="4"/>
      <c r="L12189" s="4">
        <v>3</v>
      </c>
      <c r="M12189" s="4" t="s">
        <v>1100</v>
      </c>
      <c r="N12189" s="4" t="s">
        <v>1674</v>
      </c>
    </row>
    <row r="12190" spans="1:14" hidden="1" x14ac:dyDescent="0.3">
      <c r="A12190" s="4" t="s">
        <v>602</v>
      </c>
      <c r="B12190" s="4">
        <v>164</v>
      </c>
      <c r="C12190" s="4">
        <v>164</v>
      </c>
      <c r="D12190" s="4">
        <v>729</v>
      </c>
      <c r="E12190" s="4" t="s">
        <v>861</v>
      </c>
      <c r="F12190" s="4" t="s">
        <v>903</v>
      </c>
      <c r="G12190" s="4" t="s">
        <v>858</v>
      </c>
      <c r="H12190" s="52">
        <v>0.61</v>
      </c>
      <c r="I12190" s="4"/>
      <c r="J12190" s="4" t="s">
        <v>1494</v>
      </c>
      <c r="K12190" s="4"/>
      <c r="L12190" s="4">
        <v>3</v>
      </c>
      <c r="M12190" s="4" t="s">
        <v>1100</v>
      </c>
      <c r="N12190" s="4" t="s">
        <v>1674</v>
      </c>
    </row>
    <row r="12191" spans="1:14" hidden="1" x14ac:dyDescent="0.3">
      <c r="A12191" s="4" t="s">
        <v>602</v>
      </c>
      <c r="B12191" s="4">
        <v>164</v>
      </c>
      <c r="C12191" s="4">
        <v>164</v>
      </c>
      <c r="D12191" s="4">
        <v>729</v>
      </c>
      <c r="E12191" s="4" t="s">
        <v>861</v>
      </c>
      <c r="F12191" s="4" t="s">
        <v>911</v>
      </c>
      <c r="G12191" s="4" t="s">
        <v>858</v>
      </c>
      <c r="H12191" s="52">
        <v>0.54</v>
      </c>
      <c r="I12191" s="4"/>
      <c r="J12191" s="4" t="s">
        <v>1494</v>
      </c>
      <c r="K12191" s="4"/>
      <c r="L12191" s="4">
        <v>3</v>
      </c>
      <c r="M12191" s="4" t="s">
        <v>1100</v>
      </c>
      <c r="N12191" s="4" t="s">
        <v>1674</v>
      </c>
    </row>
    <row r="12192" spans="1:14" hidden="1" x14ac:dyDescent="0.3">
      <c r="A12192" s="4" t="s">
        <v>602</v>
      </c>
      <c r="B12192" s="4">
        <v>164</v>
      </c>
      <c r="C12192" s="4">
        <v>164</v>
      </c>
      <c r="D12192" s="4">
        <v>729</v>
      </c>
      <c r="E12192" s="4" t="s">
        <v>861</v>
      </c>
      <c r="F12192" s="4" t="s">
        <v>916</v>
      </c>
      <c r="G12192" s="4" t="s">
        <v>858</v>
      </c>
      <c r="H12192" s="52">
        <v>0.4</v>
      </c>
      <c r="I12192" s="4"/>
      <c r="J12192" s="4" t="s">
        <v>1494</v>
      </c>
      <c r="K12192" s="4"/>
      <c r="L12192" s="4">
        <v>3</v>
      </c>
      <c r="M12192" s="4" t="s">
        <v>1100</v>
      </c>
      <c r="N12192" s="4" t="s">
        <v>1674</v>
      </c>
    </row>
    <row r="12193" spans="1:14" hidden="1" x14ac:dyDescent="0.3">
      <c r="A12193" s="4" t="s">
        <v>602</v>
      </c>
      <c r="B12193" s="4">
        <v>164</v>
      </c>
      <c r="C12193" s="4">
        <v>164</v>
      </c>
      <c r="D12193" s="4">
        <v>729</v>
      </c>
      <c r="E12193" s="4" t="s">
        <v>861</v>
      </c>
      <c r="F12193" s="4" t="s">
        <v>922</v>
      </c>
      <c r="G12193" s="4" t="s">
        <v>850</v>
      </c>
      <c r="H12193" s="52">
        <v>7.78</v>
      </c>
      <c r="I12193" s="4">
        <v>1.38</v>
      </c>
      <c r="J12193" s="4" t="s">
        <v>1677</v>
      </c>
      <c r="K12193" s="4" t="s">
        <v>998</v>
      </c>
      <c r="L12193" s="4">
        <v>3</v>
      </c>
      <c r="M12193" s="4" t="s">
        <v>1675</v>
      </c>
      <c r="N12193" s="4" t="s">
        <v>1676</v>
      </c>
    </row>
    <row r="12194" spans="1:14" hidden="1" x14ac:dyDescent="0.3">
      <c r="A12194" s="4" t="s">
        <v>602</v>
      </c>
      <c r="B12194" s="4">
        <v>164</v>
      </c>
      <c r="C12194" s="4">
        <v>164</v>
      </c>
      <c r="D12194" s="4">
        <v>729</v>
      </c>
      <c r="E12194" s="4" t="s">
        <v>861</v>
      </c>
      <c r="F12194" s="4" t="s">
        <v>903</v>
      </c>
      <c r="G12194" s="4" t="s">
        <v>850</v>
      </c>
      <c r="H12194" s="52">
        <v>6.87</v>
      </c>
      <c r="I12194" s="4">
        <v>2.6</v>
      </c>
      <c r="J12194" s="4" t="s">
        <v>1677</v>
      </c>
      <c r="K12194" s="4" t="s">
        <v>998</v>
      </c>
      <c r="L12194" s="4">
        <v>3</v>
      </c>
      <c r="M12194" s="4" t="s">
        <v>1675</v>
      </c>
      <c r="N12194" s="4" t="s">
        <v>1676</v>
      </c>
    </row>
    <row r="12195" spans="1:14" hidden="1" x14ac:dyDescent="0.3">
      <c r="A12195" s="4" t="s">
        <v>602</v>
      </c>
      <c r="B12195" s="4">
        <v>164</v>
      </c>
      <c r="C12195" s="4">
        <v>164</v>
      </c>
      <c r="D12195" s="4">
        <v>729</v>
      </c>
      <c r="E12195" s="4" t="s">
        <v>861</v>
      </c>
      <c r="F12195" s="4" t="s">
        <v>922</v>
      </c>
      <c r="G12195" s="4" t="s">
        <v>850</v>
      </c>
      <c r="H12195" s="52">
        <v>7.7</v>
      </c>
      <c r="I12195" s="4"/>
      <c r="J12195" s="4" t="s">
        <v>1677</v>
      </c>
      <c r="K12195" s="4"/>
      <c r="L12195" s="4">
        <v>3</v>
      </c>
      <c r="M12195" s="4" t="s">
        <v>1100</v>
      </c>
      <c r="N12195" s="4" t="s">
        <v>1674</v>
      </c>
    </row>
    <row r="12196" spans="1:14" hidden="1" x14ac:dyDescent="0.3">
      <c r="A12196" s="4" t="s">
        <v>602</v>
      </c>
      <c r="B12196" s="4">
        <v>164</v>
      </c>
      <c r="C12196" s="4">
        <v>164</v>
      </c>
      <c r="D12196" s="4">
        <v>729</v>
      </c>
      <c r="E12196" s="4" t="s">
        <v>861</v>
      </c>
      <c r="F12196" s="4" t="s">
        <v>903</v>
      </c>
      <c r="G12196" s="4" t="s">
        <v>850</v>
      </c>
      <c r="H12196" s="52">
        <v>6.73</v>
      </c>
      <c r="I12196" s="4"/>
      <c r="J12196" s="4" t="s">
        <v>1677</v>
      </c>
      <c r="K12196" s="4"/>
      <c r="L12196" s="4">
        <v>3</v>
      </c>
      <c r="M12196" s="4" t="s">
        <v>1100</v>
      </c>
      <c r="N12196" s="4" t="s">
        <v>1674</v>
      </c>
    </row>
    <row r="12197" spans="1:14" hidden="1" x14ac:dyDescent="0.3">
      <c r="A12197" s="4" t="s">
        <v>602</v>
      </c>
      <c r="B12197" s="4">
        <v>164</v>
      </c>
      <c r="C12197" s="4">
        <v>164</v>
      </c>
      <c r="D12197" s="4">
        <v>729</v>
      </c>
      <c r="E12197" s="4" t="s">
        <v>861</v>
      </c>
      <c r="F12197" s="4" t="s">
        <v>911</v>
      </c>
      <c r="G12197" s="4" t="s">
        <v>850</v>
      </c>
      <c r="H12197" s="52">
        <v>5.28</v>
      </c>
      <c r="I12197" s="4"/>
      <c r="J12197" s="4" t="s">
        <v>1677</v>
      </c>
      <c r="K12197" s="4"/>
      <c r="L12197" s="4">
        <v>3</v>
      </c>
      <c r="M12197" s="4" t="s">
        <v>1100</v>
      </c>
      <c r="N12197" s="4" t="s">
        <v>1674</v>
      </c>
    </row>
    <row r="12198" spans="1:14" hidden="1" x14ac:dyDescent="0.3">
      <c r="A12198" s="4" t="s">
        <v>602</v>
      </c>
      <c r="B12198" s="4">
        <v>164</v>
      </c>
      <c r="C12198" s="4">
        <v>164</v>
      </c>
      <c r="D12198" s="4">
        <v>729</v>
      </c>
      <c r="E12198" s="4" t="s">
        <v>861</v>
      </c>
      <c r="F12198" s="4" t="s">
        <v>916</v>
      </c>
      <c r="G12198" s="4" t="s">
        <v>850</v>
      </c>
      <c r="H12198" s="52">
        <v>7.01</v>
      </c>
      <c r="I12198" s="4"/>
      <c r="J12198" s="4" t="s">
        <v>1677</v>
      </c>
      <c r="K12198" s="4"/>
      <c r="L12198" s="4">
        <v>3</v>
      </c>
      <c r="M12198" s="4" t="s">
        <v>1100</v>
      </c>
      <c r="N12198" s="4" t="s">
        <v>1674</v>
      </c>
    </row>
    <row r="12199" spans="1:14" hidden="1" x14ac:dyDescent="0.3">
      <c r="A12199" s="4" t="s">
        <v>602</v>
      </c>
      <c r="B12199" s="4">
        <v>164</v>
      </c>
      <c r="C12199" s="4">
        <v>164</v>
      </c>
      <c r="D12199" s="4">
        <v>729</v>
      </c>
      <c r="E12199" s="4" t="s">
        <v>861</v>
      </c>
      <c r="F12199" s="4" t="s">
        <v>922</v>
      </c>
      <c r="G12199" s="4" t="s">
        <v>1678</v>
      </c>
      <c r="H12199" s="52">
        <v>64.13</v>
      </c>
      <c r="I12199" s="4">
        <v>16.8</v>
      </c>
      <c r="J12199" s="4" t="s">
        <v>1679</v>
      </c>
      <c r="K12199" s="4" t="s">
        <v>998</v>
      </c>
      <c r="L12199" s="4">
        <v>3</v>
      </c>
      <c r="M12199" s="4" t="s">
        <v>1675</v>
      </c>
      <c r="N12199" s="4" t="s">
        <v>1676</v>
      </c>
    </row>
    <row r="12200" spans="1:14" hidden="1" x14ac:dyDescent="0.3">
      <c r="A12200" s="4" t="s">
        <v>602</v>
      </c>
      <c r="B12200" s="4">
        <v>164</v>
      </c>
      <c r="C12200" s="4">
        <v>164</v>
      </c>
      <c r="D12200" s="4">
        <v>729</v>
      </c>
      <c r="E12200" s="4" t="s">
        <v>861</v>
      </c>
      <c r="F12200" s="4" t="s">
        <v>903</v>
      </c>
      <c r="G12200" s="4" t="s">
        <v>1678</v>
      </c>
      <c r="H12200" s="52">
        <v>34.89</v>
      </c>
      <c r="I12200" s="4">
        <v>9.2200000000000006</v>
      </c>
      <c r="J12200" s="4" t="s">
        <v>1679</v>
      </c>
      <c r="K12200" s="4" t="s">
        <v>998</v>
      </c>
      <c r="L12200" s="4">
        <v>3</v>
      </c>
      <c r="M12200" s="4" t="s">
        <v>1675</v>
      </c>
      <c r="N12200" s="4" t="s">
        <v>1676</v>
      </c>
    </row>
    <row r="12201" spans="1:14" hidden="1" x14ac:dyDescent="0.3">
      <c r="A12201" s="4" t="s">
        <v>602</v>
      </c>
      <c r="B12201" s="4">
        <v>164</v>
      </c>
      <c r="C12201" s="4">
        <v>164</v>
      </c>
      <c r="D12201" s="4">
        <v>729</v>
      </c>
      <c r="E12201" s="4" t="s">
        <v>861</v>
      </c>
      <c r="F12201" s="4" t="s">
        <v>916</v>
      </c>
      <c r="G12201" s="4" t="s">
        <v>853</v>
      </c>
      <c r="H12201" s="52">
        <v>0.35</v>
      </c>
      <c r="I12201" s="4"/>
      <c r="J12201" s="4" t="s">
        <v>1495</v>
      </c>
      <c r="K12201" s="4"/>
      <c r="L12201" s="4">
        <v>3</v>
      </c>
      <c r="M12201" s="4" t="s">
        <v>1100</v>
      </c>
      <c r="N12201" s="4" t="s">
        <v>1674</v>
      </c>
    </row>
    <row r="12202" spans="1:14" hidden="1" x14ac:dyDescent="0.3">
      <c r="A12202" s="4" t="s">
        <v>602</v>
      </c>
      <c r="B12202" s="4">
        <v>164</v>
      </c>
      <c r="C12202" s="4">
        <v>164</v>
      </c>
      <c r="D12202" s="4">
        <v>729</v>
      </c>
      <c r="E12202" s="4" t="s">
        <v>861</v>
      </c>
      <c r="F12202" s="60" t="s">
        <v>903</v>
      </c>
      <c r="G12202" s="4" t="s">
        <v>853</v>
      </c>
      <c r="H12202" s="52">
        <v>0.33</v>
      </c>
      <c r="I12202" s="4"/>
      <c r="J12202" s="4" t="s">
        <v>1495</v>
      </c>
      <c r="K12202" s="4"/>
      <c r="L12202" s="4">
        <v>3</v>
      </c>
      <c r="M12202" s="4" t="s">
        <v>1100</v>
      </c>
      <c r="N12202" s="4" t="s">
        <v>1674</v>
      </c>
    </row>
    <row r="12203" spans="1:14" hidden="1" x14ac:dyDescent="0.3">
      <c r="A12203" s="4" t="s">
        <v>602</v>
      </c>
      <c r="B12203" s="4">
        <v>164</v>
      </c>
      <c r="C12203" s="4">
        <v>164</v>
      </c>
      <c r="D12203" s="4">
        <v>729</v>
      </c>
      <c r="E12203" s="4" t="s">
        <v>861</v>
      </c>
      <c r="F12203" s="60" t="s">
        <v>911</v>
      </c>
      <c r="G12203" s="4" t="s">
        <v>853</v>
      </c>
      <c r="H12203" s="52">
        <v>0.3</v>
      </c>
      <c r="I12203" s="4"/>
      <c r="J12203" s="4" t="s">
        <v>1495</v>
      </c>
      <c r="K12203" s="4"/>
      <c r="L12203" s="4">
        <v>3</v>
      </c>
      <c r="M12203" s="4" t="s">
        <v>1100</v>
      </c>
      <c r="N12203" s="4" t="s">
        <v>1674</v>
      </c>
    </row>
    <row r="12204" spans="1:14" hidden="1" x14ac:dyDescent="0.3">
      <c r="A12204" s="4" t="s">
        <v>603</v>
      </c>
      <c r="B12204" s="4">
        <v>165</v>
      </c>
      <c r="C12204" s="4">
        <v>165</v>
      </c>
      <c r="D12204" s="4">
        <v>730</v>
      </c>
      <c r="E12204" s="4" t="s">
        <v>861</v>
      </c>
      <c r="F12204" s="4" t="s">
        <v>901</v>
      </c>
      <c r="G12204" s="4" t="s">
        <v>1089</v>
      </c>
      <c r="H12204" s="52">
        <v>3</v>
      </c>
      <c r="I12204" s="4">
        <v>0.5</v>
      </c>
      <c r="J12204" s="4" t="s">
        <v>856</v>
      </c>
      <c r="K12204" s="4" t="s">
        <v>998</v>
      </c>
      <c r="L12204" s="4">
        <v>6</v>
      </c>
      <c r="M12204" s="4" t="s">
        <v>1692</v>
      </c>
      <c r="N12204" s="4"/>
    </row>
    <row r="12205" spans="1:14" hidden="1" x14ac:dyDescent="0.3">
      <c r="A12205" s="4" t="s">
        <v>603</v>
      </c>
      <c r="B12205" s="4">
        <v>165</v>
      </c>
      <c r="C12205" s="4">
        <v>165</v>
      </c>
      <c r="D12205" s="4">
        <v>731</v>
      </c>
      <c r="E12205" s="4" t="s">
        <v>861</v>
      </c>
      <c r="F12205" s="4" t="s">
        <v>901</v>
      </c>
      <c r="G12205" s="4" t="s">
        <v>1089</v>
      </c>
      <c r="H12205" s="52">
        <v>3.1</v>
      </c>
      <c r="I12205" s="4">
        <v>0.4</v>
      </c>
      <c r="J12205" s="4" t="s">
        <v>856</v>
      </c>
      <c r="K12205" s="4" t="s">
        <v>998</v>
      </c>
      <c r="L12205" s="4">
        <v>6</v>
      </c>
      <c r="M12205" s="4" t="s">
        <v>1692</v>
      </c>
      <c r="N12205" s="4"/>
    </row>
    <row r="12206" spans="1:14" hidden="1" x14ac:dyDescent="0.3">
      <c r="A12206" s="4" t="s">
        <v>603</v>
      </c>
      <c r="B12206" s="4">
        <v>165</v>
      </c>
      <c r="C12206" s="4">
        <v>165</v>
      </c>
      <c r="D12206" s="4">
        <v>732</v>
      </c>
      <c r="E12206" s="4" t="s">
        <v>861</v>
      </c>
      <c r="F12206" s="4" t="s">
        <v>901</v>
      </c>
      <c r="G12206" s="4" t="s">
        <v>1089</v>
      </c>
      <c r="H12206" s="52">
        <v>3.6</v>
      </c>
      <c r="I12206" s="4">
        <v>0.6</v>
      </c>
      <c r="J12206" s="4" t="s">
        <v>856</v>
      </c>
      <c r="K12206" s="4" t="s">
        <v>998</v>
      </c>
      <c r="L12206" s="4">
        <v>6</v>
      </c>
      <c r="M12206" s="4" t="s">
        <v>1692</v>
      </c>
      <c r="N12206" s="4"/>
    </row>
    <row r="12207" spans="1:14" hidden="1" x14ac:dyDescent="0.3">
      <c r="A12207" s="4" t="s">
        <v>603</v>
      </c>
      <c r="B12207" s="4">
        <v>165</v>
      </c>
      <c r="C12207" s="4">
        <v>165</v>
      </c>
      <c r="D12207" s="4">
        <v>733</v>
      </c>
      <c r="E12207" s="4" t="s">
        <v>861</v>
      </c>
      <c r="F12207" s="4" t="s">
        <v>901</v>
      </c>
      <c r="G12207" s="4" t="s">
        <v>1089</v>
      </c>
      <c r="H12207" s="52">
        <v>3.2</v>
      </c>
      <c r="I12207" s="4">
        <v>0.3</v>
      </c>
      <c r="J12207" s="4" t="s">
        <v>856</v>
      </c>
      <c r="K12207" s="4" t="s">
        <v>998</v>
      </c>
      <c r="L12207" s="4">
        <v>6</v>
      </c>
      <c r="M12207" s="4" t="s">
        <v>1692</v>
      </c>
      <c r="N12207" s="4"/>
    </row>
    <row r="12208" spans="1:14" hidden="1" x14ac:dyDescent="0.3">
      <c r="A12208" s="4" t="s">
        <v>603</v>
      </c>
      <c r="B12208" s="4">
        <v>165</v>
      </c>
      <c r="C12208" s="4">
        <v>165</v>
      </c>
      <c r="D12208" s="4">
        <v>734</v>
      </c>
      <c r="E12208" s="4" t="s">
        <v>861</v>
      </c>
      <c r="F12208" s="4" t="s">
        <v>901</v>
      </c>
      <c r="G12208" s="4" t="s">
        <v>1089</v>
      </c>
      <c r="H12208" s="52">
        <v>1.5</v>
      </c>
      <c r="I12208" s="4">
        <v>0</v>
      </c>
      <c r="J12208" s="4" t="s">
        <v>856</v>
      </c>
      <c r="K12208" s="4" t="s">
        <v>998</v>
      </c>
      <c r="L12208" s="4">
        <v>6</v>
      </c>
      <c r="M12208" s="4" t="s">
        <v>1692</v>
      </c>
      <c r="N12208" s="4"/>
    </row>
    <row r="12209" spans="1:14" hidden="1" x14ac:dyDescent="0.3">
      <c r="A12209" s="4" t="s">
        <v>603</v>
      </c>
      <c r="B12209" s="4">
        <v>165</v>
      </c>
      <c r="C12209" s="4">
        <v>165</v>
      </c>
      <c r="D12209" s="4">
        <v>735</v>
      </c>
      <c r="E12209" s="4" t="s">
        <v>861</v>
      </c>
      <c r="F12209" s="4" t="s">
        <v>901</v>
      </c>
      <c r="G12209" s="4" t="s">
        <v>1089</v>
      </c>
      <c r="H12209" s="52">
        <v>2.6</v>
      </c>
      <c r="I12209" s="4">
        <v>0.6</v>
      </c>
      <c r="J12209" s="4" t="s">
        <v>856</v>
      </c>
      <c r="K12209" s="4" t="s">
        <v>998</v>
      </c>
      <c r="L12209" s="4">
        <v>6</v>
      </c>
      <c r="M12209" s="4" t="s">
        <v>1692</v>
      </c>
      <c r="N12209" s="4"/>
    </row>
    <row r="12210" spans="1:14" hidden="1" x14ac:dyDescent="0.3">
      <c r="A12210" s="4" t="s">
        <v>603</v>
      </c>
      <c r="B12210" s="4">
        <v>167</v>
      </c>
      <c r="C12210" s="4">
        <v>167</v>
      </c>
      <c r="D12210" s="4">
        <v>736</v>
      </c>
      <c r="E12210" s="4" t="s">
        <v>861</v>
      </c>
      <c r="F12210" s="4" t="s">
        <v>1111</v>
      </c>
      <c r="G12210" s="4" t="s">
        <v>853</v>
      </c>
      <c r="H12210" s="91">
        <v>0.11966111896364821</v>
      </c>
      <c r="I12210" s="47">
        <v>2.7384391807863891E-2</v>
      </c>
      <c r="J12210" s="4" t="s">
        <v>1316</v>
      </c>
      <c r="K12210" s="4" t="s">
        <v>881</v>
      </c>
      <c r="L12210" s="4">
        <v>10</v>
      </c>
      <c r="M12210" s="4" t="s">
        <v>1090</v>
      </c>
      <c r="N12210" s="4"/>
    </row>
    <row r="12211" spans="1:14" hidden="1" x14ac:dyDescent="0.3">
      <c r="A12211" s="4" t="s">
        <v>603</v>
      </c>
      <c r="B12211" s="4">
        <v>167</v>
      </c>
      <c r="C12211" s="4">
        <v>167</v>
      </c>
      <c r="D12211" s="4">
        <v>736</v>
      </c>
      <c r="E12211" s="4" t="s">
        <v>861</v>
      </c>
      <c r="F12211" s="4" t="s">
        <v>1111</v>
      </c>
      <c r="G12211" s="4" t="s">
        <v>1557</v>
      </c>
      <c r="H12211" s="91">
        <v>2.6165533552327114</v>
      </c>
      <c r="I12211" s="47">
        <v>0.61579487612704464</v>
      </c>
      <c r="J12211" s="4" t="s">
        <v>1316</v>
      </c>
      <c r="K12211" s="4" t="s">
        <v>881</v>
      </c>
      <c r="L12211" s="4">
        <v>10</v>
      </c>
      <c r="M12211" s="4" t="s">
        <v>1090</v>
      </c>
      <c r="N12211" s="4"/>
    </row>
    <row r="12212" spans="1:14" hidden="1" x14ac:dyDescent="0.3">
      <c r="A12212" s="4" t="s">
        <v>603</v>
      </c>
      <c r="B12212" s="4">
        <v>167</v>
      </c>
      <c r="C12212" s="4">
        <v>167</v>
      </c>
      <c r="D12212" s="4">
        <v>736</v>
      </c>
      <c r="E12212" s="4" t="s">
        <v>861</v>
      </c>
      <c r="F12212" s="4" t="s">
        <v>1111</v>
      </c>
      <c r="G12212" s="4" t="s">
        <v>1131</v>
      </c>
      <c r="H12212" s="73">
        <v>2.7362144741963594</v>
      </c>
      <c r="I12212" s="4">
        <v>0.61640346720229344</v>
      </c>
      <c r="J12212" s="4" t="s">
        <v>1316</v>
      </c>
      <c r="K12212" s="4" t="s">
        <v>881</v>
      </c>
      <c r="L12212" s="4">
        <v>10</v>
      </c>
      <c r="M12212" s="4" t="s">
        <v>1789</v>
      </c>
      <c r="N12212" s="4"/>
    </row>
    <row r="12213" spans="1:14" hidden="1" x14ac:dyDescent="0.3">
      <c r="A12213" s="4" t="s">
        <v>603</v>
      </c>
      <c r="B12213" s="4">
        <v>167</v>
      </c>
      <c r="C12213" s="4">
        <v>167</v>
      </c>
      <c r="D12213" s="4">
        <v>736</v>
      </c>
      <c r="E12213" s="4" t="s">
        <v>861</v>
      </c>
      <c r="F12213" s="12" t="s">
        <v>1111</v>
      </c>
      <c r="G12213" s="4" t="s">
        <v>1759</v>
      </c>
      <c r="H12213" s="91">
        <v>4201.8194112564479</v>
      </c>
      <c r="I12213" s="47">
        <v>573.95334702473747</v>
      </c>
      <c r="J12213" s="4" t="s">
        <v>1316</v>
      </c>
      <c r="K12213" s="4" t="s">
        <v>881</v>
      </c>
      <c r="L12213" s="4">
        <v>10</v>
      </c>
      <c r="M12213" s="4" t="s">
        <v>1090</v>
      </c>
      <c r="N12213" s="4"/>
    </row>
    <row r="12214" spans="1:14" hidden="1" x14ac:dyDescent="0.3">
      <c r="A12214" s="4" t="s">
        <v>603</v>
      </c>
      <c r="B12214" s="4">
        <v>167</v>
      </c>
      <c r="C12214" s="4">
        <v>167</v>
      </c>
      <c r="D12214" s="4">
        <v>736</v>
      </c>
      <c r="E12214" s="4" t="s">
        <v>861</v>
      </c>
      <c r="F12214" s="4" t="s">
        <v>1587</v>
      </c>
      <c r="G12214" s="4" t="s">
        <v>853</v>
      </c>
      <c r="H12214" s="91">
        <v>8.3410919937744354E-2</v>
      </c>
      <c r="I12214" s="47">
        <v>2.5036412688743848E-2</v>
      </c>
      <c r="J12214" s="4" t="s">
        <v>1316</v>
      </c>
      <c r="K12214" s="4" t="s">
        <v>881</v>
      </c>
      <c r="L12214" s="4">
        <v>10</v>
      </c>
      <c r="M12214" s="4" t="s">
        <v>1090</v>
      </c>
      <c r="N12214" s="4"/>
    </row>
    <row r="12215" spans="1:14" hidden="1" x14ac:dyDescent="0.3">
      <c r="A12215" s="4" t="s">
        <v>603</v>
      </c>
      <c r="B12215" s="4">
        <v>167</v>
      </c>
      <c r="C12215" s="4">
        <v>167</v>
      </c>
      <c r="D12215" s="4">
        <v>736</v>
      </c>
      <c r="E12215" s="4" t="s">
        <v>861</v>
      </c>
      <c r="F12215" s="4" t="s">
        <v>1587</v>
      </c>
      <c r="G12215" s="4" t="s">
        <v>1557</v>
      </c>
      <c r="H12215" s="91">
        <v>1.7894589459068366</v>
      </c>
      <c r="I12215" s="47">
        <v>0.42466811929325837</v>
      </c>
      <c r="J12215" s="4" t="s">
        <v>1316</v>
      </c>
      <c r="K12215" s="4" t="s">
        <v>881</v>
      </c>
      <c r="L12215" s="4">
        <v>10</v>
      </c>
      <c r="M12215" s="4" t="s">
        <v>1090</v>
      </c>
      <c r="N12215" s="4"/>
    </row>
    <row r="12216" spans="1:14" hidden="1" x14ac:dyDescent="0.3">
      <c r="A12216" s="4" t="s">
        <v>603</v>
      </c>
      <c r="B12216" s="4">
        <v>167</v>
      </c>
      <c r="C12216" s="4">
        <v>167</v>
      </c>
      <c r="D12216" s="4">
        <v>736</v>
      </c>
      <c r="E12216" s="4" t="s">
        <v>861</v>
      </c>
      <c r="F12216" s="4" t="s">
        <v>1587</v>
      </c>
      <c r="G12216" s="4" t="s">
        <v>1131</v>
      </c>
      <c r="H12216" s="73">
        <v>1.872869865844581</v>
      </c>
      <c r="I12216" s="4">
        <v>0.42540549303505026</v>
      </c>
      <c r="J12216" s="4" t="s">
        <v>1316</v>
      </c>
      <c r="K12216" s="4" t="s">
        <v>881</v>
      </c>
      <c r="L12216" s="4">
        <v>10</v>
      </c>
      <c r="M12216" s="4" t="s">
        <v>1789</v>
      </c>
      <c r="N12216" s="4"/>
    </row>
    <row r="12217" spans="1:14" hidden="1" x14ac:dyDescent="0.3">
      <c r="A12217" s="4" t="s">
        <v>603</v>
      </c>
      <c r="B12217" s="4">
        <v>167</v>
      </c>
      <c r="C12217" s="4">
        <v>167</v>
      </c>
      <c r="D12217" s="4">
        <v>736</v>
      </c>
      <c r="E12217" s="4" t="s">
        <v>861</v>
      </c>
      <c r="F12217" s="12" t="s">
        <v>1587</v>
      </c>
      <c r="G12217" s="4" t="s">
        <v>1759</v>
      </c>
      <c r="H12217" s="91">
        <v>3911.7604484234266</v>
      </c>
      <c r="I12217" s="47">
        <v>356.27396870276812</v>
      </c>
      <c r="J12217" s="4" t="s">
        <v>1316</v>
      </c>
      <c r="K12217" s="4" t="s">
        <v>881</v>
      </c>
      <c r="L12217" s="4">
        <v>10</v>
      </c>
      <c r="M12217" s="4" t="s">
        <v>1090</v>
      </c>
      <c r="N12217" s="4"/>
    </row>
    <row r="12218" spans="1:14" hidden="1" x14ac:dyDescent="0.3">
      <c r="A12218" s="4" t="s">
        <v>603</v>
      </c>
      <c r="B12218" s="4">
        <v>167</v>
      </c>
      <c r="C12218" s="4">
        <v>167</v>
      </c>
      <c r="D12218" s="4">
        <v>737</v>
      </c>
      <c r="E12218" s="4" t="s">
        <v>861</v>
      </c>
      <c r="F12218" s="4" t="s">
        <v>1111</v>
      </c>
      <c r="G12218" s="4" t="s">
        <v>853</v>
      </c>
      <c r="H12218" s="91">
        <v>0.15535626552324266</v>
      </c>
      <c r="I12218" s="47">
        <v>5.6440893694672346E-2</v>
      </c>
      <c r="J12218" s="4" t="s">
        <v>1316</v>
      </c>
      <c r="K12218" s="4" t="s">
        <v>881</v>
      </c>
      <c r="L12218" s="4">
        <v>10</v>
      </c>
      <c r="M12218" s="4" t="s">
        <v>1090</v>
      </c>
      <c r="N12218" s="4"/>
    </row>
    <row r="12219" spans="1:14" hidden="1" x14ac:dyDescent="0.3">
      <c r="A12219" s="4" t="s">
        <v>603</v>
      </c>
      <c r="B12219" s="4">
        <v>167</v>
      </c>
      <c r="C12219" s="4">
        <v>167</v>
      </c>
      <c r="D12219" s="4">
        <v>737</v>
      </c>
      <c r="E12219" s="4" t="s">
        <v>861</v>
      </c>
      <c r="F12219" s="4" t="s">
        <v>1111</v>
      </c>
      <c r="G12219" s="4" t="s">
        <v>1557</v>
      </c>
      <c r="H12219" s="91">
        <v>2.9227493065834267</v>
      </c>
      <c r="I12219" s="47">
        <v>1.3284374552339395</v>
      </c>
      <c r="J12219" s="4" t="s">
        <v>1316</v>
      </c>
      <c r="K12219" s="4" t="s">
        <v>881</v>
      </c>
      <c r="L12219" s="4">
        <v>10</v>
      </c>
      <c r="M12219" s="4" t="s">
        <v>1090</v>
      </c>
      <c r="N12219" s="4"/>
    </row>
    <row r="12220" spans="1:14" hidden="1" x14ac:dyDescent="0.3">
      <c r="A12220" s="4" t="s">
        <v>603</v>
      </c>
      <c r="B12220" s="4">
        <v>167</v>
      </c>
      <c r="C12220" s="4">
        <v>167</v>
      </c>
      <c r="D12220" s="4">
        <v>737</v>
      </c>
      <c r="E12220" s="4" t="s">
        <v>861</v>
      </c>
      <c r="F12220" s="4" t="s">
        <v>1111</v>
      </c>
      <c r="G12220" s="4" t="s">
        <v>1131</v>
      </c>
      <c r="H12220" s="73">
        <v>3.0781055721066695</v>
      </c>
      <c r="I12220" s="4">
        <v>1.3296359076640036</v>
      </c>
      <c r="J12220" s="4" t="s">
        <v>1316</v>
      </c>
      <c r="K12220" s="4" t="s">
        <v>881</v>
      </c>
      <c r="L12220" s="4">
        <v>10</v>
      </c>
      <c r="M12220" s="4" t="s">
        <v>1789</v>
      </c>
      <c r="N12220" s="4"/>
    </row>
    <row r="12221" spans="1:14" hidden="1" x14ac:dyDescent="0.3">
      <c r="A12221" s="4" t="s">
        <v>603</v>
      </c>
      <c r="B12221" s="4">
        <v>167</v>
      </c>
      <c r="C12221" s="4">
        <v>167</v>
      </c>
      <c r="D12221" s="4">
        <v>737</v>
      </c>
      <c r="E12221" s="4" t="s">
        <v>861</v>
      </c>
      <c r="F12221" s="12" t="s">
        <v>1111</v>
      </c>
      <c r="G12221" s="4" t="s">
        <v>1759</v>
      </c>
      <c r="H12221" s="91">
        <v>4231.3563700392133</v>
      </c>
      <c r="I12221" s="47">
        <v>306.53404802456924</v>
      </c>
      <c r="J12221" s="4" t="s">
        <v>1316</v>
      </c>
      <c r="K12221" s="4" t="s">
        <v>881</v>
      </c>
      <c r="L12221" s="4">
        <v>10</v>
      </c>
      <c r="M12221" s="4" t="s">
        <v>1090</v>
      </c>
      <c r="N12221" s="4"/>
    </row>
    <row r="12222" spans="1:14" hidden="1" x14ac:dyDescent="0.3">
      <c r="A12222" s="4" t="s">
        <v>603</v>
      </c>
      <c r="B12222" s="4">
        <v>167</v>
      </c>
      <c r="C12222" s="4">
        <v>167</v>
      </c>
      <c r="D12222" s="4">
        <v>737</v>
      </c>
      <c r="E12222" s="4" t="s">
        <v>861</v>
      </c>
      <c r="F12222" s="4" t="s">
        <v>1587</v>
      </c>
      <c r="G12222" s="4" t="s">
        <v>853</v>
      </c>
      <c r="H12222" s="91">
        <v>0.10354914956996271</v>
      </c>
      <c r="I12222" s="47">
        <v>2.7895484617019857E-2</v>
      </c>
      <c r="J12222" s="4" t="s">
        <v>1316</v>
      </c>
      <c r="K12222" s="4" t="s">
        <v>881</v>
      </c>
      <c r="L12222" s="4">
        <v>10</v>
      </c>
      <c r="M12222" s="4" t="s">
        <v>1090</v>
      </c>
      <c r="N12222" s="4"/>
    </row>
    <row r="12223" spans="1:14" hidden="1" x14ac:dyDescent="0.3">
      <c r="A12223" s="4" t="s">
        <v>603</v>
      </c>
      <c r="B12223" s="4">
        <v>167</v>
      </c>
      <c r="C12223" s="4">
        <v>167</v>
      </c>
      <c r="D12223" s="4">
        <v>737</v>
      </c>
      <c r="E12223" s="4" t="s">
        <v>861</v>
      </c>
      <c r="F12223" s="4" t="s">
        <v>1587</v>
      </c>
      <c r="G12223" s="4" t="s">
        <v>1557</v>
      </c>
      <c r="H12223" s="91">
        <v>1.9278362702694416</v>
      </c>
      <c r="I12223" s="47">
        <v>0.46081138312371112</v>
      </c>
      <c r="J12223" s="4" t="s">
        <v>1316</v>
      </c>
      <c r="K12223" s="4" t="s">
        <v>881</v>
      </c>
      <c r="L12223" s="4">
        <v>10</v>
      </c>
      <c r="M12223" s="4" t="s">
        <v>1090</v>
      </c>
      <c r="N12223" s="4"/>
    </row>
    <row r="12224" spans="1:14" hidden="1" x14ac:dyDescent="0.3">
      <c r="A12224" s="4" t="s">
        <v>603</v>
      </c>
      <c r="B12224" s="4">
        <v>167</v>
      </c>
      <c r="C12224" s="4">
        <v>167</v>
      </c>
      <c r="D12224" s="4">
        <v>737</v>
      </c>
      <c r="E12224" s="4" t="s">
        <v>861</v>
      </c>
      <c r="F12224" s="4" t="s">
        <v>1587</v>
      </c>
      <c r="G12224" s="4" t="s">
        <v>1131</v>
      </c>
      <c r="H12224" s="73">
        <v>2.0313854198394043</v>
      </c>
      <c r="I12224" s="4">
        <v>0.46165494568823379</v>
      </c>
      <c r="J12224" s="4" t="s">
        <v>1316</v>
      </c>
      <c r="K12224" s="4" t="s">
        <v>881</v>
      </c>
      <c r="L12224" s="4">
        <v>10</v>
      </c>
      <c r="M12224" s="4" t="s">
        <v>1789</v>
      </c>
      <c r="N12224" s="4"/>
    </row>
    <row r="12225" spans="1:14" hidden="1" x14ac:dyDescent="0.3">
      <c r="A12225" s="4" t="s">
        <v>603</v>
      </c>
      <c r="B12225" s="4">
        <v>167</v>
      </c>
      <c r="C12225" s="4">
        <v>167</v>
      </c>
      <c r="D12225" s="4">
        <v>737</v>
      </c>
      <c r="E12225" s="4" t="s">
        <v>861</v>
      </c>
      <c r="F12225" s="12" t="s">
        <v>1587</v>
      </c>
      <c r="G12225" s="4" t="s">
        <v>1759</v>
      </c>
      <c r="H12225" s="91">
        <v>3878.1663648936715</v>
      </c>
      <c r="I12225" s="47">
        <v>228.60475015644906</v>
      </c>
      <c r="J12225" s="4" t="s">
        <v>1316</v>
      </c>
      <c r="K12225" s="4" t="s">
        <v>881</v>
      </c>
      <c r="L12225" s="4">
        <v>10</v>
      </c>
      <c r="M12225" s="4" t="s">
        <v>1090</v>
      </c>
      <c r="N12225" s="4"/>
    </row>
    <row r="12226" spans="1:14" hidden="1" x14ac:dyDescent="0.3">
      <c r="A12226" s="4" t="s">
        <v>603</v>
      </c>
      <c r="B12226" s="4">
        <v>167</v>
      </c>
      <c r="C12226" s="4">
        <v>167</v>
      </c>
      <c r="D12226" s="4">
        <v>738</v>
      </c>
      <c r="E12226" s="4" t="s">
        <v>861</v>
      </c>
      <c r="F12226" s="4" t="s">
        <v>1111</v>
      </c>
      <c r="G12226" s="4" t="s">
        <v>853</v>
      </c>
      <c r="H12226" s="91">
        <v>0.13768510528286523</v>
      </c>
      <c r="I12226" s="47">
        <v>3.2510720083149494E-2</v>
      </c>
      <c r="J12226" s="4" t="s">
        <v>1316</v>
      </c>
      <c r="K12226" s="4" t="s">
        <v>881</v>
      </c>
      <c r="L12226" s="4">
        <v>10</v>
      </c>
      <c r="M12226" s="4" t="s">
        <v>1090</v>
      </c>
      <c r="N12226" s="4"/>
    </row>
    <row r="12227" spans="1:14" hidden="1" x14ac:dyDescent="0.3">
      <c r="A12227" s="4" t="s">
        <v>603</v>
      </c>
      <c r="B12227" s="4">
        <v>167</v>
      </c>
      <c r="C12227" s="4">
        <v>167</v>
      </c>
      <c r="D12227" s="4">
        <v>738</v>
      </c>
      <c r="E12227" s="4" t="s">
        <v>861</v>
      </c>
      <c r="F12227" s="4" t="s">
        <v>1111</v>
      </c>
      <c r="G12227" s="4" t="s">
        <v>1557</v>
      </c>
      <c r="H12227" s="91">
        <v>2.7864529467716155</v>
      </c>
      <c r="I12227" s="47">
        <v>0.66525707857556438</v>
      </c>
      <c r="J12227" s="4" t="s">
        <v>1316</v>
      </c>
      <c r="K12227" s="4" t="s">
        <v>881</v>
      </c>
      <c r="L12227" s="4">
        <v>10</v>
      </c>
      <c r="M12227" s="4" t="s">
        <v>1090</v>
      </c>
      <c r="N12227" s="4"/>
    </row>
    <row r="12228" spans="1:14" hidden="1" x14ac:dyDescent="0.3">
      <c r="A12228" s="4" t="s">
        <v>603</v>
      </c>
      <c r="B12228" s="4">
        <v>167</v>
      </c>
      <c r="C12228" s="4">
        <v>167</v>
      </c>
      <c r="D12228" s="4">
        <v>738</v>
      </c>
      <c r="E12228" s="4" t="s">
        <v>861</v>
      </c>
      <c r="F12228" s="4" t="s">
        <v>1111</v>
      </c>
      <c r="G12228" s="4" t="s">
        <v>1131</v>
      </c>
      <c r="H12228" s="73">
        <v>2.9241380520544809</v>
      </c>
      <c r="I12228" s="4">
        <v>0.66605099468075224</v>
      </c>
      <c r="J12228" s="4" t="s">
        <v>1316</v>
      </c>
      <c r="K12228" s="4" t="s">
        <v>881</v>
      </c>
      <c r="L12228" s="4">
        <v>10</v>
      </c>
      <c r="M12228" s="4" t="s">
        <v>1789</v>
      </c>
      <c r="N12228" s="4"/>
    </row>
    <row r="12229" spans="1:14" hidden="1" x14ac:dyDescent="0.3">
      <c r="A12229" s="4" t="s">
        <v>603</v>
      </c>
      <c r="B12229" s="4">
        <v>167</v>
      </c>
      <c r="C12229" s="4">
        <v>167</v>
      </c>
      <c r="D12229" s="4">
        <v>738</v>
      </c>
      <c r="E12229" s="4" t="s">
        <v>861</v>
      </c>
      <c r="F12229" s="12" t="s">
        <v>1111</v>
      </c>
      <c r="G12229" s="4" t="s">
        <v>1759</v>
      </c>
      <c r="H12229" s="91">
        <v>4158.7243155837959</v>
      </c>
      <c r="I12229" s="47">
        <v>365.10875506400913</v>
      </c>
      <c r="J12229" s="4" t="s">
        <v>1316</v>
      </c>
      <c r="K12229" s="4" t="s">
        <v>881</v>
      </c>
      <c r="L12229" s="4">
        <v>10</v>
      </c>
      <c r="M12229" s="4" t="s">
        <v>1090</v>
      </c>
      <c r="N12229" s="4"/>
    </row>
    <row r="12230" spans="1:14" hidden="1" x14ac:dyDescent="0.3">
      <c r="A12230" s="4" t="s">
        <v>603</v>
      </c>
      <c r="B12230" s="4">
        <v>167</v>
      </c>
      <c r="C12230" s="4">
        <v>167</v>
      </c>
      <c r="D12230" s="4">
        <v>738</v>
      </c>
      <c r="E12230" s="4" t="s">
        <v>861</v>
      </c>
      <c r="F12230" s="4" t="s">
        <v>1587</v>
      </c>
      <c r="G12230" s="4" t="s">
        <v>853</v>
      </c>
      <c r="H12230" s="91">
        <v>0.10114483651805015</v>
      </c>
      <c r="I12230" s="47">
        <v>2.3814213637441742E-2</v>
      </c>
      <c r="J12230" s="4" t="s">
        <v>1316</v>
      </c>
      <c r="K12230" s="4" t="s">
        <v>881</v>
      </c>
      <c r="L12230" s="4">
        <v>10</v>
      </c>
      <c r="M12230" s="4" t="s">
        <v>1090</v>
      </c>
      <c r="N12230" s="4"/>
    </row>
    <row r="12231" spans="1:14" hidden="1" x14ac:dyDescent="0.3">
      <c r="A12231" s="4" t="s">
        <v>603</v>
      </c>
      <c r="B12231" s="4">
        <v>167</v>
      </c>
      <c r="C12231" s="4">
        <v>167</v>
      </c>
      <c r="D12231" s="4">
        <v>738</v>
      </c>
      <c r="E12231" s="4" t="s">
        <v>861</v>
      </c>
      <c r="F12231" s="4" t="s">
        <v>1587</v>
      </c>
      <c r="G12231" s="4" t="s">
        <v>1557</v>
      </c>
      <c r="H12231" s="91">
        <v>1.7409236107860095</v>
      </c>
      <c r="I12231" s="47">
        <v>0.25018188968463867</v>
      </c>
      <c r="J12231" s="4" t="s">
        <v>1316</v>
      </c>
      <c r="K12231" s="4" t="s">
        <v>881</v>
      </c>
      <c r="L12231" s="4">
        <v>10</v>
      </c>
      <c r="M12231" s="4" t="s">
        <v>1090</v>
      </c>
      <c r="N12231" s="4"/>
    </row>
    <row r="12232" spans="1:14" hidden="1" x14ac:dyDescent="0.3">
      <c r="A12232" s="4" t="s">
        <v>603</v>
      </c>
      <c r="B12232" s="4">
        <v>167</v>
      </c>
      <c r="C12232" s="4">
        <v>167</v>
      </c>
      <c r="D12232" s="4">
        <v>738</v>
      </c>
      <c r="E12232" s="4" t="s">
        <v>861</v>
      </c>
      <c r="F12232" s="4" t="s">
        <v>1587</v>
      </c>
      <c r="G12232" s="4" t="s">
        <v>1131</v>
      </c>
      <c r="H12232" s="73">
        <v>1.8420684473040596</v>
      </c>
      <c r="I12232" s="4">
        <v>0.25131274280733645</v>
      </c>
      <c r="J12232" s="4" t="s">
        <v>1316</v>
      </c>
      <c r="K12232" s="4" t="s">
        <v>881</v>
      </c>
      <c r="L12232" s="4">
        <v>10</v>
      </c>
      <c r="M12232" s="4" t="s">
        <v>1789</v>
      </c>
      <c r="N12232" s="4"/>
    </row>
    <row r="12233" spans="1:14" hidden="1" x14ac:dyDescent="0.3">
      <c r="A12233" s="4" t="s">
        <v>603</v>
      </c>
      <c r="B12233" s="4">
        <v>167</v>
      </c>
      <c r="C12233" s="4">
        <v>167</v>
      </c>
      <c r="D12233" s="4">
        <v>738</v>
      </c>
      <c r="E12233" s="4" t="s">
        <v>861</v>
      </c>
      <c r="F12233" s="12" t="s">
        <v>1587</v>
      </c>
      <c r="G12233" s="4" t="s">
        <v>1759</v>
      </c>
      <c r="H12233" s="91">
        <v>3921.2474794608229</v>
      </c>
      <c r="I12233" s="47">
        <v>218.66059864060944</v>
      </c>
      <c r="J12233" s="4" t="s">
        <v>1316</v>
      </c>
      <c r="K12233" s="4" t="s">
        <v>881</v>
      </c>
      <c r="L12233" s="4">
        <v>10</v>
      </c>
      <c r="M12233" s="4" t="s">
        <v>1090</v>
      </c>
      <c r="N12233" s="4"/>
    </row>
    <row r="12234" spans="1:14" hidden="1" x14ac:dyDescent="0.3">
      <c r="A12234" s="4" t="s">
        <v>603</v>
      </c>
      <c r="B12234" s="4">
        <v>167</v>
      </c>
      <c r="C12234" s="4">
        <v>167</v>
      </c>
      <c r="D12234" s="4">
        <v>739</v>
      </c>
      <c r="E12234" s="4" t="s">
        <v>861</v>
      </c>
      <c r="F12234" s="4" t="s">
        <v>1111</v>
      </c>
      <c r="G12234" s="4" t="s">
        <v>853</v>
      </c>
      <c r="H12234" s="91">
        <v>0.11569587582427784</v>
      </c>
      <c r="I12234" s="47">
        <v>2.982650771334009E-2</v>
      </c>
      <c r="J12234" s="4" t="s">
        <v>1316</v>
      </c>
      <c r="K12234" s="4" t="s">
        <v>881</v>
      </c>
      <c r="L12234" s="4">
        <v>10</v>
      </c>
      <c r="M12234" s="4" t="s">
        <v>1090</v>
      </c>
      <c r="N12234" s="4"/>
    </row>
    <row r="12235" spans="1:14" hidden="1" x14ac:dyDescent="0.3">
      <c r="A12235" s="4" t="s">
        <v>603</v>
      </c>
      <c r="B12235" s="4">
        <v>167</v>
      </c>
      <c r="C12235" s="4">
        <v>167</v>
      </c>
      <c r="D12235" s="4">
        <v>739</v>
      </c>
      <c r="E12235" s="4" t="s">
        <v>861</v>
      </c>
      <c r="F12235" s="4" t="s">
        <v>1111</v>
      </c>
      <c r="G12235" s="4" t="s">
        <v>1557</v>
      </c>
      <c r="H12235" s="91">
        <v>2.1805705686238634</v>
      </c>
      <c r="I12235" s="47">
        <v>0.32992900735111247</v>
      </c>
      <c r="J12235" s="4" t="s">
        <v>1316</v>
      </c>
      <c r="K12235" s="4" t="s">
        <v>881</v>
      </c>
      <c r="L12235" s="4">
        <v>10</v>
      </c>
      <c r="M12235" s="4" t="s">
        <v>1090</v>
      </c>
      <c r="N12235" s="4"/>
    </row>
    <row r="12236" spans="1:14" hidden="1" x14ac:dyDescent="0.3">
      <c r="A12236" s="4" t="s">
        <v>603</v>
      </c>
      <c r="B12236" s="4">
        <v>167</v>
      </c>
      <c r="C12236" s="4">
        <v>167</v>
      </c>
      <c r="D12236" s="4">
        <v>739</v>
      </c>
      <c r="E12236" s="4" t="s">
        <v>861</v>
      </c>
      <c r="F12236" s="4" t="s">
        <v>1111</v>
      </c>
      <c r="G12236" s="4" t="s">
        <v>1131</v>
      </c>
      <c r="H12236" s="73">
        <v>2.2962664444481411</v>
      </c>
      <c r="I12236" s="4">
        <v>0.33127446393295146</v>
      </c>
      <c r="J12236" s="4" t="s">
        <v>1316</v>
      </c>
      <c r="K12236" s="4" t="s">
        <v>881</v>
      </c>
      <c r="L12236" s="4">
        <v>10</v>
      </c>
      <c r="M12236" s="4" t="s">
        <v>1789</v>
      </c>
      <c r="N12236" s="4"/>
    </row>
    <row r="12237" spans="1:14" hidden="1" x14ac:dyDescent="0.3">
      <c r="A12237" s="4" t="s">
        <v>603</v>
      </c>
      <c r="B12237" s="4">
        <v>167</v>
      </c>
      <c r="C12237" s="4">
        <v>167</v>
      </c>
      <c r="D12237" s="4">
        <v>739</v>
      </c>
      <c r="E12237" s="4" t="s">
        <v>861</v>
      </c>
      <c r="F12237" s="12" t="s">
        <v>1111</v>
      </c>
      <c r="G12237" s="4" t="s">
        <v>1759</v>
      </c>
      <c r="H12237" s="91">
        <v>4101.8880423403152</v>
      </c>
      <c r="I12237" s="47">
        <v>147.49750283373851</v>
      </c>
      <c r="J12237" s="4" t="s">
        <v>1316</v>
      </c>
      <c r="K12237" s="4" t="s">
        <v>881</v>
      </c>
      <c r="L12237" s="4">
        <v>10</v>
      </c>
      <c r="M12237" s="4" t="s">
        <v>1090</v>
      </c>
      <c r="N12237" s="4"/>
    </row>
    <row r="12238" spans="1:14" hidden="1" x14ac:dyDescent="0.3">
      <c r="A12238" s="4" t="s">
        <v>603</v>
      </c>
      <c r="B12238" s="4">
        <v>167</v>
      </c>
      <c r="C12238" s="4">
        <v>167</v>
      </c>
      <c r="D12238" s="4">
        <v>739</v>
      </c>
      <c r="E12238" s="4" t="s">
        <v>861</v>
      </c>
      <c r="F12238" s="4" t="s">
        <v>1587</v>
      </c>
      <c r="G12238" s="4" t="s">
        <v>853</v>
      </c>
      <c r="H12238" s="91">
        <v>9.0817109499389786E-2</v>
      </c>
      <c r="I12238" s="47">
        <v>2.9501878255530353E-2</v>
      </c>
      <c r="J12238" s="4" t="s">
        <v>1316</v>
      </c>
      <c r="K12238" s="4" t="s">
        <v>881</v>
      </c>
      <c r="L12238" s="4">
        <v>10</v>
      </c>
      <c r="M12238" s="4" t="s">
        <v>1090</v>
      </c>
      <c r="N12238" s="4"/>
    </row>
    <row r="12239" spans="1:14" hidden="1" x14ac:dyDescent="0.3">
      <c r="A12239" s="4" t="s">
        <v>603</v>
      </c>
      <c r="B12239" s="4">
        <v>167</v>
      </c>
      <c r="C12239" s="4">
        <v>167</v>
      </c>
      <c r="D12239" s="4">
        <v>739</v>
      </c>
      <c r="E12239" s="4" t="s">
        <v>861</v>
      </c>
      <c r="F12239" s="4" t="s">
        <v>1587</v>
      </c>
      <c r="G12239" s="4" t="s">
        <v>1557</v>
      </c>
      <c r="H12239" s="91">
        <v>1.8364798948972609</v>
      </c>
      <c r="I12239" s="47">
        <v>0.38955493262298768</v>
      </c>
      <c r="J12239" s="4" t="s">
        <v>1316</v>
      </c>
      <c r="K12239" s="4" t="s">
        <v>881</v>
      </c>
      <c r="L12239" s="4">
        <v>10</v>
      </c>
      <c r="M12239" s="4" t="s">
        <v>1090</v>
      </c>
      <c r="N12239" s="4"/>
    </row>
    <row r="12240" spans="1:14" hidden="1" x14ac:dyDescent="0.3">
      <c r="A12240" s="4" t="s">
        <v>603</v>
      </c>
      <c r="B12240" s="4">
        <v>167</v>
      </c>
      <c r="C12240" s="4">
        <v>167</v>
      </c>
      <c r="D12240" s="4">
        <v>739</v>
      </c>
      <c r="E12240" s="4" t="s">
        <v>861</v>
      </c>
      <c r="F12240" s="4" t="s">
        <v>1587</v>
      </c>
      <c r="G12240" s="4" t="s">
        <v>1131</v>
      </c>
      <c r="H12240" s="73">
        <v>1.9272970043966506</v>
      </c>
      <c r="I12240" s="4">
        <v>0.39067045748495571</v>
      </c>
      <c r="J12240" s="4" t="s">
        <v>1316</v>
      </c>
      <c r="K12240" s="4" t="s">
        <v>881</v>
      </c>
      <c r="L12240" s="4">
        <v>10</v>
      </c>
      <c r="M12240" s="4" t="s">
        <v>1789</v>
      </c>
      <c r="N12240" s="4"/>
    </row>
    <row r="12241" spans="1:14" hidden="1" x14ac:dyDescent="0.3">
      <c r="A12241" s="4" t="s">
        <v>603</v>
      </c>
      <c r="B12241" s="4">
        <v>167</v>
      </c>
      <c r="C12241" s="4">
        <v>167</v>
      </c>
      <c r="D12241" s="4">
        <v>739</v>
      </c>
      <c r="E12241" s="4" t="s">
        <v>861</v>
      </c>
      <c r="F12241" s="12" t="s">
        <v>1587</v>
      </c>
      <c r="G12241" s="4" t="s">
        <v>1759</v>
      </c>
      <c r="H12241" s="91">
        <v>3889.5788606474516</v>
      </c>
      <c r="I12241" s="47">
        <v>135.82297687608198</v>
      </c>
      <c r="J12241" s="4" t="s">
        <v>1316</v>
      </c>
      <c r="K12241" s="4" t="s">
        <v>881</v>
      </c>
      <c r="L12241" s="4">
        <v>10</v>
      </c>
      <c r="M12241" s="4" t="s">
        <v>1090</v>
      </c>
      <c r="N12241" s="4"/>
    </row>
    <row r="12242" spans="1:14" hidden="1" x14ac:dyDescent="0.3">
      <c r="A12242" s="4" t="s">
        <v>603</v>
      </c>
      <c r="B12242" s="4">
        <v>167</v>
      </c>
      <c r="C12242" s="4">
        <v>167</v>
      </c>
      <c r="D12242" s="4">
        <v>740</v>
      </c>
      <c r="E12242" s="4" t="s">
        <v>861</v>
      </c>
      <c r="F12242" s="4" t="s">
        <v>1111</v>
      </c>
      <c r="G12242" s="4" t="s">
        <v>853</v>
      </c>
      <c r="H12242" s="91">
        <v>0.14774535763451338</v>
      </c>
      <c r="I12242" s="47">
        <v>4.306533340006985E-2</v>
      </c>
      <c r="J12242" s="4" t="s">
        <v>1316</v>
      </c>
      <c r="K12242" s="4" t="s">
        <v>881</v>
      </c>
      <c r="L12242" s="4">
        <v>10</v>
      </c>
      <c r="M12242" s="4" t="s">
        <v>1090</v>
      </c>
      <c r="N12242" s="4"/>
    </row>
    <row r="12243" spans="1:14" hidden="1" x14ac:dyDescent="0.3">
      <c r="A12243" s="4" t="s">
        <v>603</v>
      </c>
      <c r="B12243" s="4">
        <v>167</v>
      </c>
      <c r="C12243" s="4">
        <v>167</v>
      </c>
      <c r="D12243" s="4">
        <v>740</v>
      </c>
      <c r="E12243" s="4" t="s">
        <v>861</v>
      </c>
      <c r="F12243" s="4" t="s">
        <v>1111</v>
      </c>
      <c r="G12243" s="4" t="s">
        <v>1557</v>
      </c>
      <c r="H12243" s="91">
        <v>2.8400575182512897</v>
      </c>
      <c r="I12243" s="47">
        <v>0.63430144683288414</v>
      </c>
      <c r="J12243" s="4" t="s">
        <v>1316</v>
      </c>
      <c r="K12243" s="4" t="s">
        <v>881</v>
      </c>
      <c r="L12243" s="4">
        <v>10</v>
      </c>
      <c r="M12243" s="4" t="s">
        <v>1090</v>
      </c>
      <c r="N12243" s="4"/>
    </row>
    <row r="12244" spans="1:14" hidden="1" x14ac:dyDescent="0.3">
      <c r="A12244" s="4" t="s">
        <v>603</v>
      </c>
      <c r="B12244" s="4">
        <v>167</v>
      </c>
      <c r="C12244" s="4">
        <v>167</v>
      </c>
      <c r="D12244" s="4">
        <v>740</v>
      </c>
      <c r="E12244" s="4" t="s">
        <v>861</v>
      </c>
      <c r="F12244" s="4" t="s">
        <v>1111</v>
      </c>
      <c r="G12244" s="4" t="s">
        <v>1131</v>
      </c>
      <c r="H12244" s="73">
        <v>2.9878028758858033</v>
      </c>
      <c r="I12244" s="4">
        <v>0.63576170724191106</v>
      </c>
      <c r="J12244" s="4" t="s">
        <v>1316</v>
      </c>
      <c r="K12244" s="4" t="s">
        <v>881</v>
      </c>
      <c r="L12244" s="4">
        <v>10</v>
      </c>
      <c r="M12244" s="4" t="s">
        <v>1789</v>
      </c>
      <c r="N12244" s="4"/>
    </row>
    <row r="12245" spans="1:14" hidden="1" x14ac:dyDescent="0.3">
      <c r="A12245" s="4" t="s">
        <v>603</v>
      </c>
      <c r="B12245" s="4">
        <v>167</v>
      </c>
      <c r="C12245" s="4">
        <v>167</v>
      </c>
      <c r="D12245" s="4">
        <v>740</v>
      </c>
      <c r="E12245" s="4" t="s">
        <v>861</v>
      </c>
      <c r="F12245" s="12" t="s">
        <v>1111</v>
      </c>
      <c r="G12245" s="4" t="s">
        <v>1759</v>
      </c>
      <c r="H12245" s="91">
        <v>4186.5567271165619</v>
      </c>
      <c r="I12245" s="47">
        <v>331.94714162379682</v>
      </c>
      <c r="J12245" s="4" t="s">
        <v>1316</v>
      </c>
      <c r="K12245" s="4" t="s">
        <v>881</v>
      </c>
      <c r="L12245" s="4">
        <v>10</v>
      </c>
      <c r="M12245" s="4" t="s">
        <v>1090</v>
      </c>
      <c r="N12245" s="4"/>
    </row>
    <row r="12246" spans="1:14" hidden="1" x14ac:dyDescent="0.3">
      <c r="A12246" s="4" t="s">
        <v>603</v>
      </c>
      <c r="B12246" s="4">
        <v>167</v>
      </c>
      <c r="C12246" s="4">
        <v>167</v>
      </c>
      <c r="D12246" s="4">
        <v>740</v>
      </c>
      <c r="E12246" s="4" t="s">
        <v>861</v>
      </c>
      <c r="F12246" s="4" t="s">
        <v>1587</v>
      </c>
      <c r="G12246" s="4" t="s">
        <v>853</v>
      </c>
      <c r="H12246" s="91">
        <v>9.4906865556278294E-2</v>
      </c>
      <c r="I12246" s="47">
        <v>1.3097034193849263E-2</v>
      </c>
      <c r="J12246" s="4" t="s">
        <v>1316</v>
      </c>
      <c r="K12246" s="4" t="s">
        <v>881</v>
      </c>
      <c r="L12246" s="4">
        <v>10</v>
      </c>
      <c r="M12246" s="4" t="s">
        <v>1090</v>
      </c>
      <c r="N12246" s="4"/>
    </row>
    <row r="12247" spans="1:14" hidden="1" x14ac:dyDescent="0.3">
      <c r="A12247" s="4" t="s">
        <v>603</v>
      </c>
      <c r="B12247" s="4">
        <v>167</v>
      </c>
      <c r="C12247" s="4">
        <v>167</v>
      </c>
      <c r="D12247" s="4">
        <v>740</v>
      </c>
      <c r="E12247" s="4" t="s">
        <v>861</v>
      </c>
      <c r="F12247" s="4" t="s">
        <v>1587</v>
      </c>
      <c r="G12247" s="4" t="s">
        <v>1557</v>
      </c>
      <c r="H12247" s="91">
        <v>1.6443113547502981</v>
      </c>
      <c r="I12247" s="47">
        <v>0.22366943959811789</v>
      </c>
      <c r="J12247" s="4" t="s">
        <v>1316</v>
      </c>
      <c r="K12247" s="4" t="s">
        <v>881</v>
      </c>
      <c r="L12247" s="4">
        <v>10</v>
      </c>
      <c r="M12247" s="4" t="s">
        <v>1090</v>
      </c>
      <c r="N12247" s="4"/>
    </row>
    <row r="12248" spans="1:14" hidden="1" x14ac:dyDescent="0.3">
      <c r="A12248" s="4" t="s">
        <v>603</v>
      </c>
      <c r="B12248" s="4">
        <v>167</v>
      </c>
      <c r="C12248" s="4">
        <v>167</v>
      </c>
      <c r="D12248" s="4">
        <v>740</v>
      </c>
      <c r="E12248" s="4" t="s">
        <v>861</v>
      </c>
      <c r="F12248" s="4" t="s">
        <v>1587</v>
      </c>
      <c r="G12248" s="4" t="s">
        <v>1131</v>
      </c>
      <c r="H12248" s="73">
        <v>1.7392182203065765</v>
      </c>
      <c r="I12248" s="4">
        <v>0.2240525619465463</v>
      </c>
      <c r="J12248" s="4" t="s">
        <v>1316</v>
      </c>
      <c r="K12248" s="4" t="s">
        <v>881</v>
      </c>
      <c r="L12248" s="4">
        <v>10</v>
      </c>
      <c r="M12248" s="4" t="s">
        <v>1789</v>
      </c>
      <c r="N12248" s="4"/>
    </row>
    <row r="12249" spans="1:14" hidden="1" x14ac:dyDescent="0.3">
      <c r="A12249" s="4" t="s">
        <v>603</v>
      </c>
      <c r="B12249" s="4">
        <v>167</v>
      </c>
      <c r="C12249" s="4">
        <v>167</v>
      </c>
      <c r="D12249" s="4">
        <v>740</v>
      </c>
      <c r="E12249" s="4" t="s">
        <v>861</v>
      </c>
      <c r="F12249" s="12" t="s">
        <v>1587</v>
      </c>
      <c r="G12249" s="4" t="s">
        <v>1759</v>
      </c>
      <c r="H12249" s="91">
        <v>3832.7149243431622</v>
      </c>
      <c r="I12249" s="47">
        <v>193.59538744351417</v>
      </c>
      <c r="J12249" s="4" t="s">
        <v>1316</v>
      </c>
      <c r="K12249" s="4" t="s">
        <v>881</v>
      </c>
      <c r="L12249" s="4">
        <v>10</v>
      </c>
      <c r="M12249" s="4" t="s">
        <v>1090</v>
      </c>
      <c r="N12249" s="4"/>
    </row>
    <row r="12250" spans="1:14" hidden="1" x14ac:dyDescent="0.3">
      <c r="A12250" s="4" t="s">
        <v>603</v>
      </c>
      <c r="B12250" s="4">
        <v>167</v>
      </c>
      <c r="C12250" s="4">
        <v>167</v>
      </c>
      <c r="D12250" s="4">
        <v>741</v>
      </c>
      <c r="E12250" s="4" t="s">
        <v>861</v>
      </c>
      <c r="F12250" s="4" t="s">
        <v>1111</v>
      </c>
      <c r="G12250" s="4" t="s">
        <v>853</v>
      </c>
      <c r="H12250" s="91">
        <v>0.12795450003563985</v>
      </c>
      <c r="I12250" s="47">
        <v>2.4569982684330426E-2</v>
      </c>
      <c r="J12250" s="4" t="s">
        <v>1316</v>
      </c>
      <c r="K12250" s="4" t="s">
        <v>881</v>
      </c>
      <c r="L12250" s="4">
        <v>10</v>
      </c>
      <c r="M12250" s="4" t="s">
        <v>1090</v>
      </c>
      <c r="N12250" s="4"/>
    </row>
    <row r="12251" spans="1:14" hidden="1" x14ac:dyDescent="0.3">
      <c r="A12251" s="4" t="s">
        <v>603</v>
      </c>
      <c r="B12251" s="4">
        <v>167</v>
      </c>
      <c r="C12251" s="4">
        <v>167</v>
      </c>
      <c r="D12251" s="4">
        <v>741</v>
      </c>
      <c r="E12251" s="4" t="s">
        <v>861</v>
      </c>
      <c r="F12251" s="4" t="s">
        <v>1111</v>
      </c>
      <c r="G12251" s="4" t="s">
        <v>1557</v>
      </c>
      <c r="H12251" s="91">
        <v>2.9660841864001837</v>
      </c>
      <c r="I12251" s="47">
        <v>0.78986278400574228</v>
      </c>
      <c r="J12251" s="4" t="s">
        <v>1316</v>
      </c>
      <c r="K12251" s="4" t="s">
        <v>881</v>
      </c>
      <c r="L12251" s="4">
        <v>10</v>
      </c>
      <c r="M12251" s="4" t="s">
        <v>1090</v>
      </c>
      <c r="N12251" s="4"/>
    </row>
    <row r="12252" spans="1:14" hidden="1" x14ac:dyDescent="0.3">
      <c r="A12252" s="4" t="s">
        <v>603</v>
      </c>
      <c r="B12252" s="4">
        <v>167</v>
      </c>
      <c r="C12252" s="4">
        <v>167</v>
      </c>
      <c r="D12252" s="4">
        <v>741</v>
      </c>
      <c r="E12252" s="4" t="s">
        <v>861</v>
      </c>
      <c r="F12252" s="4" t="s">
        <v>1111</v>
      </c>
      <c r="G12252" s="4" t="s">
        <v>1131</v>
      </c>
      <c r="H12252" s="73">
        <v>3.0940386864358236</v>
      </c>
      <c r="I12252" s="4">
        <v>0.79024483649462096</v>
      </c>
      <c r="J12252" s="4" t="s">
        <v>1316</v>
      </c>
      <c r="K12252" s="4" t="s">
        <v>881</v>
      </c>
      <c r="L12252" s="4">
        <v>10</v>
      </c>
      <c r="M12252" s="4" t="s">
        <v>1789</v>
      </c>
      <c r="N12252" s="4"/>
    </row>
    <row r="12253" spans="1:14" hidden="1" x14ac:dyDescent="0.3">
      <c r="A12253" s="4" t="s">
        <v>603</v>
      </c>
      <c r="B12253" s="4">
        <v>167</v>
      </c>
      <c r="C12253" s="4">
        <v>167</v>
      </c>
      <c r="D12253" s="4">
        <v>741</v>
      </c>
      <c r="E12253" s="4" t="s">
        <v>861</v>
      </c>
      <c r="F12253" s="12" t="s">
        <v>1111</v>
      </c>
      <c r="G12253" s="4" t="s">
        <v>1759</v>
      </c>
      <c r="H12253" s="91">
        <v>4026.6781929284866</v>
      </c>
      <c r="I12253" s="47">
        <v>232.00880836115022</v>
      </c>
      <c r="J12253" s="4" t="s">
        <v>1316</v>
      </c>
      <c r="K12253" s="4" t="s">
        <v>881</v>
      </c>
      <c r="L12253" s="4">
        <v>10</v>
      </c>
      <c r="M12253" s="4" t="s">
        <v>1090</v>
      </c>
      <c r="N12253" s="4"/>
    </row>
    <row r="12254" spans="1:14" hidden="1" x14ac:dyDescent="0.3">
      <c r="A12254" s="4" t="s">
        <v>603</v>
      </c>
      <c r="B12254" s="4">
        <v>167</v>
      </c>
      <c r="C12254" s="4">
        <v>167</v>
      </c>
      <c r="D12254" s="4">
        <v>741</v>
      </c>
      <c r="E12254" s="4" t="s">
        <v>861</v>
      </c>
      <c r="F12254" s="4" t="s">
        <v>1587</v>
      </c>
      <c r="G12254" s="4" t="s">
        <v>853</v>
      </c>
      <c r="H12254" s="91">
        <v>0.10739472054126771</v>
      </c>
      <c r="I12254" s="47">
        <v>3.312123855075965E-2</v>
      </c>
      <c r="J12254" s="4" t="s">
        <v>1316</v>
      </c>
      <c r="K12254" s="4" t="s">
        <v>881</v>
      </c>
      <c r="L12254" s="4">
        <v>10</v>
      </c>
      <c r="M12254" s="4" t="s">
        <v>1090</v>
      </c>
      <c r="N12254" s="4"/>
    </row>
    <row r="12255" spans="1:14" hidden="1" x14ac:dyDescent="0.3">
      <c r="A12255" s="4" t="s">
        <v>603</v>
      </c>
      <c r="B12255" s="4">
        <v>167</v>
      </c>
      <c r="C12255" s="4">
        <v>167</v>
      </c>
      <c r="D12255" s="4">
        <v>741</v>
      </c>
      <c r="E12255" s="4" t="s">
        <v>861</v>
      </c>
      <c r="F12255" s="4" t="s">
        <v>1587</v>
      </c>
      <c r="G12255" s="4" t="s">
        <v>1557</v>
      </c>
      <c r="H12255" s="91">
        <v>2.147513944152788</v>
      </c>
      <c r="I12255" s="47">
        <v>0.71468554229112302</v>
      </c>
      <c r="J12255" s="4" t="s">
        <v>1316</v>
      </c>
      <c r="K12255" s="4" t="s">
        <v>881</v>
      </c>
      <c r="L12255" s="4">
        <v>10</v>
      </c>
      <c r="M12255" s="4" t="s">
        <v>1090</v>
      </c>
      <c r="N12255" s="4"/>
    </row>
    <row r="12256" spans="1:14" hidden="1" x14ac:dyDescent="0.3">
      <c r="A12256" s="4" t="s">
        <v>603</v>
      </c>
      <c r="B12256" s="4">
        <v>167</v>
      </c>
      <c r="C12256" s="4">
        <v>167</v>
      </c>
      <c r="D12256" s="4">
        <v>741</v>
      </c>
      <c r="E12256" s="4" t="s">
        <v>861</v>
      </c>
      <c r="F12256" s="4" t="s">
        <v>1587</v>
      </c>
      <c r="G12256" s="4" t="s">
        <v>1131</v>
      </c>
      <c r="H12256" s="73">
        <v>2.2549086646940557</v>
      </c>
      <c r="I12256" s="4">
        <v>0.71545261254893244</v>
      </c>
      <c r="J12256" s="4" t="s">
        <v>1316</v>
      </c>
      <c r="K12256" s="4" t="s">
        <v>881</v>
      </c>
      <c r="L12256" s="4">
        <v>10</v>
      </c>
      <c r="M12256" s="4" t="s">
        <v>1789</v>
      </c>
      <c r="N12256" s="4"/>
    </row>
    <row r="12257" spans="1:14" hidden="1" x14ac:dyDescent="0.3">
      <c r="A12257" s="4" t="s">
        <v>603</v>
      </c>
      <c r="B12257" s="4">
        <v>167</v>
      </c>
      <c r="C12257" s="4">
        <v>167</v>
      </c>
      <c r="D12257" s="4">
        <v>741</v>
      </c>
      <c r="E12257" s="4" t="s">
        <v>861</v>
      </c>
      <c r="F12257" s="12" t="s">
        <v>1587</v>
      </c>
      <c r="G12257" s="4" t="s">
        <v>1759</v>
      </c>
      <c r="H12257" s="91">
        <v>3826.8127224846698</v>
      </c>
      <c r="I12257" s="47">
        <v>355.29833947287659</v>
      </c>
      <c r="J12257" s="4" t="s">
        <v>1316</v>
      </c>
      <c r="K12257" s="4" t="s">
        <v>881</v>
      </c>
      <c r="L12257" s="4">
        <v>10</v>
      </c>
      <c r="M12257" s="4" t="s">
        <v>1090</v>
      </c>
      <c r="N12257" s="4"/>
    </row>
    <row r="12258" spans="1:14" hidden="1" x14ac:dyDescent="0.3">
      <c r="A12258" s="4" t="s">
        <v>603</v>
      </c>
      <c r="B12258" s="4">
        <v>167</v>
      </c>
      <c r="C12258" s="4">
        <v>167</v>
      </c>
      <c r="D12258" s="4">
        <v>742</v>
      </c>
      <c r="E12258" s="4" t="s">
        <v>861</v>
      </c>
      <c r="F12258" s="4" t="s">
        <v>1111</v>
      </c>
      <c r="G12258" s="4" t="s">
        <v>853</v>
      </c>
      <c r="H12258" s="91">
        <v>0.13451193823813928</v>
      </c>
      <c r="I12258" s="47">
        <v>7.2791088071099713E-2</v>
      </c>
      <c r="J12258" s="4" t="s">
        <v>1316</v>
      </c>
      <c r="K12258" s="4" t="s">
        <v>881</v>
      </c>
      <c r="L12258" s="4">
        <v>10</v>
      </c>
      <c r="M12258" s="4" t="s">
        <v>1090</v>
      </c>
      <c r="N12258" s="4"/>
    </row>
    <row r="12259" spans="1:14" hidden="1" x14ac:dyDescent="0.3">
      <c r="A12259" s="4" t="s">
        <v>603</v>
      </c>
      <c r="B12259" s="4">
        <v>167</v>
      </c>
      <c r="C12259" s="4">
        <v>167</v>
      </c>
      <c r="D12259" s="4">
        <v>742</v>
      </c>
      <c r="E12259" s="4" t="s">
        <v>861</v>
      </c>
      <c r="F12259" s="4" t="s">
        <v>1111</v>
      </c>
      <c r="G12259" s="4" t="s">
        <v>1557</v>
      </c>
      <c r="H12259" s="91">
        <v>3.1957927978109284</v>
      </c>
      <c r="I12259" s="47">
        <v>1.6909979290097943</v>
      </c>
      <c r="J12259" s="4" t="s">
        <v>1316</v>
      </c>
      <c r="K12259" s="4" t="s">
        <v>881</v>
      </c>
      <c r="L12259" s="4">
        <v>10</v>
      </c>
      <c r="M12259" s="4" t="s">
        <v>1090</v>
      </c>
      <c r="N12259" s="4"/>
    </row>
    <row r="12260" spans="1:14" hidden="1" x14ac:dyDescent="0.3">
      <c r="A12260" s="4" t="s">
        <v>603</v>
      </c>
      <c r="B12260" s="4">
        <v>167</v>
      </c>
      <c r="C12260" s="4">
        <v>167</v>
      </c>
      <c r="D12260" s="4">
        <v>742</v>
      </c>
      <c r="E12260" s="4" t="s">
        <v>861</v>
      </c>
      <c r="F12260" s="4" t="s">
        <v>1111</v>
      </c>
      <c r="G12260" s="4" t="s">
        <v>1131</v>
      </c>
      <c r="H12260" s="73">
        <v>3.3303047360490678</v>
      </c>
      <c r="I12260" s="4">
        <v>1.6925638949292248</v>
      </c>
      <c r="J12260" s="4" t="s">
        <v>1316</v>
      </c>
      <c r="K12260" s="4" t="s">
        <v>881</v>
      </c>
      <c r="L12260" s="4">
        <v>10</v>
      </c>
      <c r="M12260" s="4" t="s">
        <v>1789</v>
      </c>
      <c r="N12260" s="4"/>
    </row>
    <row r="12261" spans="1:14" hidden="1" x14ac:dyDescent="0.3">
      <c r="A12261" s="4" t="s">
        <v>603</v>
      </c>
      <c r="B12261" s="4">
        <v>167</v>
      </c>
      <c r="C12261" s="4">
        <v>167</v>
      </c>
      <c r="D12261" s="4">
        <v>742</v>
      </c>
      <c r="E12261" s="4" t="s">
        <v>861</v>
      </c>
      <c r="F12261" s="12" t="s">
        <v>1111</v>
      </c>
      <c r="G12261" s="4" t="s">
        <v>1759</v>
      </c>
      <c r="H12261" s="91">
        <v>4416.4434360526975</v>
      </c>
      <c r="I12261" s="47">
        <v>418.83926435751818</v>
      </c>
      <c r="J12261" s="4" t="s">
        <v>1316</v>
      </c>
      <c r="K12261" s="4" t="s">
        <v>881</v>
      </c>
      <c r="L12261" s="4">
        <v>10</v>
      </c>
      <c r="M12261" s="4" t="s">
        <v>1090</v>
      </c>
      <c r="N12261" s="4"/>
    </row>
    <row r="12262" spans="1:14" hidden="1" x14ac:dyDescent="0.3">
      <c r="A12262" s="4" t="s">
        <v>603</v>
      </c>
      <c r="B12262" s="4">
        <v>167</v>
      </c>
      <c r="C12262" s="4">
        <v>167</v>
      </c>
      <c r="D12262" s="4">
        <v>742</v>
      </c>
      <c r="E12262" s="4" t="s">
        <v>861</v>
      </c>
      <c r="F12262" s="4" t="s">
        <v>1587</v>
      </c>
      <c r="G12262" s="4" t="s">
        <v>853</v>
      </c>
      <c r="H12262" s="91">
        <v>0.10702052664868719</v>
      </c>
      <c r="I12262" s="47">
        <v>3.2071304527364355E-2</v>
      </c>
      <c r="J12262" s="4" t="s">
        <v>1316</v>
      </c>
      <c r="K12262" s="4" t="s">
        <v>881</v>
      </c>
      <c r="L12262" s="4">
        <v>10</v>
      </c>
      <c r="M12262" s="4" t="s">
        <v>1090</v>
      </c>
      <c r="N12262" s="4"/>
    </row>
    <row r="12263" spans="1:14" hidden="1" x14ac:dyDescent="0.3">
      <c r="A12263" s="4" t="s">
        <v>603</v>
      </c>
      <c r="B12263" s="4">
        <v>167</v>
      </c>
      <c r="C12263" s="4">
        <v>167</v>
      </c>
      <c r="D12263" s="4">
        <v>742</v>
      </c>
      <c r="E12263" s="4" t="s">
        <v>861</v>
      </c>
      <c r="F12263" s="4" t="s">
        <v>1587</v>
      </c>
      <c r="G12263" s="4" t="s">
        <v>1557</v>
      </c>
      <c r="H12263" s="91">
        <v>2.3250420530608169</v>
      </c>
      <c r="I12263" s="47">
        <v>0.5625148165718068</v>
      </c>
      <c r="J12263" s="4" t="s">
        <v>1316</v>
      </c>
      <c r="K12263" s="4" t="s">
        <v>881</v>
      </c>
      <c r="L12263" s="4">
        <v>10</v>
      </c>
      <c r="M12263" s="4" t="s">
        <v>1090</v>
      </c>
      <c r="N12263" s="4"/>
    </row>
    <row r="12264" spans="1:14" hidden="1" x14ac:dyDescent="0.3">
      <c r="A12264" s="4" t="s">
        <v>603</v>
      </c>
      <c r="B12264" s="4">
        <v>167</v>
      </c>
      <c r="C12264" s="4">
        <v>167</v>
      </c>
      <c r="D12264" s="4">
        <v>742</v>
      </c>
      <c r="E12264" s="4" t="s">
        <v>861</v>
      </c>
      <c r="F12264" s="4" t="s">
        <v>1587</v>
      </c>
      <c r="G12264" s="4" t="s">
        <v>1131</v>
      </c>
      <c r="H12264" s="73">
        <v>2.4320625797095041</v>
      </c>
      <c r="I12264" s="4">
        <v>0.56342833389606917</v>
      </c>
      <c r="J12264" s="4" t="s">
        <v>1316</v>
      </c>
      <c r="K12264" s="4" t="s">
        <v>881</v>
      </c>
      <c r="L12264" s="4">
        <v>10</v>
      </c>
      <c r="M12264" s="4" t="s">
        <v>1789</v>
      </c>
      <c r="N12264" s="4"/>
    </row>
    <row r="12265" spans="1:14" hidden="1" x14ac:dyDescent="0.3">
      <c r="A12265" s="4" t="s">
        <v>603</v>
      </c>
      <c r="B12265" s="4">
        <v>167</v>
      </c>
      <c r="C12265" s="4">
        <v>167</v>
      </c>
      <c r="D12265" s="4">
        <v>742</v>
      </c>
      <c r="E12265" s="4" t="s">
        <v>861</v>
      </c>
      <c r="F12265" s="12" t="s">
        <v>1587</v>
      </c>
      <c r="G12265" s="4" t="s">
        <v>1759</v>
      </c>
      <c r="H12265" s="91">
        <v>4074.1948557646233</v>
      </c>
      <c r="I12265" s="47">
        <v>338.0294649442011</v>
      </c>
      <c r="J12265" s="4" t="s">
        <v>1316</v>
      </c>
      <c r="K12265" s="4" t="s">
        <v>881</v>
      </c>
      <c r="L12265" s="4">
        <v>10</v>
      </c>
      <c r="M12265" s="4" t="s">
        <v>1090</v>
      </c>
      <c r="N12265" s="4"/>
    </row>
    <row r="12266" spans="1:14" hidden="1" x14ac:dyDescent="0.3">
      <c r="A12266" s="4" t="s">
        <v>603</v>
      </c>
      <c r="B12266" s="4">
        <v>167</v>
      </c>
      <c r="C12266" s="4">
        <v>167</v>
      </c>
      <c r="D12266" s="4">
        <v>750</v>
      </c>
      <c r="E12266" s="4" t="s">
        <v>861</v>
      </c>
      <c r="F12266" s="4" t="s">
        <v>1111</v>
      </c>
      <c r="G12266" s="4" t="s">
        <v>853</v>
      </c>
      <c r="H12266" s="91">
        <v>0.13511146373032687</v>
      </c>
      <c r="I12266" s="47">
        <v>4.4179647463219035E-2</v>
      </c>
      <c r="J12266" s="4" t="s">
        <v>1316</v>
      </c>
      <c r="K12266" s="4" t="s">
        <v>881</v>
      </c>
      <c r="L12266" s="4">
        <v>10</v>
      </c>
      <c r="M12266" s="4" t="s">
        <v>1090</v>
      </c>
      <c r="N12266" s="4"/>
    </row>
    <row r="12267" spans="1:14" hidden="1" x14ac:dyDescent="0.3">
      <c r="A12267" s="4" t="s">
        <v>603</v>
      </c>
      <c r="B12267" s="4">
        <v>167</v>
      </c>
      <c r="C12267" s="4">
        <v>167</v>
      </c>
      <c r="D12267" s="4">
        <v>750</v>
      </c>
      <c r="E12267" s="4" t="s">
        <v>861</v>
      </c>
      <c r="F12267" s="4" t="s">
        <v>1111</v>
      </c>
      <c r="G12267" s="4" t="s">
        <v>1557</v>
      </c>
      <c r="H12267" s="91">
        <v>2.7955796214887529</v>
      </c>
      <c r="I12267" s="47">
        <v>0.89890608452982546</v>
      </c>
      <c r="J12267" s="4" t="s">
        <v>1316</v>
      </c>
      <c r="K12267" s="4" t="s">
        <v>881</v>
      </c>
      <c r="L12267" s="4">
        <v>10</v>
      </c>
      <c r="M12267" s="4" t="s">
        <v>1090</v>
      </c>
      <c r="N12267" s="4"/>
    </row>
    <row r="12268" spans="1:14" hidden="1" x14ac:dyDescent="0.3">
      <c r="A12268" s="4" t="s">
        <v>603</v>
      </c>
      <c r="B12268" s="4">
        <v>167</v>
      </c>
      <c r="C12268" s="4">
        <v>167</v>
      </c>
      <c r="D12268" s="4">
        <v>750</v>
      </c>
      <c r="E12268" s="4" t="s">
        <v>861</v>
      </c>
      <c r="F12268" s="4" t="s">
        <v>1111</v>
      </c>
      <c r="G12268" s="4" t="s">
        <v>1131</v>
      </c>
      <c r="H12268" s="73">
        <v>2.9306910852190797</v>
      </c>
      <c r="I12268" s="4">
        <v>0.89999110554200257</v>
      </c>
      <c r="J12268" s="4" t="s">
        <v>1316</v>
      </c>
      <c r="K12268" s="4" t="s">
        <v>881</v>
      </c>
      <c r="L12268" s="4">
        <v>10</v>
      </c>
      <c r="M12268" s="4" t="s">
        <v>1789</v>
      </c>
      <c r="N12268" s="4"/>
    </row>
    <row r="12269" spans="1:14" hidden="1" x14ac:dyDescent="0.3">
      <c r="A12269" s="4" t="s">
        <v>603</v>
      </c>
      <c r="B12269" s="4">
        <v>167</v>
      </c>
      <c r="C12269" s="4">
        <v>167</v>
      </c>
      <c r="D12269" s="4">
        <v>750</v>
      </c>
      <c r="E12269" s="4" t="s">
        <v>861</v>
      </c>
      <c r="F12269" s="12" t="s">
        <v>1111</v>
      </c>
      <c r="G12269" s="4" t="s">
        <v>1759</v>
      </c>
      <c r="H12269" s="91">
        <v>4013.8056515589074</v>
      </c>
      <c r="I12269" s="47">
        <v>543.13469739497111</v>
      </c>
      <c r="J12269" s="4" t="s">
        <v>1316</v>
      </c>
      <c r="K12269" s="4" t="s">
        <v>881</v>
      </c>
      <c r="L12269" s="4">
        <v>10</v>
      </c>
      <c r="M12269" s="4" t="s">
        <v>1090</v>
      </c>
      <c r="N12269" s="4"/>
    </row>
    <row r="12270" spans="1:14" hidden="1" x14ac:dyDescent="0.3">
      <c r="A12270" s="4" t="s">
        <v>603</v>
      </c>
      <c r="B12270" s="4">
        <v>167</v>
      </c>
      <c r="C12270" s="4">
        <v>167</v>
      </c>
      <c r="D12270" s="4">
        <v>750</v>
      </c>
      <c r="E12270" s="4" t="s">
        <v>861</v>
      </c>
      <c r="F12270" s="4" t="s">
        <v>1587</v>
      </c>
      <c r="G12270" s="4" t="s">
        <v>853</v>
      </c>
      <c r="H12270" s="91">
        <v>9.7008342753416923E-2</v>
      </c>
      <c r="I12270" s="47">
        <v>3.2082802621590065E-2</v>
      </c>
      <c r="J12270" s="4" t="s">
        <v>1316</v>
      </c>
      <c r="K12270" s="4" t="s">
        <v>881</v>
      </c>
      <c r="L12270" s="4">
        <v>10</v>
      </c>
      <c r="M12270" s="4" t="s">
        <v>1090</v>
      </c>
      <c r="N12270" s="4"/>
    </row>
    <row r="12271" spans="1:14" hidden="1" x14ac:dyDescent="0.3">
      <c r="A12271" s="4" t="s">
        <v>603</v>
      </c>
      <c r="B12271" s="4">
        <v>167</v>
      </c>
      <c r="C12271" s="4">
        <v>167</v>
      </c>
      <c r="D12271" s="4">
        <v>750</v>
      </c>
      <c r="E12271" s="4" t="s">
        <v>861</v>
      </c>
      <c r="F12271" s="4" t="s">
        <v>1587</v>
      </c>
      <c r="G12271" s="4" t="s">
        <v>1557</v>
      </c>
      <c r="H12271" s="91">
        <v>1.9180217790091245</v>
      </c>
      <c r="I12271" s="47">
        <v>0.53099427447844894</v>
      </c>
      <c r="J12271" s="4" t="s">
        <v>1316</v>
      </c>
      <c r="K12271" s="4" t="s">
        <v>881</v>
      </c>
      <c r="L12271" s="4">
        <v>10</v>
      </c>
      <c r="M12271" s="4" t="s">
        <v>1090</v>
      </c>
      <c r="N12271" s="4"/>
    </row>
    <row r="12272" spans="1:14" hidden="1" x14ac:dyDescent="0.3">
      <c r="A12272" s="4" t="s">
        <v>603</v>
      </c>
      <c r="B12272" s="4">
        <v>167</v>
      </c>
      <c r="C12272" s="4">
        <v>167</v>
      </c>
      <c r="D12272" s="4">
        <v>750</v>
      </c>
      <c r="E12272" s="4" t="s">
        <v>861</v>
      </c>
      <c r="F12272" s="4" t="s">
        <v>1587</v>
      </c>
      <c r="G12272" s="4" t="s">
        <v>1131</v>
      </c>
      <c r="H12272" s="73">
        <v>2.0150301217625413</v>
      </c>
      <c r="I12272" s="4">
        <v>0.53196261687542501</v>
      </c>
      <c r="J12272" s="4" t="s">
        <v>1316</v>
      </c>
      <c r="K12272" s="4" t="s">
        <v>881</v>
      </c>
      <c r="L12272" s="4">
        <v>10</v>
      </c>
      <c r="M12272" s="4" t="s">
        <v>1789</v>
      </c>
      <c r="N12272" s="4"/>
    </row>
    <row r="12273" spans="1:14" hidden="1" x14ac:dyDescent="0.3">
      <c r="A12273" s="4" t="s">
        <v>603</v>
      </c>
      <c r="B12273" s="4">
        <v>167</v>
      </c>
      <c r="C12273" s="4">
        <v>167</v>
      </c>
      <c r="D12273" s="4">
        <v>750</v>
      </c>
      <c r="E12273" s="4" t="s">
        <v>861</v>
      </c>
      <c r="F12273" s="12" t="s">
        <v>1587</v>
      </c>
      <c r="G12273" s="4" t="s">
        <v>1759</v>
      </c>
      <c r="H12273" s="91">
        <v>3822.6183629407651</v>
      </c>
      <c r="I12273" s="47">
        <v>390.75108908042773</v>
      </c>
      <c r="J12273" s="4" t="s">
        <v>1316</v>
      </c>
      <c r="K12273" s="4" t="s">
        <v>881</v>
      </c>
      <c r="L12273" s="4">
        <v>10</v>
      </c>
      <c r="M12273" s="4" t="s">
        <v>1090</v>
      </c>
      <c r="N12273" s="4"/>
    </row>
    <row r="12274" spans="1:14" hidden="1" x14ac:dyDescent="0.3">
      <c r="A12274" s="4" t="s">
        <v>603</v>
      </c>
      <c r="B12274" s="4">
        <v>167</v>
      </c>
      <c r="C12274" s="4">
        <v>167</v>
      </c>
      <c r="D12274" s="4">
        <v>751</v>
      </c>
      <c r="E12274" s="4" t="s">
        <v>861</v>
      </c>
      <c r="F12274" s="4" t="s">
        <v>1111</v>
      </c>
      <c r="G12274" s="4" t="s">
        <v>853</v>
      </c>
      <c r="H12274" s="91">
        <v>0.19477707530462413</v>
      </c>
      <c r="I12274" s="47">
        <v>0.13338328411868575</v>
      </c>
      <c r="J12274" s="4" t="s">
        <v>1316</v>
      </c>
      <c r="K12274" s="4" t="s">
        <v>881</v>
      </c>
      <c r="L12274" s="4">
        <v>10</v>
      </c>
      <c r="M12274" s="4" t="s">
        <v>1090</v>
      </c>
      <c r="N12274" s="4"/>
    </row>
    <row r="12275" spans="1:14" hidden="1" x14ac:dyDescent="0.3">
      <c r="A12275" s="4" t="s">
        <v>603</v>
      </c>
      <c r="B12275" s="4">
        <v>167</v>
      </c>
      <c r="C12275" s="4">
        <v>167</v>
      </c>
      <c r="D12275" s="4">
        <v>751</v>
      </c>
      <c r="E12275" s="4" t="s">
        <v>861</v>
      </c>
      <c r="F12275" s="4" t="s">
        <v>1111</v>
      </c>
      <c r="G12275" s="4" t="s">
        <v>1557</v>
      </c>
      <c r="H12275" s="91">
        <v>3.0532911223933192</v>
      </c>
      <c r="I12275" s="47">
        <v>1.7022313307346764</v>
      </c>
      <c r="J12275" s="4" t="s">
        <v>1316</v>
      </c>
      <c r="K12275" s="4" t="s">
        <v>881</v>
      </c>
      <c r="L12275" s="4">
        <v>10</v>
      </c>
      <c r="M12275" s="4" t="s">
        <v>1090</v>
      </c>
      <c r="N12275" s="4"/>
    </row>
    <row r="12276" spans="1:14" hidden="1" x14ac:dyDescent="0.3">
      <c r="A12276" s="4" t="s">
        <v>603</v>
      </c>
      <c r="B12276" s="4">
        <v>167</v>
      </c>
      <c r="C12276" s="4">
        <v>167</v>
      </c>
      <c r="D12276" s="4">
        <v>751</v>
      </c>
      <c r="E12276" s="4" t="s">
        <v>861</v>
      </c>
      <c r="F12276" s="4" t="s">
        <v>1111</v>
      </c>
      <c r="G12276" s="4" t="s">
        <v>1131</v>
      </c>
      <c r="H12276" s="73">
        <v>3.2480681976979433</v>
      </c>
      <c r="I12276" s="4">
        <v>1.7074491511658649</v>
      </c>
      <c r="J12276" s="4" t="s">
        <v>1316</v>
      </c>
      <c r="K12276" s="4" t="s">
        <v>881</v>
      </c>
      <c r="L12276" s="4">
        <v>10</v>
      </c>
      <c r="M12276" s="4" t="s">
        <v>1789</v>
      </c>
      <c r="N12276" s="4"/>
    </row>
    <row r="12277" spans="1:14" hidden="1" x14ac:dyDescent="0.3">
      <c r="A12277" s="4" t="s">
        <v>603</v>
      </c>
      <c r="B12277" s="4">
        <v>167</v>
      </c>
      <c r="C12277" s="4">
        <v>167</v>
      </c>
      <c r="D12277" s="4">
        <v>751</v>
      </c>
      <c r="E12277" s="4" t="s">
        <v>861</v>
      </c>
      <c r="F12277" s="12" t="s">
        <v>1111</v>
      </c>
      <c r="G12277" s="4" t="s">
        <v>1759</v>
      </c>
      <c r="H12277" s="91">
        <v>3871.3735098784805</v>
      </c>
      <c r="I12277" s="47">
        <v>524.17573212514276</v>
      </c>
      <c r="J12277" s="4" t="s">
        <v>1316</v>
      </c>
      <c r="K12277" s="4" t="s">
        <v>881</v>
      </c>
      <c r="L12277" s="4">
        <v>10</v>
      </c>
      <c r="M12277" s="4" t="s">
        <v>1090</v>
      </c>
      <c r="N12277" s="4"/>
    </row>
    <row r="12278" spans="1:14" hidden="1" x14ac:dyDescent="0.3">
      <c r="A12278" s="4" t="s">
        <v>603</v>
      </c>
      <c r="B12278" s="4">
        <v>167</v>
      </c>
      <c r="C12278" s="4">
        <v>167</v>
      </c>
      <c r="D12278" s="4">
        <v>751</v>
      </c>
      <c r="E12278" s="4" t="s">
        <v>861</v>
      </c>
      <c r="F12278" s="4" t="s">
        <v>1587</v>
      </c>
      <c r="G12278" s="4" t="s">
        <v>853</v>
      </c>
      <c r="H12278" s="91">
        <v>0.10974153708159762</v>
      </c>
      <c r="I12278" s="47">
        <v>4.7668519501393891E-2</v>
      </c>
      <c r="J12278" s="4" t="s">
        <v>1316</v>
      </c>
      <c r="K12278" s="4" t="s">
        <v>881</v>
      </c>
      <c r="L12278" s="4">
        <v>10</v>
      </c>
      <c r="M12278" s="4" t="s">
        <v>1090</v>
      </c>
      <c r="N12278" s="4"/>
    </row>
    <row r="12279" spans="1:14" hidden="1" x14ac:dyDescent="0.3">
      <c r="A12279" s="4" t="s">
        <v>603</v>
      </c>
      <c r="B12279" s="4">
        <v>167</v>
      </c>
      <c r="C12279" s="4">
        <v>167</v>
      </c>
      <c r="D12279" s="4">
        <v>751</v>
      </c>
      <c r="E12279" s="4" t="s">
        <v>861</v>
      </c>
      <c r="F12279" s="4" t="s">
        <v>1587</v>
      </c>
      <c r="G12279" s="4" t="s">
        <v>1557</v>
      </c>
      <c r="H12279" s="91">
        <v>1.8709896580292564</v>
      </c>
      <c r="I12279" s="47">
        <v>0.667855225103273</v>
      </c>
      <c r="J12279" s="4" t="s">
        <v>1316</v>
      </c>
      <c r="K12279" s="4" t="s">
        <v>881</v>
      </c>
      <c r="L12279" s="4">
        <v>10</v>
      </c>
      <c r="M12279" s="4" t="s">
        <v>1090</v>
      </c>
      <c r="N12279" s="4"/>
    </row>
    <row r="12280" spans="1:14" hidden="1" x14ac:dyDescent="0.3">
      <c r="A12280" s="4" t="s">
        <v>603</v>
      </c>
      <c r="B12280" s="4">
        <v>167</v>
      </c>
      <c r="C12280" s="4">
        <v>167</v>
      </c>
      <c r="D12280" s="4">
        <v>751</v>
      </c>
      <c r="E12280" s="4" t="s">
        <v>861</v>
      </c>
      <c r="F12280" s="4" t="s">
        <v>1587</v>
      </c>
      <c r="G12280" s="4" t="s">
        <v>1131</v>
      </c>
      <c r="H12280" s="73">
        <v>1.9807311951108542</v>
      </c>
      <c r="I12280" s="4">
        <v>0.66955424683082865</v>
      </c>
      <c r="J12280" s="4" t="s">
        <v>1316</v>
      </c>
      <c r="K12280" s="4" t="s">
        <v>881</v>
      </c>
      <c r="L12280" s="4">
        <v>10</v>
      </c>
      <c r="M12280" s="4" t="s">
        <v>1789</v>
      </c>
      <c r="N12280" s="4"/>
    </row>
    <row r="12281" spans="1:14" hidden="1" x14ac:dyDescent="0.3">
      <c r="A12281" s="4" t="s">
        <v>603</v>
      </c>
      <c r="B12281" s="4">
        <v>167</v>
      </c>
      <c r="C12281" s="4">
        <v>167</v>
      </c>
      <c r="D12281" s="4">
        <v>751</v>
      </c>
      <c r="E12281" s="4" t="s">
        <v>861</v>
      </c>
      <c r="F12281" s="12" t="s">
        <v>1587</v>
      </c>
      <c r="G12281" s="4" t="s">
        <v>1759</v>
      </c>
      <c r="H12281" s="91">
        <v>3996.3266563788652</v>
      </c>
      <c r="I12281" s="47">
        <v>1167.4536194220188</v>
      </c>
      <c r="J12281" s="4" t="s">
        <v>1316</v>
      </c>
      <c r="K12281" s="4" t="s">
        <v>881</v>
      </c>
      <c r="L12281" s="4">
        <v>10</v>
      </c>
      <c r="M12281" s="4" t="s">
        <v>1090</v>
      </c>
      <c r="N12281" s="4"/>
    </row>
    <row r="12282" spans="1:14" hidden="1" x14ac:dyDescent="0.3">
      <c r="A12282" s="4" t="s">
        <v>603</v>
      </c>
      <c r="B12282" s="4">
        <v>167</v>
      </c>
      <c r="C12282" s="4">
        <v>167</v>
      </c>
      <c r="D12282" s="4">
        <v>752</v>
      </c>
      <c r="E12282" s="4" t="s">
        <v>861</v>
      </c>
      <c r="F12282" s="4" t="s">
        <v>1111</v>
      </c>
      <c r="G12282" s="4" t="s">
        <v>853</v>
      </c>
      <c r="H12282" s="91">
        <v>0.22610805665848122</v>
      </c>
      <c r="I12282" s="47">
        <v>6.9652672233775317E-2</v>
      </c>
      <c r="J12282" s="4" t="s">
        <v>1316</v>
      </c>
      <c r="K12282" s="4" t="s">
        <v>881</v>
      </c>
      <c r="L12282" s="4">
        <v>10</v>
      </c>
      <c r="M12282" s="4" t="s">
        <v>1090</v>
      </c>
      <c r="N12282" s="4"/>
    </row>
    <row r="12283" spans="1:14" hidden="1" x14ac:dyDescent="0.3">
      <c r="A12283" s="4" t="s">
        <v>603</v>
      </c>
      <c r="B12283" s="4">
        <v>167</v>
      </c>
      <c r="C12283" s="4">
        <v>167</v>
      </c>
      <c r="D12283" s="4">
        <v>752</v>
      </c>
      <c r="E12283" s="4" t="s">
        <v>861</v>
      </c>
      <c r="F12283" s="4" t="s">
        <v>1111</v>
      </c>
      <c r="G12283" s="4" t="s">
        <v>1557</v>
      </c>
      <c r="H12283" s="91">
        <v>3.8375212348132672</v>
      </c>
      <c r="I12283" s="47">
        <v>1.5444455777979957</v>
      </c>
      <c r="J12283" s="4" t="s">
        <v>1316</v>
      </c>
      <c r="K12283" s="4" t="s">
        <v>881</v>
      </c>
      <c r="L12283" s="4">
        <v>10</v>
      </c>
      <c r="M12283" s="4" t="s">
        <v>1090</v>
      </c>
      <c r="N12283" s="4"/>
    </row>
    <row r="12284" spans="1:14" hidden="1" x14ac:dyDescent="0.3">
      <c r="A12284" s="4" t="s">
        <v>603</v>
      </c>
      <c r="B12284" s="4">
        <v>167</v>
      </c>
      <c r="C12284" s="4">
        <v>167</v>
      </c>
      <c r="D12284" s="4">
        <v>752</v>
      </c>
      <c r="E12284" s="4" t="s">
        <v>861</v>
      </c>
      <c r="F12284" s="4" t="s">
        <v>1111</v>
      </c>
      <c r="G12284" s="4" t="s">
        <v>1131</v>
      </c>
      <c r="H12284" s="73">
        <v>4.0636292914717487</v>
      </c>
      <c r="I12284" s="4">
        <v>1.5460154066273371</v>
      </c>
      <c r="J12284" s="4" t="s">
        <v>1316</v>
      </c>
      <c r="K12284" s="4" t="s">
        <v>881</v>
      </c>
      <c r="L12284" s="4">
        <v>10</v>
      </c>
      <c r="M12284" s="4" t="s">
        <v>1789</v>
      </c>
      <c r="N12284" s="4"/>
    </row>
    <row r="12285" spans="1:14" hidden="1" x14ac:dyDescent="0.3">
      <c r="A12285" s="4" t="s">
        <v>603</v>
      </c>
      <c r="B12285" s="4">
        <v>167</v>
      </c>
      <c r="C12285" s="4">
        <v>167</v>
      </c>
      <c r="D12285" s="4">
        <v>752</v>
      </c>
      <c r="E12285" s="4" t="s">
        <v>861</v>
      </c>
      <c r="F12285" s="12" t="s">
        <v>1111</v>
      </c>
      <c r="G12285" s="4" t="s">
        <v>1759</v>
      </c>
      <c r="H12285" s="91">
        <v>3969.6081136938933</v>
      </c>
      <c r="I12285" s="47">
        <v>633.74373401433763</v>
      </c>
      <c r="J12285" s="4" t="s">
        <v>1316</v>
      </c>
      <c r="K12285" s="4" t="s">
        <v>881</v>
      </c>
      <c r="L12285" s="4">
        <v>10</v>
      </c>
      <c r="M12285" s="4" t="s">
        <v>1090</v>
      </c>
      <c r="N12285" s="4"/>
    </row>
    <row r="12286" spans="1:14" hidden="1" x14ac:dyDescent="0.3">
      <c r="A12286" s="4" t="s">
        <v>603</v>
      </c>
      <c r="B12286" s="4">
        <v>167</v>
      </c>
      <c r="C12286" s="4">
        <v>167</v>
      </c>
      <c r="D12286" s="4">
        <v>752</v>
      </c>
      <c r="E12286" s="4" t="s">
        <v>861</v>
      </c>
      <c r="F12286" s="4" t="s">
        <v>1587</v>
      </c>
      <c r="G12286" s="4" t="s">
        <v>853</v>
      </c>
      <c r="H12286" s="91">
        <v>0.17053934608454902</v>
      </c>
      <c r="I12286" s="47">
        <v>5.6787153338959992E-2</v>
      </c>
      <c r="J12286" s="4" t="s">
        <v>1316</v>
      </c>
      <c r="K12286" s="4" t="s">
        <v>881</v>
      </c>
      <c r="L12286" s="4">
        <v>10</v>
      </c>
      <c r="M12286" s="4" t="s">
        <v>1090</v>
      </c>
      <c r="N12286" s="4"/>
    </row>
    <row r="12287" spans="1:14" hidden="1" x14ac:dyDescent="0.3">
      <c r="A12287" s="4" t="s">
        <v>603</v>
      </c>
      <c r="B12287" s="4">
        <v>167</v>
      </c>
      <c r="C12287" s="4">
        <v>167</v>
      </c>
      <c r="D12287" s="4">
        <v>752</v>
      </c>
      <c r="E12287" s="4" t="s">
        <v>861</v>
      </c>
      <c r="F12287" s="4" t="s">
        <v>1587</v>
      </c>
      <c r="G12287" s="4" t="s">
        <v>1557</v>
      </c>
      <c r="H12287" s="91">
        <v>2.9418956047507341</v>
      </c>
      <c r="I12287" s="47">
        <v>0.89250095961784903</v>
      </c>
      <c r="J12287" s="4" t="s">
        <v>1316</v>
      </c>
      <c r="K12287" s="4" t="s">
        <v>881</v>
      </c>
      <c r="L12287" s="4">
        <v>10</v>
      </c>
      <c r="M12287" s="4" t="s">
        <v>1090</v>
      </c>
      <c r="N12287" s="4"/>
    </row>
    <row r="12288" spans="1:14" hidden="1" x14ac:dyDescent="0.3">
      <c r="A12288" s="4" t="s">
        <v>603</v>
      </c>
      <c r="B12288" s="4">
        <v>167</v>
      </c>
      <c r="C12288" s="4">
        <v>167</v>
      </c>
      <c r="D12288" s="4">
        <v>752</v>
      </c>
      <c r="E12288" s="4" t="s">
        <v>861</v>
      </c>
      <c r="F12288" s="4" t="s">
        <v>1587</v>
      </c>
      <c r="G12288" s="4" t="s">
        <v>1131</v>
      </c>
      <c r="H12288" s="73">
        <v>3.1124349508352829</v>
      </c>
      <c r="I12288" s="4">
        <v>0.89430573279115455</v>
      </c>
      <c r="J12288" s="4" t="s">
        <v>1316</v>
      </c>
      <c r="K12288" s="4" t="s">
        <v>881</v>
      </c>
      <c r="L12288" s="4">
        <v>10</v>
      </c>
      <c r="M12288" s="4" t="s">
        <v>1789</v>
      </c>
      <c r="N12288" s="4"/>
    </row>
    <row r="12289" spans="1:14" hidden="1" x14ac:dyDescent="0.3">
      <c r="A12289" s="4" t="s">
        <v>603</v>
      </c>
      <c r="B12289" s="4">
        <v>167</v>
      </c>
      <c r="C12289" s="4">
        <v>167</v>
      </c>
      <c r="D12289" s="4">
        <v>752</v>
      </c>
      <c r="E12289" s="4" t="s">
        <v>861</v>
      </c>
      <c r="F12289" s="12" t="s">
        <v>1587</v>
      </c>
      <c r="G12289" s="4" t="s">
        <v>1759</v>
      </c>
      <c r="H12289" s="91">
        <v>3844.9431814348127</v>
      </c>
      <c r="I12289" s="47">
        <v>412.11111966250849</v>
      </c>
      <c r="J12289" s="4" t="s">
        <v>1316</v>
      </c>
      <c r="K12289" s="4" t="s">
        <v>881</v>
      </c>
      <c r="L12289" s="4">
        <v>10</v>
      </c>
      <c r="M12289" s="4" t="s">
        <v>1090</v>
      </c>
      <c r="N12289" s="4"/>
    </row>
    <row r="12290" spans="1:14" hidden="1" x14ac:dyDescent="0.3">
      <c r="A12290" s="4" t="s">
        <v>603</v>
      </c>
      <c r="B12290" s="4">
        <v>167</v>
      </c>
      <c r="C12290" s="4">
        <v>167</v>
      </c>
      <c r="D12290" s="4">
        <v>753</v>
      </c>
      <c r="E12290" s="4" t="s">
        <v>861</v>
      </c>
      <c r="F12290" s="4" t="s">
        <v>1111</v>
      </c>
      <c r="G12290" s="4" t="s">
        <v>853</v>
      </c>
      <c r="H12290" s="91">
        <v>0.12209912969471341</v>
      </c>
      <c r="I12290" s="47">
        <v>5.3193061870834855E-2</v>
      </c>
      <c r="J12290" s="4" t="s">
        <v>1316</v>
      </c>
      <c r="K12290" s="4" t="s">
        <v>881</v>
      </c>
      <c r="L12290" s="4">
        <v>10</v>
      </c>
      <c r="M12290" s="4" t="s">
        <v>1090</v>
      </c>
      <c r="N12290" s="4"/>
    </row>
    <row r="12291" spans="1:14" hidden="1" x14ac:dyDescent="0.3">
      <c r="A12291" s="4" t="s">
        <v>603</v>
      </c>
      <c r="B12291" s="4">
        <v>167</v>
      </c>
      <c r="C12291" s="4">
        <v>167</v>
      </c>
      <c r="D12291" s="4">
        <v>753</v>
      </c>
      <c r="E12291" s="4" t="s">
        <v>861</v>
      </c>
      <c r="F12291" s="4" t="s">
        <v>1111</v>
      </c>
      <c r="G12291" s="4" t="s">
        <v>1557</v>
      </c>
      <c r="H12291" s="91">
        <v>2.2004108306827135</v>
      </c>
      <c r="I12291" s="47">
        <v>0.80134434732120363</v>
      </c>
      <c r="J12291" s="4" t="s">
        <v>1316</v>
      </c>
      <c r="K12291" s="4" t="s">
        <v>881</v>
      </c>
      <c r="L12291" s="4">
        <v>10</v>
      </c>
      <c r="M12291" s="4" t="s">
        <v>1090</v>
      </c>
      <c r="N12291" s="4"/>
    </row>
    <row r="12292" spans="1:14" hidden="1" x14ac:dyDescent="0.3">
      <c r="A12292" s="4" t="s">
        <v>603</v>
      </c>
      <c r="B12292" s="4">
        <v>167</v>
      </c>
      <c r="C12292" s="4">
        <v>167</v>
      </c>
      <c r="D12292" s="4">
        <v>753</v>
      </c>
      <c r="E12292" s="4" t="s">
        <v>861</v>
      </c>
      <c r="F12292" s="4" t="s">
        <v>1111</v>
      </c>
      <c r="G12292" s="4" t="s">
        <v>1131</v>
      </c>
      <c r="H12292" s="73">
        <v>2.3225099603774271</v>
      </c>
      <c r="I12292" s="4">
        <v>0.80310787869055322</v>
      </c>
      <c r="J12292" s="4" t="s">
        <v>1316</v>
      </c>
      <c r="K12292" s="4" t="s">
        <v>881</v>
      </c>
      <c r="L12292" s="4">
        <v>10</v>
      </c>
      <c r="M12292" s="4" t="s">
        <v>1789</v>
      </c>
      <c r="N12292" s="4"/>
    </row>
    <row r="12293" spans="1:14" hidden="1" x14ac:dyDescent="0.3">
      <c r="A12293" s="4" t="s">
        <v>603</v>
      </c>
      <c r="B12293" s="4">
        <v>167</v>
      </c>
      <c r="C12293" s="4">
        <v>167</v>
      </c>
      <c r="D12293" s="4">
        <v>753</v>
      </c>
      <c r="E12293" s="4" t="s">
        <v>861</v>
      </c>
      <c r="F12293" s="12" t="s">
        <v>1111</v>
      </c>
      <c r="G12293" s="4" t="s">
        <v>1759</v>
      </c>
      <c r="H12293" s="91">
        <v>3976.8888552722624</v>
      </c>
      <c r="I12293" s="47">
        <v>607.44728250240394</v>
      </c>
      <c r="J12293" s="4" t="s">
        <v>1316</v>
      </c>
      <c r="K12293" s="4" t="s">
        <v>881</v>
      </c>
      <c r="L12293" s="4">
        <v>10</v>
      </c>
      <c r="M12293" s="4" t="s">
        <v>1090</v>
      </c>
      <c r="N12293" s="4"/>
    </row>
    <row r="12294" spans="1:14" hidden="1" x14ac:dyDescent="0.3">
      <c r="A12294" s="4" t="s">
        <v>603</v>
      </c>
      <c r="B12294" s="4">
        <v>167</v>
      </c>
      <c r="C12294" s="4">
        <v>167</v>
      </c>
      <c r="D12294" s="4">
        <v>753</v>
      </c>
      <c r="E12294" s="4" t="s">
        <v>861</v>
      </c>
      <c r="F12294" s="4" t="s">
        <v>1587</v>
      </c>
      <c r="G12294" s="4" t="s">
        <v>853</v>
      </c>
      <c r="H12294" s="91">
        <v>7.7148400013539967E-2</v>
      </c>
      <c r="I12294" s="47">
        <v>2.6101878635101348E-2</v>
      </c>
      <c r="J12294" s="4" t="s">
        <v>1316</v>
      </c>
      <c r="K12294" s="4" t="s">
        <v>881</v>
      </c>
      <c r="L12294" s="4">
        <v>10</v>
      </c>
      <c r="M12294" s="4" t="s">
        <v>1090</v>
      </c>
      <c r="N12294" s="4"/>
    </row>
    <row r="12295" spans="1:14" hidden="1" x14ac:dyDescent="0.3">
      <c r="A12295" s="4" t="s">
        <v>603</v>
      </c>
      <c r="B12295" s="4">
        <v>167</v>
      </c>
      <c r="C12295" s="4">
        <v>167</v>
      </c>
      <c r="D12295" s="4">
        <v>753</v>
      </c>
      <c r="E12295" s="4" t="s">
        <v>861</v>
      </c>
      <c r="F12295" s="4" t="s">
        <v>1587</v>
      </c>
      <c r="G12295" s="4" t="s">
        <v>1557</v>
      </c>
      <c r="H12295" s="91">
        <v>1.5678210075945684</v>
      </c>
      <c r="I12295" s="47">
        <v>0.51181995400841673</v>
      </c>
      <c r="J12295" s="4" t="s">
        <v>1316</v>
      </c>
      <c r="K12295" s="4" t="s">
        <v>881</v>
      </c>
      <c r="L12295" s="4">
        <v>10</v>
      </c>
      <c r="M12295" s="4" t="s">
        <v>1090</v>
      </c>
      <c r="N12295" s="4"/>
    </row>
    <row r="12296" spans="1:14" hidden="1" x14ac:dyDescent="0.3">
      <c r="A12296" s="4" t="s">
        <v>603</v>
      </c>
      <c r="B12296" s="4">
        <v>167</v>
      </c>
      <c r="C12296" s="4">
        <v>167</v>
      </c>
      <c r="D12296" s="4">
        <v>753</v>
      </c>
      <c r="E12296" s="4" t="s">
        <v>861</v>
      </c>
      <c r="F12296" s="4" t="s">
        <v>1587</v>
      </c>
      <c r="G12296" s="4" t="s">
        <v>1131</v>
      </c>
      <c r="H12296" s="73">
        <v>1.6449694076081085</v>
      </c>
      <c r="I12296" s="4">
        <v>0.51248509577299839</v>
      </c>
      <c r="J12296" s="4" t="s">
        <v>1316</v>
      </c>
      <c r="K12296" s="4" t="s">
        <v>881</v>
      </c>
      <c r="L12296" s="4">
        <v>10</v>
      </c>
      <c r="M12296" s="4" t="s">
        <v>1789</v>
      </c>
      <c r="N12296" s="4"/>
    </row>
    <row r="12297" spans="1:14" hidden="1" x14ac:dyDescent="0.3">
      <c r="A12297" s="4" t="s">
        <v>603</v>
      </c>
      <c r="B12297" s="4">
        <v>167</v>
      </c>
      <c r="C12297" s="4">
        <v>167</v>
      </c>
      <c r="D12297" s="4">
        <v>753</v>
      </c>
      <c r="E12297" s="4" t="s">
        <v>861</v>
      </c>
      <c r="F12297" s="12" t="s">
        <v>1587</v>
      </c>
      <c r="G12297" s="4" t="s">
        <v>1759</v>
      </c>
      <c r="H12297" s="91">
        <v>3820.8310657803727</v>
      </c>
      <c r="I12297" s="47">
        <v>324.07571598805356</v>
      </c>
      <c r="J12297" s="4" t="s">
        <v>1316</v>
      </c>
      <c r="K12297" s="4" t="s">
        <v>881</v>
      </c>
      <c r="L12297" s="4">
        <v>10</v>
      </c>
      <c r="M12297" s="4" t="s">
        <v>1090</v>
      </c>
      <c r="N12297" s="4"/>
    </row>
    <row r="12298" spans="1:14" hidden="1" x14ac:dyDescent="0.3">
      <c r="A12298" s="4" t="s">
        <v>603</v>
      </c>
      <c r="B12298" s="4">
        <v>167</v>
      </c>
      <c r="C12298" s="4">
        <v>167</v>
      </c>
      <c r="D12298" s="4">
        <v>754</v>
      </c>
      <c r="E12298" s="4" t="s">
        <v>861</v>
      </c>
      <c r="F12298" s="4" t="s">
        <v>1111</v>
      </c>
      <c r="G12298" s="4" t="s">
        <v>853</v>
      </c>
      <c r="H12298" s="91">
        <v>0.14405116725129832</v>
      </c>
      <c r="I12298" s="47">
        <v>3.2507143610752284E-2</v>
      </c>
      <c r="J12298" s="4" t="s">
        <v>1316</v>
      </c>
      <c r="K12298" s="4" t="s">
        <v>881</v>
      </c>
      <c r="L12298" s="4">
        <v>10</v>
      </c>
      <c r="M12298" s="4" t="s">
        <v>1090</v>
      </c>
      <c r="N12298" s="4"/>
    </row>
    <row r="12299" spans="1:14" hidden="1" x14ac:dyDescent="0.3">
      <c r="A12299" s="4" t="s">
        <v>603</v>
      </c>
      <c r="B12299" s="4">
        <v>167</v>
      </c>
      <c r="C12299" s="4">
        <v>167</v>
      </c>
      <c r="D12299" s="4">
        <v>754</v>
      </c>
      <c r="E12299" s="4" t="s">
        <v>861</v>
      </c>
      <c r="F12299" s="4" t="s">
        <v>1111</v>
      </c>
      <c r="G12299" s="4" t="s">
        <v>1557</v>
      </c>
      <c r="H12299" s="91">
        <v>2.3665757555869278</v>
      </c>
      <c r="I12299" s="47">
        <v>0.50492726604376326</v>
      </c>
      <c r="J12299" s="4" t="s">
        <v>1316</v>
      </c>
      <c r="K12299" s="4" t="s">
        <v>881</v>
      </c>
      <c r="L12299" s="4">
        <v>10</v>
      </c>
      <c r="M12299" s="4" t="s">
        <v>1090</v>
      </c>
      <c r="N12299" s="4"/>
    </row>
    <row r="12300" spans="1:14" hidden="1" x14ac:dyDescent="0.3">
      <c r="A12300" s="4" t="s">
        <v>603</v>
      </c>
      <c r="B12300" s="4">
        <v>167</v>
      </c>
      <c r="C12300" s="4">
        <v>167</v>
      </c>
      <c r="D12300" s="4">
        <v>754</v>
      </c>
      <c r="E12300" s="4" t="s">
        <v>861</v>
      </c>
      <c r="F12300" s="4" t="s">
        <v>1111</v>
      </c>
      <c r="G12300" s="4" t="s">
        <v>1131</v>
      </c>
      <c r="H12300" s="73">
        <v>2.5106269228382261</v>
      </c>
      <c r="I12300" s="4">
        <v>0.50597258658958921</v>
      </c>
      <c r="J12300" s="4" t="s">
        <v>1316</v>
      </c>
      <c r="K12300" s="4" t="s">
        <v>881</v>
      </c>
      <c r="L12300" s="4">
        <v>10</v>
      </c>
      <c r="M12300" s="4" t="s">
        <v>1789</v>
      </c>
      <c r="N12300" s="4"/>
    </row>
    <row r="12301" spans="1:14" hidden="1" x14ac:dyDescent="0.3">
      <c r="A12301" s="4" t="s">
        <v>603</v>
      </c>
      <c r="B12301" s="4">
        <v>167</v>
      </c>
      <c r="C12301" s="4">
        <v>167</v>
      </c>
      <c r="D12301" s="4">
        <v>754</v>
      </c>
      <c r="E12301" s="4" t="s">
        <v>861</v>
      </c>
      <c r="F12301" s="12" t="s">
        <v>1111</v>
      </c>
      <c r="G12301" s="4" t="s">
        <v>1759</v>
      </c>
      <c r="H12301" s="91">
        <v>4015.7116168114649</v>
      </c>
      <c r="I12301" s="47">
        <v>400.15423290739585</v>
      </c>
      <c r="J12301" s="4" t="s">
        <v>1316</v>
      </c>
      <c r="K12301" s="4" t="s">
        <v>881</v>
      </c>
      <c r="L12301" s="4">
        <v>10</v>
      </c>
      <c r="M12301" s="4" t="s">
        <v>1090</v>
      </c>
      <c r="N12301" s="4"/>
    </row>
    <row r="12302" spans="1:14" hidden="1" x14ac:dyDescent="0.3">
      <c r="A12302" s="4" t="s">
        <v>603</v>
      </c>
      <c r="B12302" s="4">
        <v>167</v>
      </c>
      <c r="C12302" s="4">
        <v>167</v>
      </c>
      <c r="D12302" s="4">
        <v>754</v>
      </c>
      <c r="E12302" s="4" t="s">
        <v>861</v>
      </c>
      <c r="F12302" s="4" t="s">
        <v>1587</v>
      </c>
      <c r="G12302" s="4" t="s">
        <v>853</v>
      </c>
      <c r="H12302" s="91">
        <v>0.10907012670550961</v>
      </c>
      <c r="I12302" s="47">
        <v>3.8165991264160135E-2</v>
      </c>
      <c r="J12302" s="4" t="s">
        <v>1316</v>
      </c>
      <c r="K12302" s="4" t="s">
        <v>881</v>
      </c>
      <c r="L12302" s="4">
        <v>10</v>
      </c>
      <c r="M12302" s="4" t="s">
        <v>1090</v>
      </c>
      <c r="N12302" s="4"/>
    </row>
    <row r="12303" spans="1:14" hidden="1" x14ac:dyDescent="0.3">
      <c r="A12303" s="4" t="s">
        <v>603</v>
      </c>
      <c r="B12303" s="4">
        <v>167</v>
      </c>
      <c r="C12303" s="4">
        <v>167</v>
      </c>
      <c r="D12303" s="4">
        <v>754</v>
      </c>
      <c r="E12303" s="4" t="s">
        <v>861</v>
      </c>
      <c r="F12303" s="4" t="s">
        <v>1587</v>
      </c>
      <c r="G12303" s="4" t="s">
        <v>1557</v>
      </c>
      <c r="H12303" s="91">
        <v>1.9654366767443139</v>
      </c>
      <c r="I12303" s="47">
        <v>0.7138683409433414</v>
      </c>
      <c r="J12303" s="4" t="s">
        <v>1316</v>
      </c>
      <c r="K12303" s="4" t="s">
        <v>881</v>
      </c>
      <c r="L12303" s="4">
        <v>10</v>
      </c>
      <c r="M12303" s="4" t="s">
        <v>1090</v>
      </c>
      <c r="N12303" s="4"/>
    </row>
    <row r="12304" spans="1:14" hidden="1" x14ac:dyDescent="0.3">
      <c r="A12304" s="4" t="s">
        <v>603</v>
      </c>
      <c r="B12304" s="4">
        <v>167</v>
      </c>
      <c r="C12304" s="4">
        <v>167</v>
      </c>
      <c r="D12304" s="4">
        <v>754</v>
      </c>
      <c r="E12304" s="4" t="s">
        <v>861</v>
      </c>
      <c r="F12304" s="4" t="s">
        <v>1587</v>
      </c>
      <c r="G12304" s="4" t="s">
        <v>1131</v>
      </c>
      <c r="H12304" s="73">
        <v>2.0745068034498235</v>
      </c>
      <c r="I12304" s="4">
        <v>0.71488785910125408</v>
      </c>
      <c r="J12304" s="4" t="s">
        <v>1316</v>
      </c>
      <c r="K12304" s="4" t="s">
        <v>881</v>
      </c>
      <c r="L12304" s="4">
        <v>10</v>
      </c>
      <c r="M12304" s="4" t="s">
        <v>1789</v>
      </c>
      <c r="N12304" s="4"/>
    </row>
    <row r="12305" spans="1:14" hidden="1" x14ac:dyDescent="0.3">
      <c r="A12305" s="4" t="s">
        <v>603</v>
      </c>
      <c r="B12305" s="4">
        <v>167</v>
      </c>
      <c r="C12305" s="4">
        <v>167</v>
      </c>
      <c r="D12305" s="4">
        <v>754</v>
      </c>
      <c r="E12305" s="4" t="s">
        <v>861</v>
      </c>
      <c r="F12305" s="12" t="s">
        <v>1587</v>
      </c>
      <c r="G12305" s="4" t="s">
        <v>1759</v>
      </c>
      <c r="H12305" s="91">
        <v>3882.8594703030494</v>
      </c>
      <c r="I12305" s="47">
        <v>324.97346481970823</v>
      </c>
      <c r="J12305" s="4" t="s">
        <v>1316</v>
      </c>
      <c r="K12305" s="4" t="s">
        <v>881</v>
      </c>
      <c r="L12305" s="4">
        <v>10</v>
      </c>
      <c r="M12305" s="4" t="s">
        <v>1090</v>
      </c>
      <c r="N12305" s="4"/>
    </row>
    <row r="12306" spans="1:14" hidden="1" x14ac:dyDescent="0.3">
      <c r="A12306" s="4" t="s">
        <v>603</v>
      </c>
      <c r="B12306" s="4">
        <v>167</v>
      </c>
      <c r="C12306" s="4">
        <v>167</v>
      </c>
      <c r="D12306" s="4">
        <v>755</v>
      </c>
      <c r="E12306" s="4" t="s">
        <v>861</v>
      </c>
      <c r="F12306" s="4" t="s">
        <v>1111</v>
      </c>
      <c r="G12306" s="4" t="s">
        <v>853</v>
      </c>
      <c r="H12306" s="91">
        <v>0.16382700392908153</v>
      </c>
      <c r="I12306" s="47">
        <v>7.3450241948896114E-2</v>
      </c>
      <c r="J12306" s="4" t="s">
        <v>1316</v>
      </c>
      <c r="K12306" s="4" t="s">
        <v>881</v>
      </c>
      <c r="L12306" s="4">
        <v>10</v>
      </c>
      <c r="M12306" s="4" t="s">
        <v>1090</v>
      </c>
      <c r="N12306" s="4"/>
    </row>
    <row r="12307" spans="1:14" hidden="1" x14ac:dyDescent="0.3">
      <c r="A12307" s="4" t="s">
        <v>603</v>
      </c>
      <c r="B12307" s="4">
        <v>167</v>
      </c>
      <c r="C12307" s="4">
        <v>167</v>
      </c>
      <c r="D12307" s="4">
        <v>755</v>
      </c>
      <c r="E12307" s="4" t="s">
        <v>861</v>
      </c>
      <c r="F12307" s="4" t="s">
        <v>1111</v>
      </c>
      <c r="G12307" s="4" t="s">
        <v>1557</v>
      </c>
      <c r="H12307" s="91">
        <v>3.2363385602018582</v>
      </c>
      <c r="I12307" s="47">
        <v>0.99094295295052948</v>
      </c>
      <c r="J12307" s="4" t="s">
        <v>1316</v>
      </c>
      <c r="K12307" s="4" t="s">
        <v>881</v>
      </c>
      <c r="L12307" s="4">
        <v>10</v>
      </c>
      <c r="M12307" s="4" t="s">
        <v>1090</v>
      </c>
      <c r="N12307" s="4"/>
    </row>
    <row r="12308" spans="1:14" hidden="1" x14ac:dyDescent="0.3">
      <c r="A12308" s="4" t="s">
        <v>603</v>
      </c>
      <c r="B12308" s="4">
        <v>167</v>
      </c>
      <c r="C12308" s="4">
        <v>167</v>
      </c>
      <c r="D12308" s="4">
        <v>755</v>
      </c>
      <c r="E12308" s="4" t="s">
        <v>861</v>
      </c>
      <c r="F12308" s="4" t="s">
        <v>1111</v>
      </c>
      <c r="G12308" s="4" t="s">
        <v>1131</v>
      </c>
      <c r="H12308" s="73">
        <v>3.4001655641309396</v>
      </c>
      <c r="I12308" s="4">
        <v>0.99366134776626314</v>
      </c>
      <c r="J12308" s="4" t="s">
        <v>1316</v>
      </c>
      <c r="K12308" s="4" t="s">
        <v>881</v>
      </c>
      <c r="L12308" s="4">
        <v>10</v>
      </c>
      <c r="M12308" s="4" t="s">
        <v>1789</v>
      </c>
      <c r="N12308" s="4"/>
    </row>
    <row r="12309" spans="1:14" hidden="1" x14ac:dyDescent="0.3">
      <c r="A12309" s="4" t="s">
        <v>603</v>
      </c>
      <c r="B12309" s="4">
        <v>167</v>
      </c>
      <c r="C12309" s="4">
        <v>167</v>
      </c>
      <c r="D12309" s="4">
        <v>755</v>
      </c>
      <c r="E12309" s="4" t="s">
        <v>861</v>
      </c>
      <c r="F12309" s="12" t="s">
        <v>1111</v>
      </c>
      <c r="G12309" s="4" t="s">
        <v>1759</v>
      </c>
      <c r="H12309" s="91">
        <v>4179.3226822933166</v>
      </c>
      <c r="I12309" s="47">
        <v>451.45768037926888</v>
      </c>
      <c r="J12309" s="4" t="s">
        <v>1316</v>
      </c>
      <c r="K12309" s="4" t="s">
        <v>881</v>
      </c>
      <c r="L12309" s="4">
        <v>10</v>
      </c>
      <c r="M12309" s="4" t="s">
        <v>1090</v>
      </c>
      <c r="N12309" s="4"/>
    </row>
    <row r="12310" spans="1:14" hidden="1" x14ac:dyDescent="0.3">
      <c r="A12310" s="4" t="s">
        <v>603</v>
      </c>
      <c r="B12310" s="4">
        <v>167</v>
      </c>
      <c r="C12310" s="4">
        <v>167</v>
      </c>
      <c r="D12310" s="4">
        <v>755</v>
      </c>
      <c r="E12310" s="4" t="s">
        <v>861</v>
      </c>
      <c r="F12310" s="4" t="s">
        <v>1587</v>
      </c>
      <c r="G12310" s="4" t="s">
        <v>853</v>
      </c>
      <c r="H12310" s="91">
        <v>0.12928877237467704</v>
      </c>
      <c r="I12310" s="47">
        <v>4.6151543177005309E-2</v>
      </c>
      <c r="J12310" s="4" t="s">
        <v>1316</v>
      </c>
      <c r="K12310" s="4" t="s">
        <v>881</v>
      </c>
      <c r="L12310" s="4">
        <v>10</v>
      </c>
      <c r="M12310" s="4" t="s">
        <v>1090</v>
      </c>
      <c r="N12310" s="4"/>
    </row>
    <row r="12311" spans="1:14" hidden="1" x14ac:dyDescent="0.3">
      <c r="A12311" s="4" t="s">
        <v>603</v>
      </c>
      <c r="B12311" s="4">
        <v>167</v>
      </c>
      <c r="C12311" s="4">
        <v>167</v>
      </c>
      <c r="D12311" s="4">
        <v>755</v>
      </c>
      <c r="E12311" s="4" t="s">
        <v>861</v>
      </c>
      <c r="F12311" s="4" t="s">
        <v>1587</v>
      </c>
      <c r="G12311" s="4" t="s">
        <v>1557</v>
      </c>
      <c r="H12311" s="91">
        <v>2.5996403921081521</v>
      </c>
      <c r="I12311" s="47">
        <v>0.90428256218338865</v>
      </c>
      <c r="J12311" s="4" t="s">
        <v>1316</v>
      </c>
      <c r="K12311" s="4" t="s">
        <v>881</v>
      </c>
      <c r="L12311" s="4">
        <v>10</v>
      </c>
      <c r="M12311" s="4" t="s">
        <v>1090</v>
      </c>
      <c r="N12311" s="4"/>
    </row>
    <row r="12312" spans="1:14" hidden="1" x14ac:dyDescent="0.3">
      <c r="A12312" s="4" t="s">
        <v>603</v>
      </c>
      <c r="B12312" s="4">
        <v>167</v>
      </c>
      <c r="C12312" s="4">
        <v>167</v>
      </c>
      <c r="D12312" s="4">
        <v>755</v>
      </c>
      <c r="E12312" s="4" t="s">
        <v>861</v>
      </c>
      <c r="F12312" s="4" t="s">
        <v>1587</v>
      </c>
      <c r="G12312" s="4" t="s">
        <v>1131</v>
      </c>
      <c r="H12312" s="73">
        <v>2.7289291644828291</v>
      </c>
      <c r="I12312" s="4">
        <v>0.90545950611088799</v>
      </c>
      <c r="J12312" s="4" t="s">
        <v>1316</v>
      </c>
      <c r="K12312" s="4" t="s">
        <v>881</v>
      </c>
      <c r="L12312" s="4">
        <v>10</v>
      </c>
      <c r="M12312" s="4" t="s">
        <v>1789</v>
      </c>
      <c r="N12312" s="4"/>
    </row>
    <row r="12313" spans="1:14" hidden="1" x14ac:dyDescent="0.3">
      <c r="A12313" s="4" t="s">
        <v>603</v>
      </c>
      <c r="B12313" s="4">
        <v>167</v>
      </c>
      <c r="C12313" s="4">
        <v>167</v>
      </c>
      <c r="D12313" s="4">
        <v>755</v>
      </c>
      <c r="E12313" s="4" t="s">
        <v>861</v>
      </c>
      <c r="F12313" s="12" t="s">
        <v>1587</v>
      </c>
      <c r="G12313" s="4" t="s">
        <v>1759</v>
      </c>
      <c r="H12313" s="91">
        <v>3976.3698132334553</v>
      </c>
      <c r="I12313" s="47">
        <v>338.89788804165494</v>
      </c>
      <c r="J12313" s="4" t="s">
        <v>1316</v>
      </c>
      <c r="K12313" s="4" t="s">
        <v>881</v>
      </c>
      <c r="L12313" s="4">
        <v>10</v>
      </c>
      <c r="M12313" s="4" t="s">
        <v>1090</v>
      </c>
      <c r="N12313" s="4"/>
    </row>
    <row r="12314" spans="1:14" hidden="1" x14ac:dyDescent="0.3">
      <c r="A12314" s="4" t="s">
        <v>603</v>
      </c>
      <c r="B12314" s="4">
        <v>167</v>
      </c>
      <c r="C12314" s="4">
        <v>167</v>
      </c>
      <c r="D12314" s="4">
        <v>756</v>
      </c>
      <c r="E12314" s="4" t="s">
        <v>861</v>
      </c>
      <c r="F12314" s="4" t="s">
        <v>1111</v>
      </c>
      <c r="G12314" s="4" t="s">
        <v>853</v>
      </c>
      <c r="H12314" s="91">
        <v>0.17172897532964157</v>
      </c>
      <c r="I12314" s="47">
        <v>8.3493960198357142E-2</v>
      </c>
      <c r="J12314" s="4" t="s">
        <v>1316</v>
      </c>
      <c r="K12314" s="4" t="s">
        <v>881</v>
      </c>
      <c r="L12314" s="4">
        <v>10</v>
      </c>
      <c r="M12314" s="4" t="s">
        <v>1090</v>
      </c>
      <c r="N12314" s="4"/>
    </row>
    <row r="12315" spans="1:14" hidden="1" x14ac:dyDescent="0.3">
      <c r="A12315" s="4" t="s">
        <v>603</v>
      </c>
      <c r="B12315" s="4">
        <v>167</v>
      </c>
      <c r="C12315" s="4">
        <v>167</v>
      </c>
      <c r="D12315" s="4">
        <v>756</v>
      </c>
      <c r="E12315" s="4" t="s">
        <v>861</v>
      </c>
      <c r="F12315" s="4" t="s">
        <v>1111</v>
      </c>
      <c r="G12315" s="4" t="s">
        <v>1557</v>
      </c>
      <c r="H12315" s="91">
        <v>3.161720123549022</v>
      </c>
      <c r="I12315" s="47">
        <v>1.2237647663049227</v>
      </c>
      <c r="J12315" s="4" t="s">
        <v>1316</v>
      </c>
      <c r="K12315" s="4" t="s">
        <v>881</v>
      </c>
      <c r="L12315" s="4">
        <v>10</v>
      </c>
      <c r="M12315" s="4" t="s">
        <v>1090</v>
      </c>
      <c r="N12315" s="4"/>
    </row>
    <row r="12316" spans="1:14" hidden="1" x14ac:dyDescent="0.3">
      <c r="A12316" s="4" t="s">
        <v>603</v>
      </c>
      <c r="B12316" s="4">
        <v>167</v>
      </c>
      <c r="C12316" s="4">
        <v>167</v>
      </c>
      <c r="D12316" s="4">
        <v>756</v>
      </c>
      <c r="E12316" s="4" t="s">
        <v>861</v>
      </c>
      <c r="F12316" s="4" t="s">
        <v>1111</v>
      </c>
      <c r="G12316" s="4" t="s">
        <v>1131</v>
      </c>
      <c r="H12316" s="73">
        <v>3.3334490988786634</v>
      </c>
      <c r="I12316" s="4">
        <v>1.2266097360770241</v>
      </c>
      <c r="J12316" s="4" t="s">
        <v>1316</v>
      </c>
      <c r="K12316" s="4" t="s">
        <v>881</v>
      </c>
      <c r="L12316" s="4">
        <v>10</v>
      </c>
      <c r="M12316" s="4" t="s">
        <v>1789</v>
      </c>
      <c r="N12316" s="4"/>
    </row>
    <row r="12317" spans="1:14" hidden="1" x14ac:dyDescent="0.3">
      <c r="A12317" s="4" t="s">
        <v>603</v>
      </c>
      <c r="B12317" s="4">
        <v>167</v>
      </c>
      <c r="C12317" s="4">
        <v>167</v>
      </c>
      <c r="D12317" s="4">
        <v>756</v>
      </c>
      <c r="E12317" s="4" t="s">
        <v>861</v>
      </c>
      <c r="F12317" s="12" t="s">
        <v>1111</v>
      </c>
      <c r="G12317" s="4" t="s">
        <v>1759</v>
      </c>
      <c r="H12317" s="91">
        <v>3773.6421025774298</v>
      </c>
      <c r="I12317" s="47">
        <v>714.12954987754154</v>
      </c>
      <c r="J12317" s="4" t="s">
        <v>1316</v>
      </c>
      <c r="K12317" s="4" t="s">
        <v>881</v>
      </c>
      <c r="L12317" s="4">
        <v>10</v>
      </c>
      <c r="M12317" s="4" t="s">
        <v>1090</v>
      </c>
      <c r="N12317" s="4"/>
    </row>
    <row r="12318" spans="1:14" hidden="1" x14ac:dyDescent="0.3">
      <c r="A12318" s="4" t="s">
        <v>603</v>
      </c>
      <c r="B12318" s="4">
        <v>167</v>
      </c>
      <c r="C12318" s="4">
        <v>167</v>
      </c>
      <c r="D12318" s="4">
        <v>756</v>
      </c>
      <c r="E12318" s="4" t="s">
        <v>861</v>
      </c>
      <c r="F12318" s="4" t="s">
        <v>1587</v>
      </c>
      <c r="G12318" s="4" t="s">
        <v>853</v>
      </c>
      <c r="H12318" s="91">
        <v>0.12669469681679277</v>
      </c>
      <c r="I12318" s="47">
        <v>7.344851847293328E-2</v>
      </c>
      <c r="J12318" s="4" t="s">
        <v>1316</v>
      </c>
      <c r="K12318" s="4" t="s">
        <v>881</v>
      </c>
      <c r="L12318" s="4">
        <v>10</v>
      </c>
      <c r="M12318" s="4" t="s">
        <v>1090</v>
      </c>
      <c r="N12318" s="4"/>
    </row>
    <row r="12319" spans="1:14" hidden="1" x14ac:dyDescent="0.3">
      <c r="A12319" s="4" t="s">
        <v>603</v>
      </c>
      <c r="B12319" s="4">
        <v>167</v>
      </c>
      <c r="C12319" s="4">
        <v>167</v>
      </c>
      <c r="D12319" s="4">
        <v>756</v>
      </c>
      <c r="E12319" s="4" t="s">
        <v>861</v>
      </c>
      <c r="F12319" s="4" t="s">
        <v>1587</v>
      </c>
      <c r="G12319" s="4" t="s">
        <v>1557</v>
      </c>
      <c r="H12319" s="91">
        <v>2.6761452261721246</v>
      </c>
      <c r="I12319" s="47">
        <v>1.537648215627631</v>
      </c>
      <c r="J12319" s="4" t="s">
        <v>1316</v>
      </c>
      <c r="K12319" s="4" t="s">
        <v>881</v>
      </c>
      <c r="L12319" s="4">
        <v>10</v>
      </c>
      <c r="M12319" s="4" t="s">
        <v>1090</v>
      </c>
      <c r="N12319" s="4"/>
    </row>
    <row r="12320" spans="1:14" hidden="1" x14ac:dyDescent="0.3">
      <c r="A12320" s="4" t="s">
        <v>603</v>
      </c>
      <c r="B12320" s="4">
        <v>167</v>
      </c>
      <c r="C12320" s="4">
        <v>167</v>
      </c>
      <c r="D12320" s="4">
        <v>756</v>
      </c>
      <c r="E12320" s="4" t="s">
        <v>861</v>
      </c>
      <c r="F12320" s="4" t="s">
        <v>1587</v>
      </c>
      <c r="G12320" s="4" t="s">
        <v>1131</v>
      </c>
      <c r="H12320" s="73">
        <v>2.8028399229889174</v>
      </c>
      <c r="I12320" s="4">
        <v>1.5394014160993572</v>
      </c>
      <c r="J12320" s="4" t="s">
        <v>1316</v>
      </c>
      <c r="K12320" s="4" t="s">
        <v>881</v>
      </c>
      <c r="L12320" s="4">
        <v>10</v>
      </c>
      <c r="M12320" s="4" t="s">
        <v>1789</v>
      </c>
      <c r="N12320" s="4"/>
    </row>
    <row r="12321" spans="1:14" hidden="1" x14ac:dyDescent="0.3">
      <c r="A12321" s="4" t="s">
        <v>603</v>
      </c>
      <c r="B12321" s="4">
        <v>167</v>
      </c>
      <c r="C12321" s="4">
        <v>167</v>
      </c>
      <c r="D12321" s="4">
        <v>756</v>
      </c>
      <c r="E12321" s="4" t="s">
        <v>861</v>
      </c>
      <c r="F12321" s="12" t="s">
        <v>1587</v>
      </c>
      <c r="G12321" s="4" t="s">
        <v>1759</v>
      </c>
      <c r="H12321" s="91">
        <v>3551.5846136641776</v>
      </c>
      <c r="I12321" s="47">
        <v>429.48853876264144</v>
      </c>
      <c r="J12321" s="4" t="s">
        <v>1316</v>
      </c>
      <c r="K12321" s="4" t="s">
        <v>881</v>
      </c>
      <c r="L12321" s="4">
        <v>10</v>
      </c>
      <c r="M12321" s="4" t="s">
        <v>1090</v>
      </c>
      <c r="N12321" s="4"/>
    </row>
    <row r="12322" spans="1:14" hidden="1" x14ac:dyDescent="0.3">
      <c r="A12322" s="4" t="s">
        <v>603</v>
      </c>
      <c r="B12322" s="4">
        <v>170</v>
      </c>
      <c r="C12322" s="4">
        <v>170</v>
      </c>
      <c r="D12322" s="4">
        <v>764</v>
      </c>
      <c r="E12322" s="4" t="s">
        <v>861</v>
      </c>
      <c r="F12322" s="4" t="s">
        <v>1377</v>
      </c>
      <c r="G12322" s="4" t="s">
        <v>1315</v>
      </c>
      <c r="H12322" s="52">
        <v>110</v>
      </c>
      <c r="I12322" s="4"/>
      <c r="J12322" s="4" t="s">
        <v>1343</v>
      </c>
      <c r="K12322" s="4"/>
      <c r="L12322" s="4">
        <v>9</v>
      </c>
      <c r="M12322" s="4" t="s">
        <v>1100</v>
      </c>
      <c r="N12322" s="4" t="s">
        <v>1700</v>
      </c>
    </row>
    <row r="12323" spans="1:14" hidden="1" x14ac:dyDescent="0.3">
      <c r="A12323" s="4" t="s">
        <v>603</v>
      </c>
      <c r="B12323" s="4">
        <v>170</v>
      </c>
      <c r="C12323" s="4">
        <v>170</v>
      </c>
      <c r="D12323" s="4">
        <v>764</v>
      </c>
      <c r="E12323" s="4" t="s">
        <v>861</v>
      </c>
      <c r="F12323" s="4" t="s">
        <v>1377</v>
      </c>
      <c r="G12323" s="4" t="s">
        <v>1759</v>
      </c>
      <c r="H12323" s="52">
        <v>48.2</v>
      </c>
      <c r="I12323" s="4"/>
      <c r="J12323" s="4" t="s">
        <v>1494</v>
      </c>
      <c r="K12323" s="4"/>
      <c r="L12323" s="4">
        <v>9</v>
      </c>
      <c r="M12323" s="4" t="s">
        <v>1100</v>
      </c>
      <c r="N12323" s="4" t="s">
        <v>1700</v>
      </c>
    </row>
    <row r="12324" spans="1:14" hidden="1" x14ac:dyDescent="0.3">
      <c r="A12324" s="4" t="s">
        <v>603</v>
      </c>
      <c r="B12324" s="4">
        <v>170</v>
      </c>
      <c r="C12324" s="4">
        <v>170</v>
      </c>
      <c r="D12324" s="4">
        <v>765</v>
      </c>
      <c r="E12324" s="4" t="s">
        <v>861</v>
      </c>
      <c r="F12324" s="4" t="s">
        <v>1377</v>
      </c>
      <c r="G12324" s="4" t="s">
        <v>1315</v>
      </c>
      <c r="H12324" s="52">
        <v>123</v>
      </c>
      <c r="I12324" s="4"/>
      <c r="J12324" s="4" t="s">
        <v>1343</v>
      </c>
      <c r="K12324" s="4"/>
      <c r="L12324" s="4">
        <v>8</v>
      </c>
      <c r="M12324" s="4" t="s">
        <v>1100</v>
      </c>
      <c r="N12324" s="4" t="s">
        <v>1700</v>
      </c>
    </row>
    <row r="12325" spans="1:14" hidden="1" x14ac:dyDescent="0.3">
      <c r="A12325" s="4" t="s">
        <v>603</v>
      </c>
      <c r="B12325" s="4">
        <v>170</v>
      </c>
      <c r="C12325" s="4">
        <v>170</v>
      </c>
      <c r="D12325" s="4">
        <v>765</v>
      </c>
      <c r="E12325" s="4" t="s">
        <v>861</v>
      </c>
      <c r="F12325" s="4" t="s">
        <v>1377</v>
      </c>
      <c r="G12325" s="4" t="s">
        <v>1759</v>
      </c>
      <c r="H12325" s="52">
        <v>42.4</v>
      </c>
      <c r="I12325" s="4"/>
      <c r="J12325" s="4" t="s">
        <v>1494</v>
      </c>
      <c r="K12325" s="4"/>
      <c r="L12325" s="4">
        <v>8</v>
      </c>
      <c r="M12325" s="4" t="s">
        <v>1100</v>
      </c>
      <c r="N12325" s="4" t="s">
        <v>1700</v>
      </c>
    </row>
    <row r="12326" spans="1:14" hidden="1" x14ac:dyDescent="0.3">
      <c r="A12326" s="4" t="s">
        <v>603</v>
      </c>
      <c r="B12326" s="4">
        <v>170</v>
      </c>
      <c r="C12326" s="4">
        <v>170</v>
      </c>
      <c r="D12326" s="4">
        <v>766</v>
      </c>
      <c r="E12326" s="4" t="s">
        <v>861</v>
      </c>
      <c r="F12326" s="4" t="s">
        <v>1377</v>
      </c>
      <c r="G12326" s="4" t="s">
        <v>1315</v>
      </c>
      <c r="H12326" s="52">
        <v>104</v>
      </c>
      <c r="I12326" s="4"/>
      <c r="J12326" s="4" t="s">
        <v>1343</v>
      </c>
      <c r="K12326" s="4"/>
      <c r="L12326" s="4">
        <v>14</v>
      </c>
      <c r="M12326" s="4" t="s">
        <v>1100</v>
      </c>
      <c r="N12326" s="4" t="s">
        <v>1700</v>
      </c>
    </row>
    <row r="12327" spans="1:14" hidden="1" x14ac:dyDescent="0.3">
      <c r="A12327" s="4" t="s">
        <v>603</v>
      </c>
      <c r="B12327" s="4">
        <v>170</v>
      </c>
      <c r="C12327" s="4">
        <v>170</v>
      </c>
      <c r="D12327" s="4">
        <v>766</v>
      </c>
      <c r="E12327" s="4" t="s">
        <v>861</v>
      </c>
      <c r="F12327" s="4" t="s">
        <v>1377</v>
      </c>
      <c r="G12327" s="4" t="s">
        <v>1759</v>
      </c>
      <c r="H12327" s="52">
        <v>47.5</v>
      </c>
      <c r="I12327" s="4"/>
      <c r="J12327" s="4" t="s">
        <v>1494</v>
      </c>
      <c r="K12327" s="4"/>
      <c r="L12327" s="4">
        <v>14</v>
      </c>
      <c r="M12327" s="4" t="s">
        <v>1100</v>
      </c>
      <c r="N12327" s="4" t="s">
        <v>1700</v>
      </c>
    </row>
    <row r="12328" spans="1:14" hidden="1" x14ac:dyDescent="0.3">
      <c r="A12328" s="4" t="s">
        <v>603</v>
      </c>
      <c r="B12328" s="4">
        <v>170</v>
      </c>
      <c r="C12328" s="4">
        <v>170</v>
      </c>
      <c r="D12328" s="4">
        <v>767</v>
      </c>
      <c r="E12328" s="4" t="s">
        <v>861</v>
      </c>
      <c r="F12328" s="4" t="s">
        <v>1377</v>
      </c>
      <c r="G12328" s="4" t="s">
        <v>1315</v>
      </c>
      <c r="H12328" s="52">
        <v>120</v>
      </c>
      <c r="I12328" s="4"/>
      <c r="J12328" s="4" t="s">
        <v>1343</v>
      </c>
      <c r="K12328" s="4"/>
      <c r="L12328" s="4">
        <v>14</v>
      </c>
      <c r="M12328" s="4" t="s">
        <v>1100</v>
      </c>
      <c r="N12328" s="4" t="s">
        <v>1700</v>
      </c>
    </row>
    <row r="12329" spans="1:14" hidden="1" x14ac:dyDescent="0.3">
      <c r="A12329" s="4" t="s">
        <v>603</v>
      </c>
      <c r="B12329" s="4">
        <v>170</v>
      </c>
      <c r="C12329" s="4">
        <v>170</v>
      </c>
      <c r="D12329" s="4">
        <v>767</v>
      </c>
      <c r="E12329" s="4" t="s">
        <v>861</v>
      </c>
      <c r="F12329" s="4" t="s">
        <v>1377</v>
      </c>
      <c r="G12329" s="4" t="s">
        <v>1759</v>
      </c>
      <c r="H12329" s="52">
        <v>41.4</v>
      </c>
      <c r="I12329" s="4"/>
      <c r="J12329" s="4" t="s">
        <v>1494</v>
      </c>
      <c r="K12329" s="4"/>
      <c r="L12329" s="4">
        <v>14</v>
      </c>
      <c r="M12329" s="4" t="s">
        <v>1100</v>
      </c>
      <c r="N12329" s="4" t="s">
        <v>1700</v>
      </c>
    </row>
    <row r="12330" spans="1:14" hidden="1" x14ac:dyDescent="0.3">
      <c r="A12330" s="4" t="s">
        <v>603</v>
      </c>
      <c r="B12330" s="4">
        <v>170</v>
      </c>
      <c r="C12330" s="4">
        <v>170</v>
      </c>
      <c r="D12330" s="4">
        <v>768</v>
      </c>
      <c r="E12330" s="4" t="s">
        <v>861</v>
      </c>
      <c r="F12330" s="4" t="s">
        <v>1377</v>
      </c>
      <c r="G12330" s="4" t="s">
        <v>1315</v>
      </c>
      <c r="H12330" s="52">
        <v>114</v>
      </c>
      <c r="I12330" s="4"/>
      <c r="J12330" s="4" t="s">
        <v>1343</v>
      </c>
      <c r="K12330" s="4"/>
      <c r="L12330" s="4">
        <v>14</v>
      </c>
      <c r="M12330" s="4" t="s">
        <v>1100</v>
      </c>
      <c r="N12330" s="4" t="s">
        <v>1700</v>
      </c>
    </row>
    <row r="12331" spans="1:14" hidden="1" x14ac:dyDescent="0.3">
      <c r="A12331" s="4" t="s">
        <v>603</v>
      </c>
      <c r="B12331" s="4">
        <v>170</v>
      </c>
      <c r="C12331" s="4">
        <v>170</v>
      </c>
      <c r="D12331" s="4">
        <v>768</v>
      </c>
      <c r="E12331" s="4" t="s">
        <v>861</v>
      </c>
      <c r="F12331" s="4" t="s">
        <v>1377</v>
      </c>
      <c r="G12331" s="4" t="s">
        <v>1759</v>
      </c>
      <c r="H12331" s="52">
        <v>49.6</v>
      </c>
      <c r="I12331" s="4"/>
      <c r="J12331" s="4" t="s">
        <v>1494</v>
      </c>
      <c r="K12331" s="4"/>
      <c r="L12331" s="4">
        <v>14</v>
      </c>
      <c r="M12331" s="4" t="s">
        <v>1100</v>
      </c>
      <c r="N12331" s="4" t="s">
        <v>1700</v>
      </c>
    </row>
    <row r="12332" spans="1:14" hidden="1" x14ac:dyDescent="0.3">
      <c r="A12332" s="4" t="s">
        <v>603</v>
      </c>
      <c r="B12332" s="4">
        <v>170</v>
      </c>
      <c r="C12332" s="4">
        <v>170</v>
      </c>
      <c r="D12332" s="4">
        <v>769</v>
      </c>
      <c r="E12332" s="4" t="s">
        <v>861</v>
      </c>
      <c r="F12332" s="4" t="s">
        <v>1377</v>
      </c>
      <c r="G12332" s="4" t="s">
        <v>1315</v>
      </c>
      <c r="H12332" s="52">
        <v>123</v>
      </c>
      <c r="I12332" s="4"/>
      <c r="J12332" s="4" t="s">
        <v>1343</v>
      </c>
      <c r="K12332" s="4"/>
      <c r="L12332" s="4">
        <v>14</v>
      </c>
      <c r="M12332" s="4" t="s">
        <v>1100</v>
      </c>
      <c r="N12332" s="4" t="s">
        <v>1700</v>
      </c>
    </row>
    <row r="12333" spans="1:14" hidden="1" x14ac:dyDescent="0.3">
      <c r="A12333" s="4" t="s">
        <v>603</v>
      </c>
      <c r="B12333" s="4">
        <v>170</v>
      </c>
      <c r="C12333" s="4">
        <v>170</v>
      </c>
      <c r="D12333" s="4">
        <v>769</v>
      </c>
      <c r="E12333" s="4" t="s">
        <v>861</v>
      </c>
      <c r="F12333" s="4" t="s">
        <v>1377</v>
      </c>
      <c r="G12333" s="4" t="s">
        <v>1759</v>
      </c>
      <c r="H12333" s="52">
        <v>41.1</v>
      </c>
      <c r="I12333" s="4"/>
      <c r="J12333" s="4" t="s">
        <v>1494</v>
      </c>
      <c r="K12333" s="4"/>
      <c r="L12333" s="4">
        <v>14</v>
      </c>
      <c r="M12333" s="4" t="s">
        <v>1100</v>
      </c>
      <c r="N12333" s="4" t="s">
        <v>1700</v>
      </c>
    </row>
    <row r="12334" spans="1:14" hidden="1" x14ac:dyDescent="0.3">
      <c r="A12334" s="4" t="s">
        <v>603</v>
      </c>
      <c r="B12334" s="4">
        <v>170</v>
      </c>
      <c r="C12334" s="4">
        <v>170</v>
      </c>
      <c r="D12334" s="4">
        <v>770</v>
      </c>
      <c r="E12334" s="4" t="s">
        <v>861</v>
      </c>
      <c r="F12334" s="4" t="s">
        <v>1377</v>
      </c>
      <c r="G12334" s="4" t="s">
        <v>1315</v>
      </c>
      <c r="H12334" s="52">
        <v>103</v>
      </c>
      <c r="I12334" s="4"/>
      <c r="J12334" s="4" t="s">
        <v>1343</v>
      </c>
      <c r="K12334" s="4"/>
      <c r="L12334" s="4">
        <v>14</v>
      </c>
      <c r="M12334" s="4" t="s">
        <v>1100</v>
      </c>
      <c r="N12334" s="4" t="s">
        <v>1700</v>
      </c>
    </row>
    <row r="12335" spans="1:14" hidden="1" x14ac:dyDescent="0.3">
      <c r="A12335" s="4" t="s">
        <v>603</v>
      </c>
      <c r="B12335" s="4">
        <v>170</v>
      </c>
      <c r="C12335" s="4">
        <v>170</v>
      </c>
      <c r="D12335" s="4">
        <v>770</v>
      </c>
      <c r="E12335" s="4" t="s">
        <v>861</v>
      </c>
      <c r="F12335" s="4" t="s">
        <v>1377</v>
      </c>
      <c r="G12335" s="4" t="s">
        <v>1759</v>
      </c>
      <c r="H12335" s="52">
        <v>46.1</v>
      </c>
      <c r="I12335" s="4"/>
      <c r="J12335" s="4" t="s">
        <v>1494</v>
      </c>
      <c r="K12335" s="4"/>
      <c r="L12335" s="4">
        <v>14</v>
      </c>
      <c r="M12335" s="4" t="s">
        <v>1100</v>
      </c>
      <c r="N12335" s="4" t="s">
        <v>1700</v>
      </c>
    </row>
    <row r="12336" spans="1:14" hidden="1" x14ac:dyDescent="0.3">
      <c r="A12336" s="4" t="s">
        <v>603</v>
      </c>
      <c r="B12336" s="4">
        <v>170</v>
      </c>
      <c r="C12336" s="4">
        <v>170</v>
      </c>
      <c r="D12336" s="4">
        <v>771</v>
      </c>
      <c r="E12336" s="4" t="s">
        <v>861</v>
      </c>
      <c r="F12336" s="4" t="s">
        <v>1377</v>
      </c>
      <c r="G12336" s="4" t="s">
        <v>1315</v>
      </c>
      <c r="H12336" s="52">
        <v>120</v>
      </c>
      <c r="I12336" s="4"/>
      <c r="J12336" s="4" t="s">
        <v>1343</v>
      </c>
      <c r="K12336" s="4"/>
      <c r="L12336" s="4">
        <v>14</v>
      </c>
      <c r="M12336" s="4" t="s">
        <v>1100</v>
      </c>
      <c r="N12336" s="4" t="s">
        <v>1700</v>
      </c>
    </row>
    <row r="12337" spans="1:14" hidden="1" x14ac:dyDescent="0.3">
      <c r="A12337" s="4" t="s">
        <v>603</v>
      </c>
      <c r="B12337" s="4">
        <v>170</v>
      </c>
      <c r="C12337" s="4">
        <v>170</v>
      </c>
      <c r="D12337" s="4">
        <v>771</v>
      </c>
      <c r="E12337" s="4" t="s">
        <v>861</v>
      </c>
      <c r="F12337" s="4" t="s">
        <v>1377</v>
      </c>
      <c r="G12337" s="4" t="s">
        <v>1759</v>
      </c>
      <c r="H12337" s="52">
        <v>43</v>
      </c>
      <c r="I12337" s="4"/>
      <c r="J12337" s="4" t="s">
        <v>1494</v>
      </c>
      <c r="K12337" s="4"/>
      <c r="L12337" s="4">
        <v>14</v>
      </c>
      <c r="M12337" s="4" t="s">
        <v>1100</v>
      </c>
      <c r="N12337" s="4" t="s">
        <v>1700</v>
      </c>
    </row>
    <row r="12338" spans="1:14" hidden="1" x14ac:dyDescent="0.3">
      <c r="A12338" s="4" t="s">
        <v>603</v>
      </c>
      <c r="B12338" s="4">
        <v>170</v>
      </c>
      <c r="C12338" s="4">
        <v>170</v>
      </c>
      <c r="D12338" s="4">
        <v>772</v>
      </c>
      <c r="E12338" s="4" t="s">
        <v>861</v>
      </c>
      <c r="F12338" s="4" t="s">
        <v>1377</v>
      </c>
      <c r="G12338" s="4" t="s">
        <v>1315</v>
      </c>
      <c r="H12338" s="52">
        <v>104</v>
      </c>
      <c r="I12338" s="4"/>
      <c r="J12338" s="4" t="s">
        <v>1343</v>
      </c>
      <c r="K12338" s="4"/>
      <c r="L12338" s="4">
        <v>14</v>
      </c>
      <c r="M12338" s="4" t="s">
        <v>1100</v>
      </c>
      <c r="N12338" s="4" t="s">
        <v>1700</v>
      </c>
    </row>
    <row r="12339" spans="1:14" hidden="1" x14ac:dyDescent="0.3">
      <c r="A12339" s="4" t="s">
        <v>603</v>
      </c>
      <c r="B12339" s="4">
        <v>170</v>
      </c>
      <c r="C12339" s="4">
        <v>170</v>
      </c>
      <c r="D12339" s="4">
        <v>772</v>
      </c>
      <c r="E12339" s="4" t="s">
        <v>861</v>
      </c>
      <c r="F12339" s="4" t="s">
        <v>1377</v>
      </c>
      <c r="G12339" s="4" t="s">
        <v>1759</v>
      </c>
      <c r="H12339" s="52">
        <v>44.3</v>
      </c>
      <c r="I12339" s="4"/>
      <c r="J12339" s="4" t="s">
        <v>1494</v>
      </c>
      <c r="K12339" s="4"/>
      <c r="L12339" s="4">
        <v>14</v>
      </c>
      <c r="M12339" s="4" t="s">
        <v>1100</v>
      </c>
      <c r="N12339" s="4" t="s">
        <v>1700</v>
      </c>
    </row>
    <row r="12340" spans="1:14" hidden="1" x14ac:dyDescent="0.3">
      <c r="A12340" s="4" t="s">
        <v>603</v>
      </c>
      <c r="B12340" s="4">
        <v>170</v>
      </c>
      <c r="C12340" s="4">
        <v>170</v>
      </c>
      <c r="D12340" s="4">
        <v>773</v>
      </c>
      <c r="E12340" s="4" t="s">
        <v>861</v>
      </c>
      <c r="F12340" s="4" t="s">
        <v>1377</v>
      </c>
      <c r="G12340" s="4" t="s">
        <v>1315</v>
      </c>
      <c r="H12340" s="52">
        <v>119</v>
      </c>
      <c r="I12340" s="4"/>
      <c r="J12340" s="4" t="s">
        <v>1343</v>
      </c>
      <c r="K12340" s="4"/>
      <c r="L12340" s="4">
        <v>14</v>
      </c>
      <c r="M12340" s="4" t="s">
        <v>1100</v>
      </c>
      <c r="N12340" s="4" t="s">
        <v>1700</v>
      </c>
    </row>
    <row r="12341" spans="1:14" hidden="1" x14ac:dyDescent="0.3">
      <c r="A12341" s="4" t="s">
        <v>603</v>
      </c>
      <c r="B12341" s="4">
        <v>170</v>
      </c>
      <c r="C12341" s="4">
        <v>170</v>
      </c>
      <c r="D12341" s="4">
        <v>773</v>
      </c>
      <c r="E12341" s="4" t="s">
        <v>861</v>
      </c>
      <c r="F12341" s="4" t="s">
        <v>1377</v>
      </c>
      <c r="G12341" s="4" t="s">
        <v>1759</v>
      </c>
      <c r="H12341" s="52">
        <v>38.799999999999997</v>
      </c>
      <c r="I12341" s="4"/>
      <c r="J12341" s="4" t="s">
        <v>1494</v>
      </c>
      <c r="K12341" s="4"/>
      <c r="L12341" s="4">
        <v>14</v>
      </c>
      <c r="M12341" s="4" t="s">
        <v>1100</v>
      </c>
      <c r="N12341" s="4" t="s">
        <v>1700</v>
      </c>
    </row>
    <row r="12342" spans="1:14" hidden="1" x14ac:dyDescent="0.3">
      <c r="A12342" s="4" t="s">
        <v>603</v>
      </c>
      <c r="B12342" s="4">
        <v>170</v>
      </c>
      <c r="C12342" s="4">
        <v>170</v>
      </c>
      <c r="D12342" s="4">
        <v>774</v>
      </c>
      <c r="E12342" s="4" t="s">
        <v>861</v>
      </c>
      <c r="F12342" s="4" t="s">
        <v>1377</v>
      </c>
      <c r="G12342" s="4" t="s">
        <v>1315</v>
      </c>
      <c r="H12342" s="52">
        <v>106</v>
      </c>
      <c r="I12342" s="4"/>
      <c r="J12342" s="4" t="s">
        <v>1343</v>
      </c>
      <c r="K12342" s="4"/>
      <c r="L12342" s="4">
        <v>14</v>
      </c>
      <c r="M12342" s="4" t="s">
        <v>1100</v>
      </c>
      <c r="N12342" s="4" t="s">
        <v>1700</v>
      </c>
    </row>
    <row r="12343" spans="1:14" hidden="1" x14ac:dyDescent="0.3">
      <c r="A12343" s="4" t="s">
        <v>603</v>
      </c>
      <c r="B12343" s="4">
        <v>170</v>
      </c>
      <c r="C12343" s="4">
        <v>170</v>
      </c>
      <c r="D12343" s="4">
        <v>774</v>
      </c>
      <c r="E12343" s="4" t="s">
        <v>861</v>
      </c>
      <c r="F12343" s="4" t="s">
        <v>1377</v>
      </c>
      <c r="G12343" s="4" t="s">
        <v>1759</v>
      </c>
      <c r="H12343" s="52">
        <v>49.2</v>
      </c>
      <c r="I12343" s="4"/>
      <c r="J12343" s="4" t="s">
        <v>1494</v>
      </c>
      <c r="K12343" s="4"/>
      <c r="L12343" s="4">
        <v>14</v>
      </c>
      <c r="M12343" s="4" t="s">
        <v>1100</v>
      </c>
      <c r="N12343" s="4" t="s">
        <v>1700</v>
      </c>
    </row>
    <row r="12344" spans="1:14" hidden="1" x14ac:dyDescent="0.3">
      <c r="A12344" s="4" t="s">
        <v>603</v>
      </c>
      <c r="B12344" s="4">
        <v>170</v>
      </c>
      <c r="C12344" s="4">
        <v>170</v>
      </c>
      <c r="D12344" s="4">
        <v>775</v>
      </c>
      <c r="E12344" s="4" t="s">
        <v>861</v>
      </c>
      <c r="F12344" s="4" t="s">
        <v>1377</v>
      </c>
      <c r="G12344" s="4" t="s">
        <v>1315</v>
      </c>
      <c r="H12344" s="52">
        <v>120</v>
      </c>
      <c r="I12344" s="4"/>
      <c r="J12344" s="4" t="s">
        <v>1343</v>
      </c>
      <c r="K12344" s="4"/>
      <c r="L12344" s="4">
        <v>14</v>
      </c>
      <c r="M12344" s="4" t="s">
        <v>1100</v>
      </c>
      <c r="N12344" s="4" t="s">
        <v>1700</v>
      </c>
    </row>
    <row r="12345" spans="1:14" hidden="1" x14ac:dyDescent="0.3">
      <c r="A12345" s="4" t="s">
        <v>603</v>
      </c>
      <c r="B12345" s="4">
        <v>170</v>
      </c>
      <c r="C12345" s="4">
        <v>170</v>
      </c>
      <c r="D12345" s="4">
        <v>775</v>
      </c>
      <c r="E12345" s="4" t="s">
        <v>861</v>
      </c>
      <c r="F12345" s="4" t="s">
        <v>1377</v>
      </c>
      <c r="G12345" s="4" t="s">
        <v>1759</v>
      </c>
      <c r="H12345" s="52">
        <v>44.7</v>
      </c>
      <c r="I12345" s="4"/>
      <c r="J12345" s="4" t="s">
        <v>1494</v>
      </c>
      <c r="K12345" s="4"/>
      <c r="L12345" s="4">
        <v>14</v>
      </c>
      <c r="M12345" s="4" t="s">
        <v>1100</v>
      </c>
      <c r="N12345" s="4" t="s">
        <v>1700</v>
      </c>
    </row>
    <row r="12346" spans="1:14" hidden="1" x14ac:dyDescent="0.3">
      <c r="A12346" s="4" t="s">
        <v>603</v>
      </c>
      <c r="B12346" s="4">
        <v>170</v>
      </c>
      <c r="C12346" s="4">
        <v>170</v>
      </c>
      <c r="D12346" s="4">
        <v>776</v>
      </c>
      <c r="E12346" s="4" t="s">
        <v>861</v>
      </c>
      <c r="F12346" s="4" t="s">
        <v>1377</v>
      </c>
      <c r="G12346" s="4" t="s">
        <v>1315</v>
      </c>
      <c r="H12346" s="52">
        <v>103</v>
      </c>
      <c r="I12346" s="4"/>
      <c r="J12346" s="4" t="s">
        <v>1343</v>
      </c>
      <c r="K12346" s="4"/>
      <c r="L12346" s="4">
        <v>14</v>
      </c>
      <c r="M12346" s="4" t="s">
        <v>1100</v>
      </c>
      <c r="N12346" s="4" t="s">
        <v>1700</v>
      </c>
    </row>
    <row r="12347" spans="1:14" hidden="1" x14ac:dyDescent="0.3">
      <c r="A12347" s="4" t="s">
        <v>603</v>
      </c>
      <c r="B12347" s="4">
        <v>170</v>
      </c>
      <c r="C12347" s="4">
        <v>170</v>
      </c>
      <c r="D12347" s="4">
        <v>776</v>
      </c>
      <c r="E12347" s="4" t="s">
        <v>861</v>
      </c>
      <c r="F12347" s="4" t="s">
        <v>1377</v>
      </c>
      <c r="G12347" s="4" t="s">
        <v>1759</v>
      </c>
      <c r="H12347" s="52">
        <v>49.6</v>
      </c>
      <c r="I12347" s="4"/>
      <c r="J12347" s="4" t="s">
        <v>1494</v>
      </c>
      <c r="K12347" s="4"/>
      <c r="L12347" s="4">
        <v>14</v>
      </c>
      <c r="M12347" s="4" t="s">
        <v>1100</v>
      </c>
      <c r="N12347" s="4" t="s">
        <v>1700</v>
      </c>
    </row>
    <row r="12348" spans="1:14" hidden="1" x14ac:dyDescent="0.3">
      <c r="A12348" s="4" t="s">
        <v>603</v>
      </c>
      <c r="B12348" s="4">
        <v>170</v>
      </c>
      <c r="C12348" s="4">
        <v>170</v>
      </c>
      <c r="D12348" s="4">
        <v>777</v>
      </c>
      <c r="E12348" s="4" t="s">
        <v>861</v>
      </c>
      <c r="F12348" s="4" t="s">
        <v>1377</v>
      </c>
      <c r="G12348" s="4" t="s">
        <v>1315</v>
      </c>
      <c r="H12348" s="52">
        <v>121</v>
      </c>
      <c r="I12348" s="4"/>
      <c r="J12348" s="4" t="s">
        <v>1343</v>
      </c>
      <c r="K12348" s="4"/>
      <c r="L12348" s="4">
        <v>14</v>
      </c>
      <c r="M12348" s="4" t="s">
        <v>1100</v>
      </c>
      <c r="N12348" s="4" t="s">
        <v>1700</v>
      </c>
    </row>
    <row r="12349" spans="1:14" hidden="1" x14ac:dyDescent="0.3">
      <c r="A12349" s="4" t="s">
        <v>603</v>
      </c>
      <c r="B12349" s="4">
        <v>170</v>
      </c>
      <c r="C12349" s="4">
        <v>170</v>
      </c>
      <c r="D12349" s="4">
        <v>777</v>
      </c>
      <c r="E12349" s="4" t="s">
        <v>861</v>
      </c>
      <c r="F12349" s="4" t="s">
        <v>1377</v>
      </c>
      <c r="G12349" s="4" t="s">
        <v>1759</v>
      </c>
      <c r="H12349" s="52">
        <v>46.1</v>
      </c>
      <c r="I12349" s="4"/>
      <c r="J12349" s="4" t="s">
        <v>1494</v>
      </c>
      <c r="K12349" s="4"/>
      <c r="L12349" s="4">
        <v>14</v>
      </c>
      <c r="M12349" s="4" t="s">
        <v>1100</v>
      </c>
      <c r="N12349" s="4" t="s">
        <v>1700</v>
      </c>
    </row>
    <row r="12350" spans="1:14" hidden="1" x14ac:dyDescent="0.3">
      <c r="A12350" s="4" t="s">
        <v>604</v>
      </c>
      <c r="B12350" s="4">
        <v>171</v>
      </c>
      <c r="C12350" s="4">
        <v>171</v>
      </c>
      <c r="D12350" s="4">
        <v>778</v>
      </c>
      <c r="E12350" s="4" t="s">
        <v>1523</v>
      </c>
      <c r="F12350" s="4" t="s">
        <v>1377</v>
      </c>
      <c r="G12350" s="4" t="s">
        <v>1315</v>
      </c>
      <c r="H12350" s="52">
        <v>110</v>
      </c>
      <c r="I12350" s="4"/>
      <c r="J12350" s="4" t="s">
        <v>1343</v>
      </c>
      <c r="K12350" s="4"/>
      <c r="L12350" s="4">
        <v>1</v>
      </c>
      <c r="M12350" s="4" t="s">
        <v>1716</v>
      </c>
      <c r="N12350" s="4" t="s">
        <v>1717</v>
      </c>
    </row>
    <row r="12351" spans="1:14" hidden="1" x14ac:dyDescent="0.3">
      <c r="A12351" s="4" t="s">
        <v>604</v>
      </c>
      <c r="B12351" s="4">
        <v>171</v>
      </c>
      <c r="C12351" s="4">
        <v>171</v>
      </c>
      <c r="D12351" s="4">
        <v>778</v>
      </c>
      <c r="E12351" s="4" t="s">
        <v>1523</v>
      </c>
      <c r="F12351" s="4" t="s">
        <v>1377</v>
      </c>
      <c r="G12351" s="4" t="s">
        <v>1759</v>
      </c>
      <c r="H12351" s="30">
        <v>4.82</v>
      </c>
      <c r="I12351" s="4"/>
      <c r="J12351" s="4" t="s">
        <v>856</v>
      </c>
      <c r="K12351" s="4"/>
      <c r="L12351" s="4"/>
      <c r="M12351" s="4" t="s">
        <v>1716</v>
      </c>
      <c r="N12351" s="4" t="s">
        <v>1717</v>
      </c>
    </row>
    <row r="12352" spans="1:14" hidden="1" x14ac:dyDescent="0.3">
      <c r="A12352" s="4" t="s">
        <v>604</v>
      </c>
      <c r="B12352" s="4">
        <v>171</v>
      </c>
      <c r="C12352" s="4">
        <v>171</v>
      </c>
      <c r="D12352" s="4">
        <v>779</v>
      </c>
      <c r="E12352" s="4" t="s">
        <v>1523</v>
      </c>
      <c r="F12352" s="4" t="s">
        <v>1377</v>
      </c>
      <c r="G12352" s="4" t="s">
        <v>1315</v>
      </c>
      <c r="H12352" s="52">
        <v>104</v>
      </c>
      <c r="I12352" s="4"/>
      <c r="J12352" s="4" t="s">
        <v>1343</v>
      </c>
      <c r="K12352" s="4"/>
      <c r="L12352" s="4"/>
      <c r="M12352" s="4" t="s">
        <v>1716</v>
      </c>
      <c r="N12352" s="4" t="s">
        <v>1717</v>
      </c>
    </row>
    <row r="12353" spans="1:14" hidden="1" x14ac:dyDescent="0.3">
      <c r="A12353" s="4" t="s">
        <v>604</v>
      </c>
      <c r="B12353" s="4">
        <v>171</v>
      </c>
      <c r="C12353" s="4">
        <v>171</v>
      </c>
      <c r="D12353" s="4">
        <v>779</v>
      </c>
      <c r="E12353" s="4" t="s">
        <v>1523</v>
      </c>
      <c r="F12353" s="4" t="s">
        <v>1377</v>
      </c>
      <c r="G12353" s="4" t="s">
        <v>1759</v>
      </c>
      <c r="H12353" s="30">
        <v>4.75</v>
      </c>
      <c r="I12353" s="4"/>
      <c r="J12353" s="4" t="s">
        <v>856</v>
      </c>
      <c r="K12353" s="4"/>
      <c r="L12353" s="4"/>
      <c r="M12353" s="4" t="s">
        <v>1716</v>
      </c>
      <c r="N12353" s="4" t="s">
        <v>1717</v>
      </c>
    </row>
    <row r="12354" spans="1:14" hidden="1" x14ac:dyDescent="0.3">
      <c r="A12354" s="4" t="s">
        <v>604</v>
      </c>
      <c r="B12354" s="4">
        <v>171</v>
      </c>
      <c r="C12354" s="4">
        <v>171</v>
      </c>
      <c r="D12354" s="4">
        <v>780</v>
      </c>
      <c r="E12354" s="4" t="s">
        <v>1523</v>
      </c>
      <c r="F12354" s="4" t="s">
        <v>1377</v>
      </c>
      <c r="G12354" s="4" t="s">
        <v>1315</v>
      </c>
      <c r="H12354" s="52">
        <v>114</v>
      </c>
      <c r="I12354" s="4"/>
      <c r="J12354" s="4" t="s">
        <v>1343</v>
      </c>
      <c r="K12354" s="4"/>
      <c r="L12354" s="4"/>
      <c r="M12354" s="4" t="s">
        <v>1716</v>
      </c>
      <c r="N12354" s="4" t="s">
        <v>1717</v>
      </c>
    </row>
    <row r="12355" spans="1:14" hidden="1" x14ac:dyDescent="0.3">
      <c r="A12355" s="4" t="s">
        <v>604</v>
      </c>
      <c r="B12355" s="4">
        <v>171</v>
      </c>
      <c r="C12355" s="4">
        <v>171</v>
      </c>
      <c r="D12355" s="4">
        <v>780</v>
      </c>
      <c r="E12355" s="4" t="s">
        <v>1523</v>
      </c>
      <c r="F12355" s="4" t="s">
        <v>1377</v>
      </c>
      <c r="G12355" s="4" t="s">
        <v>1759</v>
      </c>
      <c r="H12355" s="30">
        <v>4.96</v>
      </c>
      <c r="I12355" s="4"/>
      <c r="J12355" s="4" t="s">
        <v>856</v>
      </c>
      <c r="K12355" s="4"/>
      <c r="L12355" s="4"/>
      <c r="M12355" s="4" t="s">
        <v>1716</v>
      </c>
      <c r="N12355" s="4" t="s">
        <v>1717</v>
      </c>
    </row>
    <row r="12356" spans="1:14" hidden="1" x14ac:dyDescent="0.3">
      <c r="A12356" s="4" t="s">
        <v>604</v>
      </c>
      <c r="B12356" s="4">
        <v>171</v>
      </c>
      <c r="C12356" s="4">
        <v>171</v>
      </c>
      <c r="D12356" s="4">
        <v>781</v>
      </c>
      <c r="E12356" s="4" t="s">
        <v>1523</v>
      </c>
      <c r="F12356" s="4" t="s">
        <v>1377</v>
      </c>
      <c r="G12356" s="4" t="s">
        <v>1315</v>
      </c>
      <c r="H12356" s="52">
        <v>103</v>
      </c>
      <c r="I12356" s="4"/>
      <c r="J12356" s="4" t="s">
        <v>1343</v>
      </c>
      <c r="K12356" s="4"/>
      <c r="L12356" s="4"/>
      <c r="M12356" s="4" t="s">
        <v>1716</v>
      </c>
      <c r="N12356" s="4" t="s">
        <v>1717</v>
      </c>
    </row>
    <row r="12357" spans="1:14" hidden="1" x14ac:dyDescent="0.3">
      <c r="A12357" s="4" t="s">
        <v>604</v>
      </c>
      <c r="B12357" s="4">
        <v>171</v>
      </c>
      <c r="C12357" s="4">
        <v>171</v>
      </c>
      <c r="D12357" s="4">
        <v>781</v>
      </c>
      <c r="E12357" s="4" t="s">
        <v>1523</v>
      </c>
      <c r="F12357" s="4" t="s">
        <v>1377</v>
      </c>
      <c r="G12357" s="4" t="s">
        <v>1759</v>
      </c>
      <c r="H12357" s="30">
        <v>4.6100000000000003</v>
      </c>
      <c r="I12357" s="4"/>
      <c r="J12357" s="4" t="s">
        <v>856</v>
      </c>
      <c r="K12357" s="4"/>
      <c r="L12357" s="4"/>
      <c r="M12357" s="4" t="s">
        <v>1716</v>
      </c>
      <c r="N12357" s="4" t="s">
        <v>1717</v>
      </c>
    </row>
    <row r="12358" spans="1:14" hidden="1" x14ac:dyDescent="0.3">
      <c r="A12358" s="4" t="s">
        <v>604</v>
      </c>
      <c r="B12358" s="4">
        <v>171</v>
      </c>
      <c r="C12358" s="4">
        <v>171</v>
      </c>
      <c r="D12358" s="4">
        <v>782</v>
      </c>
      <c r="E12358" s="4" t="s">
        <v>1523</v>
      </c>
      <c r="F12358" s="4" t="s">
        <v>1377</v>
      </c>
      <c r="G12358" s="4" t="s">
        <v>1315</v>
      </c>
      <c r="H12358" s="52">
        <v>104</v>
      </c>
      <c r="I12358" s="4"/>
      <c r="J12358" s="4" t="s">
        <v>1343</v>
      </c>
      <c r="K12358" s="4"/>
      <c r="L12358" s="4"/>
      <c r="M12358" s="4" t="s">
        <v>1716</v>
      </c>
      <c r="N12358" s="4" t="s">
        <v>1717</v>
      </c>
    </row>
    <row r="12359" spans="1:14" hidden="1" x14ac:dyDescent="0.3">
      <c r="A12359" s="4" t="s">
        <v>604</v>
      </c>
      <c r="B12359" s="4">
        <v>171</v>
      </c>
      <c r="C12359" s="4">
        <v>171</v>
      </c>
      <c r="D12359" s="4">
        <v>782</v>
      </c>
      <c r="E12359" s="4" t="s">
        <v>1523</v>
      </c>
      <c r="F12359" s="4" t="s">
        <v>1377</v>
      </c>
      <c r="G12359" s="4" t="s">
        <v>1759</v>
      </c>
      <c r="H12359" s="30">
        <v>4.43</v>
      </c>
      <c r="I12359" s="4"/>
      <c r="J12359" s="4" t="s">
        <v>856</v>
      </c>
      <c r="K12359" s="4"/>
      <c r="L12359" s="4"/>
      <c r="M12359" s="4" t="s">
        <v>1716</v>
      </c>
      <c r="N12359" s="4" t="s">
        <v>1717</v>
      </c>
    </row>
    <row r="12360" spans="1:14" hidden="1" x14ac:dyDescent="0.3">
      <c r="A12360" s="4" t="s">
        <v>604</v>
      </c>
      <c r="B12360" s="4">
        <v>171</v>
      </c>
      <c r="C12360" s="4">
        <v>171</v>
      </c>
      <c r="D12360" s="4">
        <v>783</v>
      </c>
      <c r="E12360" s="4" t="s">
        <v>1523</v>
      </c>
      <c r="F12360" s="4" t="s">
        <v>1377</v>
      </c>
      <c r="G12360" s="4" t="s">
        <v>1315</v>
      </c>
      <c r="H12360" s="52">
        <v>106</v>
      </c>
      <c r="I12360" s="4"/>
      <c r="J12360" s="4" t="s">
        <v>1343</v>
      </c>
      <c r="K12360" s="4"/>
      <c r="L12360" s="4"/>
      <c r="M12360" s="4" t="s">
        <v>1716</v>
      </c>
      <c r="N12360" s="4" t="s">
        <v>1717</v>
      </c>
    </row>
    <row r="12361" spans="1:14" hidden="1" x14ac:dyDescent="0.3">
      <c r="A12361" s="4" t="s">
        <v>604</v>
      </c>
      <c r="B12361" s="4">
        <v>171</v>
      </c>
      <c r="C12361" s="4">
        <v>171</v>
      </c>
      <c r="D12361" s="4">
        <v>783</v>
      </c>
      <c r="E12361" s="4" t="s">
        <v>1523</v>
      </c>
      <c r="F12361" s="4" t="s">
        <v>1377</v>
      </c>
      <c r="G12361" s="4" t="s">
        <v>1759</v>
      </c>
      <c r="H12361" s="30">
        <v>4.92</v>
      </c>
      <c r="I12361" s="4"/>
      <c r="J12361" s="4" t="s">
        <v>856</v>
      </c>
      <c r="K12361" s="4"/>
      <c r="L12361" s="4"/>
      <c r="M12361" s="4" t="s">
        <v>1716</v>
      </c>
      <c r="N12361" s="4" t="s">
        <v>1717</v>
      </c>
    </row>
    <row r="12362" spans="1:14" hidden="1" x14ac:dyDescent="0.3">
      <c r="A12362" s="4" t="s">
        <v>604</v>
      </c>
      <c r="B12362" s="4">
        <v>171</v>
      </c>
      <c r="C12362" s="4">
        <v>171</v>
      </c>
      <c r="D12362" s="4">
        <v>784</v>
      </c>
      <c r="E12362" s="4" t="s">
        <v>1523</v>
      </c>
      <c r="F12362" s="4" t="s">
        <v>1377</v>
      </c>
      <c r="G12362" s="4" t="s">
        <v>1315</v>
      </c>
      <c r="H12362" s="52">
        <v>103</v>
      </c>
      <c r="I12362" s="4"/>
      <c r="J12362" s="4" t="s">
        <v>1343</v>
      </c>
      <c r="K12362" s="4"/>
      <c r="L12362" s="4"/>
      <c r="M12362" s="4" t="s">
        <v>1716</v>
      </c>
      <c r="N12362" s="4" t="s">
        <v>1717</v>
      </c>
    </row>
    <row r="12363" spans="1:14" hidden="1" x14ac:dyDescent="0.3">
      <c r="A12363" s="4" t="s">
        <v>604</v>
      </c>
      <c r="B12363" s="4">
        <v>171</v>
      </c>
      <c r="C12363" s="4">
        <v>171</v>
      </c>
      <c r="D12363" s="4">
        <v>784</v>
      </c>
      <c r="E12363" s="4" t="s">
        <v>1523</v>
      </c>
      <c r="F12363" s="4" t="s">
        <v>1377</v>
      </c>
      <c r="G12363" s="4" t="s">
        <v>1759</v>
      </c>
      <c r="H12363" s="30">
        <v>4.96</v>
      </c>
      <c r="I12363" s="4"/>
      <c r="J12363" s="4" t="s">
        <v>856</v>
      </c>
      <c r="K12363" s="4"/>
      <c r="L12363" s="4"/>
      <c r="M12363" s="4" t="s">
        <v>1716</v>
      </c>
      <c r="N12363" s="4" t="s">
        <v>1717</v>
      </c>
    </row>
    <row r="12364" spans="1:14" hidden="1" x14ac:dyDescent="0.3">
      <c r="A12364" s="4" t="s">
        <v>604</v>
      </c>
      <c r="B12364" s="4">
        <v>171</v>
      </c>
      <c r="C12364" s="4">
        <v>171</v>
      </c>
      <c r="D12364" s="4">
        <v>785</v>
      </c>
      <c r="E12364" s="4" t="s">
        <v>1523</v>
      </c>
      <c r="F12364" s="4" t="s">
        <v>1377</v>
      </c>
      <c r="G12364" s="4" t="s">
        <v>1315</v>
      </c>
      <c r="H12364" s="52">
        <v>123</v>
      </c>
      <c r="I12364" s="4"/>
      <c r="J12364" s="4" t="s">
        <v>1343</v>
      </c>
      <c r="K12364" s="4"/>
      <c r="L12364" s="4"/>
      <c r="M12364" s="4" t="s">
        <v>1716</v>
      </c>
      <c r="N12364" s="4" t="s">
        <v>1717</v>
      </c>
    </row>
    <row r="12365" spans="1:14" hidden="1" x14ac:dyDescent="0.3">
      <c r="A12365" s="4" t="s">
        <v>604</v>
      </c>
      <c r="B12365" s="4">
        <v>171</v>
      </c>
      <c r="C12365" s="4">
        <v>171</v>
      </c>
      <c r="D12365" s="4">
        <v>785</v>
      </c>
      <c r="E12365" s="4" t="s">
        <v>1523</v>
      </c>
      <c r="F12365" s="4" t="s">
        <v>1377</v>
      </c>
      <c r="G12365" s="4" t="s">
        <v>1759</v>
      </c>
      <c r="H12365" s="30">
        <v>4.24</v>
      </c>
      <c r="I12365" s="4"/>
      <c r="J12365" s="4" t="s">
        <v>856</v>
      </c>
      <c r="K12365" s="4"/>
      <c r="L12365" s="4"/>
      <c r="M12365" s="4" t="s">
        <v>1716</v>
      </c>
      <c r="N12365" s="4" t="s">
        <v>1717</v>
      </c>
    </row>
    <row r="12366" spans="1:14" hidden="1" x14ac:dyDescent="0.3">
      <c r="A12366" s="4" t="s">
        <v>604</v>
      </c>
      <c r="B12366" s="4">
        <v>171</v>
      </c>
      <c r="C12366" s="4">
        <v>171</v>
      </c>
      <c r="D12366" s="4">
        <v>786</v>
      </c>
      <c r="E12366" s="4" t="s">
        <v>1523</v>
      </c>
      <c r="F12366" s="4" t="s">
        <v>1377</v>
      </c>
      <c r="G12366" s="4" t="s">
        <v>1315</v>
      </c>
      <c r="H12366" s="52">
        <v>120</v>
      </c>
      <c r="I12366" s="4"/>
      <c r="J12366" s="4" t="s">
        <v>1343</v>
      </c>
      <c r="K12366" s="4"/>
      <c r="L12366" s="4"/>
      <c r="M12366" s="4" t="s">
        <v>1716</v>
      </c>
      <c r="N12366" s="4" t="s">
        <v>1717</v>
      </c>
    </row>
    <row r="12367" spans="1:14" hidden="1" x14ac:dyDescent="0.3">
      <c r="A12367" s="4" t="s">
        <v>604</v>
      </c>
      <c r="B12367" s="4">
        <v>171</v>
      </c>
      <c r="C12367" s="4">
        <v>171</v>
      </c>
      <c r="D12367" s="4">
        <v>786</v>
      </c>
      <c r="E12367" s="4" t="s">
        <v>1523</v>
      </c>
      <c r="F12367" s="4" t="s">
        <v>1377</v>
      </c>
      <c r="G12367" s="4" t="s">
        <v>1759</v>
      </c>
      <c r="H12367" s="30">
        <v>4.1399999999999997</v>
      </c>
      <c r="I12367" s="4"/>
      <c r="J12367" s="4" t="s">
        <v>856</v>
      </c>
      <c r="K12367" s="4"/>
      <c r="L12367" s="4"/>
      <c r="M12367" s="4" t="s">
        <v>1716</v>
      </c>
      <c r="N12367" s="4" t="s">
        <v>1717</v>
      </c>
    </row>
    <row r="12368" spans="1:14" hidden="1" x14ac:dyDescent="0.3">
      <c r="A12368" s="4" t="s">
        <v>604</v>
      </c>
      <c r="B12368" s="4">
        <v>171</v>
      </c>
      <c r="C12368" s="4">
        <v>171</v>
      </c>
      <c r="D12368" s="4">
        <v>787</v>
      </c>
      <c r="E12368" s="4" t="s">
        <v>1523</v>
      </c>
      <c r="F12368" s="4" t="s">
        <v>1377</v>
      </c>
      <c r="G12368" s="4" t="s">
        <v>1315</v>
      </c>
      <c r="H12368" s="52">
        <v>123</v>
      </c>
      <c r="I12368" s="4"/>
      <c r="J12368" s="4" t="s">
        <v>1343</v>
      </c>
      <c r="K12368" s="4"/>
      <c r="L12368" s="4"/>
      <c r="M12368" s="4" t="s">
        <v>1716</v>
      </c>
      <c r="N12368" s="4" t="s">
        <v>1717</v>
      </c>
    </row>
    <row r="12369" spans="1:14" hidden="1" x14ac:dyDescent="0.3">
      <c r="A12369" s="4" t="s">
        <v>604</v>
      </c>
      <c r="B12369" s="4">
        <v>171</v>
      </c>
      <c r="C12369" s="4">
        <v>171</v>
      </c>
      <c r="D12369" s="4">
        <v>787</v>
      </c>
      <c r="E12369" s="4" t="s">
        <v>1523</v>
      </c>
      <c r="F12369" s="4" t="s">
        <v>1377</v>
      </c>
      <c r="G12369" s="4" t="s">
        <v>1759</v>
      </c>
      <c r="H12369" s="30">
        <v>4.1100000000000003</v>
      </c>
      <c r="I12369" s="4"/>
      <c r="J12369" s="4" t="s">
        <v>856</v>
      </c>
      <c r="K12369" s="4"/>
      <c r="L12369" s="4"/>
      <c r="M12369" s="4" t="s">
        <v>1716</v>
      </c>
      <c r="N12369" s="4" t="s">
        <v>1717</v>
      </c>
    </row>
    <row r="12370" spans="1:14" hidden="1" x14ac:dyDescent="0.3">
      <c r="A12370" s="4" t="s">
        <v>604</v>
      </c>
      <c r="B12370" s="4">
        <v>171</v>
      </c>
      <c r="C12370" s="4">
        <v>171</v>
      </c>
      <c r="D12370" s="4">
        <v>788</v>
      </c>
      <c r="E12370" s="4" t="s">
        <v>1523</v>
      </c>
      <c r="F12370" s="4" t="s">
        <v>1377</v>
      </c>
      <c r="G12370" s="4" t="s">
        <v>1315</v>
      </c>
      <c r="H12370" s="52">
        <v>120</v>
      </c>
      <c r="I12370" s="4"/>
      <c r="J12370" s="4" t="s">
        <v>1343</v>
      </c>
      <c r="K12370" s="4"/>
      <c r="L12370" s="4"/>
      <c r="M12370" s="4" t="s">
        <v>1716</v>
      </c>
      <c r="N12370" s="4" t="s">
        <v>1717</v>
      </c>
    </row>
    <row r="12371" spans="1:14" hidden="1" x14ac:dyDescent="0.3">
      <c r="A12371" s="4" t="s">
        <v>604</v>
      </c>
      <c r="B12371" s="4">
        <v>171</v>
      </c>
      <c r="C12371" s="4">
        <v>171</v>
      </c>
      <c r="D12371" s="4">
        <v>788</v>
      </c>
      <c r="E12371" s="4" t="s">
        <v>1523</v>
      </c>
      <c r="F12371" s="4" t="s">
        <v>1377</v>
      </c>
      <c r="G12371" s="4" t="s">
        <v>1759</v>
      </c>
      <c r="H12371" s="30">
        <v>4.3</v>
      </c>
      <c r="I12371" s="4"/>
      <c r="J12371" s="4" t="s">
        <v>856</v>
      </c>
      <c r="K12371" s="4"/>
      <c r="L12371" s="4"/>
      <c r="M12371" s="4" t="s">
        <v>1716</v>
      </c>
      <c r="N12371" s="4" t="s">
        <v>1717</v>
      </c>
    </row>
    <row r="12372" spans="1:14" hidden="1" x14ac:dyDescent="0.3">
      <c r="A12372" s="4" t="s">
        <v>604</v>
      </c>
      <c r="B12372" s="4">
        <v>171</v>
      </c>
      <c r="C12372" s="4">
        <v>171</v>
      </c>
      <c r="D12372" s="4">
        <v>789</v>
      </c>
      <c r="E12372" s="4" t="s">
        <v>1523</v>
      </c>
      <c r="F12372" s="4" t="s">
        <v>1377</v>
      </c>
      <c r="G12372" s="4" t="s">
        <v>1315</v>
      </c>
      <c r="H12372" s="52">
        <v>119</v>
      </c>
      <c r="I12372" s="4"/>
      <c r="J12372" s="4" t="s">
        <v>1343</v>
      </c>
      <c r="K12372" s="4"/>
      <c r="L12372" s="4"/>
      <c r="M12372" s="4" t="s">
        <v>1716</v>
      </c>
      <c r="N12372" s="4" t="s">
        <v>1717</v>
      </c>
    </row>
    <row r="12373" spans="1:14" hidden="1" x14ac:dyDescent="0.3">
      <c r="A12373" s="4" t="s">
        <v>604</v>
      </c>
      <c r="B12373" s="4">
        <v>171</v>
      </c>
      <c r="C12373" s="4">
        <v>171</v>
      </c>
      <c r="D12373" s="4">
        <v>789</v>
      </c>
      <c r="E12373" s="4" t="s">
        <v>1523</v>
      </c>
      <c r="F12373" s="4" t="s">
        <v>1377</v>
      </c>
      <c r="G12373" s="4" t="s">
        <v>1759</v>
      </c>
      <c r="H12373" s="30">
        <v>3.88</v>
      </c>
      <c r="I12373" s="4"/>
      <c r="J12373" s="4" t="s">
        <v>856</v>
      </c>
      <c r="K12373" s="4"/>
      <c r="L12373" s="4"/>
      <c r="M12373" s="4" t="s">
        <v>1716</v>
      </c>
      <c r="N12373" s="4" t="s">
        <v>1717</v>
      </c>
    </row>
    <row r="12374" spans="1:14" hidden="1" x14ac:dyDescent="0.3">
      <c r="A12374" s="4" t="s">
        <v>604</v>
      </c>
      <c r="B12374" s="4">
        <v>171</v>
      </c>
      <c r="C12374" s="4">
        <v>171</v>
      </c>
      <c r="D12374" s="4">
        <v>790</v>
      </c>
      <c r="E12374" s="4" t="s">
        <v>1523</v>
      </c>
      <c r="F12374" s="4" t="s">
        <v>1377</v>
      </c>
      <c r="G12374" s="4" t="s">
        <v>1315</v>
      </c>
      <c r="H12374" s="52">
        <v>120</v>
      </c>
      <c r="I12374" s="4"/>
      <c r="J12374" s="4" t="s">
        <v>1343</v>
      </c>
      <c r="K12374" s="4"/>
      <c r="L12374" s="4"/>
      <c r="M12374" s="4" t="s">
        <v>1716</v>
      </c>
      <c r="N12374" s="4" t="s">
        <v>1717</v>
      </c>
    </row>
    <row r="12375" spans="1:14" hidden="1" x14ac:dyDescent="0.3">
      <c r="A12375" s="4" t="s">
        <v>604</v>
      </c>
      <c r="B12375" s="4">
        <v>171</v>
      </c>
      <c r="C12375" s="4">
        <v>171</v>
      </c>
      <c r="D12375" s="4">
        <v>790</v>
      </c>
      <c r="E12375" s="4" t="s">
        <v>1523</v>
      </c>
      <c r="F12375" s="4" t="s">
        <v>1377</v>
      </c>
      <c r="G12375" s="4" t="s">
        <v>1759</v>
      </c>
      <c r="H12375" s="30">
        <v>4.47</v>
      </c>
      <c r="I12375" s="4"/>
      <c r="J12375" s="4" t="s">
        <v>856</v>
      </c>
      <c r="K12375" s="4"/>
      <c r="L12375" s="4"/>
      <c r="M12375" s="4" t="s">
        <v>1716</v>
      </c>
      <c r="N12375" s="4" t="s">
        <v>1717</v>
      </c>
    </row>
    <row r="12376" spans="1:14" hidden="1" x14ac:dyDescent="0.3">
      <c r="A12376" s="4" t="s">
        <v>604</v>
      </c>
      <c r="B12376" s="4">
        <v>171</v>
      </c>
      <c r="C12376" s="4">
        <v>171</v>
      </c>
      <c r="D12376" s="4">
        <v>791</v>
      </c>
      <c r="E12376" s="4" t="s">
        <v>1523</v>
      </c>
      <c r="F12376" s="4" t="s">
        <v>1377</v>
      </c>
      <c r="G12376" s="4" t="s">
        <v>1315</v>
      </c>
      <c r="H12376" s="52">
        <v>121</v>
      </c>
      <c r="I12376" s="4"/>
      <c r="J12376" s="4" t="s">
        <v>1343</v>
      </c>
      <c r="K12376" s="4"/>
      <c r="L12376" s="4"/>
      <c r="M12376" s="4" t="s">
        <v>1716</v>
      </c>
      <c r="N12376" s="4" t="s">
        <v>1717</v>
      </c>
    </row>
    <row r="12377" spans="1:14" hidden="1" x14ac:dyDescent="0.3">
      <c r="A12377" s="4" t="s">
        <v>604</v>
      </c>
      <c r="B12377" s="4">
        <v>171</v>
      </c>
      <c r="C12377" s="4">
        <v>171</v>
      </c>
      <c r="D12377" s="4">
        <v>791</v>
      </c>
      <c r="E12377" s="4" t="s">
        <v>1523</v>
      </c>
      <c r="F12377" s="4" t="s">
        <v>1377</v>
      </c>
      <c r="G12377" s="4" t="s">
        <v>1759</v>
      </c>
      <c r="H12377" s="30">
        <v>4.6100000000000003</v>
      </c>
      <c r="I12377" s="4"/>
      <c r="J12377" s="4" t="s">
        <v>856</v>
      </c>
      <c r="K12377" s="4"/>
      <c r="L12377" s="4"/>
      <c r="M12377" s="4" t="s">
        <v>1716</v>
      </c>
      <c r="N12377" s="4" t="s">
        <v>1717</v>
      </c>
    </row>
    <row r="12378" spans="1:14" hidden="1" x14ac:dyDescent="0.3">
      <c r="A12378" s="4" t="s">
        <v>605</v>
      </c>
      <c r="B12378" s="4">
        <v>181</v>
      </c>
      <c r="C12378" s="4">
        <v>181</v>
      </c>
      <c r="D12378" s="4">
        <v>792</v>
      </c>
      <c r="E12378" s="4" t="s">
        <v>861</v>
      </c>
      <c r="F12378" s="4" t="s">
        <v>1003</v>
      </c>
      <c r="G12378" s="4" t="s">
        <v>853</v>
      </c>
      <c r="H12378" s="52">
        <v>4.2231075697211198</v>
      </c>
      <c r="I12378" s="4">
        <v>0.75697211155378596</v>
      </c>
      <c r="J12378" s="4" t="s">
        <v>1355</v>
      </c>
      <c r="K12378" s="4" t="s">
        <v>998</v>
      </c>
      <c r="L12378" s="4">
        <v>6</v>
      </c>
      <c r="M12378" s="4" t="s">
        <v>1065</v>
      </c>
      <c r="N12378" s="4"/>
    </row>
    <row r="12379" spans="1:14" hidden="1" x14ac:dyDescent="0.3">
      <c r="A12379" s="4" t="s">
        <v>605</v>
      </c>
      <c r="B12379" s="4">
        <v>181</v>
      </c>
      <c r="C12379" s="4">
        <v>181</v>
      </c>
      <c r="D12379" s="4">
        <v>793</v>
      </c>
      <c r="E12379" s="4" t="s">
        <v>861</v>
      </c>
      <c r="F12379" s="4" t="s">
        <v>1003</v>
      </c>
      <c r="G12379" s="4" t="s">
        <v>853</v>
      </c>
      <c r="H12379" s="52">
        <v>2.1513944223107599</v>
      </c>
      <c r="I12379" s="4">
        <v>0.15936254980079601</v>
      </c>
      <c r="J12379" s="4" t="s">
        <v>1355</v>
      </c>
      <c r="K12379" s="4" t="s">
        <v>998</v>
      </c>
      <c r="L12379" s="4">
        <v>6</v>
      </c>
      <c r="M12379" s="4" t="s">
        <v>1065</v>
      </c>
      <c r="N12379" s="4"/>
    </row>
    <row r="12380" spans="1:14" hidden="1" x14ac:dyDescent="0.3">
      <c r="A12380" s="4" t="s">
        <v>605</v>
      </c>
      <c r="B12380" s="4">
        <v>181</v>
      </c>
      <c r="C12380" s="4">
        <v>181</v>
      </c>
      <c r="D12380" s="4">
        <v>794</v>
      </c>
      <c r="E12380" s="4" t="s">
        <v>861</v>
      </c>
      <c r="F12380" s="4" t="s">
        <v>1003</v>
      </c>
      <c r="G12380" s="4" t="s">
        <v>853</v>
      </c>
      <c r="H12380" s="52">
        <v>4.2231075697211198</v>
      </c>
      <c r="I12380" s="4">
        <v>0.31872509960159301</v>
      </c>
      <c r="J12380" s="4" t="s">
        <v>1355</v>
      </c>
      <c r="K12380" s="4" t="s">
        <v>998</v>
      </c>
      <c r="L12380" s="4">
        <v>6</v>
      </c>
      <c r="M12380" s="4" t="s">
        <v>1065</v>
      </c>
      <c r="N12380" s="4"/>
    </row>
    <row r="12381" spans="1:14" hidden="1" x14ac:dyDescent="0.3">
      <c r="A12381" s="4" t="s">
        <v>605</v>
      </c>
      <c r="B12381" s="4">
        <v>181</v>
      </c>
      <c r="C12381" s="4">
        <v>181</v>
      </c>
      <c r="D12381" s="4">
        <v>795</v>
      </c>
      <c r="E12381" s="4" t="s">
        <v>861</v>
      </c>
      <c r="F12381" s="4" t="s">
        <v>1003</v>
      </c>
      <c r="G12381" s="4" t="s">
        <v>853</v>
      </c>
      <c r="H12381" s="52">
        <v>6.1354581673306798</v>
      </c>
      <c r="I12381" s="4">
        <v>0.39840637450199401</v>
      </c>
      <c r="J12381" s="4" t="s">
        <v>1355</v>
      </c>
      <c r="K12381" s="4" t="s">
        <v>998</v>
      </c>
      <c r="L12381" s="4">
        <v>6</v>
      </c>
      <c r="M12381" s="4" t="s">
        <v>1065</v>
      </c>
      <c r="N12381" s="4"/>
    </row>
    <row r="12382" spans="1:14" hidden="1" x14ac:dyDescent="0.3">
      <c r="A12382" s="4" t="s">
        <v>605</v>
      </c>
      <c r="B12382" s="4">
        <v>181</v>
      </c>
      <c r="C12382" s="4">
        <v>181</v>
      </c>
      <c r="D12382" s="4">
        <v>796</v>
      </c>
      <c r="E12382" s="4" t="s">
        <v>861</v>
      </c>
      <c r="F12382" s="4" t="s">
        <v>1003</v>
      </c>
      <c r="G12382" s="4" t="s">
        <v>853</v>
      </c>
      <c r="H12382" s="52">
        <v>3.7848605577689201</v>
      </c>
      <c r="I12382" s="4">
        <v>0.159362549800798</v>
      </c>
      <c r="J12382" s="4" t="s">
        <v>1355</v>
      </c>
      <c r="K12382" s="4" t="s">
        <v>998</v>
      </c>
      <c r="L12382" s="4">
        <v>6</v>
      </c>
      <c r="M12382" s="4" t="s">
        <v>1065</v>
      </c>
      <c r="N12382" s="4"/>
    </row>
    <row r="12383" spans="1:14" hidden="1" x14ac:dyDescent="0.3">
      <c r="A12383" s="4" t="s">
        <v>605</v>
      </c>
      <c r="B12383" s="4">
        <v>181</v>
      </c>
      <c r="C12383" s="4">
        <v>181</v>
      </c>
      <c r="D12383" s="4">
        <v>797</v>
      </c>
      <c r="E12383" s="4" t="s">
        <v>861</v>
      </c>
      <c r="F12383" s="4" t="s">
        <v>1003</v>
      </c>
      <c r="G12383" s="4" t="s">
        <v>853</v>
      </c>
      <c r="H12383" s="52">
        <v>4.7808764940239099</v>
      </c>
      <c r="I12383" s="4">
        <v>0.95617529880478003</v>
      </c>
      <c r="J12383" s="4" t="s">
        <v>1355</v>
      </c>
      <c r="K12383" s="4" t="s">
        <v>998</v>
      </c>
      <c r="L12383" s="4">
        <v>6</v>
      </c>
      <c r="M12383" s="4" t="s">
        <v>1065</v>
      </c>
      <c r="N12383" s="4"/>
    </row>
    <row r="12384" spans="1:14" hidden="1" x14ac:dyDescent="0.3">
      <c r="A12384" s="4" t="s">
        <v>605</v>
      </c>
      <c r="B12384" s="4">
        <v>181</v>
      </c>
      <c r="C12384" s="4">
        <v>181</v>
      </c>
      <c r="D12384" s="4">
        <v>798</v>
      </c>
      <c r="E12384" s="4" t="s">
        <v>861</v>
      </c>
      <c r="F12384" s="4" t="s">
        <v>1003</v>
      </c>
      <c r="G12384" s="4" t="s">
        <v>853</v>
      </c>
      <c r="H12384" s="52">
        <v>2.62948207171315</v>
      </c>
      <c r="I12384" s="4">
        <v>0.31872509960159401</v>
      </c>
      <c r="J12384" s="4" t="s">
        <v>1355</v>
      </c>
      <c r="K12384" s="4" t="s">
        <v>998</v>
      </c>
      <c r="L12384" s="4">
        <v>6</v>
      </c>
      <c r="M12384" s="4" t="s">
        <v>1065</v>
      </c>
      <c r="N12384" s="4"/>
    </row>
    <row r="12385" spans="1:14" hidden="1" x14ac:dyDescent="0.3">
      <c r="A12385" s="4" t="s">
        <v>605</v>
      </c>
      <c r="B12385" s="4">
        <v>181</v>
      </c>
      <c r="C12385" s="4">
        <v>181</v>
      </c>
      <c r="D12385" s="4">
        <v>799</v>
      </c>
      <c r="E12385" s="4" t="s">
        <v>861</v>
      </c>
      <c r="F12385" s="4" t="s">
        <v>1003</v>
      </c>
      <c r="G12385" s="4" t="s">
        <v>853</v>
      </c>
      <c r="H12385" s="52">
        <v>3.7848605577689201</v>
      </c>
      <c r="I12385" s="4">
        <v>0.71713147410358502</v>
      </c>
      <c r="J12385" s="4" t="s">
        <v>1355</v>
      </c>
      <c r="K12385" s="4" t="s">
        <v>998</v>
      </c>
      <c r="L12385" s="4">
        <v>6</v>
      </c>
      <c r="M12385" s="4" t="s">
        <v>1065</v>
      </c>
      <c r="N12385" s="4"/>
    </row>
    <row r="12386" spans="1:14" hidden="1" x14ac:dyDescent="0.3">
      <c r="A12386" s="4" t="s">
        <v>605</v>
      </c>
      <c r="B12386" s="4">
        <v>181</v>
      </c>
      <c r="C12386" s="4">
        <v>181</v>
      </c>
      <c r="D12386" s="4">
        <v>800</v>
      </c>
      <c r="E12386" s="4" t="s">
        <v>861</v>
      </c>
      <c r="F12386" s="4" t="s">
        <v>1003</v>
      </c>
      <c r="G12386" s="4" t="s">
        <v>853</v>
      </c>
      <c r="H12386" s="52">
        <v>3.2270916334661401</v>
      </c>
      <c r="I12386" s="4">
        <v>0.159362549800798</v>
      </c>
      <c r="J12386" s="4" t="s">
        <v>1355</v>
      </c>
      <c r="K12386" s="4" t="s">
        <v>998</v>
      </c>
      <c r="L12386" s="4">
        <v>6</v>
      </c>
      <c r="M12386" s="4" t="s">
        <v>1065</v>
      </c>
      <c r="N12386" s="4"/>
    </row>
    <row r="12387" spans="1:14" hidden="1" x14ac:dyDescent="0.3">
      <c r="A12387" s="4" t="s">
        <v>605</v>
      </c>
      <c r="B12387" s="4">
        <v>181</v>
      </c>
      <c r="C12387" s="4">
        <v>181</v>
      </c>
      <c r="D12387" s="4">
        <v>801</v>
      </c>
      <c r="E12387" s="4" t="s">
        <v>861</v>
      </c>
      <c r="F12387" s="4" t="s">
        <v>1003</v>
      </c>
      <c r="G12387" s="4" t="s">
        <v>853</v>
      </c>
      <c r="H12387" s="52">
        <v>3.9442231075697198</v>
      </c>
      <c r="I12387" s="4">
        <v>0.43824701195219101</v>
      </c>
      <c r="J12387" s="4" t="s">
        <v>1355</v>
      </c>
      <c r="K12387" s="4" t="s">
        <v>998</v>
      </c>
      <c r="L12387" s="4">
        <v>6</v>
      </c>
      <c r="M12387" s="4" t="s">
        <v>1065</v>
      </c>
      <c r="N12387" s="4"/>
    </row>
    <row r="12388" spans="1:14" hidden="1" x14ac:dyDescent="0.3">
      <c r="A12388" s="4" t="s">
        <v>605</v>
      </c>
      <c r="B12388" s="4">
        <v>181</v>
      </c>
      <c r="C12388" s="4">
        <v>181</v>
      </c>
      <c r="D12388" s="4">
        <v>802</v>
      </c>
      <c r="E12388" s="4" t="s">
        <v>861</v>
      </c>
      <c r="F12388" s="4" t="s">
        <v>1003</v>
      </c>
      <c r="G12388" s="4" t="s">
        <v>853</v>
      </c>
      <c r="H12388" s="52">
        <v>3.10756972111554</v>
      </c>
      <c r="I12388" s="4">
        <v>0.59760956175298596</v>
      </c>
      <c r="J12388" s="4" t="s">
        <v>1355</v>
      </c>
      <c r="K12388" s="4" t="s">
        <v>998</v>
      </c>
      <c r="L12388" s="4">
        <v>6</v>
      </c>
      <c r="M12388" s="4" t="s">
        <v>1065</v>
      </c>
      <c r="N12388" s="4"/>
    </row>
    <row r="12389" spans="1:14" hidden="1" x14ac:dyDescent="0.3">
      <c r="A12389" s="4" t="s">
        <v>605</v>
      </c>
      <c r="B12389" s="4">
        <v>181</v>
      </c>
      <c r="C12389" s="4">
        <v>181</v>
      </c>
      <c r="D12389" s="4">
        <v>803</v>
      </c>
      <c r="E12389" s="4" t="s">
        <v>861</v>
      </c>
      <c r="F12389" s="4" t="s">
        <v>1003</v>
      </c>
      <c r="G12389" s="4" t="s">
        <v>853</v>
      </c>
      <c r="H12389" s="52">
        <v>6.85258964143428</v>
      </c>
      <c r="I12389" s="4">
        <v>2.4701195219123302</v>
      </c>
      <c r="J12389" s="4" t="s">
        <v>1355</v>
      </c>
      <c r="K12389" s="4" t="s">
        <v>998</v>
      </c>
      <c r="L12389" s="4">
        <v>6</v>
      </c>
      <c r="M12389" s="4" t="s">
        <v>1065</v>
      </c>
      <c r="N12389" s="4"/>
    </row>
    <row r="12390" spans="1:14" hidden="1" x14ac:dyDescent="0.3">
      <c r="A12390" s="4" t="s">
        <v>605</v>
      </c>
      <c r="B12390" s="4">
        <v>181</v>
      </c>
      <c r="C12390" s="4">
        <v>181</v>
      </c>
      <c r="D12390" s="4">
        <v>804</v>
      </c>
      <c r="E12390" s="4" t="s">
        <v>861</v>
      </c>
      <c r="F12390" s="4" t="s">
        <v>1003</v>
      </c>
      <c r="G12390" s="4" t="s">
        <v>853</v>
      </c>
      <c r="H12390" s="52">
        <v>1.6733067729083699</v>
      </c>
      <c r="I12390" s="4">
        <v>0.27888446215139301</v>
      </c>
      <c r="J12390" s="4" t="s">
        <v>1355</v>
      </c>
      <c r="K12390" s="4" t="s">
        <v>998</v>
      </c>
      <c r="L12390" s="4">
        <v>6</v>
      </c>
      <c r="M12390" s="4" t="s">
        <v>1065</v>
      </c>
      <c r="N12390" s="4"/>
    </row>
    <row r="12391" spans="1:14" hidden="1" x14ac:dyDescent="0.3">
      <c r="A12391" s="4" t="s">
        <v>605</v>
      </c>
      <c r="B12391" s="4">
        <v>181</v>
      </c>
      <c r="C12391" s="4">
        <v>181</v>
      </c>
      <c r="D12391" s="4">
        <v>805</v>
      </c>
      <c r="E12391" s="4" t="s">
        <v>861</v>
      </c>
      <c r="F12391" s="4" t="s">
        <v>1003</v>
      </c>
      <c r="G12391" s="4" t="s">
        <v>853</v>
      </c>
      <c r="H12391" s="52">
        <v>1.9521912350597601</v>
      </c>
      <c r="I12391" s="4">
        <v>0.19920318725099401</v>
      </c>
      <c r="J12391" s="4" t="s">
        <v>1355</v>
      </c>
      <c r="K12391" s="4" t="s">
        <v>998</v>
      </c>
      <c r="L12391" s="4">
        <v>6</v>
      </c>
      <c r="M12391" s="4" t="s">
        <v>1065</v>
      </c>
      <c r="N12391" s="4"/>
    </row>
    <row r="12392" spans="1:14" hidden="1" x14ac:dyDescent="0.3">
      <c r="A12392" s="4" t="s">
        <v>605</v>
      </c>
      <c r="B12392" s="4">
        <v>181</v>
      </c>
      <c r="C12392" s="4">
        <v>181</v>
      </c>
      <c r="D12392" s="4">
        <v>806</v>
      </c>
      <c r="E12392" s="4" t="s">
        <v>861</v>
      </c>
      <c r="F12392" s="4" t="s">
        <v>1003</v>
      </c>
      <c r="G12392" s="4" t="s">
        <v>853</v>
      </c>
      <c r="H12392" s="52">
        <v>3.7450199203187302</v>
      </c>
      <c r="I12392" s="4">
        <v>0.67729083665338496</v>
      </c>
      <c r="J12392" s="4" t="s">
        <v>1355</v>
      </c>
      <c r="K12392" s="4" t="s">
        <v>998</v>
      </c>
      <c r="L12392" s="4">
        <v>6</v>
      </c>
      <c r="M12392" s="4" t="s">
        <v>1065</v>
      </c>
      <c r="N12392" s="4"/>
    </row>
    <row r="12393" spans="1:14" hidden="1" x14ac:dyDescent="0.3">
      <c r="A12393" s="4" t="s">
        <v>605</v>
      </c>
      <c r="B12393" s="4">
        <v>181</v>
      </c>
      <c r="C12393" s="4">
        <v>181</v>
      </c>
      <c r="D12393" s="4">
        <v>807</v>
      </c>
      <c r="E12393" s="4" t="s">
        <v>861</v>
      </c>
      <c r="F12393" s="4" t="s">
        <v>1003</v>
      </c>
      <c r="G12393" s="4" t="s">
        <v>853</v>
      </c>
      <c r="H12393" s="52">
        <v>2.5498007968127498</v>
      </c>
      <c r="I12393" s="4">
        <v>0.47808764940239101</v>
      </c>
      <c r="J12393" s="4" t="s">
        <v>1355</v>
      </c>
      <c r="K12393" s="4" t="s">
        <v>998</v>
      </c>
      <c r="L12393" s="4">
        <v>6</v>
      </c>
      <c r="M12393" s="4" t="s">
        <v>1065</v>
      </c>
      <c r="N12393" s="4"/>
    </row>
    <row r="12394" spans="1:14" hidden="1" x14ac:dyDescent="0.3">
      <c r="A12394" s="4" t="s">
        <v>605</v>
      </c>
      <c r="B12394" s="4">
        <v>181</v>
      </c>
      <c r="C12394" s="4">
        <v>181</v>
      </c>
      <c r="D12394" s="4">
        <v>808</v>
      </c>
      <c r="E12394" s="4" t="s">
        <v>861</v>
      </c>
      <c r="F12394" s="4" t="s">
        <v>1003</v>
      </c>
      <c r="G12394" s="4" t="s">
        <v>853</v>
      </c>
      <c r="H12394" s="52">
        <v>3.4262948207171302</v>
      </c>
      <c r="I12394" s="4">
        <v>0.55776892430278802</v>
      </c>
      <c r="J12394" s="4" t="s">
        <v>1355</v>
      </c>
      <c r="K12394" s="4" t="s">
        <v>998</v>
      </c>
      <c r="L12394" s="4">
        <v>6</v>
      </c>
      <c r="M12394" s="4" t="s">
        <v>1065</v>
      </c>
      <c r="N12394" s="4"/>
    </row>
    <row r="12395" spans="1:14" hidden="1" x14ac:dyDescent="0.3">
      <c r="A12395" s="4" t="s">
        <v>605</v>
      </c>
      <c r="B12395" s="4">
        <v>181</v>
      </c>
      <c r="C12395" s="4">
        <v>181</v>
      </c>
      <c r="D12395" s="4">
        <v>809</v>
      </c>
      <c r="E12395" s="4" t="s">
        <v>861</v>
      </c>
      <c r="F12395" s="4" t="s">
        <v>1003</v>
      </c>
      <c r="G12395" s="4" t="s">
        <v>853</v>
      </c>
      <c r="H12395" s="52">
        <v>3.4661354581673298</v>
      </c>
      <c r="I12395" s="4">
        <v>2.1513944223107702</v>
      </c>
      <c r="J12395" s="4" t="s">
        <v>1355</v>
      </c>
      <c r="K12395" s="4" t="s">
        <v>998</v>
      </c>
      <c r="L12395" s="4">
        <v>6</v>
      </c>
      <c r="M12395" s="4" t="s">
        <v>1065</v>
      </c>
      <c r="N12395" s="4"/>
    </row>
    <row r="12396" spans="1:14" hidden="1" x14ac:dyDescent="0.3">
      <c r="A12396" s="4" t="s">
        <v>605</v>
      </c>
      <c r="B12396" s="4">
        <v>181</v>
      </c>
      <c r="C12396" s="4">
        <v>181</v>
      </c>
      <c r="D12396" s="4">
        <v>810</v>
      </c>
      <c r="E12396" s="4" t="s">
        <v>861</v>
      </c>
      <c r="F12396" s="4" t="s">
        <v>1003</v>
      </c>
      <c r="G12396" s="4" t="s">
        <v>853</v>
      </c>
      <c r="H12396" s="52">
        <v>2.4701195219123502</v>
      </c>
      <c r="I12396" s="4">
        <v>0.91633466135458297</v>
      </c>
      <c r="J12396" s="4" t="s">
        <v>1355</v>
      </c>
      <c r="K12396" s="4" t="s">
        <v>998</v>
      </c>
      <c r="L12396" s="4">
        <v>6</v>
      </c>
      <c r="M12396" s="4" t="s">
        <v>1065</v>
      </c>
      <c r="N12396" s="4"/>
    </row>
    <row r="12397" spans="1:14" hidden="1" x14ac:dyDescent="0.3">
      <c r="A12397" s="4" t="s">
        <v>605</v>
      </c>
      <c r="B12397" s="4">
        <v>181</v>
      </c>
      <c r="C12397" s="4">
        <v>181</v>
      </c>
      <c r="D12397" s="4">
        <v>811</v>
      </c>
      <c r="E12397" s="4" t="s">
        <v>861</v>
      </c>
      <c r="F12397" s="4" t="s">
        <v>1003</v>
      </c>
      <c r="G12397" s="4" t="s">
        <v>853</v>
      </c>
      <c r="H12397" s="52">
        <v>2.5498007968127498</v>
      </c>
      <c r="I12397" s="4">
        <v>0.47808764940237802</v>
      </c>
      <c r="J12397" s="4" t="s">
        <v>1355</v>
      </c>
      <c r="K12397" s="4" t="s">
        <v>998</v>
      </c>
      <c r="L12397" s="4">
        <v>6</v>
      </c>
      <c r="M12397" s="4" t="s">
        <v>1065</v>
      </c>
      <c r="N12397" s="4"/>
    </row>
    <row r="12398" spans="1:14" hidden="1" x14ac:dyDescent="0.3">
      <c r="A12398" s="4" t="s">
        <v>605</v>
      </c>
      <c r="B12398" s="4">
        <v>181</v>
      </c>
      <c r="C12398" s="4">
        <v>181</v>
      </c>
      <c r="D12398" s="4">
        <v>812</v>
      </c>
      <c r="E12398" s="4" t="s">
        <v>861</v>
      </c>
      <c r="F12398" s="4" t="s">
        <v>1003</v>
      </c>
      <c r="G12398" s="4" t="s">
        <v>853</v>
      </c>
      <c r="H12398" s="52">
        <v>4.3426294820717102</v>
      </c>
      <c r="I12398" s="4">
        <v>0.59760956175300906</v>
      </c>
      <c r="J12398" s="4" t="s">
        <v>1355</v>
      </c>
      <c r="K12398" s="4" t="s">
        <v>998</v>
      </c>
      <c r="L12398" s="4">
        <v>6</v>
      </c>
      <c r="M12398" s="4" t="s">
        <v>1065</v>
      </c>
      <c r="N12398" s="4"/>
    </row>
    <row r="12399" spans="1:14" hidden="1" x14ac:dyDescent="0.3">
      <c r="A12399" s="4" t="s">
        <v>605</v>
      </c>
      <c r="B12399" s="4">
        <v>181</v>
      </c>
      <c r="C12399" s="4">
        <v>181</v>
      </c>
      <c r="D12399" s="4">
        <v>813</v>
      </c>
      <c r="E12399" s="4" t="s">
        <v>861</v>
      </c>
      <c r="F12399" s="4" t="s">
        <v>1003</v>
      </c>
      <c r="G12399" s="4" t="s">
        <v>853</v>
      </c>
      <c r="H12399" s="52">
        <v>1.9521912350597601</v>
      </c>
      <c r="I12399" s="4">
        <v>0.239043824701199</v>
      </c>
      <c r="J12399" s="4" t="s">
        <v>1355</v>
      </c>
      <c r="K12399" s="4" t="s">
        <v>998</v>
      </c>
      <c r="L12399" s="4">
        <v>6</v>
      </c>
      <c r="M12399" s="4" t="s">
        <v>1065</v>
      </c>
      <c r="N12399" s="4"/>
    </row>
    <row r="12400" spans="1:14" hidden="1" x14ac:dyDescent="0.3">
      <c r="A12400" s="4" t="s">
        <v>605</v>
      </c>
      <c r="B12400" s="4">
        <v>181</v>
      </c>
      <c r="C12400" s="4">
        <v>181</v>
      </c>
      <c r="D12400" s="4">
        <v>814</v>
      </c>
      <c r="E12400" s="4" t="s">
        <v>861</v>
      </c>
      <c r="F12400" s="4" t="s">
        <v>1003</v>
      </c>
      <c r="G12400" s="4" t="s">
        <v>853</v>
      </c>
      <c r="H12400" s="52">
        <v>4.0637450199203196</v>
      </c>
      <c r="I12400" s="4">
        <v>1.8326693227091599</v>
      </c>
      <c r="J12400" s="4" t="s">
        <v>1355</v>
      </c>
      <c r="K12400" s="4" t="s">
        <v>998</v>
      </c>
      <c r="L12400" s="4">
        <v>6</v>
      </c>
      <c r="M12400" s="4" t="s">
        <v>1065</v>
      </c>
      <c r="N12400" s="4"/>
    </row>
    <row r="12401" spans="1:14" hidden="1" x14ac:dyDescent="0.3">
      <c r="A12401" s="4" t="s">
        <v>605</v>
      </c>
      <c r="B12401" s="4">
        <v>181</v>
      </c>
      <c r="C12401" s="4">
        <v>181</v>
      </c>
      <c r="D12401" s="4">
        <v>815</v>
      </c>
      <c r="E12401" s="4" t="s">
        <v>861</v>
      </c>
      <c r="F12401" s="4" t="s">
        <v>1003</v>
      </c>
      <c r="G12401" s="4" t="s">
        <v>853</v>
      </c>
      <c r="H12401" s="52">
        <v>2.4701195219123502</v>
      </c>
      <c r="I12401" s="4">
        <v>0.31872509960159401</v>
      </c>
      <c r="J12401" s="4" t="s">
        <v>1355</v>
      </c>
      <c r="K12401" s="4" t="s">
        <v>998</v>
      </c>
      <c r="L12401" s="4">
        <v>6</v>
      </c>
      <c r="M12401" s="4" t="s">
        <v>1065</v>
      </c>
      <c r="N12401" s="4"/>
    </row>
    <row r="12402" spans="1:14" hidden="1" x14ac:dyDescent="0.3">
      <c r="A12402" s="4" t="s">
        <v>605</v>
      </c>
      <c r="B12402" s="4">
        <v>181</v>
      </c>
      <c r="C12402" s="4">
        <v>181</v>
      </c>
      <c r="D12402" s="4">
        <v>816</v>
      </c>
      <c r="E12402" s="4" t="s">
        <v>861</v>
      </c>
      <c r="F12402" s="4" t="s">
        <v>1003</v>
      </c>
      <c r="G12402" s="4" t="s">
        <v>853</v>
      </c>
      <c r="H12402" s="52">
        <v>1.9123505976095501</v>
      </c>
      <c r="I12402" s="4">
        <v>0.398406374502005</v>
      </c>
      <c r="J12402" s="4" t="s">
        <v>1355</v>
      </c>
      <c r="K12402" s="4" t="s">
        <v>998</v>
      </c>
      <c r="L12402" s="4">
        <v>6</v>
      </c>
      <c r="M12402" s="4" t="s">
        <v>1065</v>
      </c>
      <c r="N12402" s="4"/>
    </row>
    <row r="12403" spans="1:14" hidden="1" x14ac:dyDescent="0.3">
      <c r="A12403" s="4" t="s">
        <v>605</v>
      </c>
      <c r="B12403" s="4">
        <v>181</v>
      </c>
      <c r="C12403" s="4">
        <v>181</v>
      </c>
      <c r="D12403" s="4">
        <v>817</v>
      </c>
      <c r="E12403" s="4" t="s">
        <v>861</v>
      </c>
      <c r="F12403" s="4" t="s">
        <v>1003</v>
      </c>
      <c r="G12403" s="4" t="s">
        <v>853</v>
      </c>
      <c r="H12403" s="52">
        <v>4.3824701195219298</v>
      </c>
      <c r="I12403" s="4">
        <v>0.51792828685257397</v>
      </c>
      <c r="J12403" s="4" t="s">
        <v>1355</v>
      </c>
      <c r="K12403" s="4" t="s">
        <v>998</v>
      </c>
      <c r="L12403" s="4">
        <v>6</v>
      </c>
      <c r="M12403" s="4" t="s">
        <v>1065</v>
      </c>
      <c r="N12403" s="4"/>
    </row>
    <row r="12404" spans="1:14" hidden="1" x14ac:dyDescent="0.3">
      <c r="A12404" s="4" t="s">
        <v>605</v>
      </c>
      <c r="B12404" s="4">
        <v>181</v>
      </c>
      <c r="C12404" s="4">
        <v>181</v>
      </c>
      <c r="D12404" s="4">
        <v>818</v>
      </c>
      <c r="E12404" s="4" t="s">
        <v>861</v>
      </c>
      <c r="F12404" s="4" t="s">
        <v>1003</v>
      </c>
      <c r="G12404" s="4" t="s">
        <v>853</v>
      </c>
      <c r="H12404" s="52">
        <v>1.9123505976095301</v>
      </c>
      <c r="I12404" s="4">
        <v>0.35856573705182399</v>
      </c>
      <c r="J12404" s="4" t="s">
        <v>1355</v>
      </c>
      <c r="K12404" s="4" t="s">
        <v>998</v>
      </c>
      <c r="L12404" s="4">
        <v>6</v>
      </c>
      <c r="M12404" s="4" t="s">
        <v>1065</v>
      </c>
      <c r="N12404" s="4"/>
    </row>
    <row r="12405" spans="1:14" hidden="1" x14ac:dyDescent="0.3">
      <c r="A12405" s="4" t="s">
        <v>605</v>
      </c>
      <c r="B12405" s="4">
        <v>181</v>
      </c>
      <c r="C12405" s="4">
        <v>181</v>
      </c>
      <c r="D12405" s="4">
        <v>819</v>
      </c>
      <c r="E12405" s="4" t="s">
        <v>861</v>
      </c>
      <c r="F12405" s="4" t="s">
        <v>1003</v>
      </c>
      <c r="G12405" s="4" t="s">
        <v>853</v>
      </c>
      <c r="H12405" s="52">
        <v>7.05179282868529</v>
      </c>
      <c r="I12405" s="4">
        <v>1.87250996015933</v>
      </c>
      <c r="J12405" s="4" t="s">
        <v>1355</v>
      </c>
      <c r="K12405" s="4" t="s">
        <v>998</v>
      </c>
      <c r="L12405" s="4">
        <v>6</v>
      </c>
      <c r="M12405" s="4" t="s">
        <v>1065</v>
      </c>
      <c r="N12405" s="4"/>
    </row>
    <row r="12406" spans="1:14" hidden="1" x14ac:dyDescent="0.3">
      <c r="A12406" s="4" t="s">
        <v>605</v>
      </c>
      <c r="B12406" s="4">
        <v>181</v>
      </c>
      <c r="C12406" s="4">
        <v>181</v>
      </c>
      <c r="D12406" s="4">
        <v>820</v>
      </c>
      <c r="E12406" s="4" t="s">
        <v>861</v>
      </c>
      <c r="F12406" s="4" t="s">
        <v>1003</v>
      </c>
      <c r="G12406" s="4" t="s">
        <v>853</v>
      </c>
      <c r="H12406" s="52">
        <v>2.2310756972111601</v>
      </c>
      <c r="I12406" s="4">
        <v>0.19920318725099401</v>
      </c>
      <c r="J12406" s="4" t="s">
        <v>1355</v>
      </c>
      <c r="K12406" s="4" t="s">
        <v>998</v>
      </c>
      <c r="L12406" s="4">
        <v>6</v>
      </c>
      <c r="M12406" s="4" t="s">
        <v>1065</v>
      </c>
      <c r="N12406" s="4"/>
    </row>
    <row r="12407" spans="1:14" hidden="1" x14ac:dyDescent="0.3">
      <c r="A12407" s="4" t="s">
        <v>605</v>
      </c>
      <c r="B12407" s="4">
        <v>181</v>
      </c>
      <c r="C12407" s="4">
        <v>181</v>
      </c>
      <c r="D12407" s="4">
        <v>821</v>
      </c>
      <c r="E12407" s="4" t="s">
        <v>861</v>
      </c>
      <c r="F12407" s="4" t="s">
        <v>1003</v>
      </c>
      <c r="G12407" s="4" t="s">
        <v>853</v>
      </c>
      <c r="H12407" s="52">
        <v>1.7529880478087601</v>
      </c>
      <c r="I12407" s="4">
        <v>0.2390438247012</v>
      </c>
      <c r="J12407" s="4" t="s">
        <v>1355</v>
      </c>
      <c r="K12407" s="4" t="s">
        <v>998</v>
      </c>
      <c r="L12407" s="4">
        <v>6</v>
      </c>
      <c r="M12407" s="4" t="s">
        <v>1065</v>
      </c>
      <c r="N12407" s="4"/>
    </row>
    <row r="12408" spans="1:14" hidden="1" x14ac:dyDescent="0.3">
      <c r="A12408" s="4" t="s">
        <v>605</v>
      </c>
      <c r="B12408" s="4">
        <v>181</v>
      </c>
      <c r="C12408" s="4">
        <v>181</v>
      </c>
      <c r="D12408" s="4">
        <v>822</v>
      </c>
      <c r="E12408" s="4" t="s">
        <v>861</v>
      </c>
      <c r="F12408" s="4" t="s">
        <v>1003</v>
      </c>
      <c r="G12408" s="4" t="s">
        <v>853</v>
      </c>
      <c r="H12408" s="52">
        <v>2.35059760956175</v>
      </c>
      <c r="I12408" s="4">
        <v>0.358565737051801</v>
      </c>
      <c r="J12408" s="4" t="s">
        <v>1355</v>
      </c>
      <c r="K12408" s="4" t="s">
        <v>998</v>
      </c>
      <c r="L12408" s="4">
        <v>6</v>
      </c>
      <c r="M12408" s="4" t="s">
        <v>1065</v>
      </c>
      <c r="N12408" s="4"/>
    </row>
    <row r="12409" spans="1:14" hidden="1" x14ac:dyDescent="0.3">
      <c r="A12409" s="4" t="s">
        <v>605</v>
      </c>
      <c r="B12409" s="4">
        <v>181</v>
      </c>
      <c r="C12409" s="4">
        <v>181</v>
      </c>
      <c r="D12409" s="4">
        <v>823</v>
      </c>
      <c r="E12409" s="4" t="s">
        <v>861</v>
      </c>
      <c r="F12409" s="4" t="s">
        <v>1003</v>
      </c>
      <c r="G12409" s="4" t="s">
        <v>853</v>
      </c>
      <c r="H12409" s="52">
        <v>3.7848605577689298</v>
      </c>
      <c r="I12409" s="4">
        <v>0.11952191235059</v>
      </c>
      <c r="J12409" s="4" t="s">
        <v>1355</v>
      </c>
      <c r="K12409" s="4" t="s">
        <v>998</v>
      </c>
      <c r="L12409" s="4">
        <v>6</v>
      </c>
      <c r="M12409" s="4" t="s">
        <v>1065</v>
      </c>
      <c r="N12409" s="4"/>
    </row>
    <row r="12410" spans="1:14" hidden="1" x14ac:dyDescent="0.3">
      <c r="A12410" s="4" t="s">
        <v>605</v>
      </c>
      <c r="B12410" s="4">
        <v>181</v>
      </c>
      <c r="C12410" s="4">
        <v>181</v>
      </c>
      <c r="D12410" s="4">
        <v>824</v>
      </c>
      <c r="E12410" s="4" t="s">
        <v>861</v>
      </c>
      <c r="F12410" s="4" t="s">
        <v>1003</v>
      </c>
      <c r="G12410" s="4" t="s">
        <v>853</v>
      </c>
      <c r="H12410" s="52">
        <v>2.66932270916335</v>
      </c>
      <c r="I12410" s="4">
        <v>0.27888446215139501</v>
      </c>
      <c r="J12410" s="4" t="s">
        <v>1355</v>
      </c>
      <c r="K12410" s="4" t="s">
        <v>998</v>
      </c>
      <c r="L12410" s="4">
        <v>6</v>
      </c>
      <c r="M12410" s="4" t="s">
        <v>1065</v>
      </c>
      <c r="N12410" s="4"/>
    </row>
    <row r="12411" spans="1:14" hidden="1" x14ac:dyDescent="0.3">
      <c r="A12411" s="4" t="s">
        <v>605</v>
      </c>
      <c r="B12411" s="4">
        <v>181</v>
      </c>
      <c r="C12411" s="4">
        <v>181</v>
      </c>
      <c r="D12411" s="4">
        <v>825</v>
      </c>
      <c r="E12411" s="4" t="s">
        <v>861</v>
      </c>
      <c r="F12411" s="4" t="s">
        <v>1003</v>
      </c>
      <c r="G12411" s="4" t="s">
        <v>853</v>
      </c>
      <c r="H12411" s="52">
        <v>5.2380952380952399</v>
      </c>
      <c r="I12411" s="4">
        <v>1.3888888888888899</v>
      </c>
      <c r="J12411" s="4" t="s">
        <v>1355</v>
      </c>
      <c r="K12411" s="4" t="s">
        <v>998</v>
      </c>
      <c r="L12411" s="4">
        <v>6</v>
      </c>
      <c r="M12411" s="4" t="s">
        <v>1065</v>
      </c>
      <c r="N12411" s="4"/>
    </row>
    <row r="12412" spans="1:14" hidden="1" x14ac:dyDescent="0.3">
      <c r="A12412" s="4" t="s">
        <v>605</v>
      </c>
      <c r="B12412" s="4">
        <v>181</v>
      </c>
      <c r="C12412" s="4">
        <v>181</v>
      </c>
      <c r="D12412" s="4">
        <v>826</v>
      </c>
      <c r="E12412" s="4" t="s">
        <v>861</v>
      </c>
      <c r="F12412" s="4" t="s">
        <v>1003</v>
      </c>
      <c r="G12412" s="4" t="s">
        <v>853</v>
      </c>
      <c r="H12412" s="52">
        <v>1.6269841269841401</v>
      </c>
      <c r="I12412" s="4">
        <v>0.317460317460316</v>
      </c>
      <c r="J12412" s="4" t="s">
        <v>1355</v>
      </c>
      <c r="K12412" s="4" t="s">
        <v>998</v>
      </c>
      <c r="L12412" s="4">
        <v>6</v>
      </c>
      <c r="M12412" s="4" t="s">
        <v>1065</v>
      </c>
      <c r="N12412" s="4"/>
    </row>
    <row r="12413" spans="1:14" hidden="1" x14ac:dyDescent="0.3">
      <c r="A12413" s="4" t="s">
        <v>605</v>
      </c>
      <c r="B12413" s="4">
        <v>181</v>
      </c>
      <c r="C12413" s="4">
        <v>181</v>
      </c>
      <c r="D12413" s="4">
        <v>827</v>
      </c>
      <c r="E12413" s="4" t="s">
        <v>861</v>
      </c>
      <c r="F12413" s="4" t="s">
        <v>1003</v>
      </c>
      <c r="G12413" s="4" t="s">
        <v>853</v>
      </c>
      <c r="H12413" s="52">
        <v>2.5</v>
      </c>
      <c r="I12413" s="4">
        <v>0.39682539682539197</v>
      </c>
      <c r="J12413" s="4" t="s">
        <v>1355</v>
      </c>
      <c r="K12413" s="4" t="s">
        <v>998</v>
      </c>
      <c r="L12413" s="4">
        <v>6</v>
      </c>
      <c r="M12413" s="4" t="s">
        <v>1065</v>
      </c>
      <c r="N12413" s="4"/>
    </row>
    <row r="12414" spans="1:14" hidden="1" x14ac:dyDescent="0.3">
      <c r="A12414" s="4" t="s">
        <v>605</v>
      </c>
      <c r="B12414" s="4">
        <v>181</v>
      </c>
      <c r="C12414" s="4">
        <v>181</v>
      </c>
      <c r="D12414" s="4">
        <v>828</v>
      </c>
      <c r="E12414" s="4" t="s">
        <v>861</v>
      </c>
      <c r="F12414" s="4" t="s">
        <v>1003</v>
      </c>
      <c r="G12414" s="4" t="s">
        <v>853</v>
      </c>
      <c r="H12414" s="52">
        <v>4.6031746031745797</v>
      </c>
      <c r="I12414" s="4">
        <v>0.634920634920636</v>
      </c>
      <c r="J12414" s="4" t="s">
        <v>1355</v>
      </c>
      <c r="K12414" s="4" t="s">
        <v>998</v>
      </c>
      <c r="L12414" s="4">
        <v>6</v>
      </c>
      <c r="M12414" s="4" t="s">
        <v>1065</v>
      </c>
      <c r="N12414" s="4"/>
    </row>
    <row r="12415" spans="1:14" hidden="1" x14ac:dyDescent="0.3">
      <c r="A12415" s="4" t="s">
        <v>605</v>
      </c>
      <c r="B12415" s="4">
        <v>181</v>
      </c>
      <c r="C12415" s="4">
        <v>181</v>
      </c>
      <c r="D12415" s="4">
        <v>829</v>
      </c>
      <c r="E12415" s="4" t="s">
        <v>861</v>
      </c>
      <c r="F12415" s="4" t="s">
        <v>1003</v>
      </c>
      <c r="G12415" s="4" t="s">
        <v>853</v>
      </c>
      <c r="H12415" s="52">
        <v>4.4444444444444304</v>
      </c>
      <c r="I12415" s="4">
        <v>0.63492063492063799</v>
      </c>
      <c r="J12415" s="4" t="s">
        <v>1355</v>
      </c>
      <c r="K12415" s="4" t="s">
        <v>998</v>
      </c>
      <c r="L12415" s="4">
        <v>6</v>
      </c>
      <c r="M12415" s="4" t="s">
        <v>1065</v>
      </c>
      <c r="N12415" s="4"/>
    </row>
    <row r="12416" spans="1:14" hidden="1" x14ac:dyDescent="0.3">
      <c r="A12416" s="4" t="s">
        <v>605</v>
      </c>
      <c r="B12416" s="4">
        <v>181</v>
      </c>
      <c r="C12416" s="4">
        <v>181</v>
      </c>
      <c r="D12416" s="4">
        <v>830</v>
      </c>
      <c r="E12416" s="4" t="s">
        <v>861</v>
      </c>
      <c r="F12416" s="4" t="s">
        <v>1003</v>
      </c>
      <c r="G12416" s="4" t="s">
        <v>853</v>
      </c>
      <c r="H12416" s="52">
        <v>2.4999999999999898</v>
      </c>
      <c r="I12416" s="4">
        <v>0.55555555555555503</v>
      </c>
      <c r="J12416" s="4" t="s">
        <v>1355</v>
      </c>
      <c r="K12416" s="4" t="s">
        <v>998</v>
      </c>
      <c r="L12416" s="4">
        <v>6</v>
      </c>
      <c r="M12416" s="4" t="s">
        <v>1065</v>
      </c>
      <c r="N12416" s="4"/>
    </row>
    <row r="12417" spans="1:14" hidden="1" x14ac:dyDescent="0.3">
      <c r="A12417" s="4" t="s">
        <v>605</v>
      </c>
      <c r="B12417" s="4">
        <v>181</v>
      </c>
      <c r="C12417" s="4">
        <v>181</v>
      </c>
      <c r="D12417" s="4">
        <v>831</v>
      </c>
      <c r="E12417" s="4" t="s">
        <v>861</v>
      </c>
      <c r="F12417" s="4" t="s">
        <v>1003</v>
      </c>
      <c r="G12417" s="4" t="s">
        <v>853</v>
      </c>
      <c r="H12417" s="52">
        <v>4.0079365079364999</v>
      </c>
      <c r="I12417" s="4">
        <v>0.75396825396825695</v>
      </c>
      <c r="J12417" s="4" t="s">
        <v>1355</v>
      </c>
      <c r="K12417" s="4" t="s">
        <v>998</v>
      </c>
      <c r="L12417" s="4">
        <v>6</v>
      </c>
      <c r="M12417" s="4" t="s">
        <v>1065</v>
      </c>
      <c r="N12417" s="4"/>
    </row>
    <row r="12418" spans="1:14" hidden="1" x14ac:dyDescent="0.3">
      <c r="A12418" s="4" t="s">
        <v>605</v>
      </c>
      <c r="B12418" s="4">
        <v>181</v>
      </c>
      <c r="C12418" s="4">
        <v>181</v>
      </c>
      <c r="D12418" s="4">
        <v>832</v>
      </c>
      <c r="E12418" s="4" t="s">
        <v>861</v>
      </c>
      <c r="F12418" s="4" t="s">
        <v>1003</v>
      </c>
      <c r="G12418" s="4" t="s">
        <v>853</v>
      </c>
      <c r="H12418" s="52">
        <v>1.82539682539683</v>
      </c>
      <c r="I12418" s="4">
        <v>0.19841269841269499</v>
      </c>
      <c r="J12418" s="4" t="s">
        <v>1355</v>
      </c>
      <c r="K12418" s="4" t="s">
        <v>998</v>
      </c>
      <c r="L12418" s="4">
        <v>6</v>
      </c>
      <c r="M12418" s="4" t="s">
        <v>1065</v>
      </c>
      <c r="N12418" s="4"/>
    </row>
    <row r="12419" spans="1:14" hidden="1" x14ac:dyDescent="0.3">
      <c r="A12419" s="4" t="s">
        <v>605</v>
      </c>
      <c r="B12419" s="4">
        <v>181</v>
      </c>
      <c r="C12419" s="4">
        <v>181</v>
      </c>
      <c r="D12419" s="4">
        <v>833</v>
      </c>
      <c r="E12419" s="4" t="s">
        <v>861</v>
      </c>
      <c r="F12419" s="4" t="s">
        <v>1003</v>
      </c>
      <c r="G12419" s="4" t="s">
        <v>853</v>
      </c>
      <c r="H12419" s="52">
        <v>2.3412698412698401</v>
      </c>
      <c r="I12419" s="4">
        <v>0.15873015873016699</v>
      </c>
      <c r="J12419" s="4" t="s">
        <v>1355</v>
      </c>
      <c r="K12419" s="4" t="s">
        <v>998</v>
      </c>
      <c r="L12419" s="4">
        <v>6</v>
      </c>
      <c r="M12419" s="4" t="s">
        <v>1065</v>
      </c>
      <c r="N12419" s="4"/>
    </row>
    <row r="12420" spans="1:14" hidden="1" x14ac:dyDescent="0.3">
      <c r="A12420" s="4" t="s">
        <v>605</v>
      </c>
      <c r="B12420" s="4">
        <v>181</v>
      </c>
      <c r="C12420" s="4">
        <v>181</v>
      </c>
      <c r="D12420" s="4">
        <v>834</v>
      </c>
      <c r="E12420" s="4" t="s">
        <v>861</v>
      </c>
      <c r="F12420" s="4" t="s">
        <v>1003</v>
      </c>
      <c r="G12420" s="4" t="s">
        <v>853</v>
      </c>
      <c r="H12420" s="52">
        <v>1.5476190476190601</v>
      </c>
      <c r="I12420" s="63">
        <v>-1.8429702208777599E-14</v>
      </c>
      <c r="J12420" s="4" t="s">
        <v>1355</v>
      </c>
      <c r="K12420" s="4" t="s">
        <v>998</v>
      </c>
      <c r="L12420" s="4">
        <v>6</v>
      </c>
      <c r="M12420" s="4" t="s">
        <v>1065</v>
      </c>
      <c r="N12420" s="4"/>
    </row>
    <row r="12421" spans="1:14" hidden="1" x14ac:dyDescent="0.3">
      <c r="A12421" s="4" t="s">
        <v>605</v>
      </c>
      <c r="B12421" s="4">
        <v>181</v>
      </c>
      <c r="C12421" s="4">
        <v>181</v>
      </c>
      <c r="D12421" s="4">
        <v>835</v>
      </c>
      <c r="E12421" s="4" t="s">
        <v>861</v>
      </c>
      <c r="F12421" s="4" t="s">
        <v>1003</v>
      </c>
      <c r="G12421" s="4" t="s">
        <v>853</v>
      </c>
      <c r="H12421" s="52">
        <v>1.86507936507937</v>
      </c>
      <c r="I12421" s="4">
        <v>0.19841269841269801</v>
      </c>
      <c r="J12421" s="4" t="s">
        <v>1355</v>
      </c>
      <c r="K12421" s="4" t="s">
        <v>998</v>
      </c>
      <c r="L12421" s="4">
        <v>6</v>
      </c>
      <c r="M12421" s="4" t="s">
        <v>1065</v>
      </c>
      <c r="N12421" s="4"/>
    </row>
    <row r="12422" spans="1:14" hidden="1" x14ac:dyDescent="0.3">
      <c r="A12422" s="4" t="s">
        <v>605</v>
      </c>
      <c r="B12422" s="4">
        <v>181</v>
      </c>
      <c r="C12422" s="4">
        <v>181</v>
      </c>
      <c r="D12422" s="4">
        <v>836</v>
      </c>
      <c r="E12422" s="4" t="s">
        <v>861</v>
      </c>
      <c r="F12422" s="4" t="s">
        <v>1003</v>
      </c>
      <c r="G12422" s="4" t="s">
        <v>853</v>
      </c>
      <c r="H12422" s="52">
        <v>2.0238095238095202</v>
      </c>
      <c r="I12422" s="4">
        <v>0.91269841269840601</v>
      </c>
      <c r="J12422" s="4" t="s">
        <v>1355</v>
      </c>
      <c r="K12422" s="4" t="s">
        <v>998</v>
      </c>
      <c r="L12422" s="4">
        <v>6</v>
      </c>
      <c r="M12422" s="4" t="s">
        <v>1065</v>
      </c>
      <c r="N12422" s="4"/>
    </row>
    <row r="12423" spans="1:14" hidden="1" x14ac:dyDescent="0.3">
      <c r="A12423" s="4" t="s">
        <v>605</v>
      </c>
      <c r="B12423" s="4">
        <v>181</v>
      </c>
      <c r="C12423" s="4">
        <v>181</v>
      </c>
      <c r="D12423" s="4">
        <v>837</v>
      </c>
      <c r="E12423" s="4" t="s">
        <v>861</v>
      </c>
      <c r="F12423" s="4" t="s">
        <v>1003</v>
      </c>
      <c r="G12423" s="4" t="s">
        <v>853</v>
      </c>
      <c r="H12423" s="52">
        <v>2.61904761904762</v>
      </c>
      <c r="I12423" s="4">
        <v>0.238095238095236</v>
      </c>
      <c r="J12423" s="4" t="s">
        <v>1355</v>
      </c>
      <c r="K12423" s="4" t="s">
        <v>998</v>
      </c>
      <c r="L12423" s="4">
        <v>6</v>
      </c>
      <c r="M12423" s="4" t="s">
        <v>1065</v>
      </c>
      <c r="N12423" s="4"/>
    </row>
    <row r="12424" spans="1:14" hidden="1" x14ac:dyDescent="0.3">
      <c r="A12424" s="4" t="s">
        <v>605</v>
      </c>
      <c r="B12424" s="4">
        <v>181</v>
      </c>
      <c r="C12424" s="4">
        <v>181</v>
      </c>
      <c r="D12424" s="4">
        <v>838</v>
      </c>
      <c r="E12424" s="4" t="s">
        <v>861</v>
      </c>
      <c r="F12424" s="4" t="s">
        <v>1003</v>
      </c>
      <c r="G12424" s="4" t="s">
        <v>853</v>
      </c>
      <c r="H12424" s="52">
        <v>2.7380952380952399</v>
      </c>
      <c r="I12424" s="4">
        <v>0.87301587301586003</v>
      </c>
      <c r="J12424" s="4" t="s">
        <v>1355</v>
      </c>
      <c r="K12424" s="4" t="s">
        <v>998</v>
      </c>
      <c r="L12424" s="4">
        <v>6</v>
      </c>
      <c r="M12424" s="4" t="s">
        <v>1065</v>
      </c>
      <c r="N12424" s="4"/>
    </row>
    <row r="12425" spans="1:14" hidden="1" x14ac:dyDescent="0.3">
      <c r="A12425" s="4" t="s">
        <v>605</v>
      </c>
      <c r="B12425" s="4">
        <v>181</v>
      </c>
      <c r="C12425" s="4">
        <v>181</v>
      </c>
      <c r="D12425" s="4">
        <v>839</v>
      </c>
      <c r="E12425" s="4" t="s">
        <v>861</v>
      </c>
      <c r="F12425" s="4" t="s">
        <v>1003</v>
      </c>
      <c r="G12425" s="4" t="s">
        <v>853</v>
      </c>
      <c r="H12425" s="52">
        <v>1.94444444444446</v>
      </c>
      <c r="I12425" s="4">
        <v>0.51587301587299506</v>
      </c>
      <c r="J12425" s="4" t="s">
        <v>1355</v>
      </c>
      <c r="K12425" s="4" t="s">
        <v>998</v>
      </c>
      <c r="L12425" s="4">
        <v>6</v>
      </c>
      <c r="M12425" s="4" t="s">
        <v>1065</v>
      </c>
      <c r="N12425" s="4"/>
    </row>
    <row r="12426" spans="1:14" hidden="1" x14ac:dyDescent="0.3">
      <c r="A12426" s="4" t="s">
        <v>605</v>
      </c>
      <c r="B12426" s="4">
        <v>181</v>
      </c>
      <c r="C12426" s="4">
        <v>181</v>
      </c>
      <c r="D12426" s="4">
        <v>840</v>
      </c>
      <c r="E12426" s="4" t="s">
        <v>861</v>
      </c>
      <c r="F12426" s="4" t="s">
        <v>1003</v>
      </c>
      <c r="G12426" s="4" t="s">
        <v>853</v>
      </c>
      <c r="H12426" s="52">
        <v>1.4682539682539699</v>
      </c>
      <c r="I12426" s="4">
        <v>0.158730158730156</v>
      </c>
      <c r="J12426" s="4" t="s">
        <v>1355</v>
      </c>
      <c r="K12426" s="4" t="s">
        <v>998</v>
      </c>
      <c r="L12426" s="4">
        <v>6</v>
      </c>
      <c r="M12426" s="4" t="s">
        <v>1065</v>
      </c>
      <c r="N12426" s="4"/>
    </row>
    <row r="12427" spans="1:14" hidden="1" x14ac:dyDescent="0.3">
      <c r="A12427" s="4" t="s">
        <v>605</v>
      </c>
      <c r="B12427" s="4">
        <v>181</v>
      </c>
      <c r="C12427" s="4">
        <v>181</v>
      </c>
      <c r="D12427" s="4">
        <v>841</v>
      </c>
      <c r="E12427" s="4" t="s">
        <v>861</v>
      </c>
      <c r="F12427" s="4" t="s">
        <v>1003</v>
      </c>
      <c r="G12427" s="4" t="s">
        <v>853</v>
      </c>
      <c r="H12427" s="52">
        <v>2.6587301587301702</v>
      </c>
      <c r="I12427" s="4">
        <v>0.39682539682539197</v>
      </c>
      <c r="J12427" s="4" t="s">
        <v>1355</v>
      </c>
      <c r="K12427" s="4" t="s">
        <v>998</v>
      </c>
      <c r="L12427" s="4">
        <v>6</v>
      </c>
      <c r="M12427" s="4" t="s">
        <v>1065</v>
      </c>
      <c r="N12427" s="4"/>
    </row>
    <row r="12428" spans="1:14" hidden="1" x14ac:dyDescent="0.3">
      <c r="A12428" s="4" t="s">
        <v>605</v>
      </c>
      <c r="B12428" s="4">
        <v>181</v>
      </c>
      <c r="C12428" s="4">
        <v>181</v>
      </c>
      <c r="D12428" s="4">
        <v>842</v>
      </c>
      <c r="E12428" s="4" t="s">
        <v>861</v>
      </c>
      <c r="F12428" s="4" t="s">
        <v>1003</v>
      </c>
      <c r="G12428" s="4" t="s">
        <v>853</v>
      </c>
      <c r="H12428" s="52">
        <v>2.0238095238095299</v>
      </c>
      <c r="I12428" s="4">
        <v>0.23809523809521799</v>
      </c>
      <c r="J12428" s="4" t="s">
        <v>1355</v>
      </c>
      <c r="K12428" s="4" t="s">
        <v>998</v>
      </c>
      <c r="L12428" s="4">
        <v>6</v>
      </c>
      <c r="M12428" s="4" t="s">
        <v>1065</v>
      </c>
      <c r="N12428" s="4"/>
    </row>
    <row r="12429" spans="1:14" hidden="1" x14ac:dyDescent="0.3">
      <c r="A12429" s="4" t="s">
        <v>605</v>
      </c>
      <c r="B12429" s="4">
        <v>181</v>
      </c>
      <c r="C12429" s="4">
        <v>181</v>
      </c>
      <c r="D12429" s="4">
        <v>843</v>
      </c>
      <c r="E12429" s="4" t="s">
        <v>861</v>
      </c>
      <c r="F12429" s="4" t="s">
        <v>1003</v>
      </c>
      <c r="G12429" s="4" t="s">
        <v>853</v>
      </c>
      <c r="H12429" s="52">
        <v>1.74603174603175</v>
      </c>
      <c r="I12429" s="4">
        <v>0.27777777777777801</v>
      </c>
      <c r="J12429" s="4" t="s">
        <v>1355</v>
      </c>
      <c r="K12429" s="4" t="s">
        <v>998</v>
      </c>
      <c r="L12429" s="4">
        <v>6</v>
      </c>
      <c r="M12429" s="4" t="s">
        <v>1065</v>
      </c>
      <c r="N12429" s="4"/>
    </row>
    <row r="12430" spans="1:14" hidden="1" x14ac:dyDescent="0.3">
      <c r="A12430" s="4" t="s">
        <v>605</v>
      </c>
      <c r="B12430" s="4">
        <v>181</v>
      </c>
      <c r="C12430" s="4">
        <v>181</v>
      </c>
      <c r="D12430" s="4">
        <v>844</v>
      </c>
      <c r="E12430" s="4" t="s">
        <v>861</v>
      </c>
      <c r="F12430" s="4" t="s">
        <v>1003</v>
      </c>
      <c r="G12430" s="4" t="s">
        <v>853</v>
      </c>
      <c r="H12430" s="52">
        <v>1.78571428571428</v>
      </c>
      <c r="I12430" s="4">
        <v>0.238095238095239</v>
      </c>
      <c r="J12430" s="4" t="s">
        <v>1355</v>
      </c>
      <c r="K12430" s="4" t="s">
        <v>998</v>
      </c>
      <c r="L12430" s="4">
        <v>6</v>
      </c>
      <c r="M12430" s="4" t="s">
        <v>1065</v>
      </c>
      <c r="N12430" s="4"/>
    </row>
    <row r="12431" spans="1:14" hidden="1" x14ac:dyDescent="0.3">
      <c r="A12431" s="4" t="s">
        <v>605</v>
      </c>
      <c r="B12431" s="4">
        <v>181</v>
      </c>
      <c r="C12431" s="4">
        <v>181</v>
      </c>
      <c r="D12431" s="4">
        <v>845</v>
      </c>
      <c r="E12431" s="4" t="s">
        <v>861</v>
      </c>
      <c r="F12431" s="4" t="s">
        <v>1003</v>
      </c>
      <c r="G12431" s="4" t="s">
        <v>853</v>
      </c>
      <c r="H12431" s="52">
        <v>2.5396825396825302</v>
      </c>
      <c r="I12431" s="4">
        <v>0.47619047619049398</v>
      </c>
      <c r="J12431" s="4" t="s">
        <v>1355</v>
      </c>
      <c r="K12431" s="4" t="s">
        <v>998</v>
      </c>
      <c r="L12431" s="4">
        <v>6</v>
      </c>
      <c r="M12431" s="4" t="s">
        <v>1065</v>
      </c>
      <c r="N12431" s="4"/>
    </row>
    <row r="12432" spans="1:14" hidden="1" x14ac:dyDescent="0.3">
      <c r="A12432" s="4" t="s">
        <v>605</v>
      </c>
      <c r="B12432" s="4">
        <v>181</v>
      </c>
      <c r="C12432" s="4">
        <v>181</v>
      </c>
      <c r="D12432" s="4">
        <v>846</v>
      </c>
      <c r="E12432" s="4" t="s">
        <v>861</v>
      </c>
      <c r="F12432" s="4" t="s">
        <v>1003</v>
      </c>
      <c r="G12432" s="4" t="s">
        <v>853</v>
      </c>
      <c r="H12432" s="52">
        <v>1.86507936507936</v>
      </c>
      <c r="I12432" s="4">
        <v>0.23809523809524299</v>
      </c>
      <c r="J12432" s="4" t="s">
        <v>1355</v>
      </c>
      <c r="K12432" s="4" t="s">
        <v>998</v>
      </c>
      <c r="L12432" s="4">
        <v>6</v>
      </c>
      <c r="M12432" s="4" t="s">
        <v>1065</v>
      </c>
      <c r="N12432" s="4"/>
    </row>
    <row r="12433" spans="1:14" hidden="1" x14ac:dyDescent="0.3">
      <c r="A12433" s="4" t="s">
        <v>605</v>
      </c>
      <c r="B12433" s="4">
        <v>181</v>
      </c>
      <c r="C12433" s="4">
        <v>181</v>
      </c>
      <c r="D12433" s="4">
        <v>847</v>
      </c>
      <c r="E12433" s="4" t="s">
        <v>861</v>
      </c>
      <c r="F12433" s="4" t="s">
        <v>1003</v>
      </c>
      <c r="G12433" s="4" t="s">
        <v>853</v>
      </c>
      <c r="H12433" s="52">
        <v>1.90476190476191</v>
      </c>
      <c r="I12433" s="4">
        <v>0.19841269841270101</v>
      </c>
      <c r="J12433" s="4" t="s">
        <v>1355</v>
      </c>
      <c r="K12433" s="4" t="s">
        <v>998</v>
      </c>
      <c r="L12433" s="4">
        <v>6</v>
      </c>
      <c r="M12433" s="4" t="s">
        <v>1065</v>
      </c>
      <c r="N12433" s="4"/>
    </row>
    <row r="12434" spans="1:14" hidden="1" x14ac:dyDescent="0.3">
      <c r="A12434" s="4" t="s">
        <v>605</v>
      </c>
      <c r="B12434" s="4">
        <v>181</v>
      </c>
      <c r="C12434" s="4">
        <v>181</v>
      </c>
      <c r="D12434" s="4">
        <v>848</v>
      </c>
      <c r="E12434" s="4" t="s">
        <v>861</v>
      </c>
      <c r="F12434" s="4" t="s">
        <v>1003</v>
      </c>
      <c r="G12434" s="4" t="s">
        <v>853</v>
      </c>
      <c r="H12434" s="52">
        <v>1.15079365079366</v>
      </c>
      <c r="I12434" s="4">
        <v>0.31746031746030101</v>
      </c>
      <c r="J12434" s="4" t="s">
        <v>1355</v>
      </c>
      <c r="K12434" s="4" t="s">
        <v>998</v>
      </c>
      <c r="L12434" s="4">
        <v>6</v>
      </c>
      <c r="M12434" s="4" t="s">
        <v>1065</v>
      </c>
      <c r="N12434" s="4"/>
    </row>
    <row r="12435" spans="1:14" hidden="1" x14ac:dyDescent="0.3">
      <c r="A12435" s="4" t="s">
        <v>605</v>
      </c>
      <c r="B12435" s="4">
        <v>181</v>
      </c>
      <c r="C12435" s="4">
        <v>181</v>
      </c>
      <c r="D12435" s="4">
        <v>849</v>
      </c>
      <c r="E12435" s="4" t="s">
        <v>861</v>
      </c>
      <c r="F12435" s="4" t="s">
        <v>1003</v>
      </c>
      <c r="G12435" s="4" t="s">
        <v>853</v>
      </c>
      <c r="H12435" s="52">
        <v>2.1825396825396801</v>
      </c>
      <c r="I12435" s="4">
        <v>1.15079365079365</v>
      </c>
      <c r="J12435" s="4" t="s">
        <v>1355</v>
      </c>
      <c r="K12435" s="4" t="s">
        <v>998</v>
      </c>
      <c r="L12435" s="4">
        <v>6</v>
      </c>
      <c r="M12435" s="4" t="s">
        <v>1065</v>
      </c>
      <c r="N12435" s="4"/>
    </row>
    <row r="12436" spans="1:14" hidden="1" x14ac:dyDescent="0.3">
      <c r="A12436" s="4" t="s">
        <v>605</v>
      </c>
      <c r="B12436" s="4">
        <v>181</v>
      </c>
      <c r="C12436" s="4">
        <v>181</v>
      </c>
      <c r="D12436" s="4">
        <v>850</v>
      </c>
      <c r="E12436" s="4" t="s">
        <v>861</v>
      </c>
      <c r="F12436" s="4" t="s">
        <v>1003</v>
      </c>
      <c r="G12436" s="4" t="s">
        <v>853</v>
      </c>
      <c r="H12436" s="52">
        <v>3.4126984126984201</v>
      </c>
      <c r="I12436" s="4">
        <v>0.59523809523809301</v>
      </c>
      <c r="J12436" s="4" t="s">
        <v>1355</v>
      </c>
      <c r="K12436" s="4" t="s">
        <v>998</v>
      </c>
      <c r="L12436" s="4">
        <v>6</v>
      </c>
      <c r="M12436" s="4" t="s">
        <v>1065</v>
      </c>
      <c r="N12436" s="4"/>
    </row>
    <row r="12437" spans="1:14" hidden="1" x14ac:dyDescent="0.3">
      <c r="A12437" s="4" t="s">
        <v>605</v>
      </c>
      <c r="B12437" s="4">
        <v>181</v>
      </c>
      <c r="C12437" s="4">
        <v>181</v>
      </c>
      <c r="D12437" s="4">
        <v>851</v>
      </c>
      <c r="E12437" s="4" t="s">
        <v>861</v>
      </c>
      <c r="F12437" s="4" t="s">
        <v>1003</v>
      </c>
      <c r="G12437" s="4" t="s">
        <v>853</v>
      </c>
      <c r="H12437" s="52">
        <v>2.2222222222222201</v>
      </c>
      <c r="I12437" s="4">
        <v>0.317460317460315</v>
      </c>
      <c r="J12437" s="4" t="s">
        <v>1355</v>
      </c>
      <c r="K12437" s="4" t="s">
        <v>998</v>
      </c>
      <c r="L12437" s="4">
        <v>6</v>
      </c>
      <c r="M12437" s="4" t="s">
        <v>1065</v>
      </c>
      <c r="N12437" s="4"/>
    </row>
    <row r="12438" spans="1:14" hidden="1" x14ac:dyDescent="0.3">
      <c r="A12438" s="4" t="s">
        <v>605</v>
      </c>
      <c r="B12438" s="4">
        <v>181</v>
      </c>
      <c r="C12438" s="4">
        <v>181</v>
      </c>
      <c r="D12438" s="4">
        <v>852</v>
      </c>
      <c r="E12438" s="4" t="s">
        <v>861</v>
      </c>
      <c r="F12438" s="4" t="s">
        <v>1003</v>
      </c>
      <c r="G12438" s="4" t="s">
        <v>853</v>
      </c>
      <c r="H12438" s="52">
        <v>2.0238095238095299</v>
      </c>
      <c r="I12438" s="4">
        <v>0.317460317460309</v>
      </c>
      <c r="J12438" s="4" t="s">
        <v>1355</v>
      </c>
      <c r="K12438" s="4" t="s">
        <v>998</v>
      </c>
      <c r="L12438" s="4">
        <v>6</v>
      </c>
      <c r="M12438" s="4" t="s">
        <v>1065</v>
      </c>
      <c r="N12438" s="4"/>
    </row>
    <row r="12439" spans="1:14" hidden="1" x14ac:dyDescent="0.3">
      <c r="A12439" s="4" t="s">
        <v>605</v>
      </c>
      <c r="B12439" s="4">
        <v>181</v>
      </c>
      <c r="C12439" s="4">
        <v>181</v>
      </c>
      <c r="D12439" s="4">
        <v>853</v>
      </c>
      <c r="E12439" s="4" t="s">
        <v>861</v>
      </c>
      <c r="F12439" s="4" t="s">
        <v>1003</v>
      </c>
      <c r="G12439" s="4" t="s">
        <v>853</v>
      </c>
      <c r="H12439" s="52">
        <v>3.7698412698412702</v>
      </c>
      <c r="I12439" s="4">
        <v>0.634920634920635</v>
      </c>
      <c r="J12439" s="4" t="s">
        <v>1355</v>
      </c>
      <c r="K12439" s="4" t="s">
        <v>998</v>
      </c>
      <c r="L12439" s="4">
        <v>6</v>
      </c>
      <c r="M12439" s="4" t="s">
        <v>1065</v>
      </c>
      <c r="N12439" s="4"/>
    </row>
    <row r="12440" spans="1:14" hidden="1" x14ac:dyDescent="0.3">
      <c r="A12440" s="4" t="s">
        <v>605</v>
      </c>
      <c r="B12440" s="4">
        <v>181</v>
      </c>
      <c r="C12440" s="4">
        <v>181</v>
      </c>
      <c r="D12440" s="4">
        <v>854</v>
      </c>
      <c r="E12440" s="4" t="s">
        <v>861</v>
      </c>
      <c r="F12440" s="4" t="s">
        <v>1003</v>
      </c>
      <c r="G12440" s="4" t="s">
        <v>853</v>
      </c>
      <c r="H12440" s="52">
        <v>1.94444444444444</v>
      </c>
      <c r="I12440" s="4">
        <v>0.47619047619047999</v>
      </c>
      <c r="J12440" s="4" t="s">
        <v>1355</v>
      </c>
      <c r="K12440" s="4" t="s">
        <v>998</v>
      </c>
      <c r="L12440" s="4">
        <v>6</v>
      </c>
      <c r="M12440" s="4" t="s">
        <v>1065</v>
      </c>
      <c r="N12440" s="4"/>
    </row>
    <row r="12441" spans="1:14" hidden="1" x14ac:dyDescent="0.3">
      <c r="A12441" s="4" t="s">
        <v>605</v>
      </c>
      <c r="B12441" s="4">
        <v>181</v>
      </c>
      <c r="C12441" s="4">
        <v>181</v>
      </c>
      <c r="D12441" s="4">
        <v>855</v>
      </c>
      <c r="E12441" s="4" t="s">
        <v>861</v>
      </c>
      <c r="F12441" s="4" t="s">
        <v>1003</v>
      </c>
      <c r="G12441" s="4" t="s">
        <v>853</v>
      </c>
      <c r="H12441" s="52">
        <v>2.57936507936508</v>
      </c>
      <c r="I12441" s="4">
        <v>0.19841269841269499</v>
      </c>
      <c r="J12441" s="4" t="s">
        <v>1355</v>
      </c>
      <c r="K12441" s="4" t="s">
        <v>998</v>
      </c>
      <c r="L12441" s="4">
        <v>6</v>
      </c>
      <c r="M12441" s="4" t="s">
        <v>1065</v>
      </c>
      <c r="N12441" s="4"/>
    </row>
    <row r="12442" spans="1:14" hidden="1" x14ac:dyDescent="0.3">
      <c r="A12442" s="4" t="s">
        <v>605</v>
      </c>
      <c r="B12442" s="4">
        <v>181</v>
      </c>
      <c r="C12442" s="4">
        <v>181</v>
      </c>
      <c r="D12442" s="4">
        <v>856</v>
      </c>
      <c r="E12442" s="4" t="s">
        <v>861</v>
      </c>
      <c r="F12442" s="4" t="s">
        <v>1003</v>
      </c>
      <c r="G12442" s="4" t="s">
        <v>853</v>
      </c>
      <c r="H12442" s="52">
        <v>1.0317460317460301</v>
      </c>
      <c r="I12442" s="4">
        <v>0.27777777777777801</v>
      </c>
      <c r="J12442" s="4" t="s">
        <v>1355</v>
      </c>
      <c r="K12442" s="4" t="s">
        <v>998</v>
      </c>
      <c r="L12442" s="4">
        <v>6</v>
      </c>
      <c r="M12442" s="4" t="s">
        <v>1065</v>
      </c>
      <c r="N12442" s="4"/>
    </row>
    <row r="12443" spans="1:14" hidden="1" x14ac:dyDescent="0.3">
      <c r="A12443" s="4" t="s">
        <v>605</v>
      </c>
      <c r="B12443" s="4">
        <v>181</v>
      </c>
      <c r="C12443" s="4">
        <v>181</v>
      </c>
      <c r="D12443" s="4">
        <v>857</v>
      </c>
      <c r="E12443" s="4" t="s">
        <v>861</v>
      </c>
      <c r="F12443" s="4" t="s">
        <v>1003</v>
      </c>
      <c r="G12443" s="4" t="s">
        <v>853</v>
      </c>
      <c r="H12443" s="52">
        <v>2.0238095238095299</v>
      </c>
      <c r="I12443" s="4">
        <v>0.11904761904761101</v>
      </c>
      <c r="J12443" s="4" t="s">
        <v>1355</v>
      </c>
      <c r="K12443" s="4" t="s">
        <v>998</v>
      </c>
      <c r="L12443" s="4">
        <v>6</v>
      </c>
      <c r="M12443" s="4" t="s">
        <v>1065</v>
      </c>
      <c r="N12443" s="4"/>
    </row>
    <row r="12444" spans="1:14" hidden="1" x14ac:dyDescent="0.3">
      <c r="A12444" s="4" t="s">
        <v>605</v>
      </c>
      <c r="B12444" s="4">
        <v>181</v>
      </c>
      <c r="C12444" s="4">
        <v>181</v>
      </c>
      <c r="D12444" s="4">
        <v>858</v>
      </c>
      <c r="E12444" s="4" t="s">
        <v>861</v>
      </c>
      <c r="F12444" s="4" t="s">
        <v>1003</v>
      </c>
      <c r="G12444" s="4" t="s">
        <v>853</v>
      </c>
      <c r="H12444" s="52">
        <v>1.94444444444444</v>
      </c>
      <c r="I12444" s="4">
        <v>0.238095238095236</v>
      </c>
      <c r="J12444" s="4" t="s">
        <v>1355</v>
      </c>
      <c r="K12444" s="4" t="s">
        <v>998</v>
      </c>
      <c r="L12444" s="4">
        <v>6</v>
      </c>
      <c r="M12444" s="4" t="s">
        <v>1065</v>
      </c>
      <c r="N12444" s="4"/>
    </row>
    <row r="12445" spans="1:14" hidden="1" x14ac:dyDescent="0.3">
      <c r="A12445" s="4" t="s">
        <v>605</v>
      </c>
      <c r="B12445" s="4">
        <v>181</v>
      </c>
      <c r="C12445" s="4">
        <v>181</v>
      </c>
      <c r="D12445" s="4">
        <v>859</v>
      </c>
      <c r="E12445" s="4" t="s">
        <v>861</v>
      </c>
      <c r="F12445" s="4" t="s">
        <v>1003</v>
      </c>
      <c r="G12445" s="4" t="s">
        <v>853</v>
      </c>
      <c r="H12445" s="52">
        <v>2.2619047619047699</v>
      </c>
      <c r="I12445" s="4">
        <v>0.27777777777775498</v>
      </c>
      <c r="J12445" s="4" t="s">
        <v>1355</v>
      </c>
      <c r="K12445" s="4" t="s">
        <v>998</v>
      </c>
      <c r="L12445" s="4">
        <v>6</v>
      </c>
      <c r="M12445" s="4" t="s">
        <v>1065</v>
      </c>
      <c r="N12445" s="4"/>
    </row>
    <row r="12446" spans="1:14" hidden="1" x14ac:dyDescent="0.3">
      <c r="A12446" s="4" t="s">
        <v>605</v>
      </c>
      <c r="B12446" s="4">
        <v>181</v>
      </c>
      <c r="C12446" s="4">
        <v>181</v>
      </c>
      <c r="D12446" s="4">
        <v>860</v>
      </c>
      <c r="E12446" s="4" t="s">
        <v>861</v>
      </c>
      <c r="F12446" s="4" t="s">
        <v>1003</v>
      </c>
      <c r="G12446" s="4" t="s">
        <v>853</v>
      </c>
      <c r="H12446" s="52">
        <v>2.1031746031746099</v>
      </c>
      <c r="I12446" s="4">
        <v>0.75396825396824596</v>
      </c>
      <c r="J12446" s="4" t="s">
        <v>1355</v>
      </c>
      <c r="K12446" s="4" t="s">
        <v>998</v>
      </c>
      <c r="L12446" s="4">
        <v>6</v>
      </c>
      <c r="M12446" s="4" t="s">
        <v>1065</v>
      </c>
      <c r="N12446" s="4"/>
    </row>
    <row r="12447" spans="1:14" hidden="1" x14ac:dyDescent="0.3">
      <c r="A12447" s="4" t="s">
        <v>605</v>
      </c>
      <c r="B12447" s="4">
        <v>181</v>
      </c>
      <c r="C12447" s="4">
        <v>181</v>
      </c>
      <c r="D12447" s="4">
        <v>861</v>
      </c>
      <c r="E12447" s="4" t="s">
        <v>861</v>
      </c>
      <c r="F12447" s="4" t="s">
        <v>1003</v>
      </c>
      <c r="G12447" s="4" t="s">
        <v>853</v>
      </c>
      <c r="H12447" s="52">
        <v>5.81673306772909</v>
      </c>
      <c r="I12447" s="4">
        <v>1.0358565737051699</v>
      </c>
      <c r="J12447" s="4" t="s">
        <v>1355</v>
      </c>
      <c r="K12447" s="4" t="s">
        <v>998</v>
      </c>
      <c r="L12447" s="4">
        <v>6</v>
      </c>
      <c r="M12447" s="4" t="s">
        <v>1065</v>
      </c>
      <c r="N12447" s="4"/>
    </row>
    <row r="12448" spans="1:14" hidden="1" x14ac:dyDescent="0.3">
      <c r="A12448" s="4" t="s">
        <v>605</v>
      </c>
      <c r="B12448" s="4">
        <v>181</v>
      </c>
      <c r="C12448" s="4">
        <v>181</v>
      </c>
      <c r="D12448" s="4">
        <v>862</v>
      </c>
      <c r="E12448" s="4" t="s">
        <v>861</v>
      </c>
      <c r="F12448" s="4" t="s">
        <v>1003</v>
      </c>
      <c r="G12448" s="4" t="s">
        <v>853</v>
      </c>
      <c r="H12448" s="52">
        <v>2.6294820717131602</v>
      </c>
      <c r="I12448" s="4">
        <v>0.67729083665339196</v>
      </c>
      <c r="J12448" s="4" t="s">
        <v>1355</v>
      </c>
      <c r="K12448" s="4" t="s">
        <v>998</v>
      </c>
      <c r="L12448" s="4">
        <v>6</v>
      </c>
      <c r="M12448" s="4" t="s">
        <v>1065</v>
      </c>
      <c r="N12448" s="4"/>
    </row>
    <row r="12449" spans="1:14" hidden="1" x14ac:dyDescent="0.3">
      <c r="A12449" s="4" t="s">
        <v>605</v>
      </c>
      <c r="B12449" s="4">
        <v>181</v>
      </c>
      <c r="C12449" s="4">
        <v>181</v>
      </c>
      <c r="D12449" s="4">
        <v>863</v>
      </c>
      <c r="E12449" s="4" t="s">
        <v>861</v>
      </c>
      <c r="F12449" s="4" t="s">
        <v>1003</v>
      </c>
      <c r="G12449" s="4" t="s">
        <v>853</v>
      </c>
      <c r="H12449" s="52">
        <v>2.2709163346613601</v>
      </c>
      <c r="I12449" s="4">
        <v>0.31872509960158002</v>
      </c>
      <c r="J12449" s="4" t="s">
        <v>1355</v>
      </c>
      <c r="K12449" s="4" t="s">
        <v>998</v>
      </c>
      <c r="L12449" s="4">
        <v>6</v>
      </c>
      <c r="M12449" s="4" t="s">
        <v>1065</v>
      </c>
      <c r="N12449" s="4"/>
    </row>
    <row r="12450" spans="1:14" hidden="1" x14ac:dyDescent="0.3">
      <c r="A12450" s="4" t="s">
        <v>605</v>
      </c>
      <c r="B12450" s="4">
        <v>181</v>
      </c>
      <c r="C12450" s="4">
        <v>181</v>
      </c>
      <c r="D12450" s="4">
        <v>864</v>
      </c>
      <c r="E12450" s="4" t="s">
        <v>861</v>
      </c>
      <c r="F12450" s="4" t="s">
        <v>1003</v>
      </c>
      <c r="G12450" s="4" t="s">
        <v>853</v>
      </c>
      <c r="H12450" s="52">
        <v>3.7848605577689298</v>
      </c>
      <c r="I12450" s="4">
        <v>0.63745019920319901</v>
      </c>
      <c r="J12450" s="4" t="s">
        <v>1355</v>
      </c>
      <c r="K12450" s="4" t="s">
        <v>998</v>
      </c>
      <c r="L12450" s="4">
        <v>6</v>
      </c>
      <c r="M12450" s="4" t="s">
        <v>1065</v>
      </c>
      <c r="N12450" s="4"/>
    </row>
    <row r="12451" spans="1:14" hidden="1" x14ac:dyDescent="0.3">
      <c r="A12451" s="4" t="s">
        <v>605</v>
      </c>
      <c r="B12451" s="4">
        <v>181</v>
      </c>
      <c r="C12451" s="4">
        <v>181</v>
      </c>
      <c r="D12451" s="4">
        <v>865</v>
      </c>
      <c r="E12451" s="4" t="s">
        <v>861</v>
      </c>
      <c r="F12451" s="4" t="s">
        <v>1003</v>
      </c>
      <c r="G12451" s="4" t="s">
        <v>853</v>
      </c>
      <c r="H12451" s="52">
        <v>4.0637450199203196</v>
      </c>
      <c r="I12451" s="4">
        <v>0.876494023904407</v>
      </c>
      <c r="J12451" s="4" t="s">
        <v>1355</v>
      </c>
      <c r="K12451" s="4" t="s">
        <v>998</v>
      </c>
      <c r="L12451" s="4">
        <v>6</v>
      </c>
      <c r="M12451" s="4" t="s">
        <v>1065</v>
      </c>
      <c r="N12451" s="4"/>
    </row>
    <row r="12452" spans="1:14" hidden="1" x14ac:dyDescent="0.3">
      <c r="A12452" s="4" t="s">
        <v>605</v>
      </c>
      <c r="B12452" s="4">
        <v>181</v>
      </c>
      <c r="C12452" s="4">
        <v>181</v>
      </c>
      <c r="D12452" s="4">
        <v>866</v>
      </c>
      <c r="E12452" s="4" t="s">
        <v>861</v>
      </c>
      <c r="F12452" s="4" t="s">
        <v>1003</v>
      </c>
      <c r="G12452" s="4" t="s">
        <v>853</v>
      </c>
      <c r="H12452" s="52">
        <v>2.5498007968127498</v>
      </c>
      <c r="I12452" s="4">
        <v>0.35856573705179701</v>
      </c>
      <c r="J12452" s="4" t="s">
        <v>1355</v>
      </c>
      <c r="K12452" s="4" t="s">
        <v>998</v>
      </c>
      <c r="L12452" s="4">
        <v>6</v>
      </c>
      <c r="M12452" s="4" t="s">
        <v>1065</v>
      </c>
      <c r="N12452" s="4"/>
    </row>
    <row r="12453" spans="1:14" hidden="1" x14ac:dyDescent="0.3">
      <c r="A12453" s="4" t="s">
        <v>605</v>
      </c>
      <c r="B12453" s="4">
        <v>181</v>
      </c>
      <c r="C12453" s="4">
        <v>181</v>
      </c>
      <c r="D12453" s="4">
        <v>867</v>
      </c>
      <c r="E12453" s="4" t="s">
        <v>861</v>
      </c>
      <c r="F12453" s="4" t="s">
        <v>1003</v>
      </c>
      <c r="G12453" s="4" t="s">
        <v>853</v>
      </c>
      <c r="H12453" s="52">
        <v>5.1394422310756998</v>
      </c>
      <c r="I12453" s="4">
        <v>0.51792828685258796</v>
      </c>
      <c r="J12453" s="4" t="s">
        <v>1355</v>
      </c>
      <c r="K12453" s="4" t="s">
        <v>998</v>
      </c>
      <c r="L12453" s="4">
        <v>6</v>
      </c>
      <c r="M12453" s="4" t="s">
        <v>1065</v>
      </c>
      <c r="N12453" s="4"/>
    </row>
    <row r="12454" spans="1:14" hidden="1" x14ac:dyDescent="0.3">
      <c r="A12454" s="4" t="s">
        <v>605</v>
      </c>
      <c r="B12454" s="4">
        <v>181</v>
      </c>
      <c r="C12454" s="4">
        <v>181</v>
      </c>
      <c r="D12454" s="4">
        <v>868</v>
      </c>
      <c r="E12454" s="4" t="s">
        <v>861</v>
      </c>
      <c r="F12454" s="4" t="s">
        <v>1003</v>
      </c>
      <c r="G12454" s="4" t="s">
        <v>853</v>
      </c>
      <c r="H12454" s="52">
        <v>1.43426294820717</v>
      </c>
      <c r="I12454" s="4">
        <v>0.358565737051805</v>
      </c>
      <c r="J12454" s="4" t="s">
        <v>1355</v>
      </c>
      <c r="K12454" s="4" t="s">
        <v>998</v>
      </c>
      <c r="L12454" s="4">
        <v>6</v>
      </c>
      <c r="M12454" s="4" t="s">
        <v>1065</v>
      </c>
      <c r="N12454" s="4"/>
    </row>
    <row r="12455" spans="1:14" hidden="1" x14ac:dyDescent="0.3">
      <c r="A12455" s="4" t="s">
        <v>605</v>
      </c>
      <c r="B12455" s="4">
        <v>181</v>
      </c>
      <c r="C12455" s="4">
        <v>181</v>
      </c>
      <c r="D12455" s="4">
        <v>869</v>
      </c>
      <c r="E12455" s="4" t="s">
        <v>861</v>
      </c>
      <c r="F12455" s="4" t="s">
        <v>1003</v>
      </c>
      <c r="G12455" s="4" t="s">
        <v>853</v>
      </c>
      <c r="H12455" s="52">
        <v>2.5498007968127698</v>
      </c>
      <c r="I12455" s="4">
        <v>0.35856573705178202</v>
      </c>
      <c r="J12455" s="4" t="s">
        <v>1355</v>
      </c>
      <c r="K12455" s="4" t="s">
        <v>998</v>
      </c>
      <c r="L12455" s="4">
        <v>6</v>
      </c>
      <c r="M12455" s="4" t="s">
        <v>1065</v>
      </c>
      <c r="N12455" s="4"/>
    </row>
    <row r="12456" spans="1:14" hidden="1" x14ac:dyDescent="0.3">
      <c r="A12456" s="4" t="s">
        <v>605</v>
      </c>
      <c r="B12456" s="4">
        <v>181</v>
      </c>
      <c r="C12456" s="4">
        <v>181</v>
      </c>
      <c r="D12456" s="4">
        <v>870</v>
      </c>
      <c r="E12456" s="4" t="s">
        <v>861</v>
      </c>
      <c r="F12456" s="4" t="s">
        <v>1003</v>
      </c>
      <c r="G12456" s="4" t="s">
        <v>853</v>
      </c>
      <c r="H12456" s="52">
        <v>1.4741035856573801</v>
      </c>
      <c r="I12456" s="63">
        <v>-2.2204460492503099E-14</v>
      </c>
      <c r="J12456" s="4" t="s">
        <v>1355</v>
      </c>
      <c r="K12456" s="4" t="s">
        <v>998</v>
      </c>
      <c r="L12456" s="4">
        <v>6</v>
      </c>
      <c r="M12456" s="4" t="s">
        <v>1065</v>
      </c>
      <c r="N12456" s="4"/>
    </row>
    <row r="12457" spans="1:14" hidden="1" x14ac:dyDescent="0.3">
      <c r="A12457" s="4" t="s">
        <v>605</v>
      </c>
      <c r="B12457" s="4">
        <v>181</v>
      </c>
      <c r="C12457" s="4">
        <v>181</v>
      </c>
      <c r="D12457" s="4">
        <v>871</v>
      </c>
      <c r="E12457" s="4" t="s">
        <v>861</v>
      </c>
      <c r="F12457" s="4" t="s">
        <v>1003</v>
      </c>
      <c r="G12457" s="4" t="s">
        <v>853</v>
      </c>
      <c r="H12457" s="52">
        <v>2.2310756972111498</v>
      </c>
      <c r="I12457" s="4">
        <v>0.11952191235062599</v>
      </c>
      <c r="J12457" s="4" t="s">
        <v>1355</v>
      </c>
      <c r="K12457" s="4" t="s">
        <v>998</v>
      </c>
      <c r="L12457" s="4">
        <v>6</v>
      </c>
      <c r="M12457" s="4" t="s">
        <v>1065</v>
      </c>
      <c r="N12457" s="4"/>
    </row>
    <row r="12458" spans="1:14" hidden="1" x14ac:dyDescent="0.3">
      <c r="A12458" s="4" t="s">
        <v>605</v>
      </c>
      <c r="B12458" s="4">
        <v>181</v>
      </c>
      <c r="C12458" s="4">
        <v>181</v>
      </c>
      <c r="D12458" s="4">
        <v>872</v>
      </c>
      <c r="E12458" s="4" t="s">
        <v>861</v>
      </c>
      <c r="F12458" s="4" t="s">
        <v>1003</v>
      </c>
      <c r="G12458" s="4" t="s">
        <v>853</v>
      </c>
      <c r="H12458" s="52">
        <v>1.43426294820717</v>
      </c>
      <c r="I12458" s="4">
        <v>0.159362549800798</v>
      </c>
      <c r="J12458" s="4" t="s">
        <v>1355</v>
      </c>
      <c r="K12458" s="4" t="s">
        <v>998</v>
      </c>
      <c r="L12458" s="4">
        <v>6</v>
      </c>
      <c r="M12458" s="4" t="s">
        <v>1065</v>
      </c>
      <c r="N12458" s="4"/>
    </row>
    <row r="12459" spans="1:14" hidden="1" x14ac:dyDescent="0.3">
      <c r="A12459" s="4" t="s">
        <v>605</v>
      </c>
      <c r="B12459" s="4">
        <v>181</v>
      </c>
      <c r="C12459" s="4">
        <v>181</v>
      </c>
      <c r="D12459" s="4">
        <v>873</v>
      </c>
      <c r="E12459" s="4" t="s">
        <v>861</v>
      </c>
      <c r="F12459" s="4" t="s">
        <v>1003</v>
      </c>
      <c r="G12459" s="4" t="s">
        <v>853</v>
      </c>
      <c r="H12459" s="52">
        <v>5.3386454183267</v>
      </c>
      <c r="I12459" s="4">
        <v>3.9840637450215197E-2</v>
      </c>
      <c r="J12459" s="4" t="s">
        <v>1355</v>
      </c>
      <c r="K12459" s="4" t="s">
        <v>998</v>
      </c>
      <c r="L12459" s="4">
        <v>6</v>
      </c>
      <c r="M12459" s="4" t="s">
        <v>1065</v>
      </c>
      <c r="N12459" s="4"/>
    </row>
    <row r="12460" spans="1:14" hidden="1" x14ac:dyDescent="0.3">
      <c r="A12460" s="4" t="s">
        <v>605</v>
      </c>
      <c r="B12460" s="4">
        <v>181</v>
      </c>
      <c r="C12460" s="4">
        <v>181</v>
      </c>
      <c r="D12460" s="4">
        <v>874</v>
      </c>
      <c r="E12460" s="4" t="s">
        <v>861</v>
      </c>
      <c r="F12460" s="4" t="s">
        <v>1003</v>
      </c>
      <c r="G12460" s="4" t="s">
        <v>853</v>
      </c>
      <c r="H12460" s="52">
        <v>1.6733067729083699</v>
      </c>
      <c r="I12460" s="4">
        <v>0.15936254980081199</v>
      </c>
      <c r="J12460" s="4" t="s">
        <v>1355</v>
      </c>
      <c r="K12460" s="4" t="s">
        <v>998</v>
      </c>
      <c r="L12460" s="4">
        <v>6</v>
      </c>
      <c r="M12460" s="4" t="s">
        <v>1065</v>
      </c>
      <c r="N12460" s="4"/>
    </row>
    <row r="12461" spans="1:14" hidden="1" x14ac:dyDescent="0.3">
      <c r="A12461" s="4" t="s">
        <v>605</v>
      </c>
      <c r="B12461" s="4">
        <v>181</v>
      </c>
      <c r="C12461" s="4">
        <v>181</v>
      </c>
      <c r="D12461" s="4">
        <v>875</v>
      </c>
      <c r="E12461" s="4" t="s">
        <v>861</v>
      </c>
      <c r="F12461" s="4" t="s">
        <v>1003</v>
      </c>
      <c r="G12461" s="4" t="s">
        <v>853</v>
      </c>
      <c r="H12461" s="52">
        <v>2.9880478087649398</v>
      </c>
      <c r="I12461" s="4">
        <v>0.23904382470118599</v>
      </c>
      <c r="J12461" s="4" t="s">
        <v>1355</v>
      </c>
      <c r="K12461" s="4" t="s">
        <v>998</v>
      </c>
      <c r="L12461" s="4">
        <v>6</v>
      </c>
      <c r="M12461" s="4" t="s">
        <v>1065</v>
      </c>
      <c r="N12461" s="4"/>
    </row>
    <row r="12462" spans="1:14" hidden="1" x14ac:dyDescent="0.3">
      <c r="A12462" s="4" t="s">
        <v>605</v>
      </c>
      <c r="B12462" s="4">
        <v>181</v>
      </c>
      <c r="C12462" s="4">
        <v>181</v>
      </c>
      <c r="D12462" s="4">
        <v>876</v>
      </c>
      <c r="E12462" s="4" t="s">
        <v>861</v>
      </c>
      <c r="F12462" s="4" t="s">
        <v>1003</v>
      </c>
      <c r="G12462" s="4" t="s">
        <v>853</v>
      </c>
      <c r="H12462" s="52">
        <v>1.71314741035857</v>
      </c>
      <c r="I12462" s="4">
        <v>0.71713147410359401</v>
      </c>
      <c r="J12462" s="4" t="s">
        <v>1355</v>
      </c>
      <c r="K12462" s="4" t="s">
        <v>998</v>
      </c>
      <c r="L12462" s="4">
        <v>6</v>
      </c>
      <c r="M12462" s="4" t="s">
        <v>1065</v>
      </c>
      <c r="N12462" s="4"/>
    </row>
    <row r="12463" spans="1:14" hidden="1" x14ac:dyDescent="0.3">
      <c r="A12463" s="4" t="s">
        <v>605</v>
      </c>
      <c r="B12463" s="4">
        <v>181</v>
      </c>
      <c r="C12463" s="4">
        <v>181</v>
      </c>
      <c r="D12463" s="4">
        <v>877</v>
      </c>
      <c r="E12463" s="4" t="s">
        <v>861</v>
      </c>
      <c r="F12463" s="4" t="s">
        <v>1003</v>
      </c>
      <c r="G12463" s="4" t="s">
        <v>853</v>
      </c>
      <c r="H12463" s="52">
        <v>5.1394422310757504</v>
      </c>
      <c r="I12463" s="4">
        <v>0.99601593625493801</v>
      </c>
      <c r="J12463" s="4" t="s">
        <v>1355</v>
      </c>
      <c r="K12463" s="4" t="s">
        <v>998</v>
      </c>
      <c r="L12463" s="4">
        <v>6</v>
      </c>
      <c r="M12463" s="4" t="s">
        <v>1065</v>
      </c>
      <c r="N12463" s="4"/>
    </row>
    <row r="12464" spans="1:14" hidden="1" x14ac:dyDescent="0.3">
      <c r="A12464" s="4" t="s">
        <v>605</v>
      </c>
      <c r="B12464" s="4">
        <v>181</v>
      </c>
      <c r="C12464" s="4">
        <v>181</v>
      </c>
      <c r="D12464" s="4">
        <v>878</v>
      </c>
      <c r="E12464" s="4" t="s">
        <v>861</v>
      </c>
      <c r="F12464" s="4" t="s">
        <v>1003</v>
      </c>
      <c r="G12464" s="4" t="s">
        <v>853</v>
      </c>
      <c r="H12464" s="52">
        <v>1.71314741035857</v>
      </c>
      <c r="I12464" s="4">
        <v>3.9840637450194102E-2</v>
      </c>
      <c r="J12464" s="4" t="s">
        <v>1355</v>
      </c>
      <c r="K12464" s="4" t="s">
        <v>998</v>
      </c>
      <c r="L12464" s="4">
        <v>6</v>
      </c>
      <c r="M12464" s="4" t="s">
        <v>1065</v>
      </c>
      <c r="N12464" s="4"/>
    </row>
    <row r="12465" spans="1:14" hidden="1" x14ac:dyDescent="0.3">
      <c r="A12465" s="4" t="s">
        <v>605</v>
      </c>
      <c r="B12465" s="4">
        <v>181</v>
      </c>
      <c r="C12465" s="4">
        <v>181</v>
      </c>
      <c r="D12465" s="4">
        <v>879</v>
      </c>
      <c r="E12465" s="4" t="s">
        <v>861</v>
      </c>
      <c r="F12465" s="4" t="s">
        <v>1003</v>
      </c>
      <c r="G12465" s="4" t="s">
        <v>853</v>
      </c>
      <c r="H12465" s="52">
        <v>5.1394422310756998</v>
      </c>
      <c r="I12465" s="4">
        <v>2.4701195219123502</v>
      </c>
      <c r="J12465" s="4" t="s">
        <v>1355</v>
      </c>
      <c r="K12465" s="4" t="s">
        <v>998</v>
      </c>
      <c r="L12465" s="4">
        <v>6</v>
      </c>
      <c r="M12465" s="4" t="s">
        <v>1065</v>
      </c>
      <c r="N12465" s="4"/>
    </row>
    <row r="12466" spans="1:14" hidden="1" x14ac:dyDescent="0.3">
      <c r="A12466" s="4" t="s">
        <v>605</v>
      </c>
      <c r="B12466" s="4">
        <v>181</v>
      </c>
      <c r="C12466" s="4">
        <v>181</v>
      </c>
      <c r="D12466" s="4">
        <v>880</v>
      </c>
      <c r="E12466" s="4" t="s">
        <v>861</v>
      </c>
      <c r="F12466" s="4" t="s">
        <v>1003</v>
      </c>
      <c r="G12466" s="4" t="s">
        <v>853</v>
      </c>
      <c r="H12466" s="52">
        <v>1.8326693227091599</v>
      </c>
      <c r="I12466" s="4">
        <v>0.159362549800806</v>
      </c>
      <c r="J12466" s="4" t="s">
        <v>1355</v>
      </c>
      <c r="K12466" s="4" t="s">
        <v>998</v>
      </c>
      <c r="L12466" s="4">
        <v>6</v>
      </c>
      <c r="M12466" s="4" t="s">
        <v>1065</v>
      </c>
      <c r="N12466" s="4"/>
    </row>
    <row r="12467" spans="1:14" hidden="1" x14ac:dyDescent="0.3">
      <c r="A12467" s="4" t="s">
        <v>605</v>
      </c>
      <c r="B12467" s="4">
        <v>181</v>
      </c>
      <c r="C12467" s="4">
        <v>181</v>
      </c>
      <c r="D12467" s="4">
        <v>881</v>
      </c>
      <c r="E12467" s="4" t="s">
        <v>861</v>
      </c>
      <c r="F12467" s="4" t="s">
        <v>1003</v>
      </c>
      <c r="G12467" s="4" t="s">
        <v>853</v>
      </c>
      <c r="H12467" s="52">
        <v>1.55378486055777</v>
      </c>
      <c r="I12467" s="4">
        <v>0.43824701195219201</v>
      </c>
      <c r="J12467" s="4" t="s">
        <v>1355</v>
      </c>
      <c r="K12467" s="4" t="s">
        <v>998</v>
      </c>
      <c r="L12467" s="4">
        <v>6</v>
      </c>
      <c r="M12467" s="4" t="s">
        <v>1065</v>
      </c>
      <c r="N12467" s="4"/>
    </row>
    <row r="12468" spans="1:14" hidden="1" x14ac:dyDescent="0.3">
      <c r="A12468" s="4" t="s">
        <v>605</v>
      </c>
      <c r="B12468" s="4">
        <v>181</v>
      </c>
      <c r="C12468" s="4">
        <v>181</v>
      </c>
      <c r="D12468" s="4">
        <v>882</v>
      </c>
      <c r="E12468" s="4" t="s">
        <v>861</v>
      </c>
      <c r="F12468" s="4" t="s">
        <v>1003</v>
      </c>
      <c r="G12468" s="4" t="s">
        <v>853</v>
      </c>
      <c r="H12468" s="52">
        <v>2.0318725099601598</v>
      </c>
      <c r="I12468" s="4">
        <v>0.119521912350597</v>
      </c>
      <c r="J12468" s="4" t="s">
        <v>1355</v>
      </c>
      <c r="K12468" s="4" t="s">
        <v>998</v>
      </c>
      <c r="L12468" s="4">
        <v>6</v>
      </c>
      <c r="M12468" s="4" t="s">
        <v>1065</v>
      </c>
      <c r="N12468" s="4"/>
    </row>
    <row r="12469" spans="1:14" hidden="1" x14ac:dyDescent="0.3">
      <c r="A12469" s="4" t="s">
        <v>605</v>
      </c>
      <c r="B12469" s="4">
        <v>181</v>
      </c>
      <c r="C12469" s="4">
        <v>181</v>
      </c>
      <c r="D12469" s="4">
        <v>883</v>
      </c>
      <c r="E12469" s="4" t="s">
        <v>861</v>
      </c>
      <c r="F12469" s="4" t="s">
        <v>1003</v>
      </c>
      <c r="G12469" s="4" t="s">
        <v>853</v>
      </c>
      <c r="H12469" s="52">
        <v>1.9920318725099699</v>
      </c>
      <c r="I12469" s="4">
        <v>0.19920318725098399</v>
      </c>
      <c r="J12469" s="4" t="s">
        <v>1355</v>
      </c>
      <c r="K12469" s="4" t="s">
        <v>998</v>
      </c>
      <c r="L12469" s="4">
        <v>6</v>
      </c>
      <c r="M12469" s="4" t="s">
        <v>1065</v>
      </c>
      <c r="N12469" s="4"/>
    </row>
    <row r="12470" spans="1:14" hidden="1" x14ac:dyDescent="0.3">
      <c r="A12470" s="4" t="s">
        <v>605</v>
      </c>
      <c r="B12470" s="4">
        <v>181</v>
      </c>
      <c r="C12470" s="4">
        <v>181</v>
      </c>
      <c r="D12470" s="4">
        <v>884</v>
      </c>
      <c r="E12470" s="4" t="s">
        <v>861</v>
      </c>
      <c r="F12470" s="4" t="s">
        <v>1003</v>
      </c>
      <c r="G12470" s="4" t="s">
        <v>853</v>
      </c>
      <c r="H12470" s="52">
        <v>2.7888446215139502</v>
      </c>
      <c r="I12470" s="4">
        <v>0.478087649402401</v>
      </c>
      <c r="J12470" s="4" t="s">
        <v>1355</v>
      </c>
      <c r="K12470" s="4" t="s">
        <v>998</v>
      </c>
      <c r="L12470" s="4">
        <v>6</v>
      </c>
      <c r="M12470" s="4" t="s">
        <v>1065</v>
      </c>
      <c r="N12470" s="4"/>
    </row>
    <row r="12471" spans="1:14" hidden="1" x14ac:dyDescent="0.3">
      <c r="A12471" s="4" t="s">
        <v>605</v>
      </c>
      <c r="B12471" s="4">
        <v>181</v>
      </c>
      <c r="C12471" s="4">
        <v>181</v>
      </c>
      <c r="D12471" s="4">
        <v>885</v>
      </c>
      <c r="E12471" s="4" t="s">
        <v>861</v>
      </c>
      <c r="F12471" s="4" t="s">
        <v>1003</v>
      </c>
      <c r="G12471" s="4" t="s">
        <v>853</v>
      </c>
      <c r="H12471" s="52">
        <v>4.7808764940239099</v>
      </c>
      <c r="I12471" s="4">
        <v>0.717131474103609</v>
      </c>
      <c r="J12471" s="4" t="s">
        <v>1355</v>
      </c>
      <c r="K12471" s="4" t="s">
        <v>998</v>
      </c>
      <c r="L12471" s="4">
        <v>6</v>
      </c>
      <c r="M12471" s="4" t="s">
        <v>1065</v>
      </c>
      <c r="N12471" s="4"/>
    </row>
    <row r="12472" spans="1:14" hidden="1" x14ac:dyDescent="0.3">
      <c r="A12472" s="4" t="s">
        <v>605</v>
      </c>
      <c r="B12472" s="4">
        <v>181</v>
      </c>
      <c r="C12472" s="4">
        <v>181</v>
      </c>
      <c r="D12472" s="4">
        <v>886</v>
      </c>
      <c r="E12472" s="4" t="s">
        <v>861</v>
      </c>
      <c r="F12472" s="4" t="s">
        <v>1003</v>
      </c>
      <c r="G12472" s="4" t="s">
        <v>853</v>
      </c>
      <c r="H12472" s="52">
        <v>2.1513944223107502</v>
      </c>
      <c r="I12472" s="4">
        <v>0.199203187251006</v>
      </c>
      <c r="J12472" s="4" t="s">
        <v>1355</v>
      </c>
      <c r="K12472" s="4" t="s">
        <v>998</v>
      </c>
      <c r="L12472" s="4">
        <v>6</v>
      </c>
      <c r="M12472" s="4" t="s">
        <v>1065</v>
      </c>
      <c r="N12472" s="4"/>
    </row>
    <row r="12473" spans="1:14" hidden="1" x14ac:dyDescent="0.3">
      <c r="A12473" s="4" t="s">
        <v>605</v>
      </c>
      <c r="B12473" s="4">
        <v>181</v>
      </c>
      <c r="C12473" s="4">
        <v>181</v>
      </c>
      <c r="D12473" s="4">
        <v>887</v>
      </c>
      <c r="E12473" s="4" t="s">
        <v>861</v>
      </c>
      <c r="F12473" s="4" t="s">
        <v>1003</v>
      </c>
      <c r="G12473" s="4" t="s">
        <v>853</v>
      </c>
      <c r="H12473" s="52">
        <v>5.7370517928286899</v>
      </c>
      <c r="I12473" s="4">
        <v>2.3505976095617398</v>
      </c>
      <c r="J12473" s="4" t="s">
        <v>1355</v>
      </c>
      <c r="K12473" s="4" t="s">
        <v>998</v>
      </c>
      <c r="L12473" s="4">
        <v>6</v>
      </c>
      <c r="M12473" s="4" t="s">
        <v>1065</v>
      </c>
      <c r="N12473" s="4"/>
    </row>
    <row r="12474" spans="1:14" hidden="1" x14ac:dyDescent="0.3">
      <c r="A12474" s="4" t="s">
        <v>605</v>
      </c>
      <c r="B12474" s="4">
        <v>181</v>
      </c>
      <c r="C12474" s="4">
        <v>181</v>
      </c>
      <c r="D12474" s="4">
        <v>888</v>
      </c>
      <c r="E12474" s="4" t="s">
        <v>861</v>
      </c>
      <c r="F12474" s="4" t="s">
        <v>1003</v>
      </c>
      <c r="G12474" s="4" t="s">
        <v>853</v>
      </c>
      <c r="H12474" s="52">
        <v>1.91235059760957</v>
      </c>
      <c r="I12474" s="4">
        <v>0.55776892430278102</v>
      </c>
      <c r="J12474" s="4" t="s">
        <v>1355</v>
      </c>
      <c r="K12474" s="4" t="s">
        <v>998</v>
      </c>
      <c r="L12474" s="4">
        <v>6</v>
      </c>
      <c r="M12474" s="4" t="s">
        <v>1065</v>
      </c>
      <c r="N12474" s="4"/>
    </row>
    <row r="12475" spans="1:14" hidden="1" x14ac:dyDescent="0.3">
      <c r="A12475" s="4" t="s">
        <v>605</v>
      </c>
      <c r="B12475" s="4">
        <v>181</v>
      </c>
      <c r="C12475" s="4">
        <v>181</v>
      </c>
      <c r="D12475" s="4">
        <v>889</v>
      </c>
      <c r="E12475" s="4" t="s">
        <v>861</v>
      </c>
      <c r="F12475" s="4" t="s">
        <v>1003</v>
      </c>
      <c r="G12475" s="4" t="s">
        <v>853</v>
      </c>
      <c r="H12475" s="52">
        <v>3.46613545816734</v>
      </c>
      <c r="I12475" s="4">
        <v>0.59760956175298297</v>
      </c>
      <c r="J12475" s="4" t="s">
        <v>1355</v>
      </c>
      <c r="K12475" s="4" t="s">
        <v>998</v>
      </c>
      <c r="L12475" s="4">
        <v>6</v>
      </c>
      <c r="M12475" s="4" t="s">
        <v>1065</v>
      </c>
      <c r="N12475" s="4"/>
    </row>
    <row r="12476" spans="1:14" hidden="1" x14ac:dyDescent="0.3">
      <c r="A12476" s="4" t="s">
        <v>605</v>
      </c>
      <c r="B12476" s="4">
        <v>181</v>
      </c>
      <c r="C12476" s="4">
        <v>181</v>
      </c>
      <c r="D12476" s="4">
        <v>890</v>
      </c>
      <c r="E12476" s="4" t="s">
        <v>861</v>
      </c>
      <c r="F12476" s="4" t="s">
        <v>1003</v>
      </c>
      <c r="G12476" s="4" t="s">
        <v>853</v>
      </c>
      <c r="H12476" s="52">
        <v>1.6334661354581701</v>
      </c>
      <c r="I12476" s="4">
        <v>0.278884462151409</v>
      </c>
      <c r="J12476" s="4" t="s">
        <v>1355</v>
      </c>
      <c r="K12476" s="4" t="s">
        <v>998</v>
      </c>
      <c r="L12476" s="4">
        <v>6</v>
      </c>
      <c r="M12476" s="4" t="s">
        <v>1065</v>
      </c>
      <c r="N12476" s="4"/>
    </row>
    <row r="12477" spans="1:14" hidden="1" x14ac:dyDescent="0.3">
      <c r="A12477" s="4" t="s">
        <v>605</v>
      </c>
      <c r="B12477" s="4">
        <v>181</v>
      </c>
      <c r="C12477" s="4">
        <v>181</v>
      </c>
      <c r="D12477" s="4">
        <v>891</v>
      </c>
      <c r="E12477" s="4" t="s">
        <v>861</v>
      </c>
      <c r="F12477" s="4" t="s">
        <v>1003</v>
      </c>
      <c r="G12477" s="4" t="s">
        <v>853</v>
      </c>
      <c r="H12477" s="52">
        <v>4.2231075697211304</v>
      </c>
      <c r="I12477" s="4">
        <v>0.19920318725097699</v>
      </c>
      <c r="J12477" s="4" t="s">
        <v>1355</v>
      </c>
      <c r="K12477" s="4" t="s">
        <v>998</v>
      </c>
      <c r="L12477" s="4">
        <v>6</v>
      </c>
      <c r="M12477" s="4" t="s">
        <v>1065</v>
      </c>
      <c r="N12477" s="4"/>
    </row>
    <row r="12478" spans="1:14" hidden="1" x14ac:dyDescent="0.3">
      <c r="A12478" s="4" t="s">
        <v>605</v>
      </c>
      <c r="B12478" s="4">
        <v>181</v>
      </c>
      <c r="C12478" s="4">
        <v>181</v>
      </c>
      <c r="D12478" s="4">
        <v>892</v>
      </c>
      <c r="E12478" s="4" t="s">
        <v>861</v>
      </c>
      <c r="F12478" s="4" t="s">
        <v>1003</v>
      </c>
      <c r="G12478" s="4" t="s">
        <v>853</v>
      </c>
      <c r="H12478" s="52">
        <v>2.4302788844621301</v>
      </c>
      <c r="I12478" s="4">
        <v>0.239043824701238</v>
      </c>
      <c r="J12478" s="4" t="s">
        <v>1355</v>
      </c>
      <c r="K12478" s="4" t="s">
        <v>998</v>
      </c>
      <c r="L12478" s="4">
        <v>6</v>
      </c>
      <c r="M12478" s="4" t="s">
        <v>1065</v>
      </c>
      <c r="N12478" s="4"/>
    </row>
    <row r="12479" spans="1:14" hidden="1" x14ac:dyDescent="0.3">
      <c r="A12479" s="4" t="s">
        <v>605</v>
      </c>
      <c r="B12479" s="4">
        <v>181</v>
      </c>
      <c r="C12479" s="4">
        <v>181</v>
      </c>
      <c r="D12479" s="4">
        <v>893</v>
      </c>
      <c r="E12479" s="4" t="s">
        <v>861</v>
      </c>
      <c r="F12479" s="4" t="s">
        <v>1003</v>
      </c>
      <c r="G12479" s="4" t="s">
        <v>853</v>
      </c>
      <c r="H12479" s="52">
        <v>1.5139442231075799</v>
      </c>
      <c r="I12479" s="4">
        <v>0.23904382470117899</v>
      </c>
      <c r="J12479" s="4" t="s">
        <v>1355</v>
      </c>
      <c r="K12479" s="4" t="s">
        <v>998</v>
      </c>
      <c r="L12479" s="4">
        <v>6</v>
      </c>
      <c r="M12479" s="4" t="s">
        <v>1065</v>
      </c>
      <c r="N12479" s="4"/>
    </row>
    <row r="12480" spans="1:14" hidden="1" x14ac:dyDescent="0.3">
      <c r="A12480" s="4" t="s">
        <v>605</v>
      </c>
      <c r="B12480" s="4">
        <v>181</v>
      </c>
      <c r="C12480" s="4">
        <v>181</v>
      </c>
      <c r="D12480" s="4">
        <v>894</v>
      </c>
      <c r="E12480" s="4" t="s">
        <v>861</v>
      </c>
      <c r="F12480" s="4" t="s">
        <v>1003</v>
      </c>
      <c r="G12480" s="4" t="s">
        <v>853</v>
      </c>
      <c r="H12480" s="52">
        <v>1.4741035856573701</v>
      </c>
      <c r="I12480" s="4">
        <v>0.159362549800805</v>
      </c>
      <c r="J12480" s="4" t="s">
        <v>1355</v>
      </c>
      <c r="K12480" s="4" t="s">
        <v>998</v>
      </c>
      <c r="L12480" s="4">
        <v>6</v>
      </c>
      <c r="M12480" s="4" t="s">
        <v>1065</v>
      </c>
      <c r="N12480" s="4"/>
    </row>
    <row r="12481" spans="1:14" hidden="1" x14ac:dyDescent="0.3">
      <c r="A12481" s="4" t="s">
        <v>605</v>
      </c>
      <c r="B12481" s="4">
        <v>181</v>
      </c>
      <c r="C12481" s="4">
        <v>181</v>
      </c>
      <c r="D12481" s="4">
        <v>895</v>
      </c>
      <c r="E12481" s="4" t="s">
        <v>861</v>
      </c>
      <c r="F12481" s="4" t="s">
        <v>1003</v>
      </c>
      <c r="G12481" s="4" t="s">
        <v>853</v>
      </c>
      <c r="H12481" s="52">
        <v>2.1513944223107502</v>
      </c>
      <c r="I12481" s="4">
        <v>0.239043824701208</v>
      </c>
      <c r="J12481" s="4" t="s">
        <v>1355</v>
      </c>
      <c r="K12481" s="4" t="s">
        <v>998</v>
      </c>
      <c r="L12481" s="4">
        <v>6</v>
      </c>
      <c r="M12481" s="4" t="s">
        <v>1065</v>
      </c>
      <c r="N12481" s="4"/>
    </row>
    <row r="12482" spans="1:14" hidden="1" x14ac:dyDescent="0.3">
      <c r="A12482" s="4" t="s">
        <v>605</v>
      </c>
      <c r="B12482" s="4">
        <v>181</v>
      </c>
      <c r="C12482" s="4">
        <v>181</v>
      </c>
      <c r="D12482" s="4">
        <v>896</v>
      </c>
      <c r="E12482" s="4" t="s">
        <v>861</v>
      </c>
      <c r="F12482" s="4" t="s">
        <v>1003</v>
      </c>
      <c r="G12482" s="4" t="s">
        <v>853</v>
      </c>
      <c r="H12482" s="52">
        <v>1.4741035856573701</v>
      </c>
      <c r="I12482" s="4">
        <v>7.9681274900417196E-2</v>
      </c>
      <c r="J12482" s="4" t="s">
        <v>1355</v>
      </c>
      <c r="K12482" s="4" t="s">
        <v>998</v>
      </c>
      <c r="L12482" s="4">
        <v>6</v>
      </c>
      <c r="M12482" s="4" t="s">
        <v>1065</v>
      </c>
      <c r="N12482" s="4"/>
    </row>
    <row r="12483" spans="1:14" hidden="1" x14ac:dyDescent="0.3">
      <c r="A12483" s="4" t="s">
        <v>605</v>
      </c>
      <c r="B12483" s="4">
        <v>181</v>
      </c>
      <c r="C12483" s="4">
        <v>181</v>
      </c>
      <c r="D12483" s="4">
        <v>897</v>
      </c>
      <c r="E12483" s="4" t="s">
        <v>861</v>
      </c>
      <c r="F12483" s="4" t="s">
        <v>1003</v>
      </c>
      <c r="G12483" s="4" t="s">
        <v>853</v>
      </c>
      <c r="H12483" s="52">
        <v>23.604651162790699</v>
      </c>
      <c r="I12483" s="4">
        <v>4.6511627906976702</v>
      </c>
      <c r="J12483" s="4" t="s">
        <v>1355</v>
      </c>
      <c r="K12483" s="4" t="s">
        <v>998</v>
      </c>
      <c r="L12483" s="4">
        <v>6</v>
      </c>
      <c r="M12483" s="4" t="s">
        <v>1191</v>
      </c>
      <c r="N12483" s="4"/>
    </row>
    <row r="12484" spans="1:14" hidden="1" x14ac:dyDescent="0.3">
      <c r="A12484" s="4" t="s">
        <v>605</v>
      </c>
      <c r="B12484" s="4">
        <v>181</v>
      </c>
      <c r="C12484" s="4">
        <v>181</v>
      </c>
      <c r="D12484" s="4">
        <v>898</v>
      </c>
      <c r="E12484" s="4" t="s">
        <v>861</v>
      </c>
      <c r="F12484" s="4" t="s">
        <v>1003</v>
      </c>
      <c r="G12484" s="4" t="s">
        <v>853</v>
      </c>
      <c r="H12484" s="52">
        <v>18.255813953488399</v>
      </c>
      <c r="I12484" s="4">
        <v>3.7209302325581399</v>
      </c>
      <c r="J12484" s="4" t="s">
        <v>1355</v>
      </c>
      <c r="K12484" s="4" t="s">
        <v>998</v>
      </c>
      <c r="L12484" s="4">
        <v>6</v>
      </c>
      <c r="M12484" s="4" t="s">
        <v>1191</v>
      </c>
      <c r="N12484" s="4"/>
    </row>
    <row r="12485" spans="1:14" hidden="1" x14ac:dyDescent="0.3">
      <c r="A12485" s="4" t="s">
        <v>605</v>
      </c>
      <c r="B12485" s="4">
        <v>181</v>
      </c>
      <c r="C12485" s="4">
        <v>181</v>
      </c>
      <c r="D12485" s="4">
        <v>899</v>
      </c>
      <c r="E12485" s="4" t="s">
        <v>861</v>
      </c>
      <c r="F12485" s="4" t="s">
        <v>1003</v>
      </c>
      <c r="G12485" s="4" t="s">
        <v>853</v>
      </c>
      <c r="H12485" s="52">
        <v>20.3488372093023</v>
      </c>
      <c r="I12485" s="4">
        <v>2.5581395348837201</v>
      </c>
      <c r="J12485" s="4" t="s">
        <v>1355</v>
      </c>
      <c r="K12485" s="4" t="s">
        <v>998</v>
      </c>
      <c r="L12485" s="4">
        <v>6</v>
      </c>
      <c r="M12485" s="4" t="s">
        <v>1191</v>
      </c>
      <c r="N12485" s="4"/>
    </row>
    <row r="12486" spans="1:14" hidden="1" x14ac:dyDescent="0.3">
      <c r="A12486" s="4" t="s">
        <v>605</v>
      </c>
      <c r="B12486" s="4">
        <v>181</v>
      </c>
      <c r="C12486" s="4">
        <v>181</v>
      </c>
      <c r="D12486" s="4">
        <v>900</v>
      </c>
      <c r="E12486" s="4" t="s">
        <v>861</v>
      </c>
      <c r="F12486" s="4" t="s">
        <v>1003</v>
      </c>
      <c r="G12486" s="4" t="s">
        <v>853</v>
      </c>
      <c r="H12486" s="52">
        <v>17.093023255814</v>
      </c>
      <c r="I12486" s="4">
        <v>3.2558139534883699</v>
      </c>
      <c r="J12486" s="4" t="s">
        <v>1355</v>
      </c>
      <c r="K12486" s="4" t="s">
        <v>998</v>
      </c>
      <c r="L12486" s="4">
        <v>6</v>
      </c>
      <c r="M12486" s="4" t="s">
        <v>1191</v>
      </c>
      <c r="N12486" s="4"/>
    </row>
    <row r="12487" spans="1:14" hidden="1" x14ac:dyDescent="0.3">
      <c r="A12487" s="4" t="s">
        <v>605</v>
      </c>
      <c r="B12487" s="4">
        <v>181</v>
      </c>
      <c r="C12487" s="4">
        <v>181</v>
      </c>
      <c r="D12487" s="4">
        <v>901</v>
      </c>
      <c r="E12487" s="4" t="s">
        <v>861</v>
      </c>
      <c r="F12487" s="4" t="s">
        <v>1003</v>
      </c>
      <c r="G12487" s="4" t="s">
        <v>853</v>
      </c>
      <c r="H12487" s="52">
        <v>13.7209302325581</v>
      </c>
      <c r="I12487" s="4">
        <v>1.97674418604651</v>
      </c>
      <c r="J12487" s="4" t="s">
        <v>1355</v>
      </c>
      <c r="K12487" s="4" t="s">
        <v>998</v>
      </c>
      <c r="L12487" s="4">
        <v>6</v>
      </c>
      <c r="M12487" s="4" t="s">
        <v>1191</v>
      </c>
      <c r="N12487" s="4"/>
    </row>
    <row r="12488" spans="1:14" hidden="1" x14ac:dyDescent="0.3">
      <c r="A12488" s="4" t="s">
        <v>605</v>
      </c>
      <c r="B12488" s="4">
        <v>181</v>
      </c>
      <c r="C12488" s="4">
        <v>181</v>
      </c>
      <c r="D12488" s="4">
        <v>902</v>
      </c>
      <c r="E12488" s="4" t="s">
        <v>861</v>
      </c>
      <c r="F12488" s="4" t="s">
        <v>1003</v>
      </c>
      <c r="G12488" s="4" t="s">
        <v>853</v>
      </c>
      <c r="H12488" s="52">
        <v>13.023255813953501</v>
      </c>
      <c r="I12488" s="4">
        <v>1.16279069767442</v>
      </c>
      <c r="J12488" s="4" t="s">
        <v>1355</v>
      </c>
      <c r="K12488" s="4" t="s">
        <v>998</v>
      </c>
      <c r="L12488" s="4">
        <v>6</v>
      </c>
      <c r="M12488" s="4" t="s">
        <v>1191</v>
      </c>
      <c r="N12488" s="4"/>
    </row>
    <row r="12489" spans="1:14" hidden="1" x14ac:dyDescent="0.3">
      <c r="A12489" s="4" t="s">
        <v>605</v>
      </c>
      <c r="B12489" s="4">
        <v>181</v>
      </c>
      <c r="C12489" s="4">
        <v>181</v>
      </c>
      <c r="D12489" s="4">
        <v>903</v>
      </c>
      <c r="E12489" s="4" t="s">
        <v>861</v>
      </c>
      <c r="F12489" s="4" t="s">
        <v>1003</v>
      </c>
      <c r="G12489" s="4" t="s">
        <v>853</v>
      </c>
      <c r="H12489" s="52">
        <v>16.395348837209301</v>
      </c>
      <c r="I12489" s="4">
        <v>0.93023255813953998</v>
      </c>
      <c r="J12489" s="4" t="s">
        <v>1355</v>
      </c>
      <c r="K12489" s="4" t="s">
        <v>998</v>
      </c>
      <c r="L12489" s="4">
        <v>6</v>
      </c>
      <c r="M12489" s="4" t="s">
        <v>1191</v>
      </c>
      <c r="N12489" s="4"/>
    </row>
    <row r="12490" spans="1:14" hidden="1" x14ac:dyDescent="0.3">
      <c r="A12490" s="4" t="s">
        <v>605</v>
      </c>
      <c r="B12490" s="4">
        <v>181</v>
      </c>
      <c r="C12490" s="4">
        <v>181</v>
      </c>
      <c r="D12490" s="4">
        <v>904</v>
      </c>
      <c r="E12490" s="4" t="s">
        <v>861</v>
      </c>
      <c r="F12490" s="4" t="s">
        <v>1003</v>
      </c>
      <c r="G12490" s="4" t="s">
        <v>853</v>
      </c>
      <c r="H12490" s="52">
        <v>12.093023255814</v>
      </c>
      <c r="I12490" s="4">
        <v>1.0465116279069799</v>
      </c>
      <c r="J12490" s="4" t="s">
        <v>1355</v>
      </c>
      <c r="K12490" s="4" t="s">
        <v>998</v>
      </c>
      <c r="L12490" s="4">
        <v>6</v>
      </c>
      <c r="M12490" s="4" t="s">
        <v>1191</v>
      </c>
      <c r="N12490" s="4"/>
    </row>
    <row r="12491" spans="1:14" hidden="1" x14ac:dyDescent="0.3">
      <c r="A12491" s="4" t="s">
        <v>605</v>
      </c>
      <c r="B12491" s="4">
        <v>181</v>
      </c>
      <c r="C12491" s="4">
        <v>181</v>
      </c>
      <c r="D12491" s="4">
        <v>905</v>
      </c>
      <c r="E12491" s="4" t="s">
        <v>861</v>
      </c>
      <c r="F12491" s="4" t="s">
        <v>1003</v>
      </c>
      <c r="G12491" s="4" t="s">
        <v>853</v>
      </c>
      <c r="H12491" s="52">
        <v>8.6046511627907005</v>
      </c>
      <c r="I12491" s="4">
        <v>2.32558139534884</v>
      </c>
      <c r="J12491" s="4" t="s">
        <v>1355</v>
      </c>
      <c r="K12491" s="4" t="s">
        <v>998</v>
      </c>
      <c r="L12491" s="4">
        <v>6</v>
      </c>
      <c r="M12491" s="4" t="s">
        <v>1191</v>
      </c>
      <c r="N12491" s="4"/>
    </row>
    <row r="12492" spans="1:14" hidden="1" x14ac:dyDescent="0.3">
      <c r="A12492" s="4" t="s">
        <v>605</v>
      </c>
      <c r="B12492" s="4">
        <v>181</v>
      </c>
      <c r="C12492" s="4">
        <v>181</v>
      </c>
      <c r="D12492" s="4">
        <v>906</v>
      </c>
      <c r="E12492" s="4" t="s">
        <v>861</v>
      </c>
      <c r="F12492" s="4" t="s">
        <v>1003</v>
      </c>
      <c r="G12492" s="4" t="s">
        <v>853</v>
      </c>
      <c r="H12492" s="52">
        <v>13.604651162790701</v>
      </c>
      <c r="I12492" s="4">
        <v>2.5581395348837201</v>
      </c>
      <c r="J12492" s="4" t="s">
        <v>1355</v>
      </c>
      <c r="K12492" s="4" t="s">
        <v>998</v>
      </c>
      <c r="L12492" s="4">
        <v>6</v>
      </c>
      <c r="M12492" s="4" t="s">
        <v>1191</v>
      </c>
      <c r="N12492" s="4"/>
    </row>
    <row r="12493" spans="1:14" hidden="1" x14ac:dyDescent="0.3">
      <c r="A12493" s="4" t="s">
        <v>605</v>
      </c>
      <c r="B12493" s="4">
        <v>181</v>
      </c>
      <c r="C12493" s="4">
        <v>181</v>
      </c>
      <c r="D12493" s="4">
        <v>907</v>
      </c>
      <c r="E12493" s="4" t="s">
        <v>861</v>
      </c>
      <c r="F12493" s="4" t="s">
        <v>1003</v>
      </c>
      <c r="G12493" s="4" t="s">
        <v>853</v>
      </c>
      <c r="H12493" s="52">
        <v>12.093023255814</v>
      </c>
      <c r="I12493" s="4">
        <v>0.581395348837212</v>
      </c>
      <c r="J12493" s="4" t="s">
        <v>1355</v>
      </c>
      <c r="K12493" s="4" t="s">
        <v>998</v>
      </c>
      <c r="L12493" s="4">
        <v>6</v>
      </c>
      <c r="M12493" s="4" t="s">
        <v>1191</v>
      </c>
      <c r="N12493" s="4"/>
    </row>
    <row r="12494" spans="1:14" hidden="1" x14ac:dyDescent="0.3">
      <c r="A12494" s="4" t="s">
        <v>605</v>
      </c>
      <c r="B12494" s="4">
        <v>181</v>
      </c>
      <c r="C12494" s="4">
        <v>181</v>
      </c>
      <c r="D12494" s="4">
        <v>908</v>
      </c>
      <c r="E12494" s="4" t="s">
        <v>861</v>
      </c>
      <c r="F12494" s="4" t="s">
        <v>1003</v>
      </c>
      <c r="G12494" s="4" t="s">
        <v>853</v>
      </c>
      <c r="H12494" s="52">
        <v>13.604651162790701</v>
      </c>
      <c r="I12494" s="4">
        <v>0.93023255813953798</v>
      </c>
      <c r="J12494" s="4" t="s">
        <v>1355</v>
      </c>
      <c r="K12494" s="4" t="s">
        <v>998</v>
      </c>
      <c r="L12494" s="4">
        <v>6</v>
      </c>
      <c r="M12494" s="4" t="s">
        <v>1191</v>
      </c>
      <c r="N12494" s="4"/>
    </row>
    <row r="12495" spans="1:14" hidden="1" x14ac:dyDescent="0.3">
      <c r="A12495" s="4" t="s">
        <v>605</v>
      </c>
      <c r="B12495" s="4">
        <v>181</v>
      </c>
      <c r="C12495" s="4">
        <v>181</v>
      </c>
      <c r="D12495" s="4">
        <v>909</v>
      </c>
      <c r="E12495" s="4" t="s">
        <v>861</v>
      </c>
      <c r="F12495" s="4" t="s">
        <v>1003</v>
      </c>
      <c r="G12495" s="4" t="s">
        <v>853</v>
      </c>
      <c r="H12495" s="52">
        <v>12.790697674418601</v>
      </c>
      <c r="I12495" s="4">
        <v>0.581395348837212</v>
      </c>
      <c r="J12495" s="4" t="s">
        <v>1355</v>
      </c>
      <c r="K12495" s="4" t="s">
        <v>998</v>
      </c>
      <c r="L12495" s="4">
        <v>6</v>
      </c>
      <c r="M12495" s="4" t="s">
        <v>1191</v>
      </c>
      <c r="N12495" s="4"/>
    </row>
    <row r="12496" spans="1:14" hidden="1" x14ac:dyDescent="0.3">
      <c r="A12496" s="4" t="s">
        <v>605</v>
      </c>
      <c r="B12496" s="4">
        <v>181</v>
      </c>
      <c r="C12496" s="4">
        <v>181</v>
      </c>
      <c r="D12496" s="4">
        <v>910</v>
      </c>
      <c r="E12496" s="4" t="s">
        <v>861</v>
      </c>
      <c r="F12496" s="4" t="s">
        <v>1003</v>
      </c>
      <c r="G12496" s="4" t="s">
        <v>853</v>
      </c>
      <c r="H12496" s="52">
        <v>11.744186046511601</v>
      </c>
      <c r="I12496" s="4">
        <v>1.7441860465116299</v>
      </c>
      <c r="J12496" s="4" t="s">
        <v>1355</v>
      </c>
      <c r="K12496" s="4" t="s">
        <v>998</v>
      </c>
      <c r="L12496" s="4">
        <v>6</v>
      </c>
      <c r="M12496" s="4" t="s">
        <v>1191</v>
      </c>
      <c r="N12496" s="4"/>
    </row>
    <row r="12497" spans="1:14" hidden="1" x14ac:dyDescent="0.3">
      <c r="A12497" s="4" t="s">
        <v>605</v>
      </c>
      <c r="B12497" s="4">
        <v>181</v>
      </c>
      <c r="C12497" s="4">
        <v>181</v>
      </c>
      <c r="D12497" s="4">
        <v>911</v>
      </c>
      <c r="E12497" s="4" t="s">
        <v>861</v>
      </c>
      <c r="F12497" s="4" t="s">
        <v>1003</v>
      </c>
      <c r="G12497" s="4" t="s">
        <v>853</v>
      </c>
      <c r="H12497" s="52">
        <v>8.0232558139534902</v>
      </c>
      <c r="I12497" s="4">
        <v>0.46511627906976599</v>
      </c>
      <c r="J12497" s="4" t="s">
        <v>1355</v>
      </c>
      <c r="K12497" s="4" t="s">
        <v>998</v>
      </c>
      <c r="L12497" s="4">
        <v>6</v>
      </c>
      <c r="M12497" s="4" t="s">
        <v>1191</v>
      </c>
      <c r="N12497" s="4"/>
    </row>
    <row r="12498" spans="1:14" hidden="1" x14ac:dyDescent="0.3">
      <c r="A12498" s="4" t="s">
        <v>605</v>
      </c>
      <c r="B12498" s="4">
        <v>181</v>
      </c>
      <c r="C12498" s="4">
        <v>181</v>
      </c>
      <c r="D12498" s="4">
        <v>912</v>
      </c>
      <c r="E12498" s="4" t="s">
        <v>861</v>
      </c>
      <c r="F12498" s="4" t="s">
        <v>1003</v>
      </c>
      <c r="G12498" s="4" t="s">
        <v>853</v>
      </c>
      <c r="H12498" s="52">
        <v>14.5348837209302</v>
      </c>
      <c r="I12498" s="4">
        <v>1.6279069767441801</v>
      </c>
      <c r="J12498" s="4" t="s">
        <v>1355</v>
      </c>
      <c r="K12498" s="4" t="s">
        <v>998</v>
      </c>
      <c r="L12498" s="4">
        <v>6</v>
      </c>
      <c r="M12498" s="4" t="s">
        <v>1191</v>
      </c>
      <c r="N12498" s="4"/>
    </row>
    <row r="12499" spans="1:14" hidden="1" x14ac:dyDescent="0.3">
      <c r="A12499" s="4" t="s">
        <v>605</v>
      </c>
      <c r="B12499" s="4">
        <v>181</v>
      </c>
      <c r="C12499" s="4">
        <v>181</v>
      </c>
      <c r="D12499" s="4">
        <v>913</v>
      </c>
      <c r="E12499" s="4" t="s">
        <v>861</v>
      </c>
      <c r="F12499" s="4" t="s">
        <v>1003</v>
      </c>
      <c r="G12499" s="4" t="s">
        <v>853</v>
      </c>
      <c r="H12499" s="52">
        <v>11.682242990654199</v>
      </c>
      <c r="I12499" s="4">
        <v>1.86915887850489</v>
      </c>
      <c r="J12499" s="4" t="s">
        <v>1355</v>
      </c>
      <c r="K12499" s="4" t="s">
        <v>998</v>
      </c>
      <c r="L12499" s="4">
        <v>6</v>
      </c>
      <c r="M12499" s="4" t="s">
        <v>1191</v>
      </c>
      <c r="N12499" s="4"/>
    </row>
    <row r="12500" spans="1:14" hidden="1" x14ac:dyDescent="0.3">
      <c r="A12500" s="4" t="s">
        <v>605</v>
      </c>
      <c r="B12500" s="4">
        <v>181</v>
      </c>
      <c r="C12500" s="4">
        <v>181</v>
      </c>
      <c r="D12500" s="4">
        <v>914</v>
      </c>
      <c r="E12500" s="4" t="s">
        <v>861</v>
      </c>
      <c r="F12500" s="4" t="s">
        <v>1003</v>
      </c>
      <c r="G12500" s="4" t="s">
        <v>853</v>
      </c>
      <c r="H12500" s="52">
        <v>8.8785046728973995</v>
      </c>
      <c r="I12500" s="4">
        <v>2.8037383177569102</v>
      </c>
      <c r="J12500" s="4" t="s">
        <v>1355</v>
      </c>
      <c r="K12500" s="4" t="s">
        <v>998</v>
      </c>
      <c r="L12500" s="4">
        <v>6</v>
      </c>
      <c r="M12500" s="4" t="s">
        <v>1191</v>
      </c>
      <c r="N12500" s="4"/>
    </row>
    <row r="12501" spans="1:14" hidden="1" x14ac:dyDescent="0.3">
      <c r="A12501" s="4" t="s">
        <v>605</v>
      </c>
      <c r="B12501" s="4">
        <v>181</v>
      </c>
      <c r="C12501" s="4">
        <v>181</v>
      </c>
      <c r="D12501" s="4">
        <v>915</v>
      </c>
      <c r="E12501" s="4" t="s">
        <v>861</v>
      </c>
      <c r="F12501" s="4" t="s">
        <v>1003</v>
      </c>
      <c r="G12501" s="4" t="s">
        <v>853</v>
      </c>
      <c r="H12501" s="52">
        <v>29.4392523364487</v>
      </c>
      <c r="I12501" s="4">
        <v>3.7383177570092001</v>
      </c>
      <c r="J12501" s="4" t="s">
        <v>1355</v>
      </c>
      <c r="K12501" s="4" t="s">
        <v>998</v>
      </c>
      <c r="L12501" s="4">
        <v>6</v>
      </c>
      <c r="M12501" s="4" t="s">
        <v>1191</v>
      </c>
      <c r="N12501" s="4"/>
    </row>
    <row r="12502" spans="1:14" hidden="1" x14ac:dyDescent="0.3">
      <c r="A12502" s="4" t="s">
        <v>605</v>
      </c>
      <c r="B12502" s="4">
        <v>181</v>
      </c>
      <c r="C12502" s="4">
        <v>181</v>
      </c>
      <c r="D12502" s="4">
        <v>916</v>
      </c>
      <c r="E12502" s="4" t="s">
        <v>861</v>
      </c>
      <c r="F12502" s="4" t="s">
        <v>1003</v>
      </c>
      <c r="G12502" s="4" t="s">
        <v>853</v>
      </c>
      <c r="H12502" s="52">
        <v>13.0841121495327</v>
      </c>
      <c r="I12502" s="4">
        <v>1.40186915887839</v>
      </c>
      <c r="J12502" s="4" t="s">
        <v>1355</v>
      </c>
      <c r="K12502" s="4" t="s">
        <v>998</v>
      </c>
      <c r="L12502" s="4">
        <v>6</v>
      </c>
      <c r="M12502" s="4" t="s">
        <v>1191</v>
      </c>
      <c r="N12502" s="4"/>
    </row>
    <row r="12503" spans="1:14" hidden="1" x14ac:dyDescent="0.3">
      <c r="A12503" s="4" t="s">
        <v>605</v>
      </c>
      <c r="B12503" s="4">
        <v>181</v>
      </c>
      <c r="C12503" s="4">
        <v>181</v>
      </c>
      <c r="D12503" s="4">
        <v>917</v>
      </c>
      <c r="E12503" s="4" t="s">
        <v>861</v>
      </c>
      <c r="F12503" s="4" t="s">
        <v>1003</v>
      </c>
      <c r="G12503" s="4" t="s">
        <v>853</v>
      </c>
      <c r="H12503" s="52">
        <v>15.8878504672898</v>
      </c>
      <c r="I12503" s="4">
        <v>1.86915887850466</v>
      </c>
      <c r="J12503" s="4" t="s">
        <v>1355</v>
      </c>
      <c r="K12503" s="4" t="s">
        <v>998</v>
      </c>
      <c r="L12503" s="4">
        <v>6</v>
      </c>
      <c r="M12503" s="4" t="s">
        <v>1191</v>
      </c>
      <c r="N12503" s="4"/>
    </row>
    <row r="12504" spans="1:14" hidden="1" x14ac:dyDescent="0.3">
      <c r="A12504" s="4" t="s">
        <v>605</v>
      </c>
      <c r="B12504" s="4">
        <v>181</v>
      </c>
      <c r="C12504" s="4">
        <v>181</v>
      </c>
      <c r="D12504" s="4">
        <v>918</v>
      </c>
      <c r="E12504" s="4" t="s">
        <v>861</v>
      </c>
      <c r="F12504" s="4" t="s">
        <v>1003</v>
      </c>
      <c r="G12504" s="4" t="s">
        <v>853</v>
      </c>
      <c r="H12504" s="52">
        <v>13.0841121495327</v>
      </c>
      <c r="I12504" s="4">
        <v>1.4018691588785199</v>
      </c>
      <c r="J12504" s="4" t="s">
        <v>1355</v>
      </c>
      <c r="K12504" s="4" t="s">
        <v>998</v>
      </c>
      <c r="L12504" s="4">
        <v>6</v>
      </c>
      <c r="M12504" s="4" t="s">
        <v>1191</v>
      </c>
      <c r="N12504" s="4"/>
    </row>
    <row r="12505" spans="1:14" hidden="1" x14ac:dyDescent="0.3">
      <c r="A12505" s="4" t="s">
        <v>605</v>
      </c>
      <c r="B12505" s="4">
        <v>181</v>
      </c>
      <c r="C12505" s="4">
        <v>181</v>
      </c>
      <c r="D12505" s="4">
        <v>919</v>
      </c>
      <c r="E12505" s="4" t="s">
        <v>861</v>
      </c>
      <c r="F12505" s="4" t="s">
        <v>1003</v>
      </c>
      <c r="G12505" s="4" t="s">
        <v>853</v>
      </c>
      <c r="H12505" s="52">
        <v>22.897196261682399</v>
      </c>
      <c r="I12505" s="4">
        <v>1.86915887850462</v>
      </c>
      <c r="J12505" s="4" t="s">
        <v>1355</v>
      </c>
      <c r="K12505" s="4" t="s">
        <v>998</v>
      </c>
      <c r="L12505" s="4">
        <v>6</v>
      </c>
      <c r="M12505" s="4" t="s">
        <v>1191</v>
      </c>
      <c r="N12505" s="4"/>
    </row>
    <row r="12506" spans="1:14" hidden="1" x14ac:dyDescent="0.3">
      <c r="A12506" s="4" t="s">
        <v>605</v>
      </c>
      <c r="B12506" s="4">
        <v>181</v>
      </c>
      <c r="C12506" s="4">
        <v>181</v>
      </c>
      <c r="D12506" s="4">
        <v>920</v>
      </c>
      <c r="E12506" s="4" t="s">
        <v>861</v>
      </c>
      <c r="F12506" s="4" t="s">
        <v>1003</v>
      </c>
      <c r="G12506" s="4" t="s">
        <v>853</v>
      </c>
      <c r="H12506" s="52">
        <v>39.719626168224302</v>
      </c>
      <c r="I12506" s="4">
        <v>4.2056074766355103</v>
      </c>
      <c r="J12506" s="4" t="s">
        <v>1355</v>
      </c>
      <c r="K12506" s="4" t="s">
        <v>998</v>
      </c>
      <c r="L12506" s="4">
        <v>6</v>
      </c>
      <c r="M12506" s="4" t="s">
        <v>1191</v>
      </c>
      <c r="N12506" s="4"/>
    </row>
    <row r="12507" spans="1:14" hidden="1" x14ac:dyDescent="0.3">
      <c r="A12507" s="4" t="s">
        <v>605</v>
      </c>
      <c r="B12507" s="4">
        <v>181</v>
      </c>
      <c r="C12507" s="4">
        <v>181</v>
      </c>
      <c r="D12507" s="4">
        <v>921</v>
      </c>
      <c r="E12507" s="4" t="s">
        <v>861</v>
      </c>
      <c r="F12507" s="4" t="s">
        <v>1003</v>
      </c>
      <c r="G12507" s="4" t="s">
        <v>853</v>
      </c>
      <c r="H12507" s="52">
        <v>29.4392523364487</v>
      </c>
      <c r="I12507" s="4">
        <v>1.40186915887843</v>
      </c>
      <c r="J12507" s="4" t="s">
        <v>1355</v>
      </c>
      <c r="K12507" s="4" t="s">
        <v>998</v>
      </c>
      <c r="L12507" s="4">
        <v>6</v>
      </c>
      <c r="M12507" s="4" t="s">
        <v>1191</v>
      </c>
      <c r="N12507" s="4"/>
    </row>
    <row r="12508" spans="1:14" hidden="1" x14ac:dyDescent="0.3">
      <c r="A12508" s="4" t="s">
        <v>605</v>
      </c>
      <c r="B12508" s="4">
        <v>181</v>
      </c>
      <c r="C12508" s="4">
        <v>181</v>
      </c>
      <c r="D12508" s="4">
        <v>922</v>
      </c>
      <c r="E12508" s="4" t="s">
        <v>861</v>
      </c>
      <c r="F12508" s="4" t="s">
        <v>1003</v>
      </c>
      <c r="G12508" s="4" t="s">
        <v>853</v>
      </c>
      <c r="H12508" s="52">
        <v>39.252336448598101</v>
      </c>
      <c r="I12508" s="4">
        <v>7.0093457943925603</v>
      </c>
      <c r="J12508" s="4" t="s">
        <v>1355</v>
      </c>
      <c r="K12508" s="4" t="s">
        <v>998</v>
      </c>
      <c r="L12508" s="4">
        <v>6</v>
      </c>
      <c r="M12508" s="4" t="s">
        <v>1191</v>
      </c>
      <c r="N12508" s="4"/>
    </row>
    <row r="12509" spans="1:14" hidden="1" x14ac:dyDescent="0.3">
      <c r="A12509" s="4" t="s">
        <v>605</v>
      </c>
      <c r="B12509" s="4">
        <v>181</v>
      </c>
      <c r="C12509" s="4">
        <v>181</v>
      </c>
      <c r="D12509" s="4">
        <v>923</v>
      </c>
      <c r="E12509" s="4" t="s">
        <v>861</v>
      </c>
      <c r="F12509" s="4" t="s">
        <v>1003</v>
      </c>
      <c r="G12509" s="4" t="s">
        <v>853</v>
      </c>
      <c r="H12509" s="52">
        <v>17.2897196261682</v>
      </c>
      <c r="I12509" s="4">
        <v>2.3364485981309402</v>
      </c>
      <c r="J12509" s="4" t="s">
        <v>1355</v>
      </c>
      <c r="K12509" s="4" t="s">
        <v>998</v>
      </c>
      <c r="L12509" s="4">
        <v>6</v>
      </c>
      <c r="M12509" s="4" t="s">
        <v>1191</v>
      </c>
      <c r="N12509" s="4"/>
    </row>
    <row r="12510" spans="1:14" hidden="1" x14ac:dyDescent="0.3">
      <c r="A12510" s="4" t="s">
        <v>605</v>
      </c>
      <c r="B12510" s="4">
        <v>181</v>
      </c>
      <c r="C12510" s="4">
        <v>181</v>
      </c>
      <c r="D12510" s="4">
        <v>924</v>
      </c>
      <c r="E12510" s="4" t="s">
        <v>861</v>
      </c>
      <c r="F12510" s="4" t="s">
        <v>1003</v>
      </c>
      <c r="G12510" s="4" t="s">
        <v>853</v>
      </c>
      <c r="H12510" s="52">
        <v>6.0747663551402296</v>
      </c>
      <c r="I12510" s="4">
        <v>0.93457943925237597</v>
      </c>
      <c r="J12510" s="4" t="s">
        <v>1355</v>
      </c>
      <c r="K12510" s="4" t="s">
        <v>998</v>
      </c>
      <c r="L12510" s="4">
        <v>6</v>
      </c>
      <c r="M12510" s="4" t="s">
        <v>1191</v>
      </c>
      <c r="N12510" s="4"/>
    </row>
    <row r="12511" spans="1:14" hidden="1" x14ac:dyDescent="0.3">
      <c r="A12511" s="4" t="s">
        <v>605</v>
      </c>
      <c r="B12511" s="4">
        <v>181</v>
      </c>
      <c r="C12511" s="4">
        <v>181</v>
      </c>
      <c r="D12511" s="4">
        <v>925</v>
      </c>
      <c r="E12511" s="4" t="s">
        <v>861</v>
      </c>
      <c r="F12511" s="4" t="s">
        <v>1003</v>
      </c>
      <c r="G12511" s="4" t="s">
        <v>853</v>
      </c>
      <c r="H12511" s="52">
        <v>1.4018691588779899</v>
      </c>
      <c r="I12511" s="4">
        <v>0.46728971962596699</v>
      </c>
      <c r="J12511" s="4" t="s">
        <v>1355</v>
      </c>
      <c r="K12511" s="4" t="s">
        <v>998</v>
      </c>
      <c r="L12511" s="4">
        <v>6</v>
      </c>
      <c r="M12511" s="4" t="s">
        <v>1191</v>
      </c>
      <c r="N12511" s="4"/>
    </row>
    <row r="12512" spans="1:14" hidden="1" x14ac:dyDescent="0.3">
      <c r="A12512" s="4" t="s">
        <v>605</v>
      </c>
      <c r="B12512" s="4">
        <v>181</v>
      </c>
      <c r="C12512" s="4">
        <v>181</v>
      </c>
      <c r="D12512" s="4">
        <v>926</v>
      </c>
      <c r="E12512" s="4" t="s">
        <v>861</v>
      </c>
      <c r="F12512" s="4" t="s">
        <v>1003</v>
      </c>
      <c r="G12512" s="4" t="s">
        <v>853</v>
      </c>
      <c r="H12512" s="52">
        <v>18.2242990654211</v>
      </c>
      <c r="I12512" s="4">
        <v>1.40186915887843</v>
      </c>
      <c r="J12512" s="4" t="s">
        <v>1355</v>
      </c>
      <c r="K12512" s="4" t="s">
        <v>998</v>
      </c>
      <c r="L12512" s="4">
        <v>6</v>
      </c>
      <c r="M12512" s="4" t="s">
        <v>1191</v>
      </c>
      <c r="N12512" s="4"/>
    </row>
    <row r="12513" spans="1:14" hidden="1" x14ac:dyDescent="0.3">
      <c r="A12513" s="4" t="s">
        <v>605</v>
      </c>
      <c r="B12513" s="4">
        <v>181</v>
      </c>
      <c r="C12513" s="4">
        <v>181</v>
      </c>
      <c r="D12513" s="4">
        <v>927</v>
      </c>
      <c r="E12513" s="4" t="s">
        <v>861</v>
      </c>
      <c r="F12513" s="4" t="s">
        <v>1003</v>
      </c>
      <c r="G12513" s="4" t="s">
        <v>853</v>
      </c>
      <c r="H12513" s="52">
        <v>6.5420560747657097</v>
      </c>
      <c r="I12513" s="4">
        <v>0.46728971962618898</v>
      </c>
      <c r="J12513" s="4" t="s">
        <v>1355</v>
      </c>
      <c r="K12513" s="4" t="s">
        <v>998</v>
      </c>
      <c r="L12513" s="4">
        <v>6</v>
      </c>
      <c r="M12513" s="4" t="s">
        <v>1191</v>
      </c>
      <c r="N12513" s="4"/>
    </row>
    <row r="12514" spans="1:14" hidden="1" x14ac:dyDescent="0.3">
      <c r="A12514" s="4" t="s">
        <v>605</v>
      </c>
      <c r="B12514" s="4">
        <v>181</v>
      </c>
      <c r="C12514" s="4">
        <v>181</v>
      </c>
      <c r="D12514" s="4">
        <v>928</v>
      </c>
      <c r="E12514" s="4" t="s">
        <v>861</v>
      </c>
      <c r="F12514" s="4" t="s">
        <v>1003</v>
      </c>
      <c r="G12514" s="4" t="s">
        <v>853</v>
      </c>
      <c r="H12514" s="52">
        <v>22.429906542056301</v>
      </c>
      <c r="I12514" s="4">
        <v>0.934579439252332</v>
      </c>
      <c r="J12514" s="4" t="s">
        <v>1355</v>
      </c>
      <c r="K12514" s="4" t="s">
        <v>998</v>
      </c>
      <c r="L12514" s="4">
        <v>6</v>
      </c>
      <c r="M12514" s="4" t="s">
        <v>1191</v>
      </c>
      <c r="N12514" s="4"/>
    </row>
    <row r="12515" spans="1:14" hidden="1" x14ac:dyDescent="0.3">
      <c r="A12515" s="4" t="s">
        <v>605</v>
      </c>
      <c r="B12515" s="4">
        <v>181</v>
      </c>
      <c r="C12515" s="4">
        <v>181</v>
      </c>
      <c r="D12515" s="4">
        <v>929</v>
      </c>
      <c r="E12515" s="4" t="s">
        <v>861</v>
      </c>
      <c r="F12515" s="4" t="s">
        <v>1003</v>
      </c>
      <c r="G12515" s="4" t="s">
        <v>853</v>
      </c>
      <c r="H12515" s="52">
        <v>17.757009345794</v>
      </c>
      <c r="I12515" s="4">
        <v>1.4018691588785701</v>
      </c>
      <c r="J12515" s="4" t="s">
        <v>1355</v>
      </c>
      <c r="K12515" s="4" t="s">
        <v>998</v>
      </c>
      <c r="L12515" s="4">
        <v>6</v>
      </c>
      <c r="M12515" s="4" t="s">
        <v>1191</v>
      </c>
      <c r="N12515" s="4"/>
    </row>
    <row r="12516" spans="1:14" hidden="1" x14ac:dyDescent="0.3">
      <c r="A12516" s="4" t="s">
        <v>605</v>
      </c>
      <c r="B12516" s="4">
        <v>181</v>
      </c>
      <c r="C12516" s="4">
        <v>181</v>
      </c>
      <c r="D12516" s="4">
        <v>930</v>
      </c>
      <c r="E12516" s="4" t="s">
        <v>861</v>
      </c>
      <c r="F12516" s="4" t="s">
        <v>1003</v>
      </c>
      <c r="G12516" s="4" t="s">
        <v>853</v>
      </c>
      <c r="H12516" s="52">
        <v>26.6355140186912</v>
      </c>
      <c r="I12516" s="4">
        <v>1.40186915887839</v>
      </c>
      <c r="J12516" s="4" t="s">
        <v>1355</v>
      </c>
      <c r="K12516" s="4" t="s">
        <v>998</v>
      </c>
      <c r="L12516" s="4">
        <v>6</v>
      </c>
      <c r="M12516" s="4" t="s">
        <v>1191</v>
      </c>
      <c r="N12516" s="4"/>
    </row>
    <row r="12517" spans="1:14" hidden="1" x14ac:dyDescent="0.3">
      <c r="A12517" s="4" t="s">
        <v>605</v>
      </c>
      <c r="B12517" s="4">
        <v>181</v>
      </c>
      <c r="C12517" s="4">
        <v>181</v>
      </c>
      <c r="D12517" s="4">
        <v>931</v>
      </c>
      <c r="E12517" s="4" t="s">
        <v>861</v>
      </c>
      <c r="F12517" s="4" t="s">
        <v>1003</v>
      </c>
      <c r="G12517" s="4" t="s">
        <v>853</v>
      </c>
      <c r="H12517" s="52">
        <v>35.046728971961898</v>
      </c>
      <c r="I12517" s="4">
        <v>3.73831775700928</v>
      </c>
      <c r="J12517" s="4" t="s">
        <v>1355</v>
      </c>
      <c r="K12517" s="4" t="s">
        <v>998</v>
      </c>
      <c r="L12517" s="4">
        <v>6</v>
      </c>
      <c r="M12517" s="4" t="s">
        <v>1191</v>
      </c>
      <c r="N12517" s="4"/>
    </row>
    <row r="12518" spans="1:14" hidden="1" x14ac:dyDescent="0.3">
      <c r="A12518" s="4" t="s">
        <v>605</v>
      </c>
      <c r="B12518" s="4">
        <v>181</v>
      </c>
      <c r="C12518" s="4">
        <v>181</v>
      </c>
      <c r="D12518" s="4">
        <v>932</v>
      </c>
      <c r="E12518" s="4" t="s">
        <v>861</v>
      </c>
      <c r="F12518" s="4" t="s">
        <v>1003</v>
      </c>
      <c r="G12518" s="4" t="s">
        <v>853</v>
      </c>
      <c r="H12518" s="52">
        <v>51.869158878502901</v>
      </c>
      <c r="I12518" s="4">
        <v>2.8037383177567299</v>
      </c>
      <c r="J12518" s="4" t="s">
        <v>1355</v>
      </c>
      <c r="K12518" s="4" t="s">
        <v>998</v>
      </c>
      <c r="L12518" s="4">
        <v>6</v>
      </c>
      <c r="M12518" s="4" t="s">
        <v>1191</v>
      </c>
      <c r="N12518" s="4"/>
    </row>
    <row r="12519" spans="1:14" hidden="1" x14ac:dyDescent="0.3">
      <c r="A12519" s="4" t="s">
        <v>605</v>
      </c>
      <c r="B12519" s="4">
        <v>181</v>
      </c>
      <c r="C12519" s="4">
        <v>181</v>
      </c>
      <c r="D12519" s="4">
        <v>933</v>
      </c>
      <c r="E12519" s="4" t="s">
        <v>861</v>
      </c>
      <c r="F12519" s="4" t="s">
        <v>1003</v>
      </c>
      <c r="G12519" s="4" t="s">
        <v>853</v>
      </c>
      <c r="H12519" s="52">
        <v>93.925233644860796</v>
      </c>
      <c r="I12519" s="4">
        <v>12.149532710280299</v>
      </c>
      <c r="J12519" s="4" t="s">
        <v>1355</v>
      </c>
      <c r="K12519" s="4" t="s">
        <v>998</v>
      </c>
      <c r="L12519" s="4">
        <v>6</v>
      </c>
      <c r="M12519" s="4" t="s">
        <v>1191</v>
      </c>
      <c r="N12519" s="4"/>
    </row>
    <row r="12520" spans="1:14" hidden="1" x14ac:dyDescent="0.3">
      <c r="A12520" s="4" t="s">
        <v>605</v>
      </c>
      <c r="B12520" s="4">
        <v>181</v>
      </c>
      <c r="C12520" s="4">
        <v>181</v>
      </c>
      <c r="D12520" s="4">
        <v>934</v>
      </c>
      <c r="E12520" s="4" t="s">
        <v>861</v>
      </c>
      <c r="F12520" s="4" t="s">
        <v>1003</v>
      </c>
      <c r="G12520" s="4" t="s">
        <v>853</v>
      </c>
      <c r="H12520" s="52">
        <v>72.897196261685295</v>
      </c>
      <c r="I12520" s="4">
        <v>9.8130841121499692</v>
      </c>
      <c r="J12520" s="4" t="s">
        <v>1355</v>
      </c>
      <c r="K12520" s="4" t="s">
        <v>998</v>
      </c>
      <c r="L12520" s="4">
        <v>6</v>
      </c>
      <c r="M12520" s="4" t="s">
        <v>1191</v>
      </c>
      <c r="N12520" s="4"/>
    </row>
    <row r="12521" spans="1:14" hidden="1" x14ac:dyDescent="0.3">
      <c r="A12521" s="4" t="s">
        <v>605</v>
      </c>
      <c r="B12521" s="4">
        <v>181</v>
      </c>
      <c r="C12521" s="4">
        <v>181</v>
      </c>
      <c r="D12521" s="4">
        <v>935</v>
      </c>
      <c r="E12521" s="4" t="s">
        <v>861</v>
      </c>
      <c r="F12521" s="4" t="s">
        <v>1003</v>
      </c>
      <c r="G12521" s="4" t="s">
        <v>853</v>
      </c>
      <c r="H12521" s="52">
        <v>7.0038910505836496</v>
      </c>
      <c r="I12521" s="4">
        <v>0.46692607003888598</v>
      </c>
      <c r="J12521" s="4" t="s">
        <v>1355</v>
      </c>
      <c r="K12521" s="4" t="s">
        <v>998</v>
      </c>
      <c r="L12521" s="4">
        <v>6</v>
      </c>
      <c r="M12521" s="4" t="s">
        <v>1191</v>
      </c>
      <c r="N12521" s="4"/>
    </row>
    <row r="12522" spans="1:14" hidden="1" x14ac:dyDescent="0.3">
      <c r="A12522" s="4" t="s">
        <v>605</v>
      </c>
      <c r="B12522" s="4">
        <v>181</v>
      </c>
      <c r="C12522" s="4">
        <v>181</v>
      </c>
      <c r="D12522" s="4">
        <v>936</v>
      </c>
      <c r="E12522" s="4" t="s">
        <v>861</v>
      </c>
      <c r="F12522" s="4" t="s">
        <v>1003</v>
      </c>
      <c r="G12522" s="4" t="s">
        <v>853</v>
      </c>
      <c r="H12522" s="52">
        <v>6.3035019455252703</v>
      </c>
      <c r="I12522" s="4">
        <v>0.81712062256811702</v>
      </c>
      <c r="J12522" s="4" t="s">
        <v>1355</v>
      </c>
      <c r="K12522" s="4" t="s">
        <v>998</v>
      </c>
      <c r="L12522" s="4">
        <v>6</v>
      </c>
      <c r="M12522" s="4" t="s">
        <v>1191</v>
      </c>
      <c r="N12522" s="4"/>
    </row>
    <row r="12523" spans="1:14" hidden="1" x14ac:dyDescent="0.3">
      <c r="A12523" s="4" t="s">
        <v>605</v>
      </c>
      <c r="B12523" s="4">
        <v>181</v>
      </c>
      <c r="C12523" s="4">
        <v>181</v>
      </c>
      <c r="D12523" s="4">
        <v>937</v>
      </c>
      <c r="E12523" s="4" t="s">
        <v>861</v>
      </c>
      <c r="F12523" s="4" t="s">
        <v>1003</v>
      </c>
      <c r="G12523" s="4" t="s">
        <v>853</v>
      </c>
      <c r="H12523" s="52">
        <v>7.47081712062253</v>
      </c>
      <c r="I12523" s="4">
        <v>0.46692607003890801</v>
      </c>
      <c r="J12523" s="4" t="s">
        <v>1355</v>
      </c>
      <c r="K12523" s="4" t="s">
        <v>998</v>
      </c>
      <c r="L12523" s="4">
        <v>6</v>
      </c>
      <c r="M12523" s="4" t="s">
        <v>1191</v>
      </c>
      <c r="N12523" s="4"/>
    </row>
    <row r="12524" spans="1:14" hidden="1" x14ac:dyDescent="0.3">
      <c r="A12524" s="4" t="s">
        <v>605</v>
      </c>
      <c r="B12524" s="4">
        <v>181</v>
      </c>
      <c r="C12524" s="4">
        <v>181</v>
      </c>
      <c r="D12524" s="4">
        <v>938</v>
      </c>
      <c r="E12524" s="4" t="s">
        <v>861</v>
      </c>
      <c r="F12524" s="4" t="s">
        <v>1003</v>
      </c>
      <c r="G12524" s="4" t="s">
        <v>853</v>
      </c>
      <c r="H12524" s="52">
        <v>7.0038910505836203</v>
      </c>
      <c r="I12524" s="4">
        <v>0.58365758754858499</v>
      </c>
      <c r="J12524" s="4" t="s">
        <v>1355</v>
      </c>
      <c r="K12524" s="4" t="s">
        <v>998</v>
      </c>
      <c r="L12524" s="4">
        <v>6</v>
      </c>
      <c r="M12524" s="4" t="s">
        <v>1191</v>
      </c>
      <c r="N12524" s="4"/>
    </row>
    <row r="12525" spans="1:14" hidden="1" x14ac:dyDescent="0.3">
      <c r="A12525" s="4" t="s">
        <v>605</v>
      </c>
      <c r="B12525" s="4">
        <v>181</v>
      </c>
      <c r="C12525" s="4">
        <v>181</v>
      </c>
      <c r="D12525" s="4">
        <v>939</v>
      </c>
      <c r="E12525" s="4" t="s">
        <v>861</v>
      </c>
      <c r="F12525" s="4" t="s">
        <v>1003</v>
      </c>
      <c r="G12525" s="4" t="s">
        <v>853</v>
      </c>
      <c r="H12525" s="52">
        <v>8.1712062256809492</v>
      </c>
      <c r="I12525" s="4">
        <v>0.58365758754860797</v>
      </c>
      <c r="J12525" s="4" t="s">
        <v>1355</v>
      </c>
      <c r="K12525" s="4" t="s">
        <v>998</v>
      </c>
      <c r="L12525" s="4">
        <v>6</v>
      </c>
      <c r="M12525" s="4" t="s">
        <v>1191</v>
      </c>
      <c r="N12525" s="4"/>
    </row>
    <row r="12526" spans="1:14" hidden="1" x14ac:dyDescent="0.3">
      <c r="A12526" s="4" t="s">
        <v>605</v>
      </c>
      <c r="B12526" s="4">
        <v>181</v>
      </c>
      <c r="C12526" s="4">
        <v>181</v>
      </c>
      <c r="D12526" s="4">
        <v>940</v>
      </c>
      <c r="E12526" s="4" t="s">
        <v>861</v>
      </c>
      <c r="F12526" s="4" t="s">
        <v>1003</v>
      </c>
      <c r="G12526" s="4" t="s">
        <v>853</v>
      </c>
      <c r="H12526" s="52">
        <v>7.5875486381322501</v>
      </c>
      <c r="I12526" s="4">
        <v>1.05058365758758</v>
      </c>
      <c r="J12526" s="4" t="s">
        <v>1355</v>
      </c>
      <c r="K12526" s="4" t="s">
        <v>998</v>
      </c>
      <c r="L12526" s="4">
        <v>6</v>
      </c>
      <c r="M12526" s="4" t="s">
        <v>1191</v>
      </c>
      <c r="N12526" s="4"/>
    </row>
    <row r="12527" spans="1:14" hidden="1" x14ac:dyDescent="0.3">
      <c r="A12527" s="4" t="s">
        <v>605</v>
      </c>
      <c r="B12527" s="4">
        <v>181</v>
      </c>
      <c r="C12527" s="4">
        <v>181</v>
      </c>
      <c r="D12527" s="4">
        <v>941</v>
      </c>
      <c r="E12527" s="4" t="s">
        <v>861</v>
      </c>
      <c r="F12527" s="4" t="s">
        <v>1003</v>
      </c>
      <c r="G12527" s="4" t="s">
        <v>853</v>
      </c>
      <c r="H12527" s="52">
        <v>5.4863813229571496</v>
      </c>
      <c r="I12527" s="4">
        <v>0.35019455252922999</v>
      </c>
      <c r="J12527" s="4" t="s">
        <v>1355</v>
      </c>
      <c r="K12527" s="4" t="s">
        <v>998</v>
      </c>
      <c r="L12527" s="4">
        <v>6</v>
      </c>
      <c r="M12527" s="4" t="s">
        <v>1191</v>
      </c>
      <c r="N12527" s="4"/>
    </row>
    <row r="12528" spans="1:14" hidden="1" x14ac:dyDescent="0.3">
      <c r="A12528" s="4" t="s">
        <v>605</v>
      </c>
      <c r="B12528" s="4">
        <v>181</v>
      </c>
      <c r="C12528" s="4">
        <v>181</v>
      </c>
      <c r="D12528" s="4">
        <v>942</v>
      </c>
      <c r="E12528" s="4" t="s">
        <v>861</v>
      </c>
      <c r="F12528" s="4" t="s">
        <v>1003</v>
      </c>
      <c r="G12528" s="4" t="s">
        <v>853</v>
      </c>
      <c r="H12528" s="52">
        <v>4.2023346303502001</v>
      </c>
      <c r="I12528" s="4">
        <v>0.350194552529209</v>
      </c>
      <c r="J12528" s="4" t="s">
        <v>1355</v>
      </c>
      <c r="K12528" s="4" t="s">
        <v>998</v>
      </c>
      <c r="L12528" s="4">
        <v>6</v>
      </c>
      <c r="M12528" s="4" t="s">
        <v>1191</v>
      </c>
      <c r="N12528" s="4"/>
    </row>
    <row r="12529" spans="1:14" hidden="1" x14ac:dyDescent="0.3">
      <c r="A12529" s="4" t="s">
        <v>605</v>
      </c>
      <c r="B12529" s="4">
        <v>181</v>
      </c>
      <c r="C12529" s="4">
        <v>181</v>
      </c>
      <c r="D12529" s="4">
        <v>943</v>
      </c>
      <c r="E12529" s="4" t="s">
        <v>861</v>
      </c>
      <c r="F12529" s="4" t="s">
        <v>1003</v>
      </c>
      <c r="G12529" s="4" t="s">
        <v>853</v>
      </c>
      <c r="H12529" s="52">
        <v>7.0038910505836496</v>
      </c>
      <c r="I12529" s="4">
        <v>0.35019455252916298</v>
      </c>
      <c r="J12529" s="4" t="s">
        <v>1355</v>
      </c>
      <c r="K12529" s="4" t="s">
        <v>998</v>
      </c>
      <c r="L12529" s="4">
        <v>6</v>
      </c>
      <c r="M12529" s="4" t="s">
        <v>1191</v>
      </c>
      <c r="N12529" s="4"/>
    </row>
    <row r="12530" spans="1:14" hidden="1" x14ac:dyDescent="0.3">
      <c r="A12530" s="4" t="s">
        <v>605</v>
      </c>
      <c r="B12530" s="4">
        <v>181</v>
      </c>
      <c r="C12530" s="4">
        <v>181</v>
      </c>
      <c r="D12530" s="4">
        <v>944</v>
      </c>
      <c r="E12530" s="4" t="s">
        <v>861</v>
      </c>
      <c r="F12530" s="4" t="s">
        <v>1003</v>
      </c>
      <c r="G12530" s="4" t="s">
        <v>853</v>
      </c>
      <c r="H12530" s="52">
        <v>3.85214007782103</v>
      </c>
      <c r="I12530" s="4">
        <v>0.46692607003886499</v>
      </c>
      <c r="J12530" s="4" t="s">
        <v>1355</v>
      </c>
      <c r="K12530" s="4" t="s">
        <v>998</v>
      </c>
      <c r="L12530" s="4">
        <v>6</v>
      </c>
      <c r="M12530" s="4" t="s">
        <v>1191</v>
      </c>
      <c r="N12530" s="4"/>
    </row>
    <row r="12531" spans="1:14" hidden="1" x14ac:dyDescent="0.3">
      <c r="A12531" s="4" t="s">
        <v>605</v>
      </c>
      <c r="B12531" s="4">
        <v>181</v>
      </c>
      <c r="C12531" s="4">
        <v>181</v>
      </c>
      <c r="D12531" s="4">
        <v>945</v>
      </c>
      <c r="E12531" s="4" t="s">
        <v>861</v>
      </c>
      <c r="F12531" s="4" t="s">
        <v>1003</v>
      </c>
      <c r="G12531" s="4" t="s">
        <v>853</v>
      </c>
      <c r="H12531" s="52">
        <v>5.6031128404669204</v>
      </c>
      <c r="I12531" s="4">
        <v>0.58365758754862995</v>
      </c>
      <c r="J12531" s="4" t="s">
        <v>1355</v>
      </c>
      <c r="K12531" s="4" t="s">
        <v>998</v>
      </c>
      <c r="L12531" s="4">
        <v>6</v>
      </c>
      <c r="M12531" s="4" t="s">
        <v>1191</v>
      </c>
      <c r="N12531" s="4"/>
    </row>
    <row r="12532" spans="1:14" hidden="1" x14ac:dyDescent="0.3">
      <c r="A12532" s="4" t="s">
        <v>605</v>
      </c>
      <c r="B12532" s="4">
        <v>181</v>
      </c>
      <c r="C12532" s="4">
        <v>181</v>
      </c>
      <c r="D12532" s="4">
        <v>946</v>
      </c>
      <c r="E12532" s="4" t="s">
        <v>861</v>
      </c>
      <c r="F12532" s="4" t="s">
        <v>1003</v>
      </c>
      <c r="G12532" s="4" t="s">
        <v>853</v>
      </c>
      <c r="H12532" s="52">
        <v>7.4708171206225504</v>
      </c>
      <c r="I12532" s="4">
        <v>0.93385214007783801</v>
      </c>
      <c r="J12532" s="4" t="s">
        <v>1355</v>
      </c>
      <c r="K12532" s="4" t="s">
        <v>998</v>
      </c>
      <c r="L12532" s="4">
        <v>6</v>
      </c>
      <c r="M12532" s="4" t="s">
        <v>1191</v>
      </c>
      <c r="N12532" s="4"/>
    </row>
    <row r="12533" spans="1:14" hidden="1" x14ac:dyDescent="0.3">
      <c r="A12533" s="4" t="s">
        <v>605</v>
      </c>
      <c r="B12533" s="4">
        <v>181</v>
      </c>
      <c r="C12533" s="4">
        <v>181</v>
      </c>
      <c r="D12533" s="4">
        <v>947</v>
      </c>
      <c r="E12533" s="4" t="s">
        <v>861</v>
      </c>
      <c r="F12533" s="4" t="s">
        <v>1003</v>
      </c>
      <c r="G12533" s="4" t="s">
        <v>853</v>
      </c>
      <c r="H12533" s="52">
        <v>8.2879377431906693</v>
      </c>
      <c r="I12533" s="4">
        <v>1.28404669260696</v>
      </c>
      <c r="J12533" s="4" t="s">
        <v>1355</v>
      </c>
      <c r="K12533" s="4" t="s">
        <v>998</v>
      </c>
      <c r="L12533" s="4">
        <v>6</v>
      </c>
      <c r="M12533" s="4" t="s">
        <v>1191</v>
      </c>
      <c r="N12533" s="4"/>
    </row>
    <row r="12534" spans="1:14" hidden="1" x14ac:dyDescent="0.3">
      <c r="A12534" s="4" t="s">
        <v>605</v>
      </c>
      <c r="B12534" s="4">
        <v>181</v>
      </c>
      <c r="C12534" s="4">
        <v>181</v>
      </c>
      <c r="D12534" s="4">
        <v>948</v>
      </c>
      <c r="E12534" s="4" t="s">
        <v>861</v>
      </c>
      <c r="F12534" s="4" t="s">
        <v>1003</v>
      </c>
      <c r="G12534" s="4" t="s">
        <v>853</v>
      </c>
      <c r="H12534" s="52">
        <v>4.7859922178988503</v>
      </c>
      <c r="I12534" s="4">
        <v>1.1673151750972399</v>
      </c>
      <c r="J12534" s="4" t="s">
        <v>1355</v>
      </c>
      <c r="K12534" s="4" t="s">
        <v>998</v>
      </c>
      <c r="L12534" s="4">
        <v>6</v>
      </c>
      <c r="M12534" s="4" t="s">
        <v>1191</v>
      </c>
      <c r="N12534" s="4"/>
    </row>
    <row r="12535" spans="1:14" hidden="1" x14ac:dyDescent="0.3">
      <c r="A12535" s="4" t="s">
        <v>660</v>
      </c>
      <c r="B12535" s="4">
        <v>183</v>
      </c>
      <c r="C12535" s="4">
        <v>183</v>
      </c>
      <c r="D12535" s="4">
        <v>949</v>
      </c>
      <c r="E12535" s="4" t="s">
        <v>861</v>
      </c>
      <c r="F12535" s="4" t="s">
        <v>1111</v>
      </c>
      <c r="G12535" s="4" t="s">
        <v>853</v>
      </c>
      <c r="H12535" s="30">
        <v>2.5099999999999998</v>
      </c>
      <c r="I12535" s="4"/>
      <c r="J12535" s="4" t="s">
        <v>1495</v>
      </c>
      <c r="K12535" s="4"/>
      <c r="L12535" s="4">
        <v>1</v>
      </c>
      <c r="M12535" s="4" t="s">
        <v>1101</v>
      </c>
      <c r="N12535" s="4"/>
    </row>
    <row r="12536" spans="1:14" hidden="1" x14ac:dyDescent="0.3">
      <c r="A12536" s="4" t="s">
        <v>660</v>
      </c>
      <c r="B12536" s="4">
        <v>183</v>
      </c>
      <c r="C12536" s="4">
        <v>183</v>
      </c>
      <c r="D12536" s="4">
        <v>949</v>
      </c>
      <c r="E12536" s="4" t="s">
        <v>861</v>
      </c>
      <c r="F12536" s="4" t="s">
        <v>1587</v>
      </c>
      <c r="G12536" s="4" t="s">
        <v>853</v>
      </c>
      <c r="H12536" s="30">
        <v>2.15</v>
      </c>
      <c r="I12536" s="4"/>
      <c r="J12536" s="4" t="s">
        <v>1495</v>
      </c>
      <c r="K12536" s="4"/>
      <c r="L12536" s="4">
        <v>1</v>
      </c>
      <c r="M12536" s="4" t="s">
        <v>1101</v>
      </c>
      <c r="N12536" s="4"/>
    </row>
    <row r="12537" spans="1:14" hidden="1" x14ac:dyDescent="0.3">
      <c r="A12537" s="4" t="s">
        <v>660</v>
      </c>
      <c r="B12537" s="4">
        <v>183</v>
      </c>
      <c r="C12537" s="4">
        <v>183</v>
      </c>
      <c r="D12537" s="4">
        <v>949</v>
      </c>
      <c r="E12537" s="4" t="s">
        <v>861</v>
      </c>
      <c r="F12537" s="4" t="s">
        <v>1588</v>
      </c>
      <c r="G12537" s="4" t="s">
        <v>853</v>
      </c>
      <c r="H12537" s="30">
        <v>2.02</v>
      </c>
      <c r="I12537" s="4"/>
      <c r="J12537" s="4" t="s">
        <v>1495</v>
      </c>
      <c r="K12537" s="4"/>
      <c r="L12537" s="4">
        <v>1</v>
      </c>
      <c r="M12537" s="4" t="s">
        <v>1101</v>
      </c>
      <c r="N12537" s="4"/>
    </row>
    <row r="12538" spans="1:14" hidden="1" x14ac:dyDescent="0.3">
      <c r="A12538" s="4" t="s">
        <v>660</v>
      </c>
      <c r="B12538" s="4">
        <v>183</v>
      </c>
      <c r="C12538" s="4">
        <v>183</v>
      </c>
      <c r="D12538" s="4">
        <v>949</v>
      </c>
      <c r="E12538" s="4" t="s">
        <v>861</v>
      </c>
      <c r="F12538" s="12" t="s">
        <v>1111</v>
      </c>
      <c r="G12538" s="4" t="s">
        <v>1759</v>
      </c>
      <c r="H12538" s="52">
        <v>534</v>
      </c>
      <c r="I12538" s="4"/>
      <c r="J12538" s="4" t="s">
        <v>1495</v>
      </c>
      <c r="K12538" s="4"/>
      <c r="L12538" s="4">
        <v>1</v>
      </c>
      <c r="M12538" s="4" t="s">
        <v>1101</v>
      </c>
      <c r="N12538" s="4"/>
    </row>
    <row r="12539" spans="1:14" hidden="1" x14ac:dyDescent="0.3">
      <c r="A12539" s="4" t="s">
        <v>660</v>
      </c>
      <c r="B12539" s="4">
        <v>183</v>
      </c>
      <c r="C12539" s="4">
        <v>183</v>
      </c>
      <c r="D12539" s="4">
        <v>949</v>
      </c>
      <c r="E12539" s="4" t="s">
        <v>861</v>
      </c>
      <c r="F12539" s="12" t="s">
        <v>1587</v>
      </c>
      <c r="G12539" s="4" t="s">
        <v>1759</v>
      </c>
      <c r="H12539" s="52">
        <v>471</v>
      </c>
      <c r="I12539" s="4"/>
      <c r="J12539" s="4" t="s">
        <v>1495</v>
      </c>
      <c r="K12539" s="4"/>
      <c r="L12539" s="4">
        <v>1</v>
      </c>
      <c r="M12539" s="4" t="s">
        <v>1101</v>
      </c>
      <c r="N12539" s="4"/>
    </row>
    <row r="12540" spans="1:14" hidden="1" x14ac:dyDescent="0.3">
      <c r="A12540" s="4" t="s">
        <v>660</v>
      </c>
      <c r="B12540" s="4">
        <v>183</v>
      </c>
      <c r="C12540" s="4">
        <v>183</v>
      </c>
      <c r="D12540" s="4">
        <v>949</v>
      </c>
      <c r="E12540" s="4" t="s">
        <v>861</v>
      </c>
      <c r="F12540" s="12" t="s">
        <v>1588</v>
      </c>
      <c r="G12540" s="4" t="s">
        <v>1759</v>
      </c>
      <c r="H12540" s="52">
        <v>328</v>
      </c>
      <c r="I12540" s="4"/>
      <c r="J12540" s="4" t="s">
        <v>1495</v>
      </c>
      <c r="K12540" s="4"/>
      <c r="L12540" s="4">
        <v>1</v>
      </c>
      <c r="M12540" s="4" t="s">
        <v>1101</v>
      </c>
      <c r="N12540" s="4"/>
    </row>
    <row r="12541" spans="1:14" hidden="1" x14ac:dyDescent="0.3">
      <c r="A12541" s="4" t="s">
        <v>660</v>
      </c>
      <c r="B12541" s="4">
        <v>183</v>
      </c>
      <c r="C12541" s="4">
        <v>183</v>
      </c>
      <c r="D12541" s="4">
        <v>949</v>
      </c>
      <c r="E12541" s="4" t="s">
        <v>861</v>
      </c>
      <c r="F12541" s="4" t="s">
        <v>1744</v>
      </c>
      <c r="G12541" s="4" t="s">
        <v>1315</v>
      </c>
      <c r="H12541" s="52">
        <v>0.186</v>
      </c>
      <c r="I12541" s="4"/>
      <c r="J12541" s="4" t="s">
        <v>1343</v>
      </c>
      <c r="K12541" s="4"/>
      <c r="L12541" s="4">
        <v>1</v>
      </c>
      <c r="M12541" s="4" t="s">
        <v>1101</v>
      </c>
      <c r="N12541" s="4"/>
    </row>
    <row r="12542" spans="1:14" hidden="1" x14ac:dyDescent="0.3">
      <c r="A12542" s="4" t="s">
        <v>660</v>
      </c>
      <c r="B12542" s="4">
        <v>183</v>
      </c>
      <c r="C12542" s="4">
        <v>183</v>
      </c>
      <c r="D12542" s="4">
        <v>949</v>
      </c>
      <c r="E12542" s="4" t="s">
        <v>861</v>
      </c>
      <c r="F12542" s="4" t="s">
        <v>1745</v>
      </c>
      <c r="G12542" s="4" t="s">
        <v>1315</v>
      </c>
      <c r="H12542" s="52">
        <v>0.182</v>
      </c>
      <c r="I12542" s="4"/>
      <c r="J12542" s="4" t="s">
        <v>1343</v>
      </c>
      <c r="K12542" s="4"/>
      <c r="L12542" s="4">
        <v>1</v>
      </c>
      <c r="M12542" s="4" t="s">
        <v>1101</v>
      </c>
      <c r="N12542" s="4"/>
    </row>
    <row r="12543" spans="1:14" hidden="1" x14ac:dyDescent="0.3">
      <c r="A12543" s="4" t="s">
        <v>660</v>
      </c>
      <c r="B12543" s="4">
        <v>183</v>
      </c>
      <c r="C12543" s="4">
        <v>183</v>
      </c>
      <c r="D12543" s="4">
        <v>950</v>
      </c>
      <c r="E12543" s="4" t="s">
        <v>861</v>
      </c>
      <c r="F12543" s="4" t="s">
        <v>1111</v>
      </c>
      <c r="G12543" s="4" t="s">
        <v>853</v>
      </c>
      <c r="H12543" s="30">
        <v>2.2200000000000002</v>
      </c>
      <c r="I12543" s="4"/>
      <c r="J12543" s="4" t="s">
        <v>1495</v>
      </c>
      <c r="K12543" s="4"/>
      <c r="L12543" s="4">
        <v>1</v>
      </c>
      <c r="M12543" s="4" t="s">
        <v>1101</v>
      </c>
      <c r="N12543" s="4"/>
    </row>
    <row r="12544" spans="1:14" hidden="1" x14ac:dyDescent="0.3">
      <c r="A12544" s="4" t="s">
        <v>660</v>
      </c>
      <c r="B12544" s="4">
        <v>183</v>
      </c>
      <c r="C12544" s="4">
        <v>183</v>
      </c>
      <c r="D12544" s="4">
        <v>950</v>
      </c>
      <c r="E12544" s="4" t="s">
        <v>861</v>
      </c>
      <c r="F12544" s="4" t="s">
        <v>1587</v>
      </c>
      <c r="G12544" s="4" t="s">
        <v>853</v>
      </c>
      <c r="H12544" s="30">
        <v>1.48</v>
      </c>
      <c r="I12544" s="4"/>
      <c r="J12544" s="4" t="s">
        <v>1495</v>
      </c>
      <c r="K12544" s="4"/>
      <c r="L12544" s="4">
        <v>1</v>
      </c>
      <c r="M12544" s="4" t="s">
        <v>1101</v>
      </c>
      <c r="N12544" s="4"/>
    </row>
    <row r="12545" spans="1:14" hidden="1" x14ac:dyDescent="0.3">
      <c r="A12545" s="4" t="s">
        <v>660</v>
      </c>
      <c r="B12545" s="4">
        <v>183</v>
      </c>
      <c r="C12545" s="4">
        <v>183</v>
      </c>
      <c r="D12545" s="4">
        <v>950</v>
      </c>
      <c r="E12545" s="4" t="s">
        <v>861</v>
      </c>
      <c r="F12545" s="4" t="s">
        <v>1588</v>
      </c>
      <c r="G12545" s="4" t="s">
        <v>853</v>
      </c>
      <c r="H12545" s="30">
        <v>1.3</v>
      </c>
      <c r="I12545" s="4"/>
      <c r="J12545" s="4" t="s">
        <v>1495</v>
      </c>
      <c r="K12545" s="4"/>
      <c r="L12545" s="4">
        <v>1</v>
      </c>
      <c r="M12545" s="4" t="s">
        <v>1101</v>
      </c>
      <c r="N12545" s="4"/>
    </row>
    <row r="12546" spans="1:14" hidden="1" x14ac:dyDescent="0.3">
      <c r="A12546" s="4" t="s">
        <v>660</v>
      </c>
      <c r="B12546" s="4">
        <v>183</v>
      </c>
      <c r="C12546" s="4">
        <v>183</v>
      </c>
      <c r="D12546" s="4">
        <v>950</v>
      </c>
      <c r="E12546" s="4" t="s">
        <v>861</v>
      </c>
      <c r="F12546" s="12" t="s">
        <v>1111</v>
      </c>
      <c r="G12546" s="4" t="s">
        <v>1759</v>
      </c>
      <c r="H12546" s="52">
        <v>391</v>
      </c>
      <c r="I12546" s="4"/>
      <c r="J12546" s="4" t="s">
        <v>1495</v>
      </c>
      <c r="K12546" s="4"/>
      <c r="L12546" s="4">
        <v>1</v>
      </c>
      <c r="M12546" s="4" t="s">
        <v>1101</v>
      </c>
      <c r="N12546" s="4"/>
    </row>
    <row r="12547" spans="1:14" hidden="1" x14ac:dyDescent="0.3">
      <c r="A12547" s="4" t="s">
        <v>660</v>
      </c>
      <c r="B12547" s="4">
        <v>183</v>
      </c>
      <c r="C12547" s="4">
        <v>183</v>
      </c>
      <c r="D12547" s="4">
        <v>950</v>
      </c>
      <c r="E12547" s="4" t="s">
        <v>861</v>
      </c>
      <c r="F12547" s="12" t="s">
        <v>1587</v>
      </c>
      <c r="G12547" s="4" t="s">
        <v>1759</v>
      </c>
      <c r="H12547" s="52">
        <v>389</v>
      </c>
      <c r="I12547" s="4"/>
      <c r="J12547" s="4" t="s">
        <v>1495</v>
      </c>
      <c r="K12547" s="4"/>
      <c r="L12547" s="4">
        <v>1</v>
      </c>
      <c r="M12547" s="4" t="s">
        <v>1101</v>
      </c>
      <c r="N12547" s="4"/>
    </row>
    <row r="12548" spans="1:14" hidden="1" x14ac:dyDescent="0.3">
      <c r="A12548" s="4" t="s">
        <v>660</v>
      </c>
      <c r="B12548" s="4">
        <v>183</v>
      </c>
      <c r="C12548" s="4">
        <v>183</v>
      </c>
      <c r="D12548" s="4">
        <v>950</v>
      </c>
      <c r="E12548" s="4" t="s">
        <v>861</v>
      </c>
      <c r="F12548" s="12" t="s">
        <v>1588</v>
      </c>
      <c r="G12548" s="4" t="s">
        <v>1759</v>
      </c>
      <c r="H12548" s="52">
        <v>408</v>
      </c>
      <c r="I12548" s="4"/>
      <c r="J12548" s="4" t="s">
        <v>1495</v>
      </c>
      <c r="K12548" s="4"/>
      <c r="L12548" s="4">
        <v>1</v>
      </c>
      <c r="M12548" s="4" t="s">
        <v>1101</v>
      </c>
      <c r="N12548" s="4"/>
    </row>
    <row r="12549" spans="1:14" hidden="1" x14ac:dyDescent="0.3">
      <c r="A12549" s="4" t="s">
        <v>660</v>
      </c>
      <c r="B12549" s="4">
        <v>183</v>
      </c>
      <c r="C12549" s="4">
        <v>183</v>
      </c>
      <c r="D12549" s="4">
        <v>950</v>
      </c>
      <c r="E12549" s="4" t="s">
        <v>861</v>
      </c>
      <c r="F12549" s="4" t="s">
        <v>1744</v>
      </c>
      <c r="G12549" s="4" t="s">
        <v>1315</v>
      </c>
      <c r="H12549" s="52">
        <v>0.17699999999999999</v>
      </c>
      <c r="I12549" s="4"/>
      <c r="J12549" s="4" t="s">
        <v>1343</v>
      </c>
      <c r="K12549" s="4"/>
      <c r="L12549" s="4">
        <v>1</v>
      </c>
      <c r="M12549" s="4" t="s">
        <v>1101</v>
      </c>
      <c r="N12549" s="4"/>
    </row>
    <row r="12550" spans="1:14" hidden="1" x14ac:dyDescent="0.3">
      <c r="A12550" s="4" t="s">
        <v>660</v>
      </c>
      <c r="B12550" s="4">
        <v>183</v>
      </c>
      <c r="C12550" s="4">
        <v>183</v>
      </c>
      <c r="D12550" s="4">
        <v>950</v>
      </c>
      <c r="E12550" s="4" t="s">
        <v>861</v>
      </c>
      <c r="F12550" s="4" t="s">
        <v>1745</v>
      </c>
      <c r="G12550" s="4" t="s">
        <v>1315</v>
      </c>
      <c r="H12550" s="52">
        <v>0.19</v>
      </c>
      <c r="I12550" s="4"/>
      <c r="J12550" s="4" t="s">
        <v>1343</v>
      </c>
      <c r="K12550" s="4"/>
      <c r="L12550" s="4">
        <v>1</v>
      </c>
      <c r="M12550" s="4" t="s">
        <v>1101</v>
      </c>
      <c r="N12550" s="4"/>
    </row>
    <row r="12551" spans="1:14" hidden="1" x14ac:dyDescent="0.3">
      <c r="A12551" s="4" t="s">
        <v>660</v>
      </c>
      <c r="B12551" s="4">
        <v>183</v>
      </c>
      <c r="C12551" s="4">
        <v>183</v>
      </c>
      <c r="D12551" s="4">
        <v>951</v>
      </c>
      <c r="E12551" s="4" t="s">
        <v>861</v>
      </c>
      <c r="F12551" s="4" t="s">
        <v>1111</v>
      </c>
      <c r="G12551" s="4" t="s">
        <v>853</v>
      </c>
      <c r="H12551" s="30">
        <v>1.95</v>
      </c>
      <c r="I12551" s="4"/>
      <c r="J12551" s="4" t="s">
        <v>1495</v>
      </c>
      <c r="K12551" s="4"/>
      <c r="L12551" s="4">
        <v>1</v>
      </c>
      <c r="M12551" s="4" t="s">
        <v>1101</v>
      </c>
      <c r="N12551" s="4"/>
    </row>
    <row r="12552" spans="1:14" hidden="1" x14ac:dyDescent="0.3">
      <c r="A12552" s="4" t="s">
        <v>660</v>
      </c>
      <c r="B12552" s="4">
        <v>183</v>
      </c>
      <c r="C12552" s="4">
        <v>183</v>
      </c>
      <c r="D12552" s="4">
        <v>951</v>
      </c>
      <c r="E12552" s="4" t="s">
        <v>861</v>
      </c>
      <c r="F12552" s="4" t="s">
        <v>1587</v>
      </c>
      <c r="G12552" s="4" t="s">
        <v>853</v>
      </c>
      <c r="H12552" s="30">
        <v>1.36</v>
      </c>
      <c r="I12552" s="4"/>
      <c r="J12552" s="4" t="s">
        <v>1495</v>
      </c>
      <c r="K12552" s="4"/>
      <c r="L12552" s="4">
        <v>1</v>
      </c>
      <c r="M12552" s="4" t="s">
        <v>1101</v>
      </c>
      <c r="N12552" s="4"/>
    </row>
    <row r="12553" spans="1:14" hidden="1" x14ac:dyDescent="0.3">
      <c r="A12553" s="4" t="s">
        <v>660</v>
      </c>
      <c r="B12553" s="4">
        <v>183</v>
      </c>
      <c r="C12553" s="4">
        <v>183</v>
      </c>
      <c r="D12553" s="4">
        <v>951</v>
      </c>
      <c r="E12553" s="4" t="s">
        <v>861</v>
      </c>
      <c r="F12553" s="4" t="s">
        <v>1588</v>
      </c>
      <c r="G12553" s="4" t="s">
        <v>853</v>
      </c>
      <c r="H12553" s="30">
        <v>1.18</v>
      </c>
      <c r="I12553" s="4"/>
      <c r="J12553" s="4" t="s">
        <v>1495</v>
      </c>
      <c r="K12553" s="4"/>
      <c r="L12553" s="4">
        <v>1</v>
      </c>
      <c r="M12553" s="4" t="s">
        <v>1101</v>
      </c>
      <c r="N12553" s="4"/>
    </row>
    <row r="12554" spans="1:14" hidden="1" x14ac:dyDescent="0.3">
      <c r="A12554" s="4" t="s">
        <v>660</v>
      </c>
      <c r="B12554" s="4">
        <v>183</v>
      </c>
      <c r="C12554" s="4">
        <v>183</v>
      </c>
      <c r="D12554" s="4">
        <v>951</v>
      </c>
      <c r="E12554" s="4" t="s">
        <v>861</v>
      </c>
      <c r="F12554" s="12" t="s">
        <v>1111</v>
      </c>
      <c r="G12554" s="4" t="s">
        <v>1759</v>
      </c>
      <c r="H12554" s="52">
        <v>423</v>
      </c>
      <c r="I12554" s="4"/>
      <c r="J12554" s="4" t="s">
        <v>1495</v>
      </c>
      <c r="K12554" s="4"/>
      <c r="L12554" s="4">
        <v>1</v>
      </c>
      <c r="M12554" s="4" t="s">
        <v>1101</v>
      </c>
      <c r="N12554" s="4"/>
    </row>
    <row r="12555" spans="1:14" hidden="1" x14ac:dyDescent="0.3">
      <c r="A12555" s="4" t="s">
        <v>660</v>
      </c>
      <c r="B12555" s="4">
        <v>183</v>
      </c>
      <c r="C12555" s="4">
        <v>183</v>
      </c>
      <c r="D12555" s="4">
        <v>951</v>
      </c>
      <c r="E12555" s="4" t="s">
        <v>861</v>
      </c>
      <c r="F12555" s="12" t="s">
        <v>1587</v>
      </c>
      <c r="G12555" s="4" t="s">
        <v>1759</v>
      </c>
      <c r="H12555" s="52">
        <v>329</v>
      </c>
      <c r="I12555" s="4"/>
      <c r="J12555" s="4" t="s">
        <v>1495</v>
      </c>
      <c r="K12555" s="4"/>
      <c r="L12555" s="4">
        <v>1</v>
      </c>
      <c r="M12555" s="4" t="s">
        <v>1101</v>
      </c>
      <c r="N12555" s="4"/>
    </row>
    <row r="12556" spans="1:14" hidden="1" x14ac:dyDescent="0.3">
      <c r="A12556" s="4" t="s">
        <v>660</v>
      </c>
      <c r="B12556" s="4">
        <v>183</v>
      </c>
      <c r="C12556" s="4">
        <v>183</v>
      </c>
      <c r="D12556" s="4">
        <v>951</v>
      </c>
      <c r="E12556" s="4" t="s">
        <v>861</v>
      </c>
      <c r="F12556" s="12" t="s">
        <v>1588</v>
      </c>
      <c r="G12556" s="4" t="s">
        <v>1759</v>
      </c>
      <c r="H12556" s="52">
        <v>396</v>
      </c>
      <c r="I12556" s="4"/>
      <c r="J12556" s="4" t="s">
        <v>1495</v>
      </c>
      <c r="K12556" s="4"/>
      <c r="L12556" s="4">
        <v>1</v>
      </c>
      <c r="M12556" s="4" t="s">
        <v>1101</v>
      </c>
      <c r="N12556" s="4"/>
    </row>
    <row r="12557" spans="1:14" hidden="1" x14ac:dyDescent="0.3">
      <c r="A12557" s="4" t="s">
        <v>660</v>
      </c>
      <c r="B12557" s="4">
        <v>183</v>
      </c>
      <c r="C12557" s="4">
        <v>183</v>
      </c>
      <c r="D12557" s="4">
        <v>951</v>
      </c>
      <c r="E12557" s="4" t="s">
        <v>861</v>
      </c>
      <c r="F12557" s="4" t="s">
        <v>1744</v>
      </c>
      <c r="G12557" s="4" t="s">
        <v>1315</v>
      </c>
      <c r="H12557" s="52">
        <v>0.182</v>
      </c>
      <c r="I12557" s="4"/>
      <c r="J12557" s="4" t="s">
        <v>1343</v>
      </c>
      <c r="K12557" s="4"/>
      <c r="L12557" s="4">
        <v>1</v>
      </c>
      <c r="M12557" s="4" t="s">
        <v>1101</v>
      </c>
      <c r="N12557" s="4"/>
    </row>
    <row r="12558" spans="1:14" hidden="1" x14ac:dyDescent="0.3">
      <c r="A12558" s="4" t="s">
        <v>660</v>
      </c>
      <c r="B12558" s="4">
        <v>183</v>
      </c>
      <c r="C12558" s="4">
        <v>183</v>
      </c>
      <c r="D12558" s="4">
        <v>951</v>
      </c>
      <c r="E12558" s="4" t="s">
        <v>861</v>
      </c>
      <c r="F12558" s="4" t="s">
        <v>1745</v>
      </c>
      <c r="G12558" s="4" t="s">
        <v>1315</v>
      </c>
      <c r="H12558" s="52">
        <v>0.17899999999999999</v>
      </c>
      <c r="I12558" s="4"/>
      <c r="J12558" s="4" t="s">
        <v>1343</v>
      </c>
      <c r="K12558" s="4"/>
      <c r="L12558" s="4">
        <v>1</v>
      </c>
      <c r="M12558" s="4" t="s">
        <v>1101</v>
      </c>
      <c r="N12558" s="4"/>
    </row>
    <row r="12559" spans="1:14" hidden="1" x14ac:dyDescent="0.3">
      <c r="A12559" s="4" t="s">
        <v>660</v>
      </c>
      <c r="B12559" s="4">
        <v>183</v>
      </c>
      <c r="C12559" s="4">
        <v>183</v>
      </c>
      <c r="D12559" s="4">
        <v>952</v>
      </c>
      <c r="E12559" s="4" t="s">
        <v>861</v>
      </c>
      <c r="F12559" s="4" t="s">
        <v>1111</v>
      </c>
      <c r="G12559" s="4" t="s">
        <v>853</v>
      </c>
      <c r="H12559" s="30">
        <v>1.84</v>
      </c>
      <c r="I12559" s="4"/>
      <c r="J12559" s="4" t="s">
        <v>1495</v>
      </c>
      <c r="K12559" s="4"/>
      <c r="L12559" s="4">
        <v>1</v>
      </c>
      <c r="M12559" s="4" t="s">
        <v>1101</v>
      </c>
      <c r="N12559" s="4"/>
    </row>
    <row r="12560" spans="1:14" hidden="1" x14ac:dyDescent="0.3">
      <c r="A12560" s="4" t="s">
        <v>660</v>
      </c>
      <c r="B12560" s="4">
        <v>183</v>
      </c>
      <c r="C12560" s="4">
        <v>183</v>
      </c>
      <c r="D12560" s="4">
        <v>952</v>
      </c>
      <c r="E12560" s="4" t="s">
        <v>861</v>
      </c>
      <c r="F12560" s="4" t="s">
        <v>1587</v>
      </c>
      <c r="G12560" s="4" t="s">
        <v>853</v>
      </c>
      <c r="H12560" s="30">
        <v>1.77</v>
      </c>
      <c r="I12560" s="4"/>
      <c r="J12560" s="4" t="s">
        <v>1495</v>
      </c>
      <c r="K12560" s="4"/>
      <c r="L12560" s="4">
        <v>1</v>
      </c>
      <c r="M12560" s="4" t="s">
        <v>1101</v>
      </c>
      <c r="N12560" s="4"/>
    </row>
    <row r="12561" spans="1:14" hidden="1" x14ac:dyDescent="0.3">
      <c r="A12561" s="4" t="s">
        <v>660</v>
      </c>
      <c r="B12561" s="4">
        <v>183</v>
      </c>
      <c r="C12561" s="4">
        <v>183</v>
      </c>
      <c r="D12561" s="4">
        <v>952</v>
      </c>
      <c r="E12561" s="4" t="s">
        <v>861</v>
      </c>
      <c r="F12561" s="4" t="s">
        <v>1588</v>
      </c>
      <c r="G12561" s="4" t="s">
        <v>853</v>
      </c>
      <c r="H12561" s="30">
        <v>1.58</v>
      </c>
      <c r="I12561" s="4"/>
      <c r="J12561" s="4" t="s">
        <v>1495</v>
      </c>
      <c r="K12561" s="4"/>
      <c r="L12561" s="4">
        <v>1</v>
      </c>
      <c r="M12561" s="4" t="s">
        <v>1101</v>
      </c>
      <c r="N12561" s="4"/>
    </row>
    <row r="12562" spans="1:14" hidden="1" x14ac:dyDescent="0.3">
      <c r="A12562" s="4" t="s">
        <v>660</v>
      </c>
      <c r="B12562" s="4">
        <v>183</v>
      </c>
      <c r="C12562" s="4">
        <v>183</v>
      </c>
      <c r="D12562" s="4">
        <v>952</v>
      </c>
      <c r="E12562" s="4" t="s">
        <v>861</v>
      </c>
      <c r="F12562" s="12" t="s">
        <v>1111</v>
      </c>
      <c r="G12562" s="4" t="s">
        <v>1759</v>
      </c>
      <c r="H12562" s="52">
        <v>526</v>
      </c>
      <c r="I12562" s="4"/>
      <c r="J12562" s="4" t="s">
        <v>1495</v>
      </c>
      <c r="K12562" s="4"/>
      <c r="L12562" s="4">
        <v>1</v>
      </c>
      <c r="M12562" s="4" t="s">
        <v>1101</v>
      </c>
      <c r="N12562" s="4"/>
    </row>
    <row r="12563" spans="1:14" hidden="1" x14ac:dyDescent="0.3">
      <c r="A12563" s="4" t="s">
        <v>660</v>
      </c>
      <c r="B12563" s="4">
        <v>183</v>
      </c>
      <c r="C12563" s="4">
        <v>183</v>
      </c>
      <c r="D12563" s="4">
        <v>952</v>
      </c>
      <c r="E12563" s="4" t="s">
        <v>861</v>
      </c>
      <c r="F12563" s="12" t="s">
        <v>1587</v>
      </c>
      <c r="G12563" s="4" t="s">
        <v>1759</v>
      </c>
      <c r="H12563" s="52">
        <v>476</v>
      </c>
      <c r="I12563" s="4"/>
      <c r="J12563" s="4" t="s">
        <v>1495</v>
      </c>
      <c r="K12563" s="4"/>
      <c r="L12563" s="4">
        <v>1</v>
      </c>
      <c r="M12563" s="4" t="s">
        <v>1101</v>
      </c>
      <c r="N12563" s="4"/>
    </row>
    <row r="12564" spans="1:14" hidden="1" x14ac:dyDescent="0.3">
      <c r="A12564" s="4" t="s">
        <v>660</v>
      </c>
      <c r="B12564" s="4">
        <v>183</v>
      </c>
      <c r="C12564" s="4">
        <v>183</v>
      </c>
      <c r="D12564" s="4">
        <v>952</v>
      </c>
      <c r="E12564" s="4" t="s">
        <v>861</v>
      </c>
      <c r="F12564" s="12" t="s">
        <v>1588</v>
      </c>
      <c r="G12564" s="4" t="s">
        <v>1759</v>
      </c>
      <c r="H12564" s="52">
        <v>717</v>
      </c>
      <c r="I12564" s="4"/>
      <c r="J12564" s="4" t="s">
        <v>1495</v>
      </c>
      <c r="K12564" s="4"/>
      <c r="L12564" s="4">
        <v>1</v>
      </c>
      <c r="M12564" s="4" t="s">
        <v>1101</v>
      </c>
      <c r="N12564" s="4"/>
    </row>
    <row r="12565" spans="1:14" hidden="1" x14ac:dyDescent="0.3">
      <c r="A12565" s="4" t="s">
        <v>660</v>
      </c>
      <c r="B12565" s="4">
        <v>183</v>
      </c>
      <c r="C12565" s="4">
        <v>183</v>
      </c>
      <c r="D12565" s="4">
        <v>952</v>
      </c>
      <c r="E12565" s="4" t="s">
        <v>861</v>
      </c>
      <c r="F12565" s="4" t="s">
        <v>1744</v>
      </c>
      <c r="G12565" s="4" t="s">
        <v>1315</v>
      </c>
      <c r="H12565" s="52">
        <v>0.20499999999999999</v>
      </c>
      <c r="I12565" s="4"/>
      <c r="J12565" s="4" t="s">
        <v>1343</v>
      </c>
      <c r="K12565" s="4"/>
      <c r="L12565" s="4">
        <v>1</v>
      </c>
      <c r="M12565" s="4" t="s">
        <v>1101</v>
      </c>
      <c r="N12565" s="4"/>
    </row>
    <row r="12566" spans="1:14" hidden="1" x14ac:dyDescent="0.3">
      <c r="A12566" s="4" t="s">
        <v>660</v>
      </c>
      <c r="B12566" s="4">
        <v>183</v>
      </c>
      <c r="C12566" s="4">
        <v>183</v>
      </c>
      <c r="D12566" s="4">
        <v>952</v>
      </c>
      <c r="E12566" s="4" t="s">
        <v>861</v>
      </c>
      <c r="F12566" s="4" t="s">
        <v>1745</v>
      </c>
      <c r="G12566" s="4" t="s">
        <v>1315</v>
      </c>
      <c r="H12566" s="52">
        <v>0.19800000000000001</v>
      </c>
      <c r="I12566" s="4"/>
      <c r="J12566" s="4" t="s">
        <v>1343</v>
      </c>
      <c r="K12566" s="4"/>
      <c r="L12566" s="4">
        <v>1</v>
      </c>
      <c r="M12566" s="4" t="s">
        <v>1101</v>
      </c>
      <c r="N12566" s="4"/>
    </row>
    <row r="12567" spans="1:14" hidden="1" x14ac:dyDescent="0.3">
      <c r="A12567" s="4" t="s">
        <v>660</v>
      </c>
      <c r="B12567" s="4">
        <v>183</v>
      </c>
      <c r="C12567" s="4">
        <v>183</v>
      </c>
      <c r="D12567" s="4">
        <v>953</v>
      </c>
      <c r="E12567" s="4" t="s">
        <v>861</v>
      </c>
      <c r="F12567" s="4" t="s">
        <v>1111</v>
      </c>
      <c r="G12567" s="4" t="s">
        <v>853</v>
      </c>
      <c r="H12567" s="30">
        <v>2.2599999999999998</v>
      </c>
      <c r="I12567" s="4"/>
      <c r="J12567" s="4" t="s">
        <v>1495</v>
      </c>
      <c r="K12567" s="4"/>
      <c r="L12567" s="4">
        <v>1</v>
      </c>
      <c r="M12567" s="4" t="s">
        <v>1101</v>
      </c>
      <c r="N12567" s="4"/>
    </row>
    <row r="12568" spans="1:14" hidden="1" x14ac:dyDescent="0.3">
      <c r="A12568" s="4" t="s">
        <v>660</v>
      </c>
      <c r="B12568" s="4">
        <v>183</v>
      </c>
      <c r="C12568" s="4">
        <v>183</v>
      </c>
      <c r="D12568" s="4">
        <v>953</v>
      </c>
      <c r="E12568" s="4" t="s">
        <v>861</v>
      </c>
      <c r="F12568" s="4" t="s">
        <v>1587</v>
      </c>
      <c r="G12568" s="4" t="s">
        <v>853</v>
      </c>
      <c r="H12568" s="30">
        <v>1.7</v>
      </c>
      <c r="I12568" s="4"/>
      <c r="J12568" s="4" t="s">
        <v>1495</v>
      </c>
      <c r="K12568" s="4"/>
      <c r="L12568" s="4">
        <v>1</v>
      </c>
      <c r="M12568" s="4" t="s">
        <v>1101</v>
      </c>
      <c r="N12568" s="4"/>
    </row>
    <row r="12569" spans="1:14" hidden="1" x14ac:dyDescent="0.3">
      <c r="A12569" s="4" t="s">
        <v>660</v>
      </c>
      <c r="B12569" s="4">
        <v>183</v>
      </c>
      <c r="C12569" s="4">
        <v>183</v>
      </c>
      <c r="D12569" s="4">
        <v>953</v>
      </c>
      <c r="E12569" s="4" t="s">
        <v>861</v>
      </c>
      <c r="F12569" s="4" t="s">
        <v>1588</v>
      </c>
      <c r="G12569" s="4" t="s">
        <v>853</v>
      </c>
      <c r="H12569" s="30">
        <v>1.75</v>
      </c>
      <c r="I12569" s="4"/>
      <c r="J12569" s="4" t="s">
        <v>1495</v>
      </c>
      <c r="K12569" s="4"/>
      <c r="L12569" s="4">
        <v>1</v>
      </c>
      <c r="M12569" s="4" t="s">
        <v>1101</v>
      </c>
      <c r="N12569" s="4"/>
    </row>
    <row r="12570" spans="1:14" hidden="1" x14ac:dyDescent="0.3">
      <c r="A12570" s="4" t="s">
        <v>660</v>
      </c>
      <c r="B12570" s="4">
        <v>183</v>
      </c>
      <c r="C12570" s="4">
        <v>183</v>
      </c>
      <c r="D12570" s="4">
        <v>953</v>
      </c>
      <c r="E12570" s="4" t="s">
        <v>861</v>
      </c>
      <c r="F12570" s="12" t="s">
        <v>1111</v>
      </c>
      <c r="G12570" s="4" t="s">
        <v>1759</v>
      </c>
      <c r="H12570" s="52">
        <v>336</v>
      </c>
      <c r="I12570" s="4"/>
      <c r="J12570" s="4" t="s">
        <v>1495</v>
      </c>
      <c r="K12570" s="4"/>
      <c r="L12570" s="4">
        <v>1</v>
      </c>
      <c r="M12570" s="4" t="s">
        <v>1101</v>
      </c>
      <c r="N12570" s="4"/>
    </row>
    <row r="12571" spans="1:14" hidden="1" x14ac:dyDescent="0.3">
      <c r="A12571" s="4" t="s">
        <v>660</v>
      </c>
      <c r="B12571" s="4">
        <v>183</v>
      </c>
      <c r="C12571" s="4">
        <v>183</v>
      </c>
      <c r="D12571" s="4">
        <v>953</v>
      </c>
      <c r="E12571" s="4" t="s">
        <v>861</v>
      </c>
      <c r="F12571" s="12" t="s">
        <v>1587</v>
      </c>
      <c r="G12571" s="4" t="s">
        <v>1759</v>
      </c>
      <c r="H12571" s="52">
        <v>500</v>
      </c>
      <c r="I12571" s="4"/>
      <c r="J12571" s="4" t="s">
        <v>1495</v>
      </c>
      <c r="K12571" s="4"/>
      <c r="L12571" s="4">
        <v>1</v>
      </c>
      <c r="M12571" s="4" t="s">
        <v>1101</v>
      </c>
      <c r="N12571" s="4"/>
    </row>
    <row r="12572" spans="1:14" hidden="1" x14ac:dyDescent="0.3">
      <c r="A12572" s="4" t="s">
        <v>660</v>
      </c>
      <c r="B12572" s="4">
        <v>183</v>
      </c>
      <c r="C12572" s="4">
        <v>183</v>
      </c>
      <c r="D12572" s="4">
        <v>953</v>
      </c>
      <c r="E12572" s="4" t="s">
        <v>861</v>
      </c>
      <c r="F12572" s="12" t="s">
        <v>1588</v>
      </c>
      <c r="G12572" s="4" t="s">
        <v>1759</v>
      </c>
      <c r="H12572" s="52">
        <v>409</v>
      </c>
      <c r="I12572" s="4"/>
      <c r="J12572" s="4" t="s">
        <v>1495</v>
      </c>
      <c r="K12572" s="4"/>
      <c r="L12572" s="4">
        <v>1</v>
      </c>
      <c r="M12572" s="4" t="s">
        <v>1101</v>
      </c>
      <c r="N12572" s="4"/>
    </row>
    <row r="12573" spans="1:14" hidden="1" x14ac:dyDescent="0.3">
      <c r="A12573" s="4" t="s">
        <v>660</v>
      </c>
      <c r="B12573" s="4">
        <v>183</v>
      </c>
      <c r="C12573" s="4">
        <v>183</v>
      </c>
      <c r="D12573" s="4">
        <v>953</v>
      </c>
      <c r="E12573" s="4" t="s">
        <v>861</v>
      </c>
      <c r="F12573" s="4" t="s">
        <v>1744</v>
      </c>
      <c r="G12573" s="4" t="s">
        <v>1315</v>
      </c>
      <c r="H12573" s="52">
        <v>0.19400000000000001</v>
      </c>
      <c r="I12573" s="4"/>
      <c r="J12573" s="4" t="s">
        <v>1343</v>
      </c>
      <c r="K12573" s="4"/>
      <c r="L12573" s="4">
        <v>1</v>
      </c>
      <c r="M12573" s="4" t="s">
        <v>1101</v>
      </c>
      <c r="N12573" s="4"/>
    </row>
    <row r="12574" spans="1:14" hidden="1" x14ac:dyDescent="0.3">
      <c r="A12574" s="4" t="s">
        <v>660</v>
      </c>
      <c r="B12574" s="4">
        <v>183</v>
      </c>
      <c r="C12574" s="4">
        <v>183</v>
      </c>
      <c r="D12574" s="4">
        <v>953</v>
      </c>
      <c r="E12574" s="4" t="s">
        <v>861</v>
      </c>
      <c r="F12574" s="4" t="s">
        <v>1745</v>
      </c>
      <c r="G12574" s="4" t="s">
        <v>1315</v>
      </c>
      <c r="H12574" s="52">
        <v>0.188</v>
      </c>
      <c r="I12574" s="4"/>
      <c r="J12574" s="4" t="s">
        <v>1343</v>
      </c>
      <c r="K12574" s="4"/>
      <c r="L12574" s="4">
        <v>1</v>
      </c>
      <c r="M12574" s="4" t="s">
        <v>1101</v>
      </c>
      <c r="N12574" s="4"/>
    </row>
    <row r="12575" spans="1:14" hidden="1" x14ac:dyDescent="0.3">
      <c r="A12575" s="4" t="s">
        <v>606</v>
      </c>
      <c r="B12575" s="4">
        <v>184</v>
      </c>
      <c r="C12575" s="4">
        <v>184.1</v>
      </c>
      <c r="D12575" s="4">
        <v>954</v>
      </c>
      <c r="E12575" s="4" t="s">
        <v>861</v>
      </c>
      <c r="F12575" s="12" t="s">
        <v>922</v>
      </c>
      <c r="G12575" s="4" t="s">
        <v>853</v>
      </c>
      <c r="H12575" s="30">
        <v>26.778892252663699</v>
      </c>
      <c r="I12575" s="4">
        <v>5.8523578146714996</v>
      </c>
      <c r="J12575" s="4" t="s">
        <v>1316</v>
      </c>
      <c r="K12575" s="4" t="s">
        <v>998</v>
      </c>
      <c r="L12575" s="4">
        <v>2</v>
      </c>
      <c r="M12575" s="4" t="s">
        <v>1752</v>
      </c>
      <c r="N12575" s="4" t="s">
        <v>1751</v>
      </c>
    </row>
    <row r="12576" spans="1:14" hidden="1" x14ac:dyDescent="0.3">
      <c r="A12576" s="4" t="s">
        <v>606</v>
      </c>
      <c r="B12576" s="4">
        <v>184</v>
      </c>
      <c r="C12576" s="4">
        <v>184.1</v>
      </c>
      <c r="D12576" s="4">
        <v>954</v>
      </c>
      <c r="E12576" s="4" t="s">
        <v>861</v>
      </c>
      <c r="F12576" s="79" t="s">
        <v>912</v>
      </c>
      <c r="G12576" s="4" t="s">
        <v>853</v>
      </c>
      <c r="H12576" s="30">
        <v>1.4967840636076599</v>
      </c>
      <c r="I12576" s="4"/>
      <c r="J12576" s="4" t="s">
        <v>1316</v>
      </c>
      <c r="K12576" s="4"/>
      <c r="L12576" s="4">
        <v>1</v>
      </c>
      <c r="M12576" s="4" t="s">
        <v>1752</v>
      </c>
      <c r="N12576" s="4" t="s">
        <v>1751</v>
      </c>
    </row>
    <row r="12577" spans="1:14" hidden="1" x14ac:dyDescent="0.3">
      <c r="A12577" s="4" t="s">
        <v>606</v>
      </c>
      <c r="B12577" s="4">
        <v>184</v>
      </c>
      <c r="C12577" s="4">
        <v>184.1</v>
      </c>
      <c r="D12577" s="4">
        <v>954</v>
      </c>
      <c r="E12577" s="4" t="s">
        <v>861</v>
      </c>
      <c r="F12577" s="79" t="s">
        <v>904</v>
      </c>
      <c r="G12577" s="4" t="s">
        <v>853</v>
      </c>
      <c r="H12577" s="30">
        <v>5.1716782124349496</v>
      </c>
      <c r="I12577" s="4">
        <v>0.82418470356285045</v>
      </c>
      <c r="J12577" s="4" t="s">
        <v>1316</v>
      </c>
      <c r="K12577" s="4" t="s">
        <v>998</v>
      </c>
      <c r="L12577" s="4">
        <v>2</v>
      </c>
      <c r="M12577" s="4" t="s">
        <v>1752</v>
      </c>
      <c r="N12577" s="4" t="s">
        <v>1751</v>
      </c>
    </row>
    <row r="12578" spans="1:14" hidden="1" x14ac:dyDescent="0.3">
      <c r="A12578" s="4" t="s">
        <v>606</v>
      </c>
      <c r="B12578" s="4">
        <v>184</v>
      </c>
      <c r="C12578" s="4">
        <v>184.1</v>
      </c>
      <c r="D12578" s="4">
        <v>954</v>
      </c>
      <c r="E12578" s="4" t="s">
        <v>861</v>
      </c>
      <c r="F12578" s="79" t="s">
        <v>905</v>
      </c>
      <c r="G12578" s="4" t="s">
        <v>853</v>
      </c>
      <c r="H12578" s="30">
        <v>3.8390846701645098</v>
      </c>
      <c r="I12578" s="4">
        <v>1.4014372057445104</v>
      </c>
      <c r="J12578" s="4" t="s">
        <v>1316</v>
      </c>
      <c r="K12578" s="4" t="s">
        <v>998</v>
      </c>
      <c r="L12578" s="4">
        <v>2</v>
      </c>
      <c r="M12578" s="4" t="s">
        <v>1752</v>
      </c>
      <c r="N12578" s="4" t="s">
        <v>1751</v>
      </c>
    </row>
    <row r="12579" spans="1:14" hidden="1" x14ac:dyDescent="0.3">
      <c r="A12579" s="4" t="s">
        <v>606</v>
      </c>
      <c r="B12579" s="4">
        <v>184</v>
      </c>
      <c r="C12579" s="4">
        <v>184.1</v>
      </c>
      <c r="D12579" s="4">
        <v>954</v>
      </c>
      <c r="E12579" s="4" t="s">
        <v>861</v>
      </c>
      <c r="F12579" s="79" t="s">
        <v>906</v>
      </c>
      <c r="G12579" s="4" t="s">
        <v>853</v>
      </c>
      <c r="H12579" s="30">
        <v>4.8148547172453897</v>
      </c>
      <c r="I12579" s="4">
        <v>1.8959480278822207</v>
      </c>
      <c r="J12579" s="4" t="s">
        <v>1316</v>
      </c>
      <c r="K12579" s="4" t="s">
        <v>998</v>
      </c>
      <c r="L12579" s="4">
        <v>2</v>
      </c>
      <c r="M12579" s="4" t="s">
        <v>1752</v>
      </c>
      <c r="N12579" s="4" t="s">
        <v>1751</v>
      </c>
    </row>
    <row r="12580" spans="1:14" hidden="1" x14ac:dyDescent="0.3">
      <c r="A12580" s="4" t="s">
        <v>606</v>
      </c>
      <c r="B12580" s="4">
        <v>184</v>
      </c>
      <c r="C12580" s="4">
        <v>184.1</v>
      </c>
      <c r="D12580" s="4">
        <v>954</v>
      </c>
      <c r="E12580" s="4" t="s">
        <v>861</v>
      </c>
      <c r="F12580" s="79" t="s">
        <v>903</v>
      </c>
      <c r="G12580" s="4" t="s">
        <v>853</v>
      </c>
      <c r="H12580" s="30">
        <v>4.1412857281375501</v>
      </c>
      <c r="I12580" s="4">
        <v>0.41241556146909986</v>
      </c>
      <c r="J12580" s="4" t="s">
        <v>1316</v>
      </c>
      <c r="K12580" s="4" t="s">
        <v>998</v>
      </c>
      <c r="L12580" s="4">
        <v>2</v>
      </c>
      <c r="M12580" s="4" t="s">
        <v>1752</v>
      </c>
      <c r="N12580" s="4" t="s">
        <v>1751</v>
      </c>
    </row>
    <row r="12581" spans="1:14" hidden="1" x14ac:dyDescent="0.3">
      <c r="A12581" s="4" t="s">
        <v>606</v>
      </c>
      <c r="B12581" s="4">
        <v>184</v>
      </c>
      <c r="C12581" s="4">
        <v>184.1</v>
      </c>
      <c r="D12581" s="4">
        <v>954</v>
      </c>
      <c r="E12581" s="4" t="s">
        <v>861</v>
      </c>
      <c r="F12581" s="79" t="s">
        <v>907</v>
      </c>
      <c r="G12581" s="4" t="s">
        <v>853</v>
      </c>
      <c r="H12581" s="30">
        <v>3.6338465184929798</v>
      </c>
      <c r="I12581" s="4">
        <v>2.1422338098880602</v>
      </c>
      <c r="J12581" s="4" t="s">
        <v>1316</v>
      </c>
      <c r="K12581" s="4" t="s">
        <v>998</v>
      </c>
      <c r="L12581" s="4">
        <v>2</v>
      </c>
      <c r="M12581" s="4" t="s">
        <v>1752</v>
      </c>
      <c r="N12581" s="4" t="s">
        <v>1751</v>
      </c>
    </row>
    <row r="12582" spans="1:14" hidden="1" x14ac:dyDescent="0.3">
      <c r="A12582" s="4" t="s">
        <v>606</v>
      </c>
      <c r="B12582" s="4">
        <v>184</v>
      </c>
      <c r="C12582" s="4">
        <v>184.1</v>
      </c>
      <c r="D12582" s="4">
        <v>954</v>
      </c>
      <c r="E12582" s="4" t="s">
        <v>861</v>
      </c>
      <c r="F12582" s="79" t="s">
        <v>908</v>
      </c>
      <c r="G12582" s="4" t="s">
        <v>853</v>
      </c>
      <c r="H12582" s="30">
        <v>3.2899514108102799</v>
      </c>
      <c r="I12582" s="4">
        <v>0.90660317391914047</v>
      </c>
      <c r="J12582" s="4" t="s">
        <v>1316</v>
      </c>
      <c r="K12582" s="4" t="s">
        <v>998</v>
      </c>
      <c r="L12582" s="4">
        <v>2</v>
      </c>
      <c r="M12582" s="4" t="s">
        <v>1752</v>
      </c>
      <c r="N12582" s="4" t="s">
        <v>1751</v>
      </c>
    </row>
    <row r="12583" spans="1:14" hidden="1" x14ac:dyDescent="0.3">
      <c r="A12583" s="4" t="s">
        <v>606</v>
      </c>
      <c r="B12583" s="4">
        <v>184</v>
      </c>
      <c r="C12583" s="4">
        <v>184.1</v>
      </c>
      <c r="D12583" s="4">
        <v>954</v>
      </c>
      <c r="E12583" s="4" t="s">
        <v>861</v>
      </c>
      <c r="F12583" s="79" t="s">
        <v>909</v>
      </c>
      <c r="G12583" s="4" t="s">
        <v>853</v>
      </c>
      <c r="H12583" s="30">
        <v>2.8642842521466498</v>
      </c>
      <c r="I12583" s="4">
        <v>1.3186955257005506</v>
      </c>
      <c r="J12583" s="4" t="s">
        <v>1316</v>
      </c>
      <c r="K12583" s="4" t="s">
        <v>998</v>
      </c>
      <c r="L12583" s="4">
        <v>2</v>
      </c>
      <c r="M12583" s="4" t="s">
        <v>1752</v>
      </c>
      <c r="N12583" s="4" t="s">
        <v>1751</v>
      </c>
    </row>
    <row r="12584" spans="1:14" hidden="1" x14ac:dyDescent="0.3">
      <c r="A12584" s="4" t="s">
        <v>606</v>
      </c>
      <c r="B12584" s="4">
        <v>184</v>
      </c>
      <c r="C12584" s="4">
        <v>184.1</v>
      </c>
      <c r="D12584" s="4">
        <v>954</v>
      </c>
      <c r="E12584" s="4" t="s">
        <v>861</v>
      </c>
      <c r="F12584" s="79" t="s">
        <v>910</v>
      </c>
      <c r="G12584" s="4" t="s">
        <v>853</v>
      </c>
      <c r="H12584" s="30">
        <v>2.5207123541516201</v>
      </c>
      <c r="I12584" s="4">
        <v>0.41209235178143011</v>
      </c>
      <c r="J12584" s="4" t="s">
        <v>1316</v>
      </c>
      <c r="K12584" s="4" t="s">
        <v>998</v>
      </c>
      <c r="L12584" s="4">
        <v>2</v>
      </c>
      <c r="M12584" s="4" t="s">
        <v>1752</v>
      </c>
      <c r="N12584" s="4" t="s">
        <v>1751</v>
      </c>
    </row>
    <row r="12585" spans="1:14" hidden="1" x14ac:dyDescent="0.3">
      <c r="A12585" s="4" t="s">
        <v>606</v>
      </c>
      <c r="B12585" s="4">
        <v>184</v>
      </c>
      <c r="C12585" s="4">
        <v>184.1</v>
      </c>
      <c r="D12585" s="4">
        <v>954</v>
      </c>
      <c r="E12585" s="4" t="s">
        <v>861</v>
      </c>
      <c r="F12585" s="79" t="s">
        <v>911</v>
      </c>
      <c r="G12585" s="4" t="s">
        <v>853</v>
      </c>
      <c r="H12585" s="30">
        <v>1.84778978441913</v>
      </c>
      <c r="I12585" s="4">
        <v>0.24693220138118988</v>
      </c>
      <c r="J12585" s="4" t="s">
        <v>1316</v>
      </c>
      <c r="K12585" s="4" t="s">
        <v>998</v>
      </c>
      <c r="L12585" s="4">
        <v>2</v>
      </c>
      <c r="M12585" s="4" t="s">
        <v>1752</v>
      </c>
      <c r="N12585" s="4" t="s">
        <v>1751</v>
      </c>
    </row>
    <row r="12586" spans="1:14" hidden="1" x14ac:dyDescent="0.3">
      <c r="A12586" s="4" t="s">
        <v>606</v>
      </c>
      <c r="B12586" s="4">
        <v>184</v>
      </c>
      <c r="C12586" s="4">
        <v>184.1</v>
      </c>
      <c r="D12586" s="4">
        <v>954</v>
      </c>
      <c r="E12586" s="4" t="s">
        <v>861</v>
      </c>
      <c r="F12586" s="12" t="s">
        <v>922</v>
      </c>
      <c r="G12586" s="4" t="s">
        <v>1557</v>
      </c>
      <c r="H12586" s="30">
        <v>55.939839609290402</v>
      </c>
      <c r="I12586" s="4">
        <v>13.559064295030105</v>
      </c>
      <c r="J12586" s="4" t="s">
        <v>1316</v>
      </c>
      <c r="K12586" s="4" t="s">
        <v>998</v>
      </c>
      <c r="L12586" s="4">
        <v>2</v>
      </c>
      <c r="M12586" s="4" t="s">
        <v>1753</v>
      </c>
      <c r="N12586" s="4" t="s">
        <v>1751</v>
      </c>
    </row>
    <row r="12587" spans="1:14" hidden="1" x14ac:dyDescent="0.3">
      <c r="A12587" s="4" t="s">
        <v>606</v>
      </c>
      <c r="B12587" s="4">
        <v>184</v>
      </c>
      <c r="C12587" s="4">
        <v>184.1</v>
      </c>
      <c r="D12587" s="4">
        <v>954</v>
      </c>
      <c r="E12587" s="4" t="s">
        <v>861</v>
      </c>
      <c r="F12587" s="79" t="s">
        <v>904</v>
      </c>
      <c r="G12587" s="4" t="s">
        <v>1557</v>
      </c>
      <c r="H12587" s="30">
        <v>35.445902822099498</v>
      </c>
      <c r="I12587" s="4">
        <v>17.966201404112404</v>
      </c>
      <c r="J12587" s="4" t="s">
        <v>1316</v>
      </c>
      <c r="K12587" s="4" t="s">
        <v>998</v>
      </c>
      <c r="L12587" s="4">
        <v>2</v>
      </c>
      <c r="M12587" s="4" t="s">
        <v>1753</v>
      </c>
      <c r="N12587" s="4" t="s">
        <v>1751</v>
      </c>
    </row>
    <row r="12588" spans="1:14" hidden="1" x14ac:dyDescent="0.3">
      <c r="A12588" s="4" t="s">
        <v>606</v>
      </c>
      <c r="B12588" s="4">
        <v>184</v>
      </c>
      <c r="C12588" s="4">
        <v>184.1</v>
      </c>
      <c r="D12588" s="4">
        <v>954</v>
      </c>
      <c r="E12588" s="4" t="s">
        <v>861</v>
      </c>
      <c r="F12588" s="79" t="s">
        <v>905</v>
      </c>
      <c r="G12588" s="4" t="s">
        <v>1557</v>
      </c>
      <c r="H12588" s="30">
        <v>20.544218442156598</v>
      </c>
      <c r="I12588" s="4">
        <v>8.1349723894886026</v>
      </c>
      <c r="J12588" s="4" t="s">
        <v>1316</v>
      </c>
      <c r="K12588" s="4" t="s">
        <v>998</v>
      </c>
      <c r="L12588" s="4">
        <v>2</v>
      </c>
      <c r="M12588" s="4" t="s">
        <v>1753</v>
      </c>
      <c r="N12588" s="4" t="s">
        <v>1751</v>
      </c>
    </row>
    <row r="12589" spans="1:14" hidden="1" x14ac:dyDescent="0.3">
      <c r="A12589" s="4" t="s">
        <v>606</v>
      </c>
      <c r="B12589" s="4">
        <v>184</v>
      </c>
      <c r="C12589" s="4">
        <v>184.1</v>
      </c>
      <c r="D12589" s="4">
        <v>954</v>
      </c>
      <c r="E12589" s="4" t="s">
        <v>861</v>
      </c>
      <c r="F12589" s="79" t="s">
        <v>906</v>
      </c>
      <c r="G12589" s="4" t="s">
        <v>1557</v>
      </c>
      <c r="H12589" s="30">
        <v>25.3036601270916</v>
      </c>
      <c r="I12589" s="4">
        <v>9.6610705663623015</v>
      </c>
      <c r="J12589" s="4" t="s">
        <v>1316</v>
      </c>
      <c r="K12589" s="4" t="s">
        <v>998</v>
      </c>
      <c r="L12589" s="4">
        <v>2</v>
      </c>
      <c r="M12589" s="4" t="s">
        <v>1753</v>
      </c>
      <c r="N12589" s="4" t="s">
        <v>1751</v>
      </c>
    </row>
    <row r="12590" spans="1:14" hidden="1" x14ac:dyDescent="0.3">
      <c r="A12590" s="4" t="s">
        <v>606</v>
      </c>
      <c r="B12590" s="4">
        <v>184</v>
      </c>
      <c r="C12590" s="4">
        <v>184.1</v>
      </c>
      <c r="D12590" s="4">
        <v>954</v>
      </c>
      <c r="E12590" s="4" t="s">
        <v>861</v>
      </c>
      <c r="F12590" s="79" t="s">
        <v>903</v>
      </c>
      <c r="G12590" s="4" t="s">
        <v>1557</v>
      </c>
      <c r="H12590" s="30">
        <v>25.1481532868995</v>
      </c>
      <c r="I12590" s="4">
        <v>0.84746233038270091</v>
      </c>
      <c r="J12590" s="4" t="s">
        <v>1316</v>
      </c>
      <c r="K12590" s="4" t="s">
        <v>998</v>
      </c>
      <c r="L12590" s="4">
        <v>2</v>
      </c>
      <c r="M12590" s="4" t="s">
        <v>1753</v>
      </c>
      <c r="N12590" s="4" t="s">
        <v>1751</v>
      </c>
    </row>
    <row r="12591" spans="1:14" hidden="1" x14ac:dyDescent="0.3">
      <c r="A12591" s="4" t="s">
        <v>606</v>
      </c>
      <c r="B12591" s="4">
        <v>184</v>
      </c>
      <c r="C12591" s="4">
        <v>184.1</v>
      </c>
      <c r="D12591" s="4">
        <v>954</v>
      </c>
      <c r="E12591" s="4" t="s">
        <v>861</v>
      </c>
      <c r="F12591" s="79" t="s">
        <v>907</v>
      </c>
      <c r="G12591" s="4" t="s">
        <v>1557</v>
      </c>
      <c r="H12591" s="30">
        <v>19.908538446596499</v>
      </c>
      <c r="I12591" s="4">
        <v>8.6427838055332025</v>
      </c>
      <c r="J12591" s="4" t="s">
        <v>1316</v>
      </c>
      <c r="K12591" s="4" t="s">
        <v>998</v>
      </c>
      <c r="L12591" s="4">
        <v>2</v>
      </c>
      <c r="M12591" s="4" t="s">
        <v>1753</v>
      </c>
      <c r="N12591" s="4" t="s">
        <v>1751</v>
      </c>
    </row>
    <row r="12592" spans="1:14" hidden="1" x14ac:dyDescent="0.3">
      <c r="A12592" s="4" t="s">
        <v>606</v>
      </c>
      <c r="B12592" s="4">
        <v>184</v>
      </c>
      <c r="C12592" s="4">
        <v>184.1</v>
      </c>
      <c r="D12592" s="4">
        <v>954</v>
      </c>
      <c r="E12592" s="4" t="s">
        <v>861</v>
      </c>
      <c r="F12592" s="79" t="s">
        <v>908</v>
      </c>
      <c r="G12592" s="4" t="s">
        <v>1557</v>
      </c>
      <c r="H12592" s="30">
        <v>19.583872131420399</v>
      </c>
      <c r="I12592" s="4">
        <v>6.9481921358603991</v>
      </c>
      <c r="J12592" s="4" t="s">
        <v>1316</v>
      </c>
      <c r="K12592" s="4" t="s">
        <v>998</v>
      </c>
      <c r="L12592" s="4">
        <v>2</v>
      </c>
      <c r="M12592" s="4" t="s">
        <v>1753</v>
      </c>
      <c r="N12592" s="4" t="s">
        <v>1751</v>
      </c>
    </row>
    <row r="12593" spans="1:14" hidden="1" x14ac:dyDescent="0.3">
      <c r="A12593" s="4" t="s">
        <v>606</v>
      </c>
      <c r="B12593" s="4">
        <v>184</v>
      </c>
      <c r="C12593" s="4">
        <v>184.1</v>
      </c>
      <c r="D12593" s="4">
        <v>954</v>
      </c>
      <c r="E12593" s="4" t="s">
        <v>861</v>
      </c>
      <c r="F12593" s="79" t="s">
        <v>909</v>
      </c>
      <c r="G12593" s="4" t="s">
        <v>1557</v>
      </c>
      <c r="H12593" s="30">
        <v>17.903266087632101</v>
      </c>
      <c r="I12593" s="4">
        <v>7.1186835752143978</v>
      </c>
      <c r="J12593" s="4" t="s">
        <v>1316</v>
      </c>
      <c r="K12593" s="4" t="s">
        <v>998</v>
      </c>
      <c r="L12593" s="4">
        <v>2</v>
      </c>
      <c r="M12593" s="4" t="s">
        <v>1753</v>
      </c>
      <c r="N12593" s="4" t="s">
        <v>1751</v>
      </c>
    </row>
    <row r="12594" spans="1:14" hidden="1" x14ac:dyDescent="0.3">
      <c r="A12594" s="4" t="s">
        <v>606</v>
      </c>
      <c r="B12594" s="4">
        <v>184</v>
      </c>
      <c r="C12594" s="4">
        <v>184.1</v>
      </c>
      <c r="D12594" s="4">
        <v>954</v>
      </c>
      <c r="E12594" s="4" t="s">
        <v>861</v>
      </c>
      <c r="F12594" s="79" t="s">
        <v>910</v>
      </c>
      <c r="G12594" s="4" t="s">
        <v>1557</v>
      </c>
      <c r="H12594" s="30">
        <v>17.409440297471999</v>
      </c>
      <c r="I12594" s="4">
        <v>1.5250992035963016</v>
      </c>
      <c r="J12594" s="4" t="s">
        <v>1316</v>
      </c>
      <c r="K12594" s="4" t="s">
        <v>998</v>
      </c>
      <c r="L12594" s="4">
        <v>2</v>
      </c>
      <c r="M12594" s="4" t="s">
        <v>1753</v>
      </c>
      <c r="N12594" s="4" t="s">
        <v>1751</v>
      </c>
    </row>
    <row r="12595" spans="1:14" hidden="1" x14ac:dyDescent="0.3">
      <c r="A12595" s="4" t="s">
        <v>606</v>
      </c>
      <c r="B12595" s="4">
        <v>184</v>
      </c>
      <c r="C12595" s="4">
        <v>184.1</v>
      </c>
      <c r="D12595" s="4">
        <v>954</v>
      </c>
      <c r="E12595" s="4" t="s">
        <v>861</v>
      </c>
      <c r="F12595" s="79" t="s">
        <v>911</v>
      </c>
      <c r="G12595" s="4" t="s">
        <v>1557</v>
      </c>
      <c r="H12595" s="30">
        <v>16.236645669728301</v>
      </c>
      <c r="I12595" s="4">
        <v>0.67830285539859858</v>
      </c>
      <c r="J12595" s="4" t="s">
        <v>1316</v>
      </c>
      <c r="K12595" s="4" t="s">
        <v>998</v>
      </c>
      <c r="L12595" s="4">
        <v>2</v>
      </c>
      <c r="M12595" s="4" t="s">
        <v>1753</v>
      </c>
      <c r="N12595" s="4" t="s">
        <v>1751</v>
      </c>
    </row>
    <row r="12596" spans="1:14" hidden="1" x14ac:dyDescent="0.3">
      <c r="A12596" s="4" t="s">
        <v>606</v>
      </c>
      <c r="B12596" s="4">
        <v>184</v>
      </c>
      <c r="C12596" s="4">
        <v>184.1</v>
      </c>
      <c r="D12596" s="4">
        <v>954</v>
      </c>
      <c r="E12596" s="4" t="s">
        <v>861</v>
      </c>
      <c r="F12596" s="79" t="s">
        <v>912</v>
      </c>
      <c r="G12596" s="4" t="s">
        <v>1557</v>
      </c>
      <c r="H12596" s="30">
        <v>13.207092710269899</v>
      </c>
      <c r="I12596" s="4"/>
      <c r="J12596" s="4" t="s">
        <v>1316</v>
      </c>
      <c r="K12596" s="4"/>
      <c r="L12596" s="4">
        <v>1</v>
      </c>
      <c r="M12596" s="4" t="s">
        <v>1753</v>
      </c>
      <c r="N12596" s="4" t="s">
        <v>1751</v>
      </c>
    </row>
    <row r="12597" spans="1:14" hidden="1" x14ac:dyDescent="0.3">
      <c r="A12597" s="4" t="s">
        <v>606</v>
      </c>
      <c r="B12597" s="4">
        <v>184</v>
      </c>
      <c r="C12597" s="4">
        <v>184.1</v>
      </c>
      <c r="D12597" s="4">
        <v>954</v>
      </c>
      <c r="E12597" s="4" t="s">
        <v>861</v>
      </c>
      <c r="F12597" s="12" t="s">
        <v>922</v>
      </c>
      <c r="G12597" s="4" t="s">
        <v>1131</v>
      </c>
      <c r="H12597" s="30">
        <v>19.526597080538579</v>
      </c>
      <c r="I12597" s="4">
        <f t="shared" ref="I12597:I12607" si="0">SQRT(SUMSQ(I12608,I12619))</f>
        <v>0.50407521500274133</v>
      </c>
      <c r="J12597" s="4" t="s">
        <v>1316</v>
      </c>
      <c r="K12597" s="4" t="s">
        <v>998</v>
      </c>
      <c r="L12597" s="4">
        <v>2</v>
      </c>
      <c r="M12597" s="4" t="s">
        <v>1869</v>
      </c>
      <c r="N12597" s="4" t="s">
        <v>1751</v>
      </c>
    </row>
    <row r="12598" spans="1:14" hidden="1" x14ac:dyDescent="0.3">
      <c r="A12598" s="4" t="s">
        <v>606</v>
      </c>
      <c r="B12598" s="4">
        <v>184</v>
      </c>
      <c r="C12598" s="4">
        <v>184.1</v>
      </c>
      <c r="D12598" s="4">
        <v>954</v>
      </c>
      <c r="E12598" s="4" t="s">
        <v>861</v>
      </c>
      <c r="F12598" s="79" t="s">
        <v>904</v>
      </c>
      <c r="G12598" s="4" t="s">
        <v>1131</v>
      </c>
      <c r="H12598" s="30">
        <v>16.071376962416551</v>
      </c>
      <c r="I12598" s="4">
        <f t="shared" si="0"/>
        <v>0.3190231706957708</v>
      </c>
      <c r="J12598" s="4" t="s">
        <v>1316</v>
      </c>
      <c r="K12598" s="4" t="s">
        <v>998</v>
      </c>
      <c r="L12598" s="4">
        <v>2</v>
      </c>
      <c r="M12598" s="4" t="s">
        <v>1869</v>
      </c>
      <c r="N12598" s="4" t="s">
        <v>1751</v>
      </c>
    </row>
    <row r="12599" spans="1:14" hidden="1" x14ac:dyDescent="0.3">
      <c r="A12599" s="4" t="s">
        <v>606</v>
      </c>
      <c r="B12599" s="4">
        <v>184</v>
      </c>
      <c r="C12599" s="4">
        <v>184.1</v>
      </c>
      <c r="D12599" s="4">
        <v>954</v>
      </c>
      <c r="E12599" s="4" t="s">
        <v>861</v>
      </c>
      <c r="F12599" s="79" t="s">
        <v>905</v>
      </c>
      <c r="G12599" s="4" t="s">
        <v>1131</v>
      </c>
      <c r="H12599" s="30">
        <v>57.360230785166614</v>
      </c>
      <c r="I12599" s="4">
        <f t="shared" si="0"/>
        <v>3.3635404976552254</v>
      </c>
      <c r="J12599" s="4" t="s">
        <v>1316</v>
      </c>
      <c r="K12599" s="4" t="s">
        <v>998</v>
      </c>
      <c r="L12599" s="4">
        <v>2</v>
      </c>
      <c r="M12599" s="4" t="s">
        <v>1869</v>
      </c>
      <c r="N12599" s="4" t="s">
        <v>1751</v>
      </c>
    </row>
    <row r="12600" spans="1:14" hidden="1" x14ac:dyDescent="0.3">
      <c r="A12600" s="4" t="s">
        <v>606</v>
      </c>
      <c r="B12600" s="4">
        <v>184</v>
      </c>
      <c r="C12600" s="4">
        <v>184.1</v>
      </c>
      <c r="D12600" s="4">
        <v>954</v>
      </c>
      <c r="E12600" s="4" t="s">
        <v>861</v>
      </c>
      <c r="F12600" s="79" t="s">
        <v>906</v>
      </c>
      <c r="G12600" s="4" t="s">
        <v>1131</v>
      </c>
      <c r="H12600" s="30">
        <v>36.631850639827491</v>
      </c>
      <c r="I12600" s="4">
        <f t="shared" si="0"/>
        <v>3.733525721929742</v>
      </c>
      <c r="J12600" s="4" t="s">
        <v>1316</v>
      </c>
      <c r="K12600" s="4" t="s">
        <v>998</v>
      </c>
      <c r="L12600" s="4">
        <v>2</v>
      </c>
      <c r="M12600" s="4" t="s">
        <v>1869</v>
      </c>
      <c r="N12600" s="4" t="s">
        <v>1751</v>
      </c>
    </row>
    <row r="12601" spans="1:14" hidden="1" x14ac:dyDescent="0.3">
      <c r="A12601" s="4" t="s">
        <v>606</v>
      </c>
      <c r="B12601" s="4">
        <v>184</v>
      </c>
      <c r="C12601" s="4">
        <v>184.1</v>
      </c>
      <c r="D12601" s="4">
        <v>954</v>
      </c>
      <c r="E12601" s="4" t="s">
        <v>861</v>
      </c>
      <c r="F12601" s="79" t="s">
        <v>903</v>
      </c>
      <c r="G12601" s="4" t="s">
        <v>1131</v>
      </c>
      <c r="H12601" s="30">
        <v>21.930276588741037</v>
      </c>
      <c r="I12601" s="4">
        <f t="shared" si="0"/>
        <v>3.3123456215980291</v>
      </c>
      <c r="J12601" s="4" t="s">
        <v>1316</v>
      </c>
      <c r="K12601" s="4" t="s">
        <v>998</v>
      </c>
      <c r="L12601" s="4">
        <v>2</v>
      </c>
      <c r="M12601" s="4" t="s">
        <v>1869</v>
      </c>
      <c r="N12601" s="4" t="s">
        <v>1751</v>
      </c>
    </row>
    <row r="12602" spans="1:14" hidden="1" x14ac:dyDescent="0.3">
      <c r="A12602" s="4" t="s">
        <v>606</v>
      </c>
      <c r="B12602" s="4">
        <v>184</v>
      </c>
      <c r="C12602" s="4">
        <v>184.1</v>
      </c>
      <c r="D12602" s="4">
        <v>954</v>
      </c>
      <c r="E12602" s="4" t="s">
        <v>861</v>
      </c>
      <c r="F12602" s="79" t="s">
        <v>907</v>
      </c>
      <c r="G12602" s="4" t="s">
        <v>1131</v>
      </c>
      <c r="H12602" s="30">
        <v>26.60569356438166</v>
      </c>
      <c r="I12602" s="4">
        <f t="shared" si="0"/>
        <v>3.9050793653797164</v>
      </c>
      <c r="J12602" s="4" t="s">
        <v>1316</v>
      </c>
      <c r="K12602" s="4" t="s">
        <v>998</v>
      </c>
      <c r="L12602" s="4">
        <v>2</v>
      </c>
      <c r="M12602" s="4" t="s">
        <v>1869</v>
      </c>
      <c r="N12602" s="4" t="s">
        <v>1751</v>
      </c>
    </row>
    <row r="12603" spans="1:14" hidden="1" x14ac:dyDescent="0.3">
      <c r="A12603" s="4" t="s">
        <v>606</v>
      </c>
      <c r="B12603" s="4">
        <v>184</v>
      </c>
      <c r="C12603" s="4">
        <v>184.1</v>
      </c>
      <c r="D12603" s="4">
        <v>954</v>
      </c>
      <c r="E12603" s="4" t="s">
        <v>861</v>
      </c>
      <c r="F12603" s="79" t="s">
        <v>908</v>
      </c>
      <c r="G12603" s="4" t="s">
        <v>1131</v>
      </c>
      <c r="H12603" s="30">
        <v>26.444135022558111</v>
      </c>
      <c r="I12603" s="4">
        <f t="shared" si="0"/>
        <v>3.2274609618496322</v>
      </c>
      <c r="J12603" s="4" t="s">
        <v>1316</v>
      </c>
      <c r="K12603" s="4" t="s">
        <v>998</v>
      </c>
      <c r="L12603" s="4">
        <v>2</v>
      </c>
      <c r="M12603" s="4" t="s">
        <v>1869</v>
      </c>
      <c r="N12603" s="4" t="s">
        <v>1751</v>
      </c>
    </row>
    <row r="12604" spans="1:14" hidden="1" x14ac:dyDescent="0.3">
      <c r="A12604" s="4" t="s">
        <v>606</v>
      </c>
      <c r="B12604" s="4">
        <v>184</v>
      </c>
      <c r="C12604" s="4">
        <v>184.1</v>
      </c>
      <c r="D12604" s="4">
        <v>954</v>
      </c>
      <c r="E12604" s="4" t="s">
        <v>861</v>
      </c>
      <c r="F12604" s="79" t="s">
        <v>909</v>
      </c>
      <c r="G12604" s="4" t="s">
        <v>1131</v>
      </c>
      <c r="H12604" s="30">
        <v>20.942232442412738</v>
      </c>
      <c r="I12604" s="4">
        <f t="shared" si="0"/>
        <v>1.3271564002703613</v>
      </c>
      <c r="J12604" s="4" t="s">
        <v>1316</v>
      </c>
      <c r="K12604" s="4" t="s">
        <v>998</v>
      </c>
      <c r="L12604" s="4">
        <v>2</v>
      </c>
      <c r="M12604" s="4" t="s">
        <v>1869</v>
      </c>
      <c r="N12604" s="4" t="s">
        <v>1751</v>
      </c>
    </row>
    <row r="12605" spans="1:14" hidden="1" x14ac:dyDescent="0.3">
      <c r="A12605" s="4" t="s">
        <v>606</v>
      </c>
      <c r="B12605" s="4">
        <v>184</v>
      </c>
      <c r="C12605" s="4">
        <v>184.1</v>
      </c>
      <c r="D12605" s="4">
        <v>954</v>
      </c>
      <c r="E12605" s="4" t="s">
        <v>861</v>
      </c>
      <c r="F12605" s="79" t="s">
        <v>910</v>
      </c>
      <c r="G12605" s="4" t="s">
        <v>1131</v>
      </c>
      <c r="H12605" s="30">
        <v>20.550232753849929</v>
      </c>
      <c r="I12605" s="4">
        <f t="shared" si="0"/>
        <v>1.6808698270573794</v>
      </c>
      <c r="J12605" s="4" t="s">
        <v>1316</v>
      </c>
      <c r="K12605" s="4" t="s">
        <v>998</v>
      </c>
      <c r="L12605" s="4">
        <v>2</v>
      </c>
      <c r="M12605" s="4" t="s">
        <v>1869</v>
      </c>
      <c r="N12605" s="4" t="s">
        <v>1751</v>
      </c>
    </row>
    <row r="12606" spans="1:14" hidden="1" x14ac:dyDescent="0.3">
      <c r="A12606" s="4" t="s">
        <v>606</v>
      </c>
      <c r="B12606" s="4">
        <v>184</v>
      </c>
      <c r="C12606" s="4">
        <v>184.1</v>
      </c>
      <c r="D12606" s="4">
        <v>954</v>
      </c>
      <c r="E12606" s="4" t="s">
        <v>861</v>
      </c>
      <c r="F12606" s="79" t="s">
        <v>911</v>
      </c>
      <c r="G12606" s="4" t="s">
        <v>1131</v>
      </c>
      <c r="H12606" s="30">
        <v>18.67974091681354</v>
      </c>
      <c r="I12606" s="4">
        <f t="shared" si="0"/>
        <v>0.70037736874558887</v>
      </c>
      <c r="J12606" s="4" t="s">
        <v>1316</v>
      </c>
      <c r="K12606" s="4" t="s">
        <v>998</v>
      </c>
      <c r="L12606" s="4">
        <v>2</v>
      </c>
      <c r="M12606" s="4" t="s">
        <v>1869</v>
      </c>
      <c r="N12606" s="4" t="s">
        <v>1751</v>
      </c>
    </row>
    <row r="12607" spans="1:14" hidden="1" x14ac:dyDescent="0.3">
      <c r="A12607" s="4" t="s">
        <v>606</v>
      </c>
      <c r="B12607" s="4">
        <v>184</v>
      </c>
      <c r="C12607" s="4">
        <v>184.1</v>
      </c>
      <c r="D12607" s="4">
        <v>954</v>
      </c>
      <c r="E12607" s="4" t="s">
        <v>861</v>
      </c>
      <c r="F12607" s="79" t="s">
        <v>912</v>
      </c>
      <c r="G12607" s="4" t="s">
        <v>1131</v>
      </c>
      <c r="H12607" s="30">
        <v>18.113021615847217</v>
      </c>
      <c r="I12607" s="4">
        <f t="shared" si="0"/>
        <v>0</v>
      </c>
      <c r="J12607" s="4" t="s">
        <v>1316</v>
      </c>
      <c r="K12607" s="4" t="s">
        <v>998</v>
      </c>
      <c r="L12607" s="4">
        <v>2</v>
      </c>
      <c r="M12607" s="4" t="s">
        <v>1869</v>
      </c>
      <c r="N12607" s="4" t="s">
        <v>1751</v>
      </c>
    </row>
    <row r="12608" spans="1:14" hidden="1" x14ac:dyDescent="0.3">
      <c r="A12608" s="4" t="s">
        <v>606</v>
      </c>
      <c r="B12608" s="4">
        <v>184</v>
      </c>
      <c r="C12608" s="4">
        <v>184.1</v>
      </c>
      <c r="D12608" s="4">
        <v>954</v>
      </c>
      <c r="E12608" s="4" t="s">
        <v>861</v>
      </c>
      <c r="F12608" s="12" t="s">
        <v>922</v>
      </c>
      <c r="G12608" s="4" t="s">
        <v>1124</v>
      </c>
      <c r="H12608" s="30">
        <v>1.42039117587621</v>
      </c>
      <c r="I12608" s="4">
        <v>7.7994854961249915E-2</v>
      </c>
      <c r="J12608" s="4" t="s">
        <v>1494</v>
      </c>
      <c r="K12608" s="4" t="s">
        <v>998</v>
      </c>
      <c r="L12608" s="4">
        <v>2</v>
      </c>
      <c r="M12608" s="4" t="s">
        <v>1754</v>
      </c>
      <c r="N12608" s="4" t="s">
        <v>1751</v>
      </c>
    </row>
    <row r="12609" spans="1:14" hidden="1" x14ac:dyDescent="0.3">
      <c r="A12609" s="4" t="s">
        <v>606</v>
      </c>
      <c r="B12609" s="4">
        <v>184</v>
      </c>
      <c r="C12609" s="4">
        <v>184.1</v>
      </c>
      <c r="D12609" s="4">
        <v>954</v>
      </c>
      <c r="E12609" s="4" t="s">
        <v>861</v>
      </c>
      <c r="F12609" s="79" t="s">
        <v>904</v>
      </c>
      <c r="G12609" s="4" t="s">
        <v>1124</v>
      </c>
      <c r="H12609" s="30">
        <v>1.1859478177279901</v>
      </c>
      <c r="I12609" s="4">
        <v>2.7866228992449837E-2</v>
      </c>
      <c r="J12609" s="4" t="s">
        <v>1494</v>
      </c>
      <c r="K12609" s="4" t="s">
        <v>998</v>
      </c>
      <c r="L12609" s="4">
        <v>2</v>
      </c>
      <c r="M12609" s="4" t="s">
        <v>1754</v>
      </c>
      <c r="N12609" s="4" t="s">
        <v>1751</v>
      </c>
    </row>
    <row r="12610" spans="1:14" hidden="1" x14ac:dyDescent="0.3">
      <c r="A12610" s="4" t="s">
        <v>606</v>
      </c>
      <c r="B12610" s="4">
        <v>184</v>
      </c>
      <c r="C12610" s="4">
        <v>184.1</v>
      </c>
      <c r="D12610" s="4">
        <v>954</v>
      </c>
      <c r="E12610" s="4" t="s">
        <v>861</v>
      </c>
      <c r="F12610" s="79" t="s">
        <v>905</v>
      </c>
      <c r="G12610" s="4" t="s">
        <v>1124</v>
      </c>
      <c r="H12610" s="30">
        <v>1.3860581465844399</v>
      </c>
      <c r="I12610" s="4">
        <v>0.26182894657790001</v>
      </c>
      <c r="J12610" s="4" t="s">
        <v>1494</v>
      </c>
      <c r="K12610" s="4" t="s">
        <v>998</v>
      </c>
      <c r="L12610" s="4">
        <v>2</v>
      </c>
      <c r="M12610" s="4" t="s">
        <v>1754</v>
      </c>
      <c r="N12610" s="4" t="s">
        <v>1751</v>
      </c>
    </row>
    <row r="12611" spans="1:14" hidden="1" x14ac:dyDescent="0.3">
      <c r="A12611" s="4" t="s">
        <v>606</v>
      </c>
      <c r="B12611" s="4">
        <v>184</v>
      </c>
      <c r="C12611" s="4">
        <v>184.1</v>
      </c>
      <c r="D12611" s="4">
        <v>954</v>
      </c>
      <c r="E12611" s="4" t="s">
        <v>861</v>
      </c>
      <c r="F12611" s="79" t="s">
        <v>906</v>
      </c>
      <c r="G12611" s="4" t="s">
        <v>1124</v>
      </c>
      <c r="H12611" s="30">
        <v>1.3020334372900599</v>
      </c>
      <c r="I12611" s="4">
        <v>0.35655883204343009</v>
      </c>
      <c r="J12611" s="4" t="s">
        <v>1494</v>
      </c>
      <c r="K12611" s="4" t="s">
        <v>998</v>
      </c>
      <c r="L12611" s="4">
        <v>2</v>
      </c>
      <c r="M12611" s="4" t="s">
        <v>1754</v>
      </c>
      <c r="N12611" s="4" t="s">
        <v>1751</v>
      </c>
    </row>
    <row r="12612" spans="1:14" hidden="1" x14ac:dyDescent="0.3">
      <c r="A12612" s="4" t="s">
        <v>606</v>
      </c>
      <c r="B12612" s="4">
        <v>184</v>
      </c>
      <c r="C12612" s="4">
        <v>184.1</v>
      </c>
      <c r="D12612" s="4">
        <v>954</v>
      </c>
      <c r="E12612" s="4" t="s">
        <v>861</v>
      </c>
      <c r="F12612" s="79" t="s">
        <v>903</v>
      </c>
      <c r="G12612" s="4" t="s">
        <v>1124</v>
      </c>
      <c r="H12612" s="30">
        <v>1.2959817356586101</v>
      </c>
      <c r="I12612" s="4">
        <v>0.1336945419986999</v>
      </c>
      <c r="J12612" s="4" t="s">
        <v>1494</v>
      </c>
      <c r="K12612" s="4" t="s">
        <v>998</v>
      </c>
      <c r="L12612" s="4">
        <v>2</v>
      </c>
      <c r="M12612" s="4" t="s">
        <v>1754</v>
      </c>
      <c r="N12612" s="4" t="s">
        <v>1751</v>
      </c>
    </row>
    <row r="12613" spans="1:14" hidden="1" x14ac:dyDescent="0.3">
      <c r="A12613" s="4" t="s">
        <v>606</v>
      </c>
      <c r="B12613" s="4">
        <v>184</v>
      </c>
      <c r="C12613" s="4">
        <v>184.1</v>
      </c>
      <c r="D12613" s="4">
        <v>954</v>
      </c>
      <c r="E12613" s="4" t="s">
        <v>861</v>
      </c>
      <c r="F12613" s="79" t="s">
        <v>907</v>
      </c>
      <c r="G12613" s="4" t="s">
        <v>1124</v>
      </c>
      <c r="H12613" s="30">
        <v>1.0336939958162401</v>
      </c>
      <c r="I12613" s="4">
        <v>0.25626880915838979</v>
      </c>
      <c r="J12613" s="4" t="s">
        <v>1494</v>
      </c>
      <c r="K12613" s="4" t="s">
        <v>998</v>
      </c>
      <c r="L12613" s="4">
        <v>2</v>
      </c>
      <c r="M12613" s="4" t="s">
        <v>1754</v>
      </c>
      <c r="N12613" s="4" t="s">
        <v>1751</v>
      </c>
    </row>
    <row r="12614" spans="1:14" hidden="1" x14ac:dyDescent="0.3">
      <c r="A12614" s="4" t="s">
        <v>606</v>
      </c>
      <c r="B12614" s="4">
        <v>184</v>
      </c>
      <c r="C12614" s="4">
        <v>184.1</v>
      </c>
      <c r="D12614" s="4">
        <v>954</v>
      </c>
      <c r="E12614" s="4" t="s">
        <v>861</v>
      </c>
      <c r="F12614" s="79" t="s">
        <v>908</v>
      </c>
      <c r="G12614" s="4" t="s">
        <v>1124</v>
      </c>
      <c r="H12614" s="30">
        <v>0.96636062242952903</v>
      </c>
      <c r="I12614" s="4">
        <v>0.26185079387620103</v>
      </c>
      <c r="J12614" s="4" t="s">
        <v>1494</v>
      </c>
      <c r="K12614" s="4" t="s">
        <v>998</v>
      </c>
      <c r="L12614" s="4">
        <v>2</v>
      </c>
      <c r="M12614" s="4" t="s">
        <v>1754</v>
      </c>
      <c r="N12614" s="4" t="s">
        <v>1751</v>
      </c>
    </row>
    <row r="12615" spans="1:14" hidden="1" x14ac:dyDescent="0.3">
      <c r="A12615" s="4" t="s">
        <v>606</v>
      </c>
      <c r="B12615" s="4">
        <v>184</v>
      </c>
      <c r="C12615" s="4">
        <v>184.1</v>
      </c>
      <c r="D12615" s="4">
        <v>954</v>
      </c>
      <c r="E12615" s="4" t="s">
        <v>861</v>
      </c>
      <c r="F12615" s="79" t="s">
        <v>909</v>
      </c>
      <c r="G12615" s="4" t="s">
        <v>1124</v>
      </c>
      <c r="H12615" s="30">
        <v>0.77647482918143695</v>
      </c>
      <c r="I12615" s="4">
        <v>0.183866862564107</v>
      </c>
      <c r="J12615" s="4" t="s">
        <v>1494</v>
      </c>
      <c r="K12615" s="4" t="s">
        <v>998</v>
      </c>
      <c r="L12615" s="4">
        <v>2</v>
      </c>
      <c r="M12615" s="4" t="s">
        <v>1754</v>
      </c>
      <c r="N12615" s="4" t="s">
        <v>1751</v>
      </c>
    </row>
    <row r="12616" spans="1:14" hidden="1" x14ac:dyDescent="0.3">
      <c r="A12616" s="4" t="s">
        <v>606</v>
      </c>
      <c r="B12616" s="4">
        <v>184</v>
      </c>
      <c r="C12616" s="4">
        <v>184.1</v>
      </c>
      <c r="D12616" s="4">
        <v>954</v>
      </c>
      <c r="E12616" s="4" t="s">
        <v>861</v>
      </c>
      <c r="F12616" s="79" t="s">
        <v>910</v>
      </c>
      <c r="G12616" s="4" t="s">
        <v>1124</v>
      </c>
      <c r="H12616" s="30">
        <v>0.70358131837521598</v>
      </c>
      <c r="I12616" s="4">
        <v>0.122574267159687</v>
      </c>
      <c r="J12616" s="4" t="s">
        <v>1494</v>
      </c>
      <c r="K12616" s="4" t="s">
        <v>998</v>
      </c>
      <c r="L12616" s="4">
        <v>2</v>
      </c>
      <c r="M12616" s="4" t="s">
        <v>1754</v>
      </c>
      <c r="N12616" s="4" t="s">
        <v>1751</v>
      </c>
    </row>
    <row r="12617" spans="1:14" hidden="1" x14ac:dyDescent="0.3">
      <c r="A12617" s="4" t="s">
        <v>606</v>
      </c>
      <c r="B12617" s="4">
        <v>184</v>
      </c>
      <c r="C12617" s="4">
        <v>184.1</v>
      </c>
      <c r="D12617" s="4">
        <v>954</v>
      </c>
      <c r="E12617" s="4" t="s">
        <v>861</v>
      </c>
      <c r="F12617" s="79" t="s">
        <v>911</v>
      </c>
      <c r="G12617" s="4" t="s">
        <v>1124</v>
      </c>
      <c r="H12617" s="30">
        <v>0.70313344875989303</v>
      </c>
      <c r="I12617" s="4">
        <v>0.17270289312847797</v>
      </c>
      <c r="J12617" s="4" t="s">
        <v>1494</v>
      </c>
      <c r="K12617" s="4" t="s">
        <v>998</v>
      </c>
      <c r="L12617" s="4">
        <v>2</v>
      </c>
      <c r="M12617" s="4" t="s">
        <v>1754</v>
      </c>
      <c r="N12617" s="4" t="s">
        <v>1751</v>
      </c>
    </row>
    <row r="12618" spans="1:14" hidden="1" x14ac:dyDescent="0.3">
      <c r="A12618" s="4" t="s">
        <v>606</v>
      </c>
      <c r="B12618" s="4">
        <v>184</v>
      </c>
      <c r="C12618" s="4">
        <v>184.1</v>
      </c>
      <c r="D12618" s="4">
        <v>954</v>
      </c>
      <c r="E12618" s="4" t="s">
        <v>861</v>
      </c>
      <c r="F12618" s="79" t="s">
        <v>912</v>
      </c>
      <c r="G12618" s="4" t="s">
        <v>1124</v>
      </c>
      <c r="H12618" s="30">
        <v>0.39043306807072098</v>
      </c>
      <c r="I12618" s="4"/>
      <c r="J12618" s="4" t="s">
        <v>1494</v>
      </c>
      <c r="K12618" s="4"/>
      <c r="L12618" s="4">
        <v>1</v>
      </c>
      <c r="M12618" s="4" t="s">
        <v>1754</v>
      </c>
      <c r="N12618" s="4" t="s">
        <v>1751</v>
      </c>
    </row>
    <row r="12619" spans="1:14" hidden="1" x14ac:dyDescent="0.3">
      <c r="A12619" s="4" t="s">
        <v>606</v>
      </c>
      <c r="B12619" s="4">
        <v>184</v>
      </c>
      <c r="C12619" s="4">
        <v>184.1</v>
      </c>
      <c r="D12619" s="4">
        <v>954</v>
      </c>
      <c r="E12619" s="4" t="s">
        <v>861</v>
      </c>
      <c r="F12619" s="12" t="s">
        <v>922</v>
      </c>
      <c r="G12619" s="4" t="s">
        <v>1759</v>
      </c>
      <c r="H12619" s="52">
        <v>12.8941467651383</v>
      </c>
      <c r="I12619" s="4">
        <v>0.49800464353219986</v>
      </c>
      <c r="J12619" s="4" t="s">
        <v>1494</v>
      </c>
      <c r="K12619" s="4" t="s">
        <v>998</v>
      </c>
      <c r="L12619" s="4">
        <v>2</v>
      </c>
      <c r="M12619" s="4" t="s">
        <v>1750</v>
      </c>
      <c r="N12619" s="4" t="s">
        <v>1751</v>
      </c>
    </row>
    <row r="12620" spans="1:14" hidden="1" x14ac:dyDescent="0.3">
      <c r="A12620" s="4" t="s">
        <v>606</v>
      </c>
      <c r="B12620" s="4">
        <v>184</v>
      </c>
      <c r="C12620" s="4">
        <v>184.1</v>
      </c>
      <c r="D12620" s="4">
        <v>954</v>
      </c>
      <c r="E12620" s="4" t="s">
        <v>861</v>
      </c>
      <c r="F12620" s="79" t="s">
        <v>904</v>
      </c>
      <c r="G12620" s="4" t="s">
        <v>1759</v>
      </c>
      <c r="H12620" s="52">
        <v>12.826934757804</v>
      </c>
      <c r="I12620" s="4">
        <v>0.31780380224680016</v>
      </c>
      <c r="J12620" s="4" t="s">
        <v>1494</v>
      </c>
      <c r="K12620" s="4" t="s">
        <v>998</v>
      </c>
      <c r="L12620" s="4">
        <v>2</v>
      </c>
      <c r="M12620" s="4" t="s">
        <v>1750</v>
      </c>
      <c r="N12620" s="4" t="s">
        <v>1751</v>
      </c>
    </row>
    <row r="12621" spans="1:14" hidden="1" x14ac:dyDescent="0.3">
      <c r="A12621" s="4" t="s">
        <v>606</v>
      </c>
      <c r="B12621" s="4">
        <v>184</v>
      </c>
      <c r="C12621" s="4">
        <v>184.1</v>
      </c>
      <c r="D12621" s="4">
        <v>954</v>
      </c>
      <c r="E12621" s="4" t="s">
        <v>861</v>
      </c>
      <c r="F12621" s="79" t="s">
        <v>905</v>
      </c>
      <c r="G12621" s="4" t="s">
        <v>1759</v>
      </c>
      <c r="H12621" s="52">
        <v>13.801599691188001</v>
      </c>
      <c r="I12621" s="4">
        <v>3.3533342037590987</v>
      </c>
      <c r="J12621" s="4" t="s">
        <v>1494</v>
      </c>
      <c r="K12621" s="4" t="s">
        <v>998</v>
      </c>
      <c r="L12621" s="4">
        <v>2</v>
      </c>
      <c r="M12621" s="4" t="s">
        <v>1750</v>
      </c>
      <c r="N12621" s="4" t="s">
        <v>1751</v>
      </c>
    </row>
    <row r="12622" spans="1:14" hidden="1" x14ac:dyDescent="0.3">
      <c r="A12622" s="4" t="s">
        <v>606</v>
      </c>
      <c r="B12622" s="4">
        <v>184</v>
      </c>
      <c r="C12622" s="4">
        <v>184.1</v>
      </c>
      <c r="D12622" s="4">
        <v>954</v>
      </c>
      <c r="E12622" s="4" t="s">
        <v>861</v>
      </c>
      <c r="F12622" s="79" t="s">
        <v>906</v>
      </c>
      <c r="G12622" s="4" t="s">
        <v>1759</v>
      </c>
      <c r="H12622" s="52">
        <v>15.092978502375599</v>
      </c>
      <c r="I12622" s="4">
        <v>3.7164606974381993</v>
      </c>
      <c r="J12622" s="4" t="s">
        <v>1494</v>
      </c>
      <c r="K12622" s="4" t="s">
        <v>998</v>
      </c>
      <c r="L12622" s="4">
        <v>2</v>
      </c>
      <c r="M12622" s="4" t="s">
        <v>1750</v>
      </c>
      <c r="N12622" s="4" t="s">
        <v>1751</v>
      </c>
    </row>
    <row r="12623" spans="1:14" hidden="1" x14ac:dyDescent="0.3">
      <c r="A12623" s="4" t="s">
        <v>606</v>
      </c>
      <c r="B12623" s="4">
        <v>184</v>
      </c>
      <c r="C12623" s="4">
        <v>184.1</v>
      </c>
      <c r="D12623" s="4">
        <v>954</v>
      </c>
      <c r="E12623" s="4" t="s">
        <v>861</v>
      </c>
      <c r="F12623" s="79" t="s">
        <v>903</v>
      </c>
      <c r="G12623" s="4" t="s">
        <v>1759</v>
      </c>
      <c r="H12623" s="52">
        <v>13.937476938447601</v>
      </c>
      <c r="I12623" s="4">
        <v>3.3096463989918004</v>
      </c>
      <c r="J12623" s="4" t="s">
        <v>1494</v>
      </c>
      <c r="K12623" s="4" t="s">
        <v>998</v>
      </c>
      <c r="L12623" s="4">
        <v>2</v>
      </c>
      <c r="M12623" s="4" t="s">
        <v>1750</v>
      </c>
      <c r="N12623" s="4" t="s">
        <v>1751</v>
      </c>
    </row>
    <row r="12624" spans="1:14" hidden="1" x14ac:dyDescent="0.3">
      <c r="A12624" s="4" t="s">
        <v>606</v>
      </c>
      <c r="B12624" s="4">
        <v>184</v>
      </c>
      <c r="C12624" s="4">
        <v>184.1</v>
      </c>
      <c r="D12624" s="4">
        <v>954</v>
      </c>
      <c r="E12624" s="4" t="s">
        <v>861</v>
      </c>
      <c r="F12624" s="79" t="s">
        <v>907</v>
      </c>
      <c r="G12624" s="4" t="s">
        <v>1759</v>
      </c>
      <c r="H12624" s="52">
        <v>11.4676173229866</v>
      </c>
      <c r="I12624" s="4">
        <v>3.8966615387234995</v>
      </c>
      <c r="J12624" s="4" t="s">
        <v>1494</v>
      </c>
      <c r="K12624" s="4" t="s">
        <v>998</v>
      </c>
      <c r="L12624" s="4">
        <v>2</v>
      </c>
      <c r="M12624" s="4" t="s">
        <v>1750</v>
      </c>
      <c r="N12624" s="4" t="s">
        <v>1751</v>
      </c>
    </row>
    <row r="12625" spans="1:14" hidden="1" x14ac:dyDescent="0.3">
      <c r="A12625" s="4" t="s">
        <v>606</v>
      </c>
      <c r="B12625" s="4">
        <v>184</v>
      </c>
      <c r="C12625" s="4">
        <v>184.1</v>
      </c>
      <c r="D12625" s="4">
        <v>954</v>
      </c>
      <c r="E12625" s="4" t="s">
        <v>861</v>
      </c>
      <c r="F12625" s="79" t="s">
        <v>908</v>
      </c>
      <c r="G12625" s="4" t="s">
        <v>1759</v>
      </c>
      <c r="H12625" s="52">
        <v>11.263892279134099</v>
      </c>
      <c r="I12625" s="4">
        <v>3.216821167241001</v>
      </c>
      <c r="J12625" s="4" t="s">
        <v>1494</v>
      </c>
      <c r="K12625" s="4" t="s">
        <v>998</v>
      </c>
      <c r="L12625" s="4">
        <v>2</v>
      </c>
      <c r="M12625" s="4" t="s">
        <v>1750</v>
      </c>
      <c r="N12625" s="4" t="s">
        <v>1751</v>
      </c>
    </row>
    <row r="12626" spans="1:14" hidden="1" x14ac:dyDescent="0.3">
      <c r="A12626" s="4" t="s">
        <v>606</v>
      </c>
      <c r="B12626" s="4">
        <v>184</v>
      </c>
      <c r="C12626" s="4">
        <v>184.1</v>
      </c>
      <c r="D12626" s="4">
        <v>954</v>
      </c>
      <c r="E12626" s="4" t="s">
        <v>861</v>
      </c>
      <c r="F12626" s="79" t="s">
        <v>909</v>
      </c>
      <c r="G12626" s="4" t="s">
        <v>1759</v>
      </c>
      <c r="H12626" s="52">
        <v>9.3832276522913798</v>
      </c>
      <c r="I12626" s="4">
        <v>1.3143580515329205</v>
      </c>
      <c r="J12626" s="4" t="s">
        <v>1494</v>
      </c>
      <c r="K12626" s="4" t="s">
        <v>998</v>
      </c>
      <c r="L12626" s="4">
        <v>2</v>
      </c>
      <c r="M12626" s="4" t="s">
        <v>1750</v>
      </c>
      <c r="N12626" s="4" t="s">
        <v>1751</v>
      </c>
    </row>
    <row r="12627" spans="1:14" hidden="1" x14ac:dyDescent="0.3">
      <c r="A12627" s="4" t="s">
        <v>606</v>
      </c>
      <c r="B12627" s="4">
        <v>184</v>
      </c>
      <c r="C12627" s="4">
        <v>184.1</v>
      </c>
      <c r="D12627" s="4">
        <v>954</v>
      </c>
      <c r="E12627" s="4" t="s">
        <v>861</v>
      </c>
      <c r="F12627" s="79" t="s">
        <v>910</v>
      </c>
      <c r="G12627" s="4" t="s">
        <v>1759</v>
      </c>
      <c r="H12627" s="52">
        <v>9.9947660919964196</v>
      </c>
      <c r="I12627" s="4">
        <v>1.6763946207686811</v>
      </c>
      <c r="J12627" s="4" t="s">
        <v>1494</v>
      </c>
      <c r="K12627" s="4" t="s">
        <v>998</v>
      </c>
      <c r="L12627" s="4">
        <v>2</v>
      </c>
      <c r="M12627" s="4" t="s">
        <v>1750</v>
      </c>
      <c r="N12627" s="4" t="s">
        <v>1751</v>
      </c>
    </row>
    <row r="12628" spans="1:14" hidden="1" x14ac:dyDescent="0.3">
      <c r="A12628" s="4" t="s">
        <v>606</v>
      </c>
      <c r="B12628" s="4">
        <v>184</v>
      </c>
      <c r="C12628" s="4">
        <v>184.1</v>
      </c>
      <c r="D12628" s="4">
        <v>954</v>
      </c>
      <c r="E12628" s="4" t="s">
        <v>861</v>
      </c>
      <c r="F12628" s="79" t="s">
        <v>911</v>
      </c>
      <c r="G12628" s="4" t="s">
        <v>1759</v>
      </c>
      <c r="H12628" s="52">
        <v>10.697494876787401</v>
      </c>
      <c r="I12628" s="4">
        <v>0.67875044703929888</v>
      </c>
      <c r="J12628" s="4" t="s">
        <v>1494</v>
      </c>
      <c r="K12628" s="4" t="s">
        <v>998</v>
      </c>
      <c r="L12628" s="4">
        <v>2</v>
      </c>
      <c r="M12628" s="4" t="s">
        <v>1750</v>
      </c>
      <c r="N12628" s="4" t="s">
        <v>1751</v>
      </c>
    </row>
    <row r="12629" spans="1:14" hidden="1" x14ac:dyDescent="0.3">
      <c r="A12629" s="4" t="s">
        <v>606</v>
      </c>
      <c r="B12629" s="4">
        <v>184</v>
      </c>
      <c r="C12629" s="4">
        <v>184.1</v>
      </c>
      <c r="D12629" s="4">
        <v>954</v>
      </c>
      <c r="E12629" s="4" t="s">
        <v>861</v>
      </c>
      <c r="F12629" s="79" t="s">
        <v>912</v>
      </c>
      <c r="G12629" s="4" t="s">
        <v>1759</v>
      </c>
      <c r="H12629" s="52">
        <v>11.3762453238267</v>
      </c>
      <c r="I12629" s="4"/>
      <c r="J12629" s="4" t="s">
        <v>1494</v>
      </c>
      <c r="K12629" s="4"/>
      <c r="L12629" s="4">
        <v>1</v>
      </c>
      <c r="M12629" s="4" t="s">
        <v>1750</v>
      </c>
      <c r="N12629" s="4" t="s">
        <v>1751</v>
      </c>
    </row>
    <row r="12630" spans="1:14" hidden="1" x14ac:dyDescent="0.3">
      <c r="A12630" s="4" t="s">
        <v>606</v>
      </c>
      <c r="B12630" s="4">
        <v>184</v>
      </c>
      <c r="C12630" s="4">
        <v>184.1</v>
      </c>
      <c r="D12630" s="4">
        <v>955</v>
      </c>
      <c r="E12630" s="4" t="s">
        <v>861</v>
      </c>
      <c r="F12630" s="79" t="s">
        <v>911</v>
      </c>
      <c r="G12630" s="4" t="s">
        <v>853</v>
      </c>
      <c r="H12630" s="30">
        <v>1.00647496740969</v>
      </c>
      <c r="I12630" s="4">
        <v>0.41241556146909009</v>
      </c>
      <c r="J12630" s="4" t="s">
        <v>1316</v>
      </c>
      <c r="K12630" s="4" t="s">
        <v>998</v>
      </c>
      <c r="L12630" s="4">
        <v>2</v>
      </c>
      <c r="M12630" s="4" t="s">
        <v>1752</v>
      </c>
      <c r="N12630" s="4" t="s">
        <v>1751</v>
      </c>
    </row>
    <row r="12631" spans="1:14" hidden="1" x14ac:dyDescent="0.3">
      <c r="A12631" s="4" t="s">
        <v>606</v>
      </c>
      <c r="B12631" s="4">
        <v>184</v>
      </c>
      <c r="C12631" s="4">
        <v>184.1</v>
      </c>
      <c r="D12631" s="4">
        <v>955</v>
      </c>
      <c r="E12631" s="4" t="s">
        <v>861</v>
      </c>
      <c r="F12631" s="79" t="s">
        <v>922</v>
      </c>
      <c r="G12631" s="4" t="s">
        <v>853</v>
      </c>
      <c r="H12631" s="30">
        <v>6.9684008662019599</v>
      </c>
      <c r="I12631" s="4">
        <v>3.70818474665744</v>
      </c>
      <c r="J12631" s="4" t="s">
        <v>1316</v>
      </c>
      <c r="K12631" s="4" t="s">
        <v>998</v>
      </c>
      <c r="L12631" s="4">
        <v>2</v>
      </c>
      <c r="M12631" s="4" t="s">
        <v>1752</v>
      </c>
      <c r="N12631" s="4" t="s">
        <v>1751</v>
      </c>
    </row>
    <row r="12632" spans="1:14" hidden="1" x14ac:dyDescent="0.3">
      <c r="A12632" s="4" t="s">
        <v>606</v>
      </c>
      <c r="B12632" s="4">
        <v>184</v>
      </c>
      <c r="C12632" s="4">
        <v>184.1</v>
      </c>
      <c r="D12632" s="4">
        <v>955</v>
      </c>
      <c r="E12632" s="4" t="s">
        <v>861</v>
      </c>
      <c r="F12632" s="79" t="s">
        <v>904</v>
      </c>
      <c r="G12632" s="4" t="s">
        <v>853</v>
      </c>
      <c r="H12632" s="30">
        <v>4.8940410907249596</v>
      </c>
      <c r="I12632" s="4">
        <v>1.48353246641312</v>
      </c>
      <c r="J12632" s="4" t="s">
        <v>1316</v>
      </c>
      <c r="K12632" s="4" t="s">
        <v>998</v>
      </c>
      <c r="L12632" s="4">
        <v>2</v>
      </c>
      <c r="M12632" s="4" t="s">
        <v>1752</v>
      </c>
      <c r="N12632" s="4" t="s">
        <v>1751</v>
      </c>
    </row>
    <row r="12633" spans="1:14" hidden="1" x14ac:dyDescent="0.3">
      <c r="A12633" s="4" t="s">
        <v>606</v>
      </c>
      <c r="B12633" s="4">
        <v>184</v>
      </c>
      <c r="C12633" s="4">
        <v>184.1</v>
      </c>
      <c r="D12633" s="4">
        <v>955</v>
      </c>
      <c r="E12633" s="4" t="s">
        <v>861</v>
      </c>
      <c r="F12633" s="79" t="s">
        <v>905</v>
      </c>
      <c r="G12633" s="4" t="s">
        <v>853</v>
      </c>
      <c r="H12633" s="30">
        <v>6.1988385998556303</v>
      </c>
      <c r="I12633" s="4">
        <v>1.9773968691754895</v>
      </c>
      <c r="J12633" s="4" t="s">
        <v>1316</v>
      </c>
      <c r="K12633" s="4" t="s">
        <v>998</v>
      </c>
      <c r="L12633" s="4">
        <v>2</v>
      </c>
      <c r="M12633" s="4" t="s">
        <v>1752</v>
      </c>
      <c r="N12633" s="4" t="s">
        <v>1751</v>
      </c>
    </row>
    <row r="12634" spans="1:14" hidden="1" x14ac:dyDescent="0.3">
      <c r="A12634" s="4" t="s">
        <v>606</v>
      </c>
      <c r="B12634" s="4">
        <v>184</v>
      </c>
      <c r="C12634" s="4">
        <v>184.1</v>
      </c>
      <c r="D12634" s="4">
        <v>955</v>
      </c>
      <c r="E12634" s="4" t="s">
        <v>861</v>
      </c>
      <c r="F12634" s="79" t="s">
        <v>906</v>
      </c>
      <c r="G12634" s="4" t="s">
        <v>853</v>
      </c>
      <c r="H12634" s="30">
        <v>6.5149376743985599</v>
      </c>
      <c r="I12634" s="4">
        <v>1.4011139960568402</v>
      </c>
      <c r="J12634" s="4" t="s">
        <v>1316</v>
      </c>
      <c r="K12634" s="4" t="s">
        <v>998</v>
      </c>
      <c r="L12634" s="4">
        <v>2</v>
      </c>
      <c r="M12634" s="4" t="s">
        <v>1752</v>
      </c>
      <c r="N12634" s="4" t="s">
        <v>1751</v>
      </c>
    </row>
    <row r="12635" spans="1:14" hidden="1" x14ac:dyDescent="0.3">
      <c r="A12635" s="4" t="s">
        <v>606</v>
      </c>
      <c r="B12635" s="4">
        <v>184</v>
      </c>
      <c r="C12635" s="4">
        <v>184.1</v>
      </c>
      <c r="D12635" s="4">
        <v>955</v>
      </c>
      <c r="E12635" s="4" t="s">
        <v>861</v>
      </c>
      <c r="F12635" s="79" t="s">
        <v>903</v>
      </c>
      <c r="G12635" s="4" t="s">
        <v>853</v>
      </c>
      <c r="H12635" s="30">
        <v>4.6884797293657501</v>
      </c>
      <c r="I12635" s="4">
        <v>1.4007907863691695</v>
      </c>
      <c r="J12635" s="4" t="s">
        <v>1316</v>
      </c>
      <c r="K12635" s="4" t="s">
        <v>998</v>
      </c>
      <c r="L12635" s="4">
        <v>2</v>
      </c>
      <c r="M12635" s="4" t="s">
        <v>1752</v>
      </c>
      <c r="N12635" s="4" t="s">
        <v>1751</v>
      </c>
    </row>
    <row r="12636" spans="1:14" hidden="1" x14ac:dyDescent="0.3">
      <c r="A12636" s="4" t="s">
        <v>606</v>
      </c>
      <c r="B12636" s="4">
        <v>184</v>
      </c>
      <c r="C12636" s="4">
        <v>184.1</v>
      </c>
      <c r="D12636" s="4">
        <v>955</v>
      </c>
      <c r="E12636" s="4" t="s">
        <v>861</v>
      </c>
      <c r="F12636" s="79" t="s">
        <v>907</v>
      </c>
      <c r="G12636" s="4" t="s">
        <v>853</v>
      </c>
      <c r="H12636" s="30">
        <v>3.6031415981641599</v>
      </c>
      <c r="I12636" s="4">
        <v>0.32967388142514009</v>
      </c>
      <c r="J12636" s="4" t="s">
        <v>1316</v>
      </c>
      <c r="K12636" s="4" t="s">
        <v>998</v>
      </c>
      <c r="L12636" s="4">
        <v>2</v>
      </c>
      <c r="M12636" s="4" t="s">
        <v>1752</v>
      </c>
      <c r="N12636" s="4" t="s">
        <v>1751</v>
      </c>
    </row>
    <row r="12637" spans="1:14" hidden="1" x14ac:dyDescent="0.3">
      <c r="A12637" s="4" t="s">
        <v>606</v>
      </c>
      <c r="B12637" s="4">
        <v>184</v>
      </c>
      <c r="C12637" s="4">
        <v>184.1</v>
      </c>
      <c r="D12637" s="4">
        <v>955</v>
      </c>
      <c r="E12637" s="4" t="s">
        <v>861</v>
      </c>
      <c r="F12637" s="79" t="s">
        <v>908</v>
      </c>
      <c r="G12637" s="4" t="s">
        <v>853</v>
      </c>
      <c r="H12637" s="30">
        <v>3.0126374987879601</v>
      </c>
      <c r="I12637" s="4">
        <v>0.49483403182538011</v>
      </c>
      <c r="J12637" s="4" t="s">
        <v>1316</v>
      </c>
      <c r="K12637" s="4" t="s">
        <v>998</v>
      </c>
      <c r="L12637" s="4">
        <v>2</v>
      </c>
      <c r="M12637" s="4" t="s">
        <v>1752</v>
      </c>
      <c r="N12637" s="4" t="s">
        <v>1751</v>
      </c>
    </row>
    <row r="12638" spans="1:14" hidden="1" x14ac:dyDescent="0.3">
      <c r="A12638" s="4" t="s">
        <v>606</v>
      </c>
      <c r="B12638" s="4">
        <v>184</v>
      </c>
      <c r="C12638" s="4">
        <v>184.1</v>
      </c>
      <c r="D12638" s="4">
        <v>955</v>
      </c>
      <c r="E12638" s="4" t="s">
        <v>861</v>
      </c>
      <c r="F12638" s="79" t="s">
        <v>909</v>
      </c>
      <c r="G12638" s="4" t="s">
        <v>853</v>
      </c>
      <c r="H12638" s="30">
        <v>1.5145605964296101</v>
      </c>
      <c r="I12638" s="4">
        <v>0.4120923517814199</v>
      </c>
      <c r="J12638" s="4" t="s">
        <v>1316</v>
      </c>
      <c r="K12638" s="4" t="s">
        <v>998</v>
      </c>
      <c r="L12638" s="4">
        <v>2</v>
      </c>
      <c r="M12638" s="4" t="s">
        <v>1752</v>
      </c>
      <c r="N12638" s="4" t="s">
        <v>1751</v>
      </c>
    </row>
    <row r="12639" spans="1:14" hidden="1" x14ac:dyDescent="0.3">
      <c r="A12639" s="4" t="s">
        <v>606</v>
      </c>
      <c r="B12639" s="4">
        <v>184</v>
      </c>
      <c r="C12639" s="4">
        <v>184.1</v>
      </c>
      <c r="D12639" s="4">
        <v>955</v>
      </c>
      <c r="E12639" s="4" t="s">
        <v>861</v>
      </c>
      <c r="F12639" s="79" t="s">
        <v>922</v>
      </c>
      <c r="G12639" s="4" t="s">
        <v>1557</v>
      </c>
      <c r="H12639" s="30">
        <v>22.411965479923399</v>
      </c>
      <c r="I12639" s="4">
        <v>9.8295640591614024</v>
      </c>
      <c r="J12639" s="4" t="s">
        <v>1316</v>
      </c>
      <c r="K12639" s="4" t="s">
        <v>998</v>
      </c>
      <c r="L12639" s="4">
        <v>2</v>
      </c>
      <c r="M12639" s="4" t="s">
        <v>1753</v>
      </c>
      <c r="N12639" s="4" t="s">
        <v>1751</v>
      </c>
    </row>
    <row r="12640" spans="1:14" hidden="1" x14ac:dyDescent="0.3">
      <c r="A12640" s="4" t="s">
        <v>606</v>
      </c>
      <c r="B12640" s="4">
        <v>184</v>
      </c>
      <c r="C12640" s="4">
        <v>184.1</v>
      </c>
      <c r="D12640" s="4">
        <v>955</v>
      </c>
      <c r="E12640" s="4" t="s">
        <v>861</v>
      </c>
      <c r="F12640" s="79" t="s">
        <v>904</v>
      </c>
      <c r="G12640" s="4" t="s">
        <v>1557</v>
      </c>
      <c r="H12640" s="30">
        <v>19.374753725337801</v>
      </c>
      <c r="I12640" s="4">
        <v>3.7291672447761997</v>
      </c>
      <c r="J12640" s="4" t="s">
        <v>1316</v>
      </c>
      <c r="K12640" s="4" t="s">
        <v>998</v>
      </c>
      <c r="L12640" s="4">
        <v>2</v>
      </c>
      <c r="M12640" s="4" t="s">
        <v>1753</v>
      </c>
      <c r="N12640" s="4" t="s">
        <v>1751</v>
      </c>
    </row>
    <row r="12641" spans="1:14" hidden="1" x14ac:dyDescent="0.3">
      <c r="A12641" s="4" t="s">
        <v>606</v>
      </c>
      <c r="B12641" s="4">
        <v>184</v>
      </c>
      <c r="C12641" s="4">
        <v>184.1</v>
      </c>
      <c r="D12641" s="4">
        <v>955</v>
      </c>
      <c r="E12641" s="4" t="s">
        <v>861</v>
      </c>
      <c r="F12641" s="79" t="s">
        <v>905</v>
      </c>
      <c r="G12641" s="4" t="s">
        <v>1557</v>
      </c>
      <c r="H12641" s="30">
        <v>27.0165663068512</v>
      </c>
      <c r="I12641" s="4">
        <v>2.7108804839471006</v>
      </c>
      <c r="J12641" s="4" t="s">
        <v>1316</v>
      </c>
      <c r="K12641" s="4" t="s">
        <v>998</v>
      </c>
      <c r="L12641" s="4">
        <v>2</v>
      </c>
      <c r="M12641" s="4" t="s">
        <v>1753</v>
      </c>
      <c r="N12641" s="4" t="s">
        <v>1751</v>
      </c>
    </row>
    <row r="12642" spans="1:14" hidden="1" x14ac:dyDescent="0.3">
      <c r="A12642" s="4" t="s">
        <v>606</v>
      </c>
      <c r="B12642" s="4">
        <v>184</v>
      </c>
      <c r="C12642" s="4">
        <v>184.1</v>
      </c>
      <c r="D12642" s="4">
        <v>955</v>
      </c>
      <c r="E12642" s="4" t="s">
        <v>861</v>
      </c>
      <c r="F12642" s="79" t="s">
        <v>906</v>
      </c>
      <c r="G12642" s="4" t="s">
        <v>1557</v>
      </c>
      <c r="H12642" s="30">
        <v>28.894636068485099</v>
      </c>
      <c r="I12642" s="4">
        <v>1.0162888142743007</v>
      </c>
      <c r="J12642" s="4" t="s">
        <v>1316</v>
      </c>
      <c r="K12642" s="4" t="s">
        <v>998</v>
      </c>
      <c r="L12642" s="4">
        <v>2</v>
      </c>
      <c r="M12642" s="4" t="s">
        <v>1753</v>
      </c>
      <c r="N12642" s="4" t="s">
        <v>1751</v>
      </c>
    </row>
    <row r="12643" spans="1:14" hidden="1" x14ac:dyDescent="0.3">
      <c r="A12643" s="4" t="s">
        <v>606</v>
      </c>
      <c r="B12643" s="4">
        <v>184</v>
      </c>
      <c r="C12643" s="4">
        <v>184.1</v>
      </c>
      <c r="D12643" s="4">
        <v>955</v>
      </c>
      <c r="E12643" s="4" t="s">
        <v>861</v>
      </c>
      <c r="F12643" s="79" t="s">
        <v>903</v>
      </c>
      <c r="G12643" s="4" t="s">
        <v>1557</v>
      </c>
      <c r="H12643" s="30">
        <v>25.010294974609401</v>
      </c>
      <c r="I12643" s="4">
        <v>2.5420540000554972</v>
      </c>
      <c r="J12643" s="4" t="s">
        <v>1316</v>
      </c>
      <c r="K12643" s="4" t="s">
        <v>998</v>
      </c>
      <c r="L12643" s="4">
        <v>2</v>
      </c>
      <c r="M12643" s="4" t="s">
        <v>1753</v>
      </c>
      <c r="N12643" s="4" t="s">
        <v>1751</v>
      </c>
    </row>
    <row r="12644" spans="1:14" hidden="1" x14ac:dyDescent="0.3">
      <c r="A12644" s="4" t="s">
        <v>606</v>
      </c>
      <c r="B12644" s="4">
        <v>184</v>
      </c>
      <c r="C12644" s="4">
        <v>184.1</v>
      </c>
      <c r="D12644" s="4">
        <v>955</v>
      </c>
      <c r="E12644" s="4" t="s">
        <v>861</v>
      </c>
      <c r="F12644" s="79" t="s">
        <v>907</v>
      </c>
      <c r="G12644" s="4" t="s">
        <v>1557</v>
      </c>
      <c r="H12644" s="30">
        <v>21.804256736132299</v>
      </c>
      <c r="I12644" s="4">
        <v>0.84779532147510039</v>
      </c>
      <c r="J12644" s="4" t="s">
        <v>1316</v>
      </c>
      <c r="K12644" s="4" t="s">
        <v>998</v>
      </c>
      <c r="L12644" s="4">
        <v>2</v>
      </c>
      <c r="M12644" s="4" t="s">
        <v>1753</v>
      </c>
      <c r="N12644" s="4" t="s">
        <v>1751</v>
      </c>
    </row>
    <row r="12645" spans="1:14" hidden="1" x14ac:dyDescent="0.3">
      <c r="A12645" s="4" t="s">
        <v>606</v>
      </c>
      <c r="B12645" s="4">
        <v>184</v>
      </c>
      <c r="C12645" s="4">
        <v>184.1</v>
      </c>
      <c r="D12645" s="4">
        <v>955</v>
      </c>
      <c r="E12645" s="4" t="s">
        <v>861</v>
      </c>
      <c r="F12645" s="79" t="s">
        <v>908</v>
      </c>
      <c r="G12645" s="4" t="s">
        <v>1557</v>
      </c>
      <c r="H12645" s="30">
        <v>22.835197158475999</v>
      </c>
      <c r="I12645" s="4">
        <v>6.1017287787550991</v>
      </c>
      <c r="J12645" s="4" t="s">
        <v>1316</v>
      </c>
      <c r="K12645" s="4" t="s">
        <v>998</v>
      </c>
      <c r="L12645" s="4">
        <v>2</v>
      </c>
      <c r="M12645" s="4" t="s">
        <v>1753</v>
      </c>
      <c r="N12645" s="4" t="s">
        <v>1751</v>
      </c>
    </row>
    <row r="12646" spans="1:14" hidden="1" x14ac:dyDescent="0.3">
      <c r="A12646" s="4" t="s">
        <v>606</v>
      </c>
      <c r="B12646" s="4">
        <v>184</v>
      </c>
      <c r="C12646" s="4">
        <v>184.1</v>
      </c>
      <c r="D12646" s="4">
        <v>955</v>
      </c>
      <c r="E12646" s="4" t="s">
        <v>861</v>
      </c>
      <c r="F12646" s="79" t="s">
        <v>909</v>
      </c>
      <c r="G12646" s="4" t="s">
        <v>1557</v>
      </c>
      <c r="H12646" s="30">
        <v>15.7308322002386</v>
      </c>
      <c r="I12646" s="4">
        <v>0.67863584649109931</v>
      </c>
      <c r="J12646" s="4" t="s">
        <v>1316</v>
      </c>
      <c r="K12646" s="4" t="s">
        <v>998</v>
      </c>
      <c r="L12646" s="4">
        <v>2</v>
      </c>
      <c r="M12646" s="4" t="s">
        <v>1753</v>
      </c>
      <c r="N12646" s="4" t="s">
        <v>1751</v>
      </c>
    </row>
    <row r="12647" spans="1:14" hidden="1" x14ac:dyDescent="0.3">
      <c r="A12647" s="4" t="s">
        <v>606</v>
      </c>
      <c r="B12647" s="4">
        <v>184</v>
      </c>
      <c r="C12647" s="4">
        <v>184.1</v>
      </c>
      <c r="D12647" s="4">
        <v>955</v>
      </c>
      <c r="E12647" s="4" t="s">
        <v>861</v>
      </c>
      <c r="F12647" s="79" t="s">
        <v>911</v>
      </c>
      <c r="G12647" s="4" t="s">
        <v>1557</v>
      </c>
      <c r="H12647" s="30">
        <v>11.5075061742098</v>
      </c>
      <c r="I12647" s="4">
        <v>1.6949246607653006</v>
      </c>
      <c r="J12647" s="4" t="s">
        <v>1316</v>
      </c>
      <c r="K12647" s="4" t="s">
        <v>998</v>
      </c>
      <c r="L12647" s="4">
        <v>2</v>
      </c>
      <c r="M12647" s="4" t="s">
        <v>1753</v>
      </c>
      <c r="N12647" s="4" t="s">
        <v>1751</v>
      </c>
    </row>
    <row r="12648" spans="1:14" hidden="1" x14ac:dyDescent="0.3">
      <c r="A12648" s="4" t="s">
        <v>606</v>
      </c>
      <c r="B12648" s="4">
        <v>184</v>
      </c>
      <c r="C12648" s="4">
        <v>184.1</v>
      </c>
      <c r="D12648" s="4">
        <v>955</v>
      </c>
      <c r="E12648" s="4" t="s">
        <v>861</v>
      </c>
      <c r="F12648" s="79" t="s">
        <v>922</v>
      </c>
      <c r="G12648" s="4" t="s">
        <v>1131</v>
      </c>
      <c r="H12648" s="30">
        <v>19.333973798402759</v>
      </c>
      <c r="I12648" s="4">
        <f t="shared" ref="I12648:I12656" si="1">SQRT(SUMSQ(I12657,I12666))</f>
        <v>0.5156496299885498</v>
      </c>
      <c r="J12648" s="4" t="s">
        <v>1316</v>
      </c>
      <c r="K12648" s="4" t="s">
        <v>998</v>
      </c>
      <c r="L12648" s="4">
        <v>2</v>
      </c>
      <c r="M12648" s="4" t="s">
        <v>1869</v>
      </c>
      <c r="N12648" s="4"/>
    </row>
    <row r="12649" spans="1:14" hidden="1" x14ac:dyDescent="0.3">
      <c r="A12649" s="4" t="s">
        <v>606</v>
      </c>
      <c r="B12649" s="4">
        <v>184</v>
      </c>
      <c r="C12649" s="4">
        <v>184.1</v>
      </c>
      <c r="D12649" s="4">
        <v>955</v>
      </c>
      <c r="E12649" s="4" t="s">
        <v>861</v>
      </c>
      <c r="F12649" s="79" t="s">
        <v>904</v>
      </c>
      <c r="G12649" s="4" t="s">
        <v>1131</v>
      </c>
      <c r="H12649" s="30">
        <v>14.52014367299776</v>
      </c>
      <c r="I12649" s="4">
        <f t="shared" si="1"/>
        <v>2.4931464227167437</v>
      </c>
      <c r="J12649" s="4" t="s">
        <v>1316</v>
      </c>
      <c r="K12649" s="4" t="s">
        <v>998</v>
      </c>
      <c r="L12649" s="4">
        <v>2</v>
      </c>
      <c r="M12649" s="4" t="s">
        <v>1869</v>
      </c>
      <c r="N12649" s="4"/>
    </row>
    <row r="12650" spans="1:14" hidden="1" x14ac:dyDescent="0.3">
      <c r="A12650" s="4" t="s">
        <v>606</v>
      </c>
      <c r="B12650" s="4">
        <v>184</v>
      </c>
      <c r="C12650" s="4">
        <v>184.1</v>
      </c>
      <c r="D12650" s="4">
        <v>955</v>
      </c>
      <c r="E12650" s="4" t="s">
        <v>861</v>
      </c>
      <c r="F12650" s="79" t="s">
        <v>905</v>
      </c>
      <c r="G12650" s="4" t="s">
        <v>1131</v>
      </c>
      <c r="H12650" s="30">
        <v>23.257510542707074</v>
      </c>
      <c r="I12650" s="4">
        <f t="shared" si="1"/>
        <v>0.9677949030275026</v>
      </c>
      <c r="J12650" s="4" t="s">
        <v>1316</v>
      </c>
      <c r="K12650" s="4" t="s">
        <v>998</v>
      </c>
      <c r="L12650" s="4">
        <v>2</v>
      </c>
      <c r="M12650" s="4" t="s">
        <v>1869</v>
      </c>
      <c r="N12650" s="4"/>
    </row>
    <row r="12651" spans="1:14" hidden="1" x14ac:dyDescent="0.3">
      <c r="A12651" s="4" t="s">
        <v>606</v>
      </c>
      <c r="B12651" s="4">
        <v>184</v>
      </c>
      <c r="C12651" s="4">
        <v>184.1</v>
      </c>
      <c r="D12651" s="4">
        <v>955</v>
      </c>
      <c r="E12651" s="4" t="s">
        <v>861</v>
      </c>
      <c r="F12651" s="79" t="s">
        <v>906</v>
      </c>
      <c r="G12651" s="4" t="s">
        <v>1131</v>
      </c>
      <c r="H12651" s="30">
        <v>20.27557245284191</v>
      </c>
      <c r="I12651" s="4">
        <f t="shared" si="1"/>
        <v>0.71846079770272753</v>
      </c>
      <c r="J12651" s="4" t="s">
        <v>1316</v>
      </c>
      <c r="K12651" s="4" t="s">
        <v>998</v>
      </c>
      <c r="L12651" s="4">
        <v>2</v>
      </c>
      <c r="M12651" s="4" t="s">
        <v>1869</v>
      </c>
      <c r="N12651" s="4"/>
    </row>
    <row r="12652" spans="1:14" hidden="1" x14ac:dyDescent="0.3">
      <c r="A12652" s="4" t="s">
        <v>606</v>
      </c>
      <c r="B12652" s="4">
        <v>184</v>
      </c>
      <c r="C12652" s="4">
        <v>184.1</v>
      </c>
      <c r="D12652" s="4">
        <v>955</v>
      </c>
      <c r="E12652" s="4" t="s">
        <v>861</v>
      </c>
      <c r="F12652" s="79" t="s">
        <v>903</v>
      </c>
      <c r="G12652" s="4" t="s">
        <v>1131</v>
      </c>
      <c r="H12652" s="30">
        <v>28.128593790752468</v>
      </c>
      <c r="I12652" s="4">
        <f t="shared" si="1"/>
        <v>1.2699698157062058</v>
      </c>
      <c r="J12652" s="4" t="s">
        <v>1316</v>
      </c>
      <c r="K12652" s="4" t="s">
        <v>998</v>
      </c>
      <c r="L12652" s="4">
        <v>2</v>
      </c>
      <c r="M12652" s="4" t="s">
        <v>1869</v>
      </c>
      <c r="N12652" s="4"/>
    </row>
    <row r="12653" spans="1:14" hidden="1" x14ac:dyDescent="0.3">
      <c r="A12653" s="4" t="s">
        <v>606</v>
      </c>
      <c r="B12653" s="4">
        <v>184</v>
      </c>
      <c r="C12653" s="4">
        <v>184.1</v>
      </c>
      <c r="D12653" s="4">
        <v>955</v>
      </c>
      <c r="E12653" s="4" t="s">
        <v>861</v>
      </c>
      <c r="F12653" s="79" t="s">
        <v>907</v>
      </c>
      <c r="G12653" s="4" t="s">
        <v>1131</v>
      </c>
      <c r="H12653" s="30">
        <v>30.24021117130394</v>
      </c>
      <c r="I12653" s="4">
        <f t="shared" si="1"/>
        <v>0.42807498937264926</v>
      </c>
      <c r="J12653" s="4" t="s">
        <v>1316</v>
      </c>
      <c r="K12653" s="4" t="s">
        <v>998</v>
      </c>
      <c r="L12653" s="4">
        <v>2</v>
      </c>
      <c r="M12653" s="4" t="s">
        <v>1869</v>
      </c>
      <c r="N12653" s="4"/>
    </row>
    <row r="12654" spans="1:14" hidden="1" x14ac:dyDescent="0.3">
      <c r="A12654" s="4" t="s">
        <v>606</v>
      </c>
      <c r="B12654" s="4">
        <v>184</v>
      </c>
      <c r="C12654" s="4">
        <v>184.1</v>
      </c>
      <c r="D12654" s="4">
        <v>955</v>
      </c>
      <c r="E12654" s="4" t="s">
        <v>861</v>
      </c>
      <c r="F12654" s="79" t="s">
        <v>908</v>
      </c>
      <c r="G12654" s="4" t="s">
        <v>1131</v>
      </c>
      <c r="H12654" s="30">
        <v>26.19385051317261</v>
      </c>
      <c r="I12654" s="4">
        <f t="shared" si="1"/>
        <v>0.38452571418605896</v>
      </c>
      <c r="J12654" s="4" t="s">
        <v>1316</v>
      </c>
      <c r="K12654" s="4" t="s">
        <v>998</v>
      </c>
      <c r="L12654" s="4">
        <v>2</v>
      </c>
      <c r="M12654" s="4" t="s">
        <v>1869</v>
      </c>
      <c r="N12654" s="4"/>
    </row>
    <row r="12655" spans="1:14" hidden="1" x14ac:dyDescent="0.3">
      <c r="A12655" s="4" t="s">
        <v>606</v>
      </c>
      <c r="B12655" s="4">
        <v>184</v>
      </c>
      <c r="C12655" s="4">
        <v>184.1</v>
      </c>
      <c r="D12655" s="4">
        <v>955</v>
      </c>
      <c r="E12655" s="4" t="s">
        <v>861</v>
      </c>
      <c r="F12655" s="79" t="s">
        <v>909</v>
      </c>
      <c r="G12655" s="4" t="s">
        <v>1131</v>
      </c>
      <c r="H12655" s="30">
        <v>22.892612672316339</v>
      </c>
      <c r="I12655" s="4">
        <f t="shared" si="1"/>
        <v>2.0176009101618275</v>
      </c>
      <c r="J12655" s="4" t="s">
        <v>1316</v>
      </c>
      <c r="K12655" s="4" t="s">
        <v>998</v>
      </c>
      <c r="L12655" s="4">
        <v>2</v>
      </c>
      <c r="M12655" s="4" t="s">
        <v>1869</v>
      </c>
      <c r="N12655" s="4"/>
    </row>
    <row r="12656" spans="1:14" hidden="1" x14ac:dyDescent="0.3">
      <c r="A12656" s="4" t="s">
        <v>606</v>
      </c>
      <c r="B12656" s="4">
        <v>184</v>
      </c>
      <c r="C12656" s="4">
        <v>184.1</v>
      </c>
      <c r="D12656" s="4">
        <v>955</v>
      </c>
      <c r="E12656" s="4" t="s">
        <v>861</v>
      </c>
      <c r="F12656" s="79" t="s">
        <v>911</v>
      </c>
      <c r="G12656" s="4" t="s">
        <v>1131</v>
      </c>
      <c r="H12656" s="30">
        <v>23.616675018970078</v>
      </c>
      <c r="I12656" s="4">
        <f t="shared" si="1"/>
        <v>0.32157635568624982</v>
      </c>
      <c r="J12656" s="4" t="s">
        <v>1316</v>
      </c>
      <c r="K12656" s="4" t="s">
        <v>998</v>
      </c>
      <c r="L12656" s="4">
        <v>2</v>
      </c>
      <c r="M12656" s="4" t="s">
        <v>1869</v>
      </c>
      <c r="N12656" s="4"/>
    </row>
    <row r="12657" spans="1:14" hidden="1" x14ac:dyDescent="0.3">
      <c r="A12657" s="4" t="s">
        <v>606</v>
      </c>
      <c r="B12657" s="4">
        <v>184</v>
      </c>
      <c r="C12657" s="4">
        <v>184.1</v>
      </c>
      <c r="D12657" s="4">
        <v>955</v>
      </c>
      <c r="E12657" s="4" t="s">
        <v>861</v>
      </c>
      <c r="F12657" s="79" t="s">
        <v>922</v>
      </c>
      <c r="G12657" s="4" t="s">
        <v>1124</v>
      </c>
      <c r="H12657" s="30">
        <v>0.84554506278367303</v>
      </c>
      <c r="I12657" s="4">
        <v>0.13373823659531692</v>
      </c>
      <c r="J12657" s="4" t="s">
        <v>1494</v>
      </c>
      <c r="K12657" s="4" t="s">
        <v>998</v>
      </c>
      <c r="L12657" s="4">
        <v>2</v>
      </c>
      <c r="M12657" s="4" t="s">
        <v>1754</v>
      </c>
      <c r="N12657" s="4" t="s">
        <v>1751</v>
      </c>
    </row>
    <row r="12658" spans="1:14" hidden="1" x14ac:dyDescent="0.3">
      <c r="A12658" s="4" t="s">
        <v>606</v>
      </c>
      <c r="B12658" s="4">
        <v>184</v>
      </c>
      <c r="C12658" s="4">
        <v>184.1</v>
      </c>
      <c r="D12658" s="4">
        <v>955</v>
      </c>
      <c r="E12658" s="4" t="s">
        <v>861</v>
      </c>
      <c r="F12658" s="79" t="s">
        <v>904</v>
      </c>
      <c r="G12658" s="4" t="s">
        <v>1124</v>
      </c>
      <c r="H12658" s="30">
        <v>0.90081872750410996</v>
      </c>
      <c r="I12658" s="4">
        <v>4.456848854928408E-2</v>
      </c>
      <c r="J12658" s="4" t="s">
        <v>1494</v>
      </c>
      <c r="K12658" s="4" t="s">
        <v>998</v>
      </c>
      <c r="L12658" s="4">
        <v>2</v>
      </c>
      <c r="M12658" s="4" t="s">
        <v>1754</v>
      </c>
      <c r="N12658" s="4" t="s">
        <v>1751</v>
      </c>
    </row>
    <row r="12659" spans="1:14" hidden="1" x14ac:dyDescent="0.3">
      <c r="A12659" s="4" t="s">
        <v>606</v>
      </c>
      <c r="B12659" s="4">
        <v>184</v>
      </c>
      <c r="C12659" s="4">
        <v>184.1</v>
      </c>
      <c r="D12659" s="4">
        <v>955</v>
      </c>
      <c r="E12659" s="4" t="s">
        <v>861</v>
      </c>
      <c r="F12659" s="79" t="s">
        <v>905</v>
      </c>
      <c r="G12659" s="4" t="s">
        <v>1124</v>
      </c>
      <c r="H12659" s="30">
        <v>1.11202748390127</v>
      </c>
      <c r="I12659" s="4">
        <v>0.17828487784628999</v>
      </c>
      <c r="J12659" s="4" t="s">
        <v>1494</v>
      </c>
      <c r="K12659" s="4" t="s">
        <v>998</v>
      </c>
      <c r="L12659" s="4">
        <v>2</v>
      </c>
      <c r="M12659" s="4" t="s">
        <v>1754</v>
      </c>
      <c r="N12659" s="4" t="s">
        <v>1751</v>
      </c>
    </row>
    <row r="12660" spans="1:14" hidden="1" x14ac:dyDescent="0.3">
      <c r="A12660" s="4" t="s">
        <v>606</v>
      </c>
      <c r="B12660" s="4">
        <v>184</v>
      </c>
      <c r="C12660" s="4">
        <v>184.1</v>
      </c>
      <c r="D12660" s="4">
        <v>955</v>
      </c>
      <c r="E12660" s="4" t="s">
        <v>861</v>
      </c>
      <c r="F12660" s="79" t="s">
        <v>906</v>
      </c>
      <c r="G12660" s="4" t="s">
        <v>1124</v>
      </c>
      <c r="H12660" s="30">
        <v>1.3455751028188401</v>
      </c>
      <c r="I12660" s="4">
        <v>0.23397364123458986</v>
      </c>
      <c r="J12660" s="4" t="s">
        <v>1494</v>
      </c>
      <c r="K12660" s="4" t="s">
        <v>998</v>
      </c>
      <c r="L12660" s="4">
        <v>2</v>
      </c>
      <c r="M12660" s="4" t="s">
        <v>1754</v>
      </c>
      <c r="N12660" s="4" t="s">
        <v>1751</v>
      </c>
    </row>
    <row r="12661" spans="1:14" hidden="1" x14ac:dyDescent="0.3">
      <c r="A12661" s="4" t="s">
        <v>606</v>
      </c>
      <c r="B12661" s="4">
        <v>184</v>
      </c>
      <c r="C12661" s="4">
        <v>184.1</v>
      </c>
      <c r="D12661" s="4">
        <v>955</v>
      </c>
      <c r="E12661" s="4" t="s">
        <v>861</v>
      </c>
      <c r="F12661" s="79" t="s">
        <v>903</v>
      </c>
      <c r="G12661" s="4" t="s">
        <v>1124</v>
      </c>
      <c r="H12661" s="30">
        <v>1.1835555385632099</v>
      </c>
      <c r="I12661" s="4">
        <v>6.1281671755260003E-2</v>
      </c>
      <c r="J12661" s="4" t="s">
        <v>1494</v>
      </c>
      <c r="K12661" s="4" t="s">
        <v>998</v>
      </c>
      <c r="L12661" s="4">
        <v>2</v>
      </c>
      <c r="M12661" s="4" t="s">
        <v>1754</v>
      </c>
      <c r="N12661" s="4" t="s">
        <v>1751</v>
      </c>
    </row>
    <row r="12662" spans="1:14" hidden="1" x14ac:dyDescent="0.3">
      <c r="A12662" s="4" t="s">
        <v>606</v>
      </c>
      <c r="B12662" s="4">
        <v>184</v>
      </c>
      <c r="C12662" s="4">
        <v>184.1</v>
      </c>
      <c r="D12662" s="4">
        <v>955</v>
      </c>
      <c r="E12662" s="4" t="s">
        <v>861</v>
      </c>
      <c r="F12662" s="79" t="s">
        <v>907</v>
      </c>
      <c r="G12662" s="4" t="s">
        <v>1124</v>
      </c>
      <c r="H12662" s="30">
        <v>1.08835593618404</v>
      </c>
      <c r="I12662" s="4">
        <v>0.22842442746423997</v>
      </c>
      <c r="J12662" s="4" t="s">
        <v>1494</v>
      </c>
      <c r="K12662" s="4" t="s">
        <v>998</v>
      </c>
      <c r="L12662" s="4">
        <v>2</v>
      </c>
      <c r="M12662" s="4" t="s">
        <v>1754</v>
      </c>
      <c r="N12662" s="4" t="s">
        <v>1751</v>
      </c>
    </row>
    <row r="12663" spans="1:14" hidden="1" x14ac:dyDescent="0.3">
      <c r="A12663" s="4" t="s">
        <v>606</v>
      </c>
      <c r="B12663" s="4">
        <v>184</v>
      </c>
      <c r="C12663" s="4">
        <v>184.1</v>
      </c>
      <c r="D12663" s="4">
        <v>955</v>
      </c>
      <c r="E12663" s="4" t="s">
        <v>861</v>
      </c>
      <c r="F12663" s="79" t="s">
        <v>908</v>
      </c>
      <c r="G12663" s="4" t="s">
        <v>1124</v>
      </c>
      <c r="H12663" s="30">
        <v>0.78147786049407697</v>
      </c>
      <c r="I12663" s="4">
        <v>0.21727138167776305</v>
      </c>
      <c r="J12663" s="4" t="s">
        <v>1494</v>
      </c>
      <c r="K12663" s="4" t="s">
        <v>998</v>
      </c>
      <c r="L12663" s="4">
        <v>2</v>
      </c>
      <c r="M12663" s="4" t="s">
        <v>1754</v>
      </c>
      <c r="N12663" s="4" t="s">
        <v>1751</v>
      </c>
    </row>
    <row r="12664" spans="1:14" hidden="1" x14ac:dyDescent="0.3">
      <c r="A12664" s="4" t="s">
        <v>606</v>
      </c>
      <c r="B12664" s="4">
        <v>184</v>
      </c>
      <c r="C12664" s="4">
        <v>184.1</v>
      </c>
      <c r="D12664" s="4">
        <v>955</v>
      </c>
      <c r="E12664" s="4" t="s">
        <v>861</v>
      </c>
      <c r="F12664" s="79" t="s">
        <v>909</v>
      </c>
      <c r="G12664" s="4" t="s">
        <v>1124</v>
      </c>
      <c r="H12664" s="30">
        <v>0.57488980768915598</v>
      </c>
      <c r="I12664" s="4">
        <v>0.30640835877633299</v>
      </c>
      <c r="J12664" s="4" t="s">
        <v>1494</v>
      </c>
      <c r="K12664" s="4" t="s">
        <v>998</v>
      </c>
      <c r="L12664" s="4">
        <v>2</v>
      </c>
      <c r="M12664" s="4" t="s">
        <v>1754</v>
      </c>
      <c r="N12664" s="4" t="s">
        <v>1751</v>
      </c>
    </row>
    <row r="12665" spans="1:14" hidden="1" x14ac:dyDescent="0.3">
      <c r="A12665" s="4" t="s">
        <v>606</v>
      </c>
      <c r="B12665" s="4">
        <v>184</v>
      </c>
      <c r="C12665" s="4">
        <v>184.1</v>
      </c>
      <c r="D12665" s="4">
        <v>955</v>
      </c>
      <c r="E12665" s="4" t="s">
        <v>861</v>
      </c>
      <c r="F12665" s="79" t="s">
        <v>911</v>
      </c>
      <c r="G12665" s="4" t="s">
        <v>1124</v>
      </c>
      <c r="H12665" s="30">
        <v>0.27916477778566801</v>
      </c>
      <c r="I12665" s="4">
        <v>5.5710610686605988E-2</v>
      </c>
      <c r="J12665" s="4" t="s">
        <v>1494</v>
      </c>
      <c r="K12665" s="4" t="s">
        <v>998</v>
      </c>
      <c r="L12665" s="4">
        <v>2</v>
      </c>
      <c r="M12665" s="4" t="s">
        <v>1754</v>
      </c>
      <c r="N12665" s="4" t="s">
        <v>1751</v>
      </c>
    </row>
    <row r="12666" spans="1:14" hidden="1" x14ac:dyDescent="0.3">
      <c r="A12666" s="4" t="s">
        <v>606</v>
      </c>
      <c r="B12666" s="4">
        <v>184</v>
      </c>
      <c r="C12666" s="4">
        <v>184.1</v>
      </c>
      <c r="D12666" s="4">
        <v>955</v>
      </c>
      <c r="E12666" s="4" t="s">
        <v>861</v>
      </c>
      <c r="F12666" s="79" t="s">
        <v>922</v>
      </c>
      <c r="G12666" s="4" t="s">
        <v>1759</v>
      </c>
      <c r="H12666" s="52">
        <v>7.7321737748284098</v>
      </c>
      <c r="I12666" s="4">
        <v>0.49800464353227003</v>
      </c>
      <c r="J12666" s="4" t="s">
        <v>1494</v>
      </c>
      <c r="K12666" s="4" t="s">
        <v>998</v>
      </c>
      <c r="L12666" s="4">
        <v>2</v>
      </c>
      <c r="M12666" s="4" t="s">
        <v>1750</v>
      </c>
      <c r="N12666" s="4" t="s">
        <v>1751</v>
      </c>
    </row>
    <row r="12667" spans="1:14" hidden="1" x14ac:dyDescent="0.3">
      <c r="A12667" s="4" t="s">
        <v>606</v>
      </c>
      <c r="B12667" s="4">
        <v>184</v>
      </c>
      <c r="C12667" s="4">
        <v>184.1</v>
      </c>
      <c r="D12667" s="4">
        <v>955</v>
      </c>
      <c r="E12667" s="4" t="s">
        <v>861</v>
      </c>
      <c r="F12667" s="79" t="s">
        <v>904</v>
      </c>
      <c r="G12667" s="4" t="s">
        <v>1759</v>
      </c>
      <c r="H12667" s="52">
        <v>11.0636186626854</v>
      </c>
      <c r="I12667" s="4">
        <v>2.4927480287693999</v>
      </c>
      <c r="J12667" s="4" t="s">
        <v>1494</v>
      </c>
      <c r="K12667" s="4" t="s">
        <v>998</v>
      </c>
      <c r="L12667" s="4">
        <v>2</v>
      </c>
      <c r="M12667" s="4" t="s">
        <v>1750</v>
      </c>
      <c r="N12667" s="4" t="s">
        <v>1751</v>
      </c>
    </row>
    <row r="12668" spans="1:14" hidden="1" x14ac:dyDescent="0.3">
      <c r="A12668" s="4" t="s">
        <v>606</v>
      </c>
      <c r="B12668" s="4">
        <v>184</v>
      </c>
      <c r="C12668" s="4">
        <v>184.1</v>
      </c>
      <c r="D12668" s="4">
        <v>955</v>
      </c>
      <c r="E12668" s="4" t="s">
        <v>861</v>
      </c>
      <c r="F12668" s="79" t="s">
        <v>905</v>
      </c>
      <c r="G12668" s="4" t="s">
        <v>1759</v>
      </c>
      <c r="H12668" s="52">
        <v>12.5384680884882</v>
      </c>
      <c r="I12668" s="4">
        <v>0.95123155785399938</v>
      </c>
      <c r="J12668" s="4" t="s">
        <v>1494</v>
      </c>
      <c r="K12668" s="4" t="s">
        <v>998</v>
      </c>
      <c r="L12668" s="4">
        <v>2</v>
      </c>
      <c r="M12668" s="4" t="s">
        <v>1750</v>
      </c>
      <c r="N12668" s="4" t="s">
        <v>1751</v>
      </c>
    </row>
    <row r="12669" spans="1:14" hidden="1" x14ac:dyDescent="0.3">
      <c r="A12669" s="4" t="s">
        <v>606</v>
      </c>
      <c r="B12669" s="4">
        <v>184</v>
      </c>
      <c r="C12669" s="4">
        <v>184.1</v>
      </c>
      <c r="D12669" s="4">
        <v>955</v>
      </c>
      <c r="E12669" s="4" t="s">
        <v>861</v>
      </c>
      <c r="F12669" s="79" t="s">
        <v>906</v>
      </c>
      <c r="G12669" s="4" t="s">
        <v>1759</v>
      </c>
      <c r="H12669" s="52">
        <v>16.730499151334801</v>
      </c>
      <c r="I12669" s="4">
        <v>0.67929540926099818</v>
      </c>
      <c r="J12669" s="4" t="s">
        <v>1494</v>
      </c>
      <c r="K12669" s="4" t="s">
        <v>998</v>
      </c>
      <c r="L12669" s="4">
        <v>2</v>
      </c>
      <c r="M12669" s="4" t="s">
        <v>1750</v>
      </c>
      <c r="N12669" s="4" t="s">
        <v>1751</v>
      </c>
    </row>
    <row r="12670" spans="1:14" hidden="1" x14ac:dyDescent="0.3">
      <c r="A12670" s="4" t="s">
        <v>606</v>
      </c>
      <c r="B12670" s="4">
        <v>184</v>
      </c>
      <c r="C12670" s="4">
        <v>184.1</v>
      </c>
      <c r="D12670" s="4">
        <v>955</v>
      </c>
      <c r="E12670" s="4" t="s">
        <v>861</v>
      </c>
      <c r="F12670" s="79" t="s">
        <v>903</v>
      </c>
      <c r="G12670" s="4" t="s">
        <v>1759</v>
      </c>
      <c r="H12670" s="52">
        <v>14.8487446000488</v>
      </c>
      <c r="I12670" s="4">
        <v>1.2684903978792015</v>
      </c>
      <c r="J12670" s="4" t="s">
        <v>1494</v>
      </c>
      <c r="K12670" s="4" t="s">
        <v>998</v>
      </c>
      <c r="L12670" s="4">
        <v>2</v>
      </c>
      <c r="M12670" s="4" t="s">
        <v>1750</v>
      </c>
      <c r="N12670" s="4" t="s">
        <v>1751</v>
      </c>
    </row>
    <row r="12671" spans="1:14" hidden="1" x14ac:dyDescent="0.3">
      <c r="A12671" s="4" t="s">
        <v>606</v>
      </c>
      <c r="B12671" s="4">
        <v>184</v>
      </c>
      <c r="C12671" s="4">
        <v>184.1</v>
      </c>
      <c r="D12671" s="4">
        <v>955</v>
      </c>
      <c r="E12671" s="4" t="s">
        <v>861</v>
      </c>
      <c r="F12671" s="79" t="s">
        <v>907</v>
      </c>
      <c r="G12671" s="4" t="s">
        <v>1759</v>
      </c>
      <c r="H12671" s="52">
        <v>14.917500667011</v>
      </c>
      <c r="I12671" s="4">
        <v>0.36203656923579963</v>
      </c>
      <c r="J12671" s="4" t="s">
        <v>1494</v>
      </c>
      <c r="K12671" s="4" t="s">
        <v>998</v>
      </c>
      <c r="L12671" s="4">
        <v>2</v>
      </c>
      <c r="M12671" s="4" t="s">
        <v>1750</v>
      </c>
      <c r="N12671" s="4" t="s">
        <v>1751</v>
      </c>
    </row>
    <row r="12672" spans="1:14" hidden="1" x14ac:dyDescent="0.3">
      <c r="A12672" s="4" t="s">
        <v>606</v>
      </c>
      <c r="B12672" s="4">
        <v>184</v>
      </c>
      <c r="C12672" s="4">
        <v>184.1</v>
      </c>
      <c r="D12672" s="4">
        <v>955</v>
      </c>
      <c r="E12672" s="4" t="s">
        <v>861</v>
      </c>
      <c r="F12672" s="79" t="s">
        <v>908</v>
      </c>
      <c r="G12672" s="4" t="s">
        <v>1759</v>
      </c>
      <c r="H12672" s="52">
        <v>11.812578409277901</v>
      </c>
      <c r="I12672" s="4">
        <v>0.31725884002519855</v>
      </c>
      <c r="J12672" s="4" t="s">
        <v>1494</v>
      </c>
      <c r="K12672" s="4" t="s">
        <v>998</v>
      </c>
      <c r="L12672" s="4">
        <v>2</v>
      </c>
      <c r="M12672" s="4" t="s">
        <v>1750</v>
      </c>
      <c r="N12672" s="4" t="s">
        <v>1751</v>
      </c>
    </row>
    <row r="12673" spans="1:14" hidden="1" x14ac:dyDescent="0.3">
      <c r="A12673" s="4" t="s">
        <v>606</v>
      </c>
      <c r="B12673" s="4">
        <v>184</v>
      </c>
      <c r="C12673" s="4">
        <v>184.1</v>
      </c>
      <c r="D12673" s="4">
        <v>955</v>
      </c>
      <c r="E12673" s="4" t="s">
        <v>861</v>
      </c>
      <c r="F12673" s="79" t="s">
        <v>909</v>
      </c>
      <c r="G12673" s="4" t="s">
        <v>1759</v>
      </c>
      <c r="H12673" s="52">
        <v>9.7954007459170196</v>
      </c>
      <c r="I12673" s="4">
        <v>1.9941984230155807</v>
      </c>
      <c r="J12673" s="4" t="s">
        <v>1494</v>
      </c>
      <c r="K12673" s="4" t="s">
        <v>998</v>
      </c>
      <c r="L12673" s="4">
        <v>2</v>
      </c>
      <c r="M12673" s="4" t="s">
        <v>1750</v>
      </c>
      <c r="N12673" s="4" t="s">
        <v>1751</v>
      </c>
    </row>
    <row r="12674" spans="1:14" hidden="1" x14ac:dyDescent="0.3">
      <c r="A12674" s="4" t="s">
        <v>606</v>
      </c>
      <c r="B12674" s="4">
        <v>184</v>
      </c>
      <c r="C12674" s="4">
        <v>184.1</v>
      </c>
      <c r="D12674" s="4">
        <v>955</v>
      </c>
      <c r="E12674" s="4" t="s">
        <v>861</v>
      </c>
      <c r="F12674" s="79" t="s">
        <v>911</v>
      </c>
      <c r="G12674" s="4" t="s">
        <v>1759</v>
      </c>
      <c r="H12674" s="52">
        <v>7.19066298060274</v>
      </c>
      <c r="I12674" s="4">
        <v>0.3167138778035703</v>
      </c>
      <c r="J12674" s="4" t="s">
        <v>1494</v>
      </c>
      <c r="K12674" s="4" t="s">
        <v>998</v>
      </c>
      <c r="L12674" s="4">
        <v>2</v>
      </c>
      <c r="M12674" s="4" t="s">
        <v>1750</v>
      </c>
      <c r="N12674" s="4" t="s">
        <v>1751</v>
      </c>
    </row>
    <row r="12675" spans="1:14" hidden="1" x14ac:dyDescent="0.3">
      <c r="A12675" s="4" t="s">
        <v>606</v>
      </c>
      <c r="B12675" s="4">
        <v>184</v>
      </c>
      <c r="C12675" s="4">
        <v>184.2</v>
      </c>
      <c r="D12675" s="4">
        <v>956</v>
      </c>
      <c r="E12675" s="4" t="s">
        <v>861</v>
      </c>
      <c r="F12675" s="12" t="s">
        <v>1111</v>
      </c>
      <c r="G12675" s="4" t="s">
        <v>853</v>
      </c>
      <c r="H12675" s="30">
        <v>10.9743569018125</v>
      </c>
      <c r="I12675" s="4"/>
      <c r="J12675" s="4" t="s">
        <v>1355</v>
      </c>
      <c r="K12675" s="4"/>
      <c r="L12675" s="4">
        <v>4</v>
      </c>
      <c r="M12675" s="4" t="s">
        <v>1756</v>
      </c>
      <c r="N12675" s="4" t="s">
        <v>1755</v>
      </c>
    </row>
    <row r="12676" spans="1:14" hidden="1" x14ac:dyDescent="0.3">
      <c r="A12676" s="4" t="s">
        <v>606</v>
      </c>
      <c r="B12676" s="4">
        <v>184</v>
      </c>
      <c r="C12676" s="4">
        <v>184.2</v>
      </c>
      <c r="D12676" s="4">
        <v>956</v>
      </c>
      <c r="E12676" s="4" t="s">
        <v>861</v>
      </c>
      <c r="F12676" s="12" t="s">
        <v>1587</v>
      </c>
      <c r="G12676" s="4" t="s">
        <v>853</v>
      </c>
      <c r="H12676" s="30">
        <v>8.0422737284539298</v>
      </c>
      <c r="I12676" s="4"/>
      <c r="J12676" s="4" t="s">
        <v>1355</v>
      </c>
      <c r="K12676" s="4"/>
      <c r="L12676" s="4">
        <v>4</v>
      </c>
      <c r="M12676" s="4" t="s">
        <v>1756</v>
      </c>
      <c r="N12676" s="4" t="s">
        <v>1755</v>
      </c>
    </row>
    <row r="12677" spans="1:14" hidden="1" x14ac:dyDescent="0.3">
      <c r="A12677" s="4" t="s">
        <v>606</v>
      </c>
      <c r="B12677" s="4">
        <v>184</v>
      </c>
      <c r="C12677" s="4">
        <v>184.2</v>
      </c>
      <c r="D12677" s="4">
        <v>956</v>
      </c>
      <c r="E12677" s="4" t="s">
        <v>861</v>
      </c>
      <c r="F12677" s="12" t="s">
        <v>1588</v>
      </c>
      <c r="G12677" s="4" t="s">
        <v>853</v>
      </c>
      <c r="H12677" s="30">
        <v>6.79822983813931</v>
      </c>
      <c r="I12677" s="4"/>
      <c r="J12677" s="4" t="s">
        <v>1355</v>
      </c>
      <c r="K12677" s="4"/>
      <c r="L12677" s="4">
        <v>4</v>
      </c>
      <c r="M12677" s="4" t="s">
        <v>1756</v>
      </c>
      <c r="N12677" s="4" t="s">
        <v>1755</v>
      </c>
    </row>
    <row r="12678" spans="1:14" hidden="1" x14ac:dyDescent="0.3">
      <c r="A12678" s="4" t="s">
        <v>606</v>
      </c>
      <c r="B12678" s="4">
        <v>184</v>
      </c>
      <c r="C12678" s="4">
        <v>184.2</v>
      </c>
      <c r="D12678" s="4">
        <v>956</v>
      </c>
      <c r="E12678" s="4" t="s">
        <v>861</v>
      </c>
      <c r="F12678" s="12" t="s">
        <v>1589</v>
      </c>
      <c r="G12678" s="4" t="s">
        <v>853</v>
      </c>
      <c r="H12678" s="30">
        <v>6.8405035665932399</v>
      </c>
      <c r="I12678" s="4"/>
      <c r="J12678" s="4" t="s">
        <v>1355</v>
      </c>
      <c r="K12678" s="4"/>
      <c r="L12678" s="4">
        <v>4</v>
      </c>
      <c r="M12678" s="4" t="s">
        <v>1756</v>
      </c>
      <c r="N12678" s="4" t="s">
        <v>1755</v>
      </c>
    </row>
    <row r="12679" spans="1:14" hidden="1" x14ac:dyDescent="0.3">
      <c r="A12679" s="4" t="s">
        <v>606</v>
      </c>
      <c r="B12679" s="4">
        <v>184</v>
      </c>
      <c r="C12679" s="4">
        <v>184.2</v>
      </c>
      <c r="D12679" s="4">
        <v>956</v>
      </c>
      <c r="E12679" s="4" t="s">
        <v>861</v>
      </c>
      <c r="F12679" s="12" t="s">
        <v>1898</v>
      </c>
      <c r="G12679" s="4" t="s">
        <v>853</v>
      </c>
      <c r="H12679" s="30">
        <v>4.9039141592741498</v>
      </c>
      <c r="I12679" s="4"/>
      <c r="J12679" s="4" t="s">
        <v>1355</v>
      </c>
      <c r="K12679" s="4"/>
      <c r="L12679" s="4">
        <v>4</v>
      </c>
      <c r="M12679" s="4" t="s">
        <v>1756</v>
      </c>
      <c r="N12679" s="4" t="s">
        <v>1755</v>
      </c>
    </row>
    <row r="12680" spans="1:14" hidden="1" x14ac:dyDescent="0.3">
      <c r="A12680" s="4" t="s">
        <v>606</v>
      </c>
      <c r="B12680" s="4">
        <v>184</v>
      </c>
      <c r="C12680" s="4">
        <v>184.2</v>
      </c>
      <c r="D12680" s="4">
        <v>956</v>
      </c>
      <c r="E12680" s="4" t="s">
        <v>861</v>
      </c>
      <c r="F12680" s="12" t="s">
        <v>1899</v>
      </c>
      <c r="G12680" s="4" t="s">
        <v>853</v>
      </c>
      <c r="H12680" s="30">
        <v>5.8302180370602397</v>
      </c>
      <c r="I12680" s="4"/>
      <c r="J12680" s="4" t="s">
        <v>1355</v>
      </c>
      <c r="K12680" s="4"/>
      <c r="L12680" s="4">
        <v>4</v>
      </c>
      <c r="M12680" s="4" t="s">
        <v>1756</v>
      </c>
      <c r="N12680" s="4" t="s">
        <v>1755</v>
      </c>
    </row>
    <row r="12681" spans="1:14" hidden="1" x14ac:dyDescent="0.3">
      <c r="A12681" s="4" t="s">
        <v>606</v>
      </c>
      <c r="B12681" s="4">
        <v>184</v>
      </c>
      <c r="C12681" s="4">
        <v>184.2</v>
      </c>
      <c r="D12681" s="4">
        <v>956</v>
      </c>
      <c r="E12681" s="4" t="s">
        <v>861</v>
      </c>
      <c r="F12681" s="12" t="s">
        <v>1111</v>
      </c>
      <c r="G12681" s="4" t="s">
        <v>1557</v>
      </c>
      <c r="H12681" s="30">
        <v>91.891891891891802</v>
      </c>
      <c r="I12681" s="4"/>
      <c r="J12681" s="4" t="s">
        <v>1355</v>
      </c>
      <c r="K12681" s="4"/>
      <c r="L12681" s="4">
        <v>4</v>
      </c>
      <c r="M12681" s="4" t="s">
        <v>1757</v>
      </c>
      <c r="N12681" s="4" t="s">
        <v>1755</v>
      </c>
    </row>
    <row r="12682" spans="1:14" hidden="1" x14ac:dyDescent="0.3">
      <c r="A12682" s="4" t="s">
        <v>606</v>
      </c>
      <c r="B12682" s="4">
        <v>184</v>
      </c>
      <c r="C12682" s="4">
        <v>184.2</v>
      </c>
      <c r="D12682" s="4">
        <v>956</v>
      </c>
      <c r="E12682" s="4" t="s">
        <v>861</v>
      </c>
      <c r="F12682" s="12" t="s">
        <v>1587</v>
      </c>
      <c r="G12682" s="4" t="s">
        <v>1557</v>
      </c>
      <c r="H12682" s="30">
        <v>71.471471471471403</v>
      </c>
      <c r="I12682" s="4"/>
      <c r="J12682" s="4" t="s">
        <v>1355</v>
      </c>
      <c r="K12682" s="4"/>
      <c r="L12682" s="4">
        <v>4</v>
      </c>
      <c r="M12682" s="4" t="s">
        <v>1757</v>
      </c>
      <c r="N12682" s="4" t="s">
        <v>1755</v>
      </c>
    </row>
    <row r="12683" spans="1:14" hidden="1" x14ac:dyDescent="0.3">
      <c r="A12683" s="4" t="s">
        <v>606</v>
      </c>
      <c r="B12683" s="4">
        <v>184</v>
      </c>
      <c r="C12683" s="4">
        <v>184.2</v>
      </c>
      <c r="D12683" s="4">
        <v>956</v>
      </c>
      <c r="E12683" s="4" t="s">
        <v>861</v>
      </c>
      <c r="F12683" s="12" t="s">
        <v>1588</v>
      </c>
      <c r="G12683" s="4" t="s">
        <v>1557</v>
      </c>
      <c r="H12683" s="30">
        <v>66.366366366366293</v>
      </c>
      <c r="I12683" s="4"/>
      <c r="J12683" s="4" t="s">
        <v>1355</v>
      </c>
      <c r="K12683" s="4"/>
      <c r="L12683" s="4">
        <v>4</v>
      </c>
      <c r="M12683" s="4" t="s">
        <v>1757</v>
      </c>
      <c r="N12683" s="4" t="s">
        <v>1755</v>
      </c>
    </row>
    <row r="12684" spans="1:14" hidden="1" x14ac:dyDescent="0.3">
      <c r="A12684" s="4" t="s">
        <v>606</v>
      </c>
      <c r="B12684" s="4">
        <v>184</v>
      </c>
      <c r="C12684" s="4">
        <v>184.2</v>
      </c>
      <c r="D12684" s="4">
        <v>956</v>
      </c>
      <c r="E12684" s="4" t="s">
        <v>861</v>
      </c>
      <c r="F12684" s="12" t="s">
        <v>1589</v>
      </c>
      <c r="G12684" s="4" t="s">
        <v>1557</v>
      </c>
      <c r="H12684" s="30">
        <v>67.867867867867901</v>
      </c>
      <c r="I12684" s="4"/>
      <c r="J12684" s="4" t="s">
        <v>1355</v>
      </c>
      <c r="K12684" s="4"/>
      <c r="L12684" s="4">
        <v>4</v>
      </c>
      <c r="M12684" s="4" t="s">
        <v>1757</v>
      </c>
      <c r="N12684" s="4" t="s">
        <v>1755</v>
      </c>
    </row>
    <row r="12685" spans="1:14" hidden="1" x14ac:dyDescent="0.3">
      <c r="A12685" s="4" t="s">
        <v>606</v>
      </c>
      <c r="B12685" s="4">
        <v>184</v>
      </c>
      <c r="C12685" s="4">
        <v>184.2</v>
      </c>
      <c r="D12685" s="4">
        <v>956</v>
      </c>
      <c r="E12685" s="4" t="s">
        <v>861</v>
      </c>
      <c r="F12685" s="12" t="s">
        <v>1898</v>
      </c>
      <c r="G12685" s="4" t="s">
        <v>1557</v>
      </c>
      <c r="H12685" s="30">
        <v>56.756756756756701</v>
      </c>
      <c r="I12685" s="4"/>
      <c r="J12685" s="4" t="s">
        <v>1355</v>
      </c>
      <c r="K12685" s="4"/>
      <c r="L12685" s="4">
        <v>4</v>
      </c>
      <c r="M12685" s="4" t="s">
        <v>1757</v>
      </c>
      <c r="N12685" s="4" t="s">
        <v>1755</v>
      </c>
    </row>
    <row r="12686" spans="1:14" hidden="1" x14ac:dyDescent="0.3">
      <c r="A12686" s="4" t="s">
        <v>606</v>
      </c>
      <c r="B12686" s="4">
        <v>184</v>
      </c>
      <c r="C12686" s="4">
        <v>184.2</v>
      </c>
      <c r="D12686" s="4">
        <v>956</v>
      </c>
      <c r="E12686" s="4" t="s">
        <v>861</v>
      </c>
      <c r="F12686" s="12" t="s">
        <v>1899</v>
      </c>
      <c r="G12686" s="4" t="s">
        <v>1557</v>
      </c>
      <c r="H12686" s="30">
        <v>71.471471471471403</v>
      </c>
      <c r="I12686" s="4"/>
      <c r="J12686" s="4" t="s">
        <v>1355</v>
      </c>
      <c r="K12686" s="4"/>
      <c r="L12686" s="4">
        <v>4</v>
      </c>
      <c r="M12686" s="4" t="s">
        <v>1757</v>
      </c>
      <c r="N12686" s="4" t="s">
        <v>1755</v>
      </c>
    </row>
    <row r="12687" spans="1:14" hidden="1" x14ac:dyDescent="0.3">
      <c r="A12687" s="4" t="s">
        <v>606</v>
      </c>
      <c r="B12687" s="4">
        <v>184</v>
      </c>
      <c r="C12687" s="4">
        <v>184.2</v>
      </c>
      <c r="D12687" s="4">
        <v>956</v>
      </c>
      <c r="E12687" s="4" t="s">
        <v>861</v>
      </c>
      <c r="F12687" s="12" t="s">
        <v>1111</v>
      </c>
      <c r="G12687" s="4" t="s">
        <v>1131</v>
      </c>
      <c r="H12687" s="30">
        <v>95.631167604722748</v>
      </c>
      <c r="I12687" s="4"/>
      <c r="J12687" s="4" t="s">
        <v>1316</v>
      </c>
      <c r="K12687" s="4"/>
      <c r="L12687" s="4">
        <v>2</v>
      </c>
      <c r="M12687" s="4" t="s">
        <v>1869</v>
      </c>
      <c r="N12687" s="4" t="s">
        <v>1751</v>
      </c>
    </row>
    <row r="12688" spans="1:14" hidden="1" x14ac:dyDescent="0.3">
      <c r="A12688" s="4" t="s">
        <v>606</v>
      </c>
      <c r="B12688" s="4">
        <v>184</v>
      </c>
      <c r="C12688" s="4">
        <v>184.2</v>
      </c>
      <c r="D12688" s="4">
        <v>956</v>
      </c>
      <c r="E12688" s="4" t="s">
        <v>861</v>
      </c>
      <c r="F12688" s="12" t="s">
        <v>1587</v>
      </c>
      <c r="G12688" s="4" t="s">
        <v>1131</v>
      </c>
      <c r="H12688" s="30">
        <v>75.718575595707648</v>
      </c>
      <c r="I12688" s="4"/>
      <c r="J12688" s="4" t="s">
        <v>1316</v>
      </c>
      <c r="K12688" s="4"/>
      <c r="L12688" s="4">
        <v>2</v>
      </c>
      <c r="M12688" s="4" t="s">
        <v>1869</v>
      </c>
      <c r="N12688" s="4" t="s">
        <v>1751</v>
      </c>
    </row>
    <row r="12689" spans="1:14" hidden="1" x14ac:dyDescent="0.3">
      <c r="A12689" s="4" t="s">
        <v>606</v>
      </c>
      <c r="B12689" s="4">
        <v>184</v>
      </c>
      <c r="C12689" s="4">
        <v>184.2</v>
      </c>
      <c r="D12689" s="4">
        <v>956</v>
      </c>
      <c r="E12689" s="4" t="s">
        <v>861</v>
      </c>
      <c r="F12689" s="12" t="s">
        <v>1588</v>
      </c>
      <c r="G12689" s="4" t="s">
        <v>1131</v>
      </c>
      <c r="H12689" s="30">
        <v>70.076651498749186</v>
      </c>
      <c r="I12689" s="4"/>
      <c r="J12689" s="4" t="s">
        <v>1316</v>
      </c>
      <c r="K12689" s="4"/>
      <c r="L12689" s="4">
        <v>2</v>
      </c>
      <c r="M12689" s="4" t="s">
        <v>1869</v>
      </c>
      <c r="N12689" s="4" t="s">
        <v>1751</v>
      </c>
    </row>
    <row r="12690" spans="1:14" hidden="1" x14ac:dyDescent="0.3">
      <c r="A12690" s="4" t="s">
        <v>606</v>
      </c>
      <c r="B12690" s="4">
        <v>184</v>
      </c>
      <c r="C12690" s="4">
        <v>184.2</v>
      </c>
      <c r="D12690" s="4">
        <v>956</v>
      </c>
      <c r="E12690" s="4" t="s">
        <v>861</v>
      </c>
      <c r="F12690" s="12" t="s">
        <v>1589</v>
      </c>
      <c r="G12690" s="4" t="s">
        <v>1131</v>
      </c>
      <c r="H12690" s="30">
        <v>71.266003051167274</v>
      </c>
      <c r="I12690" s="4"/>
      <c r="J12690" s="4" t="s">
        <v>1316</v>
      </c>
      <c r="K12690" s="4"/>
      <c r="L12690" s="4">
        <v>2</v>
      </c>
      <c r="M12690" s="4" t="s">
        <v>1869</v>
      </c>
      <c r="N12690" s="4" t="s">
        <v>1751</v>
      </c>
    </row>
    <row r="12691" spans="1:14" hidden="1" x14ac:dyDescent="0.3">
      <c r="A12691" s="4" t="s">
        <v>606</v>
      </c>
      <c r="B12691" s="4">
        <v>184</v>
      </c>
      <c r="C12691" s="4">
        <v>184.2</v>
      </c>
      <c r="D12691" s="4">
        <v>956</v>
      </c>
      <c r="E12691" s="4" t="s">
        <v>861</v>
      </c>
      <c r="F12691" s="12" t="s">
        <v>1898</v>
      </c>
      <c r="G12691" s="4" t="s">
        <v>1131</v>
      </c>
      <c r="H12691" s="30">
        <v>59.627778905432869</v>
      </c>
      <c r="I12691" s="4"/>
      <c r="J12691" s="4" t="s">
        <v>1316</v>
      </c>
      <c r="K12691" s="4"/>
      <c r="L12691" s="4">
        <v>2</v>
      </c>
      <c r="M12691" s="4" t="s">
        <v>1869</v>
      </c>
      <c r="N12691" s="4" t="s">
        <v>1751</v>
      </c>
    </row>
    <row r="12692" spans="1:14" hidden="1" x14ac:dyDescent="0.3">
      <c r="A12692" s="4" t="s">
        <v>606</v>
      </c>
      <c r="B12692" s="4">
        <v>184</v>
      </c>
      <c r="C12692" s="4">
        <v>184.2</v>
      </c>
      <c r="D12692" s="4">
        <v>956</v>
      </c>
      <c r="E12692" s="4" t="s">
        <v>861</v>
      </c>
      <c r="F12692" s="12" t="s">
        <v>1899</v>
      </c>
      <c r="G12692" s="4" t="s">
        <v>1131</v>
      </c>
      <c r="H12692" s="30">
        <v>74.302460524424561</v>
      </c>
      <c r="I12692" s="4"/>
      <c r="J12692" s="4" t="s">
        <v>1316</v>
      </c>
      <c r="K12692" s="4"/>
      <c r="L12692" s="4">
        <v>2</v>
      </c>
      <c r="M12692" s="4" t="s">
        <v>1869</v>
      </c>
      <c r="N12692" s="4" t="s">
        <v>1751</v>
      </c>
    </row>
    <row r="12693" spans="1:14" hidden="1" x14ac:dyDescent="0.3">
      <c r="A12693" s="4" t="s">
        <v>606</v>
      </c>
      <c r="B12693" s="4">
        <v>184</v>
      </c>
      <c r="C12693" s="4">
        <v>184.2</v>
      </c>
      <c r="D12693" s="4">
        <v>956</v>
      </c>
      <c r="E12693" s="4" t="s">
        <v>861</v>
      </c>
      <c r="F12693" s="12" t="s">
        <v>1111</v>
      </c>
      <c r="G12693" s="4" t="s">
        <v>1131</v>
      </c>
      <c r="H12693" s="30">
        <v>9.4905114558520136</v>
      </c>
      <c r="I12693" s="4"/>
      <c r="J12693" s="4" t="s">
        <v>1316</v>
      </c>
      <c r="K12693" s="4"/>
      <c r="L12693" s="4">
        <v>2</v>
      </c>
      <c r="M12693" s="4" t="s">
        <v>1869</v>
      </c>
      <c r="N12693" s="4" t="s">
        <v>1751</v>
      </c>
    </row>
    <row r="12694" spans="1:14" hidden="1" x14ac:dyDescent="0.3">
      <c r="A12694" s="4" t="s">
        <v>606</v>
      </c>
      <c r="B12694" s="4">
        <v>184</v>
      </c>
      <c r="C12694" s="4">
        <v>184.2</v>
      </c>
      <c r="D12694" s="4">
        <v>956</v>
      </c>
      <c r="E12694" s="4" t="s">
        <v>861</v>
      </c>
      <c r="F12694" s="12" t="s">
        <v>1587</v>
      </c>
      <c r="G12694" s="4" t="s">
        <v>1131</v>
      </c>
      <c r="H12694" s="30">
        <v>7.3499692852405234</v>
      </c>
      <c r="I12694" s="4"/>
      <c r="J12694" s="4" t="s">
        <v>1316</v>
      </c>
      <c r="K12694" s="4"/>
      <c r="L12694" s="4">
        <v>2</v>
      </c>
      <c r="M12694" s="4" t="s">
        <v>1869</v>
      </c>
      <c r="N12694" s="4" t="s">
        <v>1751</v>
      </c>
    </row>
    <row r="12695" spans="1:14" hidden="1" x14ac:dyDescent="0.3">
      <c r="A12695" s="4" t="s">
        <v>606</v>
      </c>
      <c r="B12695" s="4">
        <v>184</v>
      </c>
      <c r="C12695" s="4">
        <v>184.2</v>
      </c>
      <c r="D12695" s="4">
        <v>956</v>
      </c>
      <c r="E12695" s="4" t="s">
        <v>861</v>
      </c>
      <c r="F12695" s="12" t="s">
        <v>1588</v>
      </c>
      <c r="G12695" s="4" t="s">
        <v>1131</v>
      </c>
      <c r="H12695" s="30">
        <v>7.2918426887712746</v>
      </c>
      <c r="I12695" s="4"/>
      <c r="J12695" s="4" t="s">
        <v>1316</v>
      </c>
      <c r="K12695" s="4"/>
      <c r="L12695" s="4">
        <v>2</v>
      </c>
      <c r="M12695" s="4" t="s">
        <v>1869</v>
      </c>
      <c r="N12695" s="4" t="s">
        <v>1751</v>
      </c>
    </row>
    <row r="12696" spans="1:14" hidden="1" x14ac:dyDescent="0.3">
      <c r="A12696" s="4" t="s">
        <v>606</v>
      </c>
      <c r="B12696" s="4">
        <v>184</v>
      </c>
      <c r="C12696" s="4">
        <v>184.2</v>
      </c>
      <c r="D12696" s="4">
        <v>956</v>
      </c>
      <c r="E12696" s="4" t="s">
        <v>861</v>
      </c>
      <c r="F12696" s="12" t="s">
        <v>1589</v>
      </c>
      <c r="G12696" s="4" t="s">
        <v>1131</v>
      </c>
      <c r="H12696" s="30">
        <v>6.0965309191983952</v>
      </c>
      <c r="I12696" s="4"/>
      <c r="J12696" s="4" t="s">
        <v>1316</v>
      </c>
      <c r="K12696" s="4"/>
      <c r="L12696" s="4">
        <v>2</v>
      </c>
      <c r="M12696" s="4" t="s">
        <v>1869</v>
      </c>
      <c r="N12696" s="4" t="s">
        <v>1751</v>
      </c>
    </row>
    <row r="12697" spans="1:14" hidden="1" x14ac:dyDescent="0.3">
      <c r="A12697" s="4" t="s">
        <v>606</v>
      </c>
      <c r="B12697" s="4">
        <v>184</v>
      </c>
      <c r="C12697" s="4">
        <v>184.2</v>
      </c>
      <c r="D12697" s="4">
        <v>956</v>
      </c>
      <c r="E12697" s="4" t="s">
        <v>861</v>
      </c>
      <c r="F12697" s="12" t="s">
        <v>1898</v>
      </c>
      <c r="G12697" s="4" t="s">
        <v>1131</v>
      </c>
      <c r="H12697" s="30">
        <v>6.0037013880712946</v>
      </c>
      <c r="I12697" s="4"/>
      <c r="J12697" s="4" t="s">
        <v>1316</v>
      </c>
      <c r="K12697" s="4"/>
      <c r="L12697" s="4">
        <v>2</v>
      </c>
      <c r="M12697" s="4" t="s">
        <v>1869</v>
      </c>
      <c r="N12697" s="4" t="s">
        <v>1751</v>
      </c>
    </row>
    <row r="12698" spans="1:14" hidden="1" x14ac:dyDescent="0.3">
      <c r="A12698" s="4" t="s">
        <v>606</v>
      </c>
      <c r="B12698" s="4">
        <v>184</v>
      </c>
      <c r="C12698" s="4">
        <v>184.2</v>
      </c>
      <c r="D12698" s="4">
        <v>956</v>
      </c>
      <c r="E12698" s="4" t="s">
        <v>861</v>
      </c>
      <c r="F12698" s="12" t="s">
        <v>1899</v>
      </c>
      <c r="G12698" s="4" t="s">
        <v>1131</v>
      </c>
      <c r="H12698" s="30">
        <v>5.3548355531881322</v>
      </c>
      <c r="I12698" s="4"/>
      <c r="J12698" s="4" t="s">
        <v>1316</v>
      </c>
      <c r="K12698" s="4"/>
      <c r="L12698" s="4">
        <v>2</v>
      </c>
      <c r="M12698" s="4" t="s">
        <v>1869</v>
      </c>
      <c r="N12698" s="4" t="s">
        <v>1751</v>
      </c>
    </row>
    <row r="12699" spans="1:14" hidden="1" x14ac:dyDescent="0.3">
      <c r="A12699" s="4" t="s">
        <v>606</v>
      </c>
      <c r="B12699" s="4">
        <v>184</v>
      </c>
      <c r="C12699" s="4">
        <v>184.2</v>
      </c>
      <c r="D12699" s="4">
        <v>956</v>
      </c>
      <c r="E12699" s="4" t="s">
        <v>861</v>
      </c>
      <c r="F12699" s="12" t="s">
        <v>1111</v>
      </c>
      <c r="G12699" s="4" t="s">
        <v>1352</v>
      </c>
      <c r="H12699" s="30">
        <v>0.92333333333333334</v>
      </c>
      <c r="I12699" s="4">
        <v>5.7735026918962623E-3</v>
      </c>
      <c r="J12699" s="4"/>
      <c r="K12699" s="4" t="s">
        <v>881</v>
      </c>
      <c r="L12699" s="4">
        <v>3</v>
      </c>
      <c r="M12699" s="4" t="s">
        <v>1090</v>
      </c>
      <c r="N12699" s="4" t="s">
        <v>1755</v>
      </c>
    </row>
    <row r="12700" spans="1:14" hidden="1" x14ac:dyDescent="0.3">
      <c r="A12700" s="4" t="s">
        <v>606</v>
      </c>
      <c r="B12700" s="4">
        <v>184</v>
      </c>
      <c r="C12700" s="4">
        <v>184.2</v>
      </c>
      <c r="D12700" s="4">
        <v>956</v>
      </c>
      <c r="E12700" s="4" t="s">
        <v>861</v>
      </c>
      <c r="F12700" s="12" t="s">
        <v>1587</v>
      </c>
      <c r="G12700" s="4" t="s">
        <v>1352</v>
      </c>
      <c r="H12700" s="30">
        <v>0.91</v>
      </c>
      <c r="I12700" s="4">
        <v>1E-4</v>
      </c>
      <c r="J12700" s="4"/>
      <c r="K12700" s="4" t="s">
        <v>881</v>
      </c>
      <c r="L12700" s="4">
        <v>3</v>
      </c>
      <c r="M12700" s="4" t="s">
        <v>1090</v>
      </c>
      <c r="N12700" s="4" t="s">
        <v>1755</v>
      </c>
    </row>
    <row r="12701" spans="1:14" hidden="1" x14ac:dyDescent="0.3">
      <c r="A12701" s="4" t="s">
        <v>606</v>
      </c>
      <c r="B12701" s="4">
        <v>184</v>
      </c>
      <c r="C12701" s="4">
        <v>184.2</v>
      </c>
      <c r="D12701" s="4">
        <v>956</v>
      </c>
      <c r="E12701" s="4" t="s">
        <v>861</v>
      </c>
      <c r="F12701" s="12" t="s">
        <v>1588</v>
      </c>
      <c r="G12701" s="4" t="s">
        <v>1352</v>
      </c>
      <c r="H12701" s="30">
        <v>0.9</v>
      </c>
      <c r="I12701" s="4">
        <v>1E-4</v>
      </c>
      <c r="J12701" s="4"/>
      <c r="K12701" s="4" t="s">
        <v>881</v>
      </c>
      <c r="L12701" s="4">
        <v>3</v>
      </c>
      <c r="M12701" s="4" t="s">
        <v>1090</v>
      </c>
      <c r="N12701" s="4" t="s">
        <v>1755</v>
      </c>
    </row>
    <row r="12702" spans="1:14" hidden="1" x14ac:dyDescent="0.3">
      <c r="A12702" s="4" t="s">
        <v>606</v>
      </c>
      <c r="B12702" s="4">
        <v>184</v>
      </c>
      <c r="C12702" s="4">
        <v>184.2</v>
      </c>
      <c r="D12702" s="4">
        <v>956</v>
      </c>
      <c r="E12702" s="4" t="s">
        <v>861</v>
      </c>
      <c r="F12702" s="12" t="s">
        <v>1589</v>
      </c>
      <c r="G12702" s="4" t="s">
        <v>1352</v>
      </c>
      <c r="H12702" s="30">
        <v>0.89</v>
      </c>
      <c r="I12702" s="4">
        <v>1E-4</v>
      </c>
      <c r="J12702" s="4"/>
      <c r="K12702" s="4" t="s">
        <v>881</v>
      </c>
      <c r="L12702" s="4">
        <v>3</v>
      </c>
      <c r="M12702" s="4" t="s">
        <v>1090</v>
      </c>
      <c r="N12702" s="4" t="s">
        <v>1755</v>
      </c>
    </row>
    <row r="12703" spans="1:14" hidden="1" x14ac:dyDescent="0.3">
      <c r="A12703" s="4" t="s">
        <v>606</v>
      </c>
      <c r="B12703" s="4">
        <v>184</v>
      </c>
      <c r="C12703" s="4">
        <v>184.2</v>
      </c>
      <c r="D12703" s="4">
        <v>956</v>
      </c>
      <c r="E12703" s="4" t="s">
        <v>861</v>
      </c>
      <c r="F12703" s="12" t="s">
        <v>1898</v>
      </c>
      <c r="G12703" s="4" t="s">
        <v>1352</v>
      </c>
      <c r="H12703" s="30">
        <v>0.87333333333333341</v>
      </c>
      <c r="I12703" s="4">
        <v>1.1547005383792525E-2</v>
      </c>
      <c r="J12703" s="4"/>
      <c r="K12703" s="4" t="s">
        <v>881</v>
      </c>
      <c r="L12703" s="4">
        <v>3</v>
      </c>
      <c r="M12703" s="4" t="s">
        <v>1090</v>
      </c>
      <c r="N12703" s="4" t="s">
        <v>1755</v>
      </c>
    </row>
    <row r="12704" spans="1:14" hidden="1" x14ac:dyDescent="0.3">
      <c r="A12704" s="4" t="s">
        <v>606</v>
      </c>
      <c r="B12704" s="4">
        <v>184</v>
      </c>
      <c r="C12704" s="4">
        <v>184.2</v>
      </c>
      <c r="D12704" s="4">
        <v>956</v>
      </c>
      <c r="E12704" s="4" t="s">
        <v>861</v>
      </c>
      <c r="F12704" s="12" t="s">
        <v>1899</v>
      </c>
      <c r="G12704" s="4" t="s">
        <v>1352</v>
      </c>
      <c r="H12704" s="30">
        <v>0.87666666666666659</v>
      </c>
      <c r="I12704" s="4">
        <v>5.7735026918962632E-3</v>
      </c>
      <c r="J12704" s="4"/>
      <c r="K12704" s="4" t="s">
        <v>881</v>
      </c>
      <c r="L12704" s="4">
        <v>3</v>
      </c>
      <c r="M12704" s="4" t="s">
        <v>1090</v>
      </c>
      <c r="N12704" s="4" t="s">
        <v>1755</v>
      </c>
    </row>
    <row r="12705" spans="1:14" hidden="1" x14ac:dyDescent="0.3">
      <c r="A12705" s="4" t="s">
        <v>606</v>
      </c>
      <c r="B12705" s="4">
        <v>184</v>
      </c>
      <c r="C12705" s="4">
        <v>184.2</v>
      </c>
      <c r="D12705" s="4">
        <v>956</v>
      </c>
      <c r="E12705" s="4" t="s">
        <v>861</v>
      </c>
      <c r="F12705" s="12" t="s">
        <v>1111</v>
      </c>
      <c r="G12705" s="4" t="s">
        <v>1124</v>
      </c>
      <c r="H12705" s="30">
        <v>3.7392757128309499</v>
      </c>
      <c r="I12705" s="4"/>
      <c r="J12705" s="4" t="s">
        <v>1494</v>
      </c>
      <c r="K12705" s="4"/>
      <c r="L12705" s="4">
        <v>4</v>
      </c>
      <c r="M12705" s="4" t="s">
        <v>1758</v>
      </c>
      <c r="N12705" s="4" t="s">
        <v>1755</v>
      </c>
    </row>
    <row r="12706" spans="1:14" hidden="1" x14ac:dyDescent="0.3">
      <c r="A12706" s="4" t="s">
        <v>606</v>
      </c>
      <c r="B12706" s="4">
        <v>184</v>
      </c>
      <c r="C12706" s="4">
        <v>184.2</v>
      </c>
      <c r="D12706" s="4">
        <v>956</v>
      </c>
      <c r="E12706" s="4" t="s">
        <v>861</v>
      </c>
      <c r="F12706" s="12" t="s">
        <v>1587</v>
      </c>
      <c r="G12706" s="4" t="s">
        <v>1124</v>
      </c>
      <c r="H12706" s="30">
        <v>4.2471041242362499</v>
      </c>
      <c r="I12706" s="4"/>
      <c r="J12706" s="4" t="s">
        <v>1494</v>
      </c>
      <c r="K12706" s="4"/>
      <c r="L12706" s="4">
        <v>4</v>
      </c>
      <c r="M12706" s="4" t="s">
        <v>1758</v>
      </c>
      <c r="N12706" s="4" t="s">
        <v>1755</v>
      </c>
    </row>
    <row r="12707" spans="1:14" hidden="1" x14ac:dyDescent="0.3">
      <c r="A12707" s="4" t="s">
        <v>606</v>
      </c>
      <c r="B12707" s="4">
        <v>184</v>
      </c>
      <c r="C12707" s="4">
        <v>184.2</v>
      </c>
      <c r="D12707" s="4">
        <v>956</v>
      </c>
      <c r="E12707" s="4" t="s">
        <v>861</v>
      </c>
      <c r="F12707" s="12" t="s">
        <v>1588</v>
      </c>
      <c r="G12707" s="4" t="s">
        <v>1124</v>
      </c>
      <c r="H12707" s="30">
        <v>3.7102851323828898</v>
      </c>
      <c r="I12707" s="4"/>
      <c r="J12707" s="4" t="s">
        <v>1494</v>
      </c>
      <c r="K12707" s="4"/>
      <c r="L12707" s="4">
        <v>4</v>
      </c>
      <c r="M12707" s="4" t="s">
        <v>1758</v>
      </c>
      <c r="N12707" s="4" t="s">
        <v>1755</v>
      </c>
    </row>
    <row r="12708" spans="1:14" hidden="1" x14ac:dyDescent="0.3">
      <c r="A12708" s="4" t="s">
        <v>606</v>
      </c>
      <c r="B12708" s="4">
        <v>184</v>
      </c>
      <c r="C12708" s="4">
        <v>184.2</v>
      </c>
      <c r="D12708" s="4">
        <v>956</v>
      </c>
      <c r="E12708" s="4" t="s">
        <v>861</v>
      </c>
      <c r="F12708" s="12" t="s">
        <v>1589</v>
      </c>
      <c r="G12708" s="4" t="s">
        <v>1124</v>
      </c>
      <c r="H12708" s="30">
        <v>3.39813518329938</v>
      </c>
      <c r="I12708" s="4"/>
      <c r="J12708" s="4" t="s">
        <v>1494</v>
      </c>
      <c r="K12708" s="4"/>
      <c r="L12708" s="4">
        <v>4</v>
      </c>
      <c r="M12708" s="4" t="s">
        <v>1758</v>
      </c>
      <c r="N12708" s="4" t="s">
        <v>1755</v>
      </c>
    </row>
    <row r="12709" spans="1:14" hidden="1" x14ac:dyDescent="0.3">
      <c r="A12709" s="4" t="s">
        <v>606</v>
      </c>
      <c r="B12709" s="4">
        <v>184</v>
      </c>
      <c r="C12709" s="4">
        <v>184.2</v>
      </c>
      <c r="D12709" s="4">
        <v>956</v>
      </c>
      <c r="E12709" s="4" t="s">
        <v>861</v>
      </c>
      <c r="F12709" s="12" t="s">
        <v>1898</v>
      </c>
      <c r="G12709" s="4" t="s">
        <v>1124</v>
      </c>
      <c r="H12709" s="30">
        <v>2.87102214867617</v>
      </c>
      <c r="I12709" s="4"/>
      <c r="J12709" s="4" t="s">
        <v>1494</v>
      </c>
      <c r="K12709" s="4"/>
      <c r="L12709" s="4">
        <v>4</v>
      </c>
      <c r="M12709" s="4" t="s">
        <v>1758</v>
      </c>
      <c r="N12709" s="4" t="s">
        <v>1755</v>
      </c>
    </row>
    <row r="12710" spans="1:14" hidden="1" x14ac:dyDescent="0.3">
      <c r="A12710" s="4" t="s">
        <v>606</v>
      </c>
      <c r="B12710" s="4">
        <v>184</v>
      </c>
      <c r="C12710" s="4">
        <v>184.2</v>
      </c>
      <c r="D12710" s="4">
        <v>956</v>
      </c>
      <c r="E12710" s="4" t="s">
        <v>861</v>
      </c>
      <c r="F12710" s="12" t="s">
        <v>1899</v>
      </c>
      <c r="G12710" s="4" t="s">
        <v>1124</v>
      </c>
      <c r="H12710" s="30">
        <v>2.8309890529531501</v>
      </c>
      <c r="I12710" s="4"/>
      <c r="J12710" s="4" t="s">
        <v>1494</v>
      </c>
      <c r="K12710" s="4"/>
      <c r="L12710" s="4">
        <v>4</v>
      </c>
      <c r="M12710" s="4" t="s">
        <v>1758</v>
      </c>
      <c r="N12710" s="4" t="s">
        <v>1755</v>
      </c>
    </row>
    <row r="12711" spans="1:14" hidden="1" x14ac:dyDescent="0.3">
      <c r="A12711" s="4" t="s">
        <v>606</v>
      </c>
      <c r="B12711" s="4">
        <v>184</v>
      </c>
      <c r="C12711" s="4">
        <v>184.2</v>
      </c>
      <c r="D12711" s="4">
        <v>957</v>
      </c>
      <c r="E12711" s="4" t="s">
        <v>861</v>
      </c>
      <c r="F12711" s="12" t="s">
        <v>1111</v>
      </c>
      <c r="G12711" s="4" t="s">
        <v>853</v>
      </c>
      <c r="H12711" s="30">
        <v>8.6624770141653293</v>
      </c>
      <c r="I12711" s="4"/>
      <c r="J12711" s="4" t="s">
        <v>1355</v>
      </c>
      <c r="K12711" s="4"/>
      <c r="L12711" s="4">
        <v>4</v>
      </c>
      <c r="M12711" s="4" t="s">
        <v>1756</v>
      </c>
      <c r="N12711" s="4" t="s">
        <v>1755</v>
      </c>
    </row>
    <row r="12712" spans="1:14" hidden="1" x14ac:dyDescent="0.3">
      <c r="A12712" s="4" t="s">
        <v>606</v>
      </c>
      <c r="B12712" s="4">
        <v>184</v>
      </c>
      <c r="C12712" s="4">
        <v>184.2</v>
      </c>
      <c r="D12712" s="4">
        <v>957</v>
      </c>
      <c r="E12712" s="4" t="s">
        <v>861</v>
      </c>
      <c r="F12712" s="12" t="s">
        <v>1587</v>
      </c>
      <c r="G12712" s="4" t="s">
        <v>853</v>
      </c>
      <c r="H12712" s="30">
        <v>6.5743326530199804</v>
      </c>
      <c r="I12712" s="4"/>
      <c r="J12712" s="4" t="s">
        <v>1355</v>
      </c>
      <c r="K12712" s="4"/>
      <c r="L12712" s="4">
        <v>4</v>
      </c>
      <c r="M12712" s="4" t="s">
        <v>1756</v>
      </c>
      <c r="N12712" s="4" t="s">
        <v>1755</v>
      </c>
    </row>
    <row r="12713" spans="1:14" hidden="1" x14ac:dyDescent="0.3">
      <c r="A12713" s="4" t="s">
        <v>606</v>
      </c>
      <c r="B12713" s="4">
        <v>184</v>
      </c>
      <c r="C12713" s="4">
        <v>184.2</v>
      </c>
      <c r="D12713" s="4">
        <v>957</v>
      </c>
      <c r="E12713" s="4" t="s">
        <v>861</v>
      </c>
      <c r="F12713" s="12" t="s">
        <v>907</v>
      </c>
      <c r="G12713" s="4" t="s">
        <v>853</v>
      </c>
      <c r="H12713" s="30">
        <v>6.5414351243761004</v>
      </c>
      <c r="I12713" s="4"/>
      <c r="J12713" s="4" t="s">
        <v>1355</v>
      </c>
      <c r="K12713" s="4"/>
      <c r="L12713" s="4">
        <v>4</v>
      </c>
      <c r="M12713" s="4" t="s">
        <v>1756</v>
      </c>
      <c r="N12713" s="4" t="s">
        <v>1755</v>
      </c>
    </row>
    <row r="12714" spans="1:14" hidden="1" x14ac:dyDescent="0.3">
      <c r="A12714" s="4" t="s">
        <v>606</v>
      </c>
      <c r="B12714" s="4">
        <v>184</v>
      </c>
      <c r="C12714" s="4">
        <v>184.2</v>
      </c>
      <c r="D12714" s="4">
        <v>957</v>
      </c>
      <c r="E12714" s="4" t="s">
        <v>861</v>
      </c>
      <c r="F12714" s="12" t="s">
        <v>1589</v>
      </c>
      <c r="G12714" s="4" t="s">
        <v>853</v>
      </c>
      <c r="H12714" s="30">
        <v>5.3726433204679998</v>
      </c>
      <c r="I12714" s="4"/>
      <c r="J12714" s="4" t="s">
        <v>1355</v>
      </c>
      <c r="K12714" s="4"/>
      <c r="L12714" s="4">
        <v>4</v>
      </c>
      <c r="M12714" s="4" t="s">
        <v>1756</v>
      </c>
      <c r="N12714" s="4" t="s">
        <v>1755</v>
      </c>
    </row>
    <row r="12715" spans="1:14" hidden="1" x14ac:dyDescent="0.3">
      <c r="A12715" s="4" t="s">
        <v>606</v>
      </c>
      <c r="B12715" s="4">
        <v>184</v>
      </c>
      <c r="C12715" s="4">
        <v>184.2</v>
      </c>
      <c r="D12715" s="4">
        <v>957</v>
      </c>
      <c r="E12715" s="4" t="s">
        <v>861</v>
      </c>
      <c r="F12715" s="12" t="s">
        <v>1898</v>
      </c>
      <c r="G12715" s="4" t="s">
        <v>853</v>
      </c>
      <c r="H12715" s="30">
        <v>5.3074948976498897</v>
      </c>
      <c r="I12715" s="4"/>
      <c r="J12715" s="4" t="s">
        <v>1355</v>
      </c>
      <c r="K12715" s="4"/>
      <c r="L12715" s="4">
        <v>4</v>
      </c>
      <c r="M12715" s="4" t="s">
        <v>1756</v>
      </c>
      <c r="N12715" s="4" t="s">
        <v>1755</v>
      </c>
    </row>
    <row r="12716" spans="1:14" hidden="1" x14ac:dyDescent="0.3">
      <c r="A12716" s="4" t="s">
        <v>606</v>
      </c>
      <c r="B12716" s="4">
        <v>184</v>
      </c>
      <c r="C12716" s="4">
        <v>184.2</v>
      </c>
      <c r="D12716" s="4">
        <v>957</v>
      </c>
      <c r="E12716" s="4" t="s">
        <v>861</v>
      </c>
      <c r="F12716" s="12" t="s">
        <v>1899</v>
      </c>
      <c r="G12716" s="4" t="s">
        <v>853</v>
      </c>
      <c r="H12716" s="30">
        <v>4.65601066946875</v>
      </c>
      <c r="I12716" s="4"/>
      <c r="J12716" s="4" t="s">
        <v>1355</v>
      </c>
      <c r="K12716" s="4"/>
      <c r="L12716" s="4">
        <v>4</v>
      </c>
      <c r="M12716" s="4" t="s">
        <v>1756</v>
      </c>
      <c r="N12716" s="4" t="s">
        <v>1755</v>
      </c>
    </row>
    <row r="12717" spans="1:14" hidden="1" x14ac:dyDescent="0.3">
      <c r="A12717" s="4" t="s">
        <v>606</v>
      </c>
      <c r="B12717" s="4">
        <v>184</v>
      </c>
      <c r="C12717" s="4">
        <v>184.2</v>
      </c>
      <c r="D12717" s="4">
        <v>957</v>
      </c>
      <c r="E12717" s="4" t="s">
        <v>861</v>
      </c>
      <c r="F12717" s="12" t="s">
        <v>1111</v>
      </c>
      <c r="G12717" s="4" t="s">
        <v>1557</v>
      </c>
      <c r="H12717" s="30">
        <v>81.681681681681695</v>
      </c>
      <c r="I12717" s="4"/>
      <c r="J12717" s="4" t="s">
        <v>1355</v>
      </c>
      <c r="K12717" s="4"/>
      <c r="L12717" s="4">
        <v>4</v>
      </c>
      <c r="M12717" s="4" t="s">
        <v>1757</v>
      </c>
      <c r="N12717" s="4" t="s">
        <v>1755</v>
      </c>
    </row>
    <row r="12718" spans="1:14" hidden="1" x14ac:dyDescent="0.3">
      <c r="A12718" s="4" t="s">
        <v>606</v>
      </c>
      <c r="B12718" s="4">
        <v>184</v>
      </c>
      <c r="C12718" s="4">
        <v>184.2</v>
      </c>
      <c r="D12718" s="4">
        <v>957</v>
      </c>
      <c r="E12718" s="4" t="s">
        <v>861</v>
      </c>
      <c r="F12718" s="12" t="s">
        <v>1587</v>
      </c>
      <c r="G12718" s="4" t="s">
        <v>1557</v>
      </c>
      <c r="H12718" s="30">
        <v>63.963963963963899</v>
      </c>
      <c r="I12718" s="4"/>
      <c r="J12718" s="4" t="s">
        <v>1355</v>
      </c>
      <c r="K12718" s="4"/>
      <c r="L12718" s="4">
        <v>4</v>
      </c>
      <c r="M12718" s="4" t="s">
        <v>1757</v>
      </c>
      <c r="N12718" s="4" t="s">
        <v>1755</v>
      </c>
    </row>
    <row r="12719" spans="1:14" hidden="1" x14ac:dyDescent="0.3">
      <c r="A12719" s="4" t="s">
        <v>606</v>
      </c>
      <c r="B12719" s="4">
        <v>184</v>
      </c>
      <c r="C12719" s="4">
        <v>184.2</v>
      </c>
      <c r="D12719" s="4">
        <v>957</v>
      </c>
      <c r="E12719" s="4" t="s">
        <v>861</v>
      </c>
      <c r="F12719" s="12" t="s">
        <v>1588</v>
      </c>
      <c r="G12719" s="4" t="s">
        <v>1557</v>
      </c>
      <c r="H12719" s="30">
        <v>64.864864864864899</v>
      </c>
      <c r="I12719" s="4"/>
      <c r="J12719" s="4" t="s">
        <v>1355</v>
      </c>
      <c r="K12719" s="4"/>
      <c r="L12719" s="4">
        <v>4</v>
      </c>
      <c r="M12719" s="4" t="s">
        <v>1757</v>
      </c>
      <c r="N12719" s="4" t="s">
        <v>1755</v>
      </c>
    </row>
    <row r="12720" spans="1:14" hidden="1" x14ac:dyDescent="0.3">
      <c r="A12720" s="4" t="s">
        <v>606</v>
      </c>
      <c r="B12720" s="4">
        <v>184</v>
      </c>
      <c r="C12720" s="4">
        <v>184.2</v>
      </c>
      <c r="D12720" s="4">
        <v>957</v>
      </c>
      <c r="E12720" s="4" t="s">
        <v>861</v>
      </c>
      <c r="F12720" s="12" t="s">
        <v>1589</v>
      </c>
      <c r="G12720" s="4" t="s">
        <v>1557</v>
      </c>
      <c r="H12720" s="30">
        <v>55.5555555555556</v>
      </c>
      <c r="I12720" s="4"/>
      <c r="J12720" s="4" t="s">
        <v>1355</v>
      </c>
      <c r="K12720" s="4"/>
      <c r="L12720" s="4">
        <v>4</v>
      </c>
      <c r="M12720" s="4" t="s">
        <v>1757</v>
      </c>
      <c r="N12720" s="4" t="s">
        <v>1755</v>
      </c>
    </row>
    <row r="12721" spans="1:14" hidden="1" x14ac:dyDescent="0.3">
      <c r="A12721" s="4" t="s">
        <v>606</v>
      </c>
      <c r="B12721" s="4">
        <v>184</v>
      </c>
      <c r="C12721" s="4">
        <v>184.2</v>
      </c>
      <c r="D12721" s="4">
        <v>957</v>
      </c>
      <c r="E12721" s="4" t="s">
        <v>861</v>
      </c>
      <c r="F12721" s="12" t="s">
        <v>1898</v>
      </c>
      <c r="G12721" s="4" t="s">
        <v>1557</v>
      </c>
      <c r="H12721" s="30">
        <v>52.252252252252198</v>
      </c>
      <c r="I12721" s="4"/>
      <c r="J12721" s="4" t="s">
        <v>1355</v>
      </c>
      <c r="K12721" s="4"/>
      <c r="L12721" s="4">
        <v>4</v>
      </c>
      <c r="M12721" s="4" t="s">
        <v>1757</v>
      </c>
      <c r="N12721" s="4" t="s">
        <v>1755</v>
      </c>
    </row>
    <row r="12722" spans="1:14" hidden="1" x14ac:dyDescent="0.3">
      <c r="A12722" s="4" t="s">
        <v>606</v>
      </c>
      <c r="B12722" s="4">
        <v>184</v>
      </c>
      <c r="C12722" s="4">
        <v>184.2</v>
      </c>
      <c r="D12722" s="4">
        <v>957</v>
      </c>
      <c r="E12722" s="4" t="s">
        <v>861</v>
      </c>
      <c r="F12722" s="12" t="s">
        <v>1899</v>
      </c>
      <c r="G12722" s="4" t="s">
        <v>1557</v>
      </c>
      <c r="H12722" s="30">
        <v>55.2552552552552</v>
      </c>
      <c r="I12722" s="4"/>
      <c r="J12722" s="4" t="s">
        <v>1355</v>
      </c>
      <c r="K12722" s="4"/>
      <c r="L12722" s="4">
        <v>4</v>
      </c>
      <c r="M12722" s="4" t="s">
        <v>1757</v>
      </c>
      <c r="N12722" s="4" t="s">
        <v>1755</v>
      </c>
    </row>
    <row r="12723" spans="1:14" hidden="1" x14ac:dyDescent="0.3">
      <c r="A12723" s="4" t="s">
        <v>606</v>
      </c>
      <c r="B12723" s="4">
        <v>184</v>
      </c>
      <c r="C12723" s="4">
        <v>184.2</v>
      </c>
      <c r="D12723" s="4">
        <v>957</v>
      </c>
      <c r="E12723" s="4" t="s">
        <v>861</v>
      </c>
      <c r="F12723" s="12" t="s">
        <v>1111</v>
      </c>
      <c r="G12723" s="4" t="s">
        <v>1352</v>
      </c>
      <c r="H12723" s="30">
        <v>0.93</v>
      </c>
      <c r="I12723" s="4">
        <v>1E-4</v>
      </c>
      <c r="J12723" s="4"/>
      <c r="K12723" s="4" t="s">
        <v>881</v>
      </c>
      <c r="L12723" s="4">
        <v>3</v>
      </c>
      <c r="M12723" s="4" t="s">
        <v>1090</v>
      </c>
      <c r="N12723" s="4" t="s">
        <v>1755</v>
      </c>
    </row>
    <row r="12724" spans="1:14" hidden="1" x14ac:dyDescent="0.3">
      <c r="A12724" s="4" t="s">
        <v>606</v>
      </c>
      <c r="B12724" s="4">
        <v>184</v>
      </c>
      <c r="C12724" s="4">
        <v>184.2</v>
      </c>
      <c r="D12724" s="4">
        <v>957</v>
      </c>
      <c r="E12724" s="4" t="s">
        <v>861</v>
      </c>
      <c r="F12724" s="12" t="s">
        <v>1587</v>
      </c>
      <c r="G12724" s="4" t="s">
        <v>1352</v>
      </c>
      <c r="H12724" s="30">
        <v>0.91</v>
      </c>
      <c r="I12724" s="4">
        <v>1E-4</v>
      </c>
      <c r="J12724" s="4"/>
      <c r="K12724" s="4" t="s">
        <v>881</v>
      </c>
      <c r="L12724" s="4">
        <v>3</v>
      </c>
      <c r="M12724" s="4" t="s">
        <v>1090</v>
      </c>
      <c r="N12724" s="4" t="s">
        <v>1755</v>
      </c>
    </row>
    <row r="12725" spans="1:14" hidden="1" x14ac:dyDescent="0.3">
      <c r="A12725" s="4" t="s">
        <v>606</v>
      </c>
      <c r="B12725" s="4">
        <v>184</v>
      </c>
      <c r="C12725" s="4">
        <v>184.2</v>
      </c>
      <c r="D12725" s="4">
        <v>957</v>
      </c>
      <c r="E12725" s="4" t="s">
        <v>861</v>
      </c>
      <c r="F12725" s="12" t="s">
        <v>1588</v>
      </c>
      <c r="G12725" s="4" t="s">
        <v>1352</v>
      </c>
      <c r="H12725" s="30">
        <v>0.91</v>
      </c>
      <c r="I12725" s="4">
        <v>1E-4</v>
      </c>
      <c r="J12725" s="4"/>
      <c r="K12725" s="4" t="s">
        <v>881</v>
      </c>
      <c r="L12725" s="4">
        <v>3</v>
      </c>
      <c r="M12725" s="4" t="s">
        <v>1090</v>
      </c>
      <c r="N12725" s="4" t="s">
        <v>1755</v>
      </c>
    </row>
    <row r="12726" spans="1:14" hidden="1" x14ac:dyDescent="0.3">
      <c r="A12726" s="4" t="s">
        <v>606</v>
      </c>
      <c r="B12726" s="4">
        <v>184</v>
      </c>
      <c r="C12726" s="4">
        <v>184.2</v>
      </c>
      <c r="D12726" s="4">
        <v>957</v>
      </c>
      <c r="E12726" s="4" t="s">
        <v>861</v>
      </c>
      <c r="F12726" s="12" t="s">
        <v>1589</v>
      </c>
      <c r="G12726" s="4" t="s">
        <v>1352</v>
      </c>
      <c r="H12726" s="30">
        <v>0.89666666666666661</v>
      </c>
      <c r="I12726" s="4">
        <v>5.7735026918962632E-3</v>
      </c>
      <c r="J12726" s="4"/>
      <c r="K12726" s="4" t="s">
        <v>881</v>
      </c>
      <c r="L12726" s="4">
        <v>3</v>
      </c>
      <c r="M12726" s="4" t="s">
        <v>1090</v>
      </c>
      <c r="N12726" s="4" t="s">
        <v>1755</v>
      </c>
    </row>
    <row r="12727" spans="1:14" hidden="1" x14ac:dyDescent="0.3">
      <c r="A12727" s="4" t="s">
        <v>606</v>
      </c>
      <c r="B12727" s="4">
        <v>184</v>
      </c>
      <c r="C12727" s="4">
        <v>184.2</v>
      </c>
      <c r="D12727" s="4">
        <v>957</v>
      </c>
      <c r="E12727" s="4" t="s">
        <v>861</v>
      </c>
      <c r="F12727" s="12" t="s">
        <v>1898</v>
      </c>
      <c r="G12727" s="4" t="s">
        <v>1352</v>
      </c>
      <c r="H12727" s="30">
        <v>0.8833333333333333</v>
      </c>
      <c r="I12727" s="4">
        <v>5.7735026918962623E-3</v>
      </c>
      <c r="J12727" s="4"/>
      <c r="K12727" s="4" t="s">
        <v>881</v>
      </c>
      <c r="L12727" s="4">
        <v>3</v>
      </c>
      <c r="M12727" s="4" t="s">
        <v>1090</v>
      </c>
      <c r="N12727" s="4" t="s">
        <v>1755</v>
      </c>
    </row>
    <row r="12728" spans="1:14" hidden="1" x14ac:dyDescent="0.3">
      <c r="A12728" s="4" t="s">
        <v>606</v>
      </c>
      <c r="B12728" s="4">
        <v>184</v>
      </c>
      <c r="C12728" s="4">
        <v>184.2</v>
      </c>
      <c r="D12728" s="4">
        <v>957</v>
      </c>
      <c r="E12728" s="4" t="s">
        <v>861</v>
      </c>
      <c r="F12728" s="12" t="s">
        <v>1899</v>
      </c>
      <c r="G12728" s="4" t="s">
        <v>1352</v>
      </c>
      <c r="H12728" s="30">
        <v>0.88</v>
      </c>
      <c r="I12728" s="4">
        <v>1.0000000000000009E-2</v>
      </c>
      <c r="J12728" s="4"/>
      <c r="K12728" s="4" t="s">
        <v>881</v>
      </c>
      <c r="L12728" s="4">
        <v>3</v>
      </c>
      <c r="M12728" s="4" t="s">
        <v>1090</v>
      </c>
      <c r="N12728" s="4" t="s">
        <v>1755</v>
      </c>
    </row>
    <row r="12729" spans="1:14" hidden="1" x14ac:dyDescent="0.3">
      <c r="A12729" s="4" t="s">
        <v>606</v>
      </c>
      <c r="B12729" s="4">
        <v>184</v>
      </c>
      <c r="C12729" s="4">
        <v>184.2</v>
      </c>
      <c r="D12729" s="4">
        <v>957</v>
      </c>
      <c r="E12729" s="4" t="s">
        <v>861</v>
      </c>
      <c r="F12729" s="12" t="s">
        <v>1111</v>
      </c>
      <c r="G12729" s="4" t="s">
        <v>1124</v>
      </c>
      <c r="H12729" s="30">
        <v>3.5334457739307501</v>
      </c>
      <c r="I12729" s="4"/>
      <c r="J12729" s="4" t="s">
        <v>1494</v>
      </c>
      <c r="K12729" s="4"/>
      <c r="L12729" s="4">
        <v>4</v>
      </c>
      <c r="M12729" s="4" t="s">
        <v>1758</v>
      </c>
      <c r="N12729" s="4" t="s">
        <v>1755</v>
      </c>
    </row>
    <row r="12730" spans="1:14" hidden="1" x14ac:dyDescent="0.3">
      <c r="A12730" s="4" t="s">
        <v>606</v>
      </c>
      <c r="B12730" s="4">
        <v>184</v>
      </c>
      <c r="C12730" s="4">
        <v>184.2</v>
      </c>
      <c r="D12730" s="4">
        <v>957</v>
      </c>
      <c r="E12730" s="4" t="s">
        <v>861</v>
      </c>
      <c r="F12730" s="12" t="s">
        <v>1587</v>
      </c>
      <c r="G12730" s="4" t="s">
        <v>1124</v>
      </c>
      <c r="H12730" s="30">
        <v>3.37951883910387</v>
      </c>
      <c r="I12730" s="4"/>
      <c r="J12730" s="4" t="s">
        <v>1494</v>
      </c>
      <c r="K12730" s="4"/>
      <c r="L12730" s="4">
        <v>4</v>
      </c>
      <c r="M12730" s="4" t="s">
        <v>1758</v>
      </c>
      <c r="N12730" s="4" t="s">
        <v>1755</v>
      </c>
    </row>
    <row r="12731" spans="1:14" hidden="1" x14ac:dyDescent="0.3">
      <c r="A12731" s="4" t="s">
        <v>606</v>
      </c>
      <c r="B12731" s="4">
        <v>184</v>
      </c>
      <c r="C12731" s="4">
        <v>184.2</v>
      </c>
      <c r="D12731" s="4">
        <v>957</v>
      </c>
      <c r="E12731" s="4" t="s">
        <v>861</v>
      </c>
      <c r="F12731" s="12" t="s">
        <v>1588</v>
      </c>
      <c r="G12731" s="4" t="s">
        <v>1124</v>
      </c>
      <c r="H12731" s="30">
        <v>3.2839231160896101</v>
      </c>
      <c r="I12731" s="4"/>
      <c r="J12731" s="4" t="s">
        <v>1494</v>
      </c>
      <c r="K12731" s="4"/>
      <c r="L12731" s="4">
        <v>4</v>
      </c>
      <c r="M12731" s="4" t="s">
        <v>1758</v>
      </c>
      <c r="N12731" s="4" t="s">
        <v>1755</v>
      </c>
    </row>
    <row r="12732" spans="1:14" hidden="1" x14ac:dyDescent="0.3">
      <c r="A12732" s="4" t="s">
        <v>606</v>
      </c>
      <c r="B12732" s="4">
        <v>184</v>
      </c>
      <c r="C12732" s="4">
        <v>184.2</v>
      </c>
      <c r="D12732" s="4">
        <v>957</v>
      </c>
      <c r="E12732" s="4" t="s">
        <v>861</v>
      </c>
      <c r="F12732" s="12" t="s">
        <v>1589</v>
      </c>
      <c r="G12732" s="4" t="s">
        <v>1124</v>
      </c>
      <c r="H12732" s="30">
        <v>3.58942209775967</v>
      </c>
      <c r="I12732" s="4"/>
      <c r="J12732" s="4" t="s">
        <v>1494</v>
      </c>
      <c r="K12732" s="4"/>
      <c r="L12732" s="4">
        <v>4</v>
      </c>
      <c r="M12732" s="4" t="s">
        <v>1758</v>
      </c>
      <c r="N12732" s="4" t="s">
        <v>1755</v>
      </c>
    </row>
    <row r="12733" spans="1:14" hidden="1" x14ac:dyDescent="0.3">
      <c r="A12733" s="4" t="s">
        <v>606</v>
      </c>
      <c r="B12733" s="4">
        <v>184</v>
      </c>
      <c r="C12733" s="4">
        <v>184.2</v>
      </c>
      <c r="D12733" s="4">
        <v>957</v>
      </c>
      <c r="E12733" s="4" t="s">
        <v>861</v>
      </c>
      <c r="F12733" s="12" t="s">
        <v>1898</v>
      </c>
      <c r="G12733" s="4" t="s">
        <v>1124</v>
      </c>
      <c r="H12733" s="30">
        <v>3.2093304480651699</v>
      </c>
      <c r="I12733" s="4"/>
      <c r="J12733" s="4" t="s">
        <v>1494</v>
      </c>
      <c r="K12733" s="4"/>
      <c r="L12733" s="4">
        <v>4</v>
      </c>
      <c r="M12733" s="4" t="s">
        <v>1758</v>
      </c>
      <c r="N12733" s="4" t="s">
        <v>1755</v>
      </c>
    </row>
    <row r="12734" spans="1:14" hidden="1" x14ac:dyDescent="0.3">
      <c r="A12734" s="4" t="s">
        <v>606</v>
      </c>
      <c r="B12734" s="4">
        <v>184</v>
      </c>
      <c r="C12734" s="4">
        <v>184.2</v>
      </c>
      <c r="D12734" s="4">
        <v>957</v>
      </c>
      <c r="E12734" s="4" t="s">
        <v>861</v>
      </c>
      <c r="F12734" s="12" t="s">
        <v>1899</v>
      </c>
      <c r="G12734" s="4" t="s">
        <v>1124</v>
      </c>
      <c r="H12734" s="30">
        <v>3.2718940936863499</v>
      </c>
      <c r="I12734" s="4"/>
      <c r="J12734" s="4" t="s">
        <v>1494</v>
      </c>
      <c r="K12734" s="4"/>
      <c r="L12734" s="4">
        <v>4</v>
      </c>
      <c r="M12734" s="4" t="s">
        <v>1758</v>
      </c>
      <c r="N12734" s="4" t="s">
        <v>1755</v>
      </c>
    </row>
    <row r="12735" spans="1:14" hidden="1" x14ac:dyDescent="0.3">
      <c r="A12735" s="4" t="s">
        <v>603</v>
      </c>
      <c r="B12735" s="4">
        <v>151</v>
      </c>
      <c r="C12735" s="4">
        <v>151</v>
      </c>
      <c r="D12735" s="4">
        <v>958</v>
      </c>
      <c r="E12735" s="4" t="s">
        <v>861</v>
      </c>
      <c r="F12735" s="12" t="s">
        <v>1111</v>
      </c>
      <c r="G12735" s="4" t="s">
        <v>853</v>
      </c>
      <c r="H12735" s="30">
        <v>1.2254901960784299</v>
      </c>
      <c r="I12735" s="4">
        <v>0.22549019607842796</v>
      </c>
      <c r="J12735" s="4" t="s">
        <v>1495</v>
      </c>
      <c r="K12735" s="4" t="s">
        <v>881</v>
      </c>
      <c r="L12735" s="4">
        <v>3</v>
      </c>
      <c r="M12735" s="4" t="s">
        <v>1615</v>
      </c>
      <c r="N12735" s="4" t="s">
        <v>1994</v>
      </c>
    </row>
    <row r="12736" spans="1:14" hidden="1" x14ac:dyDescent="0.3">
      <c r="A12736" s="4" t="s">
        <v>603</v>
      </c>
      <c r="B12736" s="4">
        <v>151</v>
      </c>
      <c r="C12736" s="4">
        <v>151</v>
      </c>
      <c r="D12736" s="4">
        <v>959</v>
      </c>
      <c r="E12736" s="4" t="s">
        <v>861</v>
      </c>
      <c r="F12736" s="12" t="s">
        <v>1111</v>
      </c>
      <c r="G12736" s="4" t="s">
        <v>853</v>
      </c>
      <c r="H12736" s="30">
        <v>1.0359477124183001</v>
      </c>
      <c r="I12736" s="4">
        <v>0.26470588235293951</v>
      </c>
      <c r="J12736" s="4" t="s">
        <v>1495</v>
      </c>
      <c r="K12736" s="4" t="s">
        <v>881</v>
      </c>
      <c r="L12736" s="4">
        <v>3</v>
      </c>
      <c r="M12736" s="4" t="s">
        <v>1615</v>
      </c>
      <c r="N12736" s="4" t="s">
        <v>1994</v>
      </c>
    </row>
    <row r="12737" spans="1:14" hidden="1" x14ac:dyDescent="0.3">
      <c r="A12737" s="4" t="s">
        <v>603</v>
      </c>
      <c r="B12737" s="4">
        <v>151</v>
      </c>
      <c r="C12737" s="4">
        <v>151</v>
      </c>
      <c r="D12737" s="4">
        <v>960</v>
      </c>
      <c r="E12737" s="4" t="s">
        <v>861</v>
      </c>
      <c r="F12737" s="12" t="s">
        <v>1111</v>
      </c>
      <c r="G12737" s="4" t="s">
        <v>853</v>
      </c>
      <c r="H12737" s="30">
        <v>0.77450980392156799</v>
      </c>
      <c r="I12737" s="4">
        <v>0.13071895424836599</v>
      </c>
      <c r="J12737" s="4" t="s">
        <v>1495</v>
      </c>
      <c r="K12737" s="4" t="s">
        <v>881</v>
      </c>
      <c r="L12737" s="4">
        <v>3</v>
      </c>
      <c r="M12737" s="4" t="s">
        <v>1615</v>
      </c>
      <c r="N12737" s="4" t="s">
        <v>1994</v>
      </c>
    </row>
    <row r="12738" spans="1:14" hidden="1" x14ac:dyDescent="0.3">
      <c r="A12738" s="4" t="s">
        <v>603</v>
      </c>
      <c r="B12738" s="4">
        <v>151</v>
      </c>
      <c r="C12738" s="4">
        <v>151</v>
      </c>
      <c r="D12738" s="4">
        <v>961</v>
      </c>
      <c r="E12738" s="4" t="s">
        <v>861</v>
      </c>
      <c r="F12738" s="12" t="s">
        <v>1111</v>
      </c>
      <c r="G12738" s="4" t="s">
        <v>853</v>
      </c>
      <c r="H12738" s="30">
        <v>1.04901960784313</v>
      </c>
      <c r="I12738" s="4">
        <v>7.1895424836601551E-2</v>
      </c>
      <c r="J12738" s="4" t="s">
        <v>1495</v>
      </c>
      <c r="K12738" s="4" t="s">
        <v>881</v>
      </c>
      <c r="L12738" s="4">
        <v>3</v>
      </c>
      <c r="M12738" s="4" t="s">
        <v>1615</v>
      </c>
      <c r="N12738" s="4" t="s">
        <v>1994</v>
      </c>
    </row>
    <row r="12739" spans="1:14" hidden="1" x14ac:dyDescent="0.3">
      <c r="A12739" s="4" t="s">
        <v>603</v>
      </c>
      <c r="B12739" s="4">
        <v>151</v>
      </c>
      <c r="C12739" s="4">
        <v>151</v>
      </c>
      <c r="D12739" s="4">
        <v>962</v>
      </c>
      <c r="E12739" s="4" t="s">
        <v>861</v>
      </c>
      <c r="F12739" s="12" t="s">
        <v>1111</v>
      </c>
      <c r="G12739" s="4" t="s">
        <v>853</v>
      </c>
      <c r="H12739" s="30">
        <v>0.94444444444444398</v>
      </c>
      <c r="I12739" s="4">
        <v>0.31045751633986651</v>
      </c>
      <c r="J12739" s="4" t="s">
        <v>1495</v>
      </c>
      <c r="K12739" s="4" t="s">
        <v>881</v>
      </c>
      <c r="L12739" s="4">
        <v>3</v>
      </c>
      <c r="M12739" s="4" t="s">
        <v>1615</v>
      </c>
      <c r="N12739" s="4" t="s">
        <v>1994</v>
      </c>
    </row>
    <row r="12740" spans="1:14" hidden="1" x14ac:dyDescent="0.3">
      <c r="A12740" s="4" t="s">
        <v>603</v>
      </c>
      <c r="B12740" s="4">
        <v>151</v>
      </c>
      <c r="C12740" s="4">
        <v>151</v>
      </c>
      <c r="D12740" s="4">
        <v>963</v>
      </c>
      <c r="E12740" s="4" t="s">
        <v>861</v>
      </c>
      <c r="F12740" s="12" t="s">
        <v>1111</v>
      </c>
      <c r="G12740" s="4" t="s">
        <v>853</v>
      </c>
      <c r="H12740" s="30">
        <v>0.85947712418300604</v>
      </c>
      <c r="I12740" s="4">
        <v>0.17320261437908152</v>
      </c>
      <c r="J12740" s="4" t="s">
        <v>1495</v>
      </c>
      <c r="K12740" s="4" t="s">
        <v>881</v>
      </c>
      <c r="L12740" s="4">
        <v>3</v>
      </c>
      <c r="M12740" s="4" t="s">
        <v>1615</v>
      </c>
      <c r="N12740" s="4" t="s">
        <v>1994</v>
      </c>
    </row>
    <row r="12741" spans="1:14" hidden="1" x14ac:dyDescent="0.3">
      <c r="A12741" s="4" t="s">
        <v>603</v>
      </c>
      <c r="B12741" s="4">
        <v>151</v>
      </c>
      <c r="C12741" s="4">
        <v>151</v>
      </c>
      <c r="D12741" s="4">
        <v>964</v>
      </c>
      <c r="E12741" s="4" t="s">
        <v>861</v>
      </c>
      <c r="F12741" s="12" t="s">
        <v>1111</v>
      </c>
      <c r="G12741" s="4" t="s">
        <v>853</v>
      </c>
      <c r="H12741" s="30">
        <v>0.77450980392156799</v>
      </c>
      <c r="I12741" s="4">
        <v>0.10130718954248347</v>
      </c>
      <c r="J12741" s="4" t="s">
        <v>1495</v>
      </c>
      <c r="K12741" s="4" t="s">
        <v>881</v>
      </c>
      <c r="L12741" s="4">
        <v>3</v>
      </c>
      <c r="M12741" s="4" t="s">
        <v>1615</v>
      </c>
      <c r="N12741" s="4" t="s">
        <v>1994</v>
      </c>
    </row>
    <row r="12742" spans="1:14" hidden="1" x14ac:dyDescent="0.3">
      <c r="A12742" s="4" t="s">
        <v>603</v>
      </c>
      <c r="B12742" s="4">
        <v>151</v>
      </c>
      <c r="C12742" s="4">
        <v>151</v>
      </c>
      <c r="D12742" s="4">
        <v>965</v>
      </c>
      <c r="E12742" s="4" t="s">
        <v>861</v>
      </c>
      <c r="F12742" s="12" t="s">
        <v>1111</v>
      </c>
      <c r="G12742" s="4" t="s">
        <v>853</v>
      </c>
      <c r="H12742" s="30">
        <v>0.89869281045751603</v>
      </c>
      <c r="I12742" s="4">
        <v>0.19934640522875402</v>
      </c>
      <c r="J12742" s="4" t="s">
        <v>1495</v>
      </c>
      <c r="K12742" s="4" t="s">
        <v>881</v>
      </c>
      <c r="L12742" s="4">
        <v>3</v>
      </c>
      <c r="M12742" s="4" t="s">
        <v>1615</v>
      </c>
      <c r="N12742" s="4" t="s">
        <v>1994</v>
      </c>
    </row>
    <row r="12743" spans="1:14" hidden="1" x14ac:dyDescent="0.3">
      <c r="A12743" s="4" t="s">
        <v>603</v>
      </c>
      <c r="B12743" s="4">
        <v>151</v>
      </c>
      <c r="C12743" s="4">
        <v>151</v>
      </c>
      <c r="D12743" s="4">
        <v>966</v>
      </c>
      <c r="E12743" s="4" t="s">
        <v>861</v>
      </c>
      <c r="F12743" s="12" t="s">
        <v>1111</v>
      </c>
      <c r="G12743" s="4" t="s">
        <v>853</v>
      </c>
      <c r="H12743" s="30">
        <v>1.3823529411764699</v>
      </c>
      <c r="I12743" s="4">
        <v>3.5947712418299999E-2</v>
      </c>
      <c r="J12743" s="4" t="s">
        <v>1495</v>
      </c>
      <c r="K12743" s="4" t="s">
        <v>881</v>
      </c>
      <c r="L12743" s="4">
        <v>3</v>
      </c>
      <c r="M12743" s="4" t="s">
        <v>1615</v>
      </c>
      <c r="N12743" s="4" t="s">
        <v>1994</v>
      </c>
    </row>
    <row r="12744" spans="1:14" hidden="1" x14ac:dyDescent="0.3">
      <c r="A12744" s="4" t="s">
        <v>603</v>
      </c>
      <c r="B12744" s="4">
        <v>151</v>
      </c>
      <c r="C12744" s="4">
        <v>151</v>
      </c>
      <c r="D12744" s="4">
        <v>967</v>
      </c>
      <c r="E12744" s="4" t="s">
        <v>861</v>
      </c>
      <c r="F12744" s="12" t="s">
        <v>1111</v>
      </c>
      <c r="G12744" s="4" t="s">
        <v>853</v>
      </c>
      <c r="H12744" s="30">
        <v>1.7026143790849599</v>
      </c>
      <c r="I12744" s="4">
        <v>0.30392156862745501</v>
      </c>
      <c r="J12744" s="4" t="s">
        <v>1495</v>
      </c>
      <c r="K12744" s="4" t="s">
        <v>881</v>
      </c>
      <c r="L12744" s="4">
        <v>3</v>
      </c>
      <c r="M12744" s="4" t="s">
        <v>1615</v>
      </c>
      <c r="N12744" s="4" t="s">
        <v>1994</v>
      </c>
    </row>
    <row r="12745" spans="1:14" hidden="1" x14ac:dyDescent="0.3">
      <c r="A12745" s="4" t="s">
        <v>603</v>
      </c>
      <c r="B12745" s="4">
        <v>151</v>
      </c>
      <c r="C12745" s="4">
        <v>151</v>
      </c>
      <c r="D12745" s="4">
        <v>968</v>
      </c>
      <c r="E12745" s="4" t="s">
        <v>861</v>
      </c>
      <c r="F12745" s="12" t="s">
        <v>1111</v>
      </c>
      <c r="G12745" s="4" t="s">
        <v>853</v>
      </c>
      <c r="H12745" s="30">
        <v>1.6176470588235199</v>
      </c>
      <c r="I12745" s="4">
        <v>3.2679738562089944E-2</v>
      </c>
      <c r="J12745" s="4" t="s">
        <v>1495</v>
      </c>
      <c r="K12745" s="4" t="s">
        <v>881</v>
      </c>
      <c r="L12745" s="4">
        <v>3</v>
      </c>
      <c r="M12745" s="4" t="s">
        <v>1615</v>
      </c>
      <c r="N12745" s="4" t="s">
        <v>1994</v>
      </c>
    </row>
    <row r="12746" spans="1:14" hidden="1" x14ac:dyDescent="0.3">
      <c r="A12746" s="4" t="s">
        <v>603</v>
      </c>
      <c r="B12746" s="4">
        <v>151</v>
      </c>
      <c r="C12746" s="4">
        <v>151</v>
      </c>
      <c r="D12746" s="4">
        <v>969</v>
      </c>
      <c r="E12746" s="4" t="s">
        <v>861</v>
      </c>
      <c r="F12746" s="12" t="s">
        <v>1111</v>
      </c>
      <c r="G12746" s="4" t="s">
        <v>853</v>
      </c>
      <c r="H12746" s="30">
        <v>1.5326797385620901</v>
      </c>
      <c r="I12746" s="4">
        <v>0.35294117647058998</v>
      </c>
      <c r="J12746" s="4" t="s">
        <v>1495</v>
      </c>
      <c r="K12746" s="4" t="s">
        <v>881</v>
      </c>
      <c r="L12746" s="4">
        <v>3</v>
      </c>
      <c r="M12746" s="4" t="s">
        <v>1615</v>
      </c>
      <c r="N12746" s="4" t="s">
        <v>1994</v>
      </c>
    </row>
    <row r="12747" spans="1:14" hidden="1" x14ac:dyDescent="0.3">
      <c r="A12747" s="4" t="s">
        <v>603</v>
      </c>
      <c r="B12747" s="4">
        <v>151</v>
      </c>
      <c r="C12747" s="4">
        <v>151</v>
      </c>
      <c r="D12747" s="4">
        <v>970</v>
      </c>
      <c r="E12747" s="4" t="s">
        <v>861</v>
      </c>
      <c r="F12747" s="12" t="s">
        <v>1111</v>
      </c>
      <c r="G12747" s="4" t="s">
        <v>853</v>
      </c>
      <c r="H12747" s="30">
        <v>1.5980392156862699</v>
      </c>
      <c r="I12747" s="4">
        <v>4.2483660130720025E-2</v>
      </c>
      <c r="J12747" s="4" t="s">
        <v>1495</v>
      </c>
      <c r="K12747" s="4" t="s">
        <v>881</v>
      </c>
      <c r="L12747" s="4">
        <v>3</v>
      </c>
      <c r="M12747" s="4" t="s">
        <v>1615</v>
      </c>
      <c r="N12747" s="4" t="s">
        <v>1994</v>
      </c>
    </row>
    <row r="12748" spans="1:14" hidden="1" x14ac:dyDescent="0.3">
      <c r="A12748" s="4" t="s">
        <v>603</v>
      </c>
      <c r="B12748" s="4">
        <v>151</v>
      </c>
      <c r="C12748" s="4">
        <v>151</v>
      </c>
      <c r="D12748" s="4">
        <v>971</v>
      </c>
      <c r="E12748" s="4" t="s">
        <v>861</v>
      </c>
      <c r="F12748" s="12" t="s">
        <v>1111</v>
      </c>
      <c r="G12748" s="4" t="s">
        <v>853</v>
      </c>
      <c r="H12748" s="30">
        <v>1.4346405228758099</v>
      </c>
      <c r="I12748" s="4">
        <v>4.9019607843139967E-2</v>
      </c>
      <c r="J12748" s="4" t="s">
        <v>1495</v>
      </c>
      <c r="K12748" s="4" t="s">
        <v>881</v>
      </c>
      <c r="L12748" s="4">
        <v>3</v>
      </c>
      <c r="M12748" s="4" t="s">
        <v>1615</v>
      </c>
      <c r="N12748" s="4" t="s">
        <v>1994</v>
      </c>
    </row>
    <row r="12749" spans="1:14" hidden="1" x14ac:dyDescent="0.3">
      <c r="A12749" s="4" t="s">
        <v>603</v>
      </c>
      <c r="B12749" s="4">
        <v>151</v>
      </c>
      <c r="C12749" s="4">
        <v>151</v>
      </c>
      <c r="D12749" s="4">
        <v>972</v>
      </c>
      <c r="E12749" s="4" t="s">
        <v>861</v>
      </c>
      <c r="F12749" s="12" t="s">
        <v>1111</v>
      </c>
      <c r="G12749" s="4" t="s">
        <v>853</v>
      </c>
      <c r="H12749" s="30">
        <v>1.33660130718954</v>
      </c>
      <c r="I12749" s="4">
        <v>5.2287581699344998E-2</v>
      </c>
      <c r="J12749" s="4" t="s">
        <v>1495</v>
      </c>
      <c r="K12749" s="4" t="s">
        <v>881</v>
      </c>
      <c r="L12749" s="4">
        <v>3</v>
      </c>
      <c r="M12749" s="4" t="s">
        <v>1615</v>
      </c>
      <c r="N12749" s="4" t="s">
        <v>1994</v>
      </c>
    </row>
    <row r="12750" spans="1:14" hidden="1" x14ac:dyDescent="0.3">
      <c r="A12750" s="4" t="s">
        <v>603</v>
      </c>
      <c r="B12750" s="4">
        <v>151</v>
      </c>
      <c r="C12750" s="4">
        <v>151</v>
      </c>
      <c r="D12750" s="4">
        <v>973</v>
      </c>
      <c r="E12750" s="4" t="s">
        <v>861</v>
      </c>
      <c r="F12750" s="12" t="s">
        <v>1111</v>
      </c>
      <c r="G12750" s="4" t="s">
        <v>853</v>
      </c>
      <c r="H12750" s="30">
        <v>1.4542483660130701</v>
      </c>
      <c r="I12750" s="4">
        <v>0.16993464052287499</v>
      </c>
      <c r="J12750" s="4" t="s">
        <v>1495</v>
      </c>
      <c r="K12750" s="4" t="s">
        <v>881</v>
      </c>
      <c r="L12750" s="4">
        <v>3</v>
      </c>
      <c r="M12750" s="4" t="s">
        <v>1615</v>
      </c>
      <c r="N12750" s="4" t="s">
        <v>1994</v>
      </c>
    </row>
    <row r="12751" spans="1:14" hidden="1" x14ac:dyDescent="0.3">
      <c r="A12751" s="4" t="s">
        <v>603</v>
      </c>
      <c r="B12751" s="4">
        <v>151</v>
      </c>
      <c r="C12751" s="4">
        <v>151</v>
      </c>
      <c r="D12751" s="4">
        <v>974</v>
      </c>
      <c r="E12751" s="4" t="s">
        <v>861</v>
      </c>
      <c r="F12751" s="12" t="s">
        <v>1111</v>
      </c>
      <c r="G12751" s="4" t="s">
        <v>853</v>
      </c>
      <c r="H12751" s="30">
        <v>0.81372549019607798</v>
      </c>
      <c r="I12751" s="4">
        <v>0.12418300653594749</v>
      </c>
      <c r="J12751" s="4" t="s">
        <v>1495</v>
      </c>
      <c r="K12751" s="4" t="s">
        <v>881</v>
      </c>
      <c r="L12751" s="4">
        <v>3</v>
      </c>
      <c r="M12751" s="4" t="s">
        <v>1615</v>
      </c>
      <c r="N12751" s="4" t="s">
        <v>1994</v>
      </c>
    </row>
    <row r="12752" spans="1:14" hidden="1" x14ac:dyDescent="0.3">
      <c r="A12752" s="4" t="s">
        <v>603</v>
      </c>
      <c r="B12752" s="4">
        <v>151</v>
      </c>
      <c r="C12752" s="4">
        <v>151</v>
      </c>
      <c r="D12752" s="4">
        <v>975</v>
      </c>
      <c r="E12752" s="4" t="s">
        <v>861</v>
      </c>
      <c r="F12752" s="12" t="s">
        <v>1111</v>
      </c>
      <c r="G12752" s="4" t="s">
        <v>853</v>
      </c>
      <c r="H12752" s="30">
        <v>0.77450980392156799</v>
      </c>
      <c r="I12752" s="4">
        <v>0.23202614379084996</v>
      </c>
      <c r="J12752" s="4" t="s">
        <v>1495</v>
      </c>
      <c r="K12752" s="4" t="s">
        <v>881</v>
      </c>
      <c r="L12752" s="4">
        <v>3</v>
      </c>
      <c r="M12752" s="4" t="s">
        <v>1615</v>
      </c>
      <c r="N12752" s="4" t="s">
        <v>1994</v>
      </c>
    </row>
    <row r="12753" spans="1:14" hidden="1" x14ac:dyDescent="0.3">
      <c r="A12753" s="4" t="s">
        <v>603</v>
      </c>
      <c r="B12753" s="4">
        <v>151</v>
      </c>
      <c r="C12753" s="4">
        <v>151</v>
      </c>
      <c r="D12753" s="4">
        <v>976</v>
      </c>
      <c r="E12753" s="4" t="s">
        <v>861</v>
      </c>
      <c r="F12753" s="12" t="s">
        <v>1111</v>
      </c>
      <c r="G12753" s="4" t="s">
        <v>853</v>
      </c>
      <c r="H12753" s="30">
        <v>0.74836601307189499</v>
      </c>
      <c r="I12753" s="4">
        <v>0.10130718954248352</v>
      </c>
      <c r="J12753" s="4" t="s">
        <v>1495</v>
      </c>
      <c r="K12753" s="4" t="s">
        <v>881</v>
      </c>
      <c r="L12753" s="4">
        <v>3</v>
      </c>
      <c r="M12753" s="4" t="s">
        <v>1615</v>
      </c>
      <c r="N12753" s="4" t="s">
        <v>1994</v>
      </c>
    </row>
    <row r="12754" spans="1:14" hidden="1" x14ac:dyDescent="0.3">
      <c r="A12754" s="4" t="s">
        <v>603</v>
      </c>
      <c r="B12754" s="4">
        <v>151</v>
      </c>
      <c r="C12754" s="4">
        <v>151</v>
      </c>
      <c r="D12754" s="4">
        <v>977</v>
      </c>
      <c r="E12754" s="4" t="s">
        <v>861</v>
      </c>
      <c r="F12754" s="12" t="s">
        <v>1111</v>
      </c>
      <c r="G12754" s="4" t="s">
        <v>853</v>
      </c>
      <c r="H12754" s="30">
        <v>0.61111111111111005</v>
      </c>
      <c r="I12754" s="4">
        <v>9.1503267973855995E-2</v>
      </c>
      <c r="J12754" s="4" t="s">
        <v>1495</v>
      </c>
      <c r="K12754" s="4" t="s">
        <v>881</v>
      </c>
      <c r="L12754" s="4">
        <v>3</v>
      </c>
      <c r="M12754" s="4" t="s">
        <v>1615</v>
      </c>
      <c r="N12754" s="4" t="s">
        <v>1994</v>
      </c>
    </row>
    <row r="12755" spans="1:14" hidden="1" x14ac:dyDescent="0.3">
      <c r="A12755" s="4" t="s">
        <v>603</v>
      </c>
      <c r="B12755" s="4">
        <v>151</v>
      </c>
      <c r="C12755" s="4">
        <v>151</v>
      </c>
      <c r="D12755" s="4">
        <v>978</v>
      </c>
      <c r="E12755" s="4" t="s">
        <v>861</v>
      </c>
      <c r="F12755" s="12" t="s">
        <v>1111</v>
      </c>
      <c r="G12755" s="4" t="s">
        <v>853</v>
      </c>
      <c r="H12755" s="30">
        <v>1.07516339869281</v>
      </c>
      <c r="I12755" s="4">
        <v>0.27450980392156749</v>
      </c>
      <c r="J12755" s="4" t="s">
        <v>1495</v>
      </c>
      <c r="K12755" s="4" t="s">
        <v>881</v>
      </c>
      <c r="L12755" s="4">
        <v>3</v>
      </c>
      <c r="M12755" s="4" t="s">
        <v>1615</v>
      </c>
      <c r="N12755" s="4" t="s">
        <v>1994</v>
      </c>
    </row>
    <row r="12756" spans="1:14" hidden="1" x14ac:dyDescent="0.3">
      <c r="A12756" s="4" t="s">
        <v>603</v>
      </c>
      <c r="B12756" s="4">
        <v>151</v>
      </c>
      <c r="C12756" s="4">
        <v>151</v>
      </c>
      <c r="D12756" s="4">
        <v>979</v>
      </c>
      <c r="E12756" s="4" t="s">
        <v>861</v>
      </c>
      <c r="F12756" s="12" t="s">
        <v>1111</v>
      </c>
      <c r="G12756" s="4" t="s">
        <v>853</v>
      </c>
      <c r="H12756" s="30">
        <v>0.94444444444444398</v>
      </c>
      <c r="I12756" s="4">
        <v>0.18300653594771255</v>
      </c>
      <c r="J12756" s="4" t="s">
        <v>1495</v>
      </c>
      <c r="K12756" s="4" t="s">
        <v>881</v>
      </c>
      <c r="L12756" s="4">
        <v>3</v>
      </c>
      <c r="M12756" s="4" t="s">
        <v>1615</v>
      </c>
      <c r="N12756" s="4" t="s">
        <v>1994</v>
      </c>
    </row>
    <row r="12757" spans="1:14" hidden="1" x14ac:dyDescent="0.3">
      <c r="A12757" s="4" t="s">
        <v>603</v>
      </c>
      <c r="B12757" s="4">
        <v>151</v>
      </c>
      <c r="C12757" s="4">
        <v>151</v>
      </c>
      <c r="D12757" s="4">
        <v>980</v>
      </c>
      <c r="E12757" s="4" t="s">
        <v>861</v>
      </c>
      <c r="F12757" s="12" t="s">
        <v>1111</v>
      </c>
      <c r="G12757" s="4" t="s">
        <v>853</v>
      </c>
      <c r="H12757" s="30">
        <v>0.65686274509803899</v>
      </c>
      <c r="I12757" s="4">
        <v>4.5751633986927998E-2</v>
      </c>
      <c r="J12757" s="4" t="s">
        <v>1495</v>
      </c>
      <c r="K12757" s="4" t="s">
        <v>881</v>
      </c>
      <c r="L12757" s="4">
        <v>3</v>
      </c>
      <c r="M12757" s="4" t="s">
        <v>1615</v>
      </c>
      <c r="N12757" s="4" t="s">
        <v>1994</v>
      </c>
    </row>
    <row r="12758" spans="1:14" hidden="1" x14ac:dyDescent="0.3">
      <c r="A12758" s="4" t="s">
        <v>603</v>
      </c>
      <c r="B12758" s="4">
        <v>151</v>
      </c>
      <c r="C12758" s="4">
        <v>151</v>
      </c>
      <c r="D12758" s="4">
        <v>981</v>
      </c>
      <c r="E12758" s="4" t="s">
        <v>861</v>
      </c>
      <c r="F12758" s="12" t="s">
        <v>1111</v>
      </c>
      <c r="G12758" s="4" t="s">
        <v>853</v>
      </c>
      <c r="H12758" s="30">
        <v>1.5392156862744999</v>
      </c>
      <c r="I12758" s="4">
        <v>0.14052287581699008</v>
      </c>
      <c r="J12758" s="4" t="s">
        <v>1495</v>
      </c>
      <c r="K12758" s="4" t="s">
        <v>881</v>
      </c>
      <c r="L12758" s="4">
        <v>3</v>
      </c>
      <c r="M12758" s="4" t="s">
        <v>1615</v>
      </c>
      <c r="N12758" s="4" t="s">
        <v>1994</v>
      </c>
    </row>
    <row r="12759" spans="1:14" hidden="1" x14ac:dyDescent="0.3">
      <c r="A12759" s="4" t="s">
        <v>603</v>
      </c>
      <c r="B12759" s="4">
        <v>151</v>
      </c>
      <c r="C12759" s="4">
        <v>151</v>
      </c>
      <c r="D12759" s="4">
        <v>982</v>
      </c>
      <c r="E12759" s="4" t="s">
        <v>861</v>
      </c>
      <c r="F12759" s="12" t="s">
        <v>1111</v>
      </c>
      <c r="G12759" s="4" t="s">
        <v>853</v>
      </c>
      <c r="H12759" s="30">
        <v>1.4019607843137201</v>
      </c>
      <c r="I12759" s="4">
        <v>0.14379084967320499</v>
      </c>
      <c r="J12759" s="4" t="s">
        <v>1495</v>
      </c>
      <c r="K12759" s="4" t="s">
        <v>881</v>
      </c>
      <c r="L12759" s="4">
        <v>3</v>
      </c>
      <c r="M12759" s="4" t="s">
        <v>1615</v>
      </c>
      <c r="N12759" s="4" t="s">
        <v>1994</v>
      </c>
    </row>
    <row r="12760" spans="1:14" hidden="1" x14ac:dyDescent="0.3">
      <c r="A12760" s="4" t="s">
        <v>603</v>
      </c>
      <c r="B12760" s="4">
        <v>151</v>
      </c>
      <c r="C12760" s="4">
        <v>151</v>
      </c>
      <c r="D12760" s="4">
        <v>983</v>
      </c>
      <c r="E12760" s="4" t="s">
        <v>861</v>
      </c>
      <c r="F12760" s="12" t="s">
        <v>1111</v>
      </c>
      <c r="G12760" s="4" t="s">
        <v>853</v>
      </c>
      <c r="H12760" s="30">
        <v>1.6241830065359399</v>
      </c>
      <c r="I12760" s="4">
        <v>0.13725490196078505</v>
      </c>
      <c r="J12760" s="4" t="s">
        <v>1495</v>
      </c>
      <c r="K12760" s="4" t="s">
        <v>881</v>
      </c>
      <c r="L12760" s="4">
        <v>3</v>
      </c>
      <c r="M12760" s="4" t="s">
        <v>1615</v>
      </c>
      <c r="N12760" s="4" t="s">
        <v>1994</v>
      </c>
    </row>
    <row r="12761" spans="1:14" hidden="1" x14ac:dyDescent="0.3">
      <c r="A12761" s="4" t="s">
        <v>603</v>
      </c>
      <c r="B12761" s="4">
        <v>151</v>
      </c>
      <c r="C12761" s="4">
        <v>151</v>
      </c>
      <c r="D12761" s="4">
        <v>984</v>
      </c>
      <c r="E12761" s="4" t="s">
        <v>861</v>
      </c>
      <c r="F12761" s="12" t="s">
        <v>1111</v>
      </c>
      <c r="G12761" s="4" t="s">
        <v>853</v>
      </c>
      <c r="H12761" s="30">
        <v>1.31699346405228</v>
      </c>
      <c r="I12761" s="4">
        <v>0.11111111111110994</v>
      </c>
      <c r="J12761" s="4" t="s">
        <v>1495</v>
      </c>
      <c r="K12761" s="4" t="s">
        <v>881</v>
      </c>
      <c r="L12761" s="4">
        <v>3</v>
      </c>
      <c r="M12761" s="4" t="s">
        <v>1615</v>
      </c>
      <c r="N12761" s="4" t="s">
        <v>1994</v>
      </c>
    </row>
    <row r="12762" spans="1:14" hidden="1" x14ac:dyDescent="0.3">
      <c r="A12762" s="4" t="s">
        <v>603</v>
      </c>
      <c r="B12762" s="4">
        <v>151</v>
      </c>
      <c r="C12762" s="4">
        <v>151</v>
      </c>
      <c r="D12762" s="4">
        <v>985</v>
      </c>
      <c r="E12762" s="4" t="s">
        <v>861</v>
      </c>
      <c r="F12762" s="12" t="s">
        <v>1111</v>
      </c>
      <c r="G12762" s="4" t="s">
        <v>853</v>
      </c>
      <c r="H12762" s="30">
        <v>1.6241830065359399</v>
      </c>
      <c r="I12762" s="4">
        <v>0.17320261437908502</v>
      </c>
      <c r="J12762" s="4" t="s">
        <v>1495</v>
      </c>
      <c r="K12762" s="4" t="s">
        <v>881</v>
      </c>
      <c r="L12762" s="4">
        <v>3</v>
      </c>
      <c r="M12762" s="4" t="s">
        <v>1615</v>
      </c>
      <c r="N12762" s="4" t="s">
        <v>1994</v>
      </c>
    </row>
    <row r="12763" spans="1:14" hidden="1" x14ac:dyDescent="0.3">
      <c r="A12763" s="4" t="s">
        <v>603</v>
      </c>
      <c r="B12763" s="4">
        <v>151</v>
      </c>
      <c r="C12763" s="4">
        <v>151</v>
      </c>
      <c r="D12763" s="4">
        <v>986</v>
      </c>
      <c r="E12763" s="4" t="s">
        <v>861</v>
      </c>
      <c r="F12763" s="12" t="s">
        <v>1111</v>
      </c>
      <c r="G12763" s="4" t="s">
        <v>853</v>
      </c>
      <c r="H12763" s="30">
        <v>1.4346405228758099</v>
      </c>
      <c r="I12763" s="4">
        <v>0.12091503267974002</v>
      </c>
      <c r="J12763" s="4" t="s">
        <v>1495</v>
      </c>
      <c r="K12763" s="4" t="s">
        <v>881</v>
      </c>
      <c r="L12763" s="4">
        <v>3</v>
      </c>
      <c r="M12763" s="4" t="s">
        <v>1615</v>
      </c>
      <c r="N12763" s="4" t="s">
        <v>1994</v>
      </c>
    </row>
    <row r="12764" spans="1:14" hidden="1" x14ac:dyDescent="0.3">
      <c r="A12764" s="4" t="s">
        <v>603</v>
      </c>
      <c r="B12764" s="4">
        <v>151</v>
      </c>
      <c r="C12764" s="4">
        <v>151</v>
      </c>
      <c r="D12764" s="4">
        <v>987</v>
      </c>
      <c r="E12764" s="4" t="s">
        <v>861</v>
      </c>
      <c r="F12764" s="12" t="s">
        <v>1111</v>
      </c>
      <c r="G12764" s="4" t="s">
        <v>853</v>
      </c>
      <c r="H12764" s="30">
        <v>1.1470588235294099</v>
      </c>
      <c r="I12764" s="4">
        <v>0.14379084967320499</v>
      </c>
      <c r="J12764" s="4" t="s">
        <v>1495</v>
      </c>
      <c r="K12764" s="4" t="s">
        <v>881</v>
      </c>
      <c r="L12764" s="4">
        <v>3</v>
      </c>
      <c r="M12764" s="4" t="s">
        <v>1615</v>
      </c>
      <c r="N12764" s="4" t="s">
        <v>1994</v>
      </c>
    </row>
    <row r="12765" spans="1:14" hidden="1" x14ac:dyDescent="0.3">
      <c r="A12765" s="4" t="s">
        <v>605</v>
      </c>
      <c r="B12765" s="5">
        <v>33</v>
      </c>
      <c r="C12765" s="5">
        <v>33</v>
      </c>
      <c r="D12765" s="5">
        <v>988</v>
      </c>
      <c r="E12765" s="4" t="s">
        <v>861</v>
      </c>
      <c r="F12765" s="12" t="s">
        <v>1003</v>
      </c>
      <c r="G12765" s="4" t="s">
        <v>885</v>
      </c>
      <c r="H12765" s="30">
        <v>1.9512002500000001</v>
      </c>
      <c r="I12765" s="4">
        <v>0.69646240999999998</v>
      </c>
      <c r="J12765" s="4"/>
      <c r="K12765" s="4" t="s">
        <v>881</v>
      </c>
      <c r="L12765" s="4">
        <v>2</v>
      </c>
      <c r="M12765" s="4"/>
      <c r="N12765" s="4"/>
    </row>
    <row r="12766" spans="1:14" hidden="1" x14ac:dyDescent="0.3">
      <c r="A12766" s="4" t="s">
        <v>605</v>
      </c>
      <c r="B12766" s="5">
        <v>33</v>
      </c>
      <c r="C12766" s="5">
        <v>33</v>
      </c>
      <c r="D12766" s="5">
        <v>988</v>
      </c>
      <c r="E12766" s="4" t="s">
        <v>861</v>
      </c>
      <c r="F12766" s="12" t="s">
        <v>1911</v>
      </c>
      <c r="G12766" s="4" t="s">
        <v>885</v>
      </c>
      <c r="H12766" s="30">
        <v>4.1795641200000002</v>
      </c>
      <c r="I12766" s="4">
        <v>0.62717151000000004</v>
      </c>
      <c r="J12766" s="4"/>
      <c r="K12766" s="4" t="s">
        <v>881</v>
      </c>
      <c r="L12766" s="4">
        <v>2</v>
      </c>
      <c r="M12766" s="4"/>
      <c r="N12766" s="4"/>
    </row>
    <row r="12767" spans="1:14" hidden="1" x14ac:dyDescent="0.3">
      <c r="A12767" s="4" t="s">
        <v>605</v>
      </c>
      <c r="B12767" s="5">
        <v>33</v>
      </c>
      <c r="C12767" s="5">
        <v>33</v>
      </c>
      <c r="D12767" s="5">
        <v>988</v>
      </c>
      <c r="E12767" s="4" t="s">
        <v>861</v>
      </c>
      <c r="F12767" s="12" t="s">
        <v>1912</v>
      </c>
      <c r="G12767" s="4" t="s">
        <v>885</v>
      </c>
      <c r="H12767" s="30">
        <v>5.4311433999999998</v>
      </c>
      <c r="I12767" s="4">
        <v>1.1846573</v>
      </c>
      <c r="J12767" s="4"/>
      <c r="K12767" s="4" t="s">
        <v>881</v>
      </c>
      <c r="L12767" s="4">
        <v>2</v>
      </c>
      <c r="M12767" s="4"/>
      <c r="N12767" s="4"/>
    </row>
    <row r="12768" spans="1:14" hidden="1" x14ac:dyDescent="0.3">
      <c r="A12768" s="4" t="s">
        <v>605</v>
      </c>
      <c r="B12768" s="5">
        <v>33</v>
      </c>
      <c r="C12768" s="5">
        <v>33</v>
      </c>
      <c r="D12768" s="5">
        <v>988</v>
      </c>
      <c r="E12768" s="4" t="s">
        <v>861</v>
      </c>
      <c r="F12768" s="12" t="s">
        <v>1913</v>
      </c>
      <c r="G12768" s="4" t="s">
        <v>885</v>
      </c>
      <c r="H12768" s="30">
        <v>5.9858654500000004</v>
      </c>
      <c r="I12768" s="4">
        <v>1.18209097</v>
      </c>
      <c r="J12768" s="4"/>
      <c r="K12768" s="4" t="s">
        <v>881</v>
      </c>
      <c r="L12768" s="4">
        <v>2</v>
      </c>
      <c r="M12768" s="4"/>
      <c r="N12768" s="4"/>
    </row>
    <row r="12769" spans="1:14" hidden="1" x14ac:dyDescent="0.3">
      <c r="A12769" s="4" t="s">
        <v>605</v>
      </c>
      <c r="B12769" s="5">
        <v>33</v>
      </c>
      <c r="C12769" s="5">
        <v>33</v>
      </c>
      <c r="D12769" s="5">
        <v>988</v>
      </c>
      <c r="E12769" s="4" t="s">
        <v>861</v>
      </c>
      <c r="F12769" s="12" t="s">
        <v>1914</v>
      </c>
      <c r="G12769" s="4" t="s">
        <v>885</v>
      </c>
      <c r="H12769" s="30">
        <v>6.6100758099999997</v>
      </c>
      <c r="I12769" s="4">
        <v>1.67008844</v>
      </c>
      <c r="J12769" s="4"/>
      <c r="K12769" s="4" t="s">
        <v>881</v>
      </c>
      <c r="L12769" s="4">
        <v>2</v>
      </c>
      <c r="M12769" s="4"/>
      <c r="N12769" s="4"/>
    </row>
    <row r="12770" spans="1:14" hidden="1" x14ac:dyDescent="0.3">
      <c r="A12770" s="4" t="s">
        <v>605</v>
      </c>
      <c r="B12770" s="5">
        <v>33</v>
      </c>
      <c r="C12770" s="5">
        <v>33</v>
      </c>
      <c r="D12770" s="5">
        <v>988</v>
      </c>
      <c r="E12770" s="4" t="s">
        <v>861</v>
      </c>
      <c r="F12770" s="12" t="s">
        <v>1915</v>
      </c>
      <c r="G12770" s="4" t="s">
        <v>885</v>
      </c>
      <c r="H12770" s="30">
        <v>7.93134081</v>
      </c>
      <c r="I12770" s="4">
        <v>2.7844677799999999</v>
      </c>
      <c r="J12770" s="4"/>
      <c r="K12770" s="4" t="s">
        <v>881</v>
      </c>
      <c r="L12770" s="4">
        <v>2</v>
      </c>
      <c r="M12770" s="4"/>
      <c r="N12770" s="4"/>
    </row>
    <row r="12771" spans="1:14" hidden="1" x14ac:dyDescent="0.3">
      <c r="A12771" s="4" t="s">
        <v>605</v>
      </c>
      <c r="B12771" s="5">
        <v>33</v>
      </c>
      <c r="C12771" s="5">
        <v>33</v>
      </c>
      <c r="D12771" s="5">
        <v>988</v>
      </c>
      <c r="E12771" s="4" t="s">
        <v>861</v>
      </c>
      <c r="F12771" s="12" t="s">
        <v>1916</v>
      </c>
      <c r="G12771" s="4" t="s">
        <v>885</v>
      </c>
      <c r="H12771" s="30">
        <v>9.7408006999999994</v>
      </c>
      <c r="I12771" s="4">
        <v>2.9210754900000002</v>
      </c>
      <c r="J12771" s="4"/>
      <c r="K12771" s="4" t="s">
        <v>881</v>
      </c>
      <c r="L12771" s="4">
        <v>2</v>
      </c>
      <c r="M12771" s="4"/>
      <c r="N12771" s="4"/>
    </row>
    <row r="12772" spans="1:14" hidden="1" x14ac:dyDescent="0.3">
      <c r="A12772" s="4" t="s">
        <v>605</v>
      </c>
      <c r="B12772" s="5">
        <v>33</v>
      </c>
      <c r="C12772" s="5">
        <v>33</v>
      </c>
      <c r="D12772" s="5">
        <v>988</v>
      </c>
      <c r="E12772" s="4" t="s">
        <v>861</v>
      </c>
      <c r="F12772" s="12" t="s">
        <v>1917</v>
      </c>
      <c r="G12772" s="4" t="s">
        <v>885</v>
      </c>
      <c r="H12772" s="30">
        <v>10.643753999999999</v>
      </c>
      <c r="I12772" s="4">
        <v>4.1057327900000002</v>
      </c>
      <c r="J12772" s="4"/>
      <c r="K12772" s="4" t="s">
        <v>881</v>
      </c>
      <c r="L12772" s="4">
        <v>2</v>
      </c>
      <c r="M12772" s="4"/>
      <c r="N12772" s="4"/>
    </row>
    <row r="12773" spans="1:14" hidden="1" x14ac:dyDescent="0.3">
      <c r="A12773" s="4" t="s">
        <v>605</v>
      </c>
      <c r="B12773" s="5">
        <v>33</v>
      </c>
      <c r="C12773" s="5">
        <v>33</v>
      </c>
      <c r="D12773" s="5">
        <v>988</v>
      </c>
      <c r="E12773" s="4" t="s">
        <v>861</v>
      </c>
      <c r="F12773" s="12" t="s">
        <v>1918</v>
      </c>
      <c r="G12773" s="4" t="s">
        <v>885</v>
      </c>
      <c r="H12773" s="30">
        <v>11.8258449</v>
      </c>
      <c r="I12773" s="4">
        <v>5.2901926699999997</v>
      </c>
      <c r="J12773" s="4"/>
      <c r="K12773" s="4" t="s">
        <v>881</v>
      </c>
      <c r="L12773" s="4">
        <v>2</v>
      </c>
      <c r="M12773" s="4"/>
      <c r="N12773" s="4"/>
    </row>
    <row r="12774" spans="1:14" hidden="1" x14ac:dyDescent="0.3">
      <c r="A12774" s="4" t="s">
        <v>605</v>
      </c>
      <c r="B12774" s="5">
        <v>33</v>
      </c>
      <c r="C12774" s="5">
        <v>33</v>
      </c>
      <c r="D12774" s="5">
        <v>988</v>
      </c>
      <c r="E12774" s="4" t="s">
        <v>861</v>
      </c>
      <c r="F12774" s="12" t="s">
        <v>1919</v>
      </c>
      <c r="G12774" s="4" t="s">
        <v>885</v>
      </c>
      <c r="H12774" s="30">
        <v>14.2616867</v>
      </c>
      <c r="I12774" s="4">
        <v>4.8012081499999999</v>
      </c>
      <c r="J12774" s="4"/>
      <c r="K12774" s="4" t="s">
        <v>881</v>
      </c>
      <c r="L12774" s="4">
        <v>2</v>
      </c>
      <c r="M12774" s="4"/>
      <c r="N12774" s="4"/>
    </row>
    <row r="12775" spans="1:14" hidden="1" x14ac:dyDescent="0.3">
      <c r="A12775" s="4" t="s">
        <v>605</v>
      </c>
      <c r="B12775" s="5">
        <v>33</v>
      </c>
      <c r="C12775" s="5">
        <v>33</v>
      </c>
      <c r="D12775" s="5">
        <v>988</v>
      </c>
      <c r="E12775" s="4" t="s">
        <v>861</v>
      </c>
      <c r="F12775" s="12" t="s">
        <v>907</v>
      </c>
      <c r="G12775" s="4" t="s">
        <v>885</v>
      </c>
      <c r="H12775" s="30">
        <v>15.8616946</v>
      </c>
      <c r="I12775" s="4">
        <v>6.5407849000000002</v>
      </c>
      <c r="J12775" s="4"/>
      <c r="K12775" s="4" t="s">
        <v>881</v>
      </c>
      <c r="L12775" s="4">
        <v>2</v>
      </c>
      <c r="M12775" s="4"/>
      <c r="N12775" s="4"/>
    </row>
    <row r="12776" spans="1:14" hidden="1" x14ac:dyDescent="0.3">
      <c r="A12776" s="4" t="s">
        <v>605</v>
      </c>
      <c r="B12776" s="5">
        <v>33</v>
      </c>
      <c r="C12776" s="5">
        <v>33</v>
      </c>
      <c r="D12776" s="5">
        <v>988</v>
      </c>
      <c r="E12776" s="4" t="s">
        <v>861</v>
      </c>
      <c r="F12776" s="12" t="s">
        <v>908</v>
      </c>
      <c r="G12776" s="4" t="s">
        <v>885</v>
      </c>
      <c r="H12776" s="30">
        <v>18.226863600000001</v>
      </c>
      <c r="I12776" s="4">
        <v>9.1874605200000001</v>
      </c>
      <c r="J12776" s="4"/>
      <c r="K12776" s="4" t="s">
        <v>881</v>
      </c>
      <c r="L12776" s="4">
        <v>2</v>
      </c>
      <c r="M12776" s="4"/>
      <c r="N12776" s="4"/>
    </row>
    <row r="12777" spans="1:14" hidden="1" x14ac:dyDescent="0.3">
      <c r="A12777" s="4" t="s">
        <v>605</v>
      </c>
      <c r="B12777" s="5">
        <v>33</v>
      </c>
      <c r="C12777" s="5">
        <v>33</v>
      </c>
      <c r="D12777" s="5">
        <v>988</v>
      </c>
      <c r="E12777" s="4" t="s">
        <v>861</v>
      </c>
      <c r="F12777" s="12" t="s">
        <v>909</v>
      </c>
      <c r="G12777" s="4" t="s">
        <v>885</v>
      </c>
      <c r="H12777" s="30">
        <v>21.775307999999999</v>
      </c>
      <c r="I12777" s="4">
        <v>9.8845151599999994</v>
      </c>
      <c r="J12777" s="4"/>
      <c r="K12777" s="4" t="s">
        <v>881</v>
      </c>
      <c r="L12777" s="4">
        <v>2</v>
      </c>
      <c r="M12777" s="4"/>
      <c r="N12777" s="4"/>
    </row>
    <row r="12778" spans="1:14" hidden="1" x14ac:dyDescent="0.3">
      <c r="A12778" s="4" t="s">
        <v>605</v>
      </c>
      <c r="B12778" s="5">
        <v>33</v>
      </c>
      <c r="C12778" s="5">
        <v>33</v>
      </c>
      <c r="D12778" s="5">
        <v>988</v>
      </c>
      <c r="E12778" s="4" t="s">
        <v>861</v>
      </c>
      <c r="F12778" s="12" t="s">
        <v>910</v>
      </c>
      <c r="G12778" s="4" t="s">
        <v>885</v>
      </c>
      <c r="H12778" s="30">
        <v>25.881040800000001</v>
      </c>
      <c r="I12778" s="4">
        <v>9.6059696799999994</v>
      </c>
      <c r="J12778" s="4"/>
      <c r="K12778" s="4" t="s">
        <v>881</v>
      </c>
      <c r="L12778" s="4">
        <v>2</v>
      </c>
      <c r="M12778" s="4"/>
      <c r="N12778" s="4"/>
    </row>
    <row r="12779" spans="1:14" hidden="1" x14ac:dyDescent="0.3">
      <c r="A12779" s="4" t="s">
        <v>605</v>
      </c>
      <c r="B12779" s="5">
        <v>33</v>
      </c>
      <c r="C12779" s="5">
        <v>33</v>
      </c>
      <c r="D12779" s="5">
        <v>988</v>
      </c>
      <c r="E12779" s="4" t="s">
        <v>861</v>
      </c>
      <c r="F12779" s="12" t="s">
        <v>911</v>
      </c>
      <c r="G12779" s="4" t="s">
        <v>885</v>
      </c>
      <c r="H12779" s="30">
        <v>30.196225500000001</v>
      </c>
      <c r="I12779" s="4">
        <v>10.299470899999999</v>
      </c>
      <c r="J12779" s="4"/>
      <c r="K12779" s="4" t="s">
        <v>881</v>
      </c>
      <c r="L12779" s="4">
        <v>2</v>
      </c>
      <c r="M12779" s="4"/>
      <c r="N12779" s="4"/>
    </row>
    <row r="12780" spans="1:14" hidden="1" x14ac:dyDescent="0.3">
      <c r="A12780" s="4" t="s">
        <v>605</v>
      </c>
      <c r="B12780" s="5">
        <v>33</v>
      </c>
      <c r="C12780" s="5">
        <v>33</v>
      </c>
      <c r="D12780" s="5">
        <v>988</v>
      </c>
      <c r="E12780" s="4" t="s">
        <v>861</v>
      </c>
      <c r="F12780" s="12" t="s">
        <v>1003</v>
      </c>
      <c r="G12780" s="4" t="s">
        <v>1341</v>
      </c>
      <c r="H12780" s="30">
        <v>3.10999E-3</v>
      </c>
      <c r="I12780" s="4">
        <v>9.3123200000000007E-3</v>
      </c>
      <c r="J12780" s="4"/>
      <c r="K12780" s="4" t="s">
        <v>881</v>
      </c>
      <c r="L12780" s="4">
        <v>2</v>
      </c>
      <c r="M12780" s="4"/>
      <c r="N12780" s="4"/>
    </row>
    <row r="12781" spans="1:14" hidden="1" x14ac:dyDescent="0.3">
      <c r="A12781" s="4" t="s">
        <v>605</v>
      </c>
      <c r="B12781" s="5">
        <v>33</v>
      </c>
      <c r="C12781" s="5">
        <v>33</v>
      </c>
      <c r="D12781" s="5">
        <v>988</v>
      </c>
      <c r="E12781" s="4" t="s">
        <v>861</v>
      </c>
      <c r="F12781" s="12" t="s">
        <v>1911</v>
      </c>
      <c r="G12781" s="4" t="s">
        <v>1341</v>
      </c>
      <c r="H12781" s="30">
        <v>3.113076E-2</v>
      </c>
      <c r="I12781" s="4">
        <v>2.173021E-2</v>
      </c>
      <c r="J12781" s="4"/>
      <c r="K12781" s="4" t="s">
        <v>881</v>
      </c>
      <c r="L12781" s="4">
        <v>2</v>
      </c>
      <c r="M12781" s="4"/>
      <c r="N12781" s="4"/>
    </row>
    <row r="12782" spans="1:14" hidden="1" x14ac:dyDescent="0.3">
      <c r="A12782" s="4" t="s">
        <v>605</v>
      </c>
      <c r="B12782" s="5">
        <v>33</v>
      </c>
      <c r="C12782" s="5">
        <v>33</v>
      </c>
      <c r="D12782" s="5">
        <v>988</v>
      </c>
      <c r="E12782" s="4" t="s">
        <v>861</v>
      </c>
      <c r="F12782" s="12" t="s">
        <v>1912</v>
      </c>
      <c r="G12782" s="4" t="s">
        <v>1341</v>
      </c>
      <c r="H12782" s="30">
        <v>4.9834799999999999E-2</v>
      </c>
      <c r="I12782" s="4">
        <v>3.5705309999999997E-2</v>
      </c>
      <c r="J12782" s="4"/>
      <c r="K12782" s="4" t="s">
        <v>881</v>
      </c>
      <c r="L12782" s="4">
        <v>2</v>
      </c>
      <c r="M12782" s="4"/>
      <c r="N12782" s="4"/>
    </row>
    <row r="12783" spans="1:14" hidden="1" x14ac:dyDescent="0.3">
      <c r="A12783" s="4" t="s">
        <v>605</v>
      </c>
      <c r="B12783" s="5">
        <v>33</v>
      </c>
      <c r="C12783" s="5">
        <v>33</v>
      </c>
      <c r="D12783" s="5">
        <v>988</v>
      </c>
      <c r="E12783" s="4" t="s">
        <v>861</v>
      </c>
      <c r="F12783" s="12" t="s">
        <v>1913</v>
      </c>
      <c r="G12783" s="4" t="s">
        <v>1341</v>
      </c>
      <c r="H12783" s="30">
        <v>0.11200808</v>
      </c>
      <c r="I12783" s="4">
        <v>1.54397E-3</v>
      </c>
      <c r="J12783" s="4"/>
      <c r="K12783" s="4" t="s">
        <v>881</v>
      </c>
      <c r="L12783" s="4">
        <v>2</v>
      </c>
      <c r="M12783" s="4"/>
      <c r="N12783" s="4"/>
    </row>
    <row r="12784" spans="1:14" hidden="1" x14ac:dyDescent="0.3">
      <c r="A12784" s="4" t="s">
        <v>605</v>
      </c>
      <c r="B12784" s="5">
        <v>33</v>
      </c>
      <c r="C12784" s="5">
        <v>33</v>
      </c>
      <c r="D12784" s="5">
        <v>988</v>
      </c>
      <c r="E12784" s="4" t="s">
        <v>861</v>
      </c>
      <c r="F12784" s="12" t="s">
        <v>1914</v>
      </c>
      <c r="G12784" s="4" t="s">
        <v>1341</v>
      </c>
      <c r="H12784" s="30">
        <v>0.17417255000000001</v>
      </c>
      <c r="I12784" s="4">
        <v>1.243113E-2</v>
      </c>
      <c r="J12784" s="4"/>
      <c r="K12784" s="4" t="s">
        <v>881</v>
      </c>
      <c r="L12784" s="4">
        <v>2</v>
      </c>
      <c r="M12784" s="4"/>
      <c r="N12784" s="4"/>
    </row>
    <row r="12785" spans="1:14" hidden="1" x14ac:dyDescent="0.3">
      <c r="A12785" s="4" t="s">
        <v>605</v>
      </c>
      <c r="B12785" s="5">
        <v>33</v>
      </c>
      <c r="C12785" s="5">
        <v>33</v>
      </c>
      <c r="D12785" s="5">
        <v>988</v>
      </c>
      <c r="E12785" s="4" t="s">
        <v>861</v>
      </c>
      <c r="F12785" s="12" t="s">
        <v>1915</v>
      </c>
      <c r="G12785" s="4" t="s">
        <v>1341</v>
      </c>
      <c r="H12785" s="30">
        <v>0.18045427999999999</v>
      </c>
      <c r="I12785" s="4">
        <v>1.56161E-3</v>
      </c>
      <c r="J12785" s="4"/>
      <c r="K12785" s="4" t="s">
        <v>881</v>
      </c>
      <c r="L12785" s="4">
        <v>2</v>
      </c>
      <c r="M12785" s="4"/>
      <c r="N12785" s="4"/>
    </row>
    <row r="12786" spans="1:14" hidden="1" x14ac:dyDescent="0.3">
      <c r="A12786" s="4" t="s">
        <v>605</v>
      </c>
      <c r="B12786" s="5">
        <v>33</v>
      </c>
      <c r="C12786" s="5">
        <v>33</v>
      </c>
      <c r="D12786" s="5">
        <v>988</v>
      </c>
      <c r="E12786" s="4" t="s">
        <v>861</v>
      </c>
      <c r="F12786" s="12" t="s">
        <v>1916</v>
      </c>
      <c r="G12786" s="4" t="s">
        <v>1341</v>
      </c>
      <c r="H12786" s="30">
        <v>0.20846623</v>
      </c>
      <c r="I12786" s="4">
        <v>4.6539499999999996E-3</v>
      </c>
      <c r="J12786" s="4"/>
      <c r="K12786" s="4" t="s">
        <v>881</v>
      </c>
      <c r="L12786" s="4">
        <v>2</v>
      </c>
      <c r="M12786" s="4"/>
      <c r="N12786" s="4"/>
    </row>
    <row r="12787" spans="1:14" hidden="1" x14ac:dyDescent="0.3">
      <c r="A12787" s="4" t="s">
        <v>605</v>
      </c>
      <c r="B12787" s="5">
        <v>33</v>
      </c>
      <c r="C12787" s="5">
        <v>33</v>
      </c>
      <c r="D12787" s="5">
        <v>988</v>
      </c>
      <c r="E12787" s="4" t="s">
        <v>861</v>
      </c>
      <c r="F12787" s="12" t="s">
        <v>1917</v>
      </c>
      <c r="G12787" s="4" t="s">
        <v>1341</v>
      </c>
      <c r="H12787" s="30">
        <v>0.24268931999999999</v>
      </c>
      <c r="I12787" s="4">
        <v>1.5571999999999999E-3</v>
      </c>
      <c r="J12787" s="4"/>
      <c r="K12787" s="4" t="s">
        <v>881</v>
      </c>
      <c r="L12787" s="4">
        <v>2</v>
      </c>
      <c r="M12787" s="4"/>
      <c r="N12787" s="4"/>
    </row>
    <row r="12788" spans="1:14" hidden="1" x14ac:dyDescent="0.3">
      <c r="A12788" s="4" t="s">
        <v>605</v>
      </c>
      <c r="B12788" s="5">
        <v>33</v>
      </c>
      <c r="C12788" s="5">
        <v>33</v>
      </c>
      <c r="D12788" s="5">
        <v>988</v>
      </c>
      <c r="E12788" s="4" t="s">
        <v>861</v>
      </c>
      <c r="F12788" s="12" t="s">
        <v>1918</v>
      </c>
      <c r="G12788" s="4" t="s">
        <v>1341</v>
      </c>
      <c r="H12788" s="30">
        <v>0.24897105999999999</v>
      </c>
      <c r="I12788" s="4">
        <v>9.3034999999999993E-3</v>
      </c>
      <c r="J12788" s="4"/>
      <c r="K12788" s="4" t="s">
        <v>881</v>
      </c>
      <c r="L12788" s="4">
        <v>2</v>
      </c>
      <c r="M12788" s="4"/>
      <c r="N12788" s="4"/>
    </row>
    <row r="12789" spans="1:14" hidden="1" x14ac:dyDescent="0.3">
      <c r="A12789" s="4" t="s">
        <v>605</v>
      </c>
      <c r="B12789" s="5">
        <v>33</v>
      </c>
      <c r="C12789" s="5">
        <v>33</v>
      </c>
      <c r="D12789" s="5">
        <v>988</v>
      </c>
      <c r="E12789" s="4" t="s">
        <v>861</v>
      </c>
      <c r="F12789" s="12" t="s">
        <v>1919</v>
      </c>
      <c r="G12789" s="4" t="s">
        <v>1341</v>
      </c>
      <c r="H12789" s="30">
        <v>0.27387742999999998</v>
      </c>
      <c r="I12789" s="4">
        <v>6.19792E-3</v>
      </c>
      <c r="J12789" s="4"/>
      <c r="K12789" s="4" t="s">
        <v>881</v>
      </c>
      <c r="L12789" s="4">
        <v>2</v>
      </c>
      <c r="M12789" s="4"/>
      <c r="N12789" s="4"/>
    </row>
    <row r="12790" spans="1:14" hidden="1" x14ac:dyDescent="0.3">
      <c r="A12790" s="4" t="s">
        <v>605</v>
      </c>
      <c r="B12790" s="5">
        <v>33</v>
      </c>
      <c r="C12790" s="5">
        <v>33</v>
      </c>
      <c r="D12790" s="5">
        <v>988</v>
      </c>
      <c r="E12790" s="4" t="s">
        <v>861</v>
      </c>
      <c r="F12790" s="12" t="s">
        <v>907</v>
      </c>
      <c r="G12790" s="4" t="s">
        <v>1341</v>
      </c>
      <c r="H12790" s="30">
        <v>0.32365487999999998</v>
      </c>
      <c r="I12790" s="4">
        <v>3.1051349999999998E-2</v>
      </c>
      <c r="J12790" s="4"/>
      <c r="K12790" s="4" t="s">
        <v>881</v>
      </c>
      <c r="L12790" s="4">
        <v>2</v>
      </c>
      <c r="M12790" s="4"/>
      <c r="N12790" s="4"/>
    </row>
    <row r="12791" spans="1:14" hidden="1" x14ac:dyDescent="0.3">
      <c r="A12791" s="4" t="s">
        <v>605</v>
      </c>
      <c r="B12791" s="5">
        <v>33</v>
      </c>
      <c r="C12791" s="5">
        <v>33</v>
      </c>
      <c r="D12791" s="5">
        <v>988</v>
      </c>
      <c r="E12791" s="4" t="s">
        <v>861</v>
      </c>
      <c r="F12791" s="12" t="s">
        <v>908</v>
      </c>
      <c r="G12791" s="4" t="s">
        <v>1341</v>
      </c>
      <c r="H12791" s="30">
        <v>0.34862300000000002</v>
      </c>
      <c r="I12791" s="4">
        <v>4.9684810000000003E-2</v>
      </c>
      <c r="J12791" s="4"/>
      <c r="K12791" s="4" t="s">
        <v>881</v>
      </c>
      <c r="L12791" s="4">
        <v>2</v>
      </c>
      <c r="M12791" s="4"/>
      <c r="N12791" s="4"/>
    </row>
    <row r="12792" spans="1:14" hidden="1" x14ac:dyDescent="0.3">
      <c r="A12792" s="4" t="s">
        <v>605</v>
      </c>
      <c r="B12792" s="5">
        <v>33</v>
      </c>
      <c r="C12792" s="5">
        <v>33</v>
      </c>
      <c r="D12792" s="5">
        <v>988</v>
      </c>
      <c r="E12792" s="4" t="s">
        <v>861</v>
      </c>
      <c r="F12792" s="12" t="s">
        <v>909</v>
      </c>
      <c r="G12792" s="4" t="s">
        <v>1341</v>
      </c>
      <c r="H12792" s="30">
        <v>0.39533016999999998</v>
      </c>
      <c r="I12792" s="4">
        <v>1.8624640000000001E-2</v>
      </c>
      <c r="J12792" s="4"/>
      <c r="K12792" s="4" t="s">
        <v>881</v>
      </c>
      <c r="L12792" s="4">
        <v>2</v>
      </c>
      <c r="M12792" s="4"/>
      <c r="N12792" s="4"/>
    </row>
    <row r="12793" spans="1:14" hidden="1" x14ac:dyDescent="0.3">
      <c r="A12793" s="4" t="s">
        <v>605</v>
      </c>
      <c r="B12793" s="5">
        <v>33</v>
      </c>
      <c r="C12793" s="5">
        <v>33</v>
      </c>
      <c r="D12793" s="5">
        <v>988</v>
      </c>
      <c r="E12793" s="4" t="s">
        <v>861</v>
      </c>
      <c r="F12793" s="12" t="s">
        <v>910</v>
      </c>
      <c r="G12793" s="4" t="s">
        <v>1341</v>
      </c>
      <c r="H12793" s="30">
        <v>0.41409595999999999</v>
      </c>
      <c r="I12793" s="4">
        <v>3.4156930000000002E-2</v>
      </c>
      <c r="J12793" s="4"/>
      <c r="K12793" s="4" t="s">
        <v>881</v>
      </c>
      <c r="L12793" s="4">
        <v>2</v>
      </c>
      <c r="M12793" s="4"/>
      <c r="N12793" s="4"/>
    </row>
    <row r="12794" spans="1:14" hidden="1" x14ac:dyDescent="0.3">
      <c r="A12794" s="4" t="s">
        <v>605</v>
      </c>
      <c r="B12794" s="5">
        <v>33</v>
      </c>
      <c r="C12794" s="5">
        <v>33</v>
      </c>
      <c r="D12794" s="5">
        <v>988</v>
      </c>
      <c r="E12794" s="4" t="s">
        <v>861</v>
      </c>
      <c r="F12794" s="12" t="s">
        <v>911</v>
      </c>
      <c r="G12794" s="4" t="s">
        <v>1341</v>
      </c>
      <c r="H12794" s="30">
        <v>0.45149521999999997</v>
      </c>
      <c r="I12794" s="4">
        <v>1.8624640000000001E-2</v>
      </c>
      <c r="J12794" s="4"/>
      <c r="K12794" s="4" t="s">
        <v>881</v>
      </c>
      <c r="L12794" s="4">
        <v>2</v>
      </c>
      <c r="M12794" s="4"/>
      <c r="N12794" s="4"/>
    </row>
    <row r="12795" spans="1:14" hidden="1" x14ac:dyDescent="0.3">
      <c r="A12795" s="4" t="s">
        <v>605</v>
      </c>
      <c r="B12795" s="5">
        <v>33</v>
      </c>
      <c r="C12795" s="5">
        <v>33</v>
      </c>
      <c r="D12795" s="5">
        <v>988</v>
      </c>
      <c r="E12795" s="4" t="s">
        <v>861</v>
      </c>
      <c r="F12795" s="12" t="s">
        <v>1003</v>
      </c>
      <c r="G12795" s="4" t="s">
        <v>1896</v>
      </c>
      <c r="H12795" s="30">
        <v>0.27795324999999999</v>
      </c>
      <c r="I12795" s="4">
        <v>0.27874289000000002</v>
      </c>
      <c r="J12795" s="4"/>
      <c r="K12795" s="4" t="s">
        <v>881</v>
      </c>
      <c r="L12795" s="4">
        <v>2</v>
      </c>
      <c r="M12795" s="4"/>
      <c r="N12795" s="4"/>
    </row>
    <row r="12796" spans="1:14" hidden="1" x14ac:dyDescent="0.3">
      <c r="A12796" s="4" t="s">
        <v>605</v>
      </c>
      <c r="B12796" s="5">
        <v>33</v>
      </c>
      <c r="C12796" s="5">
        <v>33</v>
      </c>
      <c r="D12796" s="5">
        <v>988</v>
      </c>
      <c r="E12796" s="4" t="s">
        <v>861</v>
      </c>
      <c r="F12796" s="12" t="s">
        <v>1911</v>
      </c>
      <c r="G12796" s="4" t="s">
        <v>1896</v>
      </c>
      <c r="H12796" s="30">
        <v>0.55353759000000002</v>
      </c>
      <c r="I12796" s="4">
        <v>0.27874289000000002</v>
      </c>
      <c r="J12796" s="4"/>
      <c r="K12796" s="4" t="s">
        <v>881</v>
      </c>
      <c r="L12796" s="4">
        <v>2</v>
      </c>
      <c r="M12796" s="4"/>
      <c r="N12796" s="4"/>
    </row>
    <row r="12797" spans="1:14" hidden="1" x14ac:dyDescent="0.3">
      <c r="A12797" s="4" t="s">
        <v>605</v>
      </c>
      <c r="B12797" s="5">
        <v>33</v>
      </c>
      <c r="C12797" s="5">
        <v>33</v>
      </c>
      <c r="D12797" s="5">
        <v>988</v>
      </c>
      <c r="E12797" s="4" t="s">
        <v>861</v>
      </c>
      <c r="F12797" s="12" t="s">
        <v>1912</v>
      </c>
      <c r="G12797" s="4" t="s">
        <v>1896</v>
      </c>
      <c r="H12797" s="30">
        <v>0.68994787999999996</v>
      </c>
      <c r="I12797" s="4">
        <v>0.41752211</v>
      </c>
      <c r="J12797" s="4"/>
      <c r="K12797" s="4" t="s">
        <v>881</v>
      </c>
      <c r="L12797" s="4">
        <v>2</v>
      </c>
      <c r="M12797" s="4"/>
      <c r="N12797" s="4"/>
    </row>
    <row r="12798" spans="1:14" hidden="1" x14ac:dyDescent="0.3">
      <c r="A12798" s="4" t="s">
        <v>605</v>
      </c>
      <c r="B12798" s="5">
        <v>33</v>
      </c>
      <c r="C12798" s="5">
        <v>33</v>
      </c>
      <c r="D12798" s="5">
        <v>988</v>
      </c>
      <c r="E12798" s="4" t="s">
        <v>861</v>
      </c>
      <c r="F12798" s="12" t="s">
        <v>1913</v>
      </c>
      <c r="G12798" s="4" t="s">
        <v>1896</v>
      </c>
      <c r="H12798" s="30">
        <v>1.1051010699999999</v>
      </c>
      <c r="I12798" s="4">
        <v>0.27874289000000002</v>
      </c>
      <c r="J12798" s="4"/>
      <c r="K12798" s="4" t="s">
        <v>881</v>
      </c>
      <c r="L12798" s="4">
        <v>2</v>
      </c>
      <c r="M12798" s="4"/>
      <c r="N12798" s="4"/>
    </row>
    <row r="12799" spans="1:14" hidden="1" x14ac:dyDescent="0.3">
      <c r="A12799" s="4" t="s">
        <v>605</v>
      </c>
      <c r="B12799" s="5">
        <v>33</v>
      </c>
      <c r="C12799" s="5">
        <v>33</v>
      </c>
      <c r="D12799" s="5">
        <v>988</v>
      </c>
      <c r="E12799" s="4" t="s">
        <v>861</v>
      </c>
      <c r="F12799" s="12" t="s">
        <v>1914</v>
      </c>
      <c r="G12799" s="4" t="s">
        <v>1896</v>
      </c>
      <c r="H12799" s="30">
        <v>1.38108023</v>
      </c>
      <c r="I12799" s="4">
        <v>0.55788061</v>
      </c>
      <c r="J12799" s="4"/>
      <c r="K12799" s="4" t="s">
        <v>881</v>
      </c>
      <c r="L12799" s="4">
        <v>2</v>
      </c>
      <c r="M12799" s="4"/>
      <c r="N12799" s="4"/>
    </row>
    <row r="12800" spans="1:14" hidden="1" x14ac:dyDescent="0.3">
      <c r="A12800" s="4" t="s">
        <v>605</v>
      </c>
      <c r="B12800" s="5">
        <v>33</v>
      </c>
      <c r="C12800" s="5">
        <v>33</v>
      </c>
      <c r="D12800" s="5">
        <v>988</v>
      </c>
      <c r="E12800" s="4" t="s">
        <v>861</v>
      </c>
      <c r="F12800" s="12" t="s">
        <v>1915</v>
      </c>
      <c r="G12800" s="4" t="s">
        <v>1896</v>
      </c>
      <c r="H12800" s="30">
        <v>1.6574542000000001</v>
      </c>
      <c r="I12800" s="4">
        <v>0.27795324999999999</v>
      </c>
      <c r="J12800" s="4"/>
      <c r="K12800" s="4" t="s">
        <v>881</v>
      </c>
      <c r="L12800" s="4">
        <v>2</v>
      </c>
      <c r="M12800" s="4"/>
      <c r="N12800" s="4"/>
    </row>
    <row r="12801" spans="1:14" hidden="1" x14ac:dyDescent="0.3">
      <c r="A12801" s="4" t="s">
        <v>605</v>
      </c>
      <c r="B12801" s="5">
        <v>33</v>
      </c>
      <c r="C12801" s="5">
        <v>33</v>
      </c>
      <c r="D12801" s="5">
        <v>988</v>
      </c>
      <c r="E12801" s="4" t="s">
        <v>861</v>
      </c>
      <c r="F12801" s="12" t="s">
        <v>1916</v>
      </c>
      <c r="G12801" s="4" t="s">
        <v>1896</v>
      </c>
      <c r="H12801" s="30">
        <v>1.9330385299999999</v>
      </c>
      <c r="I12801" s="4">
        <v>0.55709096999999996</v>
      </c>
      <c r="J12801" s="4"/>
      <c r="K12801" s="4" t="s">
        <v>881</v>
      </c>
      <c r="L12801" s="4">
        <v>2</v>
      </c>
      <c r="M12801" s="4"/>
      <c r="N12801" s="4"/>
    </row>
    <row r="12802" spans="1:14" hidden="1" x14ac:dyDescent="0.3">
      <c r="A12802" s="4" t="s">
        <v>605</v>
      </c>
      <c r="B12802" s="5">
        <v>33</v>
      </c>
      <c r="C12802" s="5">
        <v>33</v>
      </c>
      <c r="D12802" s="5">
        <v>988</v>
      </c>
      <c r="E12802" s="4" t="s">
        <v>861</v>
      </c>
      <c r="F12802" s="12" t="s">
        <v>1917</v>
      </c>
      <c r="G12802" s="4" t="s">
        <v>1896</v>
      </c>
      <c r="H12802" s="30">
        <v>2.2785060000000001</v>
      </c>
      <c r="I12802" s="4">
        <v>0.48760265000000003</v>
      </c>
      <c r="J12802" s="4"/>
      <c r="K12802" s="4" t="s">
        <v>881</v>
      </c>
      <c r="L12802" s="4">
        <v>2</v>
      </c>
      <c r="M12802" s="4"/>
      <c r="N12802" s="4"/>
    </row>
    <row r="12803" spans="1:14" hidden="1" x14ac:dyDescent="0.3">
      <c r="A12803" s="4" t="s">
        <v>605</v>
      </c>
      <c r="B12803" s="5">
        <v>33</v>
      </c>
      <c r="C12803" s="5">
        <v>33</v>
      </c>
      <c r="D12803" s="5">
        <v>988</v>
      </c>
      <c r="E12803" s="4" t="s">
        <v>861</v>
      </c>
      <c r="F12803" s="12" t="s">
        <v>1918</v>
      </c>
      <c r="G12803" s="4" t="s">
        <v>1896</v>
      </c>
      <c r="H12803" s="30">
        <v>2.62377606</v>
      </c>
      <c r="I12803" s="4">
        <v>0.41752211</v>
      </c>
      <c r="J12803" s="4"/>
      <c r="K12803" s="4" t="s">
        <v>881</v>
      </c>
      <c r="L12803" s="4">
        <v>2</v>
      </c>
      <c r="M12803" s="4"/>
      <c r="N12803" s="4"/>
    </row>
    <row r="12804" spans="1:14" hidden="1" x14ac:dyDescent="0.3">
      <c r="A12804" s="4" t="s">
        <v>605</v>
      </c>
      <c r="B12804" s="5">
        <v>33</v>
      </c>
      <c r="C12804" s="5">
        <v>33</v>
      </c>
      <c r="D12804" s="5">
        <v>988</v>
      </c>
      <c r="E12804" s="4" t="s">
        <v>861</v>
      </c>
      <c r="F12804" s="12" t="s">
        <v>1919</v>
      </c>
      <c r="G12804" s="4" t="s">
        <v>1896</v>
      </c>
      <c r="H12804" s="30">
        <v>2.9694409400000001</v>
      </c>
      <c r="I12804" s="4">
        <v>0.34783639</v>
      </c>
      <c r="J12804" s="4"/>
      <c r="K12804" s="4" t="s">
        <v>881</v>
      </c>
      <c r="L12804" s="4">
        <v>2</v>
      </c>
      <c r="M12804" s="4"/>
      <c r="N12804" s="4"/>
    </row>
    <row r="12805" spans="1:14" hidden="1" x14ac:dyDescent="0.3">
      <c r="A12805" s="4" t="s">
        <v>605</v>
      </c>
      <c r="B12805" s="5">
        <v>33</v>
      </c>
      <c r="C12805" s="5">
        <v>33</v>
      </c>
      <c r="D12805" s="5">
        <v>988</v>
      </c>
      <c r="E12805" s="4" t="s">
        <v>861</v>
      </c>
      <c r="F12805" s="12" t="s">
        <v>907</v>
      </c>
      <c r="G12805" s="4" t="s">
        <v>1896</v>
      </c>
      <c r="H12805" s="30">
        <v>3.1048641799999999</v>
      </c>
      <c r="I12805" s="4">
        <v>0.48720783000000001</v>
      </c>
      <c r="J12805" s="4"/>
      <c r="K12805" s="4" t="s">
        <v>881</v>
      </c>
      <c r="L12805" s="4">
        <v>2</v>
      </c>
      <c r="M12805" s="4"/>
      <c r="N12805" s="4"/>
    </row>
    <row r="12806" spans="1:14" hidden="1" x14ac:dyDescent="0.3">
      <c r="A12806" s="4" t="s">
        <v>605</v>
      </c>
      <c r="B12806" s="5">
        <v>33</v>
      </c>
      <c r="C12806" s="5">
        <v>33</v>
      </c>
      <c r="D12806" s="5">
        <v>988</v>
      </c>
      <c r="E12806" s="4" t="s">
        <v>861</v>
      </c>
      <c r="F12806" s="12" t="s">
        <v>908</v>
      </c>
      <c r="G12806" s="4" t="s">
        <v>1896</v>
      </c>
      <c r="H12806" s="30">
        <v>3.5871367699999999</v>
      </c>
      <c r="I12806" s="4">
        <v>0.27815065999999999</v>
      </c>
      <c r="J12806" s="4"/>
      <c r="K12806" s="4" t="s">
        <v>881</v>
      </c>
      <c r="L12806" s="4">
        <v>2</v>
      </c>
      <c r="M12806" s="4"/>
      <c r="N12806" s="4"/>
    </row>
    <row r="12807" spans="1:14" hidden="1" x14ac:dyDescent="0.3">
      <c r="A12807" s="4" t="s">
        <v>605</v>
      </c>
      <c r="B12807" s="5">
        <v>33</v>
      </c>
      <c r="C12807" s="5">
        <v>33</v>
      </c>
      <c r="D12807" s="5">
        <v>988</v>
      </c>
      <c r="E12807" s="4" t="s">
        <v>861</v>
      </c>
      <c r="F12807" s="12" t="s">
        <v>909</v>
      </c>
      <c r="G12807" s="4" t="s">
        <v>1896</v>
      </c>
      <c r="H12807" s="30">
        <v>4.2089782099999997</v>
      </c>
      <c r="I12807" s="4">
        <v>7.0080539999999997E-2</v>
      </c>
      <c r="J12807" s="4"/>
      <c r="K12807" s="4" t="s">
        <v>881</v>
      </c>
      <c r="L12807" s="4">
        <v>2</v>
      </c>
      <c r="M12807" s="4"/>
      <c r="N12807" s="4"/>
    </row>
    <row r="12808" spans="1:14" hidden="1" x14ac:dyDescent="0.3">
      <c r="A12808" s="4" t="s">
        <v>605</v>
      </c>
      <c r="B12808" s="5">
        <v>33</v>
      </c>
      <c r="C12808" s="5">
        <v>33</v>
      </c>
      <c r="D12808" s="5">
        <v>988</v>
      </c>
      <c r="E12808" s="4" t="s">
        <v>861</v>
      </c>
      <c r="F12808" s="12" t="s">
        <v>910</v>
      </c>
      <c r="G12808" s="4" t="s">
        <v>1896</v>
      </c>
      <c r="H12808" s="30">
        <v>4.6213676599999998</v>
      </c>
      <c r="I12808" s="4">
        <v>0.55768320000000005</v>
      </c>
      <c r="J12808" s="4"/>
      <c r="K12808" s="4" t="s">
        <v>881</v>
      </c>
      <c r="L12808" s="4">
        <v>2</v>
      </c>
      <c r="M12808" s="4"/>
      <c r="N12808" s="4"/>
    </row>
    <row r="12809" spans="1:14" hidden="1" x14ac:dyDescent="0.3">
      <c r="A12809" s="4" t="s">
        <v>605</v>
      </c>
      <c r="B12809" s="5">
        <v>33</v>
      </c>
      <c r="C12809" s="5">
        <v>33</v>
      </c>
      <c r="D12809" s="5">
        <v>988</v>
      </c>
      <c r="E12809" s="4" t="s">
        <v>861</v>
      </c>
      <c r="F12809" s="12" t="s">
        <v>911</v>
      </c>
      <c r="G12809" s="4" t="s">
        <v>1896</v>
      </c>
      <c r="H12809" s="30">
        <v>5.1032454200000004</v>
      </c>
      <c r="I12809" s="4">
        <v>0.34862602999999998</v>
      </c>
      <c r="J12809" s="4"/>
      <c r="K12809" s="4" t="s">
        <v>881</v>
      </c>
      <c r="L12809" s="4">
        <v>2</v>
      </c>
      <c r="M12809" s="4"/>
      <c r="N12809" s="4"/>
    </row>
    <row r="12810" spans="1:14" hidden="1" x14ac:dyDescent="0.3">
      <c r="A12810" s="4" t="s">
        <v>605</v>
      </c>
      <c r="B12810" s="5">
        <v>33</v>
      </c>
      <c r="C12810" s="5">
        <v>33</v>
      </c>
      <c r="D12810" s="5">
        <v>988</v>
      </c>
      <c r="E12810" s="4" t="s">
        <v>861</v>
      </c>
      <c r="F12810" s="12" t="s">
        <v>901</v>
      </c>
      <c r="G12810" s="4" t="s">
        <v>1759</v>
      </c>
      <c r="H12810" s="30">
        <v>1.6</v>
      </c>
      <c r="I12810" s="4">
        <v>0.6</v>
      </c>
      <c r="J12810" s="4"/>
      <c r="K12810" s="4" t="s">
        <v>881</v>
      </c>
      <c r="L12810" s="4">
        <v>2</v>
      </c>
      <c r="M12810" s="4"/>
      <c r="N12810" s="4"/>
    </row>
    <row r="12811" spans="1:14" hidden="1" x14ac:dyDescent="0.3">
      <c r="A12811" s="4" t="s">
        <v>605</v>
      </c>
      <c r="B12811" s="5">
        <v>33</v>
      </c>
      <c r="C12811" s="5">
        <v>33</v>
      </c>
      <c r="D12811" s="5">
        <v>988</v>
      </c>
      <c r="E12811" s="4" t="s">
        <v>861</v>
      </c>
      <c r="F12811" s="12" t="s">
        <v>1920</v>
      </c>
      <c r="G12811" s="4" t="s">
        <v>1759</v>
      </c>
      <c r="H12811" s="30">
        <v>1.9</v>
      </c>
      <c r="I12811" s="4">
        <v>0.2</v>
      </c>
      <c r="J12811" s="4"/>
      <c r="K12811" s="4" t="s">
        <v>881</v>
      </c>
      <c r="L12811" s="4">
        <v>2</v>
      </c>
      <c r="M12811" s="4"/>
      <c r="N12811" s="4"/>
    </row>
    <row r="12812" spans="1:14" hidden="1" x14ac:dyDescent="0.3">
      <c r="A12812" s="4" t="s">
        <v>605</v>
      </c>
      <c r="B12812" s="5">
        <v>33</v>
      </c>
      <c r="C12812" s="5">
        <v>33</v>
      </c>
      <c r="D12812" s="5">
        <v>988</v>
      </c>
      <c r="E12812" s="4" t="s">
        <v>861</v>
      </c>
      <c r="F12812" s="12" t="s">
        <v>1898</v>
      </c>
      <c r="G12812" s="4" t="s">
        <v>1759</v>
      </c>
      <c r="H12812" s="30">
        <v>1.4</v>
      </c>
      <c r="I12812" s="4">
        <v>0.5</v>
      </c>
      <c r="J12812" s="4"/>
      <c r="K12812" s="4" t="s">
        <v>881</v>
      </c>
      <c r="L12812" s="4">
        <v>2</v>
      </c>
      <c r="M12812" s="4"/>
      <c r="N12812" s="4"/>
    </row>
    <row r="12813" spans="1:14" hidden="1" x14ac:dyDescent="0.3">
      <c r="A12813" s="4" t="s">
        <v>605</v>
      </c>
      <c r="B12813" s="5">
        <v>33</v>
      </c>
      <c r="C12813" s="5">
        <v>33</v>
      </c>
      <c r="D12813" s="5">
        <v>988</v>
      </c>
      <c r="E12813" s="4" t="s">
        <v>861</v>
      </c>
      <c r="F12813" s="12" t="s">
        <v>901</v>
      </c>
      <c r="G12813" s="4" t="s">
        <v>967</v>
      </c>
      <c r="H12813" s="30">
        <v>0.23</v>
      </c>
      <c r="I12813" s="4">
        <v>0.08</v>
      </c>
      <c r="J12813" s="4"/>
      <c r="K12813" s="4" t="s">
        <v>881</v>
      </c>
      <c r="L12813" s="4">
        <v>2</v>
      </c>
      <c r="M12813" s="4"/>
      <c r="N12813" s="4"/>
    </row>
    <row r="12814" spans="1:14" hidden="1" x14ac:dyDescent="0.3">
      <c r="A12814" s="4" t="s">
        <v>605</v>
      </c>
      <c r="B12814" s="5">
        <v>33</v>
      </c>
      <c r="C12814" s="5">
        <v>33</v>
      </c>
      <c r="D12814" s="5">
        <v>988</v>
      </c>
      <c r="E12814" s="4" t="s">
        <v>861</v>
      </c>
      <c r="F12814" s="12" t="s">
        <v>1920</v>
      </c>
      <c r="G12814" s="4" t="s">
        <v>967</v>
      </c>
      <c r="H12814" s="30">
        <v>0.26</v>
      </c>
      <c r="I12814" s="4">
        <v>0.03</v>
      </c>
      <c r="J12814" s="4"/>
      <c r="K12814" s="4" t="s">
        <v>881</v>
      </c>
      <c r="L12814" s="4">
        <v>2</v>
      </c>
      <c r="M12814" s="4"/>
      <c r="N12814" s="4"/>
    </row>
    <row r="12815" spans="1:14" hidden="1" x14ac:dyDescent="0.3">
      <c r="A12815" s="4" t="s">
        <v>605</v>
      </c>
      <c r="B12815" s="5">
        <v>33</v>
      </c>
      <c r="C12815" s="5">
        <v>33</v>
      </c>
      <c r="D12815" s="5">
        <v>988</v>
      </c>
      <c r="E12815" s="4" t="s">
        <v>861</v>
      </c>
      <c r="F12815" s="12" t="s">
        <v>1898</v>
      </c>
      <c r="G12815" s="4" t="s">
        <v>967</v>
      </c>
      <c r="H12815" s="30">
        <v>0.2</v>
      </c>
      <c r="I12815" s="4">
        <v>7.0000000000000007E-2</v>
      </c>
      <c r="J12815" s="4"/>
      <c r="K12815" s="4" t="s">
        <v>881</v>
      </c>
      <c r="L12815" s="4">
        <v>2</v>
      </c>
      <c r="M12815" s="4"/>
      <c r="N12815" s="4"/>
    </row>
    <row r="12816" spans="1:14" hidden="1" x14ac:dyDescent="0.3">
      <c r="A12816" s="4" t="s">
        <v>605</v>
      </c>
      <c r="B12816" s="4">
        <v>33</v>
      </c>
      <c r="C12816" s="4">
        <v>33</v>
      </c>
      <c r="D12816" s="4">
        <v>989</v>
      </c>
      <c r="E12816" s="4" t="s">
        <v>861</v>
      </c>
      <c r="F12816" s="12" t="s">
        <v>1003</v>
      </c>
      <c r="G12816" s="4" t="s">
        <v>885</v>
      </c>
      <c r="H12816" s="30">
        <v>3.2167832199999999</v>
      </c>
      <c r="I12816" s="4">
        <v>1.11888112</v>
      </c>
      <c r="J12816" s="4"/>
      <c r="K12816" s="4" t="s">
        <v>881</v>
      </c>
      <c r="L12816" s="4">
        <v>2</v>
      </c>
      <c r="M12816" s="4"/>
      <c r="N12816" s="4"/>
    </row>
    <row r="12817" spans="1:14" hidden="1" x14ac:dyDescent="0.3">
      <c r="A12817" s="4" t="s">
        <v>605</v>
      </c>
      <c r="B12817" s="4">
        <v>33</v>
      </c>
      <c r="C12817" s="4">
        <v>33</v>
      </c>
      <c r="D12817" s="4">
        <v>989</v>
      </c>
      <c r="E12817" s="4" t="s">
        <v>861</v>
      </c>
      <c r="F12817" s="12" t="s">
        <v>1911</v>
      </c>
      <c r="G12817" s="4" t="s">
        <v>885</v>
      </c>
      <c r="H12817" s="30">
        <v>4.4755244799999998</v>
      </c>
      <c r="I12817" s="4">
        <v>0.97902098000000004</v>
      </c>
      <c r="J12817" s="4"/>
      <c r="K12817" s="4" t="s">
        <v>881</v>
      </c>
      <c r="L12817" s="4">
        <v>2</v>
      </c>
      <c r="M12817" s="4"/>
      <c r="N12817" s="4"/>
    </row>
    <row r="12818" spans="1:14" hidden="1" x14ac:dyDescent="0.3">
      <c r="A12818" s="4" t="s">
        <v>605</v>
      </c>
      <c r="B12818" s="4">
        <v>33</v>
      </c>
      <c r="C12818" s="4">
        <v>33</v>
      </c>
      <c r="D12818" s="4">
        <v>989</v>
      </c>
      <c r="E12818" s="4" t="s">
        <v>861</v>
      </c>
      <c r="F12818" s="12" t="s">
        <v>1912</v>
      </c>
      <c r="G12818" s="4" t="s">
        <v>885</v>
      </c>
      <c r="H12818" s="30">
        <v>5.5244755200000002</v>
      </c>
      <c r="I12818" s="4">
        <v>1.18881119</v>
      </c>
      <c r="J12818" s="4"/>
      <c r="K12818" s="4" t="s">
        <v>881</v>
      </c>
      <c r="L12818" s="4">
        <v>2</v>
      </c>
      <c r="M12818" s="4"/>
      <c r="N12818" s="4"/>
    </row>
    <row r="12819" spans="1:14" hidden="1" x14ac:dyDescent="0.3">
      <c r="A12819" s="4" t="s">
        <v>605</v>
      </c>
      <c r="B12819" s="4">
        <v>33</v>
      </c>
      <c r="C12819" s="4">
        <v>33</v>
      </c>
      <c r="D12819" s="4">
        <v>989</v>
      </c>
      <c r="E12819" s="4" t="s">
        <v>861</v>
      </c>
      <c r="F12819" s="12" t="s">
        <v>1913</v>
      </c>
      <c r="G12819" s="4" t="s">
        <v>885</v>
      </c>
      <c r="H12819" s="30">
        <v>6.2237762200000004</v>
      </c>
      <c r="I12819" s="4">
        <v>1.0489510500000001</v>
      </c>
      <c r="J12819" s="4"/>
      <c r="K12819" s="4" t="s">
        <v>881</v>
      </c>
      <c r="L12819" s="4">
        <v>2</v>
      </c>
      <c r="M12819" s="4"/>
      <c r="N12819" s="4"/>
    </row>
    <row r="12820" spans="1:14" hidden="1" x14ac:dyDescent="0.3">
      <c r="A12820" s="4" t="s">
        <v>605</v>
      </c>
      <c r="B12820" s="4">
        <v>33</v>
      </c>
      <c r="C12820" s="4">
        <v>33</v>
      </c>
      <c r="D12820" s="4">
        <v>989</v>
      </c>
      <c r="E12820" s="4" t="s">
        <v>861</v>
      </c>
      <c r="F12820" s="12" t="s">
        <v>1914</v>
      </c>
      <c r="G12820" s="4" t="s">
        <v>885</v>
      </c>
      <c r="H12820" s="30">
        <v>6.2237762200000004</v>
      </c>
      <c r="I12820" s="4">
        <v>0.97902098000000004</v>
      </c>
      <c r="J12820" s="4"/>
      <c r="K12820" s="4" t="s">
        <v>881</v>
      </c>
      <c r="L12820" s="4">
        <v>2</v>
      </c>
      <c r="M12820" s="4"/>
      <c r="N12820" s="4"/>
    </row>
    <row r="12821" spans="1:14" hidden="1" x14ac:dyDescent="0.3">
      <c r="A12821" s="4" t="s">
        <v>605</v>
      </c>
      <c r="B12821" s="4">
        <v>33</v>
      </c>
      <c r="C12821" s="4">
        <v>33</v>
      </c>
      <c r="D12821" s="4">
        <v>989</v>
      </c>
      <c r="E12821" s="4" t="s">
        <v>861</v>
      </c>
      <c r="F12821" s="12" t="s">
        <v>1915</v>
      </c>
      <c r="G12821" s="4" t="s">
        <v>885</v>
      </c>
      <c r="H12821" s="30">
        <v>6.2237762200000004</v>
      </c>
      <c r="I12821" s="4">
        <v>0.97902098000000004</v>
      </c>
      <c r="J12821" s="4"/>
      <c r="K12821" s="4" t="s">
        <v>881</v>
      </c>
      <c r="L12821" s="4">
        <v>2</v>
      </c>
      <c r="M12821" s="4"/>
      <c r="N12821" s="4"/>
    </row>
    <row r="12822" spans="1:14" hidden="1" x14ac:dyDescent="0.3">
      <c r="A12822" s="4" t="s">
        <v>605</v>
      </c>
      <c r="B12822" s="4">
        <v>33</v>
      </c>
      <c r="C12822" s="4">
        <v>33</v>
      </c>
      <c r="D12822" s="4">
        <v>989</v>
      </c>
      <c r="E12822" s="4" t="s">
        <v>861</v>
      </c>
      <c r="F12822" s="12" t="s">
        <v>1916</v>
      </c>
      <c r="G12822" s="4" t="s">
        <v>885</v>
      </c>
      <c r="H12822" s="30">
        <v>6.2237762200000004</v>
      </c>
      <c r="I12822" s="4">
        <v>0.97902098000000004</v>
      </c>
      <c r="J12822" s="4"/>
      <c r="K12822" s="4" t="s">
        <v>881</v>
      </c>
      <c r="L12822" s="4">
        <v>2</v>
      </c>
      <c r="M12822" s="4"/>
      <c r="N12822" s="4"/>
    </row>
    <row r="12823" spans="1:14" hidden="1" x14ac:dyDescent="0.3">
      <c r="A12823" s="4" t="s">
        <v>605</v>
      </c>
      <c r="B12823" s="4">
        <v>33</v>
      </c>
      <c r="C12823" s="4">
        <v>33</v>
      </c>
      <c r="D12823" s="4">
        <v>989</v>
      </c>
      <c r="E12823" s="4" t="s">
        <v>861</v>
      </c>
      <c r="F12823" s="12" t="s">
        <v>1917</v>
      </c>
      <c r="G12823" s="4" t="s">
        <v>885</v>
      </c>
      <c r="H12823" s="30">
        <v>6.2237762200000004</v>
      </c>
      <c r="I12823" s="4">
        <v>0.97902098000000004</v>
      </c>
      <c r="J12823" s="4"/>
      <c r="K12823" s="4" t="s">
        <v>881</v>
      </c>
      <c r="L12823" s="4">
        <v>2</v>
      </c>
      <c r="M12823" s="4"/>
      <c r="N12823" s="4"/>
    </row>
    <row r="12824" spans="1:14" hidden="1" x14ac:dyDescent="0.3">
      <c r="A12824" s="4" t="s">
        <v>605</v>
      </c>
      <c r="B12824" s="4">
        <v>33</v>
      </c>
      <c r="C12824" s="4">
        <v>33</v>
      </c>
      <c r="D12824" s="4">
        <v>989</v>
      </c>
      <c r="E12824" s="4" t="s">
        <v>861</v>
      </c>
      <c r="F12824" s="12" t="s">
        <v>1918</v>
      </c>
      <c r="G12824" s="4" t="s">
        <v>885</v>
      </c>
      <c r="H12824" s="30">
        <v>7.0629370600000003</v>
      </c>
      <c r="I12824" s="4">
        <v>0.83916084000000002</v>
      </c>
      <c r="J12824" s="4"/>
      <c r="K12824" s="4" t="s">
        <v>881</v>
      </c>
      <c r="L12824" s="4">
        <v>2</v>
      </c>
      <c r="M12824" s="4"/>
      <c r="N12824" s="4"/>
    </row>
    <row r="12825" spans="1:14" hidden="1" x14ac:dyDescent="0.3">
      <c r="A12825" s="4" t="s">
        <v>605</v>
      </c>
      <c r="B12825" s="4">
        <v>33</v>
      </c>
      <c r="C12825" s="4">
        <v>33</v>
      </c>
      <c r="D12825" s="4">
        <v>989</v>
      </c>
      <c r="E12825" s="4" t="s">
        <v>861</v>
      </c>
      <c r="F12825" s="12" t="s">
        <v>1919</v>
      </c>
      <c r="G12825" s="4" t="s">
        <v>885</v>
      </c>
      <c r="H12825" s="30">
        <v>7.0629370600000003</v>
      </c>
      <c r="I12825" s="4">
        <v>0.83916084000000002</v>
      </c>
      <c r="J12825" s="4"/>
      <c r="K12825" s="4" t="s">
        <v>881</v>
      </c>
      <c r="L12825" s="4">
        <v>2</v>
      </c>
      <c r="M12825" s="4"/>
      <c r="N12825" s="4"/>
    </row>
    <row r="12826" spans="1:14" hidden="1" x14ac:dyDescent="0.3">
      <c r="A12826" s="4" t="s">
        <v>605</v>
      </c>
      <c r="B12826" s="4">
        <v>33</v>
      </c>
      <c r="C12826" s="4">
        <v>33</v>
      </c>
      <c r="D12826" s="4">
        <v>989</v>
      </c>
      <c r="E12826" s="4" t="s">
        <v>861</v>
      </c>
      <c r="F12826" s="12" t="s">
        <v>907</v>
      </c>
      <c r="G12826" s="4" t="s">
        <v>885</v>
      </c>
      <c r="H12826" s="30">
        <v>7.0629370600000003</v>
      </c>
      <c r="I12826" s="4">
        <v>0.83916084000000002</v>
      </c>
      <c r="J12826" s="4"/>
      <c r="K12826" s="4" t="s">
        <v>881</v>
      </c>
      <c r="L12826" s="4">
        <v>2</v>
      </c>
      <c r="M12826" s="4"/>
      <c r="N12826" s="4"/>
    </row>
    <row r="12827" spans="1:14" hidden="1" x14ac:dyDescent="0.3">
      <c r="A12827" s="4" t="s">
        <v>605</v>
      </c>
      <c r="B12827" s="4">
        <v>33</v>
      </c>
      <c r="C12827" s="4">
        <v>33</v>
      </c>
      <c r="D12827" s="4">
        <v>989</v>
      </c>
      <c r="E12827" s="4" t="s">
        <v>861</v>
      </c>
      <c r="F12827" s="12" t="s">
        <v>908</v>
      </c>
      <c r="G12827" s="4" t="s">
        <v>885</v>
      </c>
      <c r="H12827" s="30">
        <v>7.0629370600000003</v>
      </c>
      <c r="I12827" s="4">
        <v>0.55944055999999998</v>
      </c>
      <c r="J12827" s="4"/>
      <c r="K12827" s="4" t="s">
        <v>881</v>
      </c>
      <c r="L12827" s="4">
        <v>2</v>
      </c>
      <c r="M12827" s="4"/>
      <c r="N12827" s="4"/>
    </row>
    <row r="12828" spans="1:14" hidden="1" x14ac:dyDescent="0.3">
      <c r="A12828" s="4" t="s">
        <v>605</v>
      </c>
      <c r="B12828" s="4">
        <v>33</v>
      </c>
      <c r="C12828" s="4">
        <v>33</v>
      </c>
      <c r="D12828" s="4">
        <v>989</v>
      </c>
      <c r="E12828" s="4" t="s">
        <v>861</v>
      </c>
      <c r="F12828" s="12" t="s">
        <v>909</v>
      </c>
      <c r="G12828" s="4" t="s">
        <v>885</v>
      </c>
      <c r="H12828" s="30">
        <v>7.9720279700000001</v>
      </c>
      <c r="I12828" s="4">
        <v>0.55944055999999998</v>
      </c>
      <c r="J12828" s="4"/>
      <c r="K12828" s="4" t="s">
        <v>881</v>
      </c>
      <c r="L12828" s="4">
        <v>2</v>
      </c>
      <c r="M12828" s="4"/>
      <c r="N12828" s="4"/>
    </row>
    <row r="12829" spans="1:14" hidden="1" x14ac:dyDescent="0.3">
      <c r="A12829" s="4" t="s">
        <v>605</v>
      </c>
      <c r="B12829" s="4">
        <v>33</v>
      </c>
      <c r="C12829" s="4">
        <v>33</v>
      </c>
      <c r="D12829" s="4">
        <v>989</v>
      </c>
      <c r="E12829" s="4" t="s">
        <v>861</v>
      </c>
      <c r="F12829" s="12" t="s">
        <v>910</v>
      </c>
      <c r="G12829" s="4" t="s">
        <v>885</v>
      </c>
      <c r="H12829" s="30">
        <v>7.9720279700000001</v>
      </c>
      <c r="I12829" s="4">
        <v>0.48951049000000002</v>
      </c>
      <c r="J12829" s="4"/>
      <c r="K12829" s="4" t="s">
        <v>881</v>
      </c>
      <c r="L12829" s="4">
        <v>2</v>
      </c>
      <c r="M12829" s="4"/>
      <c r="N12829" s="4"/>
    </row>
    <row r="12830" spans="1:14" hidden="1" x14ac:dyDescent="0.3">
      <c r="A12830" s="4" t="s">
        <v>605</v>
      </c>
      <c r="B12830" s="4">
        <v>33</v>
      </c>
      <c r="C12830" s="4">
        <v>33</v>
      </c>
      <c r="D12830" s="4">
        <v>989</v>
      </c>
      <c r="E12830" s="4" t="s">
        <v>861</v>
      </c>
      <c r="F12830" s="12" t="s">
        <v>911</v>
      </c>
      <c r="G12830" s="4" t="s">
        <v>885</v>
      </c>
      <c r="H12830" s="30">
        <v>8.3216783200000002</v>
      </c>
      <c r="I12830" s="4">
        <v>0.48951049000000002</v>
      </c>
      <c r="J12830" s="4"/>
      <c r="K12830" s="4" t="s">
        <v>881</v>
      </c>
      <c r="L12830" s="4">
        <v>2</v>
      </c>
      <c r="M12830" s="4"/>
      <c r="N12830" s="4"/>
    </row>
    <row r="12831" spans="1:14" hidden="1" x14ac:dyDescent="0.3">
      <c r="A12831" s="4" t="s">
        <v>605</v>
      </c>
      <c r="B12831" s="4">
        <v>33</v>
      </c>
      <c r="C12831" s="4">
        <v>33</v>
      </c>
      <c r="D12831" s="4">
        <v>989</v>
      </c>
      <c r="E12831" s="4" t="s">
        <v>861</v>
      </c>
      <c r="F12831" s="12" t="s">
        <v>1003</v>
      </c>
      <c r="G12831" s="4" t="s">
        <v>1341</v>
      </c>
      <c r="H12831" s="30">
        <v>1.58859E-3</v>
      </c>
      <c r="I12831" s="4">
        <v>7.7925199999999998E-3</v>
      </c>
      <c r="J12831" s="4"/>
      <c r="K12831" s="4" t="s">
        <v>881</v>
      </c>
      <c r="L12831" s="4">
        <v>2</v>
      </c>
      <c r="M12831" s="4"/>
      <c r="N12831" s="4"/>
    </row>
    <row r="12832" spans="1:14" hidden="1" x14ac:dyDescent="0.3">
      <c r="A12832" s="4" t="s">
        <v>605</v>
      </c>
      <c r="B12832" s="4">
        <v>33</v>
      </c>
      <c r="C12832" s="4">
        <v>33</v>
      </c>
      <c r="D12832" s="4">
        <v>989</v>
      </c>
      <c r="E12832" s="4" t="s">
        <v>861</v>
      </c>
      <c r="F12832" s="12" t="s">
        <v>1911</v>
      </c>
      <c r="G12832" s="4" t="s">
        <v>1341</v>
      </c>
      <c r="H12832" s="30">
        <v>4.7613600000000001E-3</v>
      </c>
      <c r="I12832" s="4">
        <v>4.6640099999999997E-3</v>
      </c>
      <c r="J12832" s="4"/>
      <c r="K12832" s="4" t="s">
        <v>881</v>
      </c>
      <c r="L12832" s="4">
        <v>2</v>
      </c>
      <c r="M12832" s="4"/>
      <c r="N12832" s="4"/>
    </row>
    <row r="12833" spans="1:14" hidden="1" x14ac:dyDescent="0.3">
      <c r="A12833" s="4" t="s">
        <v>605</v>
      </c>
      <c r="B12833" s="4">
        <v>33</v>
      </c>
      <c r="C12833" s="4">
        <v>33</v>
      </c>
      <c r="D12833" s="4">
        <v>989</v>
      </c>
      <c r="E12833" s="4" t="s">
        <v>861</v>
      </c>
      <c r="F12833" s="12" t="s">
        <v>1912</v>
      </c>
      <c r="G12833" s="4" t="s">
        <v>1341</v>
      </c>
      <c r="H12833" s="30">
        <v>6.4074800000000001E-3</v>
      </c>
      <c r="I12833" s="4">
        <v>9.3545599999999996E-3</v>
      </c>
      <c r="J12833" s="4"/>
      <c r="K12833" s="4" t="s">
        <v>881</v>
      </c>
      <c r="L12833" s="4">
        <v>2</v>
      </c>
      <c r="M12833" s="4"/>
      <c r="N12833" s="4"/>
    </row>
    <row r="12834" spans="1:14" hidden="1" x14ac:dyDescent="0.3">
      <c r="A12834" s="4" t="s">
        <v>605</v>
      </c>
      <c r="B12834" s="4">
        <v>33</v>
      </c>
      <c r="C12834" s="4">
        <v>33</v>
      </c>
      <c r="D12834" s="4">
        <v>989</v>
      </c>
      <c r="E12834" s="4" t="s">
        <v>861</v>
      </c>
      <c r="F12834" s="12" t="s">
        <v>1913</v>
      </c>
      <c r="G12834" s="4" t="s">
        <v>1341</v>
      </c>
      <c r="H12834" s="30">
        <v>9.6554699999999993E-3</v>
      </c>
      <c r="I12834" s="4">
        <v>6.2393300000000004E-3</v>
      </c>
      <c r="J12834" s="4"/>
      <c r="K12834" s="4" t="s">
        <v>881</v>
      </c>
      <c r="L12834" s="4">
        <v>2</v>
      </c>
      <c r="M12834" s="4"/>
      <c r="N12834" s="4"/>
    </row>
    <row r="12835" spans="1:14" hidden="1" x14ac:dyDescent="0.3">
      <c r="A12835" s="4" t="s">
        <v>605</v>
      </c>
      <c r="B12835" s="4">
        <v>33</v>
      </c>
      <c r="C12835" s="4">
        <v>33</v>
      </c>
      <c r="D12835" s="4">
        <v>989</v>
      </c>
      <c r="E12835" s="4" t="s">
        <v>861</v>
      </c>
      <c r="F12835" s="12" t="s">
        <v>1914</v>
      </c>
      <c r="G12835" s="4" t="s">
        <v>1341</v>
      </c>
      <c r="H12835" s="30">
        <v>1.2956560000000001E-2</v>
      </c>
      <c r="I12835" s="4">
        <v>6.2393300000000004E-3</v>
      </c>
      <c r="J12835" s="4"/>
      <c r="K12835" s="4" t="s">
        <v>881</v>
      </c>
      <c r="L12835" s="4">
        <v>2</v>
      </c>
      <c r="M12835" s="4"/>
      <c r="N12835" s="4"/>
    </row>
    <row r="12836" spans="1:14" hidden="1" x14ac:dyDescent="0.3">
      <c r="A12836" s="4" t="s">
        <v>605</v>
      </c>
      <c r="B12836" s="4">
        <v>33</v>
      </c>
      <c r="C12836" s="4">
        <v>33</v>
      </c>
      <c r="D12836" s="4">
        <v>989</v>
      </c>
      <c r="E12836" s="4" t="s">
        <v>861</v>
      </c>
      <c r="F12836" s="12" t="s">
        <v>1915</v>
      </c>
      <c r="G12836" s="4" t="s">
        <v>1341</v>
      </c>
      <c r="H12836" s="30">
        <v>1.2956560000000001E-2</v>
      </c>
      <c r="I12836" s="4">
        <v>6.2393300000000004E-3</v>
      </c>
      <c r="J12836" s="4"/>
      <c r="K12836" s="4" t="s">
        <v>881</v>
      </c>
      <c r="L12836" s="4">
        <v>2</v>
      </c>
      <c r="M12836" s="4"/>
      <c r="N12836" s="4"/>
    </row>
    <row r="12837" spans="1:14" hidden="1" x14ac:dyDescent="0.3">
      <c r="A12837" s="4" t="s">
        <v>605</v>
      </c>
      <c r="B12837" s="4">
        <v>33</v>
      </c>
      <c r="C12837" s="4">
        <v>33</v>
      </c>
      <c r="D12837" s="4">
        <v>989</v>
      </c>
      <c r="E12837" s="4" t="s">
        <v>861</v>
      </c>
      <c r="F12837" s="12" t="s">
        <v>1916</v>
      </c>
      <c r="G12837" s="4" t="s">
        <v>1341</v>
      </c>
      <c r="H12837" s="30">
        <v>1.2956560000000001E-2</v>
      </c>
      <c r="I12837" s="4">
        <v>6.2393300000000004E-3</v>
      </c>
      <c r="J12837" s="4"/>
      <c r="K12837" s="4" t="s">
        <v>881</v>
      </c>
      <c r="L12837" s="4">
        <v>2</v>
      </c>
      <c r="M12837" s="4"/>
      <c r="N12837" s="4"/>
    </row>
    <row r="12838" spans="1:14" hidden="1" x14ac:dyDescent="0.3">
      <c r="A12838" s="4" t="s">
        <v>605</v>
      </c>
      <c r="B12838" s="4">
        <v>33</v>
      </c>
      <c r="C12838" s="4">
        <v>33</v>
      </c>
      <c r="D12838" s="4">
        <v>989</v>
      </c>
      <c r="E12838" s="4" t="s">
        <v>861</v>
      </c>
      <c r="F12838" s="12" t="s">
        <v>1917</v>
      </c>
      <c r="G12838" s="4" t="s">
        <v>1341</v>
      </c>
      <c r="H12838" s="30">
        <v>1.2956560000000001E-2</v>
      </c>
      <c r="I12838" s="4">
        <v>6.2393300000000004E-3</v>
      </c>
      <c r="J12838" s="4"/>
      <c r="K12838" s="4" t="s">
        <v>881</v>
      </c>
      <c r="L12838" s="4">
        <v>2</v>
      </c>
      <c r="M12838" s="4"/>
      <c r="N12838" s="4"/>
    </row>
    <row r="12839" spans="1:14" hidden="1" x14ac:dyDescent="0.3">
      <c r="A12839" s="4" t="s">
        <v>605</v>
      </c>
      <c r="B12839" s="4">
        <v>33</v>
      </c>
      <c r="C12839" s="4">
        <v>33</v>
      </c>
      <c r="D12839" s="4">
        <v>989</v>
      </c>
      <c r="E12839" s="4" t="s">
        <v>861</v>
      </c>
      <c r="F12839" s="12" t="s">
        <v>1918</v>
      </c>
      <c r="G12839" s="4" t="s">
        <v>1341</v>
      </c>
      <c r="H12839" s="30">
        <v>1.9443680000000001E-2</v>
      </c>
      <c r="I12839" s="4">
        <v>9.3457100000000001E-3</v>
      </c>
      <c r="J12839" s="4"/>
      <c r="K12839" s="4" t="s">
        <v>881</v>
      </c>
      <c r="L12839" s="4">
        <v>2</v>
      </c>
      <c r="M12839" s="4"/>
      <c r="N12839" s="4"/>
    </row>
    <row r="12840" spans="1:14" hidden="1" x14ac:dyDescent="0.3">
      <c r="A12840" s="4" t="s">
        <v>605</v>
      </c>
      <c r="B12840" s="4">
        <v>33</v>
      </c>
      <c r="C12840" s="4">
        <v>33</v>
      </c>
      <c r="D12840" s="4">
        <v>989</v>
      </c>
      <c r="E12840" s="4" t="s">
        <v>861</v>
      </c>
      <c r="F12840" s="12" t="s">
        <v>1919</v>
      </c>
      <c r="G12840" s="4" t="s">
        <v>1341</v>
      </c>
      <c r="H12840" s="30">
        <v>1.9443680000000001E-2</v>
      </c>
      <c r="I12840" s="4">
        <v>9.3457100000000001E-3</v>
      </c>
      <c r="J12840" s="4"/>
      <c r="K12840" s="4" t="s">
        <v>881</v>
      </c>
      <c r="L12840" s="4">
        <v>2</v>
      </c>
      <c r="M12840" s="4"/>
      <c r="N12840" s="4"/>
    </row>
    <row r="12841" spans="1:14" hidden="1" x14ac:dyDescent="0.3">
      <c r="A12841" s="4" t="s">
        <v>605</v>
      </c>
      <c r="B12841" s="4">
        <v>33</v>
      </c>
      <c r="C12841" s="4">
        <v>33</v>
      </c>
      <c r="D12841" s="4">
        <v>989</v>
      </c>
      <c r="E12841" s="4" t="s">
        <v>861</v>
      </c>
      <c r="F12841" s="12" t="s">
        <v>907</v>
      </c>
      <c r="G12841" s="4" t="s">
        <v>1341</v>
      </c>
      <c r="H12841" s="30">
        <v>1.9443680000000001E-2</v>
      </c>
      <c r="I12841" s="4">
        <v>9.3457100000000001E-3</v>
      </c>
      <c r="J12841" s="4"/>
      <c r="K12841" s="4" t="s">
        <v>881</v>
      </c>
      <c r="L12841" s="4">
        <v>2</v>
      </c>
      <c r="M12841" s="4"/>
      <c r="N12841" s="4"/>
    </row>
    <row r="12842" spans="1:14" hidden="1" x14ac:dyDescent="0.3">
      <c r="A12842" s="4" t="s">
        <v>605</v>
      </c>
      <c r="B12842" s="4">
        <v>33</v>
      </c>
      <c r="C12842" s="4">
        <v>33</v>
      </c>
      <c r="D12842" s="4">
        <v>989</v>
      </c>
      <c r="E12842" s="4" t="s">
        <v>861</v>
      </c>
      <c r="F12842" s="12" t="s">
        <v>908</v>
      </c>
      <c r="G12842" s="4" t="s">
        <v>1341</v>
      </c>
      <c r="H12842" s="30">
        <v>2.2930619999999999E-2</v>
      </c>
      <c r="I12842" s="4">
        <v>9.3457100000000001E-3</v>
      </c>
      <c r="J12842" s="4"/>
      <c r="K12842" s="4" t="s">
        <v>881</v>
      </c>
      <c r="L12842" s="4">
        <v>2</v>
      </c>
      <c r="M12842" s="4"/>
      <c r="N12842" s="4"/>
    </row>
    <row r="12843" spans="1:14" hidden="1" x14ac:dyDescent="0.3">
      <c r="A12843" s="4" t="s">
        <v>605</v>
      </c>
      <c r="B12843" s="4">
        <v>33</v>
      </c>
      <c r="C12843" s="4">
        <v>33</v>
      </c>
      <c r="D12843" s="4">
        <v>989</v>
      </c>
      <c r="E12843" s="4" t="s">
        <v>861</v>
      </c>
      <c r="F12843" s="12" t="s">
        <v>909</v>
      </c>
      <c r="G12843" s="4" t="s">
        <v>1341</v>
      </c>
      <c r="H12843" s="30">
        <v>2.2930619999999999E-2</v>
      </c>
      <c r="I12843" s="4">
        <v>9.3457100000000001E-3</v>
      </c>
      <c r="J12843" s="4"/>
      <c r="K12843" s="4" t="s">
        <v>881</v>
      </c>
      <c r="L12843" s="4">
        <v>2</v>
      </c>
      <c r="M12843" s="4"/>
      <c r="N12843" s="4"/>
    </row>
    <row r="12844" spans="1:14" hidden="1" x14ac:dyDescent="0.3">
      <c r="A12844" s="4" t="s">
        <v>605</v>
      </c>
      <c r="B12844" s="4">
        <v>33</v>
      </c>
      <c r="C12844" s="4">
        <v>33</v>
      </c>
      <c r="D12844" s="4">
        <v>989</v>
      </c>
      <c r="E12844" s="4" t="s">
        <v>861</v>
      </c>
      <c r="F12844" s="12" t="s">
        <v>910</v>
      </c>
      <c r="G12844" s="4" t="s">
        <v>1341</v>
      </c>
      <c r="H12844" s="30">
        <v>2.0253469999999999E-2</v>
      </c>
      <c r="I12844" s="4">
        <v>6.2348999999999998E-3</v>
      </c>
      <c r="J12844" s="4"/>
      <c r="K12844" s="4" t="s">
        <v>881</v>
      </c>
      <c r="L12844" s="4">
        <v>2</v>
      </c>
      <c r="M12844" s="4"/>
      <c r="N12844" s="4"/>
    </row>
    <row r="12845" spans="1:14" hidden="1" x14ac:dyDescent="0.3">
      <c r="A12845" s="4" t="s">
        <v>605</v>
      </c>
      <c r="B12845" s="4">
        <v>33</v>
      </c>
      <c r="C12845" s="4">
        <v>33</v>
      </c>
      <c r="D12845" s="4">
        <v>989</v>
      </c>
      <c r="E12845" s="4" t="s">
        <v>861</v>
      </c>
      <c r="F12845" s="12" t="s">
        <v>911</v>
      </c>
      <c r="G12845" s="4" t="s">
        <v>1341</v>
      </c>
      <c r="H12845" s="30">
        <v>2.0253469999999999E-2</v>
      </c>
      <c r="I12845" s="4">
        <v>6.2348999999999998E-3</v>
      </c>
      <c r="J12845" s="4"/>
      <c r="K12845" s="4" t="s">
        <v>881</v>
      </c>
      <c r="L12845" s="4">
        <v>2</v>
      </c>
      <c r="M12845" s="4"/>
      <c r="N12845" s="4"/>
    </row>
    <row r="12846" spans="1:14" hidden="1" x14ac:dyDescent="0.3">
      <c r="A12846" s="4" t="s">
        <v>605</v>
      </c>
      <c r="B12846" s="4">
        <v>33</v>
      </c>
      <c r="C12846" s="4">
        <v>33</v>
      </c>
      <c r="D12846" s="4">
        <v>989</v>
      </c>
      <c r="E12846" s="4" t="s">
        <v>861</v>
      </c>
      <c r="F12846" s="12" t="s">
        <v>1003</v>
      </c>
      <c r="G12846" s="4" t="s">
        <v>1896</v>
      </c>
      <c r="H12846" s="30">
        <v>0.13986013999999999</v>
      </c>
      <c r="I12846" s="4">
        <v>0.41958042000000001</v>
      </c>
      <c r="J12846" s="4"/>
      <c r="K12846" s="4" t="s">
        <v>881</v>
      </c>
      <c r="L12846" s="4">
        <v>2</v>
      </c>
      <c r="M12846" s="4"/>
      <c r="N12846" s="4"/>
    </row>
    <row r="12847" spans="1:14" hidden="1" x14ac:dyDescent="0.3">
      <c r="A12847" s="4" t="s">
        <v>605</v>
      </c>
      <c r="B12847" s="4">
        <v>33</v>
      </c>
      <c r="C12847" s="4">
        <v>33</v>
      </c>
      <c r="D12847" s="4">
        <v>989</v>
      </c>
      <c r="E12847" s="4" t="s">
        <v>861</v>
      </c>
      <c r="F12847" s="12" t="s">
        <v>1911</v>
      </c>
      <c r="G12847" s="4" t="s">
        <v>1896</v>
      </c>
      <c r="H12847" s="30">
        <v>0.20979021</v>
      </c>
      <c r="I12847" s="4">
        <v>0.34965035</v>
      </c>
      <c r="J12847" s="4"/>
      <c r="K12847" s="4" t="s">
        <v>881</v>
      </c>
      <c r="L12847" s="4">
        <v>2</v>
      </c>
      <c r="M12847" s="4"/>
      <c r="N12847" s="4"/>
    </row>
    <row r="12848" spans="1:14" hidden="1" x14ac:dyDescent="0.3">
      <c r="A12848" s="4" t="s">
        <v>605</v>
      </c>
      <c r="B12848" s="4">
        <v>33</v>
      </c>
      <c r="C12848" s="4">
        <v>33</v>
      </c>
      <c r="D12848" s="4">
        <v>989</v>
      </c>
      <c r="E12848" s="4" t="s">
        <v>861</v>
      </c>
      <c r="F12848" s="12" t="s">
        <v>1912</v>
      </c>
      <c r="G12848" s="4" t="s">
        <v>1896</v>
      </c>
      <c r="H12848" s="30">
        <v>0.27972027999999999</v>
      </c>
      <c r="I12848" s="4">
        <v>0.41958042000000001</v>
      </c>
      <c r="J12848" s="4"/>
      <c r="K12848" s="4" t="s">
        <v>881</v>
      </c>
      <c r="L12848" s="4">
        <v>2</v>
      </c>
      <c r="M12848" s="4"/>
      <c r="N12848" s="4"/>
    </row>
    <row r="12849" spans="1:14" hidden="1" x14ac:dyDescent="0.3">
      <c r="A12849" s="4" t="s">
        <v>605</v>
      </c>
      <c r="B12849" s="4">
        <v>33</v>
      </c>
      <c r="C12849" s="4">
        <v>33</v>
      </c>
      <c r="D12849" s="4">
        <v>989</v>
      </c>
      <c r="E12849" s="4" t="s">
        <v>861</v>
      </c>
      <c r="F12849" s="12" t="s">
        <v>1913</v>
      </c>
      <c r="G12849" s="4" t="s">
        <v>1896</v>
      </c>
      <c r="H12849" s="30">
        <v>0.41958042000000001</v>
      </c>
      <c r="I12849" s="4">
        <v>0.27972027999999999</v>
      </c>
      <c r="J12849" s="4"/>
      <c r="K12849" s="4" t="s">
        <v>881</v>
      </c>
      <c r="L12849" s="4">
        <v>2</v>
      </c>
      <c r="M12849" s="4"/>
      <c r="N12849" s="4"/>
    </row>
    <row r="12850" spans="1:14" hidden="1" x14ac:dyDescent="0.3">
      <c r="A12850" s="4" t="s">
        <v>605</v>
      </c>
      <c r="B12850" s="4">
        <v>33</v>
      </c>
      <c r="C12850" s="4">
        <v>33</v>
      </c>
      <c r="D12850" s="4">
        <v>989</v>
      </c>
      <c r="E12850" s="4" t="s">
        <v>861</v>
      </c>
      <c r="F12850" s="12" t="s">
        <v>1914</v>
      </c>
      <c r="G12850" s="4" t="s">
        <v>1896</v>
      </c>
      <c r="H12850" s="30">
        <v>0.48951049000000002</v>
      </c>
      <c r="I12850" s="4">
        <v>0.34965035</v>
      </c>
      <c r="J12850" s="4"/>
      <c r="K12850" s="4" t="s">
        <v>881</v>
      </c>
      <c r="L12850" s="4">
        <v>2</v>
      </c>
      <c r="M12850" s="4"/>
      <c r="N12850" s="4"/>
    </row>
    <row r="12851" spans="1:14" hidden="1" x14ac:dyDescent="0.3">
      <c r="A12851" s="4" t="s">
        <v>605</v>
      </c>
      <c r="B12851" s="4">
        <v>33</v>
      </c>
      <c r="C12851" s="4">
        <v>33</v>
      </c>
      <c r="D12851" s="4">
        <v>989</v>
      </c>
      <c r="E12851" s="4" t="s">
        <v>861</v>
      </c>
      <c r="F12851" s="12" t="s">
        <v>1915</v>
      </c>
      <c r="G12851" s="4" t="s">
        <v>1896</v>
      </c>
      <c r="H12851" s="30">
        <v>0.48951049000000002</v>
      </c>
      <c r="I12851" s="4">
        <v>0.34965035</v>
      </c>
      <c r="J12851" s="4"/>
      <c r="K12851" s="4" t="s">
        <v>881</v>
      </c>
      <c r="L12851" s="4">
        <v>2</v>
      </c>
      <c r="M12851" s="4"/>
      <c r="N12851" s="4"/>
    </row>
    <row r="12852" spans="1:14" hidden="1" x14ac:dyDescent="0.3">
      <c r="A12852" s="4" t="s">
        <v>605</v>
      </c>
      <c r="B12852" s="4">
        <v>33</v>
      </c>
      <c r="C12852" s="4">
        <v>33</v>
      </c>
      <c r="D12852" s="4">
        <v>989</v>
      </c>
      <c r="E12852" s="4" t="s">
        <v>861</v>
      </c>
      <c r="F12852" s="12" t="s">
        <v>1916</v>
      </c>
      <c r="G12852" s="4" t="s">
        <v>1896</v>
      </c>
      <c r="H12852" s="30">
        <v>0.48951049000000002</v>
      </c>
      <c r="I12852" s="4">
        <v>0.34965035</v>
      </c>
      <c r="J12852" s="4"/>
      <c r="K12852" s="4" t="s">
        <v>881</v>
      </c>
      <c r="L12852" s="4">
        <v>2</v>
      </c>
      <c r="M12852" s="4"/>
      <c r="N12852" s="4"/>
    </row>
    <row r="12853" spans="1:14" hidden="1" x14ac:dyDescent="0.3">
      <c r="A12853" s="4" t="s">
        <v>605</v>
      </c>
      <c r="B12853" s="4">
        <v>33</v>
      </c>
      <c r="C12853" s="4">
        <v>33</v>
      </c>
      <c r="D12853" s="4">
        <v>989</v>
      </c>
      <c r="E12853" s="4" t="s">
        <v>861</v>
      </c>
      <c r="F12853" s="12" t="s">
        <v>1917</v>
      </c>
      <c r="G12853" s="4" t="s">
        <v>1896</v>
      </c>
      <c r="H12853" s="30">
        <v>0.48951049000000002</v>
      </c>
      <c r="I12853" s="4">
        <v>0.34965035</v>
      </c>
      <c r="J12853" s="4"/>
      <c r="K12853" s="4" t="s">
        <v>881</v>
      </c>
      <c r="L12853" s="4">
        <v>2</v>
      </c>
      <c r="M12853" s="4"/>
      <c r="N12853" s="4"/>
    </row>
    <row r="12854" spans="1:14" hidden="1" x14ac:dyDescent="0.3">
      <c r="A12854" s="4" t="s">
        <v>605</v>
      </c>
      <c r="B12854" s="4">
        <v>33</v>
      </c>
      <c r="C12854" s="4">
        <v>33</v>
      </c>
      <c r="D12854" s="4">
        <v>989</v>
      </c>
      <c r="E12854" s="4" t="s">
        <v>861</v>
      </c>
      <c r="F12854" s="12" t="s">
        <v>1918</v>
      </c>
      <c r="G12854" s="4" t="s">
        <v>1896</v>
      </c>
      <c r="H12854" s="30">
        <v>0.62937063000000004</v>
      </c>
      <c r="I12854" s="4">
        <v>0.20979021</v>
      </c>
      <c r="J12854" s="4"/>
      <c r="K12854" s="4" t="s">
        <v>881</v>
      </c>
      <c r="L12854" s="4">
        <v>2</v>
      </c>
      <c r="M12854" s="4"/>
      <c r="N12854" s="4"/>
    </row>
    <row r="12855" spans="1:14" hidden="1" x14ac:dyDescent="0.3">
      <c r="A12855" s="4" t="s">
        <v>605</v>
      </c>
      <c r="B12855" s="4">
        <v>33</v>
      </c>
      <c r="C12855" s="4">
        <v>33</v>
      </c>
      <c r="D12855" s="4">
        <v>989</v>
      </c>
      <c r="E12855" s="4" t="s">
        <v>861</v>
      </c>
      <c r="F12855" s="12" t="s">
        <v>1919</v>
      </c>
      <c r="G12855" s="4" t="s">
        <v>1896</v>
      </c>
      <c r="H12855" s="30">
        <v>0.62937063000000004</v>
      </c>
      <c r="I12855" s="4">
        <v>0.20979021</v>
      </c>
      <c r="J12855" s="4"/>
      <c r="K12855" s="4" t="s">
        <v>881</v>
      </c>
      <c r="L12855" s="4">
        <v>2</v>
      </c>
      <c r="M12855" s="4"/>
      <c r="N12855" s="4"/>
    </row>
    <row r="12856" spans="1:14" hidden="1" x14ac:dyDescent="0.3">
      <c r="A12856" s="4" t="s">
        <v>605</v>
      </c>
      <c r="B12856" s="4">
        <v>33</v>
      </c>
      <c r="C12856" s="4">
        <v>33</v>
      </c>
      <c r="D12856" s="4">
        <v>989</v>
      </c>
      <c r="E12856" s="4" t="s">
        <v>861</v>
      </c>
      <c r="F12856" s="12" t="s">
        <v>907</v>
      </c>
      <c r="G12856" s="4" t="s">
        <v>1896</v>
      </c>
      <c r="H12856" s="30">
        <v>0.62937063000000004</v>
      </c>
      <c r="I12856" s="4">
        <v>0.20979021</v>
      </c>
      <c r="J12856" s="4"/>
      <c r="K12856" s="4" t="s">
        <v>881</v>
      </c>
      <c r="L12856" s="4">
        <v>2</v>
      </c>
      <c r="M12856" s="4"/>
      <c r="N12856" s="4"/>
    </row>
    <row r="12857" spans="1:14" hidden="1" x14ac:dyDescent="0.3">
      <c r="A12857" s="4" t="s">
        <v>605</v>
      </c>
      <c r="B12857" s="4">
        <v>33</v>
      </c>
      <c r="C12857" s="4">
        <v>33</v>
      </c>
      <c r="D12857" s="4">
        <v>989</v>
      </c>
      <c r="E12857" s="4" t="s">
        <v>861</v>
      </c>
      <c r="F12857" s="12" t="s">
        <v>908</v>
      </c>
      <c r="G12857" s="4" t="s">
        <v>1896</v>
      </c>
      <c r="H12857" s="30">
        <v>0.62937063000000004</v>
      </c>
      <c r="I12857" s="4">
        <v>0.34965035</v>
      </c>
      <c r="J12857" s="4"/>
      <c r="K12857" s="4" t="s">
        <v>881</v>
      </c>
      <c r="L12857" s="4">
        <v>2</v>
      </c>
      <c r="M12857" s="4"/>
      <c r="N12857" s="4"/>
    </row>
    <row r="12858" spans="1:14" hidden="1" x14ac:dyDescent="0.3">
      <c r="A12858" s="4" t="s">
        <v>605</v>
      </c>
      <c r="B12858" s="4">
        <v>33</v>
      </c>
      <c r="C12858" s="4">
        <v>33</v>
      </c>
      <c r="D12858" s="4">
        <v>989</v>
      </c>
      <c r="E12858" s="4" t="s">
        <v>861</v>
      </c>
      <c r="F12858" s="12" t="s">
        <v>909</v>
      </c>
      <c r="G12858" s="4" t="s">
        <v>1896</v>
      </c>
      <c r="H12858" s="30">
        <v>0.62937063000000004</v>
      </c>
      <c r="I12858" s="4">
        <v>0.34965035</v>
      </c>
      <c r="J12858" s="4"/>
      <c r="K12858" s="4" t="s">
        <v>881</v>
      </c>
      <c r="L12858" s="4">
        <v>2</v>
      </c>
      <c r="M12858" s="4"/>
      <c r="N12858" s="4"/>
    </row>
    <row r="12859" spans="1:14" hidden="1" x14ac:dyDescent="0.3">
      <c r="A12859" s="4" t="s">
        <v>605</v>
      </c>
      <c r="B12859" s="4">
        <v>33</v>
      </c>
      <c r="C12859" s="4">
        <v>33</v>
      </c>
      <c r="D12859" s="4">
        <v>989</v>
      </c>
      <c r="E12859" s="4" t="s">
        <v>861</v>
      </c>
      <c r="F12859" s="12" t="s">
        <v>910</v>
      </c>
      <c r="G12859" s="4" t="s">
        <v>1896</v>
      </c>
      <c r="H12859" s="30">
        <v>0.76923076999999995</v>
      </c>
      <c r="I12859" s="4">
        <v>0.34965035</v>
      </c>
      <c r="J12859" s="4"/>
      <c r="K12859" s="4" t="s">
        <v>881</v>
      </c>
      <c r="L12859" s="4">
        <v>2</v>
      </c>
      <c r="M12859" s="4"/>
      <c r="N12859" s="4"/>
    </row>
    <row r="12860" spans="1:14" hidden="1" x14ac:dyDescent="0.3">
      <c r="A12860" s="4" t="s">
        <v>605</v>
      </c>
      <c r="B12860" s="4">
        <v>33</v>
      </c>
      <c r="C12860" s="4">
        <v>33</v>
      </c>
      <c r="D12860" s="4">
        <v>989</v>
      </c>
      <c r="E12860" s="4" t="s">
        <v>861</v>
      </c>
      <c r="F12860" s="12" t="s">
        <v>911</v>
      </c>
      <c r="G12860" s="4" t="s">
        <v>1896</v>
      </c>
      <c r="H12860" s="30">
        <v>0.76923076999999995</v>
      </c>
      <c r="I12860" s="4">
        <v>0.34965035</v>
      </c>
      <c r="J12860" s="4"/>
      <c r="K12860" s="4" t="s">
        <v>881</v>
      </c>
      <c r="L12860" s="4">
        <v>2</v>
      </c>
      <c r="M12860" s="4"/>
      <c r="N12860" s="4"/>
    </row>
    <row r="12861" spans="1:14" hidden="1" x14ac:dyDescent="0.3">
      <c r="A12861" s="4" t="s">
        <v>605</v>
      </c>
      <c r="B12861" s="4">
        <v>33</v>
      </c>
      <c r="C12861" s="4">
        <v>33</v>
      </c>
      <c r="D12861" s="4">
        <v>989</v>
      </c>
      <c r="E12861" s="4" t="s">
        <v>861</v>
      </c>
      <c r="F12861" s="12" t="s">
        <v>901</v>
      </c>
      <c r="G12861" s="4" t="s">
        <v>1759</v>
      </c>
      <c r="H12861" s="30">
        <v>2.2999999999999998</v>
      </c>
      <c r="I12861" s="4">
        <v>0.3</v>
      </c>
      <c r="J12861" s="4"/>
      <c r="K12861" s="4" t="s">
        <v>881</v>
      </c>
      <c r="L12861" s="4">
        <v>2</v>
      </c>
      <c r="M12861" s="4"/>
      <c r="N12861" s="4"/>
    </row>
    <row r="12862" spans="1:14" hidden="1" x14ac:dyDescent="0.3">
      <c r="A12862" s="4" t="s">
        <v>605</v>
      </c>
      <c r="B12862" s="4">
        <v>33</v>
      </c>
      <c r="C12862" s="4">
        <v>33</v>
      </c>
      <c r="D12862" s="4">
        <v>989</v>
      </c>
      <c r="E12862" s="4" t="s">
        <v>861</v>
      </c>
      <c r="F12862" s="12" t="s">
        <v>1920</v>
      </c>
      <c r="G12862" s="4" t="s">
        <v>1759</v>
      </c>
      <c r="H12862" s="30">
        <v>2.5</v>
      </c>
      <c r="I12862" s="4">
        <v>0.1</v>
      </c>
      <c r="J12862" s="4"/>
      <c r="K12862" s="4" t="s">
        <v>881</v>
      </c>
      <c r="L12862" s="4">
        <v>2</v>
      </c>
      <c r="M12862" s="4"/>
      <c r="N12862" s="4"/>
    </row>
    <row r="12863" spans="1:14" hidden="1" x14ac:dyDescent="0.3">
      <c r="A12863" s="4" t="s">
        <v>605</v>
      </c>
      <c r="B12863" s="4">
        <v>33</v>
      </c>
      <c r="C12863" s="4">
        <v>33</v>
      </c>
      <c r="D12863" s="4">
        <v>989</v>
      </c>
      <c r="E12863" s="4" t="s">
        <v>861</v>
      </c>
      <c r="F12863" s="12" t="s">
        <v>1898</v>
      </c>
      <c r="G12863" s="4" t="s">
        <v>1759</v>
      </c>
      <c r="H12863" s="30">
        <v>1.8</v>
      </c>
      <c r="I12863" s="4">
        <v>0.4</v>
      </c>
      <c r="J12863" s="4"/>
      <c r="K12863" s="4" t="s">
        <v>881</v>
      </c>
      <c r="L12863" s="4">
        <v>2</v>
      </c>
      <c r="M12863" s="4"/>
      <c r="N12863" s="4"/>
    </row>
    <row r="12864" spans="1:14" hidden="1" x14ac:dyDescent="0.3">
      <c r="A12864" s="4" t="s">
        <v>605</v>
      </c>
      <c r="B12864" s="4">
        <v>33</v>
      </c>
      <c r="C12864" s="4">
        <v>33</v>
      </c>
      <c r="D12864" s="4">
        <v>989</v>
      </c>
      <c r="E12864" s="4" t="s">
        <v>861</v>
      </c>
      <c r="F12864" s="12" t="s">
        <v>901</v>
      </c>
      <c r="G12864" s="4" t="s">
        <v>967</v>
      </c>
      <c r="H12864" s="30">
        <v>0.34</v>
      </c>
      <c r="I12864" s="4">
        <v>0.04</v>
      </c>
      <c r="J12864" s="4"/>
      <c r="K12864" s="4" t="s">
        <v>881</v>
      </c>
      <c r="L12864" s="4">
        <v>2</v>
      </c>
      <c r="M12864" s="4"/>
      <c r="N12864" s="4"/>
    </row>
    <row r="12865" spans="1:14" hidden="1" x14ac:dyDescent="0.3">
      <c r="A12865" s="4" t="s">
        <v>605</v>
      </c>
      <c r="B12865" s="4">
        <v>33</v>
      </c>
      <c r="C12865" s="4">
        <v>33</v>
      </c>
      <c r="D12865" s="4">
        <v>989</v>
      </c>
      <c r="E12865" s="4" t="s">
        <v>861</v>
      </c>
      <c r="F12865" s="12" t="s">
        <v>1920</v>
      </c>
      <c r="G12865" s="4" t="s">
        <v>967</v>
      </c>
      <c r="H12865" s="30">
        <v>0.34</v>
      </c>
      <c r="I12865" s="4">
        <v>0.02</v>
      </c>
      <c r="J12865" s="4"/>
      <c r="K12865" s="4" t="s">
        <v>881</v>
      </c>
      <c r="L12865" s="4">
        <v>2</v>
      </c>
      <c r="M12865" s="4"/>
      <c r="N12865" s="4"/>
    </row>
    <row r="12866" spans="1:14" hidden="1" x14ac:dyDescent="0.3">
      <c r="A12866" s="4" t="s">
        <v>605</v>
      </c>
      <c r="B12866" s="4">
        <v>33</v>
      </c>
      <c r="C12866" s="4">
        <v>33</v>
      </c>
      <c r="D12866" s="4">
        <v>989</v>
      </c>
      <c r="E12866" s="4" t="s">
        <v>861</v>
      </c>
      <c r="F12866" s="12" t="s">
        <v>1898</v>
      </c>
      <c r="G12866" s="4" t="s">
        <v>967</v>
      </c>
      <c r="H12866" s="30">
        <v>0.25</v>
      </c>
      <c r="I12866" s="4">
        <v>0.06</v>
      </c>
      <c r="J12866" s="4"/>
      <c r="K12866" s="4" t="s">
        <v>881</v>
      </c>
      <c r="L12866" s="4">
        <v>2</v>
      </c>
      <c r="M12866" s="4"/>
      <c r="N12866" s="4"/>
    </row>
  </sheetData>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3">
        <x14:dataValidation type="list" allowBlank="1" xr:uid="{F8DD32D1-82CD-46F4-9F1A-8241BBB80BC4}">
          <x14:formula1>
            <xm:f>'C:\Users\Sarah\Documents\0 Articles\9 Perspectives paper trawling impacts\Data\[Bottom trawling_2021_CM_MS validated.xlsx]Definition of columns'!#REF!</xm:f>
          </x14:formula1>
          <xm:sqref>G7074:G7077</xm:sqref>
        </x14:dataValidation>
        <x14:dataValidation type="list" allowBlank="1" xr:uid="{913B5B4C-079B-43F3-B7B9-CC7DB5BF1D5C}">
          <x14:formula1>
            <xm:f>'C:\Users\Sarah\Documents\0 Articles\9 Perspectives paper trawling impacts\Data\[Bottom trawling_2021_ALL.xlsx]Definition of columns'!#REF!</xm:f>
          </x14:formula1>
          <xm:sqref>G7060:G7065 G7067:G7068</xm:sqref>
        </x14:dataValidation>
        <x14:dataValidation type="list" allowBlank="1" xr:uid="{F6CB91AA-7480-420E-B46B-D08FE8823F73}">
          <x14:formula1>
            <xm:f>'F:\0 Articles\9 Perspectives paper trawling impacts\Data\[Bottom trawling_2021_SP.xlsx]Definition of columns'!#REF!</xm:f>
          </x14:formula1>
          <xm:sqref>L11123 F11121:F11130 H11121:H11130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B5CC8-74E0-4B70-AFAF-4A3D9E43F0BA}">
  <dimension ref="A1:AG136"/>
  <sheetViews>
    <sheetView topLeftCell="A46" workbookViewId="0">
      <selection activeCell="A55" sqref="A55:XFD55"/>
    </sheetView>
  </sheetViews>
  <sheetFormatPr defaultColWidth="11.5546875" defaultRowHeight="14.4" x14ac:dyDescent="0.3"/>
  <cols>
    <col min="1" max="2" width="13.44140625" customWidth="1"/>
    <col min="3" max="3" width="46.5546875" bestFit="1" customWidth="1"/>
    <col min="4" max="4" width="27.33203125" style="96" bestFit="1" customWidth="1"/>
    <col min="5" max="5" width="34.109375" bestFit="1" customWidth="1"/>
    <col min="10" max="10" width="18" bestFit="1" customWidth="1"/>
    <col min="11" max="11" width="19.33203125" bestFit="1" customWidth="1"/>
    <col min="12" max="12" width="20.6640625" bestFit="1" customWidth="1"/>
    <col min="14" max="15" width="10.88671875" bestFit="1" customWidth="1"/>
    <col min="16" max="16" width="18.6640625" bestFit="1" customWidth="1"/>
    <col min="17" max="17" width="80.88671875" bestFit="1" customWidth="1"/>
    <col min="18" max="18" width="6.88671875" bestFit="1" customWidth="1"/>
    <col min="19" max="19" width="68.33203125" bestFit="1" customWidth="1"/>
    <col min="20" max="20" width="44.6640625" bestFit="1" customWidth="1"/>
    <col min="21" max="21" width="44.44140625" bestFit="1" customWidth="1"/>
    <col min="22" max="22" width="30.44140625" bestFit="1" customWidth="1"/>
    <col min="23" max="23" width="36.33203125" bestFit="1" customWidth="1"/>
    <col min="24" max="24" width="27.5546875" bestFit="1" customWidth="1"/>
    <col min="25" max="25" width="25.6640625" bestFit="1" customWidth="1"/>
    <col min="26" max="26" width="44.109375" bestFit="1" customWidth="1"/>
    <col min="27" max="27" width="27.33203125" bestFit="1" customWidth="1"/>
    <col min="28" max="28" width="30" bestFit="1" customWidth="1"/>
    <col min="29" max="29" width="18" bestFit="1" customWidth="1"/>
    <col min="30" max="30" width="20.109375" bestFit="1" customWidth="1"/>
    <col min="31" max="31" width="21.6640625" bestFit="1" customWidth="1"/>
    <col min="32" max="32" width="41.109375" bestFit="1" customWidth="1"/>
    <col min="33" max="33" width="26.5546875" bestFit="1" customWidth="1"/>
    <col min="34" max="34" width="22.33203125" bestFit="1" customWidth="1"/>
  </cols>
  <sheetData>
    <row r="1" spans="1:33" x14ac:dyDescent="0.3">
      <c r="A1" t="s">
        <v>0</v>
      </c>
      <c r="B1" t="s">
        <v>1564</v>
      </c>
      <c r="C1" t="s">
        <v>588</v>
      </c>
      <c r="D1" s="96" t="s">
        <v>589</v>
      </c>
      <c r="E1" t="s">
        <v>669</v>
      </c>
      <c r="F1" t="s">
        <v>591</v>
      </c>
      <c r="G1" t="s">
        <v>789</v>
      </c>
      <c r="H1" t="s">
        <v>790</v>
      </c>
      <c r="I1" t="s">
        <v>1927</v>
      </c>
    </row>
    <row r="2" spans="1:33" s="92" customFormat="1" x14ac:dyDescent="0.3">
      <c r="A2" s="92">
        <v>0</v>
      </c>
      <c r="B2" s="92">
        <v>0.1</v>
      </c>
      <c r="C2" s="92" t="s">
        <v>2001</v>
      </c>
      <c r="D2" s="96" t="s">
        <v>691</v>
      </c>
      <c r="E2" s="92" t="s">
        <v>683</v>
      </c>
      <c r="G2" s="92">
        <v>51.564999999999998</v>
      </c>
      <c r="H2" s="92">
        <v>3.25</v>
      </c>
      <c r="I2" s="92" t="str">
        <f>IF(OR(MA_region[[#This Row],[Latitude]]&gt;25,MA_region[[#This Row],[Latitude]]&lt;-25),"Temperate",IF(ISNUMBER(MA_region[[#This Row],[Latitude]]),"Tropical",""))</f>
        <v>Temperate</v>
      </c>
    </row>
    <row r="3" spans="1:33" s="92" customFormat="1" x14ac:dyDescent="0.3">
      <c r="A3" s="92">
        <v>0</v>
      </c>
      <c r="B3" s="92">
        <v>0.2</v>
      </c>
      <c r="C3" s="92" t="s">
        <v>2001</v>
      </c>
      <c r="D3" s="96" t="s">
        <v>691</v>
      </c>
      <c r="E3" s="92" t="s">
        <v>683</v>
      </c>
      <c r="G3" s="92">
        <v>51.564999999999998</v>
      </c>
      <c r="H3" s="92">
        <v>3.25</v>
      </c>
      <c r="I3" s="92" t="str">
        <f>IF(OR(MA_region[[#This Row],[Latitude]]&gt;25,MA_region[[#This Row],[Latitude]]&lt;-25),"Temperate",IF(ISNUMBER(MA_region[[#This Row],[Latitude]]),"Tropical",""))</f>
        <v>Temperate</v>
      </c>
    </row>
    <row r="4" spans="1:33" s="92" customFormat="1" x14ac:dyDescent="0.3">
      <c r="A4" s="2">
        <v>1</v>
      </c>
      <c r="B4" s="2">
        <v>1</v>
      </c>
      <c r="C4" s="92" t="s">
        <v>670</v>
      </c>
      <c r="D4" s="96" t="s">
        <v>671</v>
      </c>
      <c r="E4" s="92" t="s">
        <v>672</v>
      </c>
      <c r="G4" s="5">
        <v>45.689670343749995</v>
      </c>
      <c r="H4" s="5">
        <v>-1.6830453125</v>
      </c>
      <c r="I4" s="92" t="str">
        <f>IF(OR(MA_region[[#This Row],[Latitude]]&gt;25,MA_region[[#This Row],[Latitude]]&lt;-25),"Temperate",IF(ISNUMBER(MA_region[[#This Row],[Latitude]]),"Tropical",""))</f>
        <v>Temperate</v>
      </c>
    </row>
    <row r="5" spans="1:33" x14ac:dyDescent="0.3">
      <c r="A5" s="2">
        <v>2</v>
      </c>
      <c r="B5" s="2">
        <v>2</v>
      </c>
      <c r="C5" t="s">
        <v>673</v>
      </c>
      <c r="D5" s="96" t="s">
        <v>770</v>
      </c>
      <c r="E5" t="s">
        <v>683</v>
      </c>
      <c r="G5" s="5">
        <v>58.866129999999998</v>
      </c>
      <c r="H5" s="5">
        <v>17.60247833</v>
      </c>
      <c r="I5" t="str">
        <f>IF(OR(MA_region[[#This Row],[Latitude]]&gt;25,MA_region[[#This Row],[Latitude]]&lt;-25),"Temperate",IF(ISNUMBER(MA_region[[#This Row],[Latitude]]),"Tropical",""))</f>
        <v>Temperate</v>
      </c>
    </row>
    <row r="6" spans="1:33" x14ac:dyDescent="0.3">
      <c r="A6" s="2">
        <v>3</v>
      </c>
      <c r="B6" s="2">
        <v>3</v>
      </c>
      <c r="C6" t="s">
        <v>676</v>
      </c>
      <c r="D6" s="96" t="s">
        <v>676</v>
      </c>
      <c r="E6" t="s">
        <v>677</v>
      </c>
      <c r="G6" s="5">
        <v>22.385186440677963</v>
      </c>
      <c r="H6" s="5">
        <v>114.18969491525419</v>
      </c>
      <c r="I6" t="str">
        <f>IF(OR(MA_region[[#This Row],[Latitude]]&gt;25,MA_region[[#This Row],[Latitude]]&lt;-25),"Temperate",IF(ISNUMBER(MA_region[[#This Row],[Latitude]]),"Tropical",""))</f>
        <v>Tropical</v>
      </c>
      <c r="P6" s="3"/>
      <c r="Q6" s="3"/>
      <c r="S6" s="3"/>
      <c r="T6" s="3"/>
      <c r="V6" s="3"/>
      <c r="W6" s="3"/>
      <c r="Y6" s="3"/>
      <c r="Z6" s="3"/>
      <c r="AA6" s="3"/>
      <c r="AF6" s="3"/>
      <c r="AG6" s="3"/>
    </row>
    <row r="7" spans="1:33" x14ac:dyDescent="0.3">
      <c r="A7" s="2">
        <v>5</v>
      </c>
      <c r="B7" s="2">
        <v>5</v>
      </c>
      <c r="C7" t="s">
        <v>674</v>
      </c>
      <c r="D7" s="96" t="s">
        <v>675</v>
      </c>
      <c r="E7" t="s">
        <v>709</v>
      </c>
      <c r="G7" s="5">
        <v>41.867444285714285</v>
      </c>
      <c r="H7" s="5">
        <v>3.373933728571429</v>
      </c>
      <c r="I7" t="str">
        <f>IF(OR(MA_region[[#This Row],[Latitude]]&gt;25,MA_region[[#This Row],[Latitude]]&lt;-25),"Temperate",IF(ISNUMBER(MA_region[[#This Row],[Latitude]]),"Tropical",""))</f>
        <v>Temperate</v>
      </c>
      <c r="P7" s="3"/>
      <c r="Q7" s="3"/>
      <c r="S7" s="3"/>
      <c r="T7" s="3"/>
      <c r="V7" s="3"/>
      <c r="W7" s="3"/>
      <c r="Z7" s="3"/>
      <c r="AA7" s="3"/>
      <c r="AB7" s="3"/>
      <c r="AF7" s="3"/>
      <c r="AG7" s="3"/>
    </row>
    <row r="8" spans="1:33" x14ac:dyDescent="0.3">
      <c r="A8" s="2">
        <v>8</v>
      </c>
      <c r="B8" s="2">
        <v>8</v>
      </c>
      <c r="C8" t="s">
        <v>678</v>
      </c>
      <c r="D8" s="96" t="s">
        <v>679</v>
      </c>
      <c r="E8" t="s">
        <v>680</v>
      </c>
      <c r="G8" s="5">
        <v>-27.120817777777777</v>
      </c>
      <c r="H8" s="5">
        <v>153.11984685185183</v>
      </c>
      <c r="I8" t="str">
        <f>IF(OR(MA_region[[#This Row],[Latitude]]&gt;25,MA_region[[#This Row],[Latitude]]&lt;-25),"Temperate",IF(ISNUMBER(MA_region[[#This Row],[Latitude]]),"Tropical",""))</f>
        <v>Temperate</v>
      </c>
      <c r="P8" s="3"/>
      <c r="Q8" s="3"/>
      <c r="S8" s="3"/>
      <c r="T8" s="3"/>
      <c r="V8" s="3"/>
      <c r="W8" s="3"/>
      <c r="Z8" s="3"/>
      <c r="AA8" s="3"/>
      <c r="AB8" s="3"/>
      <c r="AF8" s="3"/>
      <c r="AG8" s="3"/>
    </row>
    <row r="9" spans="1:33" x14ac:dyDescent="0.3">
      <c r="A9" s="2">
        <v>10</v>
      </c>
      <c r="B9" s="2">
        <v>10.1</v>
      </c>
      <c r="C9" t="s">
        <v>1826</v>
      </c>
      <c r="D9" s="96" t="s">
        <v>682</v>
      </c>
      <c r="E9" t="s">
        <v>683</v>
      </c>
      <c r="G9" s="5">
        <v>56.63600000000001</v>
      </c>
      <c r="H9" s="5">
        <v>8.3360000000000003</v>
      </c>
      <c r="I9" t="str">
        <f>IF(OR(MA_region[[#This Row],[Latitude]]&gt;25,MA_region[[#This Row],[Latitude]]&lt;-25),"Temperate",IF(ISNUMBER(MA_region[[#This Row],[Latitude]]),"Tropical",""))</f>
        <v>Temperate</v>
      </c>
      <c r="P9" s="3"/>
      <c r="Q9" s="3"/>
      <c r="S9" s="3"/>
      <c r="T9" s="3"/>
      <c r="V9" s="3"/>
      <c r="W9" s="3"/>
      <c r="Z9" s="3"/>
      <c r="AA9" s="3"/>
      <c r="AB9" s="3"/>
      <c r="AF9" s="3"/>
      <c r="AG9" s="3"/>
    </row>
    <row r="10" spans="1:33" x14ac:dyDescent="0.3">
      <c r="A10" s="2">
        <v>10</v>
      </c>
      <c r="B10" s="2">
        <v>10.199999999999999</v>
      </c>
      <c r="C10" t="s">
        <v>681</v>
      </c>
      <c r="D10" s="96" t="s">
        <v>682</v>
      </c>
      <c r="E10" t="s">
        <v>683</v>
      </c>
      <c r="G10" s="5">
        <v>56.962000000000003</v>
      </c>
      <c r="H10" s="5">
        <v>9.0559999999999992</v>
      </c>
      <c r="I10" t="str">
        <f>IF(OR(MA_region[[#This Row],[Latitude]]&gt;25,MA_region[[#This Row],[Latitude]]&lt;-25),"Temperate",IF(ISNUMBER(MA_region[[#This Row],[Latitude]]),"Tropical",""))</f>
        <v>Temperate</v>
      </c>
      <c r="P10" s="3"/>
      <c r="Q10" s="3"/>
      <c r="S10" s="3"/>
      <c r="T10" s="3"/>
      <c r="V10" s="3"/>
      <c r="W10" s="3"/>
      <c r="Z10" s="3"/>
      <c r="AA10" s="3"/>
      <c r="AB10" s="3"/>
      <c r="AF10" s="3"/>
      <c r="AG10" s="3"/>
    </row>
    <row r="11" spans="1:33" x14ac:dyDescent="0.3">
      <c r="A11" s="2">
        <v>10</v>
      </c>
      <c r="B11" s="2">
        <v>10.3</v>
      </c>
      <c r="C11" t="s">
        <v>1827</v>
      </c>
      <c r="D11" s="96" t="s">
        <v>682</v>
      </c>
      <c r="E11" t="s">
        <v>683</v>
      </c>
      <c r="G11" s="5">
        <v>56.654000000000003</v>
      </c>
      <c r="H11" s="5">
        <v>9.266</v>
      </c>
      <c r="I11" t="str">
        <f>IF(OR(MA_region[[#This Row],[Latitude]]&gt;25,MA_region[[#This Row],[Latitude]]&lt;-25),"Temperate",IF(ISNUMBER(MA_region[[#This Row],[Latitude]]),"Tropical",""))</f>
        <v>Temperate</v>
      </c>
      <c r="P11" s="3"/>
      <c r="Q11" s="3"/>
      <c r="S11" s="3"/>
      <c r="T11" s="3"/>
      <c r="V11" s="3"/>
      <c r="W11" s="3"/>
      <c r="Z11" s="3"/>
      <c r="AA11" s="3"/>
      <c r="AB11" s="3"/>
      <c r="AF11" s="3"/>
      <c r="AG11" s="3"/>
    </row>
    <row r="12" spans="1:33" x14ac:dyDescent="0.3">
      <c r="A12" s="2">
        <v>10</v>
      </c>
      <c r="B12" s="2">
        <v>10.4</v>
      </c>
      <c r="C12" t="s">
        <v>1825</v>
      </c>
      <c r="D12" s="96" t="s">
        <v>682</v>
      </c>
      <c r="E12" t="s">
        <v>683</v>
      </c>
      <c r="G12" s="5">
        <v>55.855000000000004</v>
      </c>
      <c r="H12" s="5">
        <v>10.220000000000001</v>
      </c>
      <c r="I12" t="str">
        <f>IF(OR(MA_region[[#This Row],[Latitude]]&gt;25,MA_region[[#This Row],[Latitude]]&lt;-25),"Temperate",IF(ISNUMBER(MA_region[[#This Row],[Latitude]]),"Tropical",""))</f>
        <v>Temperate</v>
      </c>
      <c r="P12" s="3"/>
      <c r="Q12" s="3"/>
      <c r="S12" s="3"/>
      <c r="T12" s="3"/>
      <c r="V12" s="3"/>
      <c r="W12" s="3"/>
      <c r="Z12" s="3"/>
      <c r="AA12" s="3"/>
      <c r="AB12" s="3"/>
      <c r="AF12" s="3"/>
      <c r="AG12" s="3"/>
    </row>
    <row r="13" spans="1:33" x14ac:dyDescent="0.3">
      <c r="A13" s="2">
        <v>11</v>
      </c>
      <c r="B13" s="2">
        <v>11</v>
      </c>
      <c r="C13" t="s">
        <v>684</v>
      </c>
      <c r="D13" s="96" t="s">
        <v>684</v>
      </c>
      <c r="E13" t="s">
        <v>685</v>
      </c>
      <c r="G13" s="5">
        <v>37.861085642857134</v>
      </c>
      <c r="H13" s="5">
        <v>-9.1042380714285738</v>
      </c>
      <c r="I13" t="str">
        <f>IF(OR(MA_region[[#This Row],[Latitude]]&gt;25,MA_region[[#This Row],[Latitude]]&lt;-25),"Temperate",IF(ISNUMBER(MA_region[[#This Row],[Latitude]]),"Tropical",""))</f>
        <v>Temperate</v>
      </c>
      <c r="P13" s="3"/>
      <c r="Q13" s="3"/>
      <c r="S13" s="3"/>
      <c r="T13" s="3"/>
      <c r="V13" s="3"/>
      <c r="W13" s="3"/>
      <c r="Z13" s="3"/>
      <c r="AA13" s="3"/>
      <c r="AB13" s="3"/>
      <c r="AF13" s="3"/>
      <c r="AG13" s="3"/>
    </row>
    <row r="14" spans="1:33" x14ac:dyDescent="0.3">
      <c r="A14" s="2">
        <v>12</v>
      </c>
      <c r="B14" s="2">
        <v>12</v>
      </c>
      <c r="C14" t="s">
        <v>686</v>
      </c>
      <c r="D14" s="96" t="s">
        <v>687</v>
      </c>
      <c r="E14" t="s">
        <v>767</v>
      </c>
      <c r="G14" s="5">
        <v>-32.083379830917877</v>
      </c>
      <c r="H14" s="5">
        <v>-52.218881400966168</v>
      </c>
      <c r="I14" t="str">
        <f>IF(OR(MA_region[[#This Row],[Latitude]]&gt;25,MA_region[[#This Row],[Latitude]]&lt;-25),"Temperate",IF(ISNUMBER(MA_region[[#This Row],[Latitude]]),"Tropical",""))</f>
        <v>Temperate</v>
      </c>
      <c r="P14" s="3"/>
      <c r="Q14" s="3"/>
      <c r="S14" s="3"/>
      <c r="T14" s="3"/>
      <c r="V14" s="3"/>
      <c r="W14" s="3"/>
      <c r="Z14" s="3"/>
      <c r="AA14" s="3"/>
      <c r="AB14" s="3"/>
      <c r="AF14" s="3"/>
      <c r="AG14" s="3"/>
    </row>
    <row r="15" spans="1:33" x14ac:dyDescent="0.3">
      <c r="A15" s="2">
        <v>13</v>
      </c>
      <c r="B15" s="2">
        <v>13</v>
      </c>
      <c r="C15" t="s">
        <v>690</v>
      </c>
      <c r="D15" s="96" t="s">
        <v>691</v>
      </c>
      <c r="E15" t="s">
        <v>683</v>
      </c>
      <c r="G15" s="5">
        <v>56.958858571428578</v>
      </c>
      <c r="H15" s="5">
        <v>11.410013333333334</v>
      </c>
      <c r="I15" t="str">
        <f>IF(OR(MA_region[[#This Row],[Latitude]]&gt;25,MA_region[[#This Row],[Latitude]]&lt;-25),"Temperate",IF(ISNUMBER(MA_region[[#This Row],[Latitude]]),"Tropical",""))</f>
        <v>Temperate</v>
      </c>
      <c r="P15" s="3"/>
      <c r="Q15" s="3"/>
      <c r="S15" s="3"/>
      <c r="T15" s="3"/>
      <c r="V15" s="3"/>
      <c r="W15" s="3"/>
      <c r="Z15" s="3"/>
      <c r="AA15" s="3"/>
      <c r="AB15" s="3"/>
      <c r="AF15" s="3"/>
      <c r="AG15" s="3"/>
    </row>
    <row r="16" spans="1:33" x14ac:dyDescent="0.3">
      <c r="A16" s="2">
        <v>15</v>
      </c>
      <c r="B16" s="2">
        <v>15</v>
      </c>
      <c r="C16" t="s">
        <v>688</v>
      </c>
      <c r="D16" s="96" t="s">
        <v>689</v>
      </c>
      <c r="E16" t="s">
        <v>709</v>
      </c>
      <c r="G16" s="5">
        <v>34.25</v>
      </c>
      <c r="H16" s="5">
        <f>10+9.5/60</f>
        <v>10.158333333333333</v>
      </c>
      <c r="I16" s="78" t="str">
        <f>IF(OR(MA_region[[#This Row],[Latitude]]&gt;25,MA_region[[#This Row],[Latitude]]&lt;-25),"Temperate",IF(ISNUMBER(MA_region[[#This Row],[Latitude]]),"Tropical",""))</f>
        <v>Temperate</v>
      </c>
      <c r="P16" s="3"/>
      <c r="Q16" s="3"/>
      <c r="S16" s="3"/>
      <c r="T16" s="3"/>
      <c r="V16" s="3"/>
      <c r="W16" s="3"/>
      <c r="Z16" s="3"/>
      <c r="AA16" s="3"/>
      <c r="AB16" s="3"/>
      <c r="AF16" s="3"/>
      <c r="AG16" s="3"/>
    </row>
    <row r="17" spans="1:33" x14ac:dyDescent="0.3">
      <c r="A17" s="2">
        <v>16</v>
      </c>
      <c r="B17" s="2">
        <v>16</v>
      </c>
      <c r="G17" s="5">
        <v>45.066324000000002</v>
      </c>
      <c r="H17" s="5">
        <v>12.999309999999999</v>
      </c>
      <c r="I17" s="92" t="str">
        <f>IF(OR(MA_region[[#This Row],[Latitude]]&gt;25,MA_region[[#This Row],[Latitude]]&lt;-25),"Temperate",IF(ISNUMBER(MA_region[[#This Row],[Latitude]]),"Tropical",""))</f>
        <v>Temperate</v>
      </c>
      <c r="P17" s="3"/>
      <c r="Q17" s="3"/>
      <c r="S17" s="3"/>
      <c r="T17" s="3"/>
      <c r="V17" s="3"/>
      <c r="W17" s="3"/>
      <c r="Z17" s="3"/>
      <c r="AA17" s="3"/>
      <c r="AB17" s="3"/>
      <c r="AF17" s="3"/>
      <c r="AG17" s="3"/>
    </row>
    <row r="18" spans="1:33" x14ac:dyDescent="0.3">
      <c r="A18" s="2">
        <v>18</v>
      </c>
      <c r="B18" s="2">
        <v>18</v>
      </c>
      <c r="C18" t="s">
        <v>718</v>
      </c>
      <c r="D18" s="96" t="s">
        <v>719</v>
      </c>
      <c r="E18" t="s">
        <v>709</v>
      </c>
      <c r="G18" s="5">
        <v>36.676605000000002</v>
      </c>
      <c r="H18" s="5">
        <v>-4.3774480000000002</v>
      </c>
      <c r="I18" t="str">
        <f>IF(OR(MA_region[[#This Row],[Latitude]]&gt;25,MA_region[[#This Row],[Latitude]]&lt;-25),"Temperate",IF(ISNUMBER(MA_region[[#This Row],[Latitude]]),"Tropical",""))</f>
        <v>Temperate</v>
      </c>
      <c r="P18" s="3"/>
      <c r="Q18" s="3"/>
      <c r="S18" s="3"/>
      <c r="T18" s="3"/>
      <c r="V18" s="3"/>
      <c r="W18" s="3"/>
      <c r="Z18" s="3"/>
      <c r="AA18" s="3"/>
      <c r="AB18" s="3"/>
      <c r="AF18" s="3"/>
      <c r="AG18" s="3"/>
    </row>
    <row r="19" spans="1:33" x14ac:dyDescent="0.3">
      <c r="A19" s="2">
        <v>19</v>
      </c>
      <c r="B19" s="2">
        <v>19</v>
      </c>
      <c r="C19" t="s">
        <v>720</v>
      </c>
      <c r="D19" s="96" t="s">
        <v>721</v>
      </c>
      <c r="E19" t="s">
        <v>722</v>
      </c>
      <c r="G19" s="5">
        <v>11.608333300000018</v>
      </c>
      <c r="H19" s="5">
        <v>79.774999999999864</v>
      </c>
      <c r="I19" t="str">
        <f>IF(OR(MA_region[[#This Row],[Latitude]]&gt;25,MA_region[[#This Row],[Latitude]]&lt;-25),"Temperate",IF(ISNUMBER(MA_region[[#This Row],[Latitude]]),"Tropical",""))</f>
        <v>Tropical</v>
      </c>
      <c r="P19" s="3"/>
      <c r="Q19" s="3"/>
      <c r="S19" s="3"/>
      <c r="T19" s="3"/>
      <c r="V19" s="3"/>
      <c r="W19" s="3"/>
      <c r="Z19" s="3"/>
      <c r="AA19" s="3"/>
      <c r="AB19" s="3"/>
      <c r="AF19" s="3"/>
      <c r="AG19" s="3"/>
    </row>
    <row r="20" spans="1:33" x14ac:dyDescent="0.3">
      <c r="A20" s="2">
        <v>20</v>
      </c>
      <c r="B20" s="2">
        <v>20</v>
      </c>
      <c r="C20" t="s">
        <v>692</v>
      </c>
      <c r="D20" s="96" t="s">
        <v>693</v>
      </c>
      <c r="E20" t="s">
        <v>709</v>
      </c>
      <c r="G20" s="5">
        <v>38.147500000000001</v>
      </c>
      <c r="H20" s="5">
        <v>12.905000000000001</v>
      </c>
      <c r="I20" t="str">
        <f>IF(OR(MA_region[[#This Row],[Latitude]]&gt;25,MA_region[[#This Row],[Latitude]]&lt;-25),"Temperate",IF(ISNUMBER(MA_region[[#This Row],[Latitude]]),"Tropical",""))</f>
        <v>Temperate</v>
      </c>
      <c r="P20" s="3"/>
      <c r="Q20" s="3"/>
      <c r="S20" s="3"/>
      <c r="T20" s="3"/>
      <c r="V20" s="3"/>
      <c r="W20" s="3"/>
      <c r="Z20" s="3"/>
      <c r="AA20" s="3"/>
      <c r="AB20" s="3"/>
      <c r="AF20" s="3"/>
      <c r="AG20" s="3"/>
    </row>
    <row r="21" spans="1:33" x14ac:dyDescent="0.3">
      <c r="A21" s="2">
        <v>23</v>
      </c>
      <c r="B21" s="2">
        <v>23</v>
      </c>
      <c r="C21" t="s">
        <v>694</v>
      </c>
      <c r="D21" s="96" t="s">
        <v>691</v>
      </c>
      <c r="E21" t="s">
        <v>683</v>
      </c>
      <c r="G21" s="5">
        <v>53.681600000000003</v>
      </c>
      <c r="H21" s="5">
        <v>4.4565000000000001</v>
      </c>
      <c r="I21" t="str">
        <f>IF(OR(MA_region[[#This Row],[Latitude]]&gt;25,MA_region[[#This Row],[Latitude]]&lt;-25),"Temperate",IF(ISNUMBER(MA_region[[#This Row],[Latitude]]),"Tropical",""))</f>
        <v>Temperate</v>
      </c>
      <c r="P21" s="3"/>
      <c r="Q21" s="3"/>
      <c r="S21" s="3"/>
      <c r="T21" s="3"/>
      <c r="V21" s="3"/>
      <c r="W21" s="3"/>
      <c r="Z21" s="3"/>
      <c r="AA21" s="3"/>
      <c r="AB21" s="3"/>
      <c r="AF21" s="3"/>
      <c r="AG21" s="3"/>
    </row>
    <row r="22" spans="1:33" x14ac:dyDescent="0.3">
      <c r="A22" s="2">
        <v>28</v>
      </c>
      <c r="B22" s="2">
        <v>28</v>
      </c>
      <c r="C22" t="s">
        <v>695</v>
      </c>
      <c r="D22" s="96" t="s">
        <v>684</v>
      </c>
      <c r="E22" t="s">
        <v>696</v>
      </c>
      <c r="G22" s="5">
        <v>38.007896650000006</v>
      </c>
      <c r="H22" s="5">
        <v>-9.1547815000000003</v>
      </c>
      <c r="I22" t="str">
        <f>IF(OR(MA_region[[#This Row],[Latitude]]&gt;25,MA_region[[#This Row],[Latitude]]&lt;-25),"Temperate",IF(ISNUMBER(MA_region[[#This Row],[Latitude]]),"Tropical",""))</f>
        <v>Temperate</v>
      </c>
      <c r="P22" s="3"/>
      <c r="Q22" s="3"/>
      <c r="S22" s="3"/>
      <c r="T22" s="3"/>
      <c r="V22" s="3"/>
      <c r="W22" s="3"/>
      <c r="Z22" s="3"/>
      <c r="AA22" s="3"/>
      <c r="AB22" s="3"/>
      <c r="AF22" s="3"/>
      <c r="AG22" s="3"/>
    </row>
    <row r="23" spans="1:33" x14ac:dyDescent="0.3">
      <c r="A23" s="2">
        <v>31</v>
      </c>
      <c r="B23" s="2">
        <v>31</v>
      </c>
      <c r="C23" t="s">
        <v>697</v>
      </c>
      <c r="D23" s="96" t="s">
        <v>698</v>
      </c>
      <c r="E23" t="s">
        <v>699</v>
      </c>
      <c r="G23" s="5">
        <v>26.445784848484848</v>
      </c>
      <c r="H23" s="5">
        <v>-109.6313090909091</v>
      </c>
      <c r="I23" t="str">
        <f>IF(OR(MA_region[[#This Row],[Latitude]]&gt;25,MA_region[[#This Row],[Latitude]]&lt;-25),"Temperate",IF(ISNUMBER(MA_region[[#This Row],[Latitude]]),"Tropical",""))</f>
        <v>Temperate</v>
      </c>
      <c r="P23" s="3"/>
      <c r="Q23" s="3"/>
      <c r="S23" s="3"/>
      <c r="T23" s="3"/>
      <c r="V23" s="3"/>
      <c r="W23" s="3"/>
      <c r="Z23" s="3"/>
      <c r="AA23" s="3"/>
      <c r="AB23" s="3"/>
      <c r="AF23" s="3"/>
      <c r="AG23" s="3"/>
    </row>
    <row r="24" spans="1:33" x14ac:dyDescent="0.3">
      <c r="A24" s="2">
        <v>33</v>
      </c>
      <c r="B24" s="2">
        <v>33</v>
      </c>
      <c r="C24" t="s">
        <v>1909</v>
      </c>
      <c r="D24" s="96" t="s">
        <v>691</v>
      </c>
      <c r="E24" t="s">
        <v>683</v>
      </c>
      <c r="G24" s="5">
        <v>51.4</v>
      </c>
      <c r="H24" s="5">
        <v>2.4</v>
      </c>
      <c r="I24" t="str">
        <f>IF(OR(MA_region[[#This Row],[Latitude]]&gt;25,MA_region[[#This Row],[Latitude]]&lt;-25),"Temperate",IF(ISNUMBER(MA_region[[#This Row],[Latitude]]),"Tropical",""))</f>
        <v>Temperate</v>
      </c>
      <c r="P24" s="3"/>
      <c r="Q24" s="3"/>
      <c r="S24" s="3"/>
      <c r="T24" s="3"/>
      <c r="V24" s="3"/>
      <c r="W24" s="3"/>
      <c r="Z24" s="3"/>
      <c r="AA24" s="3"/>
      <c r="AB24" s="3"/>
      <c r="AF24" s="3"/>
      <c r="AG24" s="3"/>
    </row>
    <row r="25" spans="1:33" x14ac:dyDescent="0.3">
      <c r="A25" s="2">
        <v>38</v>
      </c>
      <c r="B25" s="2">
        <v>38.1</v>
      </c>
      <c r="C25" s="86" t="s">
        <v>700</v>
      </c>
      <c r="D25" s="96" t="s">
        <v>701</v>
      </c>
      <c r="E25" s="87" t="s">
        <v>683</v>
      </c>
      <c r="G25" s="5">
        <v>54.217500000000001</v>
      </c>
      <c r="H25" s="5">
        <v>-3.9000000000000004</v>
      </c>
      <c r="I25" t="str">
        <f>IF(OR(MA_region[[#This Row],[Latitude]]&gt;25,MA_region[[#This Row],[Latitude]]&lt;-25),"Temperate",IF(ISNUMBER(MA_region[[#This Row],[Latitude]]),"Tropical",""))</f>
        <v>Temperate</v>
      </c>
      <c r="P25" s="3"/>
      <c r="Q25" s="3"/>
      <c r="S25" s="3"/>
      <c r="T25" s="3"/>
      <c r="V25" s="3"/>
      <c r="W25" s="3"/>
      <c r="Z25" s="3"/>
      <c r="AA25" s="3"/>
      <c r="AB25" s="3"/>
      <c r="AF25" s="3"/>
      <c r="AG25" s="3"/>
    </row>
    <row r="26" spans="1:33" x14ac:dyDescent="0.3">
      <c r="A26" s="2">
        <v>38</v>
      </c>
      <c r="B26" s="2">
        <v>38.200000000000003</v>
      </c>
      <c r="C26" t="s">
        <v>700</v>
      </c>
      <c r="D26" s="96" t="s">
        <v>701</v>
      </c>
      <c r="E26" t="s">
        <v>683</v>
      </c>
      <c r="G26" s="5">
        <v>54.217500000000001</v>
      </c>
      <c r="H26" s="5">
        <v>-3.9000000000000004</v>
      </c>
      <c r="I26" s="92" t="str">
        <f>IF(OR(MA_region[[#This Row],[Latitude]]&gt;25,MA_region[[#This Row],[Latitude]]&lt;-25),"Temperate",IF(ISNUMBER(MA_region[[#This Row],[Latitude]]),"Tropical",""))</f>
        <v>Temperate</v>
      </c>
      <c r="P26" s="3"/>
      <c r="Q26" s="3"/>
      <c r="S26" s="3"/>
      <c r="T26" s="3"/>
      <c r="V26" s="3"/>
      <c r="W26" s="3"/>
      <c r="Z26" s="3"/>
      <c r="AA26" s="3"/>
      <c r="AB26" s="3"/>
      <c r="AF26" s="3"/>
      <c r="AG26" s="3"/>
    </row>
    <row r="27" spans="1:33" s="92" customFormat="1" x14ac:dyDescent="0.3">
      <c r="A27" s="2">
        <v>41</v>
      </c>
      <c r="B27" s="2">
        <v>41.1</v>
      </c>
      <c r="C27" s="92" t="s">
        <v>702</v>
      </c>
      <c r="D27" s="96" t="s">
        <v>703</v>
      </c>
      <c r="E27" s="92" t="s">
        <v>704</v>
      </c>
      <c r="G27" s="5">
        <v>-37</v>
      </c>
      <c r="H27" s="5">
        <v>177</v>
      </c>
      <c r="I27" s="92" t="str">
        <f>IF(OR(MA_region[[#This Row],[Latitude]]&gt;25,MA_region[[#This Row],[Latitude]]&lt;-25),"Temperate",IF(ISNUMBER(MA_region[[#This Row],[Latitude]]),"Tropical",""))</f>
        <v>Temperate</v>
      </c>
      <c r="P27" s="3"/>
      <c r="Q27" s="3"/>
      <c r="S27" s="3"/>
      <c r="T27" s="3"/>
      <c r="V27" s="3"/>
      <c r="W27" s="3"/>
      <c r="Z27" s="3"/>
      <c r="AA27" s="3"/>
      <c r="AB27" s="3"/>
      <c r="AF27" s="3"/>
      <c r="AG27" s="3"/>
    </row>
    <row r="28" spans="1:33" x14ac:dyDescent="0.3">
      <c r="A28" s="2">
        <v>41</v>
      </c>
      <c r="B28" s="2">
        <v>41.2</v>
      </c>
      <c r="C28" t="s">
        <v>1886</v>
      </c>
      <c r="D28" s="96" t="s">
        <v>703</v>
      </c>
      <c r="E28" t="s">
        <v>704</v>
      </c>
      <c r="G28" s="5">
        <v>-42</v>
      </c>
      <c r="H28" s="5">
        <v>175</v>
      </c>
      <c r="I28" t="str">
        <f>IF(OR(MA_region[[#This Row],[Latitude]]&gt;25,MA_region[[#This Row],[Latitude]]&lt;-25),"Temperate",IF(ISNUMBER(MA_region[[#This Row],[Latitude]]),"Tropical",""))</f>
        <v>Temperate</v>
      </c>
      <c r="P28" s="3"/>
      <c r="Q28" s="3"/>
      <c r="S28" s="3"/>
      <c r="T28" s="3"/>
      <c r="V28" s="3"/>
      <c r="W28" s="3"/>
      <c r="Z28" s="3"/>
      <c r="AA28" s="3"/>
      <c r="AB28" s="3"/>
      <c r="AF28" s="3"/>
      <c r="AG28" s="3"/>
    </row>
    <row r="29" spans="1:33" x14ac:dyDescent="0.3">
      <c r="A29" s="2">
        <v>42</v>
      </c>
      <c r="B29" s="2">
        <v>42</v>
      </c>
      <c r="G29" s="5">
        <v>41.164161999999997</v>
      </c>
      <c r="H29" s="5">
        <v>-73.031948</v>
      </c>
      <c r="I29" t="str">
        <f>IF(OR(MA_region[[#This Row],[Latitude]]&gt;25,MA_region[[#This Row],[Latitude]]&lt;-25),"Temperate",IF(ISNUMBER(MA_region[[#This Row],[Latitude]]),"Tropical",""))</f>
        <v>Temperate</v>
      </c>
      <c r="P29" s="3"/>
      <c r="Q29" s="3"/>
      <c r="S29" s="3"/>
      <c r="T29" s="3"/>
      <c r="V29" s="3"/>
      <c r="W29" s="3"/>
      <c r="Z29" s="3"/>
      <c r="AA29" s="3"/>
      <c r="AB29" s="3"/>
      <c r="AF29" s="3"/>
      <c r="AG29" s="3"/>
    </row>
    <row r="30" spans="1:33" x14ac:dyDescent="0.3">
      <c r="A30" s="2">
        <v>49</v>
      </c>
      <c r="B30" s="2">
        <v>49.1</v>
      </c>
      <c r="C30" t="s">
        <v>705</v>
      </c>
      <c r="D30" s="96" t="s">
        <v>706</v>
      </c>
      <c r="E30" t="s">
        <v>707</v>
      </c>
      <c r="G30" s="5">
        <v>54.231666666666662</v>
      </c>
      <c r="H30" s="5">
        <v>-3.8783333333333334</v>
      </c>
      <c r="I30" t="str">
        <f>IF(OR(MA_region[[#This Row],[Latitude]]&gt;25,MA_region[[#This Row],[Latitude]]&lt;-25),"Temperate",IF(ISNUMBER(MA_region[[#This Row],[Latitude]]),"Tropical",""))</f>
        <v>Temperate</v>
      </c>
      <c r="P30" s="3"/>
      <c r="Q30" s="3"/>
      <c r="S30" s="3"/>
      <c r="T30" s="3"/>
      <c r="V30" s="3"/>
      <c r="W30" s="3"/>
      <c r="Z30" s="3"/>
      <c r="AA30" s="3"/>
      <c r="AB30" s="3"/>
      <c r="AF30" s="3"/>
      <c r="AG30" s="3"/>
    </row>
    <row r="31" spans="1:33" x14ac:dyDescent="0.3">
      <c r="A31" s="2">
        <v>49</v>
      </c>
      <c r="B31" s="2">
        <v>49.2</v>
      </c>
      <c r="C31" t="s">
        <v>705</v>
      </c>
      <c r="D31" s="96" t="s">
        <v>706</v>
      </c>
      <c r="E31" t="s">
        <v>707</v>
      </c>
      <c r="G31" s="5">
        <v>54.231666666666662</v>
      </c>
      <c r="H31" s="5">
        <v>-3.8783333333333334</v>
      </c>
      <c r="I31" t="str">
        <f>IF(OR(MA_region[[#This Row],[Latitude]]&gt;25,MA_region[[#This Row],[Latitude]]&lt;-25),"Temperate",IF(ISNUMBER(MA_region[[#This Row],[Latitude]]),"Tropical",""))</f>
        <v>Temperate</v>
      </c>
      <c r="P31" s="3"/>
      <c r="Q31" s="3"/>
      <c r="S31" s="3"/>
      <c r="T31" s="3"/>
      <c r="V31" s="3"/>
      <c r="W31" s="3"/>
      <c r="Z31" s="3"/>
      <c r="AA31" s="3"/>
      <c r="AB31" s="3"/>
      <c r="AF31" s="3"/>
      <c r="AG31" s="3"/>
    </row>
    <row r="32" spans="1:33" s="92" customFormat="1" x14ac:dyDescent="0.3">
      <c r="A32" s="2">
        <v>53</v>
      </c>
      <c r="B32" s="2">
        <v>53.1</v>
      </c>
      <c r="C32" s="92" t="s">
        <v>723</v>
      </c>
      <c r="D32" s="96" t="s">
        <v>724</v>
      </c>
      <c r="E32" s="92" t="s">
        <v>683</v>
      </c>
      <c r="G32" s="5">
        <v>54.275161971794859</v>
      </c>
      <c r="H32" s="5">
        <v>-3.8726260256410208</v>
      </c>
      <c r="I32" s="92" t="str">
        <f>IF(OR(MA_region[[#This Row],[Latitude]]&gt;25,MA_region[[#This Row],[Latitude]]&lt;-25),"Temperate",IF(ISNUMBER(MA_region[[#This Row],[Latitude]]),"Tropical",""))</f>
        <v>Temperate</v>
      </c>
      <c r="P32" s="3"/>
      <c r="Q32" s="3"/>
      <c r="S32" s="3"/>
      <c r="T32" s="3"/>
      <c r="V32" s="3"/>
      <c r="W32" s="3"/>
      <c r="Z32" s="3"/>
      <c r="AA32" s="3"/>
      <c r="AB32" s="3"/>
      <c r="AF32" s="3"/>
      <c r="AG32" s="3"/>
    </row>
    <row r="33" spans="1:33" s="92" customFormat="1" x14ac:dyDescent="0.3">
      <c r="A33" s="2">
        <v>53</v>
      </c>
      <c r="B33" s="2">
        <v>53.2</v>
      </c>
      <c r="C33" s="92" t="s">
        <v>723</v>
      </c>
      <c r="D33" s="96" t="s">
        <v>724</v>
      </c>
      <c r="E33" s="92" t="s">
        <v>683</v>
      </c>
      <c r="G33" s="5">
        <v>54.275161971794859</v>
      </c>
      <c r="H33" s="5">
        <v>-3.8726260256410208</v>
      </c>
      <c r="I33" s="92" t="str">
        <f>IF(OR(MA_region[[#This Row],[Latitude]]&gt;25,MA_region[[#This Row],[Latitude]]&lt;-25),"Temperate",IF(ISNUMBER(MA_region[[#This Row],[Latitude]]),"Tropical",""))</f>
        <v>Temperate</v>
      </c>
      <c r="P33" s="3"/>
      <c r="Q33" s="3"/>
      <c r="S33" s="3"/>
      <c r="T33" s="3"/>
      <c r="V33" s="3"/>
      <c r="W33" s="3"/>
      <c r="Z33" s="3"/>
      <c r="AA33" s="3"/>
      <c r="AB33" s="3"/>
      <c r="AF33" s="3"/>
      <c r="AG33" s="3"/>
    </row>
    <row r="34" spans="1:33" x14ac:dyDescent="0.3">
      <c r="A34" s="2">
        <v>59</v>
      </c>
      <c r="B34" s="2">
        <v>59.5</v>
      </c>
      <c r="C34" t="s">
        <v>1873</v>
      </c>
      <c r="D34" s="96" t="s">
        <v>1875</v>
      </c>
      <c r="E34" t="s">
        <v>709</v>
      </c>
      <c r="G34" s="5">
        <v>44.32</v>
      </c>
      <c r="H34" s="5">
        <v>12.77</v>
      </c>
      <c r="I34" t="str">
        <f>IF(OR(MA_region[[#This Row],[Latitude]]&gt;25,MA_region[[#This Row],[Latitude]]&lt;-25),"Temperate",IF(ISNUMBER(MA_region[[#This Row],[Latitude]]),"Tropical",""))</f>
        <v>Temperate</v>
      </c>
      <c r="P34" s="3"/>
      <c r="Q34" s="3"/>
      <c r="S34" s="3"/>
      <c r="T34" s="3"/>
      <c r="V34" s="3"/>
      <c r="W34" s="3"/>
      <c r="Z34" s="3"/>
      <c r="AA34" s="3"/>
      <c r="AB34" s="3"/>
      <c r="AF34" s="3"/>
      <c r="AG34" s="3"/>
    </row>
    <row r="35" spans="1:33" x14ac:dyDescent="0.3">
      <c r="A35" s="2">
        <v>59</v>
      </c>
      <c r="B35" s="2">
        <v>59.6</v>
      </c>
      <c r="C35" t="s">
        <v>1874</v>
      </c>
      <c r="D35" s="96" t="s">
        <v>1875</v>
      </c>
      <c r="E35" t="s">
        <v>709</v>
      </c>
      <c r="G35" s="5">
        <v>38.22</v>
      </c>
      <c r="H35" s="5">
        <v>21.02</v>
      </c>
      <c r="I35" t="str">
        <f>IF(OR(MA_region[[#This Row],[Latitude]]&gt;25,MA_region[[#This Row],[Latitude]]&lt;-25),"Temperate",IF(ISNUMBER(MA_region[[#This Row],[Latitude]]),"Tropical",""))</f>
        <v>Temperate</v>
      </c>
      <c r="P35" s="3"/>
      <c r="Q35" s="3"/>
      <c r="S35" s="3"/>
      <c r="T35" s="3"/>
      <c r="V35" s="3"/>
      <c r="W35" s="3"/>
      <c r="Z35" s="3"/>
      <c r="AA35" s="3"/>
      <c r="AB35" s="3"/>
      <c r="AF35" s="3"/>
      <c r="AG35" s="3"/>
    </row>
    <row r="36" spans="1:33" x14ac:dyDescent="0.3">
      <c r="A36" s="2">
        <v>59</v>
      </c>
      <c r="B36" s="2">
        <v>59.1</v>
      </c>
      <c r="C36" t="s">
        <v>708</v>
      </c>
      <c r="D36" s="96" t="s">
        <v>675</v>
      </c>
      <c r="E36" t="s">
        <v>709</v>
      </c>
      <c r="G36" s="5">
        <v>42.28</v>
      </c>
      <c r="H36" s="5">
        <v>3.36</v>
      </c>
      <c r="I36" t="str">
        <f>IF(OR(MA_region[[#This Row],[Latitude]]&gt;25,MA_region[[#This Row],[Latitude]]&lt;-25),"Temperate",IF(ISNUMBER(MA_region[[#This Row],[Latitude]]),"Tropical",""))</f>
        <v>Temperate</v>
      </c>
      <c r="P36" s="3"/>
      <c r="Q36" s="3"/>
      <c r="S36" s="3"/>
      <c r="T36" s="3"/>
      <c r="V36" s="3"/>
      <c r="W36" s="3"/>
      <c r="Z36" s="3"/>
      <c r="AA36" s="3"/>
      <c r="AB36" s="3"/>
      <c r="AF36" s="3"/>
      <c r="AG36" s="3"/>
    </row>
    <row r="37" spans="1:33" x14ac:dyDescent="0.3">
      <c r="A37" s="2">
        <v>59</v>
      </c>
      <c r="B37" s="2">
        <v>59.2</v>
      </c>
      <c r="C37" t="s">
        <v>1870</v>
      </c>
      <c r="D37" s="96" t="s">
        <v>675</v>
      </c>
      <c r="E37" t="s">
        <v>709</v>
      </c>
      <c r="G37" s="5">
        <v>40.6</v>
      </c>
      <c r="H37" s="5">
        <v>0.98</v>
      </c>
      <c r="I37" t="str">
        <f>IF(OR(MA_region[[#This Row],[Latitude]]&gt;25,MA_region[[#This Row],[Latitude]]&lt;-25),"Temperate",IF(ISNUMBER(MA_region[[#This Row],[Latitude]]),"Tropical",""))</f>
        <v>Temperate</v>
      </c>
      <c r="P37" s="3"/>
      <c r="Q37" s="3"/>
      <c r="S37" s="3"/>
      <c r="T37" s="3"/>
      <c r="V37" s="3"/>
      <c r="W37" s="3"/>
      <c r="Z37" s="3"/>
      <c r="AA37" s="3"/>
      <c r="AB37" s="3"/>
      <c r="AF37" s="3"/>
      <c r="AG37" s="3"/>
    </row>
    <row r="38" spans="1:33" x14ac:dyDescent="0.3">
      <c r="A38" s="2">
        <v>59</v>
      </c>
      <c r="B38" s="2">
        <v>59.3</v>
      </c>
      <c r="C38" t="s">
        <v>1871</v>
      </c>
      <c r="D38" s="96" t="s">
        <v>729</v>
      </c>
      <c r="E38" t="s">
        <v>709</v>
      </c>
      <c r="G38" s="5">
        <v>37.51</v>
      </c>
      <c r="H38" s="5">
        <v>-0.79</v>
      </c>
      <c r="I38" t="str">
        <f>IF(OR(MA_region[[#This Row],[Latitude]]&gt;25,MA_region[[#This Row],[Latitude]]&lt;-25),"Temperate",IF(ISNUMBER(MA_region[[#This Row],[Latitude]]),"Tropical",""))</f>
        <v>Temperate</v>
      </c>
      <c r="P38" s="3"/>
      <c r="Q38" s="3"/>
      <c r="S38" s="3"/>
      <c r="T38" s="3"/>
      <c r="V38" s="3"/>
      <c r="W38" s="3"/>
      <c r="Z38" s="3"/>
      <c r="AA38" s="3"/>
      <c r="AB38" s="3"/>
      <c r="AF38" s="3"/>
      <c r="AG38" s="3"/>
    </row>
    <row r="39" spans="1:33" x14ac:dyDescent="0.3">
      <c r="A39" s="2">
        <v>59</v>
      </c>
      <c r="B39" s="2">
        <v>59.4</v>
      </c>
      <c r="C39" t="s">
        <v>1872</v>
      </c>
      <c r="D39" s="96" t="s">
        <v>729</v>
      </c>
      <c r="E39" t="s">
        <v>709</v>
      </c>
      <c r="G39" s="5">
        <v>42.66</v>
      </c>
      <c r="H39" s="5">
        <v>10.51</v>
      </c>
      <c r="I39" t="str">
        <f>IF(OR(MA_region[[#This Row],[Latitude]]&gt;25,MA_region[[#This Row],[Latitude]]&lt;-25),"Temperate",IF(ISNUMBER(MA_region[[#This Row],[Latitude]]),"Tropical",""))</f>
        <v>Temperate</v>
      </c>
      <c r="P39" s="3"/>
      <c r="Q39" s="3"/>
      <c r="S39" s="3"/>
      <c r="T39" s="3"/>
      <c r="V39" s="3"/>
      <c r="W39" s="3"/>
      <c r="Z39" s="3"/>
      <c r="AA39" s="3"/>
      <c r="AB39" s="3"/>
      <c r="AF39" s="3"/>
      <c r="AG39" s="3"/>
    </row>
    <row r="40" spans="1:33" x14ac:dyDescent="0.3">
      <c r="A40" s="2">
        <v>65</v>
      </c>
      <c r="B40" s="2">
        <v>65.099999999999994</v>
      </c>
      <c r="C40" t="s">
        <v>710</v>
      </c>
      <c r="D40" s="96" t="s">
        <v>772</v>
      </c>
      <c r="E40" t="s">
        <v>767</v>
      </c>
      <c r="G40" s="5">
        <v>-28.495555555555555</v>
      </c>
      <c r="H40" s="5">
        <v>-48.798055555555557</v>
      </c>
      <c r="I40" t="str">
        <f>IF(OR(MA_region[[#This Row],[Latitude]]&gt;25,MA_region[[#This Row],[Latitude]]&lt;-25),"Temperate",IF(ISNUMBER(MA_region[[#This Row],[Latitude]]),"Tropical",""))</f>
        <v>Temperate</v>
      </c>
      <c r="P40" s="3"/>
      <c r="Q40" s="3"/>
      <c r="S40" s="3"/>
      <c r="T40" s="3"/>
      <c r="V40" s="3"/>
      <c r="W40" s="3"/>
      <c r="Z40" s="3"/>
      <c r="AA40" s="3"/>
      <c r="AB40" s="3"/>
      <c r="AF40" s="3"/>
      <c r="AG40" s="3"/>
    </row>
    <row r="41" spans="1:33" x14ac:dyDescent="0.3">
      <c r="A41" s="2">
        <v>65</v>
      </c>
      <c r="B41" s="2">
        <v>65.2</v>
      </c>
      <c r="C41" t="s">
        <v>710</v>
      </c>
      <c r="D41" s="96" t="s">
        <v>772</v>
      </c>
      <c r="E41" t="s">
        <v>767</v>
      </c>
      <c r="G41" s="5">
        <v>-28.495555555555555</v>
      </c>
      <c r="H41" s="5">
        <v>-48.798055555555557</v>
      </c>
      <c r="I41" t="str">
        <f>IF(OR(MA_region[[#This Row],[Latitude]]&gt;25,MA_region[[#This Row],[Latitude]]&lt;-25),"Temperate",IF(ISNUMBER(MA_region[[#This Row],[Latitude]]),"Tropical",""))</f>
        <v>Temperate</v>
      </c>
      <c r="P41" s="3"/>
      <c r="Q41" s="3"/>
      <c r="S41" s="3"/>
      <c r="T41" s="3"/>
      <c r="V41" s="3"/>
      <c r="W41" s="3"/>
      <c r="Z41" s="3"/>
      <c r="AA41" s="3"/>
      <c r="AB41" s="3"/>
      <c r="AF41" s="3"/>
      <c r="AG41" s="3"/>
    </row>
    <row r="42" spans="1:33" s="92" customFormat="1" x14ac:dyDescent="0.3">
      <c r="A42" s="2">
        <v>66</v>
      </c>
      <c r="B42" s="2">
        <v>66</v>
      </c>
      <c r="C42" s="92" t="s">
        <v>725</v>
      </c>
      <c r="D42" s="96" t="s">
        <v>691</v>
      </c>
      <c r="E42" s="92" t="s">
        <v>683</v>
      </c>
      <c r="G42" s="5">
        <v>54.014861111111109</v>
      </c>
      <c r="H42" s="5">
        <v>6.5876388888888888</v>
      </c>
      <c r="I42" s="92" t="str">
        <f>IF(OR(MA_region[[#This Row],[Latitude]]&gt;25,MA_region[[#This Row],[Latitude]]&lt;-25),"Temperate",IF(ISNUMBER(MA_region[[#This Row],[Latitude]]),"Tropical",""))</f>
        <v>Temperate</v>
      </c>
      <c r="P42" s="3"/>
      <c r="Q42" s="3"/>
      <c r="S42" s="3"/>
      <c r="T42" s="3"/>
      <c r="V42" s="3"/>
      <c r="W42" s="3"/>
      <c r="Z42" s="3"/>
      <c r="AA42" s="3"/>
      <c r="AB42" s="3"/>
      <c r="AF42" s="3"/>
      <c r="AG42" s="3"/>
    </row>
    <row r="43" spans="1:33" x14ac:dyDescent="0.3">
      <c r="A43" s="2">
        <v>67</v>
      </c>
      <c r="B43" s="2">
        <v>67</v>
      </c>
      <c r="C43" t="s">
        <v>711</v>
      </c>
      <c r="D43" s="96" t="s">
        <v>712</v>
      </c>
      <c r="E43" t="s">
        <v>713</v>
      </c>
      <c r="G43" s="5">
        <v>41.203467000000003</v>
      </c>
      <c r="H43" s="5">
        <v>-73.055082999999996</v>
      </c>
      <c r="I43" t="str">
        <f>IF(OR(MA_region[[#This Row],[Latitude]]&gt;25,MA_region[[#This Row],[Latitude]]&lt;-25),"Temperate",IF(ISNUMBER(MA_region[[#This Row],[Latitude]]),"Tropical",""))</f>
        <v>Temperate</v>
      </c>
      <c r="P43" s="3"/>
      <c r="Q43" s="3"/>
      <c r="S43" s="3"/>
      <c r="T43" s="3"/>
      <c r="V43" s="3"/>
      <c r="W43" s="3"/>
      <c r="Z43" s="3"/>
      <c r="AA43" s="3"/>
      <c r="AB43" s="3"/>
      <c r="AF43" s="3"/>
      <c r="AG43" s="3"/>
    </row>
    <row r="44" spans="1:33" x14ac:dyDescent="0.3">
      <c r="A44" s="2">
        <v>68</v>
      </c>
      <c r="B44" s="2">
        <v>68</v>
      </c>
      <c r="C44" t="s">
        <v>714</v>
      </c>
      <c r="D44" s="96" t="s">
        <v>773</v>
      </c>
      <c r="E44" t="s">
        <v>713</v>
      </c>
      <c r="G44" s="5">
        <v>41.183</v>
      </c>
      <c r="H44" s="5">
        <v>-73.083299999999994</v>
      </c>
      <c r="I44" t="str">
        <f>IF(OR(MA_region[[#This Row],[Latitude]]&gt;25,MA_region[[#This Row],[Latitude]]&lt;-25),"Temperate",IF(ISNUMBER(MA_region[[#This Row],[Latitude]]),"Tropical",""))</f>
        <v>Temperate</v>
      </c>
      <c r="P44" s="3"/>
      <c r="Q44" s="3"/>
      <c r="S44" s="3"/>
      <c r="T44" s="3"/>
      <c r="V44" s="3"/>
      <c r="W44" s="3"/>
      <c r="Z44" s="3"/>
      <c r="AA44" s="3"/>
      <c r="AB44" s="3"/>
      <c r="AF44" s="3"/>
      <c r="AG44" s="3"/>
    </row>
    <row r="45" spans="1:33" x14ac:dyDescent="0.3">
      <c r="A45" s="2">
        <v>69</v>
      </c>
      <c r="B45" s="2">
        <v>69</v>
      </c>
      <c r="C45" t="s">
        <v>674</v>
      </c>
      <c r="D45" s="96" t="s">
        <v>726</v>
      </c>
      <c r="E45" t="s">
        <v>709</v>
      </c>
      <c r="G45" s="5">
        <v>41.850181818181817</v>
      </c>
      <c r="H45" s="5">
        <v>3.3526363636363641</v>
      </c>
      <c r="I45" t="str">
        <f>IF(OR(MA_region[[#This Row],[Latitude]]&gt;25,MA_region[[#This Row],[Latitude]]&lt;-25),"Temperate",IF(ISNUMBER(MA_region[[#This Row],[Latitude]]),"Tropical",""))</f>
        <v>Temperate</v>
      </c>
      <c r="P45" s="3"/>
      <c r="Q45" s="3"/>
      <c r="S45" s="3"/>
      <c r="T45" s="3"/>
      <c r="V45" s="3"/>
      <c r="W45" s="3"/>
      <c r="Z45" s="3"/>
      <c r="AA45" s="3"/>
      <c r="AB45" s="3"/>
      <c r="AF45" s="3"/>
      <c r="AG45" s="3"/>
    </row>
    <row r="46" spans="1:33" x14ac:dyDescent="0.3">
      <c r="A46" s="2">
        <v>70</v>
      </c>
      <c r="B46" s="2">
        <v>70</v>
      </c>
      <c r="C46" t="s">
        <v>728</v>
      </c>
      <c r="D46" s="96" t="s">
        <v>729</v>
      </c>
      <c r="E46" t="s">
        <v>709</v>
      </c>
      <c r="G46" s="5">
        <v>40.414349999999999</v>
      </c>
      <c r="H46" s="5">
        <v>0.70105000000000006</v>
      </c>
      <c r="I46" t="str">
        <f>IF(OR(MA_region[[#This Row],[Latitude]]&gt;25,MA_region[[#This Row],[Latitude]]&lt;-25),"Temperate",IF(ISNUMBER(MA_region[[#This Row],[Latitude]]),"Tropical",""))</f>
        <v>Temperate</v>
      </c>
      <c r="P46" s="3"/>
      <c r="Q46" s="3"/>
      <c r="S46" s="3"/>
      <c r="T46" s="3"/>
      <c r="V46" s="3"/>
      <c r="W46" s="3"/>
      <c r="Z46" s="3"/>
      <c r="AA46" s="3"/>
      <c r="AB46" s="3"/>
      <c r="AF46" s="3"/>
      <c r="AG46" s="3"/>
    </row>
    <row r="47" spans="1:33" x14ac:dyDescent="0.3">
      <c r="A47" s="2">
        <v>71</v>
      </c>
      <c r="B47" s="2">
        <v>71</v>
      </c>
      <c r="C47" t="s">
        <v>674</v>
      </c>
      <c r="D47" s="96" t="s">
        <v>675</v>
      </c>
      <c r="E47" t="s">
        <v>709</v>
      </c>
      <c r="G47" s="92">
        <v>41.849240485714283</v>
      </c>
      <c r="H47" s="5">
        <v>3.3939476190476143</v>
      </c>
      <c r="I47" t="str">
        <f>IF(OR(MA_region[[#This Row],[Latitude]]&gt;25,MA_region[[#This Row],[Latitude]]&lt;-25),"Temperate",IF(ISNUMBER(MA_region[[#This Row],[Latitude]]),"Tropical",""))</f>
        <v>Temperate</v>
      </c>
      <c r="P47" s="3"/>
      <c r="Q47" s="3"/>
      <c r="S47" s="3"/>
      <c r="T47" s="3"/>
      <c r="V47" s="3"/>
      <c r="W47" s="3"/>
      <c r="Z47" s="3"/>
      <c r="AA47" s="3"/>
      <c r="AB47" s="3"/>
      <c r="AF47" s="3"/>
      <c r="AG47" s="3"/>
    </row>
    <row r="48" spans="1:33" x14ac:dyDescent="0.3">
      <c r="A48" s="2">
        <v>79</v>
      </c>
      <c r="B48" s="2">
        <v>79</v>
      </c>
      <c r="C48" t="s">
        <v>674</v>
      </c>
      <c r="D48" s="96" t="s">
        <v>675</v>
      </c>
      <c r="E48" t="s">
        <v>709</v>
      </c>
      <c r="G48" s="92">
        <v>41.850172727272728</v>
      </c>
      <c r="H48" s="5">
        <v>3.3535090909090912</v>
      </c>
      <c r="I48" t="str">
        <f>IF(OR(MA_region[[#This Row],[Latitude]]&gt;25,MA_region[[#This Row],[Latitude]]&lt;-25),"Temperate",IF(ISNUMBER(MA_region[[#This Row],[Latitude]]),"Tropical",""))</f>
        <v>Temperate</v>
      </c>
      <c r="P48" s="3"/>
      <c r="Q48" s="3"/>
      <c r="S48" s="3"/>
      <c r="T48" s="3"/>
      <c r="V48" s="3"/>
      <c r="W48" s="3"/>
      <c r="Z48" s="3"/>
      <c r="AA48" s="3"/>
      <c r="AB48" s="3"/>
      <c r="AF48" s="3"/>
      <c r="AG48" s="3"/>
    </row>
    <row r="49" spans="1:33" x14ac:dyDescent="0.3">
      <c r="A49" s="2">
        <v>80</v>
      </c>
      <c r="B49" s="2">
        <v>80</v>
      </c>
      <c r="G49" s="92">
        <v>56.526598</v>
      </c>
      <c r="H49" s="5">
        <v>-5.3424430000000003</v>
      </c>
      <c r="I49" t="str">
        <f>IF(OR(MA_region[[#This Row],[Latitude]]&gt;25,MA_region[[#This Row],[Latitude]]&lt;-25),"Temperate",IF(ISNUMBER(MA_region[[#This Row],[Latitude]]),"Tropical",""))</f>
        <v>Temperate</v>
      </c>
      <c r="P49" s="3"/>
      <c r="Q49" s="3"/>
      <c r="S49" s="3"/>
      <c r="T49" s="3"/>
      <c r="V49" s="3"/>
      <c r="W49" s="3"/>
      <c r="Z49" s="3"/>
      <c r="AA49" s="3"/>
      <c r="AB49" s="3"/>
      <c r="AF49" s="3"/>
      <c r="AG49" s="3"/>
    </row>
    <row r="50" spans="1:33" x14ac:dyDescent="0.3">
      <c r="A50" s="2">
        <v>89</v>
      </c>
      <c r="B50" s="2">
        <v>89.1</v>
      </c>
      <c r="C50" t="s">
        <v>1890</v>
      </c>
      <c r="D50" s="96" t="s">
        <v>730</v>
      </c>
      <c r="E50" t="s">
        <v>731</v>
      </c>
      <c r="G50" s="92">
        <v>-27.5</v>
      </c>
      <c r="H50" s="5">
        <v>14.5</v>
      </c>
      <c r="I50" t="str">
        <f>IF(OR(MA_region[[#This Row],[Latitude]]&gt;25,MA_region[[#This Row],[Latitude]]&lt;-25),"Temperate",IF(ISNUMBER(MA_region[[#This Row],[Latitude]]),"Tropical",""))</f>
        <v>Temperate</v>
      </c>
      <c r="P50" s="3"/>
      <c r="Q50" s="3"/>
      <c r="S50" s="3"/>
      <c r="T50" s="3"/>
      <c r="V50" s="3"/>
      <c r="W50" s="3"/>
      <c r="Z50" s="3"/>
      <c r="AA50" s="3"/>
      <c r="AB50" s="3"/>
      <c r="AF50" s="3"/>
      <c r="AG50" s="3"/>
    </row>
    <row r="51" spans="1:33" x14ac:dyDescent="0.3">
      <c r="A51" s="2">
        <v>89</v>
      </c>
      <c r="B51" s="2">
        <v>89.2</v>
      </c>
      <c r="C51" t="s">
        <v>1891</v>
      </c>
      <c r="D51" s="96" t="s">
        <v>730</v>
      </c>
      <c r="E51" t="s">
        <v>731</v>
      </c>
      <c r="G51">
        <v>-30.5</v>
      </c>
      <c r="H51" s="5">
        <v>15</v>
      </c>
      <c r="I51" t="str">
        <f>IF(OR(MA_region[[#This Row],[Latitude]]&gt;25,MA_region[[#This Row],[Latitude]]&lt;-25),"Temperate",IF(ISNUMBER(MA_region[[#This Row],[Latitude]]),"Tropical",""))</f>
        <v>Temperate</v>
      </c>
      <c r="P51" s="3"/>
      <c r="Q51" s="3"/>
      <c r="S51" s="3"/>
      <c r="T51" s="3"/>
      <c r="V51" s="3"/>
      <c r="W51" s="3"/>
      <c r="Z51" s="3"/>
      <c r="AA51" s="3"/>
      <c r="AB51" s="3"/>
      <c r="AF51" s="3"/>
      <c r="AG51" s="3"/>
    </row>
    <row r="52" spans="1:33" x14ac:dyDescent="0.3">
      <c r="A52" s="2">
        <v>89</v>
      </c>
      <c r="B52" s="2">
        <v>89.3</v>
      </c>
      <c r="C52" t="s">
        <v>1892</v>
      </c>
      <c r="D52" s="96" t="s">
        <v>730</v>
      </c>
      <c r="E52" t="s">
        <v>731</v>
      </c>
      <c r="G52">
        <v>-32.5</v>
      </c>
      <c r="H52" s="5">
        <v>16.5</v>
      </c>
      <c r="I52" t="str">
        <f>IF(OR(MA_region[[#This Row],[Latitude]]&gt;25,MA_region[[#This Row],[Latitude]]&lt;-25),"Temperate",IF(ISNUMBER(MA_region[[#This Row],[Latitude]]),"Tropical",""))</f>
        <v>Temperate</v>
      </c>
      <c r="P52" s="3"/>
      <c r="Q52" s="3"/>
      <c r="S52" s="3"/>
      <c r="T52" s="3"/>
      <c r="V52" s="3"/>
      <c r="W52" s="3"/>
      <c r="Z52" s="3"/>
      <c r="AA52" s="3"/>
      <c r="AB52" s="3"/>
      <c r="AF52" s="3"/>
      <c r="AG52" s="3"/>
    </row>
    <row r="53" spans="1:33" x14ac:dyDescent="0.3">
      <c r="A53" s="2">
        <v>89</v>
      </c>
      <c r="B53" s="2">
        <v>89.4</v>
      </c>
      <c r="C53" t="s">
        <v>1893</v>
      </c>
      <c r="D53" s="96" t="s">
        <v>730</v>
      </c>
      <c r="E53" t="s">
        <v>731</v>
      </c>
      <c r="G53">
        <v>-34</v>
      </c>
      <c r="H53" s="5">
        <v>18</v>
      </c>
      <c r="I53" t="str">
        <f>IF(OR(MA_region[[#This Row],[Latitude]]&gt;25,MA_region[[#This Row],[Latitude]]&lt;-25),"Temperate",IF(ISNUMBER(MA_region[[#This Row],[Latitude]]),"Tropical",""))</f>
        <v>Temperate</v>
      </c>
      <c r="P53" s="3"/>
      <c r="Q53" s="3"/>
      <c r="S53" s="3"/>
      <c r="T53" s="3"/>
      <c r="V53" s="3"/>
      <c r="W53" s="3"/>
      <c r="Z53" s="3"/>
      <c r="AA53" s="3"/>
      <c r="AB53" s="3"/>
      <c r="AF53" s="3"/>
      <c r="AG53" s="3"/>
    </row>
    <row r="54" spans="1:33" x14ac:dyDescent="0.3">
      <c r="A54" s="2">
        <v>91</v>
      </c>
      <c r="B54" s="2">
        <v>91</v>
      </c>
      <c r="C54" t="s">
        <v>732</v>
      </c>
      <c r="D54" s="96" t="s">
        <v>675</v>
      </c>
      <c r="E54" t="s">
        <v>709</v>
      </c>
      <c r="G54" s="92"/>
      <c r="H54" s="5"/>
      <c r="I54" t="str">
        <f>IF(OR(MA_region[[#This Row],[Latitude]]&gt;25,MA_region[[#This Row],[Latitude]]&lt;-25),"Temperate",IF(ISNUMBER(MA_region[[#This Row],[Latitude]]),"Tropical",""))</f>
        <v/>
      </c>
      <c r="P54" s="3"/>
      <c r="Q54" s="3"/>
      <c r="S54" s="3"/>
      <c r="T54" s="3"/>
      <c r="V54" s="3"/>
      <c r="W54" s="3"/>
      <c r="Z54" s="3"/>
      <c r="AA54" s="3"/>
      <c r="AB54" s="3"/>
      <c r="AF54" s="3"/>
      <c r="AG54" s="3"/>
    </row>
    <row r="55" spans="1:33" x14ac:dyDescent="0.3">
      <c r="A55" s="2">
        <v>96</v>
      </c>
      <c r="B55" s="2">
        <v>96</v>
      </c>
      <c r="C55" t="s">
        <v>733</v>
      </c>
      <c r="D55" s="96" t="s">
        <v>676</v>
      </c>
      <c r="E55" t="s">
        <v>677</v>
      </c>
      <c r="G55" s="92">
        <v>22.233333333333341</v>
      </c>
      <c r="H55" s="5">
        <v>114.29999999999997</v>
      </c>
      <c r="I55" t="str">
        <f>IF(OR(MA_region[[#This Row],[Latitude]]&gt;25,MA_region[[#This Row],[Latitude]]&lt;-25),"Temperate",IF(ISNUMBER(MA_region[[#This Row],[Latitude]]),"Tropical",""))</f>
        <v>Tropical</v>
      </c>
      <c r="P55" s="3"/>
      <c r="Q55" s="3"/>
      <c r="S55" s="3"/>
      <c r="T55" s="3"/>
      <c r="V55" s="3"/>
      <c r="W55" s="3"/>
      <c r="Z55" s="3"/>
      <c r="AA55" s="3"/>
      <c r="AB55" s="3"/>
      <c r="AF55" s="3"/>
      <c r="AG55" s="3"/>
    </row>
    <row r="56" spans="1:33" x14ac:dyDescent="0.3">
      <c r="A56" s="2">
        <v>99</v>
      </c>
      <c r="B56" s="2">
        <v>99</v>
      </c>
      <c r="G56" s="92"/>
      <c r="H56" s="5"/>
      <c r="I56" t="str">
        <f>IF(OR(MA_region[[#This Row],[Latitude]]&gt;25,MA_region[[#This Row],[Latitude]]&lt;-25),"Temperate",IF(ISNUMBER(MA_region[[#This Row],[Latitude]]),"Tropical",""))</f>
        <v/>
      </c>
      <c r="P56" s="3"/>
      <c r="Q56" s="3"/>
      <c r="S56" s="3"/>
      <c r="T56" s="3"/>
      <c r="V56" s="3"/>
      <c r="W56" s="3"/>
      <c r="Z56" s="3"/>
      <c r="AA56" s="3"/>
      <c r="AB56" s="3"/>
      <c r="AF56" s="3"/>
      <c r="AG56" s="3"/>
    </row>
    <row r="57" spans="1:33" x14ac:dyDescent="0.3">
      <c r="A57" s="2">
        <v>100</v>
      </c>
      <c r="B57" s="2">
        <v>100</v>
      </c>
      <c r="C57" t="s">
        <v>734</v>
      </c>
      <c r="D57" s="96" t="s">
        <v>735</v>
      </c>
      <c r="E57" t="s">
        <v>736</v>
      </c>
      <c r="G57" s="92">
        <v>20.865222222222179</v>
      </c>
      <c r="H57" s="5">
        <v>70.308000000000035</v>
      </c>
      <c r="I57" t="str">
        <f>IF(OR(MA_region[[#This Row],[Latitude]]&gt;25,MA_region[[#This Row],[Latitude]]&lt;-25),"Temperate",IF(ISNUMBER(MA_region[[#This Row],[Latitude]]),"Tropical",""))</f>
        <v>Tropical</v>
      </c>
      <c r="P57" s="3"/>
      <c r="Q57" s="3"/>
      <c r="S57" s="3"/>
      <c r="T57" s="3"/>
      <c r="V57" s="3"/>
      <c r="W57" s="3"/>
      <c r="Z57" s="3"/>
      <c r="AA57" s="3"/>
      <c r="AB57" s="3"/>
      <c r="AF57" s="3"/>
      <c r="AG57" s="3"/>
    </row>
    <row r="58" spans="1:33" x14ac:dyDescent="0.3">
      <c r="A58" s="2">
        <v>111</v>
      </c>
      <c r="B58" s="2">
        <v>111</v>
      </c>
      <c r="C58" t="s">
        <v>737</v>
      </c>
      <c r="D58" s="96" t="s">
        <v>698</v>
      </c>
      <c r="E58" t="s">
        <v>699</v>
      </c>
      <c r="G58" s="92">
        <v>26.56</v>
      </c>
      <c r="H58" s="5">
        <v>-110.68</v>
      </c>
      <c r="I58" t="str">
        <f>IF(OR(MA_region[[#This Row],[Latitude]]&gt;25,MA_region[[#This Row],[Latitude]]&lt;-25),"Temperate",IF(ISNUMBER(MA_region[[#This Row],[Latitude]]),"Tropical",""))</f>
        <v>Temperate</v>
      </c>
      <c r="P58" s="3"/>
      <c r="Q58" s="3"/>
      <c r="S58" s="3"/>
      <c r="T58" s="3"/>
      <c r="V58" s="3"/>
      <c r="W58" s="3"/>
      <c r="Z58" s="3"/>
      <c r="AA58" s="3"/>
      <c r="AB58" s="3"/>
      <c r="AF58" s="3"/>
      <c r="AG58" s="3"/>
    </row>
    <row r="59" spans="1:33" x14ac:dyDescent="0.3">
      <c r="A59" s="2">
        <v>114</v>
      </c>
      <c r="B59" s="2">
        <v>114</v>
      </c>
      <c r="G59" s="92"/>
      <c r="H59" s="5"/>
      <c r="I59" t="str">
        <f>IF(OR(MA_region[[#This Row],[Latitude]]&gt;25,MA_region[[#This Row],[Latitude]]&lt;-25),"Temperate",IF(ISNUMBER(MA_region[[#This Row],[Latitude]]),"Tropical",""))</f>
        <v/>
      </c>
      <c r="P59" s="3"/>
      <c r="Q59" s="3"/>
      <c r="S59" s="3"/>
      <c r="T59" s="3"/>
      <c r="V59" s="3"/>
      <c r="W59" s="3"/>
      <c r="Z59" s="3"/>
      <c r="AA59" s="3"/>
      <c r="AB59" s="3"/>
      <c r="AF59" s="3"/>
      <c r="AG59" s="3"/>
    </row>
    <row r="60" spans="1:33" x14ac:dyDescent="0.3">
      <c r="A60" s="2">
        <v>115</v>
      </c>
      <c r="B60" s="2">
        <v>115</v>
      </c>
      <c r="C60" t="s">
        <v>738</v>
      </c>
      <c r="D60" s="96" t="s">
        <v>739</v>
      </c>
      <c r="E60" t="s">
        <v>709</v>
      </c>
      <c r="G60" s="92">
        <v>38.218384285714293</v>
      </c>
      <c r="H60" s="5">
        <v>24.009679857142856</v>
      </c>
      <c r="I60" t="str">
        <f>IF(OR(MA_region[[#This Row],[Latitude]]&gt;25,MA_region[[#This Row],[Latitude]]&lt;-25),"Temperate",IF(ISNUMBER(MA_region[[#This Row],[Latitude]]),"Tropical",""))</f>
        <v>Temperate</v>
      </c>
      <c r="P60" s="3"/>
      <c r="Q60" s="3"/>
      <c r="S60" s="3"/>
      <c r="T60" s="3"/>
      <c r="V60" s="3"/>
      <c r="W60" s="3"/>
      <c r="Z60" s="3"/>
      <c r="AA60" s="3"/>
      <c r="AB60" s="3"/>
      <c r="AF60" s="3"/>
      <c r="AG60" s="3"/>
    </row>
    <row r="61" spans="1:33" x14ac:dyDescent="0.3">
      <c r="A61" s="2">
        <v>121</v>
      </c>
      <c r="B61" s="2">
        <v>121</v>
      </c>
      <c r="C61" t="s">
        <v>728</v>
      </c>
      <c r="D61" s="96" t="s">
        <v>729</v>
      </c>
      <c r="E61" t="s">
        <v>709</v>
      </c>
      <c r="G61" s="92">
        <v>40.414349999999999</v>
      </c>
      <c r="H61" s="5">
        <v>0.70105000000000006</v>
      </c>
      <c r="I61" t="str">
        <f>IF(OR(MA_region[[#This Row],[Latitude]]&gt;25,MA_region[[#This Row],[Latitude]]&lt;-25),"Temperate",IF(ISNUMBER(MA_region[[#This Row],[Latitude]]),"Tropical",""))</f>
        <v>Temperate</v>
      </c>
      <c r="P61" s="3"/>
      <c r="Q61" s="3"/>
      <c r="S61" s="3"/>
      <c r="T61" s="3"/>
      <c r="V61" s="3"/>
      <c r="W61" s="3"/>
      <c r="Z61" s="3"/>
      <c r="AA61" s="3"/>
      <c r="AB61" s="3"/>
      <c r="AF61" s="3"/>
      <c r="AG61" s="3"/>
    </row>
    <row r="62" spans="1:33" x14ac:dyDescent="0.3">
      <c r="A62" s="2">
        <v>128</v>
      </c>
      <c r="B62" s="2">
        <v>128</v>
      </c>
      <c r="C62" t="s">
        <v>740</v>
      </c>
      <c r="D62" s="96" t="s">
        <v>727</v>
      </c>
      <c r="E62" t="s">
        <v>685</v>
      </c>
      <c r="G62" s="92"/>
      <c r="H62" s="5"/>
      <c r="I62" t="str">
        <f>IF(OR(MA_region[[#This Row],[Latitude]]&gt;25,MA_region[[#This Row],[Latitude]]&lt;-25),"Temperate",IF(ISNUMBER(MA_region[[#This Row],[Latitude]]),"Tropical",""))</f>
        <v/>
      </c>
      <c r="P62" s="3"/>
      <c r="Q62" s="3"/>
      <c r="S62" s="3"/>
      <c r="T62" s="3"/>
      <c r="V62" s="3"/>
      <c r="W62" s="3"/>
      <c r="Z62" s="3"/>
      <c r="AA62" s="3"/>
      <c r="AB62" s="3"/>
      <c r="AF62" s="3"/>
      <c r="AG62" s="3"/>
    </row>
    <row r="63" spans="1:33" x14ac:dyDescent="0.3">
      <c r="A63" s="2">
        <v>129</v>
      </c>
      <c r="B63" s="2">
        <v>129.1</v>
      </c>
      <c r="C63" t="s">
        <v>741</v>
      </c>
      <c r="D63" s="96" t="s">
        <v>742</v>
      </c>
      <c r="E63" t="s">
        <v>743</v>
      </c>
      <c r="G63" s="92">
        <v>58.287500000000001</v>
      </c>
      <c r="H63" s="5">
        <v>-159.67500000000001</v>
      </c>
      <c r="I63" t="str">
        <f>IF(OR(MA_region[[#This Row],[Latitude]]&gt;25,MA_region[[#This Row],[Latitude]]&lt;-25),"Temperate",IF(ISNUMBER(MA_region[[#This Row],[Latitude]]),"Tropical",""))</f>
        <v>Temperate</v>
      </c>
      <c r="P63" s="3"/>
      <c r="Q63" s="3"/>
      <c r="S63" s="3"/>
      <c r="T63" s="3"/>
      <c r="V63" s="3"/>
      <c r="W63" s="3"/>
      <c r="Z63" s="3"/>
      <c r="AA63" s="3"/>
      <c r="AB63" s="3"/>
      <c r="AF63" s="3"/>
      <c r="AG63" s="3"/>
    </row>
    <row r="64" spans="1:33" x14ac:dyDescent="0.3">
      <c r="A64" s="2">
        <v>129</v>
      </c>
      <c r="B64" s="2">
        <v>129.19999999999999</v>
      </c>
      <c r="C64" t="s">
        <v>741</v>
      </c>
      <c r="D64" s="96" t="s">
        <v>742</v>
      </c>
      <c r="E64" t="s">
        <v>743</v>
      </c>
      <c r="G64" s="92">
        <v>58.308210555555554</v>
      </c>
      <c r="H64" s="5">
        <v>-159.78631888888901</v>
      </c>
      <c r="I64" t="str">
        <f>IF(OR(MA_region[[#This Row],[Latitude]]&gt;25,MA_region[[#This Row],[Latitude]]&lt;-25),"Temperate",IF(ISNUMBER(MA_region[[#This Row],[Latitude]]),"Tropical",""))</f>
        <v>Temperate</v>
      </c>
      <c r="P64" s="3"/>
      <c r="Q64" s="3"/>
      <c r="S64" s="3"/>
      <c r="T64" s="3"/>
      <c r="V64" s="3"/>
      <c r="W64" s="3"/>
      <c r="Z64" s="3"/>
      <c r="AA64" s="3"/>
      <c r="AB64" s="3"/>
      <c r="AF64" s="3"/>
      <c r="AG64" s="3"/>
    </row>
    <row r="65" spans="1:33" x14ac:dyDescent="0.3">
      <c r="A65" s="2">
        <v>132</v>
      </c>
      <c r="B65" s="2">
        <v>132</v>
      </c>
      <c r="C65" t="s">
        <v>744</v>
      </c>
      <c r="D65" s="96" t="s">
        <v>739</v>
      </c>
      <c r="E65" t="s">
        <v>709</v>
      </c>
      <c r="G65" s="92">
        <v>40.225000000000001</v>
      </c>
      <c r="H65" s="5">
        <v>22.791666666666668</v>
      </c>
      <c r="I65" s="92" t="str">
        <f>IF(OR(MA_region[[#This Row],[Latitude]]&gt;25,MA_region[[#This Row],[Latitude]]&lt;-25),"Temperate",IF(ISNUMBER(MA_region[[#This Row],[Latitude]]),"Tropical",""))</f>
        <v>Temperate</v>
      </c>
      <c r="P65" s="3"/>
      <c r="Q65" s="3"/>
      <c r="S65" s="3"/>
      <c r="T65" s="3"/>
      <c r="V65" s="3"/>
      <c r="W65" s="3"/>
      <c r="Z65" s="3"/>
      <c r="AA65" s="3"/>
      <c r="AB65" s="3"/>
      <c r="AF65" s="3"/>
      <c r="AG65" s="3"/>
    </row>
    <row r="66" spans="1:33" x14ac:dyDescent="0.3">
      <c r="A66" s="2">
        <v>134</v>
      </c>
      <c r="B66" s="2">
        <v>134</v>
      </c>
      <c r="C66" t="s">
        <v>745</v>
      </c>
      <c r="D66" s="96" t="s">
        <v>739</v>
      </c>
      <c r="E66" t="s">
        <v>709</v>
      </c>
      <c r="G66" s="92">
        <v>40.225000000000001</v>
      </c>
      <c r="H66" s="5">
        <v>22.791666666666668</v>
      </c>
      <c r="I66" t="str">
        <f>IF(OR(MA_region[[#This Row],[Latitude]]&gt;25,MA_region[[#This Row],[Latitude]]&lt;-25),"Temperate",IF(ISNUMBER(MA_region[[#This Row],[Latitude]]),"Tropical",""))</f>
        <v>Temperate</v>
      </c>
      <c r="P66" s="3"/>
      <c r="Q66" s="3"/>
      <c r="S66" s="3"/>
      <c r="T66" s="3"/>
      <c r="V66" s="3"/>
      <c r="W66" s="3"/>
      <c r="Z66" s="3"/>
      <c r="AA66" s="3"/>
      <c r="AB66" s="3"/>
      <c r="AF66" s="3"/>
      <c r="AG66" s="3"/>
    </row>
    <row r="67" spans="1:33" x14ac:dyDescent="0.3">
      <c r="A67" s="2">
        <v>136</v>
      </c>
      <c r="B67" s="2">
        <v>136</v>
      </c>
      <c r="C67" t="s">
        <v>691</v>
      </c>
      <c r="D67" s="96" t="s">
        <v>691</v>
      </c>
      <c r="E67" t="s">
        <v>683</v>
      </c>
      <c r="G67">
        <v>51.783294999999995</v>
      </c>
      <c r="H67" s="5">
        <v>1.8196000000000001</v>
      </c>
      <c r="I67" t="str">
        <f>IF(OR(MA_region[[#This Row],[Latitude]]&gt;25,MA_region[[#This Row],[Latitude]]&lt;-25),"Temperate",IF(ISNUMBER(MA_region[[#This Row],[Latitude]]),"Tropical",""))</f>
        <v>Temperate</v>
      </c>
      <c r="P67" s="3"/>
      <c r="Q67" s="3"/>
      <c r="S67" s="3"/>
      <c r="T67" s="3"/>
      <c r="V67" s="3"/>
      <c r="W67" s="3"/>
      <c r="Z67" s="3"/>
      <c r="AA67" s="3"/>
      <c r="AB67" s="3"/>
      <c r="AF67" s="3"/>
      <c r="AG67" s="3"/>
    </row>
    <row r="68" spans="1:33" x14ac:dyDescent="0.3">
      <c r="A68" s="2">
        <v>137</v>
      </c>
      <c r="B68" s="2">
        <v>137</v>
      </c>
      <c r="C68" t="s">
        <v>1423</v>
      </c>
      <c r="H68" s="5"/>
      <c r="I68" t="str">
        <f>IF(OR(MA_region[[#This Row],[Latitude]]&gt;25,MA_region[[#This Row],[Latitude]]&lt;-25),"Temperate",IF(ISNUMBER(MA_region[[#This Row],[Latitude]]),"Tropical",""))</f>
        <v/>
      </c>
      <c r="P68" s="3"/>
      <c r="Q68" s="3"/>
      <c r="S68" s="3"/>
      <c r="T68" s="3"/>
      <c r="V68" s="3"/>
      <c r="W68" s="3"/>
      <c r="Z68" s="3"/>
      <c r="AA68" s="3"/>
      <c r="AB68" s="3"/>
      <c r="AF68" s="3"/>
      <c r="AG68" s="3"/>
    </row>
    <row r="69" spans="1:33" x14ac:dyDescent="0.3">
      <c r="A69" s="2">
        <v>138</v>
      </c>
      <c r="B69" s="2">
        <v>138</v>
      </c>
      <c r="C69" t="s">
        <v>746</v>
      </c>
      <c r="D69" s="96" t="s">
        <v>747</v>
      </c>
      <c r="E69" t="s">
        <v>768</v>
      </c>
      <c r="G69">
        <v>27.653600000000001</v>
      </c>
      <c r="H69" s="5">
        <v>-97.124099999999999</v>
      </c>
      <c r="I69" t="str">
        <f>IF(OR(MA_region[[#This Row],[Latitude]]&gt;25,MA_region[[#This Row],[Latitude]]&lt;-25),"Temperate",IF(ISNUMBER(MA_region[[#This Row],[Latitude]]),"Tropical",""))</f>
        <v>Temperate</v>
      </c>
      <c r="P69" s="3"/>
      <c r="Q69" s="3"/>
      <c r="S69" s="3"/>
      <c r="T69" s="3"/>
      <c r="V69" s="3"/>
      <c r="W69" s="3"/>
      <c r="Z69" s="3"/>
      <c r="AA69" s="3"/>
      <c r="AB69" s="3"/>
      <c r="AF69" s="3"/>
      <c r="AG69" s="3"/>
    </row>
    <row r="70" spans="1:33" x14ac:dyDescent="0.3">
      <c r="A70" s="2">
        <v>146</v>
      </c>
      <c r="B70" s="2">
        <v>146</v>
      </c>
      <c r="C70" t="s">
        <v>691</v>
      </c>
      <c r="D70" s="96" t="s">
        <v>691</v>
      </c>
      <c r="E70" t="s">
        <v>683</v>
      </c>
      <c r="G70">
        <v>54.813888666666664</v>
      </c>
      <c r="H70" s="5">
        <v>5.7166666666666659</v>
      </c>
      <c r="I70" t="str">
        <f>IF(OR(MA_region[[#This Row],[Latitude]]&gt;25,MA_region[[#This Row],[Latitude]]&lt;-25),"Temperate",IF(ISNUMBER(MA_region[[#This Row],[Latitude]]),"Tropical",""))</f>
        <v>Temperate</v>
      </c>
      <c r="P70" s="3"/>
      <c r="Q70" s="3"/>
      <c r="S70" s="3"/>
      <c r="T70" s="3"/>
      <c r="V70" s="3"/>
      <c r="W70" s="3"/>
      <c r="Z70" s="3"/>
      <c r="AA70" s="3"/>
      <c r="AB70" s="3"/>
      <c r="AF70" s="3"/>
      <c r="AG70" s="3"/>
    </row>
    <row r="71" spans="1:33" x14ac:dyDescent="0.3">
      <c r="A71" s="2">
        <v>151</v>
      </c>
      <c r="B71" s="2">
        <v>151</v>
      </c>
      <c r="C71" t="s">
        <v>1963</v>
      </c>
      <c r="D71" s="96" t="s">
        <v>684</v>
      </c>
      <c r="E71" t="s">
        <v>696</v>
      </c>
      <c r="G71" s="92">
        <f>37+3/60+55/3600</f>
        <v>37.065277777777773</v>
      </c>
      <c r="H71" s="5">
        <f>-8-9/60</f>
        <v>-8.15</v>
      </c>
      <c r="I71" t="str">
        <f>IF(OR(MA_region[[#This Row],[Latitude]]&gt;25,MA_region[[#This Row],[Latitude]]&lt;-25),"Temperate",IF(ISNUMBER(MA_region[[#This Row],[Latitude]]),"Tropical",""))</f>
        <v>Temperate</v>
      </c>
      <c r="P71" s="3"/>
      <c r="Q71" s="3"/>
      <c r="S71" s="3"/>
      <c r="T71" s="3"/>
      <c r="V71" s="3"/>
      <c r="W71" s="3"/>
      <c r="Z71" s="3"/>
      <c r="AA71" s="3"/>
      <c r="AB71" s="3"/>
      <c r="AF71" s="3"/>
      <c r="AG71" s="3"/>
    </row>
    <row r="72" spans="1:33" s="92" customFormat="1" x14ac:dyDescent="0.3">
      <c r="A72" s="2">
        <v>152</v>
      </c>
      <c r="B72" s="2">
        <v>152.1</v>
      </c>
      <c r="C72" s="92" t="s">
        <v>748</v>
      </c>
      <c r="D72" s="96" t="s">
        <v>749</v>
      </c>
      <c r="E72" s="92" t="s">
        <v>769</v>
      </c>
      <c r="G72" s="92">
        <v>57.6</v>
      </c>
      <c r="H72" s="5">
        <v>-151.9</v>
      </c>
      <c r="I72" s="92" t="str">
        <f>IF(OR(MA_region[[#This Row],[Latitude]]&gt;25,MA_region[[#This Row],[Latitude]]&lt;-25),"Temperate",IF(ISNUMBER(MA_region[[#This Row],[Latitude]]),"Tropical",""))</f>
        <v>Temperate</v>
      </c>
      <c r="P72" s="3"/>
      <c r="Q72" s="3"/>
      <c r="S72" s="3"/>
      <c r="T72" s="3"/>
      <c r="V72" s="3"/>
      <c r="W72" s="3"/>
      <c r="Z72" s="3"/>
      <c r="AA72" s="3"/>
      <c r="AB72" s="3"/>
      <c r="AF72" s="3"/>
      <c r="AG72" s="3"/>
    </row>
    <row r="73" spans="1:33" x14ac:dyDescent="0.3">
      <c r="A73" s="2">
        <v>152</v>
      </c>
      <c r="B73" s="2">
        <v>152.19999999999999</v>
      </c>
      <c r="C73" t="s">
        <v>2034</v>
      </c>
      <c r="D73" s="96" t="s">
        <v>749</v>
      </c>
      <c r="E73" t="s">
        <v>769</v>
      </c>
      <c r="G73" s="92">
        <v>56.70000000000001</v>
      </c>
      <c r="H73" s="5">
        <v>-153.80000000000001</v>
      </c>
      <c r="I73" t="str">
        <f>IF(OR(MA_region[[#This Row],[Latitude]]&gt;25,MA_region[[#This Row],[Latitude]]&lt;-25),"Temperate",IF(ISNUMBER(MA_region[[#This Row],[Latitude]]),"Tropical",""))</f>
        <v>Temperate</v>
      </c>
      <c r="P73" s="3"/>
      <c r="Q73" s="3"/>
      <c r="S73" s="3"/>
      <c r="T73" s="3"/>
      <c r="V73" s="3"/>
      <c r="W73" s="3"/>
      <c r="Z73" s="3"/>
      <c r="AA73" s="3"/>
      <c r="AB73" s="3"/>
      <c r="AF73" s="3"/>
      <c r="AG73" s="3"/>
    </row>
    <row r="74" spans="1:33" s="92" customFormat="1" x14ac:dyDescent="0.3">
      <c r="A74" s="2">
        <v>152</v>
      </c>
      <c r="B74" s="2">
        <v>152.30000000000001</v>
      </c>
      <c r="C74" s="92" t="s">
        <v>2035</v>
      </c>
      <c r="D74" s="96" t="s">
        <v>749</v>
      </c>
      <c r="E74" s="92" t="s">
        <v>769</v>
      </c>
      <c r="G74" s="92">
        <v>56.25</v>
      </c>
      <c r="H74" s="5">
        <v>-154.30000000000001</v>
      </c>
      <c r="I74" s="92" t="str">
        <f>IF(OR(MA_region[[#This Row],[Latitude]]&gt;25,MA_region[[#This Row],[Latitude]]&lt;-25),"Temperate",IF(ISNUMBER(MA_region[[#This Row],[Latitude]]),"Tropical",""))</f>
        <v>Temperate</v>
      </c>
      <c r="P74" s="3"/>
      <c r="Q74" s="3"/>
      <c r="S74" s="3"/>
      <c r="T74" s="3"/>
      <c r="V74" s="3"/>
      <c r="W74" s="3"/>
      <c r="Z74" s="3"/>
      <c r="AA74" s="3"/>
      <c r="AB74" s="3"/>
      <c r="AF74" s="3"/>
      <c r="AG74" s="3"/>
    </row>
    <row r="75" spans="1:33" s="92" customFormat="1" x14ac:dyDescent="0.3">
      <c r="A75" s="2">
        <v>153</v>
      </c>
      <c r="B75" s="2">
        <v>153</v>
      </c>
      <c r="D75" s="96"/>
      <c r="H75" s="5"/>
      <c r="I75" s="92" t="str">
        <f>IF(OR(MA_region[[#This Row],[Latitude]]&gt;25,MA_region[[#This Row],[Latitude]]&lt;-25),"Temperate",IF(ISNUMBER(MA_region[[#This Row],[Latitude]]),"Tropical",""))</f>
        <v/>
      </c>
      <c r="P75" s="3"/>
      <c r="Q75" s="3"/>
      <c r="S75" s="3"/>
      <c r="T75" s="3"/>
      <c r="V75" s="3"/>
      <c r="W75" s="3"/>
      <c r="Z75" s="3"/>
      <c r="AA75" s="3"/>
      <c r="AB75" s="3"/>
      <c r="AF75" s="3"/>
      <c r="AG75" s="3"/>
    </row>
    <row r="76" spans="1:33" x14ac:dyDescent="0.3">
      <c r="A76" s="2">
        <v>154</v>
      </c>
      <c r="B76" s="2">
        <v>154</v>
      </c>
      <c r="C76" t="s">
        <v>750</v>
      </c>
      <c r="D76" s="96" t="s">
        <v>750</v>
      </c>
      <c r="E76" t="s">
        <v>699</v>
      </c>
      <c r="G76" s="92">
        <v>29.635999999999999</v>
      </c>
      <c r="H76" s="5">
        <v>-94.837333000000001</v>
      </c>
      <c r="I76" t="str">
        <f>IF(OR(MA_region[[#This Row],[Latitude]]&gt;25,MA_region[[#This Row],[Latitude]]&lt;-25),"Temperate",IF(ISNUMBER(MA_region[[#This Row],[Latitude]]),"Tropical",""))</f>
        <v>Temperate</v>
      </c>
      <c r="P76" s="3"/>
      <c r="Q76" s="3"/>
      <c r="S76" s="3"/>
      <c r="T76" s="3"/>
      <c r="V76" s="3"/>
      <c r="W76" s="3"/>
      <c r="Z76" s="3"/>
      <c r="AA76" s="3"/>
      <c r="AB76" s="3"/>
      <c r="AF76" s="3"/>
      <c r="AG76" s="3"/>
    </row>
    <row r="77" spans="1:33" x14ac:dyDescent="0.3">
      <c r="A77" s="2">
        <v>155</v>
      </c>
      <c r="B77" s="2">
        <v>155</v>
      </c>
      <c r="C77" t="s">
        <v>751</v>
      </c>
      <c r="D77" s="96" t="s">
        <v>752</v>
      </c>
      <c r="E77" t="s">
        <v>709</v>
      </c>
      <c r="G77">
        <v>44.82</v>
      </c>
      <c r="H77" s="5">
        <v>12.269999999999998</v>
      </c>
      <c r="I77" t="str">
        <f>IF(OR(MA_region[[#This Row],[Latitude]]&gt;25,MA_region[[#This Row],[Latitude]]&lt;-25),"Temperate",IF(ISNUMBER(MA_region[[#This Row],[Latitude]]),"Tropical",""))</f>
        <v>Temperate</v>
      </c>
      <c r="P77" s="3"/>
      <c r="Q77" s="3"/>
      <c r="S77" s="3"/>
      <c r="T77" s="3"/>
      <c r="V77" s="3"/>
      <c r="W77" s="3"/>
      <c r="Z77" s="3"/>
      <c r="AA77" s="3"/>
      <c r="AB77" s="3"/>
      <c r="AF77" s="3"/>
      <c r="AG77" s="3"/>
    </row>
    <row r="78" spans="1:33" x14ac:dyDescent="0.3">
      <c r="A78" s="2">
        <v>163</v>
      </c>
      <c r="B78" s="2">
        <v>163</v>
      </c>
      <c r="C78" t="s">
        <v>753</v>
      </c>
      <c r="D78" s="96" t="s">
        <v>771</v>
      </c>
      <c r="E78" t="s">
        <v>754</v>
      </c>
      <c r="G78">
        <v>44.261805600000017</v>
      </c>
      <c r="H78" s="5">
        <v>-68.997222222222149</v>
      </c>
      <c r="I78" t="str">
        <f>IF(OR(MA_region[[#This Row],[Latitude]]&gt;25,MA_region[[#This Row],[Latitude]]&lt;-25),"Temperate",IF(ISNUMBER(MA_region[[#This Row],[Latitude]]),"Tropical",""))</f>
        <v>Temperate</v>
      </c>
      <c r="P78" s="3"/>
      <c r="Q78" s="3"/>
      <c r="S78" s="3"/>
      <c r="T78" s="3"/>
      <c r="V78" s="3"/>
      <c r="W78" s="3"/>
      <c r="Z78" s="3"/>
      <c r="AA78" s="3"/>
      <c r="AB78" s="3"/>
      <c r="AF78" s="3"/>
      <c r="AG78" s="3"/>
    </row>
    <row r="79" spans="1:33" x14ac:dyDescent="0.3">
      <c r="A79" s="2">
        <v>164</v>
      </c>
      <c r="B79" s="2">
        <v>164</v>
      </c>
      <c r="C79" t="s">
        <v>755</v>
      </c>
      <c r="D79" s="96" t="s">
        <v>771</v>
      </c>
      <c r="E79" t="s">
        <v>713</v>
      </c>
      <c r="G79" s="92">
        <v>43.931857090909091</v>
      </c>
      <c r="H79" s="5">
        <v>-69.588247272727273</v>
      </c>
      <c r="I79" t="str">
        <f>IF(OR(MA_region[[#This Row],[Latitude]]&gt;25,MA_region[[#This Row],[Latitude]]&lt;-25),"Temperate",IF(ISNUMBER(MA_region[[#This Row],[Latitude]]),"Tropical",""))</f>
        <v>Temperate</v>
      </c>
      <c r="P79" s="3"/>
      <c r="Q79" s="3"/>
      <c r="S79" s="3"/>
      <c r="T79" s="3"/>
      <c r="V79" s="3"/>
      <c r="W79" s="3"/>
      <c r="Z79" s="3"/>
      <c r="AA79" s="3"/>
      <c r="AB79" s="3"/>
      <c r="AF79" s="3"/>
      <c r="AG79" s="3"/>
    </row>
    <row r="80" spans="1:33" x14ac:dyDescent="0.3">
      <c r="A80" s="2">
        <v>165</v>
      </c>
      <c r="B80" s="2">
        <v>165</v>
      </c>
      <c r="C80" t="s">
        <v>756</v>
      </c>
      <c r="D80" s="96" t="s">
        <v>757</v>
      </c>
      <c r="E80" t="s">
        <v>683</v>
      </c>
      <c r="G80" s="92">
        <v>56.921999999999997</v>
      </c>
      <c r="H80" s="5">
        <v>9.097999999999999</v>
      </c>
      <c r="I80" t="str">
        <f>IF(OR(MA_region[[#This Row],[Latitude]]&gt;25,MA_region[[#This Row],[Latitude]]&lt;-25),"Temperate",IF(ISNUMBER(MA_region[[#This Row],[Latitude]]),"Tropical",""))</f>
        <v>Temperate</v>
      </c>
      <c r="P80" s="3"/>
      <c r="Q80" s="3"/>
      <c r="S80" s="3"/>
      <c r="T80" s="3"/>
      <c r="V80" s="3"/>
      <c r="W80" s="3"/>
      <c r="Z80" s="3"/>
      <c r="AA80" s="3"/>
      <c r="AB80" s="3"/>
      <c r="AF80" s="3"/>
      <c r="AG80" s="3"/>
    </row>
    <row r="81" spans="1:33" x14ac:dyDescent="0.3">
      <c r="A81" s="2">
        <v>167</v>
      </c>
      <c r="B81" s="2">
        <v>167</v>
      </c>
      <c r="C81" t="s">
        <v>758</v>
      </c>
      <c r="D81" s="96" t="s">
        <v>758</v>
      </c>
      <c r="E81" t="s">
        <v>709</v>
      </c>
      <c r="G81">
        <v>35.42</v>
      </c>
      <c r="H81" s="5">
        <v>22.83</v>
      </c>
      <c r="I81" t="str">
        <f>IF(OR(MA_region[[#This Row],[Latitude]]&gt;25,MA_region[[#This Row],[Latitude]]&lt;-25),"Temperate",IF(ISNUMBER(MA_region[[#This Row],[Latitude]]),"Tropical",""))</f>
        <v>Temperate</v>
      </c>
      <c r="P81" s="3"/>
      <c r="Q81" s="3"/>
      <c r="S81" s="3"/>
      <c r="T81" s="3"/>
      <c r="V81" s="3"/>
      <c r="W81" s="3"/>
      <c r="Z81" s="3"/>
      <c r="AA81" s="3"/>
      <c r="AB81" s="3"/>
      <c r="AF81" s="3"/>
      <c r="AG81" s="3"/>
    </row>
    <row r="82" spans="1:33" x14ac:dyDescent="0.3">
      <c r="A82" s="2">
        <v>170</v>
      </c>
      <c r="B82" s="2">
        <v>170</v>
      </c>
      <c r="C82" t="s">
        <v>759</v>
      </c>
      <c r="D82" s="96" t="s">
        <v>760</v>
      </c>
      <c r="E82" t="s">
        <v>683</v>
      </c>
      <c r="G82" s="92">
        <v>56.03333333333331</v>
      </c>
      <c r="H82" s="5">
        <v>-4.7999999999999989</v>
      </c>
      <c r="I82" t="str">
        <f>IF(OR(MA_region[[#This Row],[Latitude]]&gt;25,MA_region[[#This Row],[Latitude]]&lt;-25),"Temperate",IF(ISNUMBER(MA_region[[#This Row],[Latitude]]),"Tropical",""))</f>
        <v>Temperate</v>
      </c>
      <c r="P82" s="3"/>
      <c r="Q82" s="3"/>
      <c r="S82" s="3"/>
      <c r="T82" s="3"/>
      <c r="V82" s="3"/>
      <c r="W82" s="3"/>
      <c r="Z82" s="3"/>
      <c r="AA82" s="3"/>
      <c r="AB82" s="3"/>
      <c r="AF82" s="3"/>
      <c r="AG82" s="3"/>
    </row>
    <row r="83" spans="1:33" x14ac:dyDescent="0.3">
      <c r="A83" s="2">
        <v>171</v>
      </c>
      <c r="B83" s="2">
        <v>171</v>
      </c>
      <c r="C83" t="s">
        <v>761</v>
      </c>
      <c r="D83" s="96" t="s">
        <v>762</v>
      </c>
      <c r="E83" t="s">
        <v>683</v>
      </c>
      <c r="G83" s="92">
        <v>56.03333333333331</v>
      </c>
      <c r="H83" s="5">
        <v>-4.8166666666666647</v>
      </c>
      <c r="I83" t="str">
        <f>IF(OR(MA_region[[#This Row],[Latitude]]&gt;25,MA_region[[#This Row],[Latitude]]&lt;-25),"Temperate",IF(ISNUMBER(MA_region[[#This Row],[Latitude]]),"Tropical",""))</f>
        <v>Temperate</v>
      </c>
      <c r="P83" s="3"/>
      <c r="Q83" s="3"/>
      <c r="S83" s="3"/>
      <c r="T83" s="3"/>
      <c r="V83" s="3"/>
      <c r="W83" s="3"/>
      <c r="Z83" s="3"/>
      <c r="AA83" s="3"/>
      <c r="AB83" s="3"/>
      <c r="AF83" s="3"/>
      <c r="AG83" s="3"/>
    </row>
    <row r="84" spans="1:33" x14ac:dyDescent="0.3">
      <c r="A84" s="2">
        <v>181</v>
      </c>
      <c r="B84" s="2">
        <v>181</v>
      </c>
      <c r="C84" t="s">
        <v>763</v>
      </c>
      <c r="D84" s="96" t="s">
        <v>764</v>
      </c>
      <c r="E84" t="s">
        <v>713</v>
      </c>
      <c r="G84">
        <v>45.204360910827909</v>
      </c>
      <c r="H84" s="5">
        <v>-64.361992197452068</v>
      </c>
      <c r="I84" t="str">
        <f>IF(OR(MA_region[[#This Row],[Latitude]]&gt;25,MA_region[[#This Row],[Latitude]]&lt;-25),"Temperate",IF(ISNUMBER(MA_region[[#This Row],[Latitude]]),"Tropical",""))</f>
        <v>Temperate</v>
      </c>
      <c r="P84" s="3"/>
      <c r="Q84" s="3"/>
      <c r="S84" s="3"/>
      <c r="T84" s="3"/>
      <c r="V84" s="3"/>
      <c r="W84" s="3"/>
      <c r="Z84" s="3"/>
      <c r="AA84" s="3"/>
      <c r="AB84" s="3"/>
      <c r="AF84" s="3"/>
      <c r="AG84" s="3"/>
    </row>
    <row r="85" spans="1:33" x14ac:dyDescent="0.3">
      <c r="A85" s="2">
        <v>183</v>
      </c>
      <c r="B85" s="2">
        <v>183</v>
      </c>
      <c r="C85" t="s">
        <v>765</v>
      </c>
      <c r="D85" s="96" t="s">
        <v>691</v>
      </c>
      <c r="E85" t="s">
        <v>683</v>
      </c>
      <c r="G85">
        <v>57.833333333333336</v>
      </c>
      <c r="H85" s="5">
        <v>-5.6733333333333338</v>
      </c>
      <c r="I85" t="str">
        <f>IF(OR(MA_region[[#This Row],[Latitude]]&gt;25,MA_region[[#This Row],[Latitude]]&lt;-25),"Temperate",IF(ISNUMBER(MA_region[[#This Row],[Latitude]]),"Tropical",""))</f>
        <v>Temperate</v>
      </c>
      <c r="P85" s="3"/>
      <c r="Q85" s="3"/>
      <c r="S85" s="3"/>
      <c r="T85" s="3"/>
      <c r="V85" s="3"/>
      <c r="W85" s="3"/>
      <c r="Z85" s="3"/>
      <c r="AA85" s="3"/>
      <c r="AB85" s="3"/>
      <c r="AF85" s="3"/>
      <c r="AG85" s="3"/>
    </row>
    <row r="86" spans="1:33" x14ac:dyDescent="0.3">
      <c r="A86" s="2">
        <v>184</v>
      </c>
      <c r="B86" s="2">
        <v>184.1</v>
      </c>
      <c r="C86" t="s">
        <v>766</v>
      </c>
      <c r="D86" s="96" t="s">
        <v>771</v>
      </c>
      <c r="E86" t="s">
        <v>713</v>
      </c>
      <c r="G86">
        <v>43.86</v>
      </c>
      <c r="H86" s="5">
        <v>-69.53</v>
      </c>
      <c r="I86" t="str">
        <f>IF(OR(MA_region[[#This Row],[Latitude]]&gt;25,MA_region[[#This Row],[Latitude]]&lt;-25),"Temperate",IF(ISNUMBER(MA_region[[#This Row],[Latitude]]),"Tropical",""))</f>
        <v>Temperate</v>
      </c>
      <c r="P86" s="3"/>
      <c r="Q86" s="3"/>
      <c r="S86" s="3"/>
      <c r="T86" s="3"/>
      <c r="V86" s="3"/>
      <c r="W86" s="3"/>
      <c r="Z86" s="3"/>
      <c r="AA86" s="3"/>
      <c r="AB86" s="3"/>
      <c r="AF86" s="3"/>
      <c r="AG86" s="3"/>
    </row>
    <row r="87" spans="1:33" s="92" customFormat="1" x14ac:dyDescent="0.3">
      <c r="A87" s="2">
        <v>184</v>
      </c>
      <c r="B87" s="2">
        <v>184.2</v>
      </c>
      <c r="C87" s="92" t="s">
        <v>2060</v>
      </c>
      <c r="D87" s="96" t="s">
        <v>771</v>
      </c>
      <c r="E87" s="92" t="s">
        <v>713</v>
      </c>
      <c r="G87" s="92">
        <v>43.86</v>
      </c>
      <c r="H87" s="5">
        <v>-69.53</v>
      </c>
      <c r="I87" s="92" t="str">
        <f>IF(OR(MA_region[[#This Row],[Latitude]]&gt;25,MA_region[[#This Row],[Latitude]]&lt;-25),"Temperate",IF(ISNUMBER(MA_region[[#This Row],[Latitude]]),"Tropical",""))</f>
        <v>Temperate</v>
      </c>
      <c r="P87" s="3"/>
      <c r="Q87" s="3"/>
      <c r="S87" s="3"/>
      <c r="T87" s="3"/>
      <c r="V87" s="3"/>
      <c r="W87" s="3"/>
      <c r="Z87" s="3"/>
      <c r="AA87" s="3"/>
      <c r="AB87" s="3"/>
      <c r="AF87" s="3"/>
      <c r="AG87" s="3"/>
    </row>
    <row r="88" spans="1:33" x14ac:dyDescent="0.3">
      <c r="A88" s="2">
        <v>194</v>
      </c>
      <c r="B88" s="2">
        <v>194</v>
      </c>
      <c r="C88" t="s">
        <v>2059</v>
      </c>
      <c r="D88" s="96" t="s">
        <v>2059</v>
      </c>
      <c r="E88" t="s">
        <v>709</v>
      </c>
      <c r="G88">
        <v>35.5</v>
      </c>
      <c r="H88" s="92">
        <v>22.9</v>
      </c>
      <c r="I88" t="str">
        <f>IF(OR(MA_region[[#This Row],[Latitude]]&gt;25,MA_region[[#This Row],[Latitude]]&lt;-25),"Temperate",IF(ISNUMBER(MA_region[[#This Row],[Latitude]]),"Tropical",""))</f>
        <v>Temperate</v>
      </c>
      <c r="P88" s="3"/>
      <c r="Q88" s="3"/>
      <c r="S88" s="3"/>
      <c r="T88" s="3"/>
      <c r="V88" s="3"/>
      <c r="W88" s="3"/>
      <c r="Z88" s="3"/>
      <c r="AA88" s="3"/>
      <c r="AB88" s="3"/>
      <c r="AF88" s="3"/>
      <c r="AG88" s="3"/>
    </row>
    <row r="89" spans="1:33" x14ac:dyDescent="0.3">
      <c r="A89" s="2"/>
      <c r="B89" s="2"/>
      <c r="P89" s="3"/>
      <c r="Q89" s="3"/>
      <c r="S89" s="3"/>
      <c r="T89" s="3"/>
      <c r="V89" s="3"/>
      <c r="W89" s="3"/>
      <c r="Z89" s="3"/>
      <c r="AA89" s="3"/>
      <c r="AB89" s="3"/>
      <c r="AF89" s="3"/>
      <c r="AG89" s="3"/>
    </row>
    <row r="90" spans="1:33" x14ac:dyDescent="0.3">
      <c r="A90" s="2"/>
      <c r="B90" s="2"/>
      <c r="P90" s="3"/>
      <c r="Q90" s="3"/>
      <c r="S90" s="3"/>
      <c r="T90" s="3"/>
      <c r="V90" s="3"/>
      <c r="W90" s="3"/>
      <c r="Z90" s="3"/>
      <c r="AA90" s="3"/>
      <c r="AB90" s="3"/>
      <c r="AF90" s="3"/>
      <c r="AG90" s="3"/>
    </row>
    <row r="91" spans="1:33" x14ac:dyDescent="0.3">
      <c r="A91" s="2"/>
      <c r="B91" s="2"/>
      <c r="P91" s="3"/>
      <c r="Q91" s="3"/>
      <c r="S91" s="3"/>
      <c r="T91" s="3"/>
      <c r="V91" s="3"/>
      <c r="W91" s="3"/>
      <c r="Y91" s="3"/>
      <c r="Z91" s="3"/>
      <c r="AA91" s="3"/>
      <c r="AF91" s="3"/>
      <c r="AG91" s="3"/>
    </row>
    <row r="92" spans="1:33" x14ac:dyDescent="0.3">
      <c r="A92" s="2"/>
      <c r="B92" s="2"/>
      <c r="P92" s="3"/>
      <c r="Q92" s="3"/>
      <c r="S92" s="3"/>
      <c r="T92" s="3"/>
      <c r="V92" s="3"/>
      <c r="W92" s="3"/>
      <c r="Y92" s="3"/>
      <c r="Z92" s="3"/>
      <c r="AA92" s="3"/>
      <c r="AF92" s="3"/>
      <c r="AG92" s="3"/>
    </row>
    <row r="93" spans="1:33" x14ac:dyDescent="0.3">
      <c r="A93" s="2"/>
      <c r="B93" s="2"/>
      <c r="P93" s="3"/>
      <c r="Q93" s="3"/>
      <c r="S93" s="3"/>
      <c r="T93" s="3"/>
      <c r="V93" s="3"/>
      <c r="W93" s="3"/>
      <c r="Y93" s="3"/>
      <c r="Z93" s="3"/>
      <c r="AA93" s="3"/>
      <c r="AF93" s="3"/>
      <c r="AG93" s="3"/>
    </row>
    <row r="94" spans="1:33" x14ac:dyDescent="0.3">
      <c r="A94" s="2"/>
      <c r="B94" s="2"/>
      <c r="P94" s="3"/>
      <c r="Q94" s="3"/>
      <c r="S94" s="3"/>
      <c r="T94" s="3"/>
      <c r="V94" s="3"/>
      <c r="W94" s="3"/>
      <c r="Y94" s="3"/>
      <c r="Z94" s="3"/>
      <c r="AA94" s="3"/>
      <c r="AF94" s="3"/>
      <c r="AG94" s="3"/>
    </row>
    <row r="95" spans="1:33" x14ac:dyDescent="0.3">
      <c r="A95" s="2"/>
      <c r="B95" s="2"/>
      <c r="P95" s="3"/>
      <c r="Q95" s="3"/>
      <c r="S95" s="3"/>
      <c r="T95" s="3"/>
      <c r="V95" s="3"/>
      <c r="W95" s="3"/>
      <c r="Y95" s="3"/>
      <c r="Z95" s="3"/>
      <c r="AA95" s="3"/>
      <c r="AF95" s="3"/>
      <c r="AG95" s="3"/>
    </row>
    <row r="96" spans="1:33" x14ac:dyDescent="0.3">
      <c r="A96" s="2"/>
      <c r="B96" s="2"/>
      <c r="P96" s="3"/>
      <c r="Q96" s="3"/>
      <c r="S96" s="3"/>
      <c r="T96" s="3"/>
      <c r="V96" s="3"/>
      <c r="W96" s="3"/>
      <c r="Y96" s="3"/>
      <c r="Z96" s="3"/>
      <c r="AA96" s="3"/>
      <c r="AF96" s="3"/>
      <c r="AG96" s="3"/>
    </row>
    <row r="97" spans="1:33" x14ac:dyDescent="0.3">
      <c r="A97" s="2"/>
      <c r="B97" s="2"/>
      <c r="P97" s="3"/>
      <c r="Q97" s="3"/>
      <c r="S97" s="3"/>
      <c r="T97" s="3"/>
      <c r="V97" s="3"/>
      <c r="W97" s="3"/>
      <c r="Y97" s="3"/>
      <c r="Z97" s="3"/>
      <c r="AA97" s="3"/>
      <c r="AF97" s="3"/>
      <c r="AG97" s="3"/>
    </row>
    <row r="98" spans="1:33" x14ac:dyDescent="0.3">
      <c r="A98" s="2"/>
      <c r="B98" s="2"/>
      <c r="P98" s="3"/>
      <c r="Q98" s="3"/>
      <c r="S98" s="3"/>
      <c r="T98" s="3"/>
      <c r="V98" s="3"/>
      <c r="W98" s="3"/>
      <c r="Y98" s="3"/>
      <c r="Z98" s="3"/>
      <c r="AA98" s="3"/>
      <c r="AF98" s="3"/>
      <c r="AG98" s="3"/>
    </row>
    <row r="99" spans="1:33" x14ac:dyDescent="0.3">
      <c r="A99" s="2"/>
      <c r="B99" s="2"/>
      <c r="P99" s="3"/>
      <c r="Q99" s="3"/>
      <c r="S99" s="3"/>
      <c r="T99" s="3"/>
      <c r="V99" s="3"/>
      <c r="W99" s="3"/>
      <c r="Y99" s="3"/>
      <c r="Z99" s="3"/>
      <c r="AA99" s="3"/>
      <c r="AF99" s="3"/>
      <c r="AG99" s="3"/>
    </row>
    <row r="100" spans="1:33" x14ac:dyDescent="0.3">
      <c r="A100" s="2"/>
      <c r="B100" s="2"/>
      <c r="P100" s="3"/>
      <c r="Q100" s="3"/>
      <c r="S100" s="3"/>
      <c r="T100" s="3"/>
      <c r="V100" s="3"/>
      <c r="W100" s="3"/>
      <c r="Y100" s="3"/>
      <c r="Z100" s="3"/>
      <c r="AA100" s="3"/>
      <c r="AF100" s="3"/>
      <c r="AG100" s="3"/>
    </row>
    <row r="101" spans="1:33" x14ac:dyDescent="0.3">
      <c r="A101" s="2"/>
      <c r="B101" s="2"/>
      <c r="P101" s="3"/>
      <c r="Q101" s="3"/>
      <c r="S101" s="3"/>
      <c r="T101" s="3"/>
      <c r="V101" s="3"/>
      <c r="W101" s="3"/>
      <c r="Y101" s="3"/>
      <c r="Z101" s="3"/>
      <c r="AA101" s="3"/>
      <c r="AF101" s="3"/>
      <c r="AG101" s="3"/>
    </row>
    <row r="102" spans="1:33" x14ac:dyDescent="0.3">
      <c r="A102" s="2"/>
      <c r="B102" s="2"/>
      <c r="P102" s="3"/>
      <c r="Q102" s="3"/>
      <c r="S102" s="3"/>
      <c r="T102" s="3"/>
      <c r="V102" s="3"/>
      <c r="W102" s="3"/>
      <c r="Y102" s="3"/>
      <c r="Z102" s="3"/>
      <c r="AA102" s="3"/>
      <c r="AF102" s="3"/>
      <c r="AG102" s="3"/>
    </row>
    <row r="103" spans="1:33" x14ac:dyDescent="0.3">
      <c r="A103" s="2"/>
      <c r="B103" s="2"/>
      <c r="P103" s="3"/>
      <c r="Q103" s="3"/>
      <c r="S103" s="3"/>
      <c r="T103" s="3"/>
      <c r="V103" s="3"/>
      <c r="W103" s="3"/>
      <c r="Y103" s="3"/>
      <c r="Z103" s="3"/>
      <c r="AA103" s="3"/>
      <c r="AF103" s="3"/>
      <c r="AG103" s="3"/>
    </row>
    <row r="104" spans="1:33" x14ac:dyDescent="0.3">
      <c r="A104" s="2"/>
      <c r="B104" s="2"/>
    </row>
    <row r="105" spans="1:33" x14ac:dyDescent="0.3">
      <c r="A105" s="2"/>
      <c r="B105" s="2"/>
    </row>
    <row r="106" spans="1:33" x14ac:dyDescent="0.3">
      <c r="A106" s="2"/>
      <c r="B106" s="2"/>
    </row>
    <row r="107" spans="1:33" x14ac:dyDescent="0.3">
      <c r="A107" s="2"/>
      <c r="B107" s="2"/>
    </row>
    <row r="108" spans="1:33" x14ac:dyDescent="0.3">
      <c r="A108" s="2"/>
      <c r="B108" s="2"/>
    </row>
    <row r="109" spans="1:33" x14ac:dyDescent="0.3">
      <c r="A109" s="2"/>
      <c r="B109" s="2"/>
    </row>
    <row r="110" spans="1:33" x14ac:dyDescent="0.3">
      <c r="A110" s="2"/>
      <c r="B110" s="2"/>
    </row>
    <row r="111" spans="1:33" x14ac:dyDescent="0.3">
      <c r="A111" s="2"/>
      <c r="B111" s="2"/>
    </row>
    <row r="112" spans="1:33" x14ac:dyDescent="0.3">
      <c r="A112" s="2"/>
      <c r="B112" s="2"/>
    </row>
    <row r="113" spans="1:2" x14ac:dyDescent="0.3">
      <c r="A113" s="2"/>
      <c r="B113" s="2"/>
    </row>
    <row r="114" spans="1:2" x14ac:dyDescent="0.3">
      <c r="A114" s="2"/>
      <c r="B114" s="2"/>
    </row>
    <row r="115" spans="1:2" x14ac:dyDescent="0.3">
      <c r="A115" s="2"/>
      <c r="B115" s="2"/>
    </row>
    <row r="116" spans="1:2" x14ac:dyDescent="0.3">
      <c r="A116" s="2"/>
      <c r="B116" s="2"/>
    </row>
    <row r="117" spans="1:2" x14ac:dyDescent="0.3">
      <c r="A117" s="2"/>
      <c r="B117" s="2"/>
    </row>
    <row r="118" spans="1:2" x14ac:dyDescent="0.3">
      <c r="A118" s="2"/>
      <c r="B118" s="2"/>
    </row>
    <row r="119" spans="1:2" x14ac:dyDescent="0.3">
      <c r="A119" s="2"/>
      <c r="B119" s="2"/>
    </row>
    <row r="120" spans="1:2" x14ac:dyDescent="0.3">
      <c r="A120" s="2"/>
      <c r="B120" s="2"/>
    </row>
    <row r="121" spans="1:2" x14ac:dyDescent="0.3">
      <c r="A121" s="2"/>
      <c r="B121" s="2"/>
    </row>
    <row r="122" spans="1:2" x14ac:dyDescent="0.3">
      <c r="A122" s="2"/>
      <c r="B122" s="2"/>
    </row>
    <row r="123" spans="1:2" x14ac:dyDescent="0.3">
      <c r="A123" s="2"/>
      <c r="B123" s="2"/>
    </row>
    <row r="124" spans="1:2" x14ac:dyDescent="0.3">
      <c r="A124" s="2"/>
      <c r="B124" s="2"/>
    </row>
    <row r="125" spans="1:2" x14ac:dyDescent="0.3">
      <c r="A125" s="2"/>
      <c r="B125" s="2"/>
    </row>
    <row r="126" spans="1:2" x14ac:dyDescent="0.3">
      <c r="A126" s="2"/>
      <c r="B126" s="2"/>
    </row>
    <row r="127" spans="1:2" x14ac:dyDescent="0.3">
      <c r="A127" s="2"/>
      <c r="B127" s="2"/>
    </row>
    <row r="128" spans="1:2" x14ac:dyDescent="0.3">
      <c r="A128" s="2"/>
      <c r="B128" s="2"/>
    </row>
    <row r="129" spans="1:2" x14ac:dyDescent="0.3">
      <c r="A129" s="2"/>
      <c r="B129" s="2"/>
    </row>
    <row r="130" spans="1:2" x14ac:dyDescent="0.3">
      <c r="A130" s="2"/>
      <c r="B130" s="2"/>
    </row>
    <row r="131" spans="1:2" x14ac:dyDescent="0.3">
      <c r="A131" s="2"/>
      <c r="B131" s="2"/>
    </row>
    <row r="132" spans="1:2" x14ac:dyDescent="0.3">
      <c r="A132" s="2"/>
      <c r="B132" s="2"/>
    </row>
    <row r="133" spans="1:2" x14ac:dyDescent="0.3">
      <c r="A133" s="2"/>
      <c r="B133" s="2"/>
    </row>
    <row r="134" spans="1:2" x14ac:dyDescent="0.3">
      <c r="A134" s="2"/>
      <c r="B134" s="2"/>
    </row>
    <row r="135" spans="1:2" x14ac:dyDescent="0.3">
      <c r="A135" s="2"/>
      <c r="B135" s="2"/>
    </row>
    <row r="136" spans="1:2" x14ac:dyDescent="0.3">
      <c r="A136" s="2"/>
      <c r="B136" s="2"/>
    </row>
  </sheetData>
  <sortState ref="G5:G81">
    <sortCondition ref="G5"/>
  </sortState>
  <conditionalFormatting sqref="E66:E71 E5:E10 E13:E26 E30:E31 E73 E76:E86 E28 E34:E41 E43:E64 E88">
    <cfRule type="expression" priority="15">
      <formula>MATCH($E$5,$G$5:$G$81)</formula>
    </cfRule>
  </conditionalFormatting>
  <conditionalFormatting sqref="E5">
    <cfRule type="duplicateValues" priority="14"/>
  </conditionalFormatting>
  <conditionalFormatting sqref="E65">
    <cfRule type="expression" priority="13">
      <formula>MATCH($E$5,$G$5:$G$81)</formula>
    </cfRule>
  </conditionalFormatting>
  <conditionalFormatting sqref="E11">
    <cfRule type="expression" priority="11">
      <formula>MATCH($E$5,$G$5:$G$81)</formula>
    </cfRule>
  </conditionalFormatting>
  <conditionalFormatting sqref="E12">
    <cfRule type="expression" priority="10">
      <formula>MATCH($E$5,$G$5:$G$81)</formula>
    </cfRule>
  </conditionalFormatting>
  <conditionalFormatting sqref="E29">
    <cfRule type="expression" priority="9">
      <formula>MATCH($E$5,$G$5:$G$81)</formula>
    </cfRule>
  </conditionalFormatting>
  <conditionalFormatting sqref="E72">
    <cfRule type="expression" priority="8">
      <formula>MATCH($E$5,$G$5:$G$81)</formula>
    </cfRule>
  </conditionalFormatting>
  <conditionalFormatting sqref="E74">
    <cfRule type="expression" priority="7">
      <formula>MATCH($E$5,$G$5:$G$81)</formula>
    </cfRule>
  </conditionalFormatting>
  <conditionalFormatting sqref="E75">
    <cfRule type="expression" priority="6">
      <formula>MATCH($E$5,$G$5:$G$81)</formula>
    </cfRule>
  </conditionalFormatting>
  <conditionalFormatting sqref="E27">
    <cfRule type="expression" priority="5">
      <formula>MATCH($E$5,$G$5:$G$81)</formula>
    </cfRule>
  </conditionalFormatting>
  <conditionalFormatting sqref="E32">
    <cfRule type="expression" priority="4">
      <formula>MATCH($E$5,$G$5:$G$81)</formula>
    </cfRule>
  </conditionalFormatting>
  <conditionalFormatting sqref="E33">
    <cfRule type="expression" priority="3">
      <formula>MATCH($E$5,$G$5:$G$81)</formula>
    </cfRule>
  </conditionalFormatting>
  <conditionalFormatting sqref="E42">
    <cfRule type="expression" priority="2">
      <formula>MATCH($E$5,$G$5:$G$81)</formula>
    </cfRule>
  </conditionalFormatting>
  <conditionalFormatting sqref="E87">
    <cfRule type="expression" priority="1">
      <formula>MATCH($E$5,$G$5:$G$81)</formula>
    </cfRule>
  </conditionalFormatting>
  <dataValidations count="1">
    <dataValidation type="list" allowBlank="1" showInputMessage="1" showErrorMessage="1" sqref="E2:E88" xr:uid="{39B65096-B04D-4E0F-B595-9AF6A3E30064}">
      <formula1>$G$5:$G$81</formula1>
    </dataValidation>
  </dataValidation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3FC7D-BA05-4E86-9BA0-349602378E85}">
  <dimension ref="A1:K1382"/>
  <sheetViews>
    <sheetView workbookViewId="0"/>
  </sheetViews>
  <sheetFormatPr defaultColWidth="11.5546875" defaultRowHeight="14.4" x14ac:dyDescent="0.3"/>
  <cols>
    <col min="2" max="2" width="10.5546875" customWidth="1"/>
    <col min="3" max="3" width="13" customWidth="1"/>
    <col min="4" max="4" width="24.33203125" bestFit="1" customWidth="1"/>
    <col min="5" max="5" width="16.44140625" customWidth="1"/>
    <col min="6" max="6" width="19.109375" bestFit="1" customWidth="1"/>
    <col min="7" max="7" width="15.33203125" customWidth="1"/>
    <col min="8" max="8" width="31" customWidth="1"/>
    <col min="9" max="9" width="28.5546875" bestFit="1" customWidth="1"/>
    <col min="10" max="10" width="24.109375" bestFit="1" customWidth="1"/>
    <col min="11" max="11" width="23.33203125" bestFit="1" customWidth="1"/>
    <col min="13" max="13" width="49" bestFit="1" customWidth="1"/>
    <col min="14" max="14" width="23.33203125" bestFit="1" customWidth="1"/>
    <col min="15" max="15" width="21.44140625" bestFit="1" customWidth="1"/>
    <col min="16" max="21" width="3" bestFit="1" customWidth="1"/>
    <col min="22" max="22" width="10.6640625" bestFit="1" customWidth="1"/>
  </cols>
  <sheetData>
    <row r="1" spans="1:11" x14ac:dyDescent="0.3">
      <c r="A1" s="4" t="s">
        <v>590</v>
      </c>
      <c r="B1" s="4" t="s">
        <v>0</v>
      </c>
      <c r="C1" s="4" t="s">
        <v>776</v>
      </c>
      <c r="D1" s="4" t="s">
        <v>783</v>
      </c>
      <c r="E1" s="4" t="s">
        <v>784</v>
      </c>
      <c r="F1" s="4" t="s">
        <v>785</v>
      </c>
      <c r="G1" s="4" t="s">
        <v>786</v>
      </c>
      <c r="H1" s="4" t="s">
        <v>591</v>
      </c>
      <c r="I1" s="4" t="s">
        <v>1790</v>
      </c>
    </row>
    <row r="2" spans="1:11" x14ac:dyDescent="0.3">
      <c r="A2" s="4" t="s">
        <v>605</v>
      </c>
      <c r="B2" s="4">
        <v>1</v>
      </c>
      <c r="C2" s="4">
        <v>1</v>
      </c>
      <c r="D2" s="4" t="s">
        <v>1254</v>
      </c>
      <c r="E2" s="4">
        <v>1.6</v>
      </c>
      <c r="F2" s="4"/>
      <c r="G2" s="4" t="s">
        <v>847</v>
      </c>
      <c r="H2" s="4" t="s">
        <v>864</v>
      </c>
      <c r="I2" s="4" t="str">
        <f>MA_covariates[[#This Row],[Covariate]]&amp;MA_covariates[[#This Row],[sampling_id]]</f>
        <v>Trawling effort_numerical1</v>
      </c>
      <c r="K2">
        <f>MATCH(MA_covariates[[#This Row],[Columna1]],MA_covariates[Columna1],0)</f>
        <v>1</v>
      </c>
    </row>
    <row r="3" spans="1:11" x14ac:dyDescent="0.3">
      <c r="A3" s="4" t="s">
        <v>605</v>
      </c>
      <c r="B3" s="4">
        <v>1</v>
      </c>
      <c r="C3" s="4">
        <v>2</v>
      </c>
      <c r="D3" s="4" t="s">
        <v>1254</v>
      </c>
      <c r="E3" s="4">
        <v>3.7</v>
      </c>
      <c r="F3" s="4"/>
      <c r="G3" s="4" t="s">
        <v>847</v>
      </c>
      <c r="H3" s="4" t="s">
        <v>864</v>
      </c>
      <c r="I3" s="4" t="str">
        <f>MA_covariates[[#This Row],[Covariate]]&amp;MA_covariates[[#This Row],[sampling_id]]</f>
        <v>Trawling effort_numerical2</v>
      </c>
    </row>
    <row r="4" spans="1:11" x14ac:dyDescent="0.3">
      <c r="A4" s="4" t="s">
        <v>605</v>
      </c>
      <c r="B4" s="4">
        <v>1</v>
      </c>
      <c r="C4" s="4">
        <v>3</v>
      </c>
      <c r="D4" s="4" t="s">
        <v>1254</v>
      </c>
      <c r="E4" s="4">
        <v>2.9</v>
      </c>
      <c r="F4" s="4"/>
      <c r="G4" s="4" t="s">
        <v>847</v>
      </c>
      <c r="H4" s="4" t="s">
        <v>864</v>
      </c>
      <c r="I4" s="4" t="str">
        <f>MA_covariates[[#This Row],[Covariate]]&amp;MA_covariates[[#This Row],[sampling_id]]</f>
        <v>Trawling effort_numerical3</v>
      </c>
    </row>
    <row r="5" spans="1:11" x14ac:dyDescent="0.3">
      <c r="A5" s="4" t="s">
        <v>605</v>
      </c>
      <c r="B5" s="4">
        <v>1</v>
      </c>
      <c r="C5" s="4">
        <v>4</v>
      </c>
      <c r="D5" s="4" t="s">
        <v>1254</v>
      </c>
      <c r="E5" s="4">
        <v>4.9000000000000004</v>
      </c>
      <c r="F5" s="4"/>
      <c r="G5" s="4" t="s">
        <v>847</v>
      </c>
      <c r="H5" s="4" t="s">
        <v>864</v>
      </c>
      <c r="I5" s="4" t="str">
        <f>MA_covariates[[#This Row],[Covariate]]&amp;MA_covariates[[#This Row],[sampling_id]]</f>
        <v>Trawling effort_numerical4</v>
      </c>
    </row>
    <row r="6" spans="1:11" x14ac:dyDescent="0.3">
      <c r="A6" s="4" t="s">
        <v>605</v>
      </c>
      <c r="B6" s="4">
        <v>1</v>
      </c>
      <c r="C6" s="4">
        <v>5</v>
      </c>
      <c r="D6" s="4" t="s">
        <v>1254</v>
      </c>
      <c r="E6" s="4">
        <v>3</v>
      </c>
      <c r="F6" s="4"/>
      <c r="G6" s="4" t="s">
        <v>847</v>
      </c>
      <c r="H6" s="4" t="s">
        <v>864</v>
      </c>
      <c r="I6" s="4" t="str">
        <f>MA_covariates[[#This Row],[Covariate]]&amp;MA_covariates[[#This Row],[sampling_id]]</f>
        <v>Trawling effort_numerical5</v>
      </c>
    </row>
    <row r="7" spans="1:11" x14ac:dyDescent="0.3">
      <c r="A7" s="4" t="s">
        <v>605</v>
      </c>
      <c r="B7" s="4">
        <v>1</v>
      </c>
      <c r="C7" s="4">
        <v>6</v>
      </c>
      <c r="D7" s="4" t="s">
        <v>1254</v>
      </c>
      <c r="E7" s="4">
        <v>5</v>
      </c>
      <c r="F7" s="4"/>
      <c r="G7" s="4" t="s">
        <v>847</v>
      </c>
      <c r="H7" s="4" t="s">
        <v>864</v>
      </c>
      <c r="I7" s="4" t="str">
        <f>MA_covariates[[#This Row],[Covariate]]&amp;MA_covariates[[#This Row],[sampling_id]]</f>
        <v>Trawling effort_numerical6</v>
      </c>
    </row>
    <row r="8" spans="1:11" x14ac:dyDescent="0.3">
      <c r="A8" s="4" t="s">
        <v>605</v>
      </c>
      <c r="B8" s="4">
        <v>1</v>
      </c>
      <c r="C8" s="4">
        <v>7</v>
      </c>
      <c r="D8" s="4" t="s">
        <v>1254</v>
      </c>
      <c r="E8" s="4">
        <v>2.2999999999999998</v>
      </c>
      <c r="F8" s="4"/>
      <c r="G8" s="4" t="s">
        <v>847</v>
      </c>
      <c r="H8" s="4" t="s">
        <v>864</v>
      </c>
      <c r="I8" s="4" t="str">
        <f>MA_covariates[[#This Row],[Covariate]]&amp;MA_covariates[[#This Row],[sampling_id]]</f>
        <v>Trawling effort_numerical7</v>
      </c>
    </row>
    <row r="9" spans="1:11" x14ac:dyDescent="0.3">
      <c r="A9" s="4" t="s">
        <v>605</v>
      </c>
      <c r="B9" s="4">
        <v>1</v>
      </c>
      <c r="C9" s="4">
        <v>8</v>
      </c>
      <c r="D9" s="4" t="s">
        <v>1254</v>
      </c>
      <c r="E9" s="4">
        <v>5</v>
      </c>
      <c r="F9" s="4"/>
      <c r="G9" s="4" t="s">
        <v>847</v>
      </c>
      <c r="H9" s="4" t="s">
        <v>864</v>
      </c>
      <c r="I9" s="4" t="str">
        <f>MA_covariates[[#This Row],[Covariate]]&amp;MA_covariates[[#This Row],[sampling_id]]</f>
        <v>Trawling effort_numerical8</v>
      </c>
    </row>
    <row r="10" spans="1:11" x14ac:dyDescent="0.3">
      <c r="A10" s="4" t="s">
        <v>605</v>
      </c>
      <c r="B10" s="4">
        <v>1</v>
      </c>
      <c r="C10" s="4">
        <v>9</v>
      </c>
      <c r="D10" s="4" t="s">
        <v>1254</v>
      </c>
      <c r="E10" s="4">
        <v>8.8000000000000007</v>
      </c>
      <c r="F10" s="4"/>
      <c r="G10" s="4" t="s">
        <v>847</v>
      </c>
      <c r="H10" s="4" t="s">
        <v>864</v>
      </c>
      <c r="I10" s="4" t="str">
        <f>MA_covariates[[#This Row],[Covariate]]&amp;MA_covariates[[#This Row],[sampling_id]]</f>
        <v>Trawling effort_numerical9</v>
      </c>
    </row>
    <row r="11" spans="1:11" x14ac:dyDescent="0.3">
      <c r="A11" s="4" t="s">
        <v>605</v>
      </c>
      <c r="B11" s="4">
        <v>1</v>
      </c>
      <c r="C11" s="4">
        <v>10</v>
      </c>
      <c r="D11" s="4" t="s">
        <v>1254</v>
      </c>
      <c r="E11" s="4">
        <v>5.2</v>
      </c>
      <c r="F11" s="4"/>
      <c r="G11" s="4" t="s">
        <v>847</v>
      </c>
      <c r="H11" s="4" t="s">
        <v>864</v>
      </c>
      <c r="I11" s="4" t="str">
        <f>MA_covariates[[#This Row],[Covariate]]&amp;MA_covariates[[#This Row],[sampling_id]]</f>
        <v>Trawling effort_numerical10</v>
      </c>
    </row>
    <row r="12" spans="1:11" x14ac:dyDescent="0.3">
      <c r="A12" s="4" t="s">
        <v>605</v>
      </c>
      <c r="B12" s="4">
        <v>1</v>
      </c>
      <c r="C12" s="4">
        <v>11</v>
      </c>
      <c r="D12" s="4" t="s">
        <v>1254</v>
      </c>
      <c r="E12" s="4">
        <v>4.5999999999999996</v>
      </c>
      <c r="F12" s="4"/>
      <c r="G12" s="4" t="s">
        <v>847</v>
      </c>
      <c r="H12" s="4" t="s">
        <v>864</v>
      </c>
      <c r="I12" s="4" t="str">
        <f>MA_covariates[[#This Row],[Covariate]]&amp;MA_covariates[[#This Row],[sampling_id]]</f>
        <v>Trawling effort_numerical11</v>
      </c>
    </row>
    <row r="13" spans="1:11" x14ac:dyDescent="0.3">
      <c r="A13" s="4" t="s">
        <v>605</v>
      </c>
      <c r="B13" s="4">
        <v>1</v>
      </c>
      <c r="C13" s="4">
        <v>12</v>
      </c>
      <c r="D13" s="4" t="s">
        <v>1254</v>
      </c>
      <c r="E13" s="4">
        <v>4</v>
      </c>
      <c r="F13" s="4"/>
      <c r="G13" s="4" t="s">
        <v>847</v>
      </c>
      <c r="H13" s="4" t="s">
        <v>864</v>
      </c>
      <c r="I13" s="4" t="str">
        <f>MA_covariates[[#This Row],[Covariate]]&amp;MA_covariates[[#This Row],[sampling_id]]</f>
        <v>Trawling effort_numerical12</v>
      </c>
    </row>
    <row r="14" spans="1:11" x14ac:dyDescent="0.3">
      <c r="A14" s="4" t="s">
        <v>605</v>
      </c>
      <c r="B14" s="4">
        <v>1</v>
      </c>
      <c r="C14" s="4">
        <v>13</v>
      </c>
      <c r="D14" s="4" t="s">
        <v>1254</v>
      </c>
      <c r="E14" s="4">
        <v>19.399999999999999</v>
      </c>
      <c r="F14" s="4"/>
      <c r="G14" s="4" t="s">
        <v>847</v>
      </c>
      <c r="H14" s="4" t="s">
        <v>864</v>
      </c>
      <c r="I14" s="4" t="str">
        <f>MA_covariates[[#This Row],[Covariate]]&amp;MA_covariates[[#This Row],[sampling_id]]</f>
        <v>Trawling effort_numerical13</v>
      </c>
    </row>
    <row r="15" spans="1:11" x14ac:dyDescent="0.3">
      <c r="A15" s="4" t="s">
        <v>605</v>
      </c>
      <c r="B15" s="4">
        <v>1</v>
      </c>
      <c r="C15" s="4">
        <v>14</v>
      </c>
      <c r="D15" s="4" t="s">
        <v>1254</v>
      </c>
      <c r="E15" s="4">
        <v>5.4</v>
      </c>
      <c r="F15" s="4"/>
      <c r="G15" s="4" t="s">
        <v>847</v>
      </c>
      <c r="H15" s="4" t="s">
        <v>864</v>
      </c>
      <c r="I15" s="4" t="str">
        <f>MA_covariates[[#This Row],[Covariate]]&amp;MA_covariates[[#This Row],[sampling_id]]</f>
        <v>Trawling effort_numerical14</v>
      </c>
    </row>
    <row r="16" spans="1:11" x14ac:dyDescent="0.3">
      <c r="A16" s="4" t="s">
        <v>605</v>
      </c>
      <c r="B16" s="4">
        <v>1</v>
      </c>
      <c r="C16" s="4">
        <v>15</v>
      </c>
      <c r="D16" s="4" t="s">
        <v>1254</v>
      </c>
      <c r="E16" s="4">
        <v>7.6</v>
      </c>
      <c r="F16" s="4"/>
      <c r="G16" s="4" t="s">
        <v>847</v>
      </c>
      <c r="H16" s="4" t="s">
        <v>864</v>
      </c>
      <c r="I16" s="4" t="str">
        <f>MA_covariates[[#This Row],[Covariate]]&amp;MA_covariates[[#This Row],[sampling_id]]</f>
        <v>Trawling effort_numerical15</v>
      </c>
    </row>
    <row r="17" spans="1:9" x14ac:dyDescent="0.3">
      <c r="A17" s="4" t="s">
        <v>605</v>
      </c>
      <c r="B17" s="4">
        <v>1</v>
      </c>
      <c r="C17" s="4">
        <v>16</v>
      </c>
      <c r="D17" s="4" t="s">
        <v>1254</v>
      </c>
      <c r="E17" s="4">
        <v>2.8</v>
      </c>
      <c r="F17" s="4"/>
      <c r="G17" s="4" t="s">
        <v>847</v>
      </c>
      <c r="H17" s="4" t="s">
        <v>864</v>
      </c>
      <c r="I17" s="4" t="str">
        <f>MA_covariates[[#This Row],[Covariate]]&amp;MA_covariates[[#This Row],[sampling_id]]</f>
        <v>Trawling effort_numerical16</v>
      </c>
    </row>
    <row r="18" spans="1:9" x14ac:dyDescent="0.3">
      <c r="A18" s="4" t="s">
        <v>605</v>
      </c>
      <c r="B18" s="4">
        <v>1</v>
      </c>
      <c r="C18" s="4">
        <v>17</v>
      </c>
      <c r="D18" s="4" t="s">
        <v>1254</v>
      </c>
      <c r="E18" s="4">
        <v>2.6</v>
      </c>
      <c r="F18" s="4"/>
      <c r="G18" s="4" t="s">
        <v>847</v>
      </c>
      <c r="H18" s="4" t="s">
        <v>864</v>
      </c>
      <c r="I18" s="4" t="str">
        <f>MA_covariates[[#This Row],[Covariate]]&amp;MA_covariates[[#This Row],[sampling_id]]</f>
        <v>Trawling effort_numerical17</v>
      </c>
    </row>
    <row r="19" spans="1:9" x14ac:dyDescent="0.3">
      <c r="A19" s="4" t="s">
        <v>605</v>
      </c>
      <c r="B19" s="4">
        <v>1</v>
      </c>
      <c r="C19" s="4">
        <v>18</v>
      </c>
      <c r="D19" s="4" t="s">
        <v>1254</v>
      </c>
      <c r="E19" s="4">
        <v>4.3</v>
      </c>
      <c r="F19" s="4"/>
      <c r="G19" s="4" t="s">
        <v>847</v>
      </c>
      <c r="H19" s="4" t="s">
        <v>864</v>
      </c>
      <c r="I19" s="4" t="str">
        <f>MA_covariates[[#This Row],[Covariate]]&amp;MA_covariates[[#This Row],[sampling_id]]</f>
        <v>Trawling effort_numerical18</v>
      </c>
    </row>
    <row r="20" spans="1:9" x14ac:dyDescent="0.3">
      <c r="A20" s="4" t="s">
        <v>605</v>
      </c>
      <c r="B20" s="4">
        <v>1</v>
      </c>
      <c r="C20" s="4">
        <v>19</v>
      </c>
      <c r="D20" s="4" t="s">
        <v>1254</v>
      </c>
      <c r="E20" s="4">
        <v>8.1</v>
      </c>
      <c r="F20" s="4"/>
      <c r="G20" s="4" t="s">
        <v>847</v>
      </c>
      <c r="H20" s="4" t="s">
        <v>864</v>
      </c>
      <c r="I20" s="4" t="str">
        <f>MA_covariates[[#This Row],[Covariate]]&amp;MA_covariates[[#This Row],[sampling_id]]</f>
        <v>Trawling effort_numerical19</v>
      </c>
    </row>
    <row r="21" spans="1:9" x14ac:dyDescent="0.3">
      <c r="A21" s="4" t="s">
        <v>605</v>
      </c>
      <c r="B21" s="4">
        <v>1</v>
      </c>
      <c r="C21" s="4">
        <v>20</v>
      </c>
      <c r="D21" s="4" t="s">
        <v>1254</v>
      </c>
      <c r="E21" s="4">
        <v>0.5</v>
      </c>
      <c r="F21" s="4"/>
      <c r="G21" s="4" t="s">
        <v>847</v>
      </c>
      <c r="H21" s="4" t="s">
        <v>864</v>
      </c>
      <c r="I21" s="4" t="str">
        <f>MA_covariates[[#This Row],[Covariate]]&amp;MA_covariates[[#This Row],[sampling_id]]</f>
        <v>Trawling effort_numerical20</v>
      </c>
    </row>
    <row r="22" spans="1:9" x14ac:dyDescent="0.3">
      <c r="A22" s="4" t="s">
        <v>605</v>
      </c>
      <c r="B22" s="4">
        <v>1</v>
      </c>
      <c r="C22" s="4">
        <v>21</v>
      </c>
      <c r="D22" s="4" t="s">
        <v>1254</v>
      </c>
      <c r="E22" s="4">
        <v>1</v>
      </c>
      <c r="F22" s="4"/>
      <c r="G22" s="4" t="s">
        <v>847</v>
      </c>
      <c r="H22" s="4" t="s">
        <v>864</v>
      </c>
      <c r="I22" s="4" t="str">
        <f>MA_covariates[[#This Row],[Covariate]]&amp;MA_covariates[[#This Row],[sampling_id]]</f>
        <v>Trawling effort_numerical21</v>
      </c>
    </row>
    <row r="23" spans="1:9" x14ac:dyDescent="0.3">
      <c r="A23" s="4" t="s">
        <v>605</v>
      </c>
      <c r="B23" s="4">
        <v>1</v>
      </c>
      <c r="C23" s="4">
        <v>22</v>
      </c>
      <c r="D23" s="4" t="s">
        <v>1254</v>
      </c>
      <c r="E23" s="4">
        <v>3</v>
      </c>
      <c r="F23" s="4"/>
      <c r="G23" s="4" t="s">
        <v>847</v>
      </c>
      <c r="H23" s="4" t="s">
        <v>864</v>
      </c>
      <c r="I23" s="4" t="str">
        <f>MA_covariates[[#This Row],[Covariate]]&amp;MA_covariates[[#This Row],[sampling_id]]</f>
        <v>Trawling effort_numerical22</v>
      </c>
    </row>
    <row r="24" spans="1:9" x14ac:dyDescent="0.3">
      <c r="A24" s="4" t="s">
        <v>605</v>
      </c>
      <c r="B24" s="4">
        <v>1</v>
      </c>
      <c r="C24" s="4">
        <v>23</v>
      </c>
      <c r="D24" s="4" t="s">
        <v>1254</v>
      </c>
      <c r="E24" s="4">
        <v>1.4</v>
      </c>
      <c r="F24" s="4"/>
      <c r="G24" s="4" t="s">
        <v>847</v>
      </c>
      <c r="H24" s="4" t="s">
        <v>864</v>
      </c>
      <c r="I24" s="4" t="str">
        <f>MA_covariates[[#This Row],[Covariate]]&amp;MA_covariates[[#This Row],[sampling_id]]</f>
        <v>Trawling effort_numerical23</v>
      </c>
    </row>
    <row r="25" spans="1:9" x14ac:dyDescent="0.3">
      <c r="A25" s="4" t="s">
        <v>605</v>
      </c>
      <c r="B25" s="4">
        <v>1</v>
      </c>
      <c r="C25" s="4">
        <v>24</v>
      </c>
      <c r="D25" s="4" t="s">
        <v>1254</v>
      </c>
      <c r="E25" s="4">
        <v>3.1</v>
      </c>
      <c r="F25" s="4"/>
      <c r="G25" s="4" t="s">
        <v>847</v>
      </c>
      <c r="H25" s="4" t="s">
        <v>864</v>
      </c>
      <c r="I25" s="4" t="str">
        <f>MA_covariates[[#This Row],[Covariate]]&amp;MA_covariates[[#This Row],[sampling_id]]</f>
        <v>Trawling effort_numerical24</v>
      </c>
    </row>
    <row r="26" spans="1:9" x14ac:dyDescent="0.3">
      <c r="A26" s="4" t="s">
        <v>605</v>
      </c>
      <c r="B26" s="4">
        <v>1</v>
      </c>
      <c r="C26" s="4">
        <v>25</v>
      </c>
      <c r="D26" s="4" t="s">
        <v>1254</v>
      </c>
      <c r="E26" s="4">
        <v>4.0999999999999996</v>
      </c>
      <c r="F26" s="4"/>
      <c r="G26" s="4" t="s">
        <v>847</v>
      </c>
      <c r="H26" s="4" t="s">
        <v>864</v>
      </c>
      <c r="I26" s="4" t="str">
        <f>MA_covariates[[#This Row],[Covariate]]&amp;MA_covariates[[#This Row],[sampling_id]]</f>
        <v>Trawling effort_numerical25</v>
      </c>
    </row>
    <row r="27" spans="1:9" x14ac:dyDescent="0.3">
      <c r="A27" s="4" t="s">
        <v>605</v>
      </c>
      <c r="B27" s="4">
        <v>1</v>
      </c>
      <c r="C27" s="4">
        <v>26</v>
      </c>
      <c r="D27" s="4" t="s">
        <v>1254</v>
      </c>
      <c r="E27" s="4">
        <v>7.1</v>
      </c>
      <c r="F27" s="4"/>
      <c r="G27" s="4" t="s">
        <v>847</v>
      </c>
      <c r="H27" s="4" t="s">
        <v>864</v>
      </c>
      <c r="I27" s="4" t="str">
        <f>MA_covariates[[#This Row],[Covariate]]&amp;MA_covariates[[#This Row],[sampling_id]]</f>
        <v>Trawling effort_numerical26</v>
      </c>
    </row>
    <row r="28" spans="1:9" x14ac:dyDescent="0.3">
      <c r="A28" s="4" t="s">
        <v>605</v>
      </c>
      <c r="B28" s="4">
        <v>1</v>
      </c>
      <c r="C28" s="4">
        <v>27</v>
      </c>
      <c r="D28" s="4" t="s">
        <v>1254</v>
      </c>
      <c r="E28" s="4">
        <v>1.1000000000000001</v>
      </c>
      <c r="F28" s="4"/>
      <c r="G28" s="4" t="s">
        <v>847</v>
      </c>
      <c r="H28" s="4" t="s">
        <v>864</v>
      </c>
      <c r="I28" s="4" t="str">
        <f>MA_covariates[[#This Row],[Covariate]]&amp;MA_covariates[[#This Row],[sampling_id]]</f>
        <v>Trawling effort_numerical27</v>
      </c>
    </row>
    <row r="29" spans="1:9" x14ac:dyDescent="0.3">
      <c r="A29" s="4" t="s">
        <v>605</v>
      </c>
      <c r="B29" s="4">
        <v>1</v>
      </c>
      <c r="C29" s="4">
        <v>28</v>
      </c>
      <c r="D29" s="4" t="s">
        <v>1254</v>
      </c>
      <c r="E29" s="4">
        <v>12.2</v>
      </c>
      <c r="F29" s="4"/>
      <c r="G29" s="4" t="s">
        <v>847</v>
      </c>
      <c r="H29" s="4" t="s">
        <v>864</v>
      </c>
      <c r="I29" s="4" t="str">
        <f>MA_covariates[[#This Row],[Covariate]]&amp;MA_covariates[[#This Row],[sampling_id]]</f>
        <v>Trawling effort_numerical28</v>
      </c>
    </row>
    <row r="30" spans="1:9" x14ac:dyDescent="0.3">
      <c r="A30" s="4" t="s">
        <v>605</v>
      </c>
      <c r="B30" s="4">
        <v>1</v>
      </c>
      <c r="C30" s="4">
        <v>29</v>
      </c>
      <c r="D30" s="4" t="s">
        <v>1254</v>
      </c>
      <c r="E30" s="4">
        <v>10</v>
      </c>
      <c r="F30" s="4"/>
      <c r="G30" s="4" t="s">
        <v>847</v>
      </c>
      <c r="H30" s="4" t="s">
        <v>864</v>
      </c>
      <c r="I30" s="4" t="str">
        <f>MA_covariates[[#This Row],[Covariate]]&amp;MA_covariates[[#This Row],[sampling_id]]</f>
        <v>Trawling effort_numerical29</v>
      </c>
    </row>
    <row r="31" spans="1:9" x14ac:dyDescent="0.3">
      <c r="A31" s="4" t="s">
        <v>605</v>
      </c>
      <c r="B31" s="4">
        <v>1</v>
      </c>
      <c r="C31" s="4">
        <v>30</v>
      </c>
      <c r="D31" s="4" t="s">
        <v>1254</v>
      </c>
      <c r="E31" s="4">
        <v>3.6</v>
      </c>
      <c r="F31" s="4"/>
      <c r="G31" s="4" t="s">
        <v>847</v>
      </c>
      <c r="H31" s="4" t="s">
        <v>864</v>
      </c>
      <c r="I31" s="4" t="str">
        <f>MA_covariates[[#This Row],[Covariate]]&amp;MA_covariates[[#This Row],[sampling_id]]</f>
        <v>Trawling effort_numerical30</v>
      </c>
    </row>
    <row r="32" spans="1:9" x14ac:dyDescent="0.3">
      <c r="A32" s="4" t="s">
        <v>605</v>
      </c>
      <c r="B32" s="4">
        <v>1</v>
      </c>
      <c r="C32" s="4">
        <v>31</v>
      </c>
      <c r="D32" s="4" t="s">
        <v>1254</v>
      </c>
      <c r="E32" s="4">
        <v>10.1</v>
      </c>
      <c r="F32" s="4"/>
      <c r="G32" s="4" t="s">
        <v>847</v>
      </c>
      <c r="H32" s="4" t="s">
        <v>864</v>
      </c>
      <c r="I32" s="4" t="str">
        <f>MA_covariates[[#This Row],[Covariate]]&amp;MA_covariates[[#This Row],[sampling_id]]</f>
        <v>Trawling effort_numerical31</v>
      </c>
    </row>
    <row r="33" spans="1:9" x14ac:dyDescent="0.3">
      <c r="A33" s="4" t="s">
        <v>605</v>
      </c>
      <c r="B33" s="4">
        <v>1</v>
      </c>
      <c r="C33" s="4">
        <v>32</v>
      </c>
      <c r="D33" s="4" t="s">
        <v>1254</v>
      </c>
      <c r="E33" s="4">
        <v>9.1999999999999993</v>
      </c>
      <c r="F33" s="4"/>
      <c r="G33" s="4" t="s">
        <v>847</v>
      </c>
      <c r="H33" s="4" t="s">
        <v>864</v>
      </c>
      <c r="I33" s="4" t="str">
        <f>MA_covariates[[#This Row],[Covariate]]&amp;MA_covariates[[#This Row],[sampling_id]]</f>
        <v>Trawling effort_numerical32</v>
      </c>
    </row>
    <row r="34" spans="1:9" x14ac:dyDescent="0.3">
      <c r="A34" s="4" t="s">
        <v>603</v>
      </c>
      <c r="B34" s="4">
        <v>1</v>
      </c>
      <c r="C34" s="4">
        <v>1</v>
      </c>
      <c r="D34" s="4" t="s">
        <v>862</v>
      </c>
      <c r="E34" s="4">
        <v>1.1000000000000001</v>
      </c>
      <c r="F34" s="4"/>
      <c r="G34" s="4" t="s">
        <v>863</v>
      </c>
      <c r="H34" s="4" t="s">
        <v>865</v>
      </c>
      <c r="I34" s="4" t="str">
        <f>MA_covariates[[#This Row],[Covariate]]&amp;MA_covariates[[#This Row],[sampling_id]]</f>
        <v>Bed shear stress1</v>
      </c>
    </row>
    <row r="35" spans="1:9" x14ac:dyDescent="0.3">
      <c r="A35" s="4" t="s">
        <v>603</v>
      </c>
      <c r="B35" s="4">
        <v>1</v>
      </c>
      <c r="C35" s="4">
        <v>2</v>
      </c>
      <c r="D35" s="4" t="s">
        <v>862</v>
      </c>
      <c r="E35" s="4">
        <v>1</v>
      </c>
      <c r="F35" s="4"/>
      <c r="G35" s="4" t="s">
        <v>863</v>
      </c>
      <c r="H35" s="4" t="s">
        <v>865</v>
      </c>
      <c r="I35" s="4" t="str">
        <f>MA_covariates[[#This Row],[Covariate]]&amp;MA_covariates[[#This Row],[sampling_id]]</f>
        <v>Bed shear stress2</v>
      </c>
    </row>
    <row r="36" spans="1:9" x14ac:dyDescent="0.3">
      <c r="A36" s="4" t="s">
        <v>603</v>
      </c>
      <c r="B36" s="4">
        <v>1</v>
      </c>
      <c r="C36" s="4">
        <v>3</v>
      </c>
      <c r="D36" s="4" t="s">
        <v>862</v>
      </c>
      <c r="E36" s="4">
        <v>0.8</v>
      </c>
      <c r="F36" s="4"/>
      <c r="G36" s="4" t="s">
        <v>863</v>
      </c>
      <c r="H36" s="4" t="s">
        <v>865</v>
      </c>
      <c r="I36" s="4" t="str">
        <f>MA_covariates[[#This Row],[Covariate]]&amp;MA_covariates[[#This Row],[sampling_id]]</f>
        <v>Bed shear stress3</v>
      </c>
    </row>
    <row r="37" spans="1:9" x14ac:dyDescent="0.3">
      <c r="A37" s="4" t="s">
        <v>603</v>
      </c>
      <c r="B37" s="4">
        <v>1</v>
      </c>
      <c r="C37" s="4">
        <v>4</v>
      </c>
      <c r="D37" s="4" t="s">
        <v>862</v>
      </c>
      <c r="E37" s="4">
        <v>0.6</v>
      </c>
      <c r="F37" s="4"/>
      <c r="G37" s="4" t="s">
        <v>863</v>
      </c>
      <c r="H37" s="4" t="s">
        <v>865</v>
      </c>
      <c r="I37" s="4" t="str">
        <f>MA_covariates[[#This Row],[Covariate]]&amp;MA_covariates[[#This Row],[sampling_id]]</f>
        <v>Bed shear stress4</v>
      </c>
    </row>
    <row r="38" spans="1:9" x14ac:dyDescent="0.3">
      <c r="A38" s="4" t="s">
        <v>603</v>
      </c>
      <c r="B38" s="4">
        <v>1</v>
      </c>
      <c r="C38" s="4">
        <v>5</v>
      </c>
      <c r="D38" s="4" t="s">
        <v>862</v>
      </c>
      <c r="E38" s="4">
        <v>0.5</v>
      </c>
      <c r="F38" s="4"/>
      <c r="G38" s="4" t="s">
        <v>863</v>
      </c>
      <c r="H38" s="4" t="s">
        <v>865</v>
      </c>
      <c r="I38" s="4" t="str">
        <f>MA_covariates[[#This Row],[Covariate]]&amp;MA_covariates[[#This Row],[sampling_id]]</f>
        <v>Bed shear stress5</v>
      </c>
    </row>
    <row r="39" spans="1:9" x14ac:dyDescent="0.3">
      <c r="A39" s="4" t="s">
        <v>603</v>
      </c>
      <c r="B39" s="4">
        <v>1</v>
      </c>
      <c r="C39" s="4">
        <v>6</v>
      </c>
      <c r="D39" s="4" t="s">
        <v>862</v>
      </c>
      <c r="E39" s="4">
        <v>0.8</v>
      </c>
      <c r="F39" s="4"/>
      <c r="G39" s="4" t="s">
        <v>863</v>
      </c>
      <c r="H39" s="4" t="s">
        <v>865</v>
      </c>
      <c r="I39" s="4" t="str">
        <f>MA_covariates[[#This Row],[Covariate]]&amp;MA_covariates[[#This Row],[sampling_id]]</f>
        <v>Bed shear stress6</v>
      </c>
    </row>
    <row r="40" spans="1:9" x14ac:dyDescent="0.3">
      <c r="A40" s="4" t="s">
        <v>603</v>
      </c>
      <c r="B40" s="4">
        <v>1</v>
      </c>
      <c r="C40" s="4">
        <v>7</v>
      </c>
      <c r="D40" s="4" t="s">
        <v>862</v>
      </c>
      <c r="E40" s="4">
        <v>1</v>
      </c>
      <c r="F40" s="4"/>
      <c r="G40" s="4" t="s">
        <v>863</v>
      </c>
      <c r="H40" s="4" t="s">
        <v>865</v>
      </c>
      <c r="I40" s="4" t="str">
        <f>MA_covariates[[#This Row],[Covariate]]&amp;MA_covariates[[#This Row],[sampling_id]]</f>
        <v>Bed shear stress7</v>
      </c>
    </row>
    <row r="41" spans="1:9" x14ac:dyDescent="0.3">
      <c r="A41" s="4" t="s">
        <v>603</v>
      </c>
      <c r="B41" s="4">
        <v>1</v>
      </c>
      <c r="C41" s="4">
        <v>8</v>
      </c>
      <c r="D41" s="4" t="s">
        <v>862</v>
      </c>
      <c r="E41" s="4">
        <v>0.8</v>
      </c>
      <c r="F41" s="4"/>
      <c r="G41" s="4" t="s">
        <v>863</v>
      </c>
      <c r="H41" s="4" t="s">
        <v>865</v>
      </c>
      <c r="I41" s="4" t="str">
        <f>MA_covariates[[#This Row],[Covariate]]&amp;MA_covariates[[#This Row],[sampling_id]]</f>
        <v>Bed shear stress8</v>
      </c>
    </row>
    <row r="42" spans="1:9" x14ac:dyDescent="0.3">
      <c r="A42" s="4" t="s">
        <v>603</v>
      </c>
      <c r="B42" s="4">
        <v>1</v>
      </c>
      <c r="C42" s="4">
        <v>9</v>
      </c>
      <c r="D42" s="4" t="s">
        <v>862</v>
      </c>
      <c r="E42" s="4">
        <v>0.5</v>
      </c>
      <c r="F42" s="4"/>
      <c r="G42" s="4" t="s">
        <v>863</v>
      </c>
      <c r="H42" s="4" t="s">
        <v>865</v>
      </c>
      <c r="I42" s="4" t="str">
        <f>MA_covariates[[#This Row],[Covariate]]&amp;MA_covariates[[#This Row],[sampling_id]]</f>
        <v>Bed shear stress9</v>
      </c>
    </row>
    <row r="43" spans="1:9" x14ac:dyDescent="0.3">
      <c r="A43" s="4" t="s">
        <v>603</v>
      </c>
      <c r="B43" s="4">
        <v>1</v>
      </c>
      <c r="C43" s="4">
        <v>10</v>
      </c>
      <c r="D43" s="4" t="s">
        <v>862</v>
      </c>
      <c r="E43" s="4">
        <v>0.7</v>
      </c>
      <c r="F43" s="4"/>
      <c r="G43" s="4" t="s">
        <v>863</v>
      </c>
      <c r="H43" s="4" t="s">
        <v>865</v>
      </c>
      <c r="I43" s="4" t="str">
        <f>MA_covariates[[#This Row],[Covariate]]&amp;MA_covariates[[#This Row],[sampling_id]]</f>
        <v>Bed shear stress10</v>
      </c>
    </row>
    <row r="44" spans="1:9" x14ac:dyDescent="0.3">
      <c r="A44" s="4" t="s">
        <v>603</v>
      </c>
      <c r="B44" s="4">
        <v>1</v>
      </c>
      <c r="C44" s="4">
        <v>11</v>
      </c>
      <c r="D44" s="4" t="s">
        <v>862</v>
      </c>
      <c r="E44" s="4">
        <v>0.8</v>
      </c>
      <c r="F44" s="4"/>
      <c r="G44" s="4" t="s">
        <v>863</v>
      </c>
      <c r="H44" s="4" t="s">
        <v>865</v>
      </c>
      <c r="I44" s="4" t="str">
        <f>MA_covariates[[#This Row],[Covariate]]&amp;MA_covariates[[#This Row],[sampling_id]]</f>
        <v>Bed shear stress11</v>
      </c>
    </row>
    <row r="45" spans="1:9" x14ac:dyDescent="0.3">
      <c r="A45" s="4" t="s">
        <v>603</v>
      </c>
      <c r="B45" s="4">
        <v>1</v>
      </c>
      <c r="C45" s="4">
        <v>12</v>
      </c>
      <c r="D45" s="4" t="s">
        <v>862</v>
      </c>
      <c r="E45" s="4">
        <v>0.7</v>
      </c>
      <c r="F45" s="4"/>
      <c r="G45" s="4" t="s">
        <v>863</v>
      </c>
      <c r="H45" s="4" t="s">
        <v>865</v>
      </c>
      <c r="I45" s="4" t="str">
        <f>MA_covariates[[#This Row],[Covariate]]&amp;MA_covariates[[#This Row],[sampling_id]]</f>
        <v>Bed shear stress12</v>
      </c>
    </row>
    <row r="46" spans="1:9" x14ac:dyDescent="0.3">
      <c r="A46" s="4" t="s">
        <v>603</v>
      </c>
      <c r="B46" s="4">
        <v>1</v>
      </c>
      <c r="C46" s="4">
        <v>13</v>
      </c>
      <c r="D46" s="4" t="s">
        <v>862</v>
      </c>
      <c r="E46" s="4">
        <v>0.6</v>
      </c>
      <c r="F46" s="4"/>
      <c r="G46" s="4" t="s">
        <v>863</v>
      </c>
      <c r="H46" s="4" t="s">
        <v>865</v>
      </c>
      <c r="I46" s="4" t="str">
        <f>MA_covariates[[#This Row],[Covariate]]&amp;MA_covariates[[#This Row],[sampling_id]]</f>
        <v>Bed shear stress13</v>
      </c>
    </row>
    <row r="47" spans="1:9" x14ac:dyDescent="0.3">
      <c r="A47" s="4" t="s">
        <v>603</v>
      </c>
      <c r="B47" s="4">
        <v>1</v>
      </c>
      <c r="C47" s="4">
        <v>14</v>
      </c>
      <c r="D47" s="4" t="s">
        <v>862</v>
      </c>
      <c r="E47" s="4">
        <v>0.5</v>
      </c>
      <c r="F47" s="4"/>
      <c r="G47" s="4" t="s">
        <v>863</v>
      </c>
      <c r="H47" s="4" t="s">
        <v>865</v>
      </c>
      <c r="I47" s="4" t="str">
        <f>MA_covariates[[#This Row],[Covariate]]&amp;MA_covariates[[#This Row],[sampling_id]]</f>
        <v>Bed shear stress14</v>
      </c>
    </row>
    <row r="48" spans="1:9" x14ac:dyDescent="0.3">
      <c r="A48" s="4" t="s">
        <v>603</v>
      </c>
      <c r="B48" s="4">
        <v>1</v>
      </c>
      <c r="C48" s="4">
        <v>15</v>
      </c>
      <c r="D48" s="4" t="s">
        <v>862</v>
      </c>
      <c r="E48" s="4">
        <v>0.5</v>
      </c>
      <c r="F48" s="4"/>
      <c r="G48" s="4" t="s">
        <v>863</v>
      </c>
      <c r="H48" s="4" t="s">
        <v>865</v>
      </c>
      <c r="I48" s="4" t="str">
        <f>MA_covariates[[#This Row],[Covariate]]&amp;MA_covariates[[#This Row],[sampling_id]]</f>
        <v>Bed shear stress15</v>
      </c>
    </row>
    <row r="49" spans="1:9" x14ac:dyDescent="0.3">
      <c r="A49" s="4" t="s">
        <v>603</v>
      </c>
      <c r="B49" s="4">
        <v>1</v>
      </c>
      <c r="C49" s="4">
        <v>16</v>
      </c>
      <c r="D49" s="4" t="s">
        <v>862</v>
      </c>
      <c r="E49" s="4">
        <v>0.6</v>
      </c>
      <c r="F49" s="4"/>
      <c r="G49" s="4" t="s">
        <v>863</v>
      </c>
      <c r="H49" s="4" t="s">
        <v>865</v>
      </c>
      <c r="I49" s="4" t="str">
        <f>MA_covariates[[#This Row],[Covariate]]&amp;MA_covariates[[#This Row],[sampling_id]]</f>
        <v>Bed shear stress16</v>
      </c>
    </row>
    <row r="50" spans="1:9" x14ac:dyDescent="0.3">
      <c r="A50" s="4" t="s">
        <v>603</v>
      </c>
      <c r="B50" s="4">
        <v>1</v>
      </c>
      <c r="C50" s="4">
        <v>17</v>
      </c>
      <c r="D50" s="4" t="s">
        <v>862</v>
      </c>
      <c r="E50" s="4">
        <v>0.7</v>
      </c>
      <c r="F50" s="4"/>
      <c r="G50" s="4" t="s">
        <v>863</v>
      </c>
      <c r="H50" s="4" t="s">
        <v>865</v>
      </c>
      <c r="I50" s="4" t="str">
        <f>MA_covariates[[#This Row],[Covariate]]&amp;MA_covariates[[#This Row],[sampling_id]]</f>
        <v>Bed shear stress17</v>
      </c>
    </row>
    <row r="51" spans="1:9" x14ac:dyDescent="0.3">
      <c r="A51" s="4" t="s">
        <v>603</v>
      </c>
      <c r="B51" s="4">
        <v>1</v>
      </c>
      <c r="C51" s="4">
        <v>18</v>
      </c>
      <c r="D51" s="4" t="s">
        <v>862</v>
      </c>
      <c r="E51" s="4">
        <v>0.6</v>
      </c>
      <c r="F51" s="4"/>
      <c r="G51" s="4" t="s">
        <v>863</v>
      </c>
      <c r="H51" s="4" t="s">
        <v>865</v>
      </c>
      <c r="I51" s="4" t="str">
        <f>MA_covariates[[#This Row],[Covariate]]&amp;MA_covariates[[#This Row],[sampling_id]]</f>
        <v>Bed shear stress18</v>
      </c>
    </row>
    <row r="52" spans="1:9" x14ac:dyDescent="0.3">
      <c r="A52" s="4" t="s">
        <v>603</v>
      </c>
      <c r="B52" s="4">
        <v>1</v>
      </c>
      <c r="C52" s="4">
        <v>19</v>
      </c>
      <c r="D52" s="4" t="s">
        <v>862</v>
      </c>
      <c r="E52" s="4">
        <v>0.6</v>
      </c>
      <c r="F52" s="4"/>
      <c r="G52" s="4" t="s">
        <v>863</v>
      </c>
      <c r="H52" s="4" t="s">
        <v>865</v>
      </c>
      <c r="I52" s="4" t="str">
        <f>MA_covariates[[#This Row],[Covariate]]&amp;MA_covariates[[#This Row],[sampling_id]]</f>
        <v>Bed shear stress19</v>
      </c>
    </row>
    <row r="53" spans="1:9" x14ac:dyDescent="0.3">
      <c r="A53" s="4" t="s">
        <v>603</v>
      </c>
      <c r="B53" s="4">
        <v>1</v>
      </c>
      <c r="C53" s="4">
        <v>20</v>
      </c>
      <c r="D53" s="4" t="s">
        <v>862</v>
      </c>
      <c r="E53" s="4">
        <v>0.6</v>
      </c>
      <c r="F53" s="4"/>
      <c r="G53" s="4" t="s">
        <v>863</v>
      </c>
      <c r="H53" s="4" t="s">
        <v>865</v>
      </c>
      <c r="I53" s="4" t="str">
        <f>MA_covariates[[#This Row],[Covariate]]&amp;MA_covariates[[#This Row],[sampling_id]]</f>
        <v>Bed shear stress20</v>
      </c>
    </row>
    <row r="54" spans="1:9" x14ac:dyDescent="0.3">
      <c r="A54" s="4" t="s">
        <v>603</v>
      </c>
      <c r="B54" s="4">
        <v>1</v>
      </c>
      <c r="C54" s="4">
        <v>21</v>
      </c>
      <c r="D54" s="4" t="s">
        <v>862</v>
      </c>
      <c r="E54" s="4">
        <v>0.7</v>
      </c>
      <c r="F54" s="4"/>
      <c r="G54" s="4" t="s">
        <v>863</v>
      </c>
      <c r="H54" s="4" t="s">
        <v>865</v>
      </c>
      <c r="I54" s="4" t="str">
        <f>MA_covariates[[#This Row],[Covariate]]&amp;MA_covariates[[#This Row],[sampling_id]]</f>
        <v>Bed shear stress21</v>
      </c>
    </row>
    <row r="55" spans="1:9" x14ac:dyDescent="0.3">
      <c r="A55" s="4" t="s">
        <v>603</v>
      </c>
      <c r="B55" s="4">
        <v>1</v>
      </c>
      <c r="C55" s="4">
        <v>22</v>
      </c>
      <c r="D55" s="4" t="s">
        <v>862</v>
      </c>
      <c r="E55" s="4">
        <v>0.9</v>
      </c>
      <c r="F55" s="4"/>
      <c r="G55" s="4" t="s">
        <v>863</v>
      </c>
      <c r="H55" s="4" t="s">
        <v>865</v>
      </c>
      <c r="I55" s="4" t="str">
        <f>MA_covariates[[#This Row],[Covariate]]&amp;MA_covariates[[#This Row],[sampling_id]]</f>
        <v>Bed shear stress22</v>
      </c>
    </row>
    <row r="56" spans="1:9" x14ac:dyDescent="0.3">
      <c r="A56" s="4" t="s">
        <v>603</v>
      </c>
      <c r="B56" s="4">
        <v>1</v>
      </c>
      <c r="C56" s="4">
        <v>23</v>
      </c>
      <c r="D56" s="4" t="s">
        <v>862</v>
      </c>
      <c r="E56" s="4">
        <v>0.9</v>
      </c>
      <c r="F56" s="4"/>
      <c r="G56" s="4" t="s">
        <v>863</v>
      </c>
      <c r="H56" s="4" t="s">
        <v>865</v>
      </c>
      <c r="I56" s="4" t="str">
        <f>MA_covariates[[#This Row],[Covariate]]&amp;MA_covariates[[#This Row],[sampling_id]]</f>
        <v>Bed shear stress23</v>
      </c>
    </row>
    <row r="57" spans="1:9" x14ac:dyDescent="0.3">
      <c r="A57" s="4" t="s">
        <v>603</v>
      </c>
      <c r="B57" s="4">
        <v>1</v>
      </c>
      <c r="C57" s="4">
        <v>24</v>
      </c>
      <c r="D57" s="4" t="s">
        <v>862</v>
      </c>
      <c r="E57" s="4">
        <v>1</v>
      </c>
      <c r="F57" s="4"/>
      <c r="G57" s="4" t="s">
        <v>863</v>
      </c>
      <c r="H57" s="4" t="s">
        <v>865</v>
      </c>
      <c r="I57" s="4" t="str">
        <f>MA_covariates[[#This Row],[Covariate]]&amp;MA_covariates[[#This Row],[sampling_id]]</f>
        <v>Bed shear stress24</v>
      </c>
    </row>
    <row r="58" spans="1:9" x14ac:dyDescent="0.3">
      <c r="A58" s="4" t="s">
        <v>603</v>
      </c>
      <c r="B58" s="4">
        <v>1</v>
      </c>
      <c r="C58" s="4">
        <v>25</v>
      </c>
      <c r="D58" s="4" t="s">
        <v>862</v>
      </c>
      <c r="E58" s="4">
        <v>0.8</v>
      </c>
      <c r="F58" s="4"/>
      <c r="G58" s="4" t="s">
        <v>863</v>
      </c>
      <c r="H58" s="4" t="s">
        <v>865</v>
      </c>
      <c r="I58" s="4" t="str">
        <f>MA_covariates[[#This Row],[Covariate]]&amp;MA_covariates[[#This Row],[sampling_id]]</f>
        <v>Bed shear stress25</v>
      </c>
    </row>
    <row r="59" spans="1:9" x14ac:dyDescent="0.3">
      <c r="A59" s="4" t="s">
        <v>603</v>
      </c>
      <c r="B59" s="4">
        <v>1</v>
      </c>
      <c r="C59" s="4">
        <v>26</v>
      </c>
      <c r="D59" s="4" t="s">
        <v>862</v>
      </c>
      <c r="E59" s="4">
        <v>0.7</v>
      </c>
      <c r="F59" s="4"/>
      <c r="G59" s="4" t="s">
        <v>863</v>
      </c>
      <c r="H59" s="4" t="s">
        <v>865</v>
      </c>
      <c r="I59" s="4" t="str">
        <f>MA_covariates[[#This Row],[Covariate]]&amp;MA_covariates[[#This Row],[sampling_id]]</f>
        <v>Bed shear stress26</v>
      </c>
    </row>
    <row r="60" spans="1:9" x14ac:dyDescent="0.3">
      <c r="A60" s="4" t="s">
        <v>603</v>
      </c>
      <c r="B60" s="4">
        <v>1</v>
      </c>
      <c r="C60" s="4">
        <v>27</v>
      </c>
      <c r="D60" s="4" t="s">
        <v>862</v>
      </c>
      <c r="E60" s="4">
        <v>0.7</v>
      </c>
      <c r="F60" s="4"/>
      <c r="G60" s="4" t="s">
        <v>863</v>
      </c>
      <c r="H60" s="4" t="s">
        <v>865</v>
      </c>
      <c r="I60" s="4" t="str">
        <f>MA_covariates[[#This Row],[Covariate]]&amp;MA_covariates[[#This Row],[sampling_id]]</f>
        <v>Bed shear stress27</v>
      </c>
    </row>
    <row r="61" spans="1:9" x14ac:dyDescent="0.3">
      <c r="A61" s="4" t="s">
        <v>603</v>
      </c>
      <c r="B61" s="4">
        <v>1</v>
      </c>
      <c r="C61" s="4">
        <v>28</v>
      </c>
      <c r="D61" s="4" t="s">
        <v>862</v>
      </c>
      <c r="E61" s="4">
        <v>0.6</v>
      </c>
      <c r="F61" s="4"/>
      <c r="G61" s="4" t="s">
        <v>863</v>
      </c>
      <c r="H61" s="4" t="s">
        <v>865</v>
      </c>
      <c r="I61" s="4" t="str">
        <f>MA_covariates[[#This Row],[Covariate]]&amp;MA_covariates[[#This Row],[sampling_id]]</f>
        <v>Bed shear stress28</v>
      </c>
    </row>
    <row r="62" spans="1:9" x14ac:dyDescent="0.3">
      <c r="A62" s="4" t="s">
        <v>603</v>
      </c>
      <c r="B62" s="4">
        <v>1</v>
      </c>
      <c r="C62" s="4">
        <v>29</v>
      </c>
      <c r="D62" s="4" t="s">
        <v>862</v>
      </c>
      <c r="E62" s="4">
        <v>0.5</v>
      </c>
      <c r="F62" s="4"/>
      <c r="G62" s="4" t="s">
        <v>863</v>
      </c>
      <c r="H62" s="4" t="s">
        <v>865</v>
      </c>
      <c r="I62" s="4" t="str">
        <f>MA_covariates[[#This Row],[Covariate]]&amp;MA_covariates[[#This Row],[sampling_id]]</f>
        <v>Bed shear stress29</v>
      </c>
    </row>
    <row r="63" spans="1:9" x14ac:dyDescent="0.3">
      <c r="A63" s="4" t="s">
        <v>603</v>
      </c>
      <c r="B63" s="4">
        <v>1</v>
      </c>
      <c r="C63" s="4">
        <v>30</v>
      </c>
      <c r="D63" s="4" t="s">
        <v>862</v>
      </c>
      <c r="E63" s="4">
        <v>0.4</v>
      </c>
      <c r="F63" s="4"/>
      <c r="G63" s="4" t="s">
        <v>863</v>
      </c>
      <c r="H63" s="4" t="s">
        <v>865</v>
      </c>
      <c r="I63" s="4" t="str">
        <f>MA_covariates[[#This Row],[Covariate]]&amp;MA_covariates[[#This Row],[sampling_id]]</f>
        <v>Bed shear stress30</v>
      </c>
    </row>
    <row r="64" spans="1:9" x14ac:dyDescent="0.3">
      <c r="A64" s="4" t="s">
        <v>603</v>
      </c>
      <c r="B64" s="4">
        <v>1</v>
      </c>
      <c r="C64" s="4">
        <v>31</v>
      </c>
      <c r="D64" s="4" t="s">
        <v>862</v>
      </c>
      <c r="E64" s="4">
        <v>0.5</v>
      </c>
      <c r="F64" s="4"/>
      <c r="G64" s="4" t="s">
        <v>863</v>
      </c>
      <c r="H64" s="4" t="s">
        <v>865</v>
      </c>
      <c r="I64" s="4" t="str">
        <f>MA_covariates[[#This Row],[Covariate]]&amp;MA_covariates[[#This Row],[sampling_id]]</f>
        <v>Bed shear stress31</v>
      </c>
    </row>
    <row r="65" spans="1:9" x14ac:dyDescent="0.3">
      <c r="A65" s="4" t="s">
        <v>603</v>
      </c>
      <c r="B65" s="4">
        <v>1</v>
      </c>
      <c r="C65" s="4">
        <v>32</v>
      </c>
      <c r="D65" s="4" t="s">
        <v>862</v>
      </c>
      <c r="E65" s="4">
        <v>0.4</v>
      </c>
      <c r="F65" s="4"/>
      <c r="G65" s="4" t="s">
        <v>863</v>
      </c>
      <c r="H65" s="4" t="s">
        <v>865</v>
      </c>
      <c r="I65" s="4" t="str">
        <f>MA_covariates[[#This Row],[Covariate]]&amp;MA_covariates[[#This Row],[sampling_id]]</f>
        <v>Bed shear stress32</v>
      </c>
    </row>
    <row r="66" spans="1:9" x14ac:dyDescent="0.3">
      <c r="A66" s="4" t="s">
        <v>605</v>
      </c>
      <c r="B66" s="64">
        <v>1</v>
      </c>
      <c r="C66" s="64">
        <v>1</v>
      </c>
      <c r="D66" s="4" t="s">
        <v>1254</v>
      </c>
      <c r="E66" s="4">
        <v>5.9868001937866211</v>
      </c>
      <c r="F66" s="4"/>
      <c r="G66" s="4" t="s">
        <v>1762</v>
      </c>
      <c r="H66" s="4" t="s">
        <v>1763</v>
      </c>
      <c r="I66" s="4" t="str">
        <f>MA_covariates[[#This Row],[Covariate]]&amp;MA_covariates[[#This Row],[sampling_id]]</f>
        <v>Trawling effort_numerical1</v>
      </c>
    </row>
    <row r="67" spans="1:9" x14ac:dyDescent="0.3">
      <c r="A67" s="4" t="s">
        <v>605</v>
      </c>
      <c r="B67" s="64">
        <v>1</v>
      </c>
      <c r="C67" s="64">
        <v>2</v>
      </c>
      <c r="D67" s="4" t="s">
        <v>1254</v>
      </c>
      <c r="E67" s="4">
        <v>22.193000793457031</v>
      </c>
      <c r="F67" s="4"/>
      <c r="G67" s="4" t="s">
        <v>1762</v>
      </c>
      <c r="H67" s="4" t="s">
        <v>1763</v>
      </c>
      <c r="I67" s="4" t="str">
        <f>MA_covariates[[#This Row],[Covariate]]&amp;MA_covariates[[#This Row],[sampling_id]]</f>
        <v>Trawling effort_numerical2</v>
      </c>
    </row>
    <row r="68" spans="1:9" x14ac:dyDescent="0.3">
      <c r="A68" s="4" t="s">
        <v>605</v>
      </c>
      <c r="B68" s="64">
        <v>1</v>
      </c>
      <c r="C68" s="64">
        <v>3</v>
      </c>
      <c r="D68" s="4" t="s">
        <v>1254</v>
      </c>
      <c r="E68" s="4">
        <v>48.695598602294922</v>
      </c>
      <c r="F68" s="4"/>
      <c r="G68" s="4" t="s">
        <v>1762</v>
      </c>
      <c r="H68" s="4" t="s">
        <v>1763</v>
      </c>
      <c r="I68" s="4" t="str">
        <f>MA_covariates[[#This Row],[Covariate]]&amp;MA_covariates[[#This Row],[sampling_id]]</f>
        <v>Trawling effort_numerical3</v>
      </c>
    </row>
    <row r="69" spans="1:9" x14ac:dyDescent="0.3">
      <c r="A69" s="4" t="s">
        <v>605</v>
      </c>
      <c r="B69" s="64">
        <v>1</v>
      </c>
      <c r="C69" s="64">
        <v>4</v>
      </c>
      <c r="D69" s="4" t="s">
        <v>1254</v>
      </c>
      <c r="E69" s="4">
        <v>183.63819885253906</v>
      </c>
      <c r="F69" s="4"/>
      <c r="G69" s="4" t="s">
        <v>1762</v>
      </c>
      <c r="H69" s="4" t="s">
        <v>1763</v>
      </c>
      <c r="I69" s="4" t="str">
        <f>MA_covariates[[#This Row],[Covariate]]&amp;MA_covariates[[#This Row],[sampling_id]]</f>
        <v>Trawling effort_numerical4</v>
      </c>
    </row>
    <row r="70" spans="1:9" x14ac:dyDescent="0.3">
      <c r="A70" s="4" t="s">
        <v>605</v>
      </c>
      <c r="B70" s="64">
        <v>1</v>
      </c>
      <c r="C70" s="64">
        <v>5</v>
      </c>
      <c r="D70" s="4" t="s">
        <v>1254</v>
      </c>
      <c r="E70" s="4">
        <v>41.893001556396484</v>
      </c>
      <c r="F70" s="4"/>
      <c r="G70" s="4" t="s">
        <v>1762</v>
      </c>
      <c r="H70" s="4" t="s">
        <v>1763</v>
      </c>
      <c r="I70" s="4" t="str">
        <f>MA_covariates[[#This Row],[Covariate]]&amp;MA_covariates[[#This Row],[sampling_id]]</f>
        <v>Trawling effort_numerical5</v>
      </c>
    </row>
    <row r="71" spans="1:9" x14ac:dyDescent="0.3">
      <c r="A71" s="4" t="s">
        <v>605</v>
      </c>
      <c r="B71" s="64">
        <v>1</v>
      </c>
      <c r="C71" s="64">
        <v>6</v>
      </c>
      <c r="D71" s="4" t="s">
        <v>1254</v>
      </c>
      <c r="E71" s="4">
        <v>17.275400161743164</v>
      </c>
      <c r="F71" s="4"/>
      <c r="G71" s="4" t="s">
        <v>1762</v>
      </c>
      <c r="H71" s="4" t="s">
        <v>1763</v>
      </c>
      <c r="I71" s="4" t="str">
        <f>MA_covariates[[#This Row],[Covariate]]&amp;MA_covariates[[#This Row],[sampling_id]]</f>
        <v>Trawling effort_numerical6</v>
      </c>
    </row>
    <row r="72" spans="1:9" x14ac:dyDescent="0.3">
      <c r="A72" s="4" t="s">
        <v>605</v>
      </c>
      <c r="B72" s="64">
        <v>1</v>
      </c>
      <c r="C72" s="64">
        <v>7</v>
      </c>
      <c r="D72" s="4" t="s">
        <v>1254</v>
      </c>
      <c r="E72" s="4">
        <v>14.025199890136719</v>
      </c>
      <c r="F72" s="4"/>
      <c r="G72" s="4" t="s">
        <v>1762</v>
      </c>
      <c r="H72" s="4" t="s">
        <v>1763</v>
      </c>
      <c r="I72" s="4" t="str">
        <f>MA_covariates[[#This Row],[Covariate]]&amp;MA_covariates[[#This Row],[sampling_id]]</f>
        <v>Trawling effort_numerical7</v>
      </c>
    </row>
    <row r="73" spans="1:9" x14ac:dyDescent="0.3">
      <c r="A73" s="4" t="s">
        <v>605</v>
      </c>
      <c r="B73" s="64">
        <v>1</v>
      </c>
      <c r="C73" s="64">
        <v>8</v>
      </c>
      <c r="D73" s="4" t="s">
        <v>1254</v>
      </c>
      <c r="E73" s="4">
        <v>64.433296203613281</v>
      </c>
      <c r="F73" s="4"/>
      <c r="G73" s="4" t="s">
        <v>1762</v>
      </c>
      <c r="H73" s="4" t="s">
        <v>1763</v>
      </c>
      <c r="I73" s="4" t="str">
        <f>MA_covariates[[#This Row],[Covariate]]&amp;MA_covariates[[#This Row],[sampling_id]]</f>
        <v>Trawling effort_numerical8</v>
      </c>
    </row>
    <row r="74" spans="1:9" x14ac:dyDescent="0.3">
      <c r="A74" s="4" t="s">
        <v>605</v>
      </c>
      <c r="B74" s="64">
        <v>1</v>
      </c>
      <c r="C74" s="64">
        <v>9</v>
      </c>
      <c r="D74" s="4" t="s">
        <v>1254</v>
      </c>
      <c r="E74" s="4">
        <v>133.543701171875</v>
      </c>
      <c r="F74" s="4"/>
      <c r="G74" s="4" t="s">
        <v>1762</v>
      </c>
      <c r="H74" s="4" t="s">
        <v>1763</v>
      </c>
      <c r="I74" s="4" t="str">
        <f>MA_covariates[[#This Row],[Covariate]]&amp;MA_covariates[[#This Row],[sampling_id]]</f>
        <v>Trawling effort_numerical9</v>
      </c>
    </row>
    <row r="75" spans="1:9" x14ac:dyDescent="0.3">
      <c r="A75" s="4" t="s">
        <v>605</v>
      </c>
      <c r="B75" s="64">
        <v>1</v>
      </c>
      <c r="C75" s="64">
        <v>10</v>
      </c>
      <c r="D75" s="4" t="s">
        <v>1254</v>
      </c>
      <c r="E75" s="4">
        <v>117.90170288085938</v>
      </c>
      <c r="F75" s="4"/>
      <c r="G75" s="4" t="s">
        <v>1762</v>
      </c>
      <c r="H75" s="4" t="s">
        <v>1763</v>
      </c>
      <c r="I75" s="4" t="str">
        <f>MA_covariates[[#This Row],[Covariate]]&amp;MA_covariates[[#This Row],[sampling_id]]</f>
        <v>Trawling effort_numerical10</v>
      </c>
    </row>
    <row r="76" spans="1:9" x14ac:dyDescent="0.3">
      <c r="A76" s="4" t="s">
        <v>605</v>
      </c>
      <c r="B76" s="64">
        <v>1</v>
      </c>
      <c r="C76" s="64">
        <v>11</v>
      </c>
      <c r="D76" s="4" t="s">
        <v>1254</v>
      </c>
      <c r="E76" s="4">
        <v>47.275001525878906</v>
      </c>
      <c r="F76" s="4"/>
      <c r="G76" s="4" t="s">
        <v>1762</v>
      </c>
      <c r="H76" s="4" t="s">
        <v>1763</v>
      </c>
      <c r="I76" s="4" t="str">
        <f>MA_covariates[[#This Row],[Covariate]]&amp;MA_covariates[[#This Row],[sampling_id]]</f>
        <v>Trawling effort_numerical11</v>
      </c>
    </row>
    <row r="77" spans="1:9" x14ac:dyDescent="0.3">
      <c r="A77" s="4" t="s">
        <v>605</v>
      </c>
      <c r="B77" s="64">
        <v>1</v>
      </c>
      <c r="C77" s="64">
        <v>12</v>
      </c>
      <c r="D77" s="4" t="s">
        <v>1254</v>
      </c>
      <c r="E77" s="4">
        <v>65.086997985839844</v>
      </c>
      <c r="F77" s="4"/>
      <c r="G77" s="4" t="s">
        <v>1762</v>
      </c>
      <c r="H77" s="4" t="s">
        <v>1763</v>
      </c>
      <c r="I77" s="4" t="str">
        <f>MA_covariates[[#This Row],[Covariate]]&amp;MA_covariates[[#This Row],[sampling_id]]</f>
        <v>Trawling effort_numerical12</v>
      </c>
    </row>
    <row r="78" spans="1:9" x14ac:dyDescent="0.3">
      <c r="A78" s="4" t="s">
        <v>605</v>
      </c>
      <c r="B78" s="64">
        <v>1</v>
      </c>
      <c r="C78" s="64">
        <v>13</v>
      </c>
      <c r="D78" s="4" t="s">
        <v>1254</v>
      </c>
      <c r="E78" s="4">
        <v>152.16819763183594</v>
      </c>
      <c r="F78" s="4"/>
      <c r="G78" s="4" t="s">
        <v>1762</v>
      </c>
      <c r="H78" s="4" t="s">
        <v>1763</v>
      </c>
      <c r="I78" s="4" t="str">
        <f>MA_covariates[[#This Row],[Covariate]]&amp;MA_covariates[[#This Row],[sampling_id]]</f>
        <v>Trawling effort_numerical13</v>
      </c>
    </row>
    <row r="79" spans="1:9" x14ac:dyDescent="0.3">
      <c r="A79" s="4" t="s">
        <v>605</v>
      </c>
      <c r="B79" s="64">
        <v>1</v>
      </c>
      <c r="C79" s="64">
        <v>14</v>
      </c>
      <c r="D79" s="4" t="s">
        <v>1254</v>
      </c>
      <c r="E79" s="4">
        <v>28.406900405883789</v>
      </c>
      <c r="F79" s="4"/>
      <c r="G79" s="4" t="s">
        <v>1762</v>
      </c>
      <c r="H79" s="4" t="s">
        <v>1763</v>
      </c>
      <c r="I79" s="4" t="str">
        <f>MA_covariates[[#This Row],[Covariate]]&amp;MA_covariates[[#This Row],[sampling_id]]</f>
        <v>Trawling effort_numerical14</v>
      </c>
    </row>
    <row r="80" spans="1:9" x14ac:dyDescent="0.3">
      <c r="A80" s="4" t="s">
        <v>605</v>
      </c>
      <c r="B80" s="64">
        <v>1</v>
      </c>
      <c r="C80" s="64">
        <v>15</v>
      </c>
      <c r="D80" s="4" t="s">
        <v>1254</v>
      </c>
      <c r="E80" s="4">
        <v>75.958099365234375</v>
      </c>
      <c r="F80" s="4"/>
      <c r="G80" s="4" t="s">
        <v>1762</v>
      </c>
      <c r="H80" s="4" t="s">
        <v>1763</v>
      </c>
      <c r="I80" s="4" t="str">
        <f>MA_covariates[[#This Row],[Covariate]]&amp;MA_covariates[[#This Row],[sampling_id]]</f>
        <v>Trawling effort_numerical15</v>
      </c>
    </row>
    <row r="81" spans="1:9" x14ac:dyDescent="0.3">
      <c r="A81" s="4" t="s">
        <v>605</v>
      </c>
      <c r="B81" s="64">
        <v>1</v>
      </c>
      <c r="C81" s="64">
        <v>16</v>
      </c>
      <c r="D81" s="4" t="s">
        <v>1254</v>
      </c>
      <c r="E81" s="4">
        <v>48.746299743652344</v>
      </c>
      <c r="F81" s="4"/>
      <c r="G81" s="4" t="s">
        <v>1762</v>
      </c>
      <c r="H81" s="4" t="s">
        <v>1763</v>
      </c>
      <c r="I81" s="4" t="str">
        <f>MA_covariates[[#This Row],[Covariate]]&amp;MA_covariates[[#This Row],[sampling_id]]</f>
        <v>Trawling effort_numerical16</v>
      </c>
    </row>
    <row r="82" spans="1:9" x14ac:dyDescent="0.3">
      <c r="A82" s="4" t="s">
        <v>605</v>
      </c>
      <c r="B82" s="64">
        <v>1</v>
      </c>
      <c r="C82" s="64">
        <v>17</v>
      </c>
      <c r="D82" s="4" t="s">
        <v>1254</v>
      </c>
      <c r="E82" s="4">
        <v>94.816398620605469</v>
      </c>
      <c r="F82" s="4"/>
      <c r="G82" s="4" t="s">
        <v>1762</v>
      </c>
      <c r="H82" s="4" t="s">
        <v>1763</v>
      </c>
      <c r="I82" s="4" t="str">
        <f>MA_covariates[[#This Row],[Covariate]]&amp;MA_covariates[[#This Row],[sampling_id]]</f>
        <v>Trawling effort_numerical17</v>
      </c>
    </row>
    <row r="83" spans="1:9" x14ac:dyDescent="0.3">
      <c r="A83" s="4" t="s">
        <v>605</v>
      </c>
      <c r="B83" s="64">
        <v>1</v>
      </c>
      <c r="C83" s="64">
        <v>18</v>
      </c>
      <c r="D83" s="4" t="s">
        <v>1254</v>
      </c>
      <c r="E83" s="4">
        <v>81.635101318359375</v>
      </c>
      <c r="F83" s="4"/>
      <c r="G83" s="4" t="s">
        <v>1762</v>
      </c>
      <c r="H83" s="4" t="s">
        <v>1763</v>
      </c>
      <c r="I83" s="4" t="str">
        <f>MA_covariates[[#This Row],[Covariate]]&amp;MA_covariates[[#This Row],[sampling_id]]</f>
        <v>Trawling effort_numerical18</v>
      </c>
    </row>
    <row r="84" spans="1:9" x14ac:dyDescent="0.3">
      <c r="A84" s="4" t="s">
        <v>605</v>
      </c>
      <c r="B84" s="64">
        <v>1</v>
      </c>
      <c r="C84" s="64">
        <v>19</v>
      </c>
      <c r="D84" s="4" t="s">
        <v>1254</v>
      </c>
      <c r="E84" s="4">
        <v>129.70370483398438</v>
      </c>
      <c r="F84" s="4"/>
      <c r="G84" s="4" t="s">
        <v>1762</v>
      </c>
      <c r="H84" s="4" t="s">
        <v>1763</v>
      </c>
      <c r="I84" s="4" t="str">
        <f>MA_covariates[[#This Row],[Covariate]]&amp;MA_covariates[[#This Row],[sampling_id]]</f>
        <v>Trawling effort_numerical19</v>
      </c>
    </row>
    <row r="85" spans="1:9" x14ac:dyDescent="0.3">
      <c r="A85" s="4" t="s">
        <v>605</v>
      </c>
      <c r="B85" s="64">
        <v>1</v>
      </c>
      <c r="C85" s="64">
        <v>20</v>
      </c>
      <c r="D85" s="4" t="s">
        <v>1254</v>
      </c>
      <c r="E85" s="4">
        <v>80.120399475097656</v>
      </c>
      <c r="F85" s="4"/>
      <c r="G85" s="4" t="s">
        <v>1762</v>
      </c>
      <c r="H85" s="4" t="s">
        <v>1763</v>
      </c>
      <c r="I85" s="4" t="str">
        <f>MA_covariates[[#This Row],[Covariate]]&amp;MA_covariates[[#This Row],[sampling_id]]</f>
        <v>Trawling effort_numerical20</v>
      </c>
    </row>
    <row r="86" spans="1:9" x14ac:dyDescent="0.3">
      <c r="A86" s="4" t="s">
        <v>605</v>
      </c>
      <c r="B86" s="64">
        <v>1</v>
      </c>
      <c r="C86" s="64">
        <v>21</v>
      </c>
      <c r="D86" s="4" t="s">
        <v>1254</v>
      </c>
      <c r="E86" s="4">
        <v>13.93280029296875</v>
      </c>
      <c r="F86" s="4"/>
      <c r="G86" s="4" t="s">
        <v>1762</v>
      </c>
      <c r="H86" s="4" t="s">
        <v>1763</v>
      </c>
      <c r="I86" s="4" t="str">
        <f>MA_covariates[[#This Row],[Covariate]]&amp;MA_covariates[[#This Row],[sampling_id]]</f>
        <v>Trawling effort_numerical21</v>
      </c>
    </row>
    <row r="87" spans="1:9" x14ac:dyDescent="0.3">
      <c r="A87" s="4" t="s">
        <v>605</v>
      </c>
      <c r="B87" s="64">
        <v>1</v>
      </c>
      <c r="C87" s="64">
        <v>22</v>
      </c>
      <c r="D87" s="4" t="s">
        <v>1254</v>
      </c>
      <c r="E87" s="4">
        <v>19.043300628662109</v>
      </c>
      <c r="F87" s="4"/>
      <c r="G87" s="4" t="s">
        <v>1762</v>
      </c>
      <c r="H87" s="4" t="s">
        <v>1763</v>
      </c>
      <c r="I87" s="4" t="str">
        <f>MA_covariates[[#This Row],[Covariate]]&amp;MA_covariates[[#This Row],[sampling_id]]</f>
        <v>Trawling effort_numerical22</v>
      </c>
    </row>
    <row r="88" spans="1:9" x14ac:dyDescent="0.3">
      <c r="A88" s="4" t="s">
        <v>605</v>
      </c>
      <c r="B88" s="64">
        <v>1</v>
      </c>
      <c r="C88" s="64">
        <v>23</v>
      </c>
      <c r="D88" s="4" t="s">
        <v>1254</v>
      </c>
      <c r="E88" s="4">
        <v>44.089599609375</v>
      </c>
      <c r="F88" s="4"/>
      <c r="G88" s="4" t="s">
        <v>1762</v>
      </c>
      <c r="H88" s="4" t="s">
        <v>1763</v>
      </c>
      <c r="I88" s="4" t="str">
        <f>MA_covariates[[#This Row],[Covariate]]&amp;MA_covariates[[#This Row],[sampling_id]]</f>
        <v>Trawling effort_numerical23</v>
      </c>
    </row>
    <row r="89" spans="1:9" x14ac:dyDescent="0.3">
      <c r="A89" s="4" t="s">
        <v>605</v>
      </c>
      <c r="B89" s="64">
        <v>1</v>
      </c>
      <c r="C89" s="64">
        <v>24</v>
      </c>
      <c r="D89" s="4" t="s">
        <v>1254</v>
      </c>
      <c r="E89" s="4">
        <v>29.575300216674805</v>
      </c>
      <c r="F89" s="4"/>
      <c r="G89" s="4" t="s">
        <v>1762</v>
      </c>
      <c r="H89" s="4" t="s">
        <v>1763</v>
      </c>
      <c r="I89" s="4" t="str">
        <f>MA_covariates[[#This Row],[Covariate]]&amp;MA_covariates[[#This Row],[sampling_id]]</f>
        <v>Trawling effort_numerical24</v>
      </c>
    </row>
    <row r="90" spans="1:9" x14ac:dyDescent="0.3">
      <c r="A90" s="4" t="s">
        <v>605</v>
      </c>
      <c r="B90" s="64">
        <v>1</v>
      </c>
      <c r="C90" s="64">
        <v>25</v>
      </c>
      <c r="D90" s="4" t="s">
        <v>1254</v>
      </c>
      <c r="E90" s="4">
        <v>37.747798919677734</v>
      </c>
      <c r="F90" s="4"/>
      <c r="G90" s="4" t="s">
        <v>1762</v>
      </c>
      <c r="H90" s="4" t="s">
        <v>1763</v>
      </c>
      <c r="I90" s="4" t="str">
        <f>MA_covariates[[#This Row],[Covariate]]&amp;MA_covariates[[#This Row],[sampling_id]]</f>
        <v>Trawling effort_numerical25</v>
      </c>
    </row>
    <row r="91" spans="1:9" x14ac:dyDescent="0.3">
      <c r="A91" s="4" t="s">
        <v>605</v>
      </c>
      <c r="B91" s="64">
        <v>1</v>
      </c>
      <c r="C91" s="64">
        <v>26</v>
      </c>
      <c r="D91" s="4" t="s">
        <v>1254</v>
      </c>
      <c r="E91" s="4">
        <v>48.892601013183594</v>
      </c>
      <c r="F91" s="4"/>
      <c r="G91" s="4" t="s">
        <v>1762</v>
      </c>
      <c r="H91" s="4" t="s">
        <v>1763</v>
      </c>
      <c r="I91" s="4" t="str">
        <f>MA_covariates[[#This Row],[Covariate]]&amp;MA_covariates[[#This Row],[sampling_id]]</f>
        <v>Trawling effort_numerical26</v>
      </c>
    </row>
    <row r="92" spans="1:9" x14ac:dyDescent="0.3">
      <c r="A92" s="4" t="s">
        <v>605</v>
      </c>
      <c r="B92" s="64">
        <v>1</v>
      </c>
      <c r="C92" s="64">
        <v>27</v>
      </c>
      <c r="D92" s="4" t="s">
        <v>1254</v>
      </c>
      <c r="E92" s="4">
        <v>7.6930999755859375</v>
      </c>
      <c r="F92" s="4"/>
      <c r="G92" s="4" t="s">
        <v>1762</v>
      </c>
      <c r="H92" s="4" t="s">
        <v>1763</v>
      </c>
      <c r="I92" s="4" t="str">
        <f>MA_covariates[[#This Row],[Covariate]]&amp;MA_covariates[[#This Row],[sampling_id]]</f>
        <v>Trawling effort_numerical27</v>
      </c>
    </row>
    <row r="93" spans="1:9" x14ac:dyDescent="0.3">
      <c r="A93" s="4" t="s">
        <v>605</v>
      </c>
      <c r="B93" s="64">
        <v>1</v>
      </c>
      <c r="C93" s="64">
        <v>28</v>
      </c>
      <c r="D93" s="4" t="s">
        <v>1254</v>
      </c>
      <c r="E93" s="4">
        <v>117.91449737548828</v>
      </c>
      <c r="F93" s="4"/>
      <c r="G93" s="4" t="s">
        <v>1762</v>
      </c>
      <c r="H93" s="4" t="s">
        <v>1763</v>
      </c>
      <c r="I93" s="4" t="str">
        <f>MA_covariates[[#This Row],[Covariate]]&amp;MA_covariates[[#This Row],[sampling_id]]</f>
        <v>Trawling effort_numerical28</v>
      </c>
    </row>
    <row r="94" spans="1:9" x14ac:dyDescent="0.3">
      <c r="A94" s="4" t="s">
        <v>605</v>
      </c>
      <c r="B94" s="64">
        <v>1</v>
      </c>
      <c r="C94" s="64">
        <v>29</v>
      </c>
      <c r="D94" s="4" t="s">
        <v>1254</v>
      </c>
      <c r="E94" s="4">
        <v>52.456199645996094</v>
      </c>
      <c r="F94" s="4"/>
      <c r="G94" s="4" t="s">
        <v>1762</v>
      </c>
      <c r="H94" s="4" t="s">
        <v>1763</v>
      </c>
      <c r="I94" s="4" t="str">
        <f>MA_covariates[[#This Row],[Covariate]]&amp;MA_covariates[[#This Row],[sampling_id]]</f>
        <v>Trawling effort_numerical29</v>
      </c>
    </row>
    <row r="95" spans="1:9" x14ac:dyDescent="0.3">
      <c r="A95" s="4" t="s">
        <v>605</v>
      </c>
      <c r="B95" s="64">
        <v>1</v>
      </c>
      <c r="C95" s="64">
        <v>30</v>
      </c>
      <c r="D95" s="4" t="s">
        <v>1254</v>
      </c>
      <c r="E95" s="4">
        <v>78.088798522949219</v>
      </c>
      <c r="F95" s="4"/>
      <c r="G95" s="4" t="s">
        <v>1762</v>
      </c>
      <c r="H95" s="4" t="s">
        <v>1763</v>
      </c>
      <c r="I95" s="4" t="str">
        <f>MA_covariates[[#This Row],[Covariate]]&amp;MA_covariates[[#This Row],[sampling_id]]</f>
        <v>Trawling effort_numerical30</v>
      </c>
    </row>
    <row r="96" spans="1:9" x14ac:dyDescent="0.3">
      <c r="A96" s="4" t="s">
        <v>605</v>
      </c>
      <c r="B96" s="64">
        <v>1</v>
      </c>
      <c r="C96" s="64">
        <v>31</v>
      </c>
      <c r="D96" s="4" t="s">
        <v>1254</v>
      </c>
      <c r="E96" s="4">
        <v>112.65959930419922</v>
      </c>
      <c r="F96" s="4"/>
      <c r="G96" s="4" t="s">
        <v>1762</v>
      </c>
      <c r="H96" s="4" t="s">
        <v>1763</v>
      </c>
      <c r="I96" s="4" t="str">
        <f>MA_covariates[[#This Row],[Covariate]]&amp;MA_covariates[[#This Row],[sampling_id]]</f>
        <v>Trawling effort_numerical31</v>
      </c>
    </row>
    <row r="97" spans="1:9" x14ac:dyDescent="0.3">
      <c r="A97" s="4" t="s">
        <v>605</v>
      </c>
      <c r="B97" s="64">
        <v>1</v>
      </c>
      <c r="C97" s="64">
        <v>32</v>
      </c>
      <c r="D97" s="4" t="s">
        <v>1254</v>
      </c>
      <c r="E97" s="4">
        <v>42.795200347900391</v>
      </c>
      <c r="F97" s="4"/>
      <c r="G97" s="4" t="s">
        <v>1762</v>
      </c>
      <c r="H97" s="4" t="s">
        <v>1763</v>
      </c>
      <c r="I97" s="4" t="str">
        <f>MA_covariates[[#This Row],[Covariate]]&amp;MA_covariates[[#This Row],[sampling_id]]</f>
        <v>Trawling effort_numerical32</v>
      </c>
    </row>
    <row r="98" spans="1:9" x14ac:dyDescent="0.3">
      <c r="A98" s="5" t="s">
        <v>606</v>
      </c>
      <c r="B98" s="5">
        <v>2</v>
      </c>
      <c r="C98" s="5">
        <v>33</v>
      </c>
      <c r="D98" s="4" t="s">
        <v>870</v>
      </c>
      <c r="E98" s="4">
        <v>8.3000000000000007</v>
      </c>
      <c r="F98" s="4"/>
      <c r="G98" s="4" t="s">
        <v>1374</v>
      </c>
      <c r="H98" s="4"/>
      <c r="I98" s="4" t="str">
        <f>MA_covariates[[#This Row],[Covariate]]&amp;MA_covariates[[#This Row],[sampling_id]]</f>
        <v>Temperature33</v>
      </c>
    </row>
    <row r="99" spans="1:9" x14ac:dyDescent="0.3">
      <c r="A99" s="5" t="s">
        <v>606</v>
      </c>
      <c r="B99" s="5">
        <v>2</v>
      </c>
      <c r="C99" s="5">
        <v>34</v>
      </c>
      <c r="D99" s="4" t="s">
        <v>870</v>
      </c>
      <c r="E99" s="4">
        <v>8.3000000000000007</v>
      </c>
      <c r="F99" s="4"/>
      <c r="G99" s="4" t="s">
        <v>1374</v>
      </c>
      <c r="H99" s="4"/>
      <c r="I99" s="4" t="str">
        <f>MA_covariates[[#This Row],[Covariate]]&amp;MA_covariates[[#This Row],[sampling_id]]</f>
        <v>Temperature34</v>
      </c>
    </row>
    <row r="100" spans="1:9" x14ac:dyDescent="0.3">
      <c r="A100" s="5" t="s">
        <v>606</v>
      </c>
      <c r="B100" s="5">
        <v>2</v>
      </c>
      <c r="C100" s="5">
        <v>35</v>
      </c>
      <c r="D100" s="4" t="s">
        <v>870</v>
      </c>
      <c r="E100" s="4">
        <v>8.3000000000000007</v>
      </c>
      <c r="F100" s="4"/>
      <c r="G100" s="4" t="s">
        <v>1374</v>
      </c>
      <c r="H100" s="4"/>
      <c r="I100" s="4" t="str">
        <f>MA_covariates[[#This Row],[Covariate]]&amp;MA_covariates[[#This Row],[sampling_id]]</f>
        <v>Temperature35</v>
      </c>
    </row>
    <row r="101" spans="1:9" x14ac:dyDescent="0.3">
      <c r="A101" s="5" t="s">
        <v>606</v>
      </c>
      <c r="B101" s="5">
        <v>2</v>
      </c>
      <c r="C101" s="5">
        <v>36</v>
      </c>
      <c r="D101" s="4" t="s">
        <v>870</v>
      </c>
      <c r="E101" s="4">
        <v>8.3000000000000007</v>
      </c>
      <c r="F101" s="4"/>
      <c r="G101" s="4" t="s">
        <v>1374</v>
      </c>
      <c r="H101" s="4"/>
      <c r="I101" s="4" t="str">
        <f>MA_covariates[[#This Row],[Covariate]]&amp;MA_covariates[[#This Row],[sampling_id]]</f>
        <v>Temperature36</v>
      </c>
    </row>
    <row r="102" spans="1:9" x14ac:dyDescent="0.3">
      <c r="A102" s="5" t="s">
        <v>606</v>
      </c>
      <c r="B102" s="5">
        <v>2</v>
      </c>
      <c r="C102" s="5">
        <v>37</v>
      </c>
      <c r="D102" s="4" t="s">
        <v>870</v>
      </c>
      <c r="E102" s="4">
        <v>8.3000000000000007</v>
      </c>
      <c r="F102" s="4"/>
      <c r="G102" s="4" t="s">
        <v>1374</v>
      </c>
      <c r="H102" s="4"/>
      <c r="I102" s="4" t="str">
        <f>MA_covariates[[#This Row],[Covariate]]&amp;MA_covariates[[#This Row],[sampling_id]]</f>
        <v>Temperature37</v>
      </c>
    </row>
    <row r="103" spans="1:9" x14ac:dyDescent="0.3">
      <c r="A103" s="5" t="s">
        <v>606</v>
      </c>
      <c r="B103" s="5">
        <v>2</v>
      </c>
      <c r="C103" s="5">
        <v>38</v>
      </c>
      <c r="D103" s="4" t="s">
        <v>870</v>
      </c>
      <c r="E103" s="4">
        <v>8.3000000000000007</v>
      </c>
      <c r="F103" s="4"/>
      <c r="G103" s="4" t="s">
        <v>1374</v>
      </c>
      <c r="H103" s="4"/>
      <c r="I103" s="4" t="str">
        <f>MA_covariates[[#This Row],[Covariate]]&amp;MA_covariates[[#This Row],[sampling_id]]</f>
        <v>Temperature38</v>
      </c>
    </row>
    <row r="104" spans="1:9" x14ac:dyDescent="0.3">
      <c r="A104" s="5" t="s">
        <v>606</v>
      </c>
      <c r="B104" s="5">
        <v>2</v>
      </c>
      <c r="C104" s="5">
        <v>39</v>
      </c>
      <c r="D104" s="4" t="s">
        <v>870</v>
      </c>
      <c r="E104" s="4">
        <v>8.3000000000000007</v>
      </c>
      <c r="F104" s="4"/>
      <c r="G104" s="4" t="s">
        <v>1374</v>
      </c>
      <c r="H104" s="4"/>
      <c r="I104" s="4" t="str">
        <f>MA_covariates[[#This Row],[Covariate]]&amp;MA_covariates[[#This Row],[sampling_id]]</f>
        <v>Temperature39</v>
      </c>
    </row>
    <row r="105" spans="1:9" x14ac:dyDescent="0.3">
      <c r="A105" s="5" t="s">
        <v>606</v>
      </c>
      <c r="B105" s="5">
        <v>2</v>
      </c>
      <c r="C105" s="5">
        <v>40</v>
      </c>
      <c r="D105" s="4" t="s">
        <v>870</v>
      </c>
      <c r="E105" s="4">
        <v>8.3000000000000007</v>
      </c>
      <c r="F105" s="4"/>
      <c r="G105" s="4" t="s">
        <v>1374</v>
      </c>
      <c r="H105" s="4"/>
      <c r="I105" s="4" t="str">
        <f>MA_covariates[[#This Row],[Covariate]]&amp;MA_covariates[[#This Row],[sampling_id]]</f>
        <v>Temperature40</v>
      </c>
    </row>
    <row r="106" spans="1:9" x14ac:dyDescent="0.3">
      <c r="A106" s="5" t="s">
        <v>606</v>
      </c>
      <c r="B106" s="5">
        <v>2</v>
      </c>
      <c r="C106" s="5">
        <v>33</v>
      </c>
      <c r="D106" s="4" t="s">
        <v>872</v>
      </c>
      <c r="E106" s="4">
        <v>6.5</v>
      </c>
      <c r="F106" s="4"/>
      <c r="G106" s="4" t="s">
        <v>873</v>
      </c>
      <c r="H106" s="4"/>
      <c r="I106" s="4" t="str">
        <f>MA_covariates[[#This Row],[Covariate]]&amp;MA_covariates[[#This Row],[sampling_id]]</f>
        <v>Salinity33</v>
      </c>
    </row>
    <row r="107" spans="1:9" x14ac:dyDescent="0.3">
      <c r="A107" s="5" t="s">
        <v>606</v>
      </c>
      <c r="B107" s="5">
        <v>2</v>
      </c>
      <c r="C107" s="5">
        <v>34</v>
      </c>
      <c r="D107" s="4" t="s">
        <v>872</v>
      </c>
      <c r="E107" s="4">
        <v>6.5</v>
      </c>
      <c r="F107" s="4"/>
      <c r="G107" s="4" t="s">
        <v>873</v>
      </c>
      <c r="H107" s="4"/>
      <c r="I107" s="4" t="str">
        <f>MA_covariates[[#This Row],[Covariate]]&amp;MA_covariates[[#This Row],[sampling_id]]</f>
        <v>Salinity34</v>
      </c>
    </row>
    <row r="108" spans="1:9" x14ac:dyDescent="0.3">
      <c r="A108" s="5" t="s">
        <v>606</v>
      </c>
      <c r="B108" s="5">
        <v>2</v>
      </c>
      <c r="C108" s="5">
        <v>35</v>
      </c>
      <c r="D108" s="4" t="s">
        <v>872</v>
      </c>
      <c r="E108" s="4">
        <v>6.5</v>
      </c>
      <c r="F108" s="4"/>
      <c r="G108" s="4" t="s">
        <v>873</v>
      </c>
      <c r="H108" s="4"/>
      <c r="I108" s="4" t="str">
        <f>MA_covariates[[#This Row],[Covariate]]&amp;MA_covariates[[#This Row],[sampling_id]]</f>
        <v>Salinity35</v>
      </c>
    </row>
    <row r="109" spans="1:9" x14ac:dyDescent="0.3">
      <c r="A109" s="5" t="s">
        <v>606</v>
      </c>
      <c r="B109" s="5">
        <v>2</v>
      </c>
      <c r="C109" s="5">
        <v>36</v>
      </c>
      <c r="D109" s="4" t="s">
        <v>872</v>
      </c>
      <c r="E109" s="4">
        <v>6.5</v>
      </c>
      <c r="F109" s="4"/>
      <c r="G109" s="4" t="s">
        <v>873</v>
      </c>
      <c r="H109" s="4"/>
      <c r="I109" s="4" t="str">
        <f>MA_covariates[[#This Row],[Covariate]]&amp;MA_covariates[[#This Row],[sampling_id]]</f>
        <v>Salinity36</v>
      </c>
    </row>
    <row r="110" spans="1:9" x14ac:dyDescent="0.3">
      <c r="A110" s="5" t="s">
        <v>606</v>
      </c>
      <c r="B110" s="5">
        <v>2</v>
      </c>
      <c r="C110" s="5">
        <v>37</v>
      </c>
      <c r="D110" s="4" t="s">
        <v>872</v>
      </c>
      <c r="E110" s="4">
        <v>6.5</v>
      </c>
      <c r="F110" s="4"/>
      <c r="G110" s="4" t="s">
        <v>873</v>
      </c>
      <c r="H110" s="4"/>
      <c r="I110" s="4" t="str">
        <f>MA_covariates[[#This Row],[Covariate]]&amp;MA_covariates[[#This Row],[sampling_id]]</f>
        <v>Salinity37</v>
      </c>
    </row>
    <row r="111" spans="1:9" x14ac:dyDescent="0.3">
      <c r="A111" s="5" t="s">
        <v>606</v>
      </c>
      <c r="B111" s="5">
        <v>2</v>
      </c>
      <c r="C111" s="5">
        <v>38</v>
      </c>
      <c r="D111" s="4" t="s">
        <v>872</v>
      </c>
      <c r="E111" s="4">
        <v>6.5</v>
      </c>
      <c r="F111" s="4"/>
      <c r="G111" s="4" t="s">
        <v>873</v>
      </c>
      <c r="H111" s="4"/>
      <c r="I111" s="4" t="str">
        <f>MA_covariates[[#This Row],[Covariate]]&amp;MA_covariates[[#This Row],[sampling_id]]</f>
        <v>Salinity38</v>
      </c>
    </row>
    <row r="112" spans="1:9" x14ac:dyDescent="0.3">
      <c r="A112" s="5" t="s">
        <v>606</v>
      </c>
      <c r="B112" s="5">
        <v>2</v>
      </c>
      <c r="C112" s="5">
        <v>39</v>
      </c>
      <c r="D112" s="4" t="s">
        <v>872</v>
      </c>
      <c r="E112" s="4">
        <v>6.5</v>
      </c>
      <c r="F112" s="4"/>
      <c r="G112" s="4" t="s">
        <v>873</v>
      </c>
      <c r="H112" s="4"/>
      <c r="I112" s="4" t="str">
        <f>MA_covariates[[#This Row],[Covariate]]&amp;MA_covariates[[#This Row],[sampling_id]]</f>
        <v>Salinity39</v>
      </c>
    </row>
    <row r="113" spans="1:9" x14ac:dyDescent="0.3">
      <c r="A113" s="5" t="s">
        <v>606</v>
      </c>
      <c r="B113" s="5">
        <v>2</v>
      </c>
      <c r="C113" s="5">
        <v>40</v>
      </c>
      <c r="D113" s="4" t="s">
        <v>872</v>
      </c>
      <c r="E113" s="4">
        <v>6.5</v>
      </c>
      <c r="F113" s="4"/>
      <c r="G113" s="4" t="s">
        <v>873</v>
      </c>
      <c r="H113" s="4"/>
      <c r="I113" s="4" t="str">
        <f>MA_covariates[[#This Row],[Covariate]]&amp;MA_covariates[[#This Row],[sampling_id]]</f>
        <v>Salinity40</v>
      </c>
    </row>
    <row r="114" spans="1:9" x14ac:dyDescent="0.3">
      <c r="A114" s="5" t="s">
        <v>606</v>
      </c>
      <c r="B114" s="5">
        <v>2</v>
      </c>
      <c r="C114" s="5">
        <v>41</v>
      </c>
      <c r="D114" s="4" t="s">
        <v>872</v>
      </c>
      <c r="E114" s="4">
        <v>6.5</v>
      </c>
      <c r="F114" s="4"/>
      <c r="G114" s="4" t="s">
        <v>873</v>
      </c>
      <c r="H114" s="4"/>
      <c r="I114" s="4" t="str">
        <f>MA_covariates[[#This Row],[Covariate]]&amp;MA_covariates[[#This Row],[sampling_id]]</f>
        <v>Salinity41</v>
      </c>
    </row>
    <row r="115" spans="1:9" x14ac:dyDescent="0.3">
      <c r="A115" s="5" t="s">
        <v>606</v>
      </c>
      <c r="B115" s="5">
        <v>2</v>
      </c>
      <c r="C115" s="5">
        <v>42</v>
      </c>
      <c r="D115" s="4" t="s">
        <v>872</v>
      </c>
      <c r="E115" s="4">
        <v>6.5</v>
      </c>
      <c r="F115" s="4"/>
      <c r="G115" s="4" t="s">
        <v>873</v>
      </c>
      <c r="H115" s="4"/>
      <c r="I115" s="4" t="str">
        <f>MA_covariates[[#This Row],[Covariate]]&amp;MA_covariates[[#This Row],[sampling_id]]</f>
        <v>Salinity42</v>
      </c>
    </row>
    <row r="116" spans="1:9" x14ac:dyDescent="0.3">
      <c r="A116" s="5" t="s">
        <v>606</v>
      </c>
      <c r="B116" s="5">
        <v>2</v>
      </c>
      <c r="C116" s="5">
        <v>33</v>
      </c>
      <c r="D116" s="4" t="s">
        <v>874</v>
      </c>
      <c r="E116" s="4">
        <v>11.23</v>
      </c>
      <c r="F116" s="4"/>
      <c r="G116" s="4" t="s">
        <v>875</v>
      </c>
      <c r="H116" s="4"/>
      <c r="I116" s="4" t="str">
        <f>MA_covariates[[#This Row],[Covariate]]&amp;MA_covariates[[#This Row],[sampling_id]]</f>
        <v>Oxygen33</v>
      </c>
    </row>
    <row r="117" spans="1:9" x14ac:dyDescent="0.3">
      <c r="A117" s="5" t="s">
        <v>606</v>
      </c>
      <c r="B117" s="5">
        <v>2</v>
      </c>
      <c r="C117" s="5">
        <v>34</v>
      </c>
      <c r="D117" s="4" t="s">
        <v>874</v>
      </c>
      <c r="E117" s="4">
        <v>11.23</v>
      </c>
      <c r="F117" s="4"/>
      <c r="G117" s="4" t="s">
        <v>875</v>
      </c>
      <c r="H117" s="4"/>
      <c r="I117" s="4" t="str">
        <f>MA_covariates[[#This Row],[Covariate]]&amp;MA_covariates[[#This Row],[sampling_id]]</f>
        <v>Oxygen34</v>
      </c>
    </row>
    <row r="118" spans="1:9" x14ac:dyDescent="0.3">
      <c r="A118" s="5" t="s">
        <v>606</v>
      </c>
      <c r="B118" s="5">
        <v>2</v>
      </c>
      <c r="C118" s="5">
        <v>35</v>
      </c>
      <c r="D118" s="4" t="s">
        <v>874</v>
      </c>
      <c r="E118" s="4">
        <v>11.23</v>
      </c>
      <c r="F118" s="4"/>
      <c r="G118" s="4" t="s">
        <v>875</v>
      </c>
      <c r="H118" s="4"/>
      <c r="I118" s="4" t="str">
        <f>MA_covariates[[#This Row],[Covariate]]&amp;MA_covariates[[#This Row],[sampling_id]]</f>
        <v>Oxygen35</v>
      </c>
    </row>
    <row r="119" spans="1:9" x14ac:dyDescent="0.3">
      <c r="A119" s="5" t="s">
        <v>606</v>
      </c>
      <c r="B119" s="5">
        <v>2</v>
      </c>
      <c r="C119" s="5">
        <v>36</v>
      </c>
      <c r="D119" s="4" t="s">
        <v>874</v>
      </c>
      <c r="E119" s="4">
        <v>11.23</v>
      </c>
      <c r="F119" s="4"/>
      <c r="G119" s="4" t="s">
        <v>875</v>
      </c>
      <c r="H119" s="4"/>
      <c r="I119" s="4" t="str">
        <f>MA_covariates[[#This Row],[Covariate]]&amp;MA_covariates[[#This Row],[sampling_id]]</f>
        <v>Oxygen36</v>
      </c>
    </row>
    <row r="120" spans="1:9" x14ac:dyDescent="0.3">
      <c r="A120" s="5" t="s">
        <v>606</v>
      </c>
      <c r="B120" s="5">
        <v>2</v>
      </c>
      <c r="C120" s="5">
        <v>37</v>
      </c>
      <c r="D120" s="4" t="s">
        <v>874</v>
      </c>
      <c r="E120" s="4">
        <v>11.23</v>
      </c>
      <c r="F120" s="4"/>
      <c r="G120" s="4" t="s">
        <v>875</v>
      </c>
      <c r="H120" s="4"/>
      <c r="I120" s="4" t="str">
        <f>MA_covariates[[#This Row],[Covariate]]&amp;MA_covariates[[#This Row],[sampling_id]]</f>
        <v>Oxygen37</v>
      </c>
    </row>
    <row r="121" spans="1:9" x14ac:dyDescent="0.3">
      <c r="A121" s="5" t="s">
        <v>606</v>
      </c>
      <c r="B121" s="5">
        <v>2</v>
      </c>
      <c r="C121" s="5">
        <v>38</v>
      </c>
      <c r="D121" s="4" t="s">
        <v>874</v>
      </c>
      <c r="E121" s="4">
        <v>11.23</v>
      </c>
      <c r="F121" s="4"/>
      <c r="G121" s="4" t="s">
        <v>875</v>
      </c>
      <c r="H121" s="4"/>
      <c r="I121" s="4" t="str">
        <f>MA_covariates[[#This Row],[Covariate]]&amp;MA_covariates[[#This Row],[sampling_id]]</f>
        <v>Oxygen38</v>
      </c>
    </row>
    <row r="122" spans="1:9" x14ac:dyDescent="0.3">
      <c r="A122" s="5" t="s">
        <v>606</v>
      </c>
      <c r="B122" s="5">
        <v>2</v>
      </c>
      <c r="C122" s="5">
        <v>39</v>
      </c>
      <c r="D122" s="4" t="s">
        <v>874</v>
      </c>
      <c r="E122" s="4">
        <v>11.23</v>
      </c>
      <c r="F122" s="4"/>
      <c r="G122" s="4" t="s">
        <v>875</v>
      </c>
      <c r="H122" s="4"/>
      <c r="I122" s="4" t="str">
        <f>MA_covariates[[#This Row],[Covariate]]&amp;MA_covariates[[#This Row],[sampling_id]]</f>
        <v>Oxygen39</v>
      </c>
    </row>
    <row r="123" spans="1:9" x14ac:dyDescent="0.3">
      <c r="A123" s="5" t="s">
        <v>606</v>
      </c>
      <c r="B123" s="5">
        <v>2</v>
      </c>
      <c r="C123" s="5">
        <v>40</v>
      </c>
      <c r="D123" s="4" t="s">
        <v>874</v>
      </c>
      <c r="E123" s="4">
        <v>11.23</v>
      </c>
      <c r="F123" s="4"/>
      <c r="G123" s="4" t="s">
        <v>875</v>
      </c>
      <c r="H123" s="4"/>
      <c r="I123" s="4" t="str">
        <f>MA_covariates[[#This Row],[Covariate]]&amp;MA_covariates[[#This Row],[sampling_id]]</f>
        <v>Oxygen40</v>
      </c>
    </row>
    <row r="124" spans="1:9" x14ac:dyDescent="0.3">
      <c r="A124" s="5" t="s">
        <v>606</v>
      </c>
      <c r="B124" s="5">
        <v>2</v>
      </c>
      <c r="C124" s="5">
        <v>41</v>
      </c>
      <c r="D124" s="4" t="s">
        <v>874</v>
      </c>
      <c r="E124" s="4">
        <v>11.23</v>
      </c>
      <c r="F124" s="4"/>
      <c r="G124" s="4" t="s">
        <v>875</v>
      </c>
      <c r="H124" s="4"/>
      <c r="I124" s="4" t="str">
        <f>MA_covariates[[#This Row],[Covariate]]&amp;MA_covariates[[#This Row],[sampling_id]]</f>
        <v>Oxygen41</v>
      </c>
    </row>
    <row r="125" spans="1:9" x14ac:dyDescent="0.3">
      <c r="A125" s="5" t="s">
        <v>606</v>
      </c>
      <c r="B125" s="5">
        <v>2</v>
      </c>
      <c r="C125" s="5">
        <v>42</v>
      </c>
      <c r="D125" s="4" t="s">
        <v>874</v>
      </c>
      <c r="E125" s="4">
        <v>11.23</v>
      </c>
      <c r="F125" s="4"/>
      <c r="G125" s="4" t="s">
        <v>875</v>
      </c>
      <c r="H125" s="4"/>
      <c r="I125" s="4" t="str">
        <f>MA_covariates[[#This Row],[Covariate]]&amp;MA_covariates[[#This Row],[sampling_id]]</f>
        <v>Oxygen42</v>
      </c>
    </row>
    <row r="126" spans="1:9" x14ac:dyDescent="0.3">
      <c r="A126" s="5" t="s">
        <v>606</v>
      </c>
      <c r="B126" s="5">
        <v>2</v>
      </c>
      <c r="C126" s="5">
        <v>33</v>
      </c>
      <c r="D126" s="4" t="s">
        <v>896</v>
      </c>
      <c r="E126" s="4">
        <v>1</v>
      </c>
      <c r="F126" s="4"/>
      <c r="G126" s="4" t="s">
        <v>897</v>
      </c>
      <c r="H126" s="4" t="s">
        <v>898</v>
      </c>
      <c r="I126" s="4" t="str">
        <f>MA_covariates[[#This Row],[Covariate]]&amp;MA_covariates[[#This Row],[sampling_id]]</f>
        <v>Time since trawl33</v>
      </c>
    </row>
    <row r="127" spans="1:9" x14ac:dyDescent="0.3">
      <c r="A127" s="5" t="s">
        <v>606</v>
      </c>
      <c r="B127" s="5">
        <v>2</v>
      </c>
      <c r="C127" s="5">
        <v>34</v>
      </c>
      <c r="D127" s="4" t="s">
        <v>896</v>
      </c>
      <c r="E127" s="4">
        <v>1</v>
      </c>
      <c r="F127" s="4"/>
      <c r="G127" s="4" t="s">
        <v>897</v>
      </c>
      <c r="H127" s="4" t="s">
        <v>898</v>
      </c>
      <c r="I127" s="4" t="str">
        <f>MA_covariates[[#This Row],[Covariate]]&amp;MA_covariates[[#This Row],[sampling_id]]</f>
        <v>Time since trawl34</v>
      </c>
    </row>
    <row r="128" spans="1:9" x14ac:dyDescent="0.3">
      <c r="A128" s="5" t="s">
        <v>606</v>
      </c>
      <c r="B128" s="5">
        <v>2</v>
      </c>
      <c r="C128" s="5">
        <v>35</v>
      </c>
      <c r="D128" s="4" t="s">
        <v>896</v>
      </c>
      <c r="E128" s="4">
        <v>7</v>
      </c>
      <c r="F128" s="4"/>
      <c r="G128" s="4" t="s">
        <v>897</v>
      </c>
      <c r="H128" s="4" t="s">
        <v>898</v>
      </c>
      <c r="I128" s="4" t="str">
        <f>MA_covariates[[#This Row],[Covariate]]&amp;MA_covariates[[#This Row],[sampling_id]]</f>
        <v>Time since trawl35</v>
      </c>
    </row>
    <row r="129" spans="1:9" x14ac:dyDescent="0.3">
      <c r="A129" s="5" t="s">
        <v>606</v>
      </c>
      <c r="B129" s="5">
        <v>2</v>
      </c>
      <c r="C129" s="5">
        <v>36</v>
      </c>
      <c r="D129" s="4" t="s">
        <v>896</v>
      </c>
      <c r="E129" s="4">
        <v>7</v>
      </c>
      <c r="F129" s="4"/>
      <c r="G129" s="4" t="s">
        <v>897</v>
      </c>
      <c r="H129" s="4" t="s">
        <v>898</v>
      </c>
      <c r="I129" s="4" t="str">
        <f>MA_covariates[[#This Row],[Covariate]]&amp;MA_covariates[[#This Row],[sampling_id]]</f>
        <v>Time since trawl36</v>
      </c>
    </row>
    <row r="130" spans="1:9" x14ac:dyDescent="0.3">
      <c r="A130" s="5" t="s">
        <v>606</v>
      </c>
      <c r="B130" s="5">
        <v>2</v>
      </c>
      <c r="C130" s="5">
        <v>37</v>
      </c>
      <c r="D130" s="4" t="s">
        <v>896</v>
      </c>
      <c r="E130" s="4">
        <v>1.5</v>
      </c>
      <c r="F130" s="4"/>
      <c r="G130" s="4" t="s">
        <v>897</v>
      </c>
      <c r="H130" s="4" t="s">
        <v>898</v>
      </c>
      <c r="I130" s="4" t="str">
        <f>MA_covariates[[#This Row],[Covariate]]&amp;MA_covariates[[#This Row],[sampling_id]]</f>
        <v>Time since trawl37</v>
      </c>
    </row>
    <row r="131" spans="1:9" x14ac:dyDescent="0.3">
      <c r="A131" s="5" t="s">
        <v>606</v>
      </c>
      <c r="B131" s="5">
        <v>2</v>
      </c>
      <c r="C131" s="5">
        <v>38</v>
      </c>
      <c r="D131" s="4" t="s">
        <v>896</v>
      </c>
      <c r="E131" s="4">
        <v>1.5</v>
      </c>
      <c r="F131" s="4"/>
      <c r="G131" s="4" t="s">
        <v>897</v>
      </c>
      <c r="H131" s="4" t="s">
        <v>898</v>
      </c>
      <c r="I131" s="4" t="str">
        <f>MA_covariates[[#This Row],[Covariate]]&amp;MA_covariates[[#This Row],[sampling_id]]</f>
        <v>Time since trawl38</v>
      </c>
    </row>
    <row r="132" spans="1:9" x14ac:dyDescent="0.3">
      <c r="A132" s="5" t="s">
        <v>606</v>
      </c>
      <c r="B132" s="5">
        <v>2</v>
      </c>
      <c r="C132" s="5">
        <v>39</v>
      </c>
      <c r="D132" s="4" t="s">
        <v>896</v>
      </c>
      <c r="E132" s="4">
        <v>9.5</v>
      </c>
      <c r="F132" s="4"/>
      <c r="G132" s="4" t="s">
        <v>897</v>
      </c>
      <c r="H132" s="4" t="s">
        <v>898</v>
      </c>
      <c r="I132" s="4" t="str">
        <f>MA_covariates[[#This Row],[Covariate]]&amp;MA_covariates[[#This Row],[sampling_id]]</f>
        <v>Time since trawl39</v>
      </c>
    </row>
    <row r="133" spans="1:9" x14ac:dyDescent="0.3">
      <c r="A133" s="5" t="s">
        <v>606</v>
      </c>
      <c r="B133" s="5">
        <v>2</v>
      </c>
      <c r="C133" s="5">
        <v>40</v>
      </c>
      <c r="D133" s="4" t="s">
        <v>896</v>
      </c>
      <c r="E133" s="4">
        <v>9.5</v>
      </c>
      <c r="F133" s="4"/>
      <c r="G133" s="4" t="s">
        <v>897</v>
      </c>
      <c r="H133" s="4" t="s">
        <v>898</v>
      </c>
      <c r="I133" s="4" t="str">
        <f>MA_covariates[[#This Row],[Covariate]]&amp;MA_covariates[[#This Row],[sampling_id]]</f>
        <v>Time since trawl40</v>
      </c>
    </row>
    <row r="134" spans="1:9" x14ac:dyDescent="0.3">
      <c r="A134" s="5" t="s">
        <v>606</v>
      </c>
      <c r="B134" s="5">
        <v>2</v>
      </c>
      <c r="C134" s="5">
        <v>41</v>
      </c>
      <c r="D134" s="4" t="s">
        <v>896</v>
      </c>
      <c r="E134" s="4">
        <v>16.5</v>
      </c>
      <c r="F134" s="4"/>
      <c r="G134" s="4" t="s">
        <v>897</v>
      </c>
      <c r="H134" s="4" t="s">
        <v>898</v>
      </c>
      <c r="I134" s="4" t="str">
        <f>MA_covariates[[#This Row],[Covariate]]&amp;MA_covariates[[#This Row],[sampling_id]]</f>
        <v>Time since trawl41</v>
      </c>
    </row>
    <row r="135" spans="1:9" x14ac:dyDescent="0.3">
      <c r="A135" s="5" t="s">
        <v>606</v>
      </c>
      <c r="B135" s="5">
        <v>2</v>
      </c>
      <c r="C135" s="5">
        <v>42</v>
      </c>
      <c r="D135" s="4" t="s">
        <v>896</v>
      </c>
      <c r="E135" s="4">
        <v>16.5</v>
      </c>
      <c r="F135" s="4"/>
      <c r="G135" s="4" t="s">
        <v>897</v>
      </c>
      <c r="H135" s="4" t="s">
        <v>898</v>
      </c>
      <c r="I135" s="4" t="str">
        <f>MA_covariates[[#This Row],[Covariate]]&amp;MA_covariates[[#This Row],[sampling_id]]</f>
        <v>Time since trawl42</v>
      </c>
    </row>
    <row r="136" spans="1:9" x14ac:dyDescent="0.3">
      <c r="A136" s="4" t="s">
        <v>603</v>
      </c>
      <c r="B136" s="4">
        <v>3</v>
      </c>
      <c r="C136" s="5">
        <v>71</v>
      </c>
      <c r="D136" s="4" t="s">
        <v>896</v>
      </c>
      <c r="E136" s="4">
        <v>912.5</v>
      </c>
      <c r="F136" s="4"/>
      <c r="G136" s="4" t="s">
        <v>897</v>
      </c>
      <c r="H136" s="4"/>
      <c r="I136" s="4" t="str">
        <f>MA_covariates[[#This Row],[Covariate]]&amp;MA_covariates[[#This Row],[sampling_id]]</f>
        <v>Time since trawl71</v>
      </c>
    </row>
    <row r="137" spans="1:9" x14ac:dyDescent="0.3">
      <c r="A137" s="4" t="s">
        <v>603</v>
      </c>
      <c r="B137" s="4">
        <v>3</v>
      </c>
      <c r="C137" s="5">
        <v>72</v>
      </c>
      <c r="D137" s="4" t="s">
        <v>896</v>
      </c>
      <c r="E137" s="4">
        <v>912.5</v>
      </c>
      <c r="F137" s="4"/>
      <c r="G137" s="4" t="s">
        <v>897</v>
      </c>
      <c r="H137" s="4"/>
      <c r="I137" s="4" t="str">
        <f>MA_covariates[[#This Row],[Covariate]]&amp;MA_covariates[[#This Row],[sampling_id]]</f>
        <v>Time since trawl72</v>
      </c>
    </row>
    <row r="138" spans="1:9" x14ac:dyDescent="0.3">
      <c r="A138" s="4" t="s">
        <v>603</v>
      </c>
      <c r="B138" s="4">
        <v>3</v>
      </c>
      <c r="C138" s="5">
        <v>73</v>
      </c>
      <c r="D138" s="4" t="s">
        <v>896</v>
      </c>
      <c r="E138" s="4">
        <v>912.5</v>
      </c>
      <c r="F138" s="4"/>
      <c r="G138" s="4" t="s">
        <v>897</v>
      </c>
      <c r="H138" s="4"/>
      <c r="I138" s="4" t="str">
        <f>MA_covariates[[#This Row],[Covariate]]&amp;MA_covariates[[#This Row],[sampling_id]]</f>
        <v>Time since trawl73</v>
      </c>
    </row>
    <row r="139" spans="1:9" x14ac:dyDescent="0.3">
      <c r="A139" s="4" t="s">
        <v>603</v>
      </c>
      <c r="B139" s="4">
        <v>3</v>
      </c>
      <c r="C139" s="5">
        <v>74</v>
      </c>
      <c r="D139" s="4" t="s">
        <v>896</v>
      </c>
      <c r="E139" s="4">
        <v>912.5</v>
      </c>
      <c r="F139" s="4"/>
      <c r="G139" s="4" t="s">
        <v>897</v>
      </c>
      <c r="H139" s="4"/>
      <c r="I139" s="4" t="str">
        <f>MA_covariates[[#This Row],[Covariate]]&amp;MA_covariates[[#This Row],[sampling_id]]</f>
        <v>Time since trawl74</v>
      </c>
    </row>
    <row r="140" spans="1:9" x14ac:dyDescent="0.3">
      <c r="A140" s="4" t="s">
        <v>603</v>
      </c>
      <c r="B140" s="4">
        <v>3</v>
      </c>
      <c r="C140" s="5">
        <v>75</v>
      </c>
      <c r="D140" s="4" t="s">
        <v>896</v>
      </c>
      <c r="E140" s="4">
        <v>912.5</v>
      </c>
      <c r="F140" s="4"/>
      <c r="G140" s="4" t="s">
        <v>897</v>
      </c>
      <c r="H140" s="4"/>
      <c r="I140" s="4" t="str">
        <f>MA_covariates[[#This Row],[Covariate]]&amp;MA_covariates[[#This Row],[sampling_id]]</f>
        <v>Time since trawl75</v>
      </c>
    </row>
    <row r="141" spans="1:9" x14ac:dyDescent="0.3">
      <c r="A141" s="4" t="s">
        <v>603</v>
      </c>
      <c r="B141" s="4">
        <v>3</v>
      </c>
      <c r="C141" s="5">
        <v>76</v>
      </c>
      <c r="D141" s="4" t="s">
        <v>896</v>
      </c>
      <c r="E141" s="4">
        <v>912.5</v>
      </c>
      <c r="F141" s="4"/>
      <c r="G141" s="4" t="s">
        <v>897</v>
      </c>
      <c r="H141" s="4"/>
      <c r="I141" s="4" t="str">
        <f>MA_covariates[[#This Row],[Covariate]]&amp;MA_covariates[[#This Row],[sampling_id]]</f>
        <v>Time since trawl76</v>
      </c>
    </row>
    <row r="142" spans="1:9" x14ac:dyDescent="0.3">
      <c r="A142" s="4" t="s">
        <v>603</v>
      </c>
      <c r="B142" s="4">
        <v>3</v>
      </c>
      <c r="C142" s="5">
        <v>77</v>
      </c>
      <c r="D142" s="4" t="s">
        <v>896</v>
      </c>
      <c r="E142" s="4">
        <v>912.5</v>
      </c>
      <c r="F142" s="4"/>
      <c r="G142" s="4" t="s">
        <v>897</v>
      </c>
      <c r="H142" s="4"/>
      <c r="I142" s="4" t="str">
        <f>MA_covariates[[#This Row],[Covariate]]&amp;MA_covariates[[#This Row],[sampling_id]]</f>
        <v>Time since trawl77</v>
      </c>
    </row>
    <row r="143" spans="1:9" x14ac:dyDescent="0.3">
      <c r="A143" s="4" t="s">
        <v>603</v>
      </c>
      <c r="B143" s="4">
        <v>3</v>
      </c>
      <c r="C143" s="5">
        <v>78</v>
      </c>
      <c r="D143" s="4" t="s">
        <v>896</v>
      </c>
      <c r="E143" s="4">
        <v>912.5</v>
      </c>
      <c r="F143" s="4"/>
      <c r="G143" s="4" t="s">
        <v>897</v>
      </c>
      <c r="H143" s="4"/>
      <c r="I143" s="4" t="str">
        <f>MA_covariates[[#This Row],[Covariate]]&amp;MA_covariates[[#This Row],[sampling_id]]</f>
        <v>Time since trawl78</v>
      </c>
    </row>
    <row r="144" spans="1:9" x14ac:dyDescent="0.3">
      <c r="A144" s="4" t="s">
        <v>603</v>
      </c>
      <c r="B144" s="4">
        <v>3</v>
      </c>
      <c r="C144" s="5">
        <v>79</v>
      </c>
      <c r="D144" s="4" t="s">
        <v>896</v>
      </c>
      <c r="E144" s="4">
        <v>912.5</v>
      </c>
      <c r="F144" s="4"/>
      <c r="G144" s="4" t="s">
        <v>897</v>
      </c>
      <c r="H144" s="4"/>
      <c r="I144" s="4" t="str">
        <f>MA_covariates[[#This Row],[Covariate]]&amp;MA_covariates[[#This Row],[sampling_id]]</f>
        <v>Time since trawl79</v>
      </c>
    </row>
    <row r="145" spans="1:9" x14ac:dyDescent="0.3">
      <c r="A145" s="4" t="s">
        <v>603</v>
      </c>
      <c r="B145" s="4">
        <v>3</v>
      </c>
      <c r="C145" s="5">
        <v>80</v>
      </c>
      <c r="D145" s="4" t="s">
        <v>896</v>
      </c>
      <c r="E145" s="4">
        <v>912.5</v>
      </c>
      <c r="F145" s="4"/>
      <c r="G145" s="4" t="s">
        <v>897</v>
      </c>
      <c r="H145" s="4"/>
      <c r="I145" s="4" t="str">
        <f>MA_covariates[[#This Row],[Covariate]]&amp;MA_covariates[[#This Row],[sampling_id]]</f>
        <v>Time since trawl80</v>
      </c>
    </row>
    <row r="146" spans="1:9" x14ac:dyDescent="0.3">
      <c r="A146" s="4" t="s">
        <v>603</v>
      </c>
      <c r="B146" s="4">
        <v>3</v>
      </c>
      <c r="C146" s="5">
        <v>81</v>
      </c>
      <c r="D146" s="4" t="s">
        <v>896</v>
      </c>
      <c r="E146" s="4">
        <v>912.5</v>
      </c>
      <c r="F146" s="4"/>
      <c r="G146" s="4" t="s">
        <v>897</v>
      </c>
      <c r="H146" s="4"/>
      <c r="I146" s="4" t="str">
        <f>MA_covariates[[#This Row],[Covariate]]&amp;MA_covariates[[#This Row],[sampling_id]]</f>
        <v>Time since trawl81</v>
      </c>
    </row>
    <row r="147" spans="1:9" x14ac:dyDescent="0.3">
      <c r="A147" s="4" t="s">
        <v>603</v>
      </c>
      <c r="B147" s="4">
        <v>3</v>
      </c>
      <c r="C147" s="5">
        <v>82</v>
      </c>
      <c r="D147" s="4" t="s">
        <v>896</v>
      </c>
      <c r="E147" s="4">
        <v>912.5</v>
      </c>
      <c r="F147" s="4"/>
      <c r="G147" s="4" t="s">
        <v>897</v>
      </c>
      <c r="H147" s="4"/>
      <c r="I147" s="4" t="str">
        <f>MA_covariates[[#This Row],[Covariate]]&amp;MA_covariates[[#This Row],[sampling_id]]</f>
        <v>Time since trawl82</v>
      </c>
    </row>
    <row r="148" spans="1:9" x14ac:dyDescent="0.3">
      <c r="A148" s="4" t="s">
        <v>603</v>
      </c>
      <c r="B148" s="4">
        <v>3</v>
      </c>
      <c r="C148" s="5">
        <v>83</v>
      </c>
      <c r="D148" s="4" t="s">
        <v>896</v>
      </c>
      <c r="E148" s="4">
        <v>912.5</v>
      </c>
      <c r="F148" s="4"/>
      <c r="G148" s="4" t="s">
        <v>897</v>
      </c>
      <c r="H148" s="4"/>
      <c r="I148" s="4" t="str">
        <f>MA_covariates[[#This Row],[Covariate]]&amp;MA_covariates[[#This Row],[sampling_id]]</f>
        <v>Time since trawl83</v>
      </c>
    </row>
    <row r="149" spans="1:9" x14ac:dyDescent="0.3">
      <c r="A149" s="4" t="s">
        <v>603</v>
      </c>
      <c r="B149" s="4">
        <v>3</v>
      </c>
      <c r="C149" s="5">
        <v>84</v>
      </c>
      <c r="D149" s="4" t="s">
        <v>896</v>
      </c>
      <c r="E149" s="4">
        <v>912.5</v>
      </c>
      <c r="F149" s="4"/>
      <c r="G149" s="4" t="s">
        <v>897</v>
      </c>
      <c r="H149" s="4"/>
      <c r="I149" s="4" t="str">
        <f>MA_covariates[[#This Row],[Covariate]]&amp;MA_covariates[[#This Row],[sampling_id]]</f>
        <v>Time since trawl84</v>
      </c>
    </row>
    <row r="150" spans="1:9" x14ac:dyDescent="0.3">
      <c r="A150" s="4" t="s">
        <v>603</v>
      </c>
      <c r="B150" s="4">
        <v>3</v>
      </c>
      <c r="C150" s="5">
        <v>85</v>
      </c>
      <c r="D150" s="4" t="s">
        <v>896</v>
      </c>
      <c r="E150" s="4">
        <v>912.5</v>
      </c>
      <c r="F150" s="4"/>
      <c r="G150" s="4" t="s">
        <v>897</v>
      </c>
      <c r="H150" s="4"/>
      <c r="I150" s="4" t="str">
        <f>MA_covariates[[#This Row],[Covariate]]&amp;MA_covariates[[#This Row],[sampling_id]]</f>
        <v>Time since trawl85</v>
      </c>
    </row>
    <row r="151" spans="1:9" x14ac:dyDescent="0.3">
      <c r="A151" s="4" t="s">
        <v>603</v>
      </c>
      <c r="B151" s="4">
        <v>3</v>
      </c>
      <c r="C151" s="5">
        <v>86</v>
      </c>
      <c r="D151" s="4" t="s">
        <v>896</v>
      </c>
      <c r="E151" s="4">
        <v>912.5</v>
      </c>
      <c r="F151" s="4"/>
      <c r="G151" s="4" t="s">
        <v>897</v>
      </c>
      <c r="H151" s="4"/>
      <c r="I151" s="4" t="str">
        <f>MA_covariates[[#This Row],[Covariate]]&amp;MA_covariates[[#This Row],[sampling_id]]</f>
        <v>Time since trawl86</v>
      </c>
    </row>
    <row r="152" spans="1:9" x14ac:dyDescent="0.3">
      <c r="A152" s="4" t="s">
        <v>603</v>
      </c>
      <c r="B152" s="4">
        <v>3</v>
      </c>
      <c r="C152" s="5">
        <v>87</v>
      </c>
      <c r="D152" s="4" t="s">
        <v>896</v>
      </c>
      <c r="E152" s="4">
        <v>912.5</v>
      </c>
      <c r="F152" s="4"/>
      <c r="G152" s="4" t="s">
        <v>897</v>
      </c>
      <c r="H152" s="4"/>
      <c r="I152" s="4" t="str">
        <f>MA_covariates[[#This Row],[Covariate]]&amp;MA_covariates[[#This Row],[sampling_id]]</f>
        <v>Time since trawl87</v>
      </c>
    </row>
    <row r="153" spans="1:9" x14ac:dyDescent="0.3">
      <c r="A153" s="4" t="s">
        <v>603</v>
      </c>
      <c r="B153" s="4">
        <v>3</v>
      </c>
      <c r="C153" s="5">
        <v>88</v>
      </c>
      <c r="D153" s="4" t="s">
        <v>896</v>
      </c>
      <c r="E153" s="4">
        <v>912.5</v>
      </c>
      <c r="F153" s="4"/>
      <c r="G153" s="4" t="s">
        <v>897</v>
      </c>
      <c r="H153" s="4"/>
      <c r="I153" s="4" t="str">
        <f>MA_covariates[[#This Row],[Covariate]]&amp;MA_covariates[[#This Row],[sampling_id]]</f>
        <v>Time since trawl88</v>
      </c>
    </row>
    <row r="154" spans="1:9" x14ac:dyDescent="0.3">
      <c r="A154" s="4" t="s">
        <v>603</v>
      </c>
      <c r="B154" s="4">
        <v>3</v>
      </c>
      <c r="C154" s="5">
        <v>89</v>
      </c>
      <c r="D154" s="4" t="s">
        <v>896</v>
      </c>
      <c r="E154" s="4">
        <v>912.5</v>
      </c>
      <c r="F154" s="4"/>
      <c r="G154" s="4" t="s">
        <v>897</v>
      </c>
      <c r="H154" s="4"/>
      <c r="I154" s="4" t="str">
        <f>MA_covariates[[#This Row],[Covariate]]&amp;MA_covariates[[#This Row],[sampling_id]]</f>
        <v>Time since trawl89</v>
      </c>
    </row>
    <row r="155" spans="1:9" x14ac:dyDescent="0.3">
      <c r="A155" s="4" t="s">
        <v>603</v>
      </c>
      <c r="B155" s="4">
        <v>3</v>
      </c>
      <c r="C155" s="5">
        <v>90</v>
      </c>
      <c r="D155" s="4" t="s">
        <v>896</v>
      </c>
      <c r="E155" s="4">
        <v>912.5</v>
      </c>
      <c r="F155" s="4"/>
      <c r="G155" s="4" t="s">
        <v>897</v>
      </c>
      <c r="H155" s="4"/>
      <c r="I155" s="4" t="str">
        <f>MA_covariates[[#This Row],[Covariate]]&amp;MA_covariates[[#This Row],[sampling_id]]</f>
        <v>Time since trawl90</v>
      </c>
    </row>
    <row r="156" spans="1:9" x14ac:dyDescent="0.3">
      <c r="A156" s="4" t="s">
        <v>603</v>
      </c>
      <c r="B156" s="4">
        <v>3</v>
      </c>
      <c r="C156" s="5">
        <v>91</v>
      </c>
      <c r="D156" s="4" t="s">
        <v>896</v>
      </c>
      <c r="E156" s="4">
        <v>912.5</v>
      </c>
      <c r="F156" s="4"/>
      <c r="G156" s="4" t="s">
        <v>897</v>
      </c>
      <c r="H156" s="4"/>
      <c r="I156" s="4" t="str">
        <f>MA_covariates[[#This Row],[Covariate]]&amp;MA_covariates[[#This Row],[sampling_id]]</f>
        <v>Time since trawl91</v>
      </c>
    </row>
    <row r="157" spans="1:9" x14ac:dyDescent="0.3">
      <c r="A157" s="4" t="s">
        <v>603</v>
      </c>
      <c r="B157" s="4">
        <v>3</v>
      </c>
      <c r="C157" s="5">
        <v>92</v>
      </c>
      <c r="D157" s="4" t="s">
        <v>896</v>
      </c>
      <c r="E157" s="4">
        <v>912.5</v>
      </c>
      <c r="F157" s="4"/>
      <c r="G157" s="4" t="s">
        <v>897</v>
      </c>
      <c r="H157" s="4"/>
      <c r="I157" s="4" t="str">
        <f>MA_covariates[[#This Row],[Covariate]]&amp;MA_covariates[[#This Row],[sampling_id]]</f>
        <v>Time since trawl92</v>
      </c>
    </row>
    <row r="158" spans="1:9" x14ac:dyDescent="0.3">
      <c r="A158" s="4" t="s">
        <v>603</v>
      </c>
      <c r="B158" s="4">
        <v>3</v>
      </c>
      <c r="C158" s="5">
        <v>93</v>
      </c>
      <c r="D158" s="4" t="s">
        <v>896</v>
      </c>
      <c r="E158" s="4">
        <v>912.5</v>
      </c>
      <c r="F158" s="4"/>
      <c r="G158" s="4" t="s">
        <v>897</v>
      </c>
      <c r="H158" s="4"/>
      <c r="I158" s="4" t="str">
        <f>MA_covariates[[#This Row],[Covariate]]&amp;MA_covariates[[#This Row],[sampling_id]]</f>
        <v>Time since trawl93</v>
      </c>
    </row>
    <row r="159" spans="1:9" x14ac:dyDescent="0.3">
      <c r="A159" s="4" t="s">
        <v>603</v>
      </c>
      <c r="B159" s="4">
        <v>3</v>
      </c>
      <c r="C159" s="5">
        <v>94</v>
      </c>
      <c r="D159" s="4" t="s">
        <v>896</v>
      </c>
      <c r="E159" s="4">
        <v>912.5</v>
      </c>
      <c r="F159" s="4"/>
      <c r="G159" s="4" t="s">
        <v>897</v>
      </c>
      <c r="H159" s="4"/>
      <c r="I159" s="4" t="str">
        <f>MA_covariates[[#This Row],[Covariate]]&amp;MA_covariates[[#This Row],[sampling_id]]</f>
        <v>Time since trawl94</v>
      </c>
    </row>
    <row r="160" spans="1:9" x14ac:dyDescent="0.3">
      <c r="A160" s="4" t="s">
        <v>603</v>
      </c>
      <c r="B160" s="4">
        <v>3</v>
      </c>
      <c r="C160" s="5">
        <v>95</v>
      </c>
      <c r="D160" s="4" t="s">
        <v>896</v>
      </c>
      <c r="E160" s="4">
        <v>912.5</v>
      </c>
      <c r="F160" s="4"/>
      <c r="G160" s="4" t="s">
        <v>897</v>
      </c>
      <c r="H160" s="4"/>
      <c r="I160" s="4" t="str">
        <f>MA_covariates[[#This Row],[Covariate]]&amp;MA_covariates[[#This Row],[sampling_id]]</f>
        <v>Time since trawl95</v>
      </c>
    </row>
    <row r="161" spans="1:9" x14ac:dyDescent="0.3">
      <c r="A161" s="4" t="s">
        <v>603</v>
      </c>
      <c r="B161" s="4">
        <v>3</v>
      </c>
      <c r="C161" s="5">
        <v>96</v>
      </c>
      <c r="D161" s="4" t="s">
        <v>896</v>
      </c>
      <c r="E161" s="4">
        <v>912.5</v>
      </c>
      <c r="F161" s="4"/>
      <c r="G161" s="4" t="s">
        <v>897</v>
      </c>
      <c r="H161" s="4"/>
      <c r="I161" s="4" t="str">
        <f>MA_covariates[[#This Row],[Covariate]]&amp;MA_covariates[[#This Row],[sampling_id]]</f>
        <v>Time since trawl96</v>
      </c>
    </row>
    <row r="162" spans="1:9" x14ac:dyDescent="0.3">
      <c r="A162" s="4" t="s">
        <v>603</v>
      </c>
      <c r="B162" s="4">
        <v>3</v>
      </c>
      <c r="C162" s="5">
        <v>97</v>
      </c>
      <c r="D162" s="4" t="s">
        <v>896</v>
      </c>
      <c r="E162" s="4">
        <v>912.5</v>
      </c>
      <c r="F162" s="4"/>
      <c r="G162" s="4" t="s">
        <v>897</v>
      </c>
      <c r="H162" s="4"/>
      <c r="I162" s="4" t="str">
        <f>MA_covariates[[#This Row],[Covariate]]&amp;MA_covariates[[#This Row],[sampling_id]]</f>
        <v>Time since trawl97</v>
      </c>
    </row>
    <row r="163" spans="1:9" x14ac:dyDescent="0.3">
      <c r="A163" s="4" t="s">
        <v>603</v>
      </c>
      <c r="B163" s="4">
        <v>3</v>
      </c>
      <c r="C163" s="5">
        <v>98</v>
      </c>
      <c r="D163" s="4" t="s">
        <v>896</v>
      </c>
      <c r="E163" s="4">
        <v>912.5</v>
      </c>
      <c r="F163" s="4"/>
      <c r="G163" s="4" t="s">
        <v>897</v>
      </c>
      <c r="H163" s="4"/>
      <c r="I163" s="4" t="str">
        <f>MA_covariates[[#This Row],[Covariate]]&amp;MA_covariates[[#This Row],[sampling_id]]</f>
        <v>Time since trawl98</v>
      </c>
    </row>
    <row r="164" spans="1:9" x14ac:dyDescent="0.3">
      <c r="A164" s="4" t="s">
        <v>603</v>
      </c>
      <c r="B164" s="4">
        <v>3</v>
      </c>
      <c r="C164" s="5">
        <v>101</v>
      </c>
      <c r="D164" s="4" t="s">
        <v>896</v>
      </c>
      <c r="E164" s="4">
        <v>912.5</v>
      </c>
      <c r="F164" s="4"/>
      <c r="G164" s="4" t="s">
        <v>897</v>
      </c>
      <c r="H164" s="4"/>
      <c r="I164" s="4" t="str">
        <f>MA_covariates[[#This Row],[Covariate]]&amp;MA_covariates[[#This Row],[sampling_id]]</f>
        <v>Time since trawl101</v>
      </c>
    </row>
    <row r="165" spans="1:9" x14ac:dyDescent="0.3">
      <c r="A165" s="4" t="s">
        <v>605</v>
      </c>
      <c r="B165" s="64">
        <v>3</v>
      </c>
      <c r="C165" s="64">
        <v>43</v>
      </c>
      <c r="D165" s="4" t="s">
        <v>1254</v>
      </c>
      <c r="E165" s="4">
        <v>0.38379999995231628</v>
      </c>
      <c r="F165" s="4"/>
      <c r="G165" s="4" t="s">
        <v>1762</v>
      </c>
      <c r="H165" s="4" t="s">
        <v>1763</v>
      </c>
      <c r="I165" s="4" t="str">
        <f>MA_covariates[[#This Row],[Covariate]]&amp;MA_covariates[[#This Row],[sampling_id]]</f>
        <v>Trawling effort_numerical43</v>
      </c>
    </row>
    <row r="166" spans="1:9" x14ac:dyDescent="0.3">
      <c r="A166" s="4" t="s">
        <v>605</v>
      </c>
      <c r="B166" s="64">
        <v>3</v>
      </c>
      <c r="C166" s="64">
        <v>45</v>
      </c>
      <c r="D166" s="4" t="s">
        <v>1254</v>
      </c>
      <c r="E166" s="4">
        <v>23.683200836181641</v>
      </c>
      <c r="F166" s="4"/>
      <c r="G166" s="4" t="s">
        <v>1762</v>
      </c>
      <c r="H166" s="4" t="s">
        <v>1763</v>
      </c>
      <c r="I166" s="4" t="str">
        <f>MA_covariates[[#This Row],[Covariate]]&amp;MA_covariates[[#This Row],[sampling_id]]</f>
        <v>Trawling effort_numerical45</v>
      </c>
    </row>
    <row r="167" spans="1:9" x14ac:dyDescent="0.3">
      <c r="A167" s="4" t="s">
        <v>603</v>
      </c>
      <c r="B167" s="64">
        <v>3</v>
      </c>
      <c r="C167" s="64">
        <v>46</v>
      </c>
      <c r="D167" s="4" t="s">
        <v>1254</v>
      </c>
      <c r="E167" s="4">
        <v>58.55059814453125</v>
      </c>
      <c r="F167" s="4"/>
      <c r="G167" s="4" t="s">
        <v>1762</v>
      </c>
      <c r="H167" s="4" t="s">
        <v>1763</v>
      </c>
      <c r="I167" s="4" t="str">
        <f>MA_covariates[[#This Row],[Covariate]]&amp;MA_covariates[[#This Row],[sampling_id]]</f>
        <v>Trawling effort_numerical46</v>
      </c>
    </row>
    <row r="168" spans="1:9" x14ac:dyDescent="0.3">
      <c r="A168" s="4" t="s">
        <v>603</v>
      </c>
      <c r="B168" s="64">
        <v>3</v>
      </c>
      <c r="C168" s="64">
        <v>47</v>
      </c>
      <c r="D168" s="4" t="s">
        <v>1254</v>
      </c>
      <c r="E168" s="4">
        <v>17.49839973449707</v>
      </c>
      <c r="F168" s="4"/>
      <c r="G168" s="4" t="s">
        <v>1762</v>
      </c>
      <c r="H168" s="4" t="s">
        <v>1763</v>
      </c>
      <c r="I168" s="4" t="str">
        <f>MA_covariates[[#This Row],[Covariate]]&amp;MA_covariates[[#This Row],[sampling_id]]</f>
        <v>Trawling effort_numerical47</v>
      </c>
    </row>
    <row r="169" spans="1:9" x14ac:dyDescent="0.3">
      <c r="A169" s="4" t="s">
        <v>603</v>
      </c>
      <c r="B169" s="64">
        <v>3</v>
      </c>
      <c r="C169" s="64">
        <v>49</v>
      </c>
      <c r="D169" s="4" t="s">
        <v>1254</v>
      </c>
      <c r="E169" s="4">
        <v>46.804599761962891</v>
      </c>
      <c r="F169" s="4"/>
      <c r="G169" s="4" t="s">
        <v>1762</v>
      </c>
      <c r="H169" s="4" t="s">
        <v>1763</v>
      </c>
      <c r="I169" s="4" t="str">
        <f>MA_covariates[[#This Row],[Covariate]]&amp;MA_covariates[[#This Row],[sampling_id]]</f>
        <v>Trawling effort_numerical49</v>
      </c>
    </row>
    <row r="170" spans="1:9" x14ac:dyDescent="0.3">
      <c r="A170" s="4" t="s">
        <v>603</v>
      </c>
      <c r="B170" s="64">
        <v>3</v>
      </c>
      <c r="C170" s="64">
        <v>50</v>
      </c>
      <c r="D170" s="4" t="s">
        <v>1254</v>
      </c>
      <c r="E170" s="4">
        <v>11.822299957275391</v>
      </c>
      <c r="F170" s="4"/>
      <c r="G170" s="4" t="s">
        <v>1762</v>
      </c>
      <c r="H170" s="4" t="s">
        <v>1763</v>
      </c>
      <c r="I170" s="4" t="str">
        <f>MA_covariates[[#This Row],[Covariate]]&amp;MA_covariates[[#This Row],[sampling_id]]</f>
        <v>Trawling effort_numerical50</v>
      </c>
    </row>
    <row r="171" spans="1:9" x14ac:dyDescent="0.3">
      <c r="A171" s="4" t="s">
        <v>603</v>
      </c>
      <c r="B171" s="64">
        <v>3</v>
      </c>
      <c r="C171" s="64">
        <v>52</v>
      </c>
      <c r="D171" s="4" t="s">
        <v>1254</v>
      </c>
      <c r="E171" s="4">
        <v>6.379999965429306E-2</v>
      </c>
      <c r="F171" s="4"/>
      <c r="G171" s="4" t="s">
        <v>1762</v>
      </c>
      <c r="H171" s="4" t="s">
        <v>1763</v>
      </c>
      <c r="I171" s="4" t="str">
        <f>MA_covariates[[#This Row],[Covariate]]&amp;MA_covariates[[#This Row],[sampling_id]]</f>
        <v>Trawling effort_numerical52</v>
      </c>
    </row>
    <row r="172" spans="1:9" x14ac:dyDescent="0.3">
      <c r="A172" s="4" t="s">
        <v>603</v>
      </c>
      <c r="B172" s="64">
        <v>3</v>
      </c>
      <c r="C172" s="64">
        <v>53</v>
      </c>
      <c r="D172" s="4" t="s">
        <v>1254</v>
      </c>
      <c r="E172" s="4">
        <v>2.9421000480651855</v>
      </c>
      <c r="F172" s="4"/>
      <c r="G172" s="4" t="s">
        <v>1762</v>
      </c>
      <c r="H172" s="4" t="s">
        <v>1763</v>
      </c>
      <c r="I172" s="4" t="str">
        <f>MA_covariates[[#This Row],[Covariate]]&amp;MA_covariates[[#This Row],[sampling_id]]</f>
        <v>Trawling effort_numerical53</v>
      </c>
    </row>
    <row r="173" spans="1:9" x14ac:dyDescent="0.3">
      <c r="A173" s="4" t="s">
        <v>603</v>
      </c>
      <c r="B173" s="64">
        <v>3</v>
      </c>
      <c r="C173" s="64">
        <v>56</v>
      </c>
      <c r="D173" s="4" t="s">
        <v>1254</v>
      </c>
      <c r="E173" s="4">
        <v>7.5658001899719238</v>
      </c>
      <c r="F173" s="4"/>
      <c r="G173" s="4" t="s">
        <v>1762</v>
      </c>
      <c r="H173" s="4" t="s">
        <v>1763</v>
      </c>
      <c r="I173" s="4" t="str">
        <f>MA_covariates[[#This Row],[Covariate]]&amp;MA_covariates[[#This Row],[sampling_id]]</f>
        <v>Trawling effort_numerical56</v>
      </c>
    </row>
    <row r="174" spans="1:9" x14ac:dyDescent="0.3">
      <c r="A174" s="4" t="s">
        <v>603</v>
      </c>
      <c r="B174" s="64">
        <v>3</v>
      </c>
      <c r="C174" s="64">
        <v>57</v>
      </c>
      <c r="D174" s="4" t="s">
        <v>1254</v>
      </c>
      <c r="E174" s="4">
        <v>214.75909423828125</v>
      </c>
      <c r="F174" s="4"/>
      <c r="G174" s="4" t="s">
        <v>1762</v>
      </c>
      <c r="H174" s="4" t="s">
        <v>1763</v>
      </c>
      <c r="I174" s="4" t="str">
        <f>MA_covariates[[#This Row],[Covariate]]&amp;MA_covariates[[#This Row],[sampling_id]]</f>
        <v>Trawling effort_numerical57</v>
      </c>
    </row>
    <row r="175" spans="1:9" x14ac:dyDescent="0.3">
      <c r="A175" s="4" t="s">
        <v>603</v>
      </c>
      <c r="B175" s="64">
        <v>3</v>
      </c>
      <c r="C175" s="64">
        <v>58</v>
      </c>
      <c r="D175" s="4" t="s">
        <v>1254</v>
      </c>
      <c r="E175" s="4">
        <v>27.240499496459961</v>
      </c>
      <c r="F175" s="4"/>
      <c r="G175" s="4" t="s">
        <v>1762</v>
      </c>
      <c r="H175" s="4" t="s">
        <v>1763</v>
      </c>
      <c r="I175" s="4" t="str">
        <f>MA_covariates[[#This Row],[Covariate]]&amp;MA_covariates[[#This Row],[sampling_id]]</f>
        <v>Trawling effort_numerical58</v>
      </c>
    </row>
    <row r="176" spans="1:9" x14ac:dyDescent="0.3">
      <c r="A176" s="4" t="s">
        <v>603</v>
      </c>
      <c r="B176" s="64">
        <v>3</v>
      </c>
      <c r="C176" s="64">
        <v>59</v>
      </c>
      <c r="D176" s="4" t="s">
        <v>1254</v>
      </c>
      <c r="E176" s="4">
        <v>1.0240999460220337</v>
      </c>
      <c r="F176" s="4"/>
      <c r="G176" s="4" t="s">
        <v>1762</v>
      </c>
      <c r="H176" s="4" t="s">
        <v>1763</v>
      </c>
      <c r="I176" s="4" t="str">
        <f>MA_covariates[[#This Row],[Covariate]]&amp;MA_covariates[[#This Row],[sampling_id]]</f>
        <v>Trawling effort_numerical59</v>
      </c>
    </row>
    <row r="177" spans="1:9" x14ac:dyDescent="0.3">
      <c r="A177" s="4" t="s">
        <v>603</v>
      </c>
      <c r="B177" s="64">
        <v>3</v>
      </c>
      <c r="C177" s="64">
        <v>61</v>
      </c>
      <c r="D177" s="4" t="s">
        <v>1254</v>
      </c>
      <c r="E177" s="4">
        <v>305.20510864257813</v>
      </c>
      <c r="F177" s="4"/>
      <c r="G177" s="4" t="s">
        <v>1762</v>
      </c>
      <c r="H177" s="4" t="s">
        <v>1763</v>
      </c>
      <c r="I177" s="4" t="str">
        <f>MA_covariates[[#This Row],[Covariate]]&amp;MA_covariates[[#This Row],[sampling_id]]</f>
        <v>Trawling effort_numerical61</v>
      </c>
    </row>
    <row r="178" spans="1:9" x14ac:dyDescent="0.3">
      <c r="A178" s="4" t="s">
        <v>603</v>
      </c>
      <c r="B178" s="64">
        <v>3</v>
      </c>
      <c r="C178" s="64">
        <v>62</v>
      </c>
      <c r="D178" s="4" t="s">
        <v>1254</v>
      </c>
      <c r="E178" s="4">
        <v>81.230201721191406</v>
      </c>
      <c r="F178" s="4"/>
      <c r="G178" s="4" t="s">
        <v>1762</v>
      </c>
      <c r="H178" s="4" t="s">
        <v>1763</v>
      </c>
      <c r="I178" s="4" t="str">
        <f>MA_covariates[[#This Row],[Covariate]]&amp;MA_covariates[[#This Row],[sampling_id]]</f>
        <v>Trawling effort_numerical62</v>
      </c>
    </row>
    <row r="179" spans="1:9" x14ac:dyDescent="0.3">
      <c r="A179" s="4" t="s">
        <v>603</v>
      </c>
      <c r="B179" s="64">
        <v>3</v>
      </c>
      <c r="C179" s="64">
        <v>66</v>
      </c>
      <c r="D179" s="4" t="s">
        <v>1254</v>
      </c>
      <c r="E179" s="4">
        <v>1.3450000286102295</v>
      </c>
      <c r="F179" s="4"/>
      <c r="G179" s="4" t="s">
        <v>1762</v>
      </c>
      <c r="H179" s="4" t="s">
        <v>1763</v>
      </c>
      <c r="I179" s="4" t="str">
        <f>MA_covariates[[#This Row],[Covariate]]&amp;MA_covariates[[#This Row],[sampling_id]]</f>
        <v>Trawling effort_numerical66</v>
      </c>
    </row>
    <row r="180" spans="1:9" x14ac:dyDescent="0.3">
      <c r="A180" s="4" t="s">
        <v>603</v>
      </c>
      <c r="B180" s="64">
        <v>3</v>
      </c>
      <c r="C180" s="64">
        <v>67</v>
      </c>
      <c r="D180" s="4" t="s">
        <v>1254</v>
      </c>
      <c r="E180" s="4">
        <v>139.17869567871094</v>
      </c>
      <c r="F180" s="4"/>
      <c r="G180" s="4" t="s">
        <v>1762</v>
      </c>
      <c r="H180" s="4" t="s">
        <v>1763</v>
      </c>
      <c r="I180" s="4" t="str">
        <f>MA_covariates[[#This Row],[Covariate]]&amp;MA_covariates[[#This Row],[sampling_id]]</f>
        <v>Trawling effort_numerical67</v>
      </c>
    </row>
    <row r="181" spans="1:9" x14ac:dyDescent="0.3">
      <c r="A181" s="4" t="s">
        <v>603</v>
      </c>
      <c r="B181" s="64">
        <v>3</v>
      </c>
      <c r="C181" s="64">
        <v>69</v>
      </c>
      <c r="D181" s="4" t="s">
        <v>1254</v>
      </c>
      <c r="E181" s="4">
        <v>694.2760009765625</v>
      </c>
      <c r="F181" s="4"/>
      <c r="G181" s="4" t="s">
        <v>1762</v>
      </c>
      <c r="H181" s="4" t="s">
        <v>1763</v>
      </c>
      <c r="I181" s="4" t="str">
        <f>MA_covariates[[#This Row],[Covariate]]&amp;MA_covariates[[#This Row],[sampling_id]]</f>
        <v>Trawling effort_numerical69</v>
      </c>
    </row>
    <row r="182" spans="1:9" x14ac:dyDescent="0.3">
      <c r="A182" s="4" t="s">
        <v>603</v>
      </c>
      <c r="B182" s="64">
        <v>3</v>
      </c>
      <c r="C182" s="64">
        <v>70</v>
      </c>
      <c r="D182" s="4" t="s">
        <v>1254</v>
      </c>
      <c r="E182" s="4">
        <v>847.9915771484375</v>
      </c>
      <c r="F182" s="4"/>
      <c r="G182" s="4" t="s">
        <v>1762</v>
      </c>
      <c r="H182" s="4" t="s">
        <v>1763</v>
      </c>
      <c r="I182" s="4" t="str">
        <f>MA_covariates[[#This Row],[Covariate]]&amp;MA_covariates[[#This Row],[sampling_id]]</f>
        <v>Trawling effort_numerical70</v>
      </c>
    </row>
    <row r="183" spans="1:9" x14ac:dyDescent="0.3">
      <c r="A183" s="4" t="s">
        <v>605</v>
      </c>
      <c r="B183" s="64">
        <v>3</v>
      </c>
      <c r="C183" s="64">
        <v>71</v>
      </c>
      <c r="D183" s="4" t="s">
        <v>1254</v>
      </c>
      <c r="E183" s="4">
        <v>0.38379999995231628</v>
      </c>
      <c r="F183" s="4"/>
      <c r="G183" s="4" t="s">
        <v>1762</v>
      </c>
      <c r="H183" s="4" t="s">
        <v>1763</v>
      </c>
      <c r="I183" s="4" t="str">
        <f>MA_covariates[[#This Row],[Covariate]]&amp;MA_covariates[[#This Row],[sampling_id]]</f>
        <v>Trawling effort_numerical71</v>
      </c>
    </row>
    <row r="184" spans="1:9" x14ac:dyDescent="0.3">
      <c r="A184" s="4" t="s">
        <v>605</v>
      </c>
      <c r="B184" s="64">
        <v>3</v>
      </c>
      <c r="C184" s="64">
        <v>73</v>
      </c>
      <c r="D184" s="4" t="s">
        <v>1254</v>
      </c>
      <c r="E184" s="4">
        <v>23.683200836181641</v>
      </c>
      <c r="F184" s="4"/>
      <c r="G184" s="4" t="s">
        <v>1762</v>
      </c>
      <c r="H184" s="4" t="s">
        <v>1763</v>
      </c>
      <c r="I184" s="4" t="str">
        <f>MA_covariates[[#This Row],[Covariate]]&amp;MA_covariates[[#This Row],[sampling_id]]</f>
        <v>Trawling effort_numerical73</v>
      </c>
    </row>
    <row r="185" spans="1:9" x14ac:dyDescent="0.3">
      <c r="A185" s="4" t="s">
        <v>603</v>
      </c>
      <c r="B185" s="64">
        <v>3</v>
      </c>
      <c r="C185" s="64">
        <v>74</v>
      </c>
      <c r="D185" s="4" t="s">
        <v>1254</v>
      </c>
      <c r="E185" s="4">
        <v>58.55059814453125</v>
      </c>
      <c r="F185" s="4"/>
      <c r="G185" s="4" t="s">
        <v>1762</v>
      </c>
      <c r="H185" s="4" t="s">
        <v>1763</v>
      </c>
      <c r="I185" s="4" t="str">
        <f>MA_covariates[[#This Row],[Covariate]]&amp;MA_covariates[[#This Row],[sampling_id]]</f>
        <v>Trawling effort_numerical74</v>
      </c>
    </row>
    <row r="186" spans="1:9" x14ac:dyDescent="0.3">
      <c r="A186" s="4" t="s">
        <v>603</v>
      </c>
      <c r="B186" s="64">
        <v>3</v>
      </c>
      <c r="C186" s="64">
        <v>75</v>
      </c>
      <c r="D186" s="4" t="s">
        <v>1254</v>
      </c>
      <c r="E186" s="4">
        <v>17.49839973449707</v>
      </c>
      <c r="F186" s="4"/>
      <c r="G186" s="4" t="s">
        <v>1762</v>
      </c>
      <c r="H186" s="4" t="s">
        <v>1763</v>
      </c>
      <c r="I186" s="4" t="str">
        <f>MA_covariates[[#This Row],[Covariate]]&amp;MA_covariates[[#This Row],[sampling_id]]</f>
        <v>Trawling effort_numerical75</v>
      </c>
    </row>
    <row r="187" spans="1:9" x14ac:dyDescent="0.3">
      <c r="A187" s="4" t="s">
        <v>603</v>
      </c>
      <c r="B187" s="64">
        <v>3</v>
      </c>
      <c r="C187" s="64">
        <v>77</v>
      </c>
      <c r="D187" s="4" t="s">
        <v>1254</v>
      </c>
      <c r="E187" s="4">
        <v>46.804599761962891</v>
      </c>
      <c r="F187" s="4"/>
      <c r="G187" s="4" t="s">
        <v>1762</v>
      </c>
      <c r="H187" s="4" t="s">
        <v>1763</v>
      </c>
      <c r="I187" s="4" t="str">
        <f>MA_covariates[[#This Row],[Covariate]]&amp;MA_covariates[[#This Row],[sampling_id]]</f>
        <v>Trawling effort_numerical77</v>
      </c>
    </row>
    <row r="188" spans="1:9" x14ac:dyDescent="0.3">
      <c r="A188" s="4" t="s">
        <v>603</v>
      </c>
      <c r="B188" s="64">
        <v>3</v>
      </c>
      <c r="C188" s="64">
        <v>78</v>
      </c>
      <c r="D188" s="4" t="s">
        <v>1254</v>
      </c>
      <c r="E188" s="4">
        <v>11.822299957275391</v>
      </c>
      <c r="F188" s="4"/>
      <c r="G188" s="4" t="s">
        <v>1762</v>
      </c>
      <c r="H188" s="4" t="s">
        <v>1763</v>
      </c>
      <c r="I188" s="4" t="str">
        <f>MA_covariates[[#This Row],[Covariate]]&amp;MA_covariates[[#This Row],[sampling_id]]</f>
        <v>Trawling effort_numerical78</v>
      </c>
    </row>
    <row r="189" spans="1:9" x14ac:dyDescent="0.3">
      <c r="A189" s="4" t="s">
        <v>603</v>
      </c>
      <c r="B189" s="64">
        <v>3</v>
      </c>
      <c r="C189" s="64">
        <v>80</v>
      </c>
      <c r="D189" s="4" t="s">
        <v>1254</v>
      </c>
      <c r="E189" s="4">
        <v>6.379999965429306E-2</v>
      </c>
      <c r="F189" s="4"/>
      <c r="G189" s="4" t="s">
        <v>1762</v>
      </c>
      <c r="H189" s="4" t="s">
        <v>1763</v>
      </c>
      <c r="I189" s="4" t="str">
        <f>MA_covariates[[#This Row],[Covariate]]&amp;MA_covariates[[#This Row],[sampling_id]]</f>
        <v>Trawling effort_numerical80</v>
      </c>
    </row>
    <row r="190" spans="1:9" x14ac:dyDescent="0.3">
      <c r="A190" s="4" t="s">
        <v>603</v>
      </c>
      <c r="B190" s="64">
        <v>3</v>
      </c>
      <c r="C190" s="64">
        <v>81</v>
      </c>
      <c r="D190" s="4" t="s">
        <v>1254</v>
      </c>
      <c r="E190" s="4">
        <v>2.9421000480651855</v>
      </c>
      <c r="F190" s="4"/>
      <c r="G190" s="4" t="s">
        <v>1762</v>
      </c>
      <c r="H190" s="4" t="s">
        <v>1763</v>
      </c>
      <c r="I190" s="4" t="str">
        <f>MA_covariates[[#This Row],[Covariate]]&amp;MA_covariates[[#This Row],[sampling_id]]</f>
        <v>Trawling effort_numerical81</v>
      </c>
    </row>
    <row r="191" spans="1:9" x14ac:dyDescent="0.3">
      <c r="A191" s="4" t="s">
        <v>603</v>
      </c>
      <c r="B191" s="64">
        <v>3</v>
      </c>
      <c r="C191" s="64">
        <v>84</v>
      </c>
      <c r="D191" s="4" t="s">
        <v>1254</v>
      </c>
      <c r="E191" s="4">
        <v>7.5658001899719238</v>
      </c>
      <c r="F191" s="4"/>
      <c r="G191" s="4" t="s">
        <v>1762</v>
      </c>
      <c r="H191" s="4" t="s">
        <v>1763</v>
      </c>
      <c r="I191" s="4" t="str">
        <f>MA_covariates[[#This Row],[Covariate]]&amp;MA_covariates[[#This Row],[sampling_id]]</f>
        <v>Trawling effort_numerical84</v>
      </c>
    </row>
    <row r="192" spans="1:9" x14ac:dyDescent="0.3">
      <c r="A192" s="4" t="s">
        <v>603</v>
      </c>
      <c r="B192" s="64">
        <v>3</v>
      </c>
      <c r="C192" s="64">
        <v>85</v>
      </c>
      <c r="D192" s="4" t="s">
        <v>1254</v>
      </c>
      <c r="E192" s="4">
        <v>214.75909423828125</v>
      </c>
      <c r="F192" s="4"/>
      <c r="G192" s="4" t="s">
        <v>1762</v>
      </c>
      <c r="H192" s="4" t="s">
        <v>1763</v>
      </c>
      <c r="I192" s="4" t="str">
        <f>MA_covariates[[#This Row],[Covariate]]&amp;MA_covariates[[#This Row],[sampling_id]]</f>
        <v>Trawling effort_numerical85</v>
      </c>
    </row>
    <row r="193" spans="1:9" x14ac:dyDescent="0.3">
      <c r="A193" s="4" t="s">
        <v>603</v>
      </c>
      <c r="B193" s="64">
        <v>3</v>
      </c>
      <c r="C193" s="64">
        <v>86</v>
      </c>
      <c r="D193" s="4" t="s">
        <v>1254</v>
      </c>
      <c r="E193" s="4">
        <v>27.240499496459961</v>
      </c>
      <c r="F193" s="4"/>
      <c r="G193" s="4" t="s">
        <v>1762</v>
      </c>
      <c r="H193" s="4" t="s">
        <v>1763</v>
      </c>
      <c r="I193" s="4" t="str">
        <f>MA_covariates[[#This Row],[Covariate]]&amp;MA_covariates[[#This Row],[sampling_id]]</f>
        <v>Trawling effort_numerical86</v>
      </c>
    </row>
    <row r="194" spans="1:9" x14ac:dyDescent="0.3">
      <c r="A194" s="4" t="s">
        <v>603</v>
      </c>
      <c r="B194" s="64">
        <v>3</v>
      </c>
      <c r="C194" s="64">
        <v>87</v>
      </c>
      <c r="D194" s="4" t="s">
        <v>1254</v>
      </c>
      <c r="E194" s="4">
        <v>1.0240999460220337</v>
      </c>
      <c r="F194" s="4"/>
      <c r="G194" s="4" t="s">
        <v>1762</v>
      </c>
      <c r="H194" s="4" t="s">
        <v>1763</v>
      </c>
      <c r="I194" s="4" t="str">
        <f>MA_covariates[[#This Row],[Covariate]]&amp;MA_covariates[[#This Row],[sampling_id]]</f>
        <v>Trawling effort_numerical87</v>
      </c>
    </row>
    <row r="195" spans="1:9" x14ac:dyDescent="0.3">
      <c r="A195" s="4" t="s">
        <v>603</v>
      </c>
      <c r="B195" s="64">
        <v>3</v>
      </c>
      <c r="C195" s="64">
        <v>89</v>
      </c>
      <c r="D195" s="4" t="s">
        <v>1254</v>
      </c>
      <c r="E195" s="4">
        <v>305.20510864257813</v>
      </c>
      <c r="F195" s="4"/>
      <c r="G195" s="4" t="s">
        <v>1762</v>
      </c>
      <c r="H195" s="4" t="s">
        <v>1763</v>
      </c>
      <c r="I195" s="4" t="str">
        <f>MA_covariates[[#This Row],[Covariate]]&amp;MA_covariates[[#This Row],[sampling_id]]</f>
        <v>Trawling effort_numerical89</v>
      </c>
    </row>
    <row r="196" spans="1:9" x14ac:dyDescent="0.3">
      <c r="A196" s="4" t="s">
        <v>603</v>
      </c>
      <c r="B196" s="64">
        <v>3</v>
      </c>
      <c r="C196" s="64">
        <v>90</v>
      </c>
      <c r="D196" s="4" t="s">
        <v>1254</v>
      </c>
      <c r="E196" s="4">
        <v>81.230201721191406</v>
      </c>
      <c r="F196" s="4"/>
      <c r="G196" s="4" t="s">
        <v>1762</v>
      </c>
      <c r="H196" s="4" t="s">
        <v>1763</v>
      </c>
      <c r="I196" s="4" t="str">
        <f>MA_covariates[[#This Row],[Covariate]]&amp;MA_covariates[[#This Row],[sampling_id]]</f>
        <v>Trawling effort_numerical90</v>
      </c>
    </row>
    <row r="197" spans="1:9" x14ac:dyDescent="0.3">
      <c r="A197" s="4" t="s">
        <v>603</v>
      </c>
      <c r="B197" s="64">
        <v>3</v>
      </c>
      <c r="C197" s="64">
        <v>94</v>
      </c>
      <c r="D197" s="4" t="s">
        <v>1254</v>
      </c>
      <c r="E197" s="4">
        <v>1.3450000286102295</v>
      </c>
      <c r="F197" s="4"/>
      <c r="G197" s="4" t="s">
        <v>1762</v>
      </c>
      <c r="H197" s="4" t="s">
        <v>1763</v>
      </c>
      <c r="I197" s="4" t="str">
        <f>MA_covariates[[#This Row],[Covariate]]&amp;MA_covariates[[#This Row],[sampling_id]]</f>
        <v>Trawling effort_numerical94</v>
      </c>
    </row>
    <row r="198" spans="1:9" x14ac:dyDescent="0.3">
      <c r="A198" s="4" t="s">
        <v>603</v>
      </c>
      <c r="B198" s="64">
        <v>3</v>
      </c>
      <c r="C198" s="64">
        <v>95</v>
      </c>
      <c r="D198" s="4" t="s">
        <v>1254</v>
      </c>
      <c r="E198" s="4">
        <v>139.17869567871094</v>
      </c>
      <c r="F198" s="4"/>
      <c r="G198" s="4" t="s">
        <v>1762</v>
      </c>
      <c r="H198" s="4" t="s">
        <v>1763</v>
      </c>
      <c r="I198" s="4" t="str">
        <f>MA_covariates[[#This Row],[Covariate]]&amp;MA_covariates[[#This Row],[sampling_id]]</f>
        <v>Trawling effort_numerical95</v>
      </c>
    </row>
    <row r="199" spans="1:9" x14ac:dyDescent="0.3">
      <c r="A199" s="4" t="s">
        <v>603</v>
      </c>
      <c r="B199" s="64">
        <v>3</v>
      </c>
      <c r="C199" s="64">
        <v>97</v>
      </c>
      <c r="D199" s="4" t="s">
        <v>1254</v>
      </c>
      <c r="E199" s="4">
        <v>694.2760009765625</v>
      </c>
      <c r="F199" s="4"/>
      <c r="G199" s="4" t="s">
        <v>1762</v>
      </c>
      <c r="H199" s="4" t="s">
        <v>1763</v>
      </c>
      <c r="I199" s="4" t="str">
        <f>MA_covariates[[#This Row],[Covariate]]&amp;MA_covariates[[#This Row],[sampling_id]]</f>
        <v>Trawling effort_numerical97</v>
      </c>
    </row>
    <row r="200" spans="1:9" x14ac:dyDescent="0.3">
      <c r="A200" s="4" t="s">
        <v>603</v>
      </c>
      <c r="B200" s="64">
        <v>3</v>
      </c>
      <c r="C200" s="64">
        <v>98</v>
      </c>
      <c r="D200" s="4" t="s">
        <v>1254</v>
      </c>
      <c r="E200" s="4">
        <v>847.9915771484375</v>
      </c>
      <c r="F200" s="4"/>
      <c r="G200" s="4" t="s">
        <v>1762</v>
      </c>
      <c r="H200" s="4" t="s">
        <v>1763</v>
      </c>
      <c r="I200" s="4" t="str">
        <f>MA_covariates[[#This Row],[Covariate]]&amp;MA_covariates[[#This Row],[sampling_id]]</f>
        <v>Trawling effort_numerical98</v>
      </c>
    </row>
    <row r="201" spans="1:9" x14ac:dyDescent="0.3">
      <c r="A201" s="4" t="s">
        <v>603</v>
      </c>
      <c r="B201" s="64">
        <v>3</v>
      </c>
      <c r="C201" s="64">
        <v>99</v>
      </c>
      <c r="D201" s="4" t="s">
        <v>1254</v>
      </c>
      <c r="E201" s="4">
        <v>0.62040001153945923</v>
      </c>
      <c r="F201" s="4"/>
      <c r="G201" s="4" t="s">
        <v>1762</v>
      </c>
      <c r="H201" s="4" t="s">
        <v>1763</v>
      </c>
      <c r="I201" s="4" t="str">
        <f>MA_covariates[[#This Row],[Covariate]]&amp;MA_covariates[[#This Row],[sampling_id]]</f>
        <v>Trawling effort_numerical99</v>
      </c>
    </row>
    <row r="202" spans="1:9" x14ac:dyDescent="0.3">
      <c r="A202" s="4" t="s">
        <v>603</v>
      </c>
      <c r="B202" s="64">
        <v>3</v>
      </c>
      <c r="C202" s="64">
        <v>100</v>
      </c>
      <c r="D202" s="4" t="s">
        <v>1254</v>
      </c>
      <c r="E202" s="4">
        <v>0.62040001153945923</v>
      </c>
      <c r="F202" s="4"/>
      <c r="G202" s="4" t="s">
        <v>1762</v>
      </c>
      <c r="H202" s="4" t="s">
        <v>1763</v>
      </c>
      <c r="I202" s="4" t="str">
        <f>MA_covariates[[#This Row],[Covariate]]&amp;MA_covariates[[#This Row],[sampling_id]]</f>
        <v>Trawling effort_numerical100</v>
      </c>
    </row>
    <row r="203" spans="1:9" x14ac:dyDescent="0.3">
      <c r="A203" s="4" t="s">
        <v>603</v>
      </c>
      <c r="B203" s="64">
        <v>3</v>
      </c>
      <c r="C203" s="64">
        <v>101</v>
      </c>
      <c r="D203" s="4" t="s">
        <v>1254</v>
      </c>
      <c r="E203" s="4">
        <v>0.62040001153945923</v>
      </c>
      <c r="F203" s="4"/>
      <c r="G203" s="4" t="s">
        <v>1762</v>
      </c>
      <c r="H203" s="4" t="s">
        <v>1763</v>
      </c>
      <c r="I203" s="4" t="str">
        <f>MA_covariates[[#This Row],[Covariate]]&amp;MA_covariates[[#This Row],[sampling_id]]</f>
        <v>Trawling effort_numerical101</v>
      </c>
    </row>
    <row r="204" spans="1:9" x14ac:dyDescent="0.3">
      <c r="A204" s="5" t="s">
        <v>606</v>
      </c>
      <c r="B204" s="5">
        <v>5</v>
      </c>
      <c r="C204" s="5">
        <v>102</v>
      </c>
      <c r="D204" s="4" t="s">
        <v>896</v>
      </c>
      <c r="E204" s="4"/>
      <c r="F204" s="4"/>
      <c r="G204" s="4" t="s">
        <v>897</v>
      </c>
      <c r="H204" s="4"/>
      <c r="I204" s="4" t="str">
        <f>MA_covariates[[#This Row],[Covariate]]&amp;MA_covariates[[#This Row],[sampling_id]]</f>
        <v>Time since trawl102</v>
      </c>
    </row>
    <row r="205" spans="1:9" x14ac:dyDescent="0.3">
      <c r="A205" s="5" t="s">
        <v>606</v>
      </c>
      <c r="B205" s="5">
        <v>5</v>
      </c>
      <c r="C205" s="5">
        <v>103</v>
      </c>
      <c r="D205" s="4" t="s">
        <v>896</v>
      </c>
      <c r="E205" s="4"/>
      <c r="F205" s="4"/>
      <c r="G205" s="4" t="s">
        <v>897</v>
      </c>
      <c r="H205" s="4"/>
      <c r="I205" s="4" t="str">
        <f>MA_covariates[[#This Row],[Covariate]]&amp;MA_covariates[[#This Row],[sampling_id]]</f>
        <v>Time since trawl103</v>
      </c>
    </row>
    <row r="206" spans="1:9" x14ac:dyDescent="0.3">
      <c r="A206" s="5" t="s">
        <v>606</v>
      </c>
      <c r="B206" s="5">
        <v>5</v>
      </c>
      <c r="C206" s="5">
        <v>104</v>
      </c>
      <c r="D206" s="4" t="s">
        <v>896</v>
      </c>
      <c r="E206" s="4"/>
      <c r="F206" s="4"/>
      <c r="G206" s="4" t="s">
        <v>897</v>
      </c>
      <c r="H206" s="4"/>
      <c r="I206" s="4" t="str">
        <f>MA_covariates[[#This Row],[Covariate]]&amp;MA_covariates[[#This Row],[sampling_id]]</f>
        <v>Time since trawl104</v>
      </c>
    </row>
    <row r="207" spans="1:9" x14ac:dyDescent="0.3">
      <c r="A207" s="5" t="s">
        <v>606</v>
      </c>
      <c r="B207" s="5">
        <v>5</v>
      </c>
      <c r="C207" s="5">
        <v>105</v>
      </c>
      <c r="D207" s="4" t="s">
        <v>896</v>
      </c>
      <c r="E207" s="4"/>
      <c r="F207" s="4"/>
      <c r="G207" s="4" t="s">
        <v>897</v>
      </c>
      <c r="H207" s="4"/>
      <c r="I207" s="4" t="str">
        <f>MA_covariates[[#This Row],[Covariate]]&amp;MA_covariates[[#This Row],[sampling_id]]</f>
        <v>Time since trawl105</v>
      </c>
    </row>
    <row r="208" spans="1:9" x14ac:dyDescent="0.3">
      <c r="A208" s="5" t="s">
        <v>606</v>
      </c>
      <c r="B208" s="5">
        <v>5</v>
      </c>
      <c r="C208" s="5">
        <v>106</v>
      </c>
      <c r="D208" s="4" t="s">
        <v>896</v>
      </c>
      <c r="E208" s="4"/>
      <c r="F208" s="4"/>
      <c r="G208" s="4" t="s">
        <v>897</v>
      </c>
      <c r="H208" s="4"/>
      <c r="I208" s="4" t="str">
        <f>MA_covariates[[#This Row],[Covariate]]&amp;MA_covariates[[#This Row],[sampling_id]]</f>
        <v>Time since trawl106</v>
      </c>
    </row>
    <row r="209" spans="1:9" x14ac:dyDescent="0.3">
      <c r="A209" s="5" t="s">
        <v>606</v>
      </c>
      <c r="B209" s="5">
        <v>5</v>
      </c>
      <c r="C209" s="5">
        <v>107</v>
      </c>
      <c r="D209" s="4" t="s">
        <v>896</v>
      </c>
      <c r="E209" s="4"/>
      <c r="F209" s="4"/>
      <c r="G209" s="4" t="s">
        <v>897</v>
      </c>
      <c r="H209" s="4"/>
      <c r="I209" s="4" t="str">
        <f>MA_covariates[[#This Row],[Covariate]]&amp;MA_covariates[[#This Row],[sampling_id]]</f>
        <v>Time since trawl107</v>
      </c>
    </row>
    <row r="210" spans="1:9" x14ac:dyDescent="0.3">
      <c r="A210" s="5" t="s">
        <v>606</v>
      </c>
      <c r="B210" s="5">
        <v>5</v>
      </c>
      <c r="C210" s="5">
        <v>108</v>
      </c>
      <c r="D210" s="4" t="s">
        <v>896</v>
      </c>
      <c r="E210" s="4"/>
      <c r="F210" s="4"/>
      <c r="G210" s="4" t="s">
        <v>897</v>
      </c>
      <c r="H210" s="4"/>
      <c r="I210" s="4" t="str">
        <f>MA_covariates[[#This Row],[Covariate]]&amp;MA_covariates[[#This Row],[sampling_id]]</f>
        <v>Time since trawl108</v>
      </c>
    </row>
    <row r="211" spans="1:9" x14ac:dyDescent="0.3">
      <c r="A211" s="5" t="s">
        <v>606</v>
      </c>
      <c r="B211" s="5">
        <v>5</v>
      </c>
      <c r="C211" s="5">
        <v>109</v>
      </c>
      <c r="D211" s="4" t="s">
        <v>896</v>
      </c>
      <c r="E211" s="4"/>
      <c r="F211" s="4"/>
      <c r="G211" s="4" t="s">
        <v>897</v>
      </c>
      <c r="H211" s="4"/>
      <c r="I211" s="4" t="str">
        <f>MA_covariates[[#This Row],[Covariate]]&amp;MA_covariates[[#This Row],[sampling_id]]</f>
        <v>Time since trawl109</v>
      </c>
    </row>
    <row r="212" spans="1:9" x14ac:dyDescent="0.3">
      <c r="A212" s="5" t="s">
        <v>606</v>
      </c>
      <c r="B212" s="5">
        <v>5</v>
      </c>
      <c r="C212" s="5">
        <v>110</v>
      </c>
      <c r="D212" s="4" t="s">
        <v>896</v>
      </c>
      <c r="E212" s="4"/>
      <c r="F212" s="4"/>
      <c r="G212" s="4" t="s">
        <v>897</v>
      </c>
      <c r="H212" s="4"/>
      <c r="I212" s="4" t="str">
        <f>MA_covariates[[#This Row],[Covariate]]&amp;MA_covariates[[#This Row],[sampling_id]]</f>
        <v>Time since trawl110</v>
      </c>
    </row>
    <row r="213" spans="1:9" x14ac:dyDescent="0.3">
      <c r="A213" s="5" t="s">
        <v>606</v>
      </c>
      <c r="B213" s="5">
        <v>5</v>
      </c>
      <c r="C213" s="5">
        <v>111</v>
      </c>
      <c r="D213" s="4" t="s">
        <v>896</v>
      </c>
      <c r="E213" s="4"/>
      <c r="F213" s="4"/>
      <c r="G213" s="4" t="s">
        <v>897</v>
      </c>
      <c r="H213" s="4"/>
      <c r="I213" s="4" t="str">
        <f>MA_covariates[[#This Row],[Covariate]]&amp;MA_covariates[[#This Row],[sampling_id]]</f>
        <v>Time since trawl111</v>
      </c>
    </row>
    <row r="214" spans="1:9" x14ac:dyDescent="0.3">
      <c r="A214" s="5" t="s">
        <v>606</v>
      </c>
      <c r="B214" s="5">
        <v>5</v>
      </c>
      <c r="C214" s="5">
        <v>102</v>
      </c>
      <c r="D214" s="4" t="s">
        <v>1254</v>
      </c>
      <c r="E214" s="4">
        <v>0</v>
      </c>
      <c r="F214" s="4"/>
      <c r="G214" s="4" t="s">
        <v>949</v>
      </c>
      <c r="H214" s="4"/>
      <c r="I214" s="4" t="str">
        <f>MA_covariates[[#This Row],[Covariate]]&amp;MA_covariates[[#This Row],[sampling_id]]</f>
        <v>Trawling effort_numerical102</v>
      </c>
    </row>
    <row r="215" spans="1:9" x14ac:dyDescent="0.3">
      <c r="A215" s="5" t="s">
        <v>606</v>
      </c>
      <c r="B215" s="5">
        <v>5</v>
      </c>
      <c r="C215" s="5">
        <v>103</v>
      </c>
      <c r="D215" s="4" t="s">
        <v>1254</v>
      </c>
      <c r="E215" s="4" t="s">
        <v>950</v>
      </c>
      <c r="F215" s="4"/>
      <c r="G215" s="4" t="s">
        <v>949</v>
      </c>
      <c r="H215" s="4"/>
      <c r="I215" s="4" t="str">
        <f>MA_covariates[[#This Row],[Covariate]]&amp;MA_covariates[[#This Row],[sampling_id]]</f>
        <v>Trawling effort_numerical103</v>
      </c>
    </row>
    <row r="216" spans="1:9" x14ac:dyDescent="0.3">
      <c r="A216" s="5" t="s">
        <v>606</v>
      </c>
      <c r="B216" s="5">
        <v>5</v>
      </c>
      <c r="C216" s="5">
        <v>104</v>
      </c>
      <c r="D216" s="4" t="s">
        <v>1254</v>
      </c>
      <c r="E216" s="4">
        <v>0</v>
      </c>
      <c r="F216" s="4"/>
      <c r="G216" s="4" t="s">
        <v>949</v>
      </c>
      <c r="H216" s="4"/>
      <c r="I216" s="4" t="str">
        <f>MA_covariates[[#This Row],[Covariate]]&amp;MA_covariates[[#This Row],[sampling_id]]</f>
        <v>Trawling effort_numerical104</v>
      </c>
    </row>
    <row r="217" spans="1:9" x14ac:dyDescent="0.3">
      <c r="A217" s="5" t="s">
        <v>606</v>
      </c>
      <c r="B217" s="5">
        <v>5</v>
      </c>
      <c r="C217" s="5">
        <v>105</v>
      </c>
      <c r="D217" s="4" t="s">
        <v>1254</v>
      </c>
      <c r="E217" s="4" t="s">
        <v>950</v>
      </c>
      <c r="F217" s="4"/>
      <c r="G217" s="4" t="s">
        <v>949</v>
      </c>
      <c r="H217" s="4"/>
      <c r="I217" s="4" t="str">
        <f>MA_covariates[[#This Row],[Covariate]]&amp;MA_covariates[[#This Row],[sampling_id]]</f>
        <v>Trawling effort_numerical105</v>
      </c>
    </row>
    <row r="218" spans="1:9" x14ac:dyDescent="0.3">
      <c r="A218" s="5" t="s">
        <v>606</v>
      </c>
      <c r="B218" s="5">
        <v>5</v>
      </c>
      <c r="C218" s="5">
        <v>106</v>
      </c>
      <c r="D218" s="4" t="s">
        <v>1254</v>
      </c>
      <c r="E218" s="4" t="s">
        <v>950</v>
      </c>
      <c r="F218" s="4"/>
      <c r="G218" s="4" t="s">
        <v>949</v>
      </c>
      <c r="H218" s="4"/>
      <c r="I218" s="4" t="str">
        <f>MA_covariates[[#This Row],[Covariate]]&amp;MA_covariates[[#This Row],[sampling_id]]</f>
        <v>Trawling effort_numerical106</v>
      </c>
    </row>
    <row r="219" spans="1:9" x14ac:dyDescent="0.3">
      <c r="A219" s="5" t="s">
        <v>606</v>
      </c>
      <c r="B219" s="5">
        <v>5</v>
      </c>
      <c r="C219" s="5">
        <v>107</v>
      </c>
      <c r="D219" s="4" t="s">
        <v>1254</v>
      </c>
      <c r="E219" s="4">
        <v>0</v>
      </c>
      <c r="F219" s="4"/>
      <c r="G219" s="4" t="s">
        <v>949</v>
      </c>
      <c r="H219" s="4"/>
      <c r="I219" s="4" t="str">
        <f>MA_covariates[[#This Row],[Covariate]]&amp;MA_covariates[[#This Row],[sampling_id]]</f>
        <v>Trawling effort_numerical107</v>
      </c>
    </row>
    <row r="220" spans="1:9" x14ac:dyDescent="0.3">
      <c r="A220" s="5" t="s">
        <v>606</v>
      </c>
      <c r="B220" s="5">
        <v>5</v>
      </c>
      <c r="C220" s="5">
        <v>108</v>
      </c>
      <c r="D220" s="4" t="s">
        <v>1254</v>
      </c>
      <c r="E220" s="4">
        <v>0</v>
      </c>
      <c r="F220" s="4"/>
      <c r="G220" s="4" t="s">
        <v>949</v>
      </c>
      <c r="H220" s="4"/>
      <c r="I220" s="4" t="str">
        <f>MA_covariates[[#This Row],[Covariate]]&amp;MA_covariates[[#This Row],[sampling_id]]</f>
        <v>Trawling effort_numerical108</v>
      </c>
    </row>
    <row r="221" spans="1:9" x14ac:dyDescent="0.3">
      <c r="A221" s="5" t="s">
        <v>606</v>
      </c>
      <c r="B221" s="5">
        <v>5</v>
      </c>
      <c r="C221" s="5">
        <v>109</v>
      </c>
      <c r="D221" s="4" t="s">
        <v>1254</v>
      </c>
      <c r="E221" s="4" t="s">
        <v>950</v>
      </c>
      <c r="F221" s="4"/>
      <c r="G221" s="4" t="s">
        <v>949</v>
      </c>
      <c r="H221" s="4"/>
      <c r="I221" s="4" t="str">
        <f>MA_covariates[[#This Row],[Covariate]]&amp;MA_covariates[[#This Row],[sampling_id]]</f>
        <v>Trawling effort_numerical109</v>
      </c>
    </row>
    <row r="222" spans="1:9" x14ac:dyDescent="0.3">
      <c r="A222" s="5" t="s">
        <v>606</v>
      </c>
      <c r="B222" s="5">
        <v>5</v>
      </c>
      <c r="C222" s="5">
        <v>110</v>
      </c>
      <c r="D222" s="4" t="s">
        <v>1254</v>
      </c>
      <c r="E222" s="4" t="s">
        <v>950</v>
      </c>
      <c r="F222" s="4"/>
      <c r="G222" s="4" t="s">
        <v>949</v>
      </c>
      <c r="H222" s="4"/>
      <c r="I222" s="4" t="str">
        <f>MA_covariates[[#This Row],[Covariate]]&amp;MA_covariates[[#This Row],[sampling_id]]</f>
        <v>Trawling effort_numerical110</v>
      </c>
    </row>
    <row r="223" spans="1:9" x14ac:dyDescent="0.3">
      <c r="A223" s="5" t="s">
        <v>606</v>
      </c>
      <c r="B223" s="5">
        <v>5</v>
      </c>
      <c r="C223" s="5">
        <v>111</v>
      </c>
      <c r="D223" s="4" t="s">
        <v>1254</v>
      </c>
      <c r="E223" s="4">
        <v>0</v>
      </c>
      <c r="F223" s="4"/>
      <c r="G223" s="4" t="s">
        <v>949</v>
      </c>
      <c r="H223" s="4"/>
      <c r="I223" s="4" t="str">
        <f>MA_covariates[[#This Row],[Covariate]]&amp;MA_covariates[[#This Row],[sampling_id]]</f>
        <v>Trawling effort_numerical111</v>
      </c>
    </row>
    <row r="224" spans="1:9" x14ac:dyDescent="0.3">
      <c r="A224" s="5" t="s">
        <v>606</v>
      </c>
      <c r="B224" s="5">
        <v>5</v>
      </c>
      <c r="C224" s="5">
        <v>102</v>
      </c>
      <c r="D224" s="4" t="s">
        <v>951</v>
      </c>
      <c r="E224" s="4">
        <v>4.8899999999999997</v>
      </c>
      <c r="F224" s="4"/>
      <c r="G224" s="4" t="s">
        <v>952</v>
      </c>
      <c r="H224" s="4"/>
      <c r="I224" s="4" t="str">
        <f>MA_covariates[[#This Row],[Covariate]]&amp;MA_covariates[[#This Row],[sampling_id]]</f>
        <v>Significant wave height102</v>
      </c>
    </row>
    <row r="225" spans="1:9" x14ac:dyDescent="0.3">
      <c r="A225" s="5" t="s">
        <v>606</v>
      </c>
      <c r="B225" s="5">
        <v>5</v>
      </c>
      <c r="C225" s="5">
        <v>103</v>
      </c>
      <c r="D225" s="4" t="s">
        <v>951</v>
      </c>
      <c r="E225" s="4">
        <v>2.63</v>
      </c>
      <c r="F225" s="4"/>
      <c r="G225" s="4" t="s">
        <v>952</v>
      </c>
      <c r="H225" s="4"/>
      <c r="I225" s="4" t="str">
        <f>MA_covariates[[#This Row],[Covariate]]&amp;MA_covariates[[#This Row],[sampling_id]]</f>
        <v>Significant wave height103</v>
      </c>
    </row>
    <row r="226" spans="1:9" x14ac:dyDescent="0.3">
      <c r="A226" s="5" t="s">
        <v>606</v>
      </c>
      <c r="B226" s="5">
        <v>5</v>
      </c>
      <c r="C226" s="5">
        <v>104</v>
      </c>
      <c r="D226" s="4" t="s">
        <v>951</v>
      </c>
      <c r="E226" s="4">
        <v>2.63</v>
      </c>
      <c r="F226" s="4"/>
      <c r="G226" s="4" t="s">
        <v>952</v>
      </c>
      <c r="H226" s="4"/>
      <c r="I226" s="4" t="str">
        <f>MA_covariates[[#This Row],[Covariate]]&amp;MA_covariates[[#This Row],[sampling_id]]</f>
        <v>Significant wave height104</v>
      </c>
    </row>
    <row r="227" spans="1:9" x14ac:dyDescent="0.3">
      <c r="A227" s="5" t="s">
        <v>606</v>
      </c>
      <c r="B227" s="5">
        <v>5</v>
      </c>
      <c r="C227" s="5">
        <v>105</v>
      </c>
      <c r="D227" s="4" t="s">
        <v>951</v>
      </c>
      <c r="E227" s="4">
        <v>3.71</v>
      </c>
      <c r="F227" s="4"/>
      <c r="G227" s="4" t="s">
        <v>952</v>
      </c>
      <c r="H227" s="4"/>
      <c r="I227" s="4" t="str">
        <f>MA_covariates[[#This Row],[Covariate]]&amp;MA_covariates[[#This Row],[sampling_id]]</f>
        <v>Significant wave height105</v>
      </c>
    </row>
    <row r="228" spans="1:9" x14ac:dyDescent="0.3">
      <c r="A228" s="5" t="s">
        <v>606</v>
      </c>
      <c r="B228" s="5">
        <v>5</v>
      </c>
      <c r="C228" s="5">
        <v>106</v>
      </c>
      <c r="D228" s="4" t="s">
        <v>951</v>
      </c>
      <c r="E228" s="4">
        <v>3.71</v>
      </c>
      <c r="F228" s="4"/>
      <c r="G228" s="4" t="s">
        <v>952</v>
      </c>
      <c r="H228" s="4"/>
      <c r="I228" s="4" t="str">
        <f>MA_covariates[[#This Row],[Covariate]]&amp;MA_covariates[[#This Row],[sampling_id]]</f>
        <v>Significant wave height106</v>
      </c>
    </row>
    <row r="229" spans="1:9" x14ac:dyDescent="0.3">
      <c r="A229" s="5" t="s">
        <v>606</v>
      </c>
      <c r="B229" s="5">
        <v>5</v>
      </c>
      <c r="C229" s="5">
        <v>107</v>
      </c>
      <c r="D229" s="4" t="s">
        <v>951</v>
      </c>
      <c r="E229" s="4">
        <v>3.71</v>
      </c>
      <c r="F229" s="4"/>
      <c r="G229" s="4" t="s">
        <v>952</v>
      </c>
      <c r="H229" s="4"/>
      <c r="I229" s="4" t="str">
        <f>MA_covariates[[#This Row],[Covariate]]&amp;MA_covariates[[#This Row],[sampling_id]]</f>
        <v>Significant wave height107</v>
      </c>
    </row>
    <row r="230" spans="1:9" x14ac:dyDescent="0.3">
      <c r="A230" s="5" t="s">
        <v>606</v>
      </c>
      <c r="B230" s="5">
        <v>5</v>
      </c>
      <c r="C230" s="5">
        <v>108</v>
      </c>
      <c r="D230" s="4" t="s">
        <v>951</v>
      </c>
      <c r="E230" s="4">
        <v>3.71</v>
      </c>
      <c r="F230" s="4"/>
      <c r="G230" s="4" t="s">
        <v>952</v>
      </c>
      <c r="H230" s="4"/>
      <c r="I230" s="4" t="str">
        <f>MA_covariates[[#This Row],[Covariate]]&amp;MA_covariates[[#This Row],[sampling_id]]</f>
        <v>Significant wave height108</v>
      </c>
    </row>
    <row r="231" spans="1:9" x14ac:dyDescent="0.3">
      <c r="A231" s="5" t="s">
        <v>606</v>
      </c>
      <c r="B231" s="5">
        <v>5</v>
      </c>
      <c r="C231" s="5">
        <v>109</v>
      </c>
      <c r="D231" s="4" t="s">
        <v>951</v>
      </c>
      <c r="E231" s="4">
        <v>5.57</v>
      </c>
      <c r="F231" s="4"/>
      <c r="G231" s="4" t="s">
        <v>952</v>
      </c>
      <c r="H231" s="4"/>
      <c r="I231" s="4" t="str">
        <f>MA_covariates[[#This Row],[Covariate]]&amp;MA_covariates[[#This Row],[sampling_id]]</f>
        <v>Significant wave height109</v>
      </c>
    </row>
    <row r="232" spans="1:9" x14ac:dyDescent="0.3">
      <c r="A232" s="5" t="s">
        <v>606</v>
      </c>
      <c r="B232" s="5">
        <v>5</v>
      </c>
      <c r="C232" s="5">
        <v>110</v>
      </c>
      <c r="D232" s="4" t="s">
        <v>951</v>
      </c>
      <c r="E232" s="4">
        <v>5.57</v>
      </c>
      <c r="F232" s="4"/>
      <c r="G232" s="4" t="s">
        <v>952</v>
      </c>
      <c r="H232" s="4"/>
      <c r="I232" s="4" t="str">
        <f>MA_covariates[[#This Row],[Covariate]]&amp;MA_covariates[[#This Row],[sampling_id]]</f>
        <v>Significant wave height110</v>
      </c>
    </row>
    <row r="233" spans="1:9" x14ac:dyDescent="0.3">
      <c r="A233" s="5" t="s">
        <v>606</v>
      </c>
      <c r="B233" s="5">
        <v>5</v>
      </c>
      <c r="C233" s="5">
        <v>111</v>
      </c>
      <c r="D233" s="4" t="s">
        <v>951</v>
      </c>
      <c r="E233" s="4">
        <v>5.57</v>
      </c>
      <c r="F233" s="4"/>
      <c r="G233" s="4" t="s">
        <v>952</v>
      </c>
      <c r="H233" s="4"/>
      <c r="I233" s="4" t="str">
        <f>MA_covariates[[#This Row],[Covariate]]&amp;MA_covariates[[#This Row],[sampling_id]]</f>
        <v>Significant wave height111</v>
      </c>
    </row>
    <row r="234" spans="1:9" x14ac:dyDescent="0.3">
      <c r="A234" s="5" t="s">
        <v>606</v>
      </c>
      <c r="B234" s="5">
        <v>5</v>
      </c>
      <c r="C234" s="5">
        <v>102</v>
      </c>
      <c r="D234" s="4" t="s">
        <v>953</v>
      </c>
      <c r="E234" s="4">
        <v>9.1199999999999992</v>
      </c>
      <c r="F234" s="4"/>
      <c r="G234" s="4" t="s">
        <v>1480</v>
      </c>
      <c r="H234" s="4"/>
      <c r="I234" s="4" t="str">
        <f>MA_covariates[[#This Row],[Covariate]]&amp;MA_covariates[[#This Row],[sampling_id]]</f>
        <v>River discharge102</v>
      </c>
    </row>
    <row r="235" spans="1:9" x14ac:dyDescent="0.3">
      <c r="A235" s="5" t="s">
        <v>606</v>
      </c>
      <c r="B235" s="5">
        <v>5</v>
      </c>
      <c r="C235" s="5">
        <v>103</v>
      </c>
      <c r="D235" s="4" t="s">
        <v>953</v>
      </c>
      <c r="E235" s="4">
        <v>4.1500000000000004</v>
      </c>
      <c r="F235" s="4"/>
      <c r="G235" s="4" t="s">
        <v>1480</v>
      </c>
      <c r="H235" s="4"/>
      <c r="I235" s="4" t="str">
        <f>MA_covariates[[#This Row],[Covariate]]&amp;MA_covariates[[#This Row],[sampling_id]]</f>
        <v>River discharge103</v>
      </c>
    </row>
    <row r="236" spans="1:9" x14ac:dyDescent="0.3">
      <c r="A236" s="5" t="s">
        <v>606</v>
      </c>
      <c r="B236" s="5">
        <v>5</v>
      </c>
      <c r="C236" s="5">
        <v>104</v>
      </c>
      <c r="D236" s="4" t="s">
        <v>953</v>
      </c>
      <c r="E236" s="4">
        <v>4.1500000000000004</v>
      </c>
      <c r="F236" s="4"/>
      <c r="G236" s="4" t="s">
        <v>1480</v>
      </c>
      <c r="H236" s="4"/>
      <c r="I236" s="4" t="str">
        <f>MA_covariates[[#This Row],[Covariate]]&amp;MA_covariates[[#This Row],[sampling_id]]</f>
        <v>River discharge104</v>
      </c>
    </row>
    <row r="237" spans="1:9" x14ac:dyDescent="0.3">
      <c r="A237" s="5" t="s">
        <v>606</v>
      </c>
      <c r="B237" s="5">
        <v>5</v>
      </c>
      <c r="C237" s="5">
        <v>105</v>
      </c>
      <c r="D237" s="4" t="s">
        <v>953</v>
      </c>
      <c r="E237" s="4">
        <v>4.1500000000000004</v>
      </c>
      <c r="F237" s="4"/>
      <c r="G237" s="4" t="s">
        <v>1480</v>
      </c>
      <c r="H237" s="4"/>
      <c r="I237" s="4" t="str">
        <f>MA_covariates[[#This Row],[Covariate]]&amp;MA_covariates[[#This Row],[sampling_id]]</f>
        <v>River discharge105</v>
      </c>
    </row>
    <row r="238" spans="1:9" x14ac:dyDescent="0.3">
      <c r="A238" s="5" t="s">
        <v>606</v>
      </c>
      <c r="B238" s="5">
        <v>5</v>
      </c>
      <c r="C238" s="5">
        <v>106</v>
      </c>
      <c r="D238" s="4" t="s">
        <v>953</v>
      </c>
      <c r="E238" s="4">
        <v>4.1500000000000004</v>
      </c>
      <c r="F238" s="4"/>
      <c r="G238" s="4" t="s">
        <v>1480</v>
      </c>
      <c r="H238" s="4"/>
      <c r="I238" s="4" t="str">
        <f>MA_covariates[[#This Row],[Covariate]]&amp;MA_covariates[[#This Row],[sampling_id]]</f>
        <v>River discharge106</v>
      </c>
    </row>
    <row r="239" spans="1:9" x14ac:dyDescent="0.3">
      <c r="A239" s="5" t="s">
        <v>606</v>
      </c>
      <c r="B239" s="5">
        <v>5</v>
      </c>
      <c r="C239" s="5">
        <v>107</v>
      </c>
      <c r="D239" s="4" t="s">
        <v>953</v>
      </c>
      <c r="E239" s="4">
        <v>4.1500000000000004</v>
      </c>
      <c r="F239" s="4"/>
      <c r="G239" s="4" t="s">
        <v>1480</v>
      </c>
      <c r="H239" s="4"/>
      <c r="I239" s="4" t="str">
        <f>MA_covariates[[#This Row],[Covariate]]&amp;MA_covariates[[#This Row],[sampling_id]]</f>
        <v>River discharge107</v>
      </c>
    </row>
    <row r="240" spans="1:9" x14ac:dyDescent="0.3">
      <c r="A240" s="5" t="s">
        <v>606</v>
      </c>
      <c r="B240" s="5">
        <v>5</v>
      </c>
      <c r="C240" s="5">
        <v>108</v>
      </c>
      <c r="D240" s="4" t="s">
        <v>953</v>
      </c>
      <c r="E240" s="4">
        <v>4.1500000000000004</v>
      </c>
      <c r="F240" s="4"/>
      <c r="G240" s="4" t="s">
        <v>1480</v>
      </c>
      <c r="H240" s="4"/>
      <c r="I240" s="4" t="str">
        <f>MA_covariates[[#This Row],[Covariate]]&amp;MA_covariates[[#This Row],[sampling_id]]</f>
        <v>River discharge108</v>
      </c>
    </row>
    <row r="241" spans="1:9" x14ac:dyDescent="0.3">
      <c r="A241" s="5" t="s">
        <v>606</v>
      </c>
      <c r="B241" s="5">
        <v>5</v>
      </c>
      <c r="C241" s="5">
        <v>109</v>
      </c>
      <c r="D241" s="4" t="s">
        <v>953</v>
      </c>
      <c r="E241" s="4">
        <v>4.1500000000000004</v>
      </c>
      <c r="F241" s="4"/>
      <c r="G241" s="4" t="s">
        <v>1480</v>
      </c>
      <c r="H241" s="4"/>
      <c r="I241" s="4" t="str">
        <f>MA_covariates[[#This Row],[Covariate]]&amp;MA_covariates[[#This Row],[sampling_id]]</f>
        <v>River discharge109</v>
      </c>
    </row>
    <row r="242" spans="1:9" x14ac:dyDescent="0.3">
      <c r="A242" s="5" t="s">
        <v>606</v>
      </c>
      <c r="B242" s="5">
        <v>5</v>
      </c>
      <c r="C242" s="5">
        <v>110</v>
      </c>
      <c r="D242" s="4" t="s">
        <v>953</v>
      </c>
      <c r="E242" s="4">
        <v>4.1500000000000004</v>
      </c>
      <c r="F242" s="4"/>
      <c r="G242" s="4" t="s">
        <v>1480</v>
      </c>
      <c r="H242" s="4"/>
      <c r="I242" s="4" t="str">
        <f>MA_covariates[[#This Row],[Covariate]]&amp;MA_covariates[[#This Row],[sampling_id]]</f>
        <v>River discharge110</v>
      </c>
    </row>
    <row r="243" spans="1:9" x14ac:dyDescent="0.3">
      <c r="A243" s="5" t="s">
        <v>606</v>
      </c>
      <c r="B243" s="5">
        <v>5</v>
      </c>
      <c r="C243" s="5">
        <v>111</v>
      </c>
      <c r="D243" s="4" t="s">
        <v>953</v>
      </c>
      <c r="E243" s="4">
        <v>4.1500000000000004</v>
      </c>
      <c r="F243" s="4"/>
      <c r="G243" s="4" t="s">
        <v>1480</v>
      </c>
      <c r="H243" s="4"/>
      <c r="I243" s="4" t="str">
        <f>MA_covariates[[#This Row],[Covariate]]&amp;MA_covariates[[#This Row],[sampling_id]]</f>
        <v>River discharge111</v>
      </c>
    </row>
    <row r="244" spans="1:9" x14ac:dyDescent="0.3">
      <c r="A244" s="5" t="s">
        <v>606</v>
      </c>
      <c r="B244" s="5">
        <v>5</v>
      </c>
      <c r="C244" s="5">
        <v>102</v>
      </c>
      <c r="D244" s="4" t="s">
        <v>954</v>
      </c>
      <c r="E244" s="4">
        <v>536270</v>
      </c>
      <c r="F244" s="4"/>
      <c r="G244" s="4" t="s">
        <v>956</v>
      </c>
      <c r="H244" s="4"/>
      <c r="I244" s="4" t="str">
        <f>MA_covariates[[#This Row],[Covariate]]&amp;MA_covariates[[#This Row],[sampling_id]]</f>
        <v>Surface primary productivity102</v>
      </c>
    </row>
    <row r="245" spans="1:9" x14ac:dyDescent="0.3">
      <c r="A245" s="5" t="s">
        <v>606</v>
      </c>
      <c r="B245" s="5">
        <v>5</v>
      </c>
      <c r="C245" s="5">
        <v>103</v>
      </c>
      <c r="D245" s="4" t="s">
        <v>954</v>
      </c>
      <c r="E245" s="4">
        <v>606220</v>
      </c>
      <c r="F245" s="4"/>
      <c r="G245" s="4" t="s">
        <v>956</v>
      </c>
      <c r="H245" s="4"/>
      <c r="I245" s="4" t="str">
        <f>MA_covariates[[#This Row],[Covariate]]&amp;MA_covariates[[#This Row],[sampling_id]]</f>
        <v>Surface primary productivity103</v>
      </c>
    </row>
    <row r="246" spans="1:9" x14ac:dyDescent="0.3">
      <c r="A246" s="5" t="s">
        <v>606</v>
      </c>
      <c r="B246" s="5">
        <v>5</v>
      </c>
      <c r="C246" s="5">
        <v>104</v>
      </c>
      <c r="D246" s="4" t="s">
        <v>954</v>
      </c>
      <c r="E246" s="4">
        <v>606220</v>
      </c>
      <c r="F246" s="4"/>
      <c r="G246" s="4" t="s">
        <v>956</v>
      </c>
      <c r="H246" s="4"/>
      <c r="I246" s="4" t="str">
        <f>MA_covariates[[#This Row],[Covariate]]&amp;MA_covariates[[#This Row],[sampling_id]]</f>
        <v>Surface primary productivity104</v>
      </c>
    </row>
    <row r="247" spans="1:9" x14ac:dyDescent="0.3">
      <c r="A247" s="5" t="s">
        <v>606</v>
      </c>
      <c r="B247" s="5">
        <v>5</v>
      </c>
      <c r="C247" s="5">
        <v>105</v>
      </c>
      <c r="D247" s="4" t="s">
        <v>954</v>
      </c>
      <c r="E247" s="4">
        <v>450770</v>
      </c>
      <c r="F247" s="4"/>
      <c r="G247" s="4" t="s">
        <v>956</v>
      </c>
      <c r="H247" s="4"/>
      <c r="I247" s="4" t="str">
        <f>MA_covariates[[#This Row],[Covariate]]&amp;MA_covariates[[#This Row],[sampling_id]]</f>
        <v>Surface primary productivity105</v>
      </c>
    </row>
    <row r="248" spans="1:9" x14ac:dyDescent="0.3">
      <c r="A248" s="5" t="s">
        <v>606</v>
      </c>
      <c r="B248" s="5">
        <v>5</v>
      </c>
      <c r="C248" s="5">
        <v>106</v>
      </c>
      <c r="D248" s="4" t="s">
        <v>954</v>
      </c>
      <c r="E248" s="4">
        <v>450770</v>
      </c>
      <c r="F248" s="4"/>
      <c r="G248" s="4" t="s">
        <v>956</v>
      </c>
      <c r="H248" s="4"/>
      <c r="I248" s="4" t="str">
        <f>MA_covariates[[#This Row],[Covariate]]&amp;MA_covariates[[#This Row],[sampling_id]]</f>
        <v>Surface primary productivity106</v>
      </c>
    </row>
    <row r="249" spans="1:9" x14ac:dyDescent="0.3">
      <c r="A249" s="5" t="s">
        <v>606</v>
      </c>
      <c r="B249" s="5">
        <v>5</v>
      </c>
      <c r="C249" s="5">
        <v>107</v>
      </c>
      <c r="D249" s="4" t="s">
        <v>954</v>
      </c>
      <c r="E249" s="4">
        <v>450770</v>
      </c>
      <c r="F249" s="4"/>
      <c r="G249" s="4" t="s">
        <v>956</v>
      </c>
      <c r="H249" s="4"/>
      <c r="I249" s="4" t="str">
        <f>MA_covariates[[#This Row],[Covariate]]&amp;MA_covariates[[#This Row],[sampling_id]]</f>
        <v>Surface primary productivity107</v>
      </c>
    </row>
    <row r="250" spans="1:9" x14ac:dyDescent="0.3">
      <c r="A250" s="5" t="s">
        <v>606</v>
      </c>
      <c r="B250" s="5">
        <v>5</v>
      </c>
      <c r="C250" s="5">
        <v>108</v>
      </c>
      <c r="D250" s="4" t="s">
        <v>954</v>
      </c>
      <c r="E250" s="4">
        <v>450770</v>
      </c>
      <c r="F250" s="4"/>
      <c r="G250" s="4" t="s">
        <v>956</v>
      </c>
      <c r="H250" s="4"/>
      <c r="I250" s="4" t="str">
        <f>MA_covariates[[#This Row],[Covariate]]&amp;MA_covariates[[#This Row],[sampling_id]]</f>
        <v>Surface primary productivity108</v>
      </c>
    </row>
    <row r="251" spans="1:9" x14ac:dyDescent="0.3">
      <c r="A251" s="5" t="s">
        <v>606</v>
      </c>
      <c r="B251" s="5">
        <v>5</v>
      </c>
      <c r="C251" s="5">
        <v>109</v>
      </c>
      <c r="D251" s="4" t="s">
        <v>954</v>
      </c>
      <c r="E251" s="4">
        <v>668390</v>
      </c>
      <c r="F251" s="4"/>
      <c r="G251" s="4" t="s">
        <v>956</v>
      </c>
      <c r="H251" s="4"/>
      <c r="I251" s="4" t="str">
        <f>MA_covariates[[#This Row],[Covariate]]&amp;MA_covariates[[#This Row],[sampling_id]]</f>
        <v>Surface primary productivity109</v>
      </c>
    </row>
    <row r="252" spans="1:9" x14ac:dyDescent="0.3">
      <c r="A252" s="5" t="s">
        <v>606</v>
      </c>
      <c r="B252" s="5">
        <v>5</v>
      </c>
      <c r="C252" s="5">
        <v>110</v>
      </c>
      <c r="D252" s="4" t="s">
        <v>954</v>
      </c>
      <c r="E252" s="4">
        <v>668390</v>
      </c>
      <c r="F252" s="4"/>
      <c r="G252" s="4" t="s">
        <v>956</v>
      </c>
      <c r="H252" s="4"/>
      <c r="I252" s="4" t="str">
        <f>MA_covariates[[#This Row],[Covariate]]&amp;MA_covariates[[#This Row],[sampling_id]]</f>
        <v>Surface primary productivity110</v>
      </c>
    </row>
    <row r="253" spans="1:9" x14ac:dyDescent="0.3">
      <c r="A253" s="5" t="s">
        <v>606</v>
      </c>
      <c r="B253" s="5">
        <v>5</v>
      </c>
      <c r="C253" s="5">
        <v>111</v>
      </c>
      <c r="D253" s="4" t="s">
        <v>954</v>
      </c>
      <c r="E253" s="4">
        <v>668390</v>
      </c>
      <c r="F253" s="4"/>
      <c r="G253" s="4" t="s">
        <v>956</v>
      </c>
      <c r="H253" s="4"/>
      <c r="I253" s="4" t="str">
        <f>MA_covariates[[#This Row],[Covariate]]&amp;MA_covariates[[#This Row],[sampling_id]]</f>
        <v>Surface primary productivity111</v>
      </c>
    </row>
    <row r="254" spans="1:9" x14ac:dyDescent="0.3">
      <c r="A254" s="4" t="s">
        <v>603</v>
      </c>
      <c r="B254" s="5">
        <v>5</v>
      </c>
      <c r="C254" s="5">
        <v>104</v>
      </c>
      <c r="D254" s="4" t="s">
        <v>955</v>
      </c>
      <c r="E254" s="4">
        <v>0.37</v>
      </c>
      <c r="F254" s="4"/>
      <c r="G254" s="4" t="s">
        <v>957</v>
      </c>
      <c r="H254" s="4"/>
      <c r="I254" s="4" t="str">
        <f>MA_covariates[[#This Row],[Covariate]]&amp;MA_covariates[[#This Row],[sampling_id]]</f>
        <v>Sedimentation rate104</v>
      </c>
    </row>
    <row r="255" spans="1:9" x14ac:dyDescent="0.3">
      <c r="A255" s="4" t="s">
        <v>603</v>
      </c>
      <c r="B255" s="5">
        <v>5</v>
      </c>
      <c r="C255" s="5">
        <v>107</v>
      </c>
      <c r="D255" s="4" t="s">
        <v>955</v>
      </c>
      <c r="E255" s="4">
        <v>0.8</v>
      </c>
      <c r="F255" s="4"/>
      <c r="G255" s="4" t="s">
        <v>957</v>
      </c>
      <c r="H255" s="4"/>
      <c r="I255" s="4" t="str">
        <f>MA_covariates[[#This Row],[Covariate]]&amp;MA_covariates[[#This Row],[sampling_id]]</f>
        <v>Sedimentation rate107</v>
      </c>
    </row>
    <row r="256" spans="1:9" x14ac:dyDescent="0.3">
      <c r="A256" s="4" t="s">
        <v>603</v>
      </c>
      <c r="B256" s="5">
        <v>5</v>
      </c>
      <c r="C256" s="5">
        <v>108</v>
      </c>
      <c r="D256" s="4" t="s">
        <v>955</v>
      </c>
      <c r="E256" s="4">
        <v>0.9</v>
      </c>
      <c r="F256" s="4"/>
      <c r="G256" s="4" t="s">
        <v>957</v>
      </c>
      <c r="H256" s="4"/>
      <c r="I256" s="4" t="str">
        <f>MA_covariates[[#This Row],[Covariate]]&amp;MA_covariates[[#This Row],[sampling_id]]</f>
        <v>Sedimentation rate108</v>
      </c>
    </row>
    <row r="257" spans="1:9" x14ac:dyDescent="0.3">
      <c r="A257" s="4" t="s">
        <v>603</v>
      </c>
      <c r="B257" s="5">
        <v>5</v>
      </c>
      <c r="C257" s="5">
        <v>109</v>
      </c>
      <c r="D257" s="4" t="s">
        <v>955</v>
      </c>
      <c r="E257" s="4">
        <v>0.85</v>
      </c>
      <c r="F257" s="4"/>
      <c r="G257" s="4" t="s">
        <v>957</v>
      </c>
      <c r="H257" s="4"/>
      <c r="I257" s="4" t="str">
        <f>MA_covariates[[#This Row],[Covariate]]&amp;MA_covariates[[#This Row],[sampling_id]]</f>
        <v>Sedimentation rate109</v>
      </c>
    </row>
    <row r="258" spans="1:9" x14ac:dyDescent="0.3">
      <c r="A258" s="4" t="s">
        <v>606</v>
      </c>
      <c r="B258" s="64">
        <v>5</v>
      </c>
      <c r="C258" s="64">
        <v>102</v>
      </c>
      <c r="D258" s="4" t="s">
        <v>1254</v>
      </c>
      <c r="E258" s="4">
        <v>226.85220336914063</v>
      </c>
      <c r="F258" s="4"/>
      <c r="G258" s="4" t="s">
        <v>1762</v>
      </c>
      <c r="H258" s="4" t="s">
        <v>1763</v>
      </c>
      <c r="I258" s="4" t="str">
        <f>MA_covariates[[#This Row],[Covariate]]&amp;MA_covariates[[#This Row],[sampling_id]]</f>
        <v>Trawling effort_numerical102</v>
      </c>
    </row>
    <row r="259" spans="1:9" x14ac:dyDescent="0.3">
      <c r="A259" s="4" t="s">
        <v>606</v>
      </c>
      <c r="B259" s="64">
        <v>5</v>
      </c>
      <c r="C259" s="64">
        <v>103</v>
      </c>
      <c r="D259" s="4" t="s">
        <v>1254</v>
      </c>
      <c r="E259" s="4">
        <v>906.48370361328125</v>
      </c>
      <c r="F259" s="4"/>
      <c r="G259" s="4" t="s">
        <v>1762</v>
      </c>
      <c r="H259" s="4" t="s">
        <v>1763</v>
      </c>
      <c r="I259" s="4" t="str">
        <f>MA_covariates[[#This Row],[Covariate]]&amp;MA_covariates[[#This Row],[sampling_id]]</f>
        <v>Trawling effort_numerical103</v>
      </c>
    </row>
    <row r="260" spans="1:9" x14ac:dyDescent="0.3">
      <c r="A260" s="4" t="s">
        <v>606</v>
      </c>
      <c r="B260" s="64">
        <v>5</v>
      </c>
      <c r="C260" s="64">
        <v>104</v>
      </c>
      <c r="D260" s="4" t="s">
        <v>1254</v>
      </c>
      <c r="E260" s="4">
        <v>1.6272000074386597</v>
      </c>
      <c r="F260" s="4"/>
      <c r="G260" s="4" t="s">
        <v>1762</v>
      </c>
      <c r="H260" s="4" t="s">
        <v>1763</v>
      </c>
      <c r="I260" s="4" t="str">
        <f>MA_covariates[[#This Row],[Covariate]]&amp;MA_covariates[[#This Row],[sampling_id]]</f>
        <v>Trawling effort_numerical104</v>
      </c>
    </row>
    <row r="261" spans="1:9" x14ac:dyDescent="0.3">
      <c r="A261" s="4" t="s">
        <v>606</v>
      </c>
      <c r="B261" s="64">
        <v>5</v>
      </c>
      <c r="C261" s="64">
        <v>105</v>
      </c>
      <c r="D261" s="4" t="s">
        <v>1254</v>
      </c>
      <c r="E261" s="4">
        <v>906.48370361328125</v>
      </c>
      <c r="F261" s="4"/>
      <c r="G261" s="4" t="s">
        <v>1762</v>
      </c>
      <c r="H261" s="4" t="s">
        <v>1763</v>
      </c>
      <c r="I261" s="4" t="str">
        <f>MA_covariates[[#This Row],[Covariate]]&amp;MA_covariates[[#This Row],[sampling_id]]</f>
        <v>Trawling effort_numerical105</v>
      </c>
    </row>
    <row r="262" spans="1:9" x14ac:dyDescent="0.3">
      <c r="A262" s="4" t="s">
        <v>606</v>
      </c>
      <c r="B262" s="64">
        <v>5</v>
      </c>
      <c r="C262" s="64">
        <v>106</v>
      </c>
      <c r="D262" s="4" t="s">
        <v>1254</v>
      </c>
      <c r="E262" s="4">
        <v>906.48370361328125</v>
      </c>
      <c r="F262" s="4"/>
      <c r="G262" s="4" t="s">
        <v>1762</v>
      </c>
      <c r="H262" s="4" t="s">
        <v>1763</v>
      </c>
      <c r="I262" s="4" t="str">
        <f>MA_covariates[[#This Row],[Covariate]]&amp;MA_covariates[[#This Row],[sampling_id]]</f>
        <v>Trawling effort_numerical106</v>
      </c>
    </row>
    <row r="263" spans="1:9" x14ac:dyDescent="0.3">
      <c r="A263" s="4" t="s">
        <v>606</v>
      </c>
      <c r="B263" s="64">
        <v>5</v>
      </c>
      <c r="C263" s="64">
        <v>107</v>
      </c>
      <c r="D263" s="4" t="s">
        <v>1254</v>
      </c>
      <c r="E263" s="4">
        <v>1.6272000074386597</v>
      </c>
      <c r="F263" s="4"/>
      <c r="G263" s="4" t="s">
        <v>1762</v>
      </c>
      <c r="H263" s="4" t="s">
        <v>1763</v>
      </c>
      <c r="I263" s="4" t="str">
        <f>MA_covariates[[#This Row],[Covariate]]&amp;MA_covariates[[#This Row],[sampling_id]]</f>
        <v>Trawling effort_numerical107</v>
      </c>
    </row>
    <row r="264" spans="1:9" x14ac:dyDescent="0.3">
      <c r="A264" s="4" t="s">
        <v>606</v>
      </c>
      <c r="B264" s="64">
        <v>5</v>
      </c>
      <c r="C264" s="64">
        <v>108</v>
      </c>
      <c r="D264" s="4" t="s">
        <v>1254</v>
      </c>
      <c r="E264" s="4">
        <v>1.6272000074386597</v>
      </c>
      <c r="F264" s="4"/>
      <c r="G264" s="4" t="s">
        <v>1762</v>
      </c>
      <c r="H264" s="4" t="s">
        <v>1763</v>
      </c>
      <c r="I264" s="4" t="str">
        <f>MA_covariates[[#This Row],[Covariate]]&amp;MA_covariates[[#This Row],[sampling_id]]</f>
        <v>Trawling effort_numerical108</v>
      </c>
    </row>
    <row r="265" spans="1:9" x14ac:dyDescent="0.3">
      <c r="A265" s="4" t="s">
        <v>606</v>
      </c>
      <c r="B265" s="64">
        <v>5</v>
      </c>
      <c r="C265" s="64">
        <v>109</v>
      </c>
      <c r="D265" s="4" t="s">
        <v>1254</v>
      </c>
      <c r="E265" s="4">
        <v>226.85220336914063</v>
      </c>
      <c r="F265" s="4"/>
      <c r="G265" s="4" t="s">
        <v>1762</v>
      </c>
      <c r="H265" s="4" t="s">
        <v>1763</v>
      </c>
      <c r="I265" s="4" t="str">
        <f>MA_covariates[[#This Row],[Covariate]]&amp;MA_covariates[[#This Row],[sampling_id]]</f>
        <v>Trawling effort_numerical109</v>
      </c>
    </row>
    <row r="266" spans="1:9" x14ac:dyDescent="0.3">
      <c r="A266" s="4" t="s">
        <v>606</v>
      </c>
      <c r="B266" s="64">
        <v>5</v>
      </c>
      <c r="C266" s="64">
        <v>110</v>
      </c>
      <c r="D266" s="4" t="s">
        <v>1254</v>
      </c>
      <c r="E266" s="4">
        <v>906.48370361328125</v>
      </c>
      <c r="F266" s="4"/>
      <c r="G266" s="4" t="s">
        <v>1762</v>
      </c>
      <c r="H266" s="4" t="s">
        <v>1763</v>
      </c>
      <c r="I266" s="4" t="str">
        <f>MA_covariates[[#This Row],[Covariate]]&amp;MA_covariates[[#This Row],[sampling_id]]</f>
        <v>Trawling effort_numerical110</v>
      </c>
    </row>
    <row r="267" spans="1:9" x14ac:dyDescent="0.3">
      <c r="A267" s="4" t="s">
        <v>607</v>
      </c>
      <c r="B267" s="4">
        <v>8</v>
      </c>
      <c r="C267" s="5">
        <v>112</v>
      </c>
      <c r="D267" s="4" t="s">
        <v>1255</v>
      </c>
      <c r="E267" s="4" t="s">
        <v>994</v>
      </c>
      <c r="F267" s="4"/>
      <c r="G267" s="4"/>
      <c r="H267" s="4"/>
      <c r="I267" s="4" t="str">
        <f>MA_covariates[[#This Row],[Covariate]]&amp;MA_covariates[[#This Row],[sampling_id]]</f>
        <v>Trawling effort_categorical112</v>
      </c>
    </row>
    <row r="268" spans="1:9" x14ac:dyDescent="0.3">
      <c r="A268" s="4" t="s">
        <v>607</v>
      </c>
      <c r="B268" s="4">
        <v>8</v>
      </c>
      <c r="C268" s="5">
        <v>113</v>
      </c>
      <c r="D268" s="4" t="s">
        <v>1255</v>
      </c>
      <c r="E268" s="4" t="s">
        <v>994</v>
      </c>
      <c r="F268" s="4"/>
      <c r="G268" s="4"/>
      <c r="H268" s="4"/>
      <c r="I268" s="4" t="str">
        <f>MA_covariates[[#This Row],[Covariate]]&amp;MA_covariates[[#This Row],[sampling_id]]</f>
        <v>Trawling effort_categorical113</v>
      </c>
    </row>
    <row r="269" spans="1:9" x14ac:dyDescent="0.3">
      <c r="A269" s="4" t="s">
        <v>607</v>
      </c>
      <c r="B269" s="4">
        <v>8</v>
      </c>
      <c r="C269" s="5">
        <v>114</v>
      </c>
      <c r="D269" s="4" t="s">
        <v>1255</v>
      </c>
      <c r="E269" s="4" t="s">
        <v>994</v>
      </c>
      <c r="F269" s="4"/>
      <c r="G269" s="4"/>
      <c r="H269" s="4"/>
      <c r="I269" s="4" t="str">
        <f>MA_covariates[[#This Row],[Covariate]]&amp;MA_covariates[[#This Row],[sampling_id]]</f>
        <v>Trawling effort_categorical114</v>
      </c>
    </row>
    <row r="270" spans="1:9" x14ac:dyDescent="0.3">
      <c r="A270" s="4" t="s">
        <v>607</v>
      </c>
      <c r="B270" s="4">
        <v>8</v>
      </c>
      <c r="C270" s="5">
        <v>115</v>
      </c>
      <c r="D270" s="4" t="s">
        <v>1255</v>
      </c>
      <c r="E270" s="4" t="s">
        <v>994</v>
      </c>
      <c r="F270" s="4"/>
      <c r="G270" s="4"/>
      <c r="H270" s="4"/>
      <c r="I270" s="4" t="str">
        <f>MA_covariates[[#This Row],[Covariate]]&amp;MA_covariates[[#This Row],[sampling_id]]</f>
        <v>Trawling effort_categorical115</v>
      </c>
    </row>
    <row r="271" spans="1:9" x14ac:dyDescent="0.3">
      <c r="A271" s="4" t="s">
        <v>607</v>
      </c>
      <c r="B271" s="4">
        <v>8</v>
      </c>
      <c r="C271" s="5">
        <v>116</v>
      </c>
      <c r="D271" s="4" t="s">
        <v>1255</v>
      </c>
      <c r="E271" s="4" t="s">
        <v>994</v>
      </c>
      <c r="F271" s="4"/>
      <c r="G271" s="4"/>
      <c r="H271" s="4"/>
      <c r="I271" s="4" t="str">
        <f>MA_covariates[[#This Row],[Covariate]]&amp;MA_covariates[[#This Row],[sampling_id]]</f>
        <v>Trawling effort_categorical116</v>
      </c>
    </row>
    <row r="272" spans="1:9" x14ac:dyDescent="0.3">
      <c r="A272" s="4" t="s">
        <v>607</v>
      </c>
      <c r="B272" s="4">
        <v>8</v>
      </c>
      <c r="C272" s="5">
        <v>117</v>
      </c>
      <c r="D272" s="4" t="s">
        <v>1255</v>
      </c>
      <c r="E272" s="4" t="s">
        <v>994</v>
      </c>
      <c r="F272" s="4"/>
      <c r="G272" s="4"/>
      <c r="H272" s="4"/>
      <c r="I272" s="4" t="str">
        <f>MA_covariates[[#This Row],[Covariate]]&amp;MA_covariates[[#This Row],[sampling_id]]</f>
        <v>Trawling effort_categorical117</v>
      </c>
    </row>
    <row r="273" spans="1:9" x14ac:dyDescent="0.3">
      <c r="A273" s="4" t="s">
        <v>607</v>
      </c>
      <c r="B273" s="4">
        <v>8</v>
      </c>
      <c r="C273" s="5">
        <v>118</v>
      </c>
      <c r="D273" s="4" t="s">
        <v>1255</v>
      </c>
      <c r="E273" s="4" t="s">
        <v>994</v>
      </c>
      <c r="F273" s="4"/>
      <c r="G273" s="4"/>
      <c r="H273" s="4"/>
      <c r="I273" s="4" t="str">
        <f>MA_covariates[[#This Row],[Covariate]]&amp;MA_covariates[[#This Row],[sampling_id]]</f>
        <v>Trawling effort_categorical118</v>
      </c>
    </row>
    <row r="274" spans="1:9" x14ac:dyDescent="0.3">
      <c r="A274" s="4" t="s">
        <v>607</v>
      </c>
      <c r="B274" s="4">
        <v>8</v>
      </c>
      <c r="C274" s="5">
        <v>119</v>
      </c>
      <c r="D274" s="4" t="s">
        <v>1255</v>
      </c>
      <c r="E274" s="4" t="s">
        <v>994</v>
      </c>
      <c r="F274" s="4"/>
      <c r="G274" s="4"/>
      <c r="H274" s="4"/>
      <c r="I274" s="4" t="str">
        <f>MA_covariates[[#This Row],[Covariate]]&amp;MA_covariates[[#This Row],[sampling_id]]</f>
        <v>Trawling effort_categorical119</v>
      </c>
    </row>
    <row r="275" spans="1:9" x14ac:dyDescent="0.3">
      <c r="A275" s="4" t="s">
        <v>607</v>
      </c>
      <c r="B275" s="4">
        <v>8</v>
      </c>
      <c r="C275" s="5">
        <v>120</v>
      </c>
      <c r="D275" s="4" t="s">
        <v>1255</v>
      </c>
      <c r="E275" s="4" t="s">
        <v>994</v>
      </c>
      <c r="F275" s="4"/>
      <c r="G275" s="4"/>
      <c r="H275" s="4"/>
      <c r="I275" s="4" t="str">
        <f>MA_covariates[[#This Row],[Covariate]]&amp;MA_covariates[[#This Row],[sampling_id]]</f>
        <v>Trawling effort_categorical120</v>
      </c>
    </row>
    <row r="276" spans="1:9" x14ac:dyDescent="0.3">
      <c r="A276" s="4" t="s">
        <v>607</v>
      </c>
      <c r="B276" s="4">
        <v>8</v>
      </c>
      <c r="C276" s="5">
        <v>121</v>
      </c>
      <c r="D276" s="4" t="s">
        <v>1255</v>
      </c>
      <c r="E276" s="4" t="s">
        <v>994</v>
      </c>
      <c r="F276" s="4"/>
      <c r="G276" s="4"/>
      <c r="H276" s="4"/>
      <c r="I276" s="4" t="str">
        <f>MA_covariates[[#This Row],[Covariate]]&amp;MA_covariates[[#This Row],[sampling_id]]</f>
        <v>Trawling effort_categorical121</v>
      </c>
    </row>
    <row r="277" spans="1:9" x14ac:dyDescent="0.3">
      <c r="A277" s="4" t="s">
        <v>607</v>
      </c>
      <c r="B277" s="4">
        <v>8</v>
      </c>
      <c r="C277" s="5">
        <v>122</v>
      </c>
      <c r="D277" s="4" t="s">
        <v>1255</v>
      </c>
      <c r="E277" s="4" t="s">
        <v>994</v>
      </c>
      <c r="F277" s="4"/>
      <c r="G277" s="4"/>
      <c r="H277" s="4"/>
      <c r="I277" s="4" t="str">
        <f>MA_covariates[[#This Row],[Covariate]]&amp;MA_covariates[[#This Row],[sampling_id]]</f>
        <v>Trawling effort_categorical122</v>
      </c>
    </row>
    <row r="278" spans="1:9" x14ac:dyDescent="0.3">
      <c r="A278" s="4" t="s">
        <v>607</v>
      </c>
      <c r="B278" s="4">
        <v>8</v>
      </c>
      <c r="C278" s="5">
        <v>123</v>
      </c>
      <c r="D278" s="4" t="s">
        <v>1255</v>
      </c>
      <c r="E278" s="4" t="s">
        <v>994</v>
      </c>
      <c r="F278" s="4"/>
      <c r="G278" s="4"/>
      <c r="H278" s="4"/>
      <c r="I278" s="4" t="str">
        <f>MA_covariates[[#This Row],[Covariate]]&amp;MA_covariates[[#This Row],[sampling_id]]</f>
        <v>Trawling effort_categorical123</v>
      </c>
    </row>
    <row r="279" spans="1:9" x14ac:dyDescent="0.3">
      <c r="A279" s="4" t="s">
        <v>607</v>
      </c>
      <c r="B279" s="4">
        <v>8</v>
      </c>
      <c r="C279" s="5">
        <v>124</v>
      </c>
      <c r="D279" s="4" t="s">
        <v>1255</v>
      </c>
      <c r="E279" s="4" t="s">
        <v>994</v>
      </c>
      <c r="F279" s="4"/>
      <c r="G279" s="4"/>
      <c r="H279" s="4"/>
      <c r="I279" s="4" t="str">
        <f>MA_covariates[[#This Row],[Covariate]]&amp;MA_covariates[[#This Row],[sampling_id]]</f>
        <v>Trawling effort_categorical124</v>
      </c>
    </row>
    <row r="280" spans="1:9" x14ac:dyDescent="0.3">
      <c r="A280" s="4" t="s">
        <v>607</v>
      </c>
      <c r="B280" s="4">
        <v>8</v>
      </c>
      <c r="C280" s="5">
        <v>125</v>
      </c>
      <c r="D280" s="4" t="s">
        <v>1255</v>
      </c>
      <c r="E280" s="4" t="s">
        <v>994</v>
      </c>
      <c r="F280" s="4"/>
      <c r="G280" s="4"/>
      <c r="H280" s="4"/>
      <c r="I280" s="4" t="str">
        <f>MA_covariates[[#This Row],[Covariate]]&amp;MA_covariates[[#This Row],[sampling_id]]</f>
        <v>Trawling effort_categorical125</v>
      </c>
    </row>
    <row r="281" spans="1:9" x14ac:dyDescent="0.3">
      <c r="A281" s="4" t="s">
        <v>607</v>
      </c>
      <c r="B281" s="4">
        <v>8</v>
      </c>
      <c r="C281" s="5">
        <v>126</v>
      </c>
      <c r="D281" s="4" t="s">
        <v>1255</v>
      </c>
      <c r="E281" s="4" t="s">
        <v>994</v>
      </c>
      <c r="F281" s="4"/>
      <c r="G281" s="4"/>
      <c r="H281" s="4"/>
      <c r="I281" s="4" t="str">
        <f>MA_covariates[[#This Row],[Covariate]]&amp;MA_covariates[[#This Row],[sampling_id]]</f>
        <v>Trawling effort_categorical126</v>
      </c>
    </row>
    <row r="282" spans="1:9" x14ac:dyDescent="0.3">
      <c r="A282" s="4" t="s">
        <v>607</v>
      </c>
      <c r="B282" s="64">
        <v>8</v>
      </c>
      <c r="C282" s="64">
        <v>118</v>
      </c>
      <c r="D282" s="4" t="s">
        <v>1254</v>
      </c>
      <c r="E282" s="4">
        <v>5.7009000778198242</v>
      </c>
      <c r="F282" s="4"/>
      <c r="G282" s="4" t="s">
        <v>1762</v>
      </c>
      <c r="H282" s="4" t="s">
        <v>1763</v>
      </c>
      <c r="I282" s="4" t="str">
        <f>MA_covariates[[#This Row],[Covariate]]&amp;MA_covariates[[#This Row],[sampling_id]]</f>
        <v>Trawling effort_numerical118</v>
      </c>
    </row>
    <row r="283" spans="1:9" x14ac:dyDescent="0.3">
      <c r="A283" s="4" t="s">
        <v>607</v>
      </c>
      <c r="B283" s="64">
        <v>8</v>
      </c>
      <c r="C283" s="64">
        <v>119</v>
      </c>
      <c r="D283" s="4" t="s">
        <v>1254</v>
      </c>
      <c r="E283" s="4">
        <v>5.7009000778198242</v>
      </c>
      <c r="F283" s="4"/>
      <c r="G283" s="4" t="s">
        <v>1762</v>
      </c>
      <c r="H283" s="4" t="s">
        <v>1763</v>
      </c>
      <c r="I283" s="4" t="str">
        <f>MA_covariates[[#This Row],[Covariate]]&amp;MA_covariates[[#This Row],[sampling_id]]</f>
        <v>Trawling effort_numerical119</v>
      </c>
    </row>
    <row r="284" spans="1:9" x14ac:dyDescent="0.3">
      <c r="A284" s="4" t="s">
        <v>607</v>
      </c>
      <c r="B284" s="64">
        <v>8</v>
      </c>
      <c r="C284" s="64">
        <v>120</v>
      </c>
      <c r="D284" s="4" t="s">
        <v>1254</v>
      </c>
      <c r="E284" s="4">
        <v>5.7009000778198242</v>
      </c>
      <c r="F284" s="4"/>
      <c r="G284" s="4" t="s">
        <v>1762</v>
      </c>
      <c r="H284" s="4" t="s">
        <v>1763</v>
      </c>
      <c r="I284" s="4" t="str">
        <f>MA_covariates[[#This Row],[Covariate]]&amp;MA_covariates[[#This Row],[sampling_id]]</f>
        <v>Trawling effort_numerical120</v>
      </c>
    </row>
    <row r="285" spans="1:9" x14ac:dyDescent="0.3">
      <c r="A285" s="4" t="s">
        <v>607</v>
      </c>
      <c r="B285" s="64">
        <v>8</v>
      </c>
      <c r="C285" s="64">
        <v>121</v>
      </c>
      <c r="D285" s="4" t="s">
        <v>1254</v>
      </c>
      <c r="E285" s="4">
        <v>5.7009000778198242</v>
      </c>
      <c r="F285" s="4"/>
      <c r="G285" s="4" t="s">
        <v>1762</v>
      </c>
      <c r="H285" s="4" t="s">
        <v>1763</v>
      </c>
      <c r="I285" s="4" t="str">
        <f>MA_covariates[[#This Row],[Covariate]]&amp;MA_covariates[[#This Row],[sampling_id]]</f>
        <v>Trawling effort_numerical121</v>
      </c>
    </row>
    <row r="286" spans="1:9" x14ac:dyDescent="0.3">
      <c r="A286" s="4" t="s">
        <v>607</v>
      </c>
      <c r="B286" s="64">
        <v>8</v>
      </c>
      <c r="C286" s="64">
        <v>122</v>
      </c>
      <c r="D286" s="4" t="s">
        <v>1254</v>
      </c>
      <c r="E286" s="4">
        <v>5.7009000778198242</v>
      </c>
      <c r="F286" s="4"/>
      <c r="G286" s="4" t="s">
        <v>1762</v>
      </c>
      <c r="H286" s="4" t="s">
        <v>1763</v>
      </c>
      <c r="I286" s="4" t="str">
        <f>MA_covariates[[#This Row],[Covariate]]&amp;MA_covariates[[#This Row],[sampling_id]]</f>
        <v>Trawling effort_numerical122</v>
      </c>
    </row>
    <row r="287" spans="1:9" x14ac:dyDescent="0.3">
      <c r="A287" s="4" t="s">
        <v>607</v>
      </c>
      <c r="B287" s="64">
        <v>8</v>
      </c>
      <c r="C287" s="64">
        <v>123</v>
      </c>
      <c r="D287" s="4" t="s">
        <v>1254</v>
      </c>
      <c r="E287" s="4">
        <v>5.7009000778198242</v>
      </c>
      <c r="F287" s="4"/>
      <c r="G287" s="4" t="s">
        <v>1762</v>
      </c>
      <c r="H287" s="4" t="s">
        <v>1763</v>
      </c>
      <c r="I287" s="4" t="str">
        <f>MA_covariates[[#This Row],[Covariate]]&amp;MA_covariates[[#This Row],[sampling_id]]</f>
        <v>Trawling effort_numerical123</v>
      </c>
    </row>
    <row r="288" spans="1:9" x14ac:dyDescent="0.3">
      <c r="A288" s="4" t="s">
        <v>607</v>
      </c>
      <c r="B288" s="64">
        <v>8</v>
      </c>
      <c r="C288" s="64">
        <v>124</v>
      </c>
      <c r="D288" s="4" t="s">
        <v>1254</v>
      </c>
      <c r="E288" s="4">
        <v>5.7009000778198242</v>
      </c>
      <c r="F288" s="4"/>
      <c r="G288" s="4" t="s">
        <v>1762</v>
      </c>
      <c r="H288" s="4" t="s">
        <v>1763</v>
      </c>
      <c r="I288" s="4" t="str">
        <f>MA_covariates[[#This Row],[Covariate]]&amp;MA_covariates[[#This Row],[sampling_id]]</f>
        <v>Trawling effort_numerical124</v>
      </c>
    </row>
    <row r="289" spans="1:9" x14ac:dyDescent="0.3">
      <c r="A289" s="4" t="s">
        <v>607</v>
      </c>
      <c r="B289" s="64">
        <v>8</v>
      </c>
      <c r="C289" s="64">
        <v>125</v>
      </c>
      <c r="D289" s="4" t="s">
        <v>1254</v>
      </c>
      <c r="E289" s="4">
        <v>5.7009000778198242</v>
      </c>
      <c r="F289" s="4"/>
      <c r="G289" s="4" t="s">
        <v>1762</v>
      </c>
      <c r="H289" s="4" t="s">
        <v>1763</v>
      </c>
      <c r="I289" s="4" t="str">
        <f>MA_covariates[[#This Row],[Covariate]]&amp;MA_covariates[[#This Row],[sampling_id]]</f>
        <v>Trawling effort_numerical125</v>
      </c>
    </row>
    <row r="290" spans="1:9" x14ac:dyDescent="0.3">
      <c r="A290" s="4" t="s">
        <v>607</v>
      </c>
      <c r="B290" s="64">
        <v>8</v>
      </c>
      <c r="C290" s="64">
        <v>126</v>
      </c>
      <c r="D290" s="4" t="s">
        <v>1254</v>
      </c>
      <c r="E290" s="4">
        <v>5.7009000778198242</v>
      </c>
      <c r="F290" s="4"/>
      <c r="G290" s="4" t="s">
        <v>1762</v>
      </c>
      <c r="H290" s="4" t="s">
        <v>1763</v>
      </c>
      <c r="I290" s="4" t="str">
        <f>MA_covariates[[#This Row],[Covariate]]&amp;MA_covariates[[#This Row],[sampling_id]]</f>
        <v>Trawling effort_numerical126</v>
      </c>
    </row>
    <row r="291" spans="1:9" x14ac:dyDescent="0.3">
      <c r="A291" s="4" t="s">
        <v>604</v>
      </c>
      <c r="B291" s="4">
        <v>10</v>
      </c>
      <c r="C291" s="4">
        <v>127</v>
      </c>
      <c r="D291" s="4" t="s">
        <v>1254</v>
      </c>
      <c r="E291" s="4">
        <v>2.7</v>
      </c>
      <c r="F291" s="4"/>
      <c r="G291" s="4" t="s">
        <v>1045</v>
      </c>
      <c r="H291" s="4"/>
      <c r="I291" s="4" t="str">
        <f>MA_covariates[[#This Row],[Covariate]]&amp;MA_covariates[[#This Row],[sampling_id]]</f>
        <v>Trawling effort_numerical127</v>
      </c>
    </row>
    <row r="292" spans="1:9" x14ac:dyDescent="0.3">
      <c r="A292" s="4" t="s">
        <v>604</v>
      </c>
      <c r="B292" s="4">
        <v>10</v>
      </c>
      <c r="C292" s="4">
        <v>128</v>
      </c>
      <c r="D292" s="4" t="s">
        <v>1254</v>
      </c>
      <c r="E292" s="4">
        <v>0</v>
      </c>
      <c r="F292" s="4"/>
      <c r="G292" s="4" t="s">
        <v>1045</v>
      </c>
      <c r="H292" s="4"/>
      <c r="I292" s="4" t="str">
        <f>MA_covariates[[#This Row],[Covariate]]&amp;MA_covariates[[#This Row],[sampling_id]]</f>
        <v>Trawling effort_numerical128</v>
      </c>
    </row>
    <row r="293" spans="1:9" x14ac:dyDescent="0.3">
      <c r="A293" s="4" t="s">
        <v>604</v>
      </c>
      <c r="B293" s="4">
        <v>10</v>
      </c>
      <c r="C293" s="4">
        <v>129</v>
      </c>
      <c r="D293" s="4" t="s">
        <v>1254</v>
      </c>
      <c r="E293" s="4">
        <v>0.6</v>
      </c>
      <c r="F293" s="4"/>
      <c r="G293" s="4" t="s">
        <v>1045</v>
      </c>
      <c r="H293" s="4"/>
      <c r="I293" s="4" t="str">
        <f>MA_covariates[[#This Row],[Covariate]]&amp;MA_covariates[[#This Row],[sampling_id]]</f>
        <v>Trawling effort_numerical129</v>
      </c>
    </row>
    <row r="294" spans="1:9" x14ac:dyDescent="0.3">
      <c r="A294" s="4" t="s">
        <v>604</v>
      </c>
      <c r="B294" s="4">
        <v>10</v>
      </c>
      <c r="C294" s="4">
        <v>130</v>
      </c>
      <c r="D294" s="4" t="s">
        <v>1254</v>
      </c>
      <c r="E294" s="4">
        <v>0</v>
      </c>
      <c r="F294" s="4"/>
      <c r="G294" s="4" t="s">
        <v>1045</v>
      </c>
      <c r="H294" s="4"/>
      <c r="I294" s="4" t="str">
        <f>MA_covariates[[#This Row],[Covariate]]&amp;MA_covariates[[#This Row],[sampling_id]]</f>
        <v>Trawling effort_numerical130</v>
      </c>
    </row>
    <row r="295" spans="1:9" x14ac:dyDescent="0.3">
      <c r="A295" s="4" t="s">
        <v>604</v>
      </c>
      <c r="B295" s="4">
        <v>10</v>
      </c>
      <c r="C295" s="4">
        <v>131</v>
      </c>
      <c r="D295" s="4" t="s">
        <v>1254</v>
      </c>
      <c r="E295" s="4">
        <v>0</v>
      </c>
      <c r="F295" s="4"/>
      <c r="G295" s="4" t="s">
        <v>1045</v>
      </c>
      <c r="H295" s="4"/>
      <c r="I295" s="4" t="str">
        <f>MA_covariates[[#This Row],[Covariate]]&amp;MA_covariates[[#This Row],[sampling_id]]</f>
        <v>Trawling effort_numerical131</v>
      </c>
    </row>
    <row r="296" spans="1:9" x14ac:dyDescent="0.3">
      <c r="A296" s="4" t="s">
        <v>604</v>
      </c>
      <c r="B296" s="4">
        <v>10</v>
      </c>
      <c r="C296" s="4">
        <v>132</v>
      </c>
      <c r="D296" s="4" t="s">
        <v>1254</v>
      </c>
      <c r="E296" s="4">
        <v>0</v>
      </c>
      <c r="F296" s="4"/>
      <c r="G296" s="4" t="s">
        <v>1045</v>
      </c>
      <c r="H296" s="4"/>
      <c r="I296" s="4" t="str">
        <f>MA_covariates[[#This Row],[Covariate]]&amp;MA_covariates[[#This Row],[sampling_id]]</f>
        <v>Trawling effort_numerical132</v>
      </c>
    </row>
    <row r="297" spans="1:9" x14ac:dyDescent="0.3">
      <c r="A297" s="4" t="s">
        <v>604</v>
      </c>
      <c r="B297" s="4">
        <v>10</v>
      </c>
      <c r="C297" s="4">
        <v>133</v>
      </c>
      <c r="D297" s="4" t="s">
        <v>1254</v>
      </c>
      <c r="E297" s="4">
        <v>0</v>
      </c>
      <c r="F297" s="4"/>
      <c r="G297" s="4" t="s">
        <v>1045</v>
      </c>
      <c r="H297" s="4"/>
      <c r="I297" s="4" t="str">
        <f>MA_covariates[[#This Row],[Covariate]]&amp;MA_covariates[[#This Row],[sampling_id]]</f>
        <v>Trawling effort_numerical133</v>
      </c>
    </row>
    <row r="298" spans="1:9" x14ac:dyDescent="0.3">
      <c r="A298" s="4" t="s">
        <v>604</v>
      </c>
      <c r="B298" s="4">
        <v>10</v>
      </c>
      <c r="C298" s="4">
        <v>134</v>
      </c>
      <c r="D298" s="4" t="s">
        <v>1254</v>
      </c>
      <c r="E298" s="4">
        <v>2.7</v>
      </c>
      <c r="F298" s="4"/>
      <c r="G298" s="4" t="s">
        <v>1045</v>
      </c>
      <c r="H298" s="4"/>
      <c r="I298" s="4" t="str">
        <f>MA_covariates[[#This Row],[Covariate]]&amp;MA_covariates[[#This Row],[sampling_id]]</f>
        <v>Trawling effort_numerical134</v>
      </c>
    </row>
    <row r="299" spans="1:9" x14ac:dyDescent="0.3">
      <c r="A299" s="4" t="s">
        <v>604</v>
      </c>
      <c r="B299" s="4">
        <v>10</v>
      </c>
      <c r="C299" s="4">
        <v>135</v>
      </c>
      <c r="D299" s="4" t="s">
        <v>1254</v>
      </c>
      <c r="E299" s="4">
        <v>3.5</v>
      </c>
      <c r="F299" s="4"/>
      <c r="G299" s="4" t="s">
        <v>1045</v>
      </c>
      <c r="H299" s="4"/>
      <c r="I299" s="4" t="str">
        <f>MA_covariates[[#This Row],[Covariate]]&amp;MA_covariates[[#This Row],[sampling_id]]</f>
        <v>Trawling effort_numerical135</v>
      </c>
    </row>
    <row r="300" spans="1:9" x14ac:dyDescent="0.3">
      <c r="A300" s="4" t="s">
        <v>604</v>
      </c>
      <c r="B300" s="4">
        <v>10</v>
      </c>
      <c r="C300" s="4">
        <v>136</v>
      </c>
      <c r="D300" s="4" t="s">
        <v>1254</v>
      </c>
      <c r="E300" s="4">
        <v>0.1</v>
      </c>
      <c r="F300" s="4"/>
      <c r="G300" s="4" t="s">
        <v>1045</v>
      </c>
      <c r="H300" s="4"/>
      <c r="I300" s="4" t="str">
        <f>MA_covariates[[#This Row],[Covariate]]&amp;MA_covariates[[#This Row],[sampling_id]]</f>
        <v>Trawling effort_numerical136</v>
      </c>
    </row>
    <row r="301" spans="1:9" x14ac:dyDescent="0.3">
      <c r="A301" s="4" t="s">
        <v>604</v>
      </c>
      <c r="B301" s="4">
        <v>10</v>
      </c>
      <c r="C301" s="4">
        <v>137</v>
      </c>
      <c r="D301" s="4" t="s">
        <v>1254</v>
      </c>
      <c r="E301" s="4">
        <v>1.7</v>
      </c>
      <c r="F301" s="4"/>
      <c r="G301" s="4" t="s">
        <v>1045</v>
      </c>
      <c r="H301" s="4"/>
      <c r="I301" s="4" t="str">
        <f>MA_covariates[[#This Row],[Covariate]]&amp;MA_covariates[[#This Row],[sampling_id]]</f>
        <v>Trawling effort_numerical137</v>
      </c>
    </row>
    <row r="302" spans="1:9" x14ac:dyDescent="0.3">
      <c r="A302" s="4" t="s">
        <v>604</v>
      </c>
      <c r="B302" s="4">
        <v>10</v>
      </c>
      <c r="C302" s="4">
        <v>138</v>
      </c>
      <c r="D302" s="4" t="s">
        <v>1254</v>
      </c>
      <c r="E302" s="4">
        <v>0</v>
      </c>
      <c r="F302" s="4"/>
      <c r="G302" s="4" t="s">
        <v>1045</v>
      </c>
      <c r="H302" s="4"/>
      <c r="I302" s="4" t="str">
        <f>MA_covariates[[#This Row],[Covariate]]&amp;MA_covariates[[#This Row],[sampling_id]]</f>
        <v>Trawling effort_numerical138</v>
      </c>
    </row>
    <row r="303" spans="1:9" x14ac:dyDescent="0.3">
      <c r="A303" s="4" t="s">
        <v>604</v>
      </c>
      <c r="B303" s="4">
        <v>10</v>
      </c>
      <c r="C303" s="4">
        <v>139</v>
      </c>
      <c r="D303" s="4" t="s">
        <v>1254</v>
      </c>
      <c r="E303" s="4">
        <v>0.8</v>
      </c>
      <c r="F303" s="4"/>
      <c r="G303" s="4" t="s">
        <v>1045</v>
      </c>
      <c r="H303" s="4"/>
      <c r="I303" s="4" t="str">
        <f>MA_covariates[[#This Row],[Covariate]]&amp;MA_covariates[[#This Row],[sampling_id]]</f>
        <v>Trawling effort_numerical139</v>
      </c>
    </row>
    <row r="304" spans="1:9" x14ac:dyDescent="0.3">
      <c r="A304" s="4" t="s">
        <v>604</v>
      </c>
      <c r="B304" s="4">
        <v>10</v>
      </c>
      <c r="C304" s="4">
        <v>140</v>
      </c>
      <c r="D304" s="4" t="s">
        <v>1254</v>
      </c>
      <c r="E304" s="4">
        <v>0</v>
      </c>
      <c r="F304" s="4"/>
      <c r="G304" s="4" t="s">
        <v>1045</v>
      </c>
      <c r="H304" s="4"/>
      <c r="I304" s="4" t="str">
        <f>MA_covariates[[#This Row],[Covariate]]&amp;MA_covariates[[#This Row],[sampling_id]]</f>
        <v>Trawling effort_numerical140</v>
      </c>
    </row>
    <row r="305" spans="1:9" x14ac:dyDescent="0.3">
      <c r="A305" s="4" t="s">
        <v>604</v>
      </c>
      <c r="B305" s="4">
        <v>10</v>
      </c>
      <c r="C305" s="4">
        <v>141</v>
      </c>
      <c r="D305" s="4" t="s">
        <v>1254</v>
      </c>
      <c r="E305" s="4">
        <v>0</v>
      </c>
      <c r="F305" s="4"/>
      <c r="G305" s="4" t="s">
        <v>1045</v>
      </c>
      <c r="H305" s="4"/>
      <c r="I305" s="4" t="str">
        <f>MA_covariates[[#This Row],[Covariate]]&amp;MA_covariates[[#This Row],[sampling_id]]</f>
        <v>Trawling effort_numerical141</v>
      </c>
    </row>
    <row r="306" spans="1:9" x14ac:dyDescent="0.3">
      <c r="A306" s="4" t="s">
        <v>604</v>
      </c>
      <c r="B306" s="4">
        <v>10</v>
      </c>
      <c r="C306" s="4">
        <v>142</v>
      </c>
      <c r="D306" s="4" t="s">
        <v>1254</v>
      </c>
      <c r="E306" s="4">
        <v>1.8</v>
      </c>
      <c r="F306" s="4"/>
      <c r="G306" s="4" t="s">
        <v>1045</v>
      </c>
      <c r="H306" s="4"/>
      <c r="I306" s="4" t="str">
        <f>MA_covariates[[#This Row],[Covariate]]&amp;MA_covariates[[#This Row],[sampling_id]]</f>
        <v>Trawling effort_numerical142</v>
      </c>
    </row>
    <row r="307" spans="1:9" x14ac:dyDescent="0.3">
      <c r="A307" s="4" t="s">
        <v>604</v>
      </c>
      <c r="B307" s="4">
        <v>10</v>
      </c>
      <c r="C307" s="4">
        <v>143</v>
      </c>
      <c r="D307" s="4" t="s">
        <v>1254</v>
      </c>
      <c r="E307" s="4">
        <v>0.1</v>
      </c>
      <c r="F307" s="4"/>
      <c r="G307" s="4" t="s">
        <v>1045</v>
      </c>
      <c r="H307" s="4"/>
      <c r="I307" s="4" t="str">
        <f>MA_covariates[[#This Row],[Covariate]]&amp;MA_covariates[[#This Row],[sampling_id]]</f>
        <v>Trawling effort_numerical143</v>
      </c>
    </row>
    <row r="308" spans="1:9" x14ac:dyDescent="0.3">
      <c r="A308" s="4" t="s">
        <v>604</v>
      </c>
      <c r="B308" s="4">
        <v>10</v>
      </c>
      <c r="C308" s="4">
        <v>144</v>
      </c>
      <c r="D308" s="4" t="s">
        <v>1254</v>
      </c>
      <c r="E308" s="4">
        <v>0</v>
      </c>
      <c r="F308" s="4"/>
      <c r="G308" s="4" t="s">
        <v>1045</v>
      </c>
      <c r="H308" s="4"/>
      <c r="I308" s="4" t="str">
        <f>MA_covariates[[#This Row],[Covariate]]&amp;MA_covariates[[#This Row],[sampling_id]]</f>
        <v>Trawling effort_numerical144</v>
      </c>
    </row>
    <row r="309" spans="1:9" x14ac:dyDescent="0.3">
      <c r="A309" s="4" t="s">
        <v>604</v>
      </c>
      <c r="B309" s="4">
        <v>10</v>
      </c>
      <c r="C309" s="4">
        <v>145</v>
      </c>
      <c r="D309" s="4" t="s">
        <v>1254</v>
      </c>
      <c r="E309" s="4">
        <v>2.2999999999999998</v>
      </c>
      <c r="F309" s="4"/>
      <c r="G309" s="4" t="s">
        <v>1045</v>
      </c>
      <c r="H309" s="4"/>
      <c r="I309" s="4" t="str">
        <f>MA_covariates[[#This Row],[Covariate]]&amp;MA_covariates[[#This Row],[sampling_id]]</f>
        <v>Trawling effort_numerical145</v>
      </c>
    </row>
    <row r="310" spans="1:9" x14ac:dyDescent="0.3">
      <c r="A310" s="4" t="s">
        <v>604</v>
      </c>
      <c r="B310" s="4">
        <v>10</v>
      </c>
      <c r="C310" s="4">
        <v>146</v>
      </c>
      <c r="D310" s="4" t="s">
        <v>1254</v>
      </c>
      <c r="E310" s="4">
        <v>0</v>
      </c>
      <c r="F310" s="4"/>
      <c r="G310" s="4" t="s">
        <v>1045</v>
      </c>
      <c r="H310" s="4"/>
      <c r="I310" s="4" t="str">
        <f>MA_covariates[[#This Row],[Covariate]]&amp;MA_covariates[[#This Row],[sampling_id]]</f>
        <v>Trawling effort_numerical146</v>
      </c>
    </row>
    <row r="311" spans="1:9" x14ac:dyDescent="0.3">
      <c r="A311" s="4" t="s">
        <v>604</v>
      </c>
      <c r="B311" s="4">
        <v>10</v>
      </c>
      <c r="C311" s="4">
        <v>147</v>
      </c>
      <c r="D311" s="4" t="s">
        <v>1254</v>
      </c>
      <c r="E311" s="4">
        <v>0</v>
      </c>
      <c r="F311" s="4"/>
      <c r="G311" s="4" t="s">
        <v>1045</v>
      </c>
      <c r="H311" s="4"/>
      <c r="I311" s="4" t="str">
        <f>MA_covariates[[#This Row],[Covariate]]&amp;MA_covariates[[#This Row],[sampling_id]]</f>
        <v>Trawling effort_numerical147</v>
      </c>
    </row>
    <row r="312" spans="1:9" x14ac:dyDescent="0.3">
      <c r="A312" s="4" t="s">
        <v>604</v>
      </c>
      <c r="B312" s="4">
        <v>10</v>
      </c>
      <c r="C312" s="4">
        <v>148</v>
      </c>
      <c r="D312" s="4" t="s">
        <v>1254</v>
      </c>
      <c r="E312" s="4">
        <v>2.5</v>
      </c>
      <c r="F312" s="4"/>
      <c r="G312" s="4" t="s">
        <v>1045</v>
      </c>
      <c r="H312" s="4"/>
      <c r="I312" s="4" t="str">
        <f>MA_covariates[[#This Row],[Covariate]]&amp;MA_covariates[[#This Row],[sampling_id]]</f>
        <v>Trawling effort_numerical148</v>
      </c>
    </row>
    <row r="313" spans="1:9" x14ac:dyDescent="0.3">
      <c r="A313" s="4" t="s">
        <v>604</v>
      </c>
      <c r="B313" s="4">
        <v>10</v>
      </c>
      <c r="C313" s="4">
        <v>149</v>
      </c>
      <c r="D313" s="4" t="s">
        <v>1254</v>
      </c>
      <c r="E313" s="4">
        <v>3.6</v>
      </c>
      <c r="F313" s="4"/>
      <c r="G313" s="4" t="s">
        <v>1045</v>
      </c>
      <c r="H313" s="4"/>
      <c r="I313" s="4" t="str">
        <f>MA_covariates[[#This Row],[Covariate]]&amp;MA_covariates[[#This Row],[sampling_id]]</f>
        <v>Trawling effort_numerical149</v>
      </c>
    </row>
    <row r="314" spans="1:9" x14ac:dyDescent="0.3">
      <c r="A314" s="4" t="s">
        <v>604</v>
      </c>
      <c r="B314" s="4">
        <v>10</v>
      </c>
      <c r="C314" s="4">
        <v>150</v>
      </c>
      <c r="D314" s="4" t="s">
        <v>1254</v>
      </c>
      <c r="E314" s="4">
        <v>0.1</v>
      </c>
      <c r="F314" s="4"/>
      <c r="G314" s="4" t="s">
        <v>1045</v>
      </c>
      <c r="H314" s="4"/>
      <c r="I314" s="4" t="str">
        <f>MA_covariates[[#This Row],[Covariate]]&amp;MA_covariates[[#This Row],[sampling_id]]</f>
        <v>Trawling effort_numerical150</v>
      </c>
    </row>
    <row r="315" spans="1:9" x14ac:dyDescent="0.3">
      <c r="A315" s="4" t="s">
        <v>604</v>
      </c>
      <c r="B315" s="4">
        <v>10</v>
      </c>
      <c r="C315" s="4">
        <v>151</v>
      </c>
      <c r="D315" s="4" t="s">
        <v>1254</v>
      </c>
      <c r="E315" s="4">
        <v>2.6</v>
      </c>
      <c r="F315" s="4"/>
      <c r="G315" s="4" t="s">
        <v>1045</v>
      </c>
      <c r="H315" s="4"/>
      <c r="I315" s="4" t="str">
        <f>MA_covariates[[#This Row],[Covariate]]&amp;MA_covariates[[#This Row],[sampling_id]]</f>
        <v>Trawling effort_numerical151</v>
      </c>
    </row>
    <row r="316" spans="1:9" x14ac:dyDescent="0.3">
      <c r="A316" s="4" t="s">
        <v>604</v>
      </c>
      <c r="B316" s="4">
        <v>10</v>
      </c>
      <c r="C316" s="4">
        <v>152</v>
      </c>
      <c r="D316" s="4" t="s">
        <v>1254</v>
      </c>
      <c r="E316" s="4">
        <v>20.3</v>
      </c>
      <c r="F316" s="4"/>
      <c r="G316" s="4" t="s">
        <v>1045</v>
      </c>
      <c r="H316" s="4"/>
      <c r="I316" s="4" t="str">
        <f>MA_covariates[[#This Row],[Covariate]]&amp;MA_covariates[[#This Row],[sampling_id]]</f>
        <v>Trawling effort_numerical152</v>
      </c>
    </row>
    <row r="317" spans="1:9" x14ac:dyDescent="0.3">
      <c r="A317" s="4" t="s">
        <v>604</v>
      </c>
      <c r="B317" s="4">
        <v>10</v>
      </c>
      <c r="C317" s="4">
        <v>153</v>
      </c>
      <c r="D317" s="4" t="s">
        <v>1254</v>
      </c>
      <c r="E317" s="4">
        <v>19.399999999999999</v>
      </c>
      <c r="F317" s="4"/>
      <c r="G317" s="4" t="s">
        <v>1045</v>
      </c>
      <c r="H317" s="4"/>
      <c r="I317" s="4" t="str">
        <f>MA_covariates[[#This Row],[Covariate]]&amp;MA_covariates[[#This Row],[sampling_id]]</f>
        <v>Trawling effort_numerical153</v>
      </c>
    </row>
    <row r="318" spans="1:9" x14ac:dyDescent="0.3">
      <c r="A318" s="4" t="s">
        <v>604</v>
      </c>
      <c r="B318" s="4">
        <v>10</v>
      </c>
      <c r="C318" s="4">
        <v>154</v>
      </c>
      <c r="D318" s="4" t="s">
        <v>1254</v>
      </c>
      <c r="E318" s="4">
        <v>0</v>
      </c>
      <c r="F318" s="4"/>
      <c r="G318" s="4" t="s">
        <v>1045</v>
      </c>
      <c r="H318" s="4"/>
      <c r="I318" s="4" t="str">
        <f>MA_covariates[[#This Row],[Covariate]]&amp;MA_covariates[[#This Row],[sampling_id]]</f>
        <v>Trawling effort_numerical154</v>
      </c>
    </row>
    <row r="319" spans="1:9" x14ac:dyDescent="0.3">
      <c r="A319" s="4" t="s">
        <v>604</v>
      </c>
      <c r="B319" s="4">
        <v>10</v>
      </c>
      <c r="C319" s="4">
        <v>155</v>
      </c>
      <c r="D319" s="4" t="s">
        <v>1254</v>
      </c>
      <c r="E319" s="4">
        <v>0</v>
      </c>
      <c r="F319" s="4"/>
      <c r="G319" s="4" t="s">
        <v>1045</v>
      </c>
      <c r="H319" s="4"/>
      <c r="I319" s="4" t="str">
        <f>MA_covariates[[#This Row],[Covariate]]&amp;MA_covariates[[#This Row],[sampling_id]]</f>
        <v>Trawling effort_numerical155</v>
      </c>
    </row>
    <row r="320" spans="1:9" x14ac:dyDescent="0.3">
      <c r="A320" s="4" t="s">
        <v>604</v>
      </c>
      <c r="B320" s="4">
        <v>10</v>
      </c>
      <c r="C320" s="4">
        <v>156</v>
      </c>
      <c r="D320" s="4" t="s">
        <v>1254</v>
      </c>
      <c r="E320" s="4">
        <v>10.1</v>
      </c>
      <c r="F320" s="4"/>
      <c r="G320" s="4" t="s">
        <v>1045</v>
      </c>
      <c r="H320" s="4"/>
      <c r="I320" s="4" t="str">
        <f>MA_covariates[[#This Row],[Covariate]]&amp;MA_covariates[[#This Row],[sampling_id]]</f>
        <v>Trawling effort_numerical156</v>
      </c>
    </row>
    <row r="321" spans="1:9" x14ac:dyDescent="0.3">
      <c r="A321" s="4" t="s">
        <v>604</v>
      </c>
      <c r="B321" s="4">
        <v>10</v>
      </c>
      <c r="C321" s="4">
        <v>157</v>
      </c>
      <c r="D321" s="4" t="s">
        <v>1254</v>
      </c>
      <c r="E321" s="4">
        <v>0</v>
      </c>
      <c r="F321" s="4"/>
      <c r="G321" s="4" t="s">
        <v>1045</v>
      </c>
      <c r="H321" s="4"/>
      <c r="I321" s="4" t="str">
        <f>MA_covariates[[#This Row],[Covariate]]&amp;MA_covariates[[#This Row],[sampling_id]]</f>
        <v>Trawling effort_numerical157</v>
      </c>
    </row>
    <row r="322" spans="1:9" x14ac:dyDescent="0.3">
      <c r="A322" s="4" t="s">
        <v>604</v>
      </c>
      <c r="B322" s="4">
        <v>10</v>
      </c>
      <c r="C322" s="4">
        <v>158</v>
      </c>
      <c r="D322" s="4" t="s">
        <v>1254</v>
      </c>
      <c r="E322" s="4">
        <v>0.2</v>
      </c>
      <c r="F322" s="4"/>
      <c r="G322" s="4" t="s">
        <v>1045</v>
      </c>
      <c r="H322" s="4"/>
      <c r="I322" s="4" t="str">
        <f>MA_covariates[[#This Row],[Covariate]]&amp;MA_covariates[[#This Row],[sampling_id]]</f>
        <v>Trawling effort_numerical158</v>
      </c>
    </row>
    <row r="323" spans="1:9" x14ac:dyDescent="0.3">
      <c r="A323" s="4" t="s">
        <v>604</v>
      </c>
      <c r="B323" s="4">
        <v>10</v>
      </c>
      <c r="C323" s="4">
        <v>159</v>
      </c>
      <c r="D323" s="4" t="s">
        <v>1254</v>
      </c>
      <c r="E323" s="4">
        <v>3.8</v>
      </c>
      <c r="F323" s="4"/>
      <c r="G323" s="4" t="s">
        <v>1045</v>
      </c>
      <c r="H323" s="4"/>
      <c r="I323" s="4" t="str">
        <f>MA_covariates[[#This Row],[Covariate]]&amp;MA_covariates[[#This Row],[sampling_id]]</f>
        <v>Trawling effort_numerical159</v>
      </c>
    </row>
    <row r="324" spans="1:9" x14ac:dyDescent="0.3">
      <c r="A324" s="4" t="s">
        <v>603</v>
      </c>
      <c r="B324" s="4">
        <v>10</v>
      </c>
      <c r="C324" s="4">
        <v>127</v>
      </c>
      <c r="D324" s="4" t="s">
        <v>1046</v>
      </c>
      <c r="E324" s="4">
        <v>1.31</v>
      </c>
      <c r="F324" s="4"/>
      <c r="G324" s="4" t="s">
        <v>1047</v>
      </c>
      <c r="H324" s="4"/>
      <c r="I324" s="4" t="str">
        <f>MA_covariates[[#This Row],[Covariate]]&amp;MA_covariates[[#This Row],[sampling_id]]</f>
        <v>Current speed127</v>
      </c>
    </row>
    <row r="325" spans="1:9" x14ac:dyDescent="0.3">
      <c r="A325" s="4" t="s">
        <v>603</v>
      </c>
      <c r="B325" s="4">
        <v>10</v>
      </c>
      <c r="C325" s="4">
        <v>128</v>
      </c>
      <c r="D325" s="4" t="s">
        <v>1046</v>
      </c>
      <c r="E325" s="4">
        <v>0.84</v>
      </c>
      <c r="F325" s="4"/>
      <c r="G325" s="4" t="s">
        <v>1047</v>
      </c>
      <c r="H325" s="4"/>
      <c r="I325" s="4" t="str">
        <f>MA_covariates[[#This Row],[Covariate]]&amp;MA_covariates[[#This Row],[sampling_id]]</f>
        <v>Current speed128</v>
      </c>
    </row>
    <row r="326" spans="1:9" x14ac:dyDescent="0.3">
      <c r="A326" s="4" t="s">
        <v>603</v>
      </c>
      <c r="B326" s="4">
        <v>10</v>
      </c>
      <c r="C326" s="4">
        <v>129</v>
      </c>
      <c r="D326" s="4" t="s">
        <v>1046</v>
      </c>
      <c r="E326" s="4">
        <v>0.45</v>
      </c>
      <c r="F326" s="4"/>
      <c r="G326" s="4" t="s">
        <v>1047</v>
      </c>
      <c r="H326" s="4"/>
      <c r="I326" s="4" t="str">
        <f>MA_covariates[[#This Row],[Covariate]]&amp;MA_covariates[[#This Row],[sampling_id]]</f>
        <v>Current speed129</v>
      </c>
    </row>
    <row r="327" spans="1:9" x14ac:dyDescent="0.3">
      <c r="A327" s="4" t="s">
        <v>603</v>
      </c>
      <c r="B327" s="4">
        <v>10</v>
      </c>
      <c r="C327" s="4">
        <v>130</v>
      </c>
      <c r="D327" s="4" t="s">
        <v>1046</v>
      </c>
      <c r="E327" s="4">
        <v>0.12</v>
      </c>
      <c r="F327" s="4"/>
      <c r="G327" s="4" t="s">
        <v>1047</v>
      </c>
      <c r="H327" s="4"/>
      <c r="I327" s="4" t="str">
        <f>MA_covariates[[#This Row],[Covariate]]&amp;MA_covariates[[#This Row],[sampling_id]]</f>
        <v>Current speed130</v>
      </c>
    </row>
    <row r="328" spans="1:9" x14ac:dyDescent="0.3">
      <c r="A328" s="4" t="s">
        <v>603</v>
      </c>
      <c r="B328" s="4">
        <v>10</v>
      </c>
      <c r="C328" s="4">
        <v>131</v>
      </c>
      <c r="D328" s="4" t="s">
        <v>1046</v>
      </c>
      <c r="E328" s="4">
        <v>0.38</v>
      </c>
      <c r="F328" s="4"/>
      <c r="G328" s="4" t="s">
        <v>1047</v>
      </c>
      <c r="H328" s="4"/>
      <c r="I328" s="4" t="str">
        <f>MA_covariates[[#This Row],[Covariate]]&amp;MA_covariates[[#This Row],[sampling_id]]</f>
        <v>Current speed131</v>
      </c>
    </row>
    <row r="329" spans="1:9" x14ac:dyDescent="0.3">
      <c r="A329" s="4" t="s">
        <v>603</v>
      </c>
      <c r="B329" s="4">
        <v>10</v>
      </c>
      <c r="C329" s="4">
        <v>132</v>
      </c>
      <c r="D329" s="4" t="s">
        <v>1046</v>
      </c>
      <c r="E329" s="4">
        <v>0.34</v>
      </c>
      <c r="F329" s="4"/>
      <c r="G329" s="4" t="s">
        <v>1047</v>
      </c>
      <c r="H329" s="4"/>
      <c r="I329" s="4" t="str">
        <f>MA_covariates[[#This Row],[Covariate]]&amp;MA_covariates[[#This Row],[sampling_id]]</f>
        <v>Current speed132</v>
      </c>
    </row>
    <row r="330" spans="1:9" x14ac:dyDescent="0.3">
      <c r="A330" s="4" t="s">
        <v>603</v>
      </c>
      <c r="B330" s="4">
        <v>10</v>
      </c>
      <c r="C330" s="4">
        <v>133</v>
      </c>
      <c r="D330" s="4" t="s">
        <v>1046</v>
      </c>
      <c r="E330" s="4">
        <v>0.46</v>
      </c>
      <c r="F330" s="4"/>
      <c r="G330" s="4" t="s">
        <v>1047</v>
      </c>
      <c r="H330" s="4"/>
      <c r="I330" s="4" t="str">
        <f>MA_covariates[[#This Row],[Covariate]]&amp;MA_covariates[[#This Row],[sampling_id]]</f>
        <v>Current speed133</v>
      </c>
    </row>
    <row r="331" spans="1:9" x14ac:dyDescent="0.3">
      <c r="A331" s="4" t="s">
        <v>603</v>
      </c>
      <c r="B331" s="4">
        <v>10</v>
      </c>
      <c r="C331" s="4">
        <v>134</v>
      </c>
      <c r="D331" s="4" t="s">
        <v>1046</v>
      </c>
      <c r="E331" s="4">
        <v>0.16</v>
      </c>
      <c r="F331" s="4"/>
      <c r="G331" s="4" t="s">
        <v>1047</v>
      </c>
      <c r="H331" s="4"/>
      <c r="I331" s="4" t="str">
        <f>MA_covariates[[#This Row],[Covariate]]&amp;MA_covariates[[#This Row],[sampling_id]]</f>
        <v>Current speed134</v>
      </c>
    </row>
    <row r="332" spans="1:9" x14ac:dyDescent="0.3">
      <c r="A332" s="4" t="s">
        <v>603</v>
      </c>
      <c r="B332" s="4">
        <v>10</v>
      </c>
      <c r="C332" s="4">
        <v>135</v>
      </c>
      <c r="D332" s="4" t="s">
        <v>1046</v>
      </c>
      <c r="E332" s="4">
        <v>0.45</v>
      </c>
      <c r="F332" s="4"/>
      <c r="G332" s="4" t="s">
        <v>1047</v>
      </c>
      <c r="H332" s="4"/>
      <c r="I332" s="4" t="str">
        <f>MA_covariates[[#This Row],[Covariate]]&amp;MA_covariates[[#This Row],[sampling_id]]</f>
        <v>Current speed135</v>
      </c>
    </row>
    <row r="333" spans="1:9" x14ac:dyDescent="0.3">
      <c r="A333" s="4" t="s">
        <v>603</v>
      </c>
      <c r="B333" s="4">
        <v>10</v>
      </c>
      <c r="C333" s="4">
        <v>136</v>
      </c>
      <c r="D333" s="4" t="s">
        <v>1046</v>
      </c>
      <c r="E333" s="4">
        <v>0.84</v>
      </c>
      <c r="F333" s="4"/>
      <c r="G333" s="4" t="s">
        <v>1047</v>
      </c>
      <c r="H333" s="4"/>
      <c r="I333" s="4" t="str">
        <f>MA_covariates[[#This Row],[Covariate]]&amp;MA_covariates[[#This Row],[sampling_id]]</f>
        <v>Current speed136</v>
      </c>
    </row>
    <row r="334" spans="1:9" x14ac:dyDescent="0.3">
      <c r="A334" s="4" t="s">
        <v>603</v>
      </c>
      <c r="B334" s="4">
        <v>10</v>
      </c>
      <c r="C334" s="4">
        <v>137</v>
      </c>
      <c r="D334" s="4" t="s">
        <v>1046</v>
      </c>
      <c r="E334" s="4">
        <v>1.1399999999999999</v>
      </c>
      <c r="F334" s="4"/>
      <c r="G334" s="4" t="s">
        <v>1047</v>
      </c>
      <c r="H334" s="4"/>
      <c r="I334" s="4" t="str">
        <f>MA_covariates[[#This Row],[Covariate]]&amp;MA_covariates[[#This Row],[sampling_id]]</f>
        <v>Current speed137</v>
      </c>
    </row>
    <row r="335" spans="1:9" x14ac:dyDescent="0.3">
      <c r="A335" s="4" t="s">
        <v>603</v>
      </c>
      <c r="B335" s="4">
        <v>10</v>
      </c>
      <c r="C335" s="4">
        <v>138</v>
      </c>
      <c r="D335" s="4" t="s">
        <v>1046</v>
      </c>
      <c r="E335" s="4">
        <v>0.92</v>
      </c>
      <c r="F335" s="4"/>
      <c r="G335" s="4" t="s">
        <v>1047</v>
      </c>
      <c r="H335" s="4"/>
      <c r="I335" s="4" t="str">
        <f>MA_covariates[[#This Row],[Covariate]]&amp;MA_covariates[[#This Row],[sampling_id]]</f>
        <v>Current speed138</v>
      </c>
    </row>
    <row r="336" spans="1:9" x14ac:dyDescent="0.3">
      <c r="A336" s="4" t="s">
        <v>603</v>
      </c>
      <c r="B336" s="4">
        <v>10</v>
      </c>
      <c r="C336" s="4">
        <v>139</v>
      </c>
      <c r="D336" s="4" t="s">
        <v>1046</v>
      </c>
      <c r="E336" s="4">
        <v>0.1</v>
      </c>
      <c r="F336" s="4"/>
      <c r="G336" s="4" t="s">
        <v>1047</v>
      </c>
      <c r="H336" s="4"/>
      <c r="I336" s="4" t="str">
        <f>MA_covariates[[#This Row],[Covariate]]&amp;MA_covariates[[#This Row],[sampling_id]]</f>
        <v>Current speed139</v>
      </c>
    </row>
    <row r="337" spans="1:9" x14ac:dyDescent="0.3">
      <c r="A337" s="4" t="s">
        <v>603</v>
      </c>
      <c r="B337" s="4">
        <v>10</v>
      </c>
      <c r="C337" s="4">
        <v>140</v>
      </c>
      <c r="D337" s="4" t="s">
        <v>1046</v>
      </c>
      <c r="E337" s="4">
        <v>0.28000000000000003</v>
      </c>
      <c r="F337" s="4"/>
      <c r="G337" s="4" t="s">
        <v>1047</v>
      </c>
      <c r="H337" s="4"/>
      <c r="I337" s="4" t="str">
        <f>MA_covariates[[#This Row],[Covariate]]&amp;MA_covariates[[#This Row],[sampling_id]]</f>
        <v>Current speed140</v>
      </c>
    </row>
    <row r="338" spans="1:9" x14ac:dyDescent="0.3">
      <c r="A338" s="4" t="s">
        <v>603</v>
      </c>
      <c r="B338" s="4">
        <v>10</v>
      </c>
      <c r="C338" s="4">
        <v>141</v>
      </c>
      <c r="D338" s="4" t="s">
        <v>1046</v>
      </c>
      <c r="E338" s="4">
        <v>0.31</v>
      </c>
      <c r="F338" s="4"/>
      <c r="G338" s="4" t="s">
        <v>1047</v>
      </c>
      <c r="H338" s="4"/>
      <c r="I338" s="4" t="str">
        <f>MA_covariates[[#This Row],[Covariate]]&amp;MA_covariates[[#This Row],[sampling_id]]</f>
        <v>Current speed141</v>
      </c>
    </row>
    <row r="339" spans="1:9" x14ac:dyDescent="0.3">
      <c r="A339" s="4" t="s">
        <v>603</v>
      </c>
      <c r="B339" s="4">
        <v>10</v>
      </c>
      <c r="C339" s="4">
        <v>142</v>
      </c>
      <c r="D339" s="4" t="s">
        <v>1046</v>
      </c>
      <c r="E339" s="4">
        <v>0.04</v>
      </c>
      <c r="F339" s="4"/>
      <c r="G339" s="4" t="s">
        <v>1047</v>
      </c>
      <c r="H339" s="4"/>
      <c r="I339" s="4" t="str">
        <f>MA_covariates[[#This Row],[Covariate]]&amp;MA_covariates[[#This Row],[sampling_id]]</f>
        <v>Current speed142</v>
      </c>
    </row>
    <row r="340" spans="1:9" x14ac:dyDescent="0.3">
      <c r="A340" s="4" t="s">
        <v>603</v>
      </c>
      <c r="B340" s="4">
        <v>10</v>
      </c>
      <c r="C340" s="4">
        <v>143</v>
      </c>
      <c r="D340" s="4" t="s">
        <v>1046</v>
      </c>
      <c r="E340" s="4">
        <v>0.43</v>
      </c>
      <c r="F340" s="4"/>
      <c r="G340" s="4" t="s">
        <v>1047</v>
      </c>
      <c r="H340" s="4"/>
      <c r="I340" s="4" t="str">
        <f>MA_covariates[[#This Row],[Covariate]]&amp;MA_covariates[[#This Row],[sampling_id]]</f>
        <v>Current speed143</v>
      </c>
    </row>
    <row r="341" spans="1:9" x14ac:dyDescent="0.3">
      <c r="A341" s="4" t="s">
        <v>603</v>
      </c>
      <c r="B341" s="4">
        <v>10</v>
      </c>
      <c r="C341" s="4">
        <v>144</v>
      </c>
      <c r="D341" s="4" t="s">
        <v>1046</v>
      </c>
      <c r="E341" s="4">
        <v>0.77</v>
      </c>
      <c r="F341" s="4"/>
      <c r="G341" s="4" t="s">
        <v>1047</v>
      </c>
      <c r="H341" s="4"/>
      <c r="I341" s="4" t="str">
        <f>MA_covariates[[#This Row],[Covariate]]&amp;MA_covariates[[#This Row],[sampling_id]]</f>
        <v>Current speed144</v>
      </c>
    </row>
    <row r="342" spans="1:9" x14ac:dyDescent="0.3">
      <c r="A342" s="4" t="s">
        <v>603</v>
      </c>
      <c r="B342" s="4">
        <v>10</v>
      </c>
      <c r="C342" s="4">
        <v>145</v>
      </c>
      <c r="D342" s="4" t="s">
        <v>1046</v>
      </c>
      <c r="E342" s="4">
        <v>1.06</v>
      </c>
      <c r="F342" s="4"/>
      <c r="G342" s="4" t="s">
        <v>1047</v>
      </c>
      <c r="H342" s="4"/>
      <c r="I342" s="4" t="str">
        <f>MA_covariates[[#This Row],[Covariate]]&amp;MA_covariates[[#This Row],[sampling_id]]</f>
        <v>Current speed145</v>
      </c>
    </row>
    <row r="343" spans="1:9" x14ac:dyDescent="0.3">
      <c r="A343" s="4" t="s">
        <v>603</v>
      </c>
      <c r="B343" s="4">
        <v>10</v>
      </c>
      <c r="C343" s="4">
        <v>146</v>
      </c>
      <c r="D343" s="4" t="s">
        <v>1046</v>
      </c>
      <c r="E343" s="4">
        <v>1.92</v>
      </c>
      <c r="F343" s="4"/>
      <c r="G343" s="4" t="s">
        <v>1047</v>
      </c>
      <c r="H343" s="4"/>
      <c r="I343" s="4" t="str">
        <f>MA_covariates[[#This Row],[Covariate]]&amp;MA_covariates[[#This Row],[sampling_id]]</f>
        <v>Current speed146</v>
      </c>
    </row>
    <row r="344" spans="1:9" x14ac:dyDescent="0.3">
      <c r="A344" s="4" t="s">
        <v>603</v>
      </c>
      <c r="B344" s="4">
        <v>10</v>
      </c>
      <c r="C344" s="4">
        <v>147</v>
      </c>
      <c r="D344" s="4" t="s">
        <v>1046</v>
      </c>
      <c r="E344" s="4">
        <v>1.45</v>
      </c>
      <c r="F344" s="4"/>
      <c r="G344" s="4" t="s">
        <v>1047</v>
      </c>
      <c r="H344" s="4"/>
      <c r="I344" s="4" t="str">
        <f>MA_covariates[[#This Row],[Covariate]]&amp;MA_covariates[[#This Row],[sampling_id]]</f>
        <v>Current speed147</v>
      </c>
    </row>
    <row r="345" spans="1:9" x14ac:dyDescent="0.3">
      <c r="A345" s="4" t="s">
        <v>603</v>
      </c>
      <c r="B345" s="4">
        <v>10</v>
      </c>
      <c r="C345" s="4">
        <v>148</v>
      </c>
      <c r="D345" s="4" t="s">
        <v>1046</v>
      </c>
      <c r="E345" s="4">
        <v>1.54</v>
      </c>
      <c r="F345" s="4"/>
      <c r="G345" s="4" t="s">
        <v>1047</v>
      </c>
      <c r="H345" s="4"/>
      <c r="I345" s="4" t="str">
        <f>MA_covariates[[#This Row],[Covariate]]&amp;MA_covariates[[#This Row],[sampling_id]]</f>
        <v>Current speed148</v>
      </c>
    </row>
    <row r="346" spans="1:9" x14ac:dyDescent="0.3">
      <c r="A346" s="4" t="s">
        <v>603</v>
      </c>
      <c r="B346" s="4">
        <v>10</v>
      </c>
      <c r="C346" s="4">
        <v>149</v>
      </c>
      <c r="D346" s="4" t="s">
        <v>1046</v>
      </c>
      <c r="E346" s="4">
        <v>0.78</v>
      </c>
      <c r="F346" s="4"/>
      <c r="G346" s="4" t="s">
        <v>1047</v>
      </c>
      <c r="H346" s="4"/>
      <c r="I346" s="4" t="str">
        <f>MA_covariates[[#This Row],[Covariate]]&amp;MA_covariates[[#This Row],[sampling_id]]</f>
        <v>Current speed149</v>
      </c>
    </row>
    <row r="347" spans="1:9" x14ac:dyDescent="0.3">
      <c r="A347" s="4" t="s">
        <v>603</v>
      </c>
      <c r="B347" s="4">
        <v>10</v>
      </c>
      <c r="C347" s="4">
        <v>150</v>
      </c>
      <c r="D347" s="4" t="s">
        <v>1046</v>
      </c>
      <c r="E347" s="4">
        <v>0.78</v>
      </c>
      <c r="F347" s="4"/>
      <c r="G347" s="4" t="s">
        <v>1047</v>
      </c>
      <c r="H347" s="4"/>
      <c r="I347" s="4" t="str">
        <f>MA_covariates[[#This Row],[Covariate]]&amp;MA_covariates[[#This Row],[sampling_id]]</f>
        <v>Current speed150</v>
      </c>
    </row>
    <row r="348" spans="1:9" x14ac:dyDescent="0.3">
      <c r="A348" s="4" t="s">
        <v>603</v>
      </c>
      <c r="B348" s="4">
        <v>10</v>
      </c>
      <c r="C348" s="4">
        <v>151</v>
      </c>
      <c r="D348" s="4" t="s">
        <v>1046</v>
      </c>
      <c r="E348" s="4">
        <v>1.22</v>
      </c>
      <c r="F348" s="4"/>
      <c r="G348" s="4" t="s">
        <v>1047</v>
      </c>
      <c r="H348" s="4"/>
      <c r="I348" s="4" t="str">
        <f>MA_covariates[[#This Row],[Covariate]]&amp;MA_covariates[[#This Row],[sampling_id]]</f>
        <v>Current speed151</v>
      </c>
    </row>
    <row r="349" spans="1:9" x14ac:dyDescent="0.3">
      <c r="A349" s="4" t="s">
        <v>603</v>
      </c>
      <c r="B349" s="4">
        <v>10</v>
      </c>
      <c r="C349" s="4">
        <v>152</v>
      </c>
      <c r="D349" s="4" t="s">
        <v>1046</v>
      </c>
      <c r="E349" s="4">
        <v>0.92</v>
      </c>
      <c r="F349" s="4"/>
      <c r="G349" s="4" t="s">
        <v>1047</v>
      </c>
      <c r="H349" s="4"/>
      <c r="I349" s="4" t="str">
        <f>MA_covariates[[#This Row],[Covariate]]&amp;MA_covariates[[#This Row],[sampling_id]]</f>
        <v>Current speed152</v>
      </c>
    </row>
    <row r="350" spans="1:9" x14ac:dyDescent="0.3">
      <c r="A350" s="4" t="s">
        <v>603</v>
      </c>
      <c r="B350" s="4">
        <v>10</v>
      </c>
      <c r="C350" s="4">
        <v>153</v>
      </c>
      <c r="D350" s="4" t="s">
        <v>1046</v>
      </c>
      <c r="E350" s="4">
        <v>1.79</v>
      </c>
      <c r="F350" s="4"/>
      <c r="G350" s="4" t="s">
        <v>1047</v>
      </c>
      <c r="H350" s="4"/>
      <c r="I350" s="4" t="str">
        <f>MA_covariates[[#This Row],[Covariate]]&amp;MA_covariates[[#This Row],[sampling_id]]</f>
        <v>Current speed153</v>
      </c>
    </row>
    <row r="351" spans="1:9" x14ac:dyDescent="0.3">
      <c r="A351" s="4" t="s">
        <v>603</v>
      </c>
      <c r="B351" s="4">
        <v>10</v>
      </c>
      <c r="C351" s="4">
        <v>154</v>
      </c>
      <c r="D351" s="4" t="s">
        <v>1046</v>
      </c>
      <c r="E351" s="4">
        <v>1.26</v>
      </c>
      <c r="F351" s="4"/>
      <c r="G351" s="4" t="s">
        <v>1047</v>
      </c>
      <c r="H351" s="4"/>
      <c r="I351" s="4" t="str">
        <f>MA_covariates[[#This Row],[Covariate]]&amp;MA_covariates[[#This Row],[sampling_id]]</f>
        <v>Current speed154</v>
      </c>
    </row>
    <row r="352" spans="1:9" x14ac:dyDescent="0.3">
      <c r="A352" s="4" t="s">
        <v>603</v>
      </c>
      <c r="B352" s="4">
        <v>10</v>
      </c>
      <c r="C352" s="4">
        <v>155</v>
      </c>
      <c r="D352" s="4" t="s">
        <v>1046</v>
      </c>
      <c r="E352" s="4">
        <v>1.78</v>
      </c>
      <c r="F352" s="4"/>
      <c r="G352" s="4" t="s">
        <v>1047</v>
      </c>
      <c r="H352" s="4"/>
      <c r="I352" s="4" t="str">
        <f>MA_covariates[[#This Row],[Covariate]]&amp;MA_covariates[[#This Row],[sampling_id]]</f>
        <v>Current speed155</v>
      </c>
    </row>
    <row r="353" spans="1:9" x14ac:dyDescent="0.3">
      <c r="A353" s="4" t="s">
        <v>603</v>
      </c>
      <c r="B353" s="4">
        <v>10</v>
      </c>
      <c r="C353" s="4">
        <v>156</v>
      </c>
      <c r="D353" s="4" t="s">
        <v>1046</v>
      </c>
      <c r="E353" s="4">
        <v>0.36</v>
      </c>
      <c r="F353" s="4"/>
      <c r="G353" s="4" t="s">
        <v>1047</v>
      </c>
      <c r="H353" s="4"/>
      <c r="I353" s="4" t="str">
        <f>MA_covariates[[#This Row],[Covariate]]&amp;MA_covariates[[#This Row],[sampling_id]]</f>
        <v>Current speed156</v>
      </c>
    </row>
    <row r="354" spans="1:9" x14ac:dyDescent="0.3">
      <c r="A354" s="4" t="s">
        <v>603</v>
      </c>
      <c r="B354" s="4">
        <v>10</v>
      </c>
      <c r="C354" s="4">
        <v>157</v>
      </c>
      <c r="D354" s="4" t="s">
        <v>1046</v>
      </c>
      <c r="E354" s="4">
        <v>0.36</v>
      </c>
      <c r="F354" s="4"/>
      <c r="G354" s="4" t="s">
        <v>1047</v>
      </c>
      <c r="H354" s="4"/>
      <c r="I354" s="4" t="str">
        <f>MA_covariates[[#This Row],[Covariate]]&amp;MA_covariates[[#This Row],[sampling_id]]</f>
        <v>Current speed157</v>
      </c>
    </row>
    <row r="355" spans="1:9" x14ac:dyDescent="0.3">
      <c r="A355" s="4" t="s">
        <v>603</v>
      </c>
      <c r="B355" s="4">
        <v>10</v>
      </c>
      <c r="C355" s="4">
        <v>158</v>
      </c>
      <c r="D355" s="4" t="s">
        <v>1046</v>
      </c>
      <c r="E355" s="4">
        <v>1.08</v>
      </c>
      <c r="F355" s="4"/>
      <c r="G355" s="4" t="s">
        <v>1047</v>
      </c>
      <c r="H355" s="4"/>
      <c r="I355" s="4" t="str">
        <f>MA_covariates[[#This Row],[Covariate]]&amp;MA_covariates[[#This Row],[sampling_id]]</f>
        <v>Current speed158</v>
      </c>
    </row>
    <row r="356" spans="1:9" x14ac:dyDescent="0.3">
      <c r="A356" s="4" t="s">
        <v>603</v>
      </c>
      <c r="B356" s="4">
        <v>10</v>
      </c>
      <c r="C356" s="4">
        <v>159</v>
      </c>
      <c r="D356" s="4" t="s">
        <v>1046</v>
      </c>
      <c r="E356" s="4">
        <v>1.1599999999999999</v>
      </c>
      <c r="F356" s="4"/>
      <c r="G356" s="4" t="s">
        <v>1047</v>
      </c>
      <c r="H356" s="4"/>
      <c r="I356" s="4" t="str">
        <f>MA_covariates[[#This Row],[Covariate]]&amp;MA_covariates[[#This Row],[sampling_id]]</f>
        <v>Current speed159</v>
      </c>
    </row>
    <row r="357" spans="1:9" x14ac:dyDescent="0.3">
      <c r="A357" s="4" t="s">
        <v>603</v>
      </c>
      <c r="B357" s="4">
        <v>11</v>
      </c>
      <c r="C357" s="4">
        <v>160</v>
      </c>
      <c r="D357" s="4" t="s">
        <v>1254</v>
      </c>
      <c r="E357" s="4">
        <v>0.23</v>
      </c>
      <c r="F357" s="4"/>
      <c r="G357" s="4" t="s">
        <v>847</v>
      </c>
      <c r="H357" s="4" t="s">
        <v>1059</v>
      </c>
      <c r="I357" s="4" t="str">
        <f>MA_covariates[[#This Row],[Covariate]]&amp;MA_covariates[[#This Row],[sampling_id]]</f>
        <v>Trawling effort_numerical160</v>
      </c>
    </row>
    <row r="358" spans="1:9" x14ac:dyDescent="0.3">
      <c r="A358" s="4" t="s">
        <v>603</v>
      </c>
      <c r="B358" s="4">
        <v>11</v>
      </c>
      <c r="C358" s="4">
        <v>161</v>
      </c>
      <c r="D358" s="4" t="s">
        <v>1254</v>
      </c>
      <c r="E358" s="4">
        <v>2.5</v>
      </c>
      <c r="F358" s="4"/>
      <c r="G358" s="4" t="s">
        <v>847</v>
      </c>
      <c r="H358" s="4" t="s">
        <v>1059</v>
      </c>
      <c r="I358" s="4" t="str">
        <f>MA_covariates[[#This Row],[Covariate]]&amp;MA_covariates[[#This Row],[sampling_id]]</f>
        <v>Trawling effort_numerical161</v>
      </c>
    </row>
    <row r="359" spans="1:9" x14ac:dyDescent="0.3">
      <c r="A359" s="4" t="s">
        <v>603</v>
      </c>
      <c r="B359" s="4">
        <v>11</v>
      </c>
      <c r="C359" s="4">
        <v>162</v>
      </c>
      <c r="D359" s="4" t="s">
        <v>1254</v>
      </c>
      <c r="E359" s="4">
        <v>0.23</v>
      </c>
      <c r="F359" s="4"/>
      <c r="G359" s="4" t="s">
        <v>847</v>
      </c>
      <c r="H359" s="4" t="s">
        <v>1059</v>
      </c>
      <c r="I359" s="4" t="str">
        <f>MA_covariates[[#This Row],[Covariate]]&amp;MA_covariates[[#This Row],[sampling_id]]</f>
        <v>Trawling effort_numerical162</v>
      </c>
    </row>
    <row r="360" spans="1:9" x14ac:dyDescent="0.3">
      <c r="A360" s="4" t="s">
        <v>603</v>
      </c>
      <c r="B360" s="4">
        <v>11</v>
      </c>
      <c r="C360" s="4">
        <v>163</v>
      </c>
      <c r="D360" s="4" t="s">
        <v>1254</v>
      </c>
      <c r="E360" s="4">
        <v>2.5</v>
      </c>
      <c r="F360" s="4"/>
      <c r="G360" s="4" t="s">
        <v>847</v>
      </c>
      <c r="H360" s="4" t="s">
        <v>1059</v>
      </c>
      <c r="I360" s="4" t="str">
        <f>MA_covariates[[#This Row],[Covariate]]&amp;MA_covariates[[#This Row],[sampling_id]]</f>
        <v>Trawling effort_numerical163</v>
      </c>
    </row>
    <row r="361" spans="1:9" x14ac:dyDescent="0.3">
      <c r="A361" s="4" t="s">
        <v>603</v>
      </c>
      <c r="B361" s="4">
        <v>11</v>
      </c>
      <c r="C361" s="4">
        <v>164</v>
      </c>
      <c r="D361" s="4" t="s">
        <v>1254</v>
      </c>
      <c r="E361" s="4">
        <v>0.23</v>
      </c>
      <c r="F361" s="4"/>
      <c r="G361" s="4" t="s">
        <v>847</v>
      </c>
      <c r="H361" s="4" t="s">
        <v>1059</v>
      </c>
      <c r="I361" s="4" t="str">
        <f>MA_covariates[[#This Row],[Covariate]]&amp;MA_covariates[[#This Row],[sampling_id]]</f>
        <v>Trawling effort_numerical164</v>
      </c>
    </row>
    <row r="362" spans="1:9" x14ac:dyDescent="0.3">
      <c r="A362" s="4" t="s">
        <v>603</v>
      </c>
      <c r="B362" s="4">
        <v>11</v>
      </c>
      <c r="C362" s="4">
        <v>165</v>
      </c>
      <c r="D362" s="4" t="s">
        <v>1254</v>
      </c>
      <c r="E362" s="4">
        <v>2.5</v>
      </c>
      <c r="F362" s="4"/>
      <c r="G362" s="4" t="s">
        <v>847</v>
      </c>
      <c r="H362" s="4" t="s">
        <v>1059</v>
      </c>
      <c r="I362" s="4" t="str">
        <f>MA_covariates[[#This Row],[Covariate]]&amp;MA_covariates[[#This Row],[sampling_id]]</f>
        <v>Trawling effort_numerical165</v>
      </c>
    </row>
    <row r="363" spans="1:9" x14ac:dyDescent="0.3">
      <c r="A363" s="4" t="s">
        <v>603</v>
      </c>
      <c r="B363" s="64">
        <v>11</v>
      </c>
      <c r="C363" s="64">
        <v>160</v>
      </c>
      <c r="D363" s="4" t="s">
        <v>1254</v>
      </c>
      <c r="E363" s="4">
        <v>3.4828999042510986</v>
      </c>
      <c r="F363" s="4"/>
      <c r="G363" s="4" t="s">
        <v>1762</v>
      </c>
      <c r="H363" s="4" t="s">
        <v>1763</v>
      </c>
      <c r="I363" s="4" t="str">
        <f>MA_covariates[[#This Row],[Covariate]]&amp;MA_covariates[[#This Row],[sampling_id]]</f>
        <v>Trawling effort_numerical160</v>
      </c>
    </row>
    <row r="364" spans="1:9" x14ac:dyDescent="0.3">
      <c r="A364" s="4" t="s">
        <v>603</v>
      </c>
      <c r="B364" s="64">
        <v>11</v>
      </c>
      <c r="C364" s="64">
        <v>161</v>
      </c>
      <c r="D364" s="4" t="s">
        <v>1254</v>
      </c>
      <c r="E364" s="4">
        <v>28.120000839233398</v>
      </c>
      <c r="F364" s="4"/>
      <c r="G364" s="4" t="s">
        <v>1762</v>
      </c>
      <c r="H364" s="4" t="s">
        <v>1763</v>
      </c>
      <c r="I364" s="4" t="str">
        <f>MA_covariates[[#This Row],[Covariate]]&amp;MA_covariates[[#This Row],[sampling_id]]</f>
        <v>Trawling effort_numerical161</v>
      </c>
    </row>
    <row r="365" spans="1:9" x14ac:dyDescent="0.3">
      <c r="A365" s="4" t="s">
        <v>603</v>
      </c>
      <c r="B365" s="64">
        <v>11</v>
      </c>
      <c r="C365" s="64">
        <v>162</v>
      </c>
      <c r="D365" s="4" t="s">
        <v>1254</v>
      </c>
      <c r="E365" s="4">
        <v>3.4828999042510986</v>
      </c>
      <c r="F365" s="4"/>
      <c r="G365" s="4" t="s">
        <v>1762</v>
      </c>
      <c r="H365" s="4" t="s">
        <v>1763</v>
      </c>
      <c r="I365" s="4" t="str">
        <f>MA_covariates[[#This Row],[Covariate]]&amp;MA_covariates[[#This Row],[sampling_id]]</f>
        <v>Trawling effort_numerical162</v>
      </c>
    </row>
    <row r="366" spans="1:9" x14ac:dyDescent="0.3">
      <c r="A366" s="4" t="s">
        <v>603</v>
      </c>
      <c r="B366" s="64">
        <v>11</v>
      </c>
      <c r="C366" s="64">
        <v>163</v>
      </c>
      <c r="D366" s="4" t="s">
        <v>1254</v>
      </c>
      <c r="E366" s="4">
        <v>28.120000839233398</v>
      </c>
      <c r="F366" s="4"/>
      <c r="G366" s="4" t="s">
        <v>1762</v>
      </c>
      <c r="H366" s="4" t="s">
        <v>1763</v>
      </c>
      <c r="I366" s="4" t="str">
        <f>MA_covariates[[#This Row],[Covariate]]&amp;MA_covariates[[#This Row],[sampling_id]]</f>
        <v>Trawling effort_numerical163</v>
      </c>
    </row>
    <row r="367" spans="1:9" x14ac:dyDescent="0.3">
      <c r="A367" s="4" t="s">
        <v>603</v>
      </c>
      <c r="B367" s="64">
        <v>11</v>
      </c>
      <c r="C367" s="64">
        <v>164</v>
      </c>
      <c r="D367" s="4" t="s">
        <v>1254</v>
      </c>
      <c r="E367" s="4">
        <v>3.4828999042510986</v>
      </c>
      <c r="F367" s="4"/>
      <c r="G367" s="4" t="s">
        <v>1762</v>
      </c>
      <c r="H367" s="4" t="s">
        <v>1763</v>
      </c>
      <c r="I367" s="4" t="str">
        <f>MA_covariates[[#This Row],[Covariate]]&amp;MA_covariates[[#This Row],[sampling_id]]</f>
        <v>Trawling effort_numerical164</v>
      </c>
    </row>
    <row r="368" spans="1:9" x14ac:dyDescent="0.3">
      <c r="A368" s="4" t="s">
        <v>603</v>
      </c>
      <c r="B368" s="64">
        <v>11</v>
      </c>
      <c r="C368" s="64">
        <v>165</v>
      </c>
      <c r="D368" s="4" t="s">
        <v>1254</v>
      </c>
      <c r="E368" s="4">
        <v>28.120000839233398</v>
      </c>
      <c r="F368" s="4"/>
      <c r="G368" s="4" t="s">
        <v>1762</v>
      </c>
      <c r="H368" s="4" t="s">
        <v>1763</v>
      </c>
      <c r="I368" s="4" t="str">
        <f>MA_covariates[[#This Row],[Covariate]]&amp;MA_covariates[[#This Row],[sampling_id]]</f>
        <v>Trawling effort_numerical165</v>
      </c>
    </row>
    <row r="369" spans="1:9" x14ac:dyDescent="0.3">
      <c r="A369" s="4" t="s">
        <v>607</v>
      </c>
      <c r="B369" s="4">
        <v>12</v>
      </c>
      <c r="C369" s="5">
        <v>166</v>
      </c>
      <c r="D369" s="4" t="s">
        <v>1254</v>
      </c>
      <c r="E369" s="4" t="s">
        <v>1078</v>
      </c>
      <c r="F369" s="4"/>
      <c r="G369" s="4"/>
      <c r="H369" s="4"/>
      <c r="I369" s="4" t="str">
        <f>MA_covariates[[#This Row],[Covariate]]&amp;MA_covariates[[#This Row],[sampling_id]]</f>
        <v>Trawling effort_numerical166</v>
      </c>
    </row>
    <row r="370" spans="1:9" x14ac:dyDescent="0.3">
      <c r="A370" s="4" t="s">
        <v>607</v>
      </c>
      <c r="B370" s="4">
        <v>12</v>
      </c>
      <c r="C370" s="5">
        <v>167</v>
      </c>
      <c r="D370" s="4" t="s">
        <v>1254</v>
      </c>
      <c r="E370" s="4" t="s">
        <v>1078</v>
      </c>
      <c r="F370" s="4"/>
      <c r="G370" s="4"/>
      <c r="H370" s="4"/>
      <c r="I370" s="4" t="str">
        <f>MA_covariates[[#This Row],[Covariate]]&amp;MA_covariates[[#This Row],[sampling_id]]</f>
        <v>Trawling effort_numerical167</v>
      </c>
    </row>
    <row r="371" spans="1:9" x14ac:dyDescent="0.3">
      <c r="A371" s="4" t="s">
        <v>607</v>
      </c>
      <c r="B371" s="4">
        <v>12</v>
      </c>
      <c r="C371" s="5">
        <v>168</v>
      </c>
      <c r="D371" s="4" t="s">
        <v>1254</v>
      </c>
      <c r="E371" s="4" t="s">
        <v>1078</v>
      </c>
      <c r="F371" s="4"/>
      <c r="G371" s="4"/>
      <c r="H371" s="4"/>
      <c r="I371" s="4" t="str">
        <f>MA_covariates[[#This Row],[Covariate]]&amp;MA_covariates[[#This Row],[sampling_id]]</f>
        <v>Trawling effort_numerical168</v>
      </c>
    </row>
    <row r="372" spans="1:9" x14ac:dyDescent="0.3">
      <c r="A372" s="4" t="s">
        <v>607</v>
      </c>
      <c r="B372" s="4">
        <v>12</v>
      </c>
      <c r="C372" s="5">
        <v>169</v>
      </c>
      <c r="D372" s="4" t="s">
        <v>1254</v>
      </c>
      <c r="E372" s="4" t="s">
        <v>1078</v>
      </c>
      <c r="F372" s="4"/>
      <c r="G372" s="4"/>
      <c r="H372" s="4"/>
      <c r="I372" s="4" t="str">
        <f>MA_covariates[[#This Row],[Covariate]]&amp;MA_covariates[[#This Row],[sampling_id]]</f>
        <v>Trawling effort_numerical169</v>
      </c>
    </row>
    <row r="373" spans="1:9" x14ac:dyDescent="0.3">
      <c r="A373" s="4" t="s">
        <v>607</v>
      </c>
      <c r="B373" s="4">
        <v>12</v>
      </c>
      <c r="C373" s="5">
        <v>170</v>
      </c>
      <c r="D373" s="4" t="s">
        <v>1254</v>
      </c>
      <c r="E373" s="4" t="s">
        <v>1078</v>
      </c>
      <c r="F373" s="4"/>
      <c r="G373" s="4"/>
      <c r="H373" s="4"/>
      <c r="I373" s="4" t="str">
        <f>MA_covariates[[#This Row],[Covariate]]&amp;MA_covariates[[#This Row],[sampling_id]]</f>
        <v>Trawling effort_numerical170</v>
      </c>
    </row>
    <row r="374" spans="1:9" x14ac:dyDescent="0.3">
      <c r="A374" s="4" t="s">
        <v>607</v>
      </c>
      <c r="B374" s="4">
        <v>12</v>
      </c>
      <c r="C374" s="5">
        <v>171</v>
      </c>
      <c r="D374" s="4" t="s">
        <v>1254</v>
      </c>
      <c r="E374" s="4" t="s">
        <v>1078</v>
      </c>
      <c r="F374" s="4"/>
      <c r="G374" s="4"/>
      <c r="H374" s="4"/>
      <c r="I374" s="4" t="str">
        <f>MA_covariates[[#This Row],[Covariate]]&amp;MA_covariates[[#This Row],[sampling_id]]</f>
        <v>Trawling effort_numerical171</v>
      </c>
    </row>
    <row r="375" spans="1:9" x14ac:dyDescent="0.3">
      <c r="A375" s="4" t="s">
        <v>607</v>
      </c>
      <c r="B375" s="4">
        <v>12</v>
      </c>
      <c r="C375" s="5">
        <v>172</v>
      </c>
      <c r="D375" s="4" t="s">
        <v>1254</v>
      </c>
      <c r="E375" s="4" t="s">
        <v>1078</v>
      </c>
      <c r="F375" s="4"/>
      <c r="G375" s="4"/>
      <c r="H375" s="4"/>
      <c r="I375" s="4" t="str">
        <f>MA_covariates[[#This Row],[Covariate]]&amp;MA_covariates[[#This Row],[sampling_id]]</f>
        <v>Trawling effort_numerical172</v>
      </c>
    </row>
    <row r="376" spans="1:9" x14ac:dyDescent="0.3">
      <c r="A376" s="4" t="s">
        <v>607</v>
      </c>
      <c r="B376" s="4">
        <v>12</v>
      </c>
      <c r="C376" s="5">
        <v>173</v>
      </c>
      <c r="D376" s="4" t="s">
        <v>1254</v>
      </c>
      <c r="E376" s="4" t="s">
        <v>1078</v>
      </c>
      <c r="F376" s="4"/>
      <c r="G376" s="4"/>
      <c r="H376" s="4"/>
      <c r="I376" s="4" t="str">
        <f>MA_covariates[[#This Row],[Covariate]]&amp;MA_covariates[[#This Row],[sampling_id]]</f>
        <v>Trawling effort_numerical173</v>
      </c>
    </row>
    <row r="377" spans="1:9" x14ac:dyDescent="0.3">
      <c r="A377" s="4" t="s">
        <v>607</v>
      </c>
      <c r="B377" s="4">
        <v>12</v>
      </c>
      <c r="C377" s="5">
        <v>174</v>
      </c>
      <c r="D377" s="4" t="s">
        <v>1254</v>
      </c>
      <c r="E377" s="4" t="s">
        <v>1078</v>
      </c>
      <c r="F377" s="4"/>
      <c r="G377" s="4"/>
      <c r="H377" s="4"/>
      <c r="I377" s="4" t="str">
        <f>MA_covariates[[#This Row],[Covariate]]&amp;MA_covariates[[#This Row],[sampling_id]]</f>
        <v>Trawling effort_numerical174</v>
      </c>
    </row>
    <row r="378" spans="1:9" x14ac:dyDescent="0.3">
      <c r="A378" s="4" t="s">
        <v>607</v>
      </c>
      <c r="B378" s="4">
        <v>12</v>
      </c>
      <c r="C378" s="5">
        <v>175</v>
      </c>
      <c r="D378" s="4" t="s">
        <v>1254</v>
      </c>
      <c r="E378" s="4" t="s">
        <v>1078</v>
      </c>
      <c r="F378" s="4"/>
      <c r="G378" s="4"/>
      <c r="H378" s="4"/>
      <c r="I378" s="4" t="str">
        <f>MA_covariates[[#This Row],[Covariate]]&amp;MA_covariates[[#This Row],[sampling_id]]</f>
        <v>Trawling effort_numerical175</v>
      </c>
    </row>
    <row r="379" spans="1:9" x14ac:dyDescent="0.3">
      <c r="A379" s="4" t="s">
        <v>607</v>
      </c>
      <c r="B379" s="4">
        <v>12</v>
      </c>
      <c r="C379" s="5">
        <v>176</v>
      </c>
      <c r="D379" s="4" t="s">
        <v>1254</v>
      </c>
      <c r="E379" s="4" t="s">
        <v>1078</v>
      </c>
      <c r="F379" s="4"/>
      <c r="G379" s="4"/>
      <c r="H379" s="4"/>
      <c r="I379" s="4" t="str">
        <f>MA_covariates[[#This Row],[Covariate]]&amp;MA_covariates[[#This Row],[sampling_id]]</f>
        <v>Trawling effort_numerical176</v>
      </c>
    </row>
    <row r="380" spans="1:9" x14ac:dyDescent="0.3">
      <c r="A380" s="4" t="s">
        <v>607</v>
      </c>
      <c r="B380" s="4">
        <v>12</v>
      </c>
      <c r="C380" s="5">
        <v>177</v>
      </c>
      <c r="D380" s="4" t="s">
        <v>1254</v>
      </c>
      <c r="E380" s="4" t="s">
        <v>1078</v>
      </c>
      <c r="F380" s="4"/>
      <c r="G380" s="4"/>
      <c r="H380" s="4"/>
      <c r="I380" s="4" t="str">
        <f>MA_covariates[[#This Row],[Covariate]]&amp;MA_covariates[[#This Row],[sampling_id]]</f>
        <v>Trawling effort_numerical177</v>
      </c>
    </row>
    <row r="381" spans="1:9" x14ac:dyDescent="0.3">
      <c r="A381" s="4" t="s">
        <v>607</v>
      </c>
      <c r="B381" s="4">
        <v>12</v>
      </c>
      <c r="C381" s="5">
        <v>178</v>
      </c>
      <c r="D381" s="4" t="s">
        <v>1254</v>
      </c>
      <c r="E381" s="4" t="s">
        <v>1078</v>
      </c>
      <c r="F381" s="4"/>
      <c r="G381" s="4"/>
      <c r="H381" s="4"/>
      <c r="I381" s="4" t="str">
        <f>MA_covariates[[#This Row],[Covariate]]&amp;MA_covariates[[#This Row],[sampling_id]]</f>
        <v>Trawling effort_numerical178</v>
      </c>
    </row>
    <row r="382" spans="1:9" x14ac:dyDescent="0.3">
      <c r="A382" s="4" t="s">
        <v>607</v>
      </c>
      <c r="B382" s="4">
        <v>12</v>
      </c>
      <c r="C382" s="5">
        <v>179</v>
      </c>
      <c r="D382" s="4" t="s">
        <v>1254</v>
      </c>
      <c r="E382" s="4" t="s">
        <v>1078</v>
      </c>
      <c r="F382" s="4"/>
      <c r="G382" s="4"/>
      <c r="H382" s="4"/>
      <c r="I382" s="4" t="str">
        <f>MA_covariates[[#This Row],[Covariate]]&amp;MA_covariates[[#This Row],[sampling_id]]</f>
        <v>Trawling effort_numerical179</v>
      </c>
    </row>
    <row r="383" spans="1:9" x14ac:dyDescent="0.3">
      <c r="A383" s="4" t="s">
        <v>607</v>
      </c>
      <c r="B383" s="4">
        <v>12</v>
      </c>
      <c r="C383" s="5">
        <v>180</v>
      </c>
      <c r="D383" s="4" t="s">
        <v>1254</v>
      </c>
      <c r="E383" s="4" t="s">
        <v>1078</v>
      </c>
      <c r="F383" s="4"/>
      <c r="G383" s="4"/>
      <c r="H383" s="4"/>
      <c r="I383" s="4" t="str">
        <f>MA_covariates[[#This Row],[Covariate]]&amp;MA_covariates[[#This Row],[sampling_id]]</f>
        <v>Trawling effort_numerical180</v>
      </c>
    </row>
    <row r="384" spans="1:9" x14ac:dyDescent="0.3">
      <c r="A384" s="4" t="s">
        <v>607</v>
      </c>
      <c r="B384" s="4">
        <v>12</v>
      </c>
      <c r="C384" s="5">
        <v>181</v>
      </c>
      <c r="D384" s="4" t="s">
        <v>1254</v>
      </c>
      <c r="E384" s="4" t="s">
        <v>1078</v>
      </c>
      <c r="F384" s="4"/>
      <c r="G384" s="4"/>
      <c r="H384" s="4"/>
      <c r="I384" s="4" t="str">
        <f>MA_covariates[[#This Row],[Covariate]]&amp;MA_covariates[[#This Row],[sampling_id]]</f>
        <v>Trawling effort_numerical181</v>
      </c>
    </row>
    <row r="385" spans="1:9" x14ac:dyDescent="0.3">
      <c r="A385" s="4" t="s">
        <v>607</v>
      </c>
      <c r="B385" s="4">
        <v>12</v>
      </c>
      <c r="C385" s="5">
        <v>182</v>
      </c>
      <c r="D385" s="4" t="s">
        <v>1254</v>
      </c>
      <c r="E385" s="4" t="s">
        <v>1078</v>
      </c>
      <c r="F385" s="4"/>
      <c r="G385" s="4"/>
      <c r="H385" s="4"/>
      <c r="I385" s="4" t="str">
        <f>MA_covariates[[#This Row],[Covariate]]&amp;MA_covariates[[#This Row],[sampling_id]]</f>
        <v>Trawling effort_numerical182</v>
      </c>
    </row>
    <row r="386" spans="1:9" x14ac:dyDescent="0.3">
      <c r="A386" s="4" t="s">
        <v>607</v>
      </c>
      <c r="B386" s="4">
        <v>12</v>
      </c>
      <c r="C386" s="5">
        <v>183</v>
      </c>
      <c r="D386" s="4" t="s">
        <v>1254</v>
      </c>
      <c r="E386" s="4" t="s">
        <v>1078</v>
      </c>
      <c r="F386" s="4"/>
      <c r="G386" s="4"/>
      <c r="H386" s="4"/>
      <c r="I386" s="4" t="str">
        <f>MA_covariates[[#This Row],[Covariate]]&amp;MA_covariates[[#This Row],[sampling_id]]</f>
        <v>Trawling effort_numerical183</v>
      </c>
    </row>
    <row r="387" spans="1:9" x14ac:dyDescent="0.3">
      <c r="A387" s="4" t="s">
        <v>607</v>
      </c>
      <c r="B387" s="4">
        <v>12</v>
      </c>
      <c r="C387" s="5">
        <v>166</v>
      </c>
      <c r="D387" s="4" t="s">
        <v>896</v>
      </c>
      <c r="E387" s="4">
        <v>0</v>
      </c>
      <c r="F387" s="4"/>
      <c r="G387" s="4" t="s">
        <v>897</v>
      </c>
      <c r="H387" s="4"/>
      <c r="I387" s="4" t="str">
        <f>MA_covariates[[#This Row],[Covariate]]&amp;MA_covariates[[#This Row],[sampling_id]]</f>
        <v>Time since trawl166</v>
      </c>
    </row>
    <row r="388" spans="1:9" x14ac:dyDescent="0.3">
      <c r="A388" s="4" t="s">
        <v>607</v>
      </c>
      <c r="B388" s="4">
        <v>12</v>
      </c>
      <c r="C388" s="5">
        <v>167</v>
      </c>
      <c r="D388" s="4" t="s">
        <v>896</v>
      </c>
      <c r="E388" s="4">
        <f>1/24</f>
        <v>4.1666666666666664E-2</v>
      </c>
      <c r="F388" s="4"/>
      <c r="G388" s="4" t="s">
        <v>897</v>
      </c>
      <c r="H388" s="4"/>
      <c r="I388" s="4" t="str">
        <f>MA_covariates[[#This Row],[Covariate]]&amp;MA_covariates[[#This Row],[sampling_id]]</f>
        <v>Time since trawl167</v>
      </c>
    </row>
    <row r="389" spans="1:9" x14ac:dyDescent="0.3">
      <c r="A389" s="4" t="s">
        <v>607</v>
      </c>
      <c r="B389" s="4">
        <v>12</v>
      </c>
      <c r="C389" s="5">
        <v>168</v>
      </c>
      <c r="D389" s="4" t="s">
        <v>896</v>
      </c>
      <c r="E389" s="4">
        <v>2</v>
      </c>
      <c r="F389" s="4"/>
      <c r="G389" s="4" t="s">
        <v>897</v>
      </c>
      <c r="H389" s="4"/>
      <c r="I389" s="4" t="str">
        <f>MA_covariates[[#This Row],[Covariate]]&amp;MA_covariates[[#This Row],[sampling_id]]</f>
        <v>Time since trawl168</v>
      </c>
    </row>
    <row r="390" spans="1:9" x14ac:dyDescent="0.3">
      <c r="A390" s="4" t="s">
        <v>607</v>
      </c>
      <c r="B390" s="4">
        <v>12</v>
      </c>
      <c r="C390" s="5">
        <v>169</v>
      </c>
      <c r="D390" s="4" t="s">
        <v>896</v>
      </c>
      <c r="E390" s="4">
        <v>0</v>
      </c>
      <c r="F390" s="4"/>
      <c r="G390" s="4" t="s">
        <v>897</v>
      </c>
      <c r="H390" s="4"/>
      <c r="I390" s="4" t="str">
        <f>MA_covariates[[#This Row],[Covariate]]&amp;MA_covariates[[#This Row],[sampling_id]]</f>
        <v>Time since trawl169</v>
      </c>
    </row>
    <row r="391" spans="1:9" x14ac:dyDescent="0.3">
      <c r="A391" s="4" t="s">
        <v>607</v>
      </c>
      <c r="B391" s="4">
        <v>12</v>
      </c>
      <c r="C391" s="5">
        <v>170</v>
      </c>
      <c r="D391" s="4" t="s">
        <v>896</v>
      </c>
      <c r="E391" s="4">
        <f>1/24</f>
        <v>4.1666666666666664E-2</v>
      </c>
      <c r="F391" s="4"/>
      <c r="G391" s="4" t="s">
        <v>897</v>
      </c>
      <c r="H391" s="4"/>
      <c r="I391" s="4" t="str">
        <f>MA_covariates[[#This Row],[Covariate]]&amp;MA_covariates[[#This Row],[sampling_id]]</f>
        <v>Time since trawl170</v>
      </c>
    </row>
    <row r="392" spans="1:9" x14ac:dyDescent="0.3">
      <c r="A392" s="4" t="s">
        <v>607</v>
      </c>
      <c r="B392" s="4">
        <v>12</v>
      </c>
      <c r="C392" s="5">
        <v>171</v>
      </c>
      <c r="D392" s="4" t="s">
        <v>896</v>
      </c>
      <c r="E392" s="4">
        <v>2</v>
      </c>
      <c r="F392" s="4"/>
      <c r="G392" s="4" t="s">
        <v>897</v>
      </c>
      <c r="H392" s="4"/>
      <c r="I392" s="4" t="str">
        <f>MA_covariates[[#This Row],[Covariate]]&amp;MA_covariates[[#This Row],[sampling_id]]</f>
        <v>Time since trawl171</v>
      </c>
    </row>
    <row r="393" spans="1:9" x14ac:dyDescent="0.3">
      <c r="A393" s="4" t="s">
        <v>607</v>
      </c>
      <c r="B393" s="4">
        <v>12</v>
      </c>
      <c r="C393" s="5">
        <v>172</v>
      </c>
      <c r="D393" s="4" t="s">
        <v>896</v>
      </c>
      <c r="E393" s="4">
        <v>0</v>
      </c>
      <c r="F393" s="4"/>
      <c r="G393" s="4" t="s">
        <v>897</v>
      </c>
      <c r="H393" s="4"/>
      <c r="I393" s="4" t="str">
        <f>MA_covariates[[#This Row],[Covariate]]&amp;MA_covariates[[#This Row],[sampling_id]]</f>
        <v>Time since trawl172</v>
      </c>
    </row>
    <row r="394" spans="1:9" x14ac:dyDescent="0.3">
      <c r="A394" s="4" t="s">
        <v>607</v>
      </c>
      <c r="B394" s="4">
        <v>12</v>
      </c>
      <c r="C394" s="5">
        <v>173</v>
      </c>
      <c r="D394" s="4" t="s">
        <v>896</v>
      </c>
      <c r="E394" s="4">
        <f>1/24</f>
        <v>4.1666666666666664E-2</v>
      </c>
      <c r="F394" s="4"/>
      <c r="G394" s="4" t="s">
        <v>897</v>
      </c>
      <c r="H394" s="4"/>
      <c r="I394" s="4" t="str">
        <f>MA_covariates[[#This Row],[Covariate]]&amp;MA_covariates[[#This Row],[sampling_id]]</f>
        <v>Time since trawl173</v>
      </c>
    </row>
    <row r="395" spans="1:9" x14ac:dyDescent="0.3">
      <c r="A395" s="4" t="s">
        <v>607</v>
      </c>
      <c r="B395" s="4">
        <v>12</v>
      </c>
      <c r="C395" s="5">
        <v>174</v>
      </c>
      <c r="D395" s="4" t="s">
        <v>896</v>
      </c>
      <c r="E395" s="4">
        <v>2</v>
      </c>
      <c r="F395" s="4"/>
      <c r="G395" s="4" t="s">
        <v>897</v>
      </c>
      <c r="H395" s="4"/>
      <c r="I395" s="4" t="str">
        <f>MA_covariates[[#This Row],[Covariate]]&amp;MA_covariates[[#This Row],[sampling_id]]</f>
        <v>Time since trawl174</v>
      </c>
    </row>
    <row r="396" spans="1:9" x14ac:dyDescent="0.3">
      <c r="A396" s="4" t="s">
        <v>607</v>
      </c>
      <c r="B396" s="4">
        <v>12</v>
      </c>
      <c r="C396" s="5">
        <v>175</v>
      </c>
      <c r="D396" s="4" t="s">
        <v>896</v>
      </c>
      <c r="E396" s="4">
        <v>0</v>
      </c>
      <c r="F396" s="4"/>
      <c r="G396" s="4" t="s">
        <v>897</v>
      </c>
      <c r="H396" s="4"/>
      <c r="I396" s="4" t="str">
        <f>MA_covariates[[#This Row],[Covariate]]&amp;MA_covariates[[#This Row],[sampling_id]]</f>
        <v>Time since trawl175</v>
      </c>
    </row>
    <row r="397" spans="1:9" x14ac:dyDescent="0.3">
      <c r="A397" s="4" t="s">
        <v>607</v>
      </c>
      <c r="B397" s="4">
        <v>12</v>
      </c>
      <c r="C397" s="5">
        <v>176</v>
      </c>
      <c r="D397" s="4" t="s">
        <v>896</v>
      </c>
      <c r="E397" s="4">
        <f>1/24</f>
        <v>4.1666666666666664E-2</v>
      </c>
      <c r="F397" s="4"/>
      <c r="G397" s="4" t="s">
        <v>897</v>
      </c>
      <c r="H397" s="4"/>
      <c r="I397" s="4" t="str">
        <f>MA_covariates[[#This Row],[Covariate]]&amp;MA_covariates[[#This Row],[sampling_id]]</f>
        <v>Time since trawl176</v>
      </c>
    </row>
    <row r="398" spans="1:9" x14ac:dyDescent="0.3">
      <c r="A398" s="4" t="s">
        <v>607</v>
      </c>
      <c r="B398" s="4">
        <v>12</v>
      </c>
      <c r="C398" s="5">
        <v>177</v>
      </c>
      <c r="D398" s="4" t="s">
        <v>896</v>
      </c>
      <c r="E398" s="4">
        <v>2</v>
      </c>
      <c r="F398" s="4"/>
      <c r="G398" s="4" t="s">
        <v>897</v>
      </c>
      <c r="H398" s="4"/>
      <c r="I398" s="4" t="str">
        <f>MA_covariates[[#This Row],[Covariate]]&amp;MA_covariates[[#This Row],[sampling_id]]</f>
        <v>Time since trawl177</v>
      </c>
    </row>
    <row r="399" spans="1:9" x14ac:dyDescent="0.3">
      <c r="A399" s="4" t="s">
        <v>607</v>
      </c>
      <c r="B399" s="4">
        <v>12</v>
      </c>
      <c r="C399" s="5">
        <v>178</v>
      </c>
      <c r="D399" s="4" t="s">
        <v>896</v>
      </c>
      <c r="E399" s="4">
        <v>0</v>
      </c>
      <c r="F399" s="4"/>
      <c r="G399" s="4" t="s">
        <v>897</v>
      </c>
      <c r="H399" s="4"/>
      <c r="I399" s="4" t="str">
        <f>MA_covariates[[#This Row],[Covariate]]&amp;MA_covariates[[#This Row],[sampling_id]]</f>
        <v>Time since trawl178</v>
      </c>
    </row>
    <row r="400" spans="1:9" x14ac:dyDescent="0.3">
      <c r="A400" s="4" t="s">
        <v>607</v>
      </c>
      <c r="B400" s="4">
        <v>12</v>
      </c>
      <c r="C400" s="5">
        <v>179</v>
      </c>
      <c r="D400" s="4" t="s">
        <v>896</v>
      </c>
      <c r="E400" s="4">
        <f>1/24</f>
        <v>4.1666666666666664E-2</v>
      </c>
      <c r="F400" s="4"/>
      <c r="G400" s="4" t="s">
        <v>897</v>
      </c>
      <c r="H400" s="4"/>
      <c r="I400" s="4" t="str">
        <f>MA_covariates[[#This Row],[Covariate]]&amp;MA_covariates[[#This Row],[sampling_id]]</f>
        <v>Time since trawl179</v>
      </c>
    </row>
    <row r="401" spans="1:9" x14ac:dyDescent="0.3">
      <c r="A401" s="4" t="s">
        <v>607</v>
      </c>
      <c r="B401" s="4">
        <v>12</v>
      </c>
      <c r="C401" s="5">
        <v>180</v>
      </c>
      <c r="D401" s="4" t="s">
        <v>896</v>
      </c>
      <c r="E401" s="4">
        <v>2</v>
      </c>
      <c r="F401" s="4"/>
      <c r="G401" s="4" t="s">
        <v>897</v>
      </c>
      <c r="H401" s="4"/>
      <c r="I401" s="4" t="str">
        <f>MA_covariates[[#This Row],[Covariate]]&amp;MA_covariates[[#This Row],[sampling_id]]</f>
        <v>Time since trawl180</v>
      </c>
    </row>
    <row r="402" spans="1:9" x14ac:dyDescent="0.3">
      <c r="A402" s="4" t="s">
        <v>607</v>
      </c>
      <c r="B402" s="4">
        <v>12</v>
      </c>
      <c r="C402" s="5">
        <v>181</v>
      </c>
      <c r="D402" s="4" t="s">
        <v>896</v>
      </c>
      <c r="E402" s="4">
        <v>0</v>
      </c>
      <c r="F402" s="4"/>
      <c r="G402" s="4" t="s">
        <v>897</v>
      </c>
      <c r="H402" s="4"/>
      <c r="I402" s="4" t="str">
        <f>MA_covariates[[#This Row],[Covariate]]&amp;MA_covariates[[#This Row],[sampling_id]]</f>
        <v>Time since trawl181</v>
      </c>
    </row>
    <row r="403" spans="1:9" x14ac:dyDescent="0.3">
      <c r="A403" s="4" t="s">
        <v>607</v>
      </c>
      <c r="B403" s="4">
        <v>12</v>
      </c>
      <c r="C403" s="5">
        <v>182</v>
      </c>
      <c r="D403" s="4" t="s">
        <v>896</v>
      </c>
      <c r="E403" s="4">
        <f>1/24</f>
        <v>4.1666666666666664E-2</v>
      </c>
      <c r="F403" s="4"/>
      <c r="G403" s="4" t="s">
        <v>897</v>
      </c>
      <c r="H403" s="4"/>
      <c r="I403" s="4" t="str">
        <f>MA_covariates[[#This Row],[Covariate]]&amp;MA_covariates[[#This Row],[sampling_id]]</f>
        <v>Time since trawl182</v>
      </c>
    </row>
    <row r="404" spans="1:9" x14ac:dyDescent="0.3">
      <c r="A404" s="4" t="s">
        <v>607</v>
      </c>
      <c r="B404" s="4">
        <v>12</v>
      </c>
      <c r="C404" s="5">
        <v>183</v>
      </c>
      <c r="D404" s="4" t="s">
        <v>896</v>
      </c>
      <c r="E404" s="4">
        <v>2</v>
      </c>
      <c r="F404" s="4"/>
      <c r="G404" s="4" t="s">
        <v>897</v>
      </c>
      <c r="H404" s="4"/>
      <c r="I404" s="4" t="str">
        <f>MA_covariates[[#This Row],[Covariate]]&amp;MA_covariates[[#This Row],[sampling_id]]</f>
        <v>Time since trawl183</v>
      </c>
    </row>
    <row r="405" spans="1:9" x14ac:dyDescent="0.3">
      <c r="A405" s="4" t="s">
        <v>607</v>
      </c>
      <c r="B405" s="4">
        <v>12</v>
      </c>
      <c r="C405" s="4">
        <v>184</v>
      </c>
      <c r="D405" s="4" t="s">
        <v>1254</v>
      </c>
      <c r="E405" s="4" t="s">
        <v>1078</v>
      </c>
      <c r="F405" s="4"/>
      <c r="G405" s="4"/>
      <c r="H405" s="4"/>
      <c r="I405" s="4" t="str">
        <f>MA_covariates[[#This Row],[Covariate]]&amp;MA_covariates[[#This Row],[sampling_id]]</f>
        <v>Trawling effort_numerical184</v>
      </c>
    </row>
    <row r="406" spans="1:9" x14ac:dyDescent="0.3">
      <c r="A406" s="4" t="s">
        <v>607</v>
      </c>
      <c r="B406" s="4">
        <v>12</v>
      </c>
      <c r="C406" s="4">
        <v>185</v>
      </c>
      <c r="D406" s="4" t="s">
        <v>1254</v>
      </c>
      <c r="E406" s="4" t="s">
        <v>1078</v>
      </c>
      <c r="F406" s="4"/>
      <c r="G406" s="4"/>
      <c r="H406" s="4"/>
      <c r="I406" s="4" t="str">
        <f>MA_covariates[[#This Row],[Covariate]]&amp;MA_covariates[[#This Row],[sampling_id]]</f>
        <v>Trawling effort_numerical185</v>
      </c>
    </row>
    <row r="407" spans="1:9" x14ac:dyDescent="0.3">
      <c r="A407" s="4" t="s">
        <v>607</v>
      </c>
      <c r="B407" s="4">
        <v>12</v>
      </c>
      <c r="C407" s="4">
        <v>186</v>
      </c>
      <c r="D407" s="4" t="s">
        <v>1254</v>
      </c>
      <c r="E407" s="4" t="s">
        <v>1078</v>
      </c>
      <c r="F407" s="4"/>
      <c r="G407" s="4"/>
      <c r="H407" s="4"/>
      <c r="I407" s="4" t="str">
        <f>MA_covariates[[#This Row],[Covariate]]&amp;MA_covariates[[#This Row],[sampling_id]]</f>
        <v>Trawling effort_numerical186</v>
      </c>
    </row>
    <row r="408" spans="1:9" x14ac:dyDescent="0.3">
      <c r="A408" s="4" t="s">
        <v>607</v>
      </c>
      <c r="B408" s="4">
        <v>12</v>
      </c>
      <c r="C408" s="4">
        <v>187</v>
      </c>
      <c r="D408" s="4" t="s">
        <v>1254</v>
      </c>
      <c r="E408" s="4" t="s">
        <v>1078</v>
      </c>
      <c r="F408" s="4"/>
      <c r="G408" s="4"/>
      <c r="H408" s="4"/>
      <c r="I408" s="4" t="str">
        <f>MA_covariates[[#This Row],[Covariate]]&amp;MA_covariates[[#This Row],[sampling_id]]</f>
        <v>Trawling effort_numerical187</v>
      </c>
    </row>
    <row r="409" spans="1:9" x14ac:dyDescent="0.3">
      <c r="A409" s="4" t="s">
        <v>607</v>
      </c>
      <c r="B409" s="4">
        <v>12</v>
      </c>
      <c r="C409" s="4">
        <v>188</v>
      </c>
      <c r="D409" s="4" t="s">
        <v>1254</v>
      </c>
      <c r="E409" s="4" t="s">
        <v>1078</v>
      </c>
      <c r="F409" s="4"/>
      <c r="G409" s="4"/>
      <c r="H409" s="4"/>
      <c r="I409" s="4" t="str">
        <f>MA_covariates[[#This Row],[Covariate]]&amp;MA_covariates[[#This Row],[sampling_id]]</f>
        <v>Trawling effort_numerical188</v>
      </c>
    </row>
    <row r="410" spans="1:9" x14ac:dyDescent="0.3">
      <c r="A410" s="4" t="s">
        <v>607</v>
      </c>
      <c r="B410" s="4">
        <v>12</v>
      </c>
      <c r="C410" s="4">
        <v>184</v>
      </c>
      <c r="D410" s="4" t="s">
        <v>896</v>
      </c>
      <c r="E410" s="4">
        <v>0</v>
      </c>
      <c r="F410" s="4"/>
      <c r="G410" s="4" t="s">
        <v>897</v>
      </c>
      <c r="H410" s="4"/>
      <c r="I410" s="4" t="str">
        <f>MA_covariates[[#This Row],[Covariate]]&amp;MA_covariates[[#This Row],[sampling_id]]</f>
        <v>Time since trawl184</v>
      </c>
    </row>
    <row r="411" spans="1:9" x14ac:dyDescent="0.3">
      <c r="A411" s="4" t="s">
        <v>607</v>
      </c>
      <c r="B411" s="4">
        <v>12</v>
      </c>
      <c r="C411" s="4">
        <v>185</v>
      </c>
      <c r="D411" s="4" t="s">
        <v>896</v>
      </c>
      <c r="E411" s="4">
        <v>2</v>
      </c>
      <c r="F411" s="4"/>
      <c r="G411" s="4" t="s">
        <v>897</v>
      </c>
      <c r="H411" s="4"/>
      <c r="I411" s="4" t="str">
        <f>MA_covariates[[#This Row],[Covariate]]&amp;MA_covariates[[#This Row],[sampling_id]]</f>
        <v>Time since trawl185</v>
      </c>
    </row>
    <row r="412" spans="1:9" x14ac:dyDescent="0.3">
      <c r="A412" s="4" t="s">
        <v>607</v>
      </c>
      <c r="B412" s="4">
        <v>12</v>
      </c>
      <c r="C412" s="4">
        <v>186</v>
      </c>
      <c r="D412" s="4" t="s">
        <v>896</v>
      </c>
      <c r="E412" s="4">
        <v>0</v>
      </c>
      <c r="F412" s="4"/>
      <c r="G412" s="4" t="s">
        <v>897</v>
      </c>
      <c r="H412" s="4"/>
      <c r="I412" s="4" t="str">
        <f>MA_covariates[[#This Row],[Covariate]]&amp;MA_covariates[[#This Row],[sampling_id]]</f>
        <v>Time since trawl186</v>
      </c>
    </row>
    <row r="413" spans="1:9" x14ac:dyDescent="0.3">
      <c r="A413" s="4" t="s">
        <v>607</v>
      </c>
      <c r="B413" s="4">
        <v>12</v>
      </c>
      <c r="C413" s="4">
        <v>187</v>
      </c>
      <c r="D413" s="4" t="s">
        <v>896</v>
      </c>
      <c r="E413" s="4">
        <f>1/24</f>
        <v>4.1666666666666664E-2</v>
      </c>
      <c r="F413" s="4"/>
      <c r="G413" s="4" t="s">
        <v>897</v>
      </c>
      <c r="H413" s="4"/>
      <c r="I413" s="4" t="str">
        <f>MA_covariates[[#This Row],[Covariate]]&amp;MA_covariates[[#This Row],[sampling_id]]</f>
        <v>Time since trawl187</v>
      </c>
    </row>
    <row r="414" spans="1:9" x14ac:dyDescent="0.3">
      <c r="A414" s="4" t="s">
        <v>607</v>
      </c>
      <c r="B414" s="4">
        <v>12</v>
      </c>
      <c r="C414" s="4">
        <v>188</v>
      </c>
      <c r="D414" s="4" t="s">
        <v>896</v>
      </c>
      <c r="E414" s="4">
        <v>2</v>
      </c>
      <c r="F414" s="4"/>
      <c r="G414" s="4" t="s">
        <v>897</v>
      </c>
      <c r="H414" s="4"/>
      <c r="I414" s="4" t="str">
        <f>MA_covariates[[#This Row],[Covariate]]&amp;MA_covariates[[#This Row],[sampling_id]]</f>
        <v>Time since trawl188</v>
      </c>
    </row>
    <row r="415" spans="1:9" x14ac:dyDescent="0.3">
      <c r="A415" s="4" t="s">
        <v>603</v>
      </c>
      <c r="B415" s="4">
        <v>13</v>
      </c>
      <c r="C415" s="4">
        <v>189</v>
      </c>
      <c r="D415" s="4" t="s">
        <v>1254</v>
      </c>
      <c r="E415" s="4">
        <v>33.53</v>
      </c>
      <c r="F415" s="4">
        <v>3.7</v>
      </c>
      <c r="G415" s="4" t="s">
        <v>1045</v>
      </c>
      <c r="H415" s="4"/>
      <c r="I415" s="4" t="str">
        <f>MA_covariates[[#This Row],[Covariate]]&amp;MA_covariates[[#This Row],[sampling_id]]</f>
        <v>Trawling effort_numerical189</v>
      </c>
    </row>
    <row r="416" spans="1:9" x14ac:dyDescent="0.3">
      <c r="A416" s="4" t="s">
        <v>603</v>
      </c>
      <c r="B416" s="4">
        <v>13</v>
      </c>
      <c r="C416" s="4">
        <v>190</v>
      </c>
      <c r="D416" s="4" t="s">
        <v>1254</v>
      </c>
      <c r="E416" s="4">
        <v>8.9499999999999993</v>
      </c>
      <c r="F416" s="4">
        <v>0.2</v>
      </c>
      <c r="G416" s="4" t="s">
        <v>1045</v>
      </c>
      <c r="H416" s="4"/>
      <c r="I416" s="4" t="str">
        <f>MA_covariates[[#This Row],[Covariate]]&amp;MA_covariates[[#This Row],[sampling_id]]</f>
        <v>Trawling effort_numerical190</v>
      </c>
    </row>
    <row r="417" spans="1:9" x14ac:dyDescent="0.3">
      <c r="A417" s="4" t="s">
        <v>603</v>
      </c>
      <c r="B417" s="4">
        <v>13</v>
      </c>
      <c r="C417" s="4">
        <v>191</v>
      </c>
      <c r="D417" s="4" t="s">
        <v>1254</v>
      </c>
      <c r="E417" s="4">
        <v>43.4</v>
      </c>
      <c r="F417" s="4">
        <v>0</v>
      </c>
      <c r="G417" s="4" t="s">
        <v>1045</v>
      </c>
      <c r="H417" s="4"/>
      <c r="I417" s="4" t="str">
        <f>MA_covariates[[#This Row],[Covariate]]&amp;MA_covariates[[#This Row],[sampling_id]]</f>
        <v>Trawling effort_numerical191</v>
      </c>
    </row>
    <row r="418" spans="1:9" x14ac:dyDescent="0.3">
      <c r="A418" s="4" t="s">
        <v>603</v>
      </c>
      <c r="B418" s="4">
        <v>13</v>
      </c>
      <c r="C418" s="4">
        <v>192</v>
      </c>
      <c r="D418" s="4" t="s">
        <v>1254</v>
      </c>
      <c r="E418" s="4">
        <v>21.06</v>
      </c>
      <c r="F418" s="4">
        <v>0.4</v>
      </c>
      <c r="G418" s="4" t="s">
        <v>1045</v>
      </c>
      <c r="H418" s="4"/>
      <c r="I418" s="4" t="str">
        <f>MA_covariates[[#This Row],[Covariate]]&amp;MA_covariates[[#This Row],[sampling_id]]</f>
        <v>Trawling effort_numerical192</v>
      </c>
    </row>
    <row r="419" spans="1:9" x14ac:dyDescent="0.3">
      <c r="A419" s="4" t="s">
        <v>603</v>
      </c>
      <c r="B419" s="4">
        <v>13</v>
      </c>
      <c r="C419" s="4">
        <v>193</v>
      </c>
      <c r="D419" s="4" t="s">
        <v>1254</v>
      </c>
      <c r="E419" s="4">
        <v>4.1399999999999997</v>
      </c>
      <c r="F419" s="4">
        <v>0.4</v>
      </c>
      <c r="G419" s="4" t="s">
        <v>1045</v>
      </c>
      <c r="H419" s="4"/>
      <c r="I419" s="4" t="str">
        <f>MA_covariates[[#This Row],[Covariate]]&amp;MA_covariates[[#This Row],[sampling_id]]</f>
        <v>Trawling effort_numerical193</v>
      </c>
    </row>
    <row r="420" spans="1:9" x14ac:dyDescent="0.3">
      <c r="A420" s="4" t="s">
        <v>603</v>
      </c>
      <c r="B420" s="4">
        <v>13</v>
      </c>
      <c r="C420" s="4">
        <v>194</v>
      </c>
      <c r="D420" s="4" t="s">
        <v>1254</v>
      </c>
      <c r="E420" s="4">
        <v>3.64</v>
      </c>
      <c r="F420" s="4">
        <v>0.1</v>
      </c>
      <c r="G420" s="4" t="s">
        <v>1045</v>
      </c>
      <c r="H420" s="4"/>
      <c r="I420" s="4" t="str">
        <f>MA_covariates[[#This Row],[Covariate]]&amp;MA_covariates[[#This Row],[sampling_id]]</f>
        <v>Trawling effort_numerical194</v>
      </c>
    </row>
    <row r="421" spans="1:9" x14ac:dyDescent="0.3">
      <c r="A421" s="4" t="s">
        <v>603</v>
      </c>
      <c r="B421" s="4">
        <v>13</v>
      </c>
      <c r="C421" s="4">
        <v>195</v>
      </c>
      <c r="D421" s="4" t="s">
        <v>1254</v>
      </c>
      <c r="E421" s="4">
        <v>0.42</v>
      </c>
      <c r="F421" s="4">
        <v>0</v>
      </c>
      <c r="G421" s="4" t="s">
        <v>1045</v>
      </c>
      <c r="H421" s="4"/>
      <c r="I421" s="4" t="str">
        <f>MA_covariates[[#This Row],[Covariate]]&amp;MA_covariates[[#This Row],[sampling_id]]</f>
        <v>Trawling effort_numerical195</v>
      </c>
    </row>
    <row r="422" spans="1:9" x14ac:dyDescent="0.3">
      <c r="A422" s="4" t="s">
        <v>603</v>
      </c>
      <c r="B422" s="4">
        <v>13</v>
      </c>
      <c r="C422" s="4">
        <v>196</v>
      </c>
      <c r="D422" s="4" t="s">
        <v>1254</v>
      </c>
      <c r="E422" s="4">
        <v>13.15</v>
      </c>
      <c r="F422" s="4">
        <v>0.2</v>
      </c>
      <c r="G422" s="4" t="s">
        <v>1045</v>
      </c>
      <c r="H422" s="4"/>
      <c r="I422" s="4" t="str">
        <f>MA_covariates[[#This Row],[Covariate]]&amp;MA_covariates[[#This Row],[sampling_id]]</f>
        <v>Trawling effort_numerical196</v>
      </c>
    </row>
    <row r="423" spans="1:9" x14ac:dyDescent="0.3">
      <c r="A423" s="4" t="s">
        <v>603</v>
      </c>
      <c r="B423" s="4">
        <v>13</v>
      </c>
      <c r="C423" s="4">
        <v>197</v>
      </c>
      <c r="D423" s="4" t="s">
        <v>1254</v>
      </c>
      <c r="E423" s="4">
        <v>11.91</v>
      </c>
      <c r="F423" s="4">
        <v>1.1000000000000001</v>
      </c>
      <c r="G423" s="4" t="s">
        <v>1045</v>
      </c>
      <c r="H423" s="4"/>
      <c r="I423" s="4" t="str">
        <f>MA_covariates[[#This Row],[Covariate]]&amp;MA_covariates[[#This Row],[sampling_id]]</f>
        <v>Trawling effort_numerical197</v>
      </c>
    </row>
    <row r="424" spans="1:9" x14ac:dyDescent="0.3">
      <c r="A424" s="4" t="s">
        <v>603</v>
      </c>
      <c r="B424" s="4">
        <v>13</v>
      </c>
      <c r="C424" s="4">
        <v>198</v>
      </c>
      <c r="D424" s="4" t="s">
        <v>1254</v>
      </c>
      <c r="E424" s="4">
        <v>35.020000000000003</v>
      </c>
      <c r="F424" s="4">
        <v>1.6</v>
      </c>
      <c r="G424" s="4" t="s">
        <v>1045</v>
      </c>
      <c r="H424" s="4"/>
      <c r="I424" s="4" t="str">
        <f>MA_covariates[[#This Row],[Covariate]]&amp;MA_covariates[[#This Row],[sampling_id]]</f>
        <v>Trawling effort_numerical198</v>
      </c>
    </row>
    <row r="425" spans="1:9" x14ac:dyDescent="0.3">
      <c r="A425" s="4" t="s">
        <v>603</v>
      </c>
      <c r="B425" s="4">
        <v>13</v>
      </c>
      <c r="C425" s="4">
        <v>199</v>
      </c>
      <c r="D425" s="4" t="s">
        <v>1254</v>
      </c>
      <c r="E425" s="4">
        <v>7.2</v>
      </c>
      <c r="F425" s="4">
        <v>1.2</v>
      </c>
      <c r="G425" s="4" t="s">
        <v>1045</v>
      </c>
      <c r="H425" s="4"/>
      <c r="I425" s="4" t="str">
        <f>MA_covariates[[#This Row],[Covariate]]&amp;MA_covariates[[#This Row],[sampling_id]]</f>
        <v>Trawling effort_numerical199</v>
      </c>
    </row>
    <row r="426" spans="1:9" x14ac:dyDescent="0.3">
      <c r="A426" s="4" t="s">
        <v>603</v>
      </c>
      <c r="B426" s="4">
        <v>13</v>
      </c>
      <c r="C426" s="4">
        <v>200</v>
      </c>
      <c r="D426" s="4" t="s">
        <v>1254</v>
      </c>
      <c r="E426" s="4">
        <v>15.3</v>
      </c>
      <c r="F426" s="4">
        <v>0.5</v>
      </c>
      <c r="G426" s="4" t="s">
        <v>1045</v>
      </c>
      <c r="H426" s="4"/>
      <c r="I426" s="4" t="str">
        <f>MA_covariates[[#This Row],[Covariate]]&amp;MA_covariates[[#This Row],[sampling_id]]</f>
        <v>Trawling effort_numerical200</v>
      </c>
    </row>
    <row r="427" spans="1:9" x14ac:dyDescent="0.3">
      <c r="A427" s="4" t="s">
        <v>603</v>
      </c>
      <c r="B427" s="4">
        <v>13</v>
      </c>
      <c r="C427" s="4">
        <v>201</v>
      </c>
      <c r="D427" s="4" t="s">
        <v>1254</v>
      </c>
      <c r="E427" s="4">
        <v>7.11</v>
      </c>
      <c r="F427" s="4">
        <v>0.1</v>
      </c>
      <c r="G427" s="4" t="s">
        <v>1045</v>
      </c>
      <c r="H427" s="4"/>
      <c r="I427" s="4" t="str">
        <f>MA_covariates[[#This Row],[Covariate]]&amp;MA_covariates[[#This Row],[sampling_id]]</f>
        <v>Trawling effort_numerical201</v>
      </c>
    </row>
    <row r="428" spans="1:9" x14ac:dyDescent="0.3">
      <c r="A428" s="4" t="s">
        <v>603</v>
      </c>
      <c r="B428" s="4">
        <v>13</v>
      </c>
      <c r="C428" s="4">
        <v>202</v>
      </c>
      <c r="D428" s="4" t="s">
        <v>1254</v>
      </c>
      <c r="E428" s="4">
        <v>3.54</v>
      </c>
      <c r="F428" s="4">
        <v>0.3</v>
      </c>
      <c r="G428" s="4" t="s">
        <v>1045</v>
      </c>
      <c r="H428" s="4"/>
      <c r="I428" s="4" t="str">
        <f>MA_covariates[[#This Row],[Covariate]]&amp;MA_covariates[[#This Row],[sampling_id]]</f>
        <v>Trawling effort_numerical202</v>
      </c>
    </row>
    <row r="429" spans="1:9" x14ac:dyDescent="0.3">
      <c r="A429" s="4" t="s">
        <v>603</v>
      </c>
      <c r="B429" s="4">
        <v>13</v>
      </c>
      <c r="C429" s="4">
        <v>203</v>
      </c>
      <c r="D429" s="4" t="s">
        <v>1254</v>
      </c>
      <c r="E429" s="4">
        <v>16.39</v>
      </c>
      <c r="F429" s="4">
        <v>0.5</v>
      </c>
      <c r="G429" s="4" t="s">
        <v>1045</v>
      </c>
      <c r="H429" s="4"/>
      <c r="I429" s="4" t="str">
        <f>MA_covariates[[#This Row],[Covariate]]&amp;MA_covariates[[#This Row],[sampling_id]]</f>
        <v>Trawling effort_numerical203</v>
      </c>
    </row>
    <row r="430" spans="1:9" x14ac:dyDescent="0.3">
      <c r="A430" s="4" t="s">
        <v>603</v>
      </c>
      <c r="B430" s="4">
        <v>13</v>
      </c>
      <c r="C430" s="4">
        <v>204</v>
      </c>
      <c r="D430" s="4" t="s">
        <v>1254</v>
      </c>
      <c r="E430" s="4">
        <v>2.08</v>
      </c>
      <c r="F430" s="4">
        <v>0</v>
      </c>
      <c r="G430" s="4" t="s">
        <v>1045</v>
      </c>
      <c r="H430" s="4"/>
      <c r="I430" s="4" t="str">
        <f>MA_covariates[[#This Row],[Covariate]]&amp;MA_covariates[[#This Row],[sampling_id]]</f>
        <v>Trawling effort_numerical204</v>
      </c>
    </row>
    <row r="431" spans="1:9" x14ac:dyDescent="0.3">
      <c r="A431" s="4" t="s">
        <v>603</v>
      </c>
      <c r="B431" s="4">
        <v>13</v>
      </c>
      <c r="C431" s="4">
        <v>205</v>
      </c>
      <c r="D431" s="4" t="s">
        <v>1254</v>
      </c>
      <c r="E431" s="4">
        <v>5.48</v>
      </c>
      <c r="F431" s="4">
        <v>0.1</v>
      </c>
      <c r="G431" s="4" t="s">
        <v>1045</v>
      </c>
      <c r="H431" s="4"/>
      <c r="I431" s="4" t="str">
        <f>MA_covariates[[#This Row],[Covariate]]&amp;MA_covariates[[#This Row],[sampling_id]]</f>
        <v>Trawling effort_numerical205</v>
      </c>
    </row>
    <row r="432" spans="1:9" x14ac:dyDescent="0.3">
      <c r="A432" s="4" t="s">
        <v>603</v>
      </c>
      <c r="B432" s="4">
        <v>13</v>
      </c>
      <c r="C432" s="4">
        <v>206</v>
      </c>
      <c r="D432" s="4" t="s">
        <v>1254</v>
      </c>
      <c r="E432" s="4">
        <v>3.28</v>
      </c>
      <c r="F432" s="4">
        <v>0.1</v>
      </c>
      <c r="G432" s="4" t="s">
        <v>1045</v>
      </c>
      <c r="H432" s="4"/>
      <c r="I432" s="4" t="str">
        <f>MA_covariates[[#This Row],[Covariate]]&amp;MA_covariates[[#This Row],[sampling_id]]</f>
        <v>Trawling effort_numerical206</v>
      </c>
    </row>
    <row r="433" spans="1:9" x14ac:dyDescent="0.3">
      <c r="A433" s="4" t="s">
        <v>603</v>
      </c>
      <c r="B433" s="4">
        <v>13</v>
      </c>
      <c r="C433" s="4">
        <v>207</v>
      </c>
      <c r="D433" s="4" t="s">
        <v>1254</v>
      </c>
      <c r="E433" s="4">
        <v>0</v>
      </c>
      <c r="F433" s="4">
        <v>0</v>
      </c>
      <c r="G433" s="4" t="s">
        <v>1045</v>
      </c>
      <c r="H433" s="4"/>
      <c r="I433" s="4" t="str">
        <f>MA_covariates[[#This Row],[Covariate]]&amp;MA_covariates[[#This Row],[sampling_id]]</f>
        <v>Trawling effort_numerical207</v>
      </c>
    </row>
    <row r="434" spans="1:9" x14ac:dyDescent="0.3">
      <c r="A434" s="4" t="s">
        <v>603</v>
      </c>
      <c r="B434" s="4">
        <v>13</v>
      </c>
      <c r="C434" s="4">
        <v>208</v>
      </c>
      <c r="D434" s="4" t="s">
        <v>1254</v>
      </c>
      <c r="E434" s="4">
        <v>0</v>
      </c>
      <c r="F434" s="4">
        <v>0</v>
      </c>
      <c r="G434" s="4" t="s">
        <v>1045</v>
      </c>
      <c r="H434" s="4"/>
      <c r="I434" s="4" t="str">
        <f>MA_covariates[[#This Row],[Covariate]]&amp;MA_covariates[[#This Row],[sampling_id]]</f>
        <v>Trawling effort_numerical208</v>
      </c>
    </row>
    <row r="435" spans="1:9" x14ac:dyDescent="0.3">
      <c r="A435" s="4" t="s">
        <v>603</v>
      </c>
      <c r="B435" s="4">
        <v>13</v>
      </c>
      <c r="C435" s="4">
        <v>209</v>
      </c>
      <c r="D435" s="4" t="s">
        <v>1254</v>
      </c>
      <c r="E435" s="4">
        <v>0</v>
      </c>
      <c r="F435" s="4">
        <v>0</v>
      </c>
      <c r="G435" s="4" t="s">
        <v>1045</v>
      </c>
      <c r="H435" s="4"/>
      <c r="I435" s="4" t="str">
        <f>MA_covariates[[#This Row],[Covariate]]&amp;MA_covariates[[#This Row],[sampling_id]]</f>
        <v>Trawling effort_numerical209</v>
      </c>
    </row>
    <row r="436" spans="1:9" x14ac:dyDescent="0.3">
      <c r="A436" s="4" t="s">
        <v>603</v>
      </c>
      <c r="B436" s="4">
        <v>13</v>
      </c>
      <c r="C436" s="4">
        <v>189</v>
      </c>
      <c r="D436" s="4" t="s">
        <v>1046</v>
      </c>
      <c r="E436" s="4">
        <v>1.66</v>
      </c>
      <c r="F436" s="4"/>
      <c r="G436" s="4" t="s">
        <v>1047</v>
      </c>
      <c r="H436" s="4"/>
      <c r="I436" s="4" t="str">
        <f>MA_covariates[[#This Row],[Covariate]]&amp;MA_covariates[[#This Row],[sampling_id]]</f>
        <v>Current speed189</v>
      </c>
    </row>
    <row r="437" spans="1:9" x14ac:dyDescent="0.3">
      <c r="A437" s="4" t="s">
        <v>603</v>
      </c>
      <c r="B437" s="4">
        <v>13</v>
      </c>
      <c r="C437" s="4">
        <v>190</v>
      </c>
      <c r="D437" s="4" t="s">
        <v>1046</v>
      </c>
      <c r="E437" s="4">
        <v>1.69</v>
      </c>
      <c r="F437" s="4"/>
      <c r="G437" s="4" t="s">
        <v>1047</v>
      </c>
      <c r="H437" s="4"/>
      <c r="I437" s="4" t="str">
        <f>MA_covariates[[#This Row],[Covariate]]&amp;MA_covariates[[#This Row],[sampling_id]]</f>
        <v>Current speed190</v>
      </c>
    </row>
    <row r="438" spans="1:9" x14ac:dyDescent="0.3">
      <c r="A438" s="4" t="s">
        <v>603</v>
      </c>
      <c r="B438" s="4">
        <v>13</v>
      </c>
      <c r="C438" s="4">
        <v>191</v>
      </c>
      <c r="D438" s="4" t="s">
        <v>1046</v>
      </c>
      <c r="E438" s="4">
        <v>1.36</v>
      </c>
      <c r="F438" s="4"/>
      <c r="G438" s="4" t="s">
        <v>1047</v>
      </c>
      <c r="H438" s="4"/>
      <c r="I438" s="4" t="str">
        <f>MA_covariates[[#This Row],[Covariate]]&amp;MA_covariates[[#This Row],[sampling_id]]</f>
        <v>Current speed191</v>
      </c>
    </row>
    <row r="439" spans="1:9" x14ac:dyDescent="0.3">
      <c r="A439" s="4" t="s">
        <v>603</v>
      </c>
      <c r="B439" s="4">
        <v>13</v>
      </c>
      <c r="C439" s="4">
        <v>192</v>
      </c>
      <c r="D439" s="4" t="s">
        <v>1046</v>
      </c>
      <c r="E439" s="4">
        <v>0.84</v>
      </c>
      <c r="F439" s="4"/>
      <c r="G439" s="4" t="s">
        <v>1047</v>
      </c>
      <c r="H439" s="4"/>
      <c r="I439" s="4" t="str">
        <f>MA_covariates[[#This Row],[Covariate]]&amp;MA_covariates[[#This Row],[sampling_id]]</f>
        <v>Current speed192</v>
      </c>
    </row>
    <row r="440" spans="1:9" x14ac:dyDescent="0.3">
      <c r="A440" s="4" t="s">
        <v>603</v>
      </c>
      <c r="B440" s="4">
        <v>13</v>
      </c>
      <c r="C440" s="4">
        <v>193</v>
      </c>
      <c r="D440" s="4" t="s">
        <v>1046</v>
      </c>
      <c r="E440" s="4">
        <v>1.86</v>
      </c>
      <c r="F440" s="4"/>
      <c r="G440" s="4" t="s">
        <v>1047</v>
      </c>
      <c r="H440" s="4"/>
      <c r="I440" s="4" t="str">
        <f>MA_covariates[[#This Row],[Covariate]]&amp;MA_covariates[[#This Row],[sampling_id]]</f>
        <v>Current speed193</v>
      </c>
    </row>
    <row r="441" spans="1:9" x14ac:dyDescent="0.3">
      <c r="A441" s="4" t="s">
        <v>603</v>
      </c>
      <c r="B441" s="4">
        <v>13</v>
      </c>
      <c r="C441" s="4">
        <v>194</v>
      </c>
      <c r="D441" s="4" t="s">
        <v>1046</v>
      </c>
      <c r="E441" s="4">
        <v>1.02</v>
      </c>
      <c r="F441" s="4"/>
      <c r="G441" s="4" t="s">
        <v>1047</v>
      </c>
      <c r="H441" s="4"/>
      <c r="I441" s="4" t="str">
        <f>MA_covariates[[#This Row],[Covariate]]&amp;MA_covariates[[#This Row],[sampling_id]]</f>
        <v>Current speed194</v>
      </c>
    </row>
    <row r="442" spans="1:9" x14ac:dyDescent="0.3">
      <c r="A442" s="4" t="s">
        <v>603</v>
      </c>
      <c r="B442" s="4">
        <v>13</v>
      </c>
      <c r="C442" s="4">
        <v>195</v>
      </c>
      <c r="D442" s="4" t="s">
        <v>1046</v>
      </c>
      <c r="E442" s="4">
        <v>0.98</v>
      </c>
      <c r="F442" s="4"/>
      <c r="G442" s="4" t="s">
        <v>1047</v>
      </c>
      <c r="H442" s="4"/>
      <c r="I442" s="4" t="str">
        <f>MA_covariates[[#This Row],[Covariate]]&amp;MA_covariates[[#This Row],[sampling_id]]</f>
        <v>Current speed195</v>
      </c>
    </row>
    <row r="443" spans="1:9" x14ac:dyDescent="0.3">
      <c r="A443" s="4" t="s">
        <v>603</v>
      </c>
      <c r="B443" s="4">
        <v>13</v>
      </c>
      <c r="C443" s="4">
        <v>196</v>
      </c>
      <c r="D443" s="4" t="s">
        <v>1046</v>
      </c>
      <c r="E443" s="4">
        <v>0.73</v>
      </c>
      <c r="F443" s="4"/>
      <c r="G443" s="4" t="s">
        <v>1047</v>
      </c>
      <c r="H443" s="4"/>
      <c r="I443" s="4" t="str">
        <f>MA_covariates[[#This Row],[Covariate]]&amp;MA_covariates[[#This Row],[sampling_id]]</f>
        <v>Current speed196</v>
      </c>
    </row>
    <row r="444" spans="1:9" x14ac:dyDescent="0.3">
      <c r="A444" s="4" t="s">
        <v>603</v>
      </c>
      <c r="B444" s="4">
        <v>13</v>
      </c>
      <c r="C444" s="4">
        <v>197</v>
      </c>
      <c r="D444" s="4" t="s">
        <v>1046</v>
      </c>
      <c r="E444" s="4">
        <v>1.45</v>
      </c>
      <c r="F444" s="4"/>
      <c r="G444" s="4" t="s">
        <v>1047</v>
      </c>
      <c r="H444" s="4"/>
      <c r="I444" s="4" t="str">
        <f>MA_covariates[[#This Row],[Covariate]]&amp;MA_covariates[[#This Row],[sampling_id]]</f>
        <v>Current speed197</v>
      </c>
    </row>
    <row r="445" spans="1:9" x14ac:dyDescent="0.3">
      <c r="A445" s="4" t="s">
        <v>603</v>
      </c>
      <c r="B445" s="4">
        <v>13</v>
      </c>
      <c r="C445" s="4">
        <v>198</v>
      </c>
      <c r="D445" s="4" t="s">
        <v>1046</v>
      </c>
      <c r="E445" s="4">
        <v>0.42</v>
      </c>
      <c r="F445" s="4"/>
      <c r="G445" s="4" t="s">
        <v>1047</v>
      </c>
      <c r="H445" s="4"/>
      <c r="I445" s="4" t="str">
        <f>MA_covariates[[#This Row],[Covariate]]&amp;MA_covariates[[#This Row],[sampling_id]]</f>
        <v>Current speed198</v>
      </c>
    </row>
    <row r="446" spans="1:9" x14ac:dyDescent="0.3">
      <c r="A446" s="4" t="s">
        <v>603</v>
      </c>
      <c r="B446" s="4">
        <v>13</v>
      </c>
      <c r="C446" s="4">
        <v>199</v>
      </c>
      <c r="D446" s="4" t="s">
        <v>1046</v>
      </c>
      <c r="E446" s="4">
        <v>0.41</v>
      </c>
      <c r="F446" s="4"/>
      <c r="G446" s="4" t="s">
        <v>1047</v>
      </c>
      <c r="H446" s="4"/>
      <c r="I446" s="4" t="str">
        <f>MA_covariates[[#This Row],[Covariate]]&amp;MA_covariates[[#This Row],[sampling_id]]</f>
        <v>Current speed199</v>
      </c>
    </row>
    <row r="447" spans="1:9" x14ac:dyDescent="0.3">
      <c r="A447" s="4" t="s">
        <v>603</v>
      </c>
      <c r="B447" s="4">
        <v>13</v>
      </c>
      <c r="C447" s="4">
        <v>200</v>
      </c>
      <c r="D447" s="4" t="s">
        <v>1046</v>
      </c>
      <c r="E447" s="4">
        <v>0.95</v>
      </c>
      <c r="F447" s="4"/>
      <c r="G447" s="4" t="s">
        <v>1047</v>
      </c>
      <c r="H447" s="4"/>
      <c r="I447" s="4" t="str">
        <f>MA_covariates[[#This Row],[Covariate]]&amp;MA_covariates[[#This Row],[sampling_id]]</f>
        <v>Current speed200</v>
      </c>
    </row>
    <row r="448" spans="1:9" x14ac:dyDescent="0.3">
      <c r="A448" s="4" t="s">
        <v>603</v>
      </c>
      <c r="B448" s="4">
        <v>13</v>
      </c>
      <c r="C448" s="4">
        <v>201</v>
      </c>
      <c r="D448" s="4" t="s">
        <v>1046</v>
      </c>
      <c r="E448" s="4">
        <v>2.54</v>
      </c>
      <c r="F448" s="4"/>
      <c r="G448" s="4" t="s">
        <v>1047</v>
      </c>
      <c r="H448" s="4"/>
      <c r="I448" s="4" t="str">
        <f>MA_covariates[[#This Row],[Covariate]]&amp;MA_covariates[[#This Row],[sampling_id]]</f>
        <v>Current speed201</v>
      </c>
    </row>
    <row r="449" spans="1:9" x14ac:dyDescent="0.3">
      <c r="A449" s="4" t="s">
        <v>603</v>
      </c>
      <c r="B449" s="4">
        <v>13</v>
      </c>
      <c r="C449" s="4">
        <v>202</v>
      </c>
      <c r="D449" s="4" t="s">
        <v>1046</v>
      </c>
      <c r="E449" s="4">
        <v>1.93</v>
      </c>
      <c r="F449" s="4"/>
      <c r="G449" s="4" t="s">
        <v>1047</v>
      </c>
      <c r="H449" s="4"/>
      <c r="I449" s="4" t="str">
        <f>MA_covariates[[#This Row],[Covariate]]&amp;MA_covariates[[#This Row],[sampling_id]]</f>
        <v>Current speed202</v>
      </c>
    </row>
    <row r="450" spans="1:9" x14ac:dyDescent="0.3">
      <c r="A450" s="4" t="s">
        <v>603</v>
      </c>
      <c r="B450" s="4">
        <v>13</v>
      </c>
      <c r="C450" s="4">
        <v>203</v>
      </c>
      <c r="D450" s="4" t="s">
        <v>1046</v>
      </c>
      <c r="E450" s="4">
        <v>1.35</v>
      </c>
      <c r="F450" s="4"/>
      <c r="G450" s="4" t="s">
        <v>1047</v>
      </c>
      <c r="H450" s="4"/>
      <c r="I450" s="4" t="str">
        <f>MA_covariates[[#This Row],[Covariate]]&amp;MA_covariates[[#This Row],[sampling_id]]</f>
        <v>Current speed203</v>
      </c>
    </row>
    <row r="451" spans="1:9" x14ac:dyDescent="0.3">
      <c r="A451" s="4" t="s">
        <v>603</v>
      </c>
      <c r="B451" s="4">
        <v>13</v>
      </c>
      <c r="C451" s="4">
        <v>204</v>
      </c>
      <c r="D451" s="4" t="s">
        <v>1046</v>
      </c>
      <c r="E451" s="4">
        <v>4.1100000000000003</v>
      </c>
      <c r="F451" s="4"/>
      <c r="G451" s="4" t="s">
        <v>1047</v>
      </c>
      <c r="H451" s="4"/>
      <c r="I451" s="4" t="str">
        <f>MA_covariates[[#This Row],[Covariate]]&amp;MA_covariates[[#This Row],[sampling_id]]</f>
        <v>Current speed204</v>
      </c>
    </row>
    <row r="452" spans="1:9" x14ac:dyDescent="0.3">
      <c r="A452" s="4" t="s">
        <v>603</v>
      </c>
      <c r="B452" s="4">
        <v>13</v>
      </c>
      <c r="C452" s="4">
        <v>205</v>
      </c>
      <c r="D452" s="4" t="s">
        <v>1046</v>
      </c>
      <c r="E452" s="4">
        <v>0.46</v>
      </c>
      <c r="F452" s="4"/>
      <c r="G452" s="4" t="s">
        <v>1047</v>
      </c>
      <c r="H452" s="4"/>
      <c r="I452" s="4" t="str">
        <f>MA_covariates[[#This Row],[Covariate]]&amp;MA_covariates[[#This Row],[sampling_id]]</f>
        <v>Current speed205</v>
      </c>
    </row>
    <row r="453" spans="1:9" x14ac:dyDescent="0.3">
      <c r="A453" s="4" t="s">
        <v>603</v>
      </c>
      <c r="B453" s="4">
        <v>13</v>
      </c>
      <c r="C453" s="4">
        <v>206</v>
      </c>
      <c r="D453" s="4" t="s">
        <v>1046</v>
      </c>
      <c r="E453" s="4">
        <v>3.56</v>
      </c>
      <c r="F453" s="4"/>
      <c r="G453" s="4" t="s">
        <v>1047</v>
      </c>
      <c r="H453" s="4"/>
      <c r="I453" s="4" t="str">
        <f>MA_covariates[[#This Row],[Covariate]]&amp;MA_covariates[[#This Row],[sampling_id]]</f>
        <v>Current speed206</v>
      </c>
    </row>
    <row r="454" spans="1:9" x14ac:dyDescent="0.3">
      <c r="A454" s="4" t="s">
        <v>603</v>
      </c>
      <c r="B454" s="4">
        <v>13</v>
      </c>
      <c r="C454" s="4">
        <v>207</v>
      </c>
      <c r="D454" s="4" t="s">
        <v>1046</v>
      </c>
      <c r="E454" s="4">
        <v>2.35</v>
      </c>
      <c r="F454" s="4"/>
      <c r="G454" s="4" t="s">
        <v>1047</v>
      </c>
      <c r="H454" s="4"/>
      <c r="I454" s="4" t="str">
        <f>MA_covariates[[#This Row],[Covariate]]&amp;MA_covariates[[#This Row],[sampling_id]]</f>
        <v>Current speed207</v>
      </c>
    </row>
    <row r="455" spans="1:9" x14ac:dyDescent="0.3">
      <c r="A455" s="4" t="s">
        <v>603</v>
      </c>
      <c r="B455" s="4">
        <v>13</v>
      </c>
      <c r="C455" s="4">
        <v>208</v>
      </c>
      <c r="D455" s="4" t="s">
        <v>1046</v>
      </c>
      <c r="E455" s="4">
        <v>1.76</v>
      </c>
      <c r="F455" s="4"/>
      <c r="G455" s="4" t="s">
        <v>1047</v>
      </c>
      <c r="H455" s="4"/>
      <c r="I455" s="4" t="str">
        <f>MA_covariates[[#This Row],[Covariate]]&amp;MA_covariates[[#This Row],[sampling_id]]</f>
        <v>Current speed208</v>
      </c>
    </row>
    <row r="456" spans="1:9" x14ac:dyDescent="0.3">
      <c r="A456" s="4" t="s">
        <v>603</v>
      </c>
      <c r="B456" s="4">
        <v>13</v>
      </c>
      <c r="C456" s="4">
        <v>209</v>
      </c>
      <c r="D456" s="4" t="s">
        <v>1046</v>
      </c>
      <c r="E456" s="4">
        <v>1.1000000000000001</v>
      </c>
      <c r="F456" s="4"/>
      <c r="G456" s="4" t="s">
        <v>1047</v>
      </c>
      <c r="H456" s="4"/>
      <c r="I456" s="4" t="str">
        <f>MA_covariates[[#This Row],[Covariate]]&amp;MA_covariates[[#This Row],[sampling_id]]</f>
        <v>Current speed209</v>
      </c>
    </row>
    <row r="457" spans="1:9" x14ac:dyDescent="0.3">
      <c r="A457" s="4" t="s">
        <v>603</v>
      </c>
      <c r="B457" s="4">
        <v>13</v>
      </c>
      <c r="C457" s="4">
        <v>189</v>
      </c>
      <c r="D457" s="4" t="s">
        <v>872</v>
      </c>
      <c r="E457" s="4">
        <v>32.200000000000003</v>
      </c>
      <c r="F457" s="4"/>
      <c r="G457" s="4" t="s">
        <v>873</v>
      </c>
      <c r="H457" s="4"/>
      <c r="I457" s="4" t="str">
        <f>MA_covariates[[#This Row],[Covariate]]&amp;MA_covariates[[#This Row],[sampling_id]]</f>
        <v>Salinity189</v>
      </c>
    </row>
    <row r="458" spans="1:9" x14ac:dyDescent="0.3">
      <c r="A458" s="4" t="s">
        <v>603</v>
      </c>
      <c r="B458" s="4">
        <v>13</v>
      </c>
      <c r="C458" s="4">
        <v>190</v>
      </c>
      <c r="D458" s="4" t="s">
        <v>872</v>
      </c>
      <c r="E458" s="4">
        <v>29.16</v>
      </c>
      <c r="F458" s="4"/>
      <c r="G458" s="4" t="s">
        <v>873</v>
      </c>
      <c r="H458" s="4"/>
      <c r="I458" s="4" t="str">
        <f>MA_covariates[[#This Row],[Covariate]]&amp;MA_covariates[[#This Row],[sampling_id]]</f>
        <v>Salinity190</v>
      </c>
    </row>
    <row r="459" spans="1:9" x14ac:dyDescent="0.3">
      <c r="A459" s="4" t="s">
        <v>603</v>
      </c>
      <c r="B459" s="4">
        <v>13</v>
      </c>
      <c r="C459" s="4">
        <v>191</v>
      </c>
      <c r="D459" s="4" t="s">
        <v>872</v>
      </c>
      <c r="E459" s="4">
        <v>33.15</v>
      </c>
      <c r="F459" s="4"/>
      <c r="G459" s="4" t="s">
        <v>873</v>
      </c>
      <c r="H459" s="4"/>
      <c r="I459" s="4" t="str">
        <f>MA_covariates[[#This Row],[Covariate]]&amp;MA_covariates[[#This Row],[sampling_id]]</f>
        <v>Salinity191</v>
      </c>
    </row>
    <row r="460" spans="1:9" x14ac:dyDescent="0.3">
      <c r="A460" s="4" t="s">
        <v>603</v>
      </c>
      <c r="B460" s="4">
        <v>13</v>
      </c>
      <c r="C460" s="4">
        <v>192</v>
      </c>
      <c r="D460" s="4" t="s">
        <v>872</v>
      </c>
      <c r="E460" s="4">
        <v>33.04</v>
      </c>
      <c r="F460" s="4"/>
      <c r="G460" s="4" t="s">
        <v>873</v>
      </c>
      <c r="H460" s="4"/>
      <c r="I460" s="4" t="str">
        <f>MA_covariates[[#This Row],[Covariate]]&amp;MA_covariates[[#This Row],[sampling_id]]</f>
        <v>Salinity192</v>
      </c>
    </row>
    <row r="461" spans="1:9" x14ac:dyDescent="0.3">
      <c r="A461" s="4" t="s">
        <v>603</v>
      </c>
      <c r="B461" s="4">
        <v>13</v>
      </c>
      <c r="C461" s="4">
        <v>193</v>
      </c>
      <c r="D461" s="4" t="s">
        <v>872</v>
      </c>
      <c r="E461" s="4">
        <v>30.76</v>
      </c>
      <c r="F461" s="4"/>
      <c r="G461" s="4" t="s">
        <v>873</v>
      </c>
      <c r="H461" s="4"/>
      <c r="I461" s="4" t="str">
        <f>MA_covariates[[#This Row],[Covariate]]&amp;MA_covariates[[#This Row],[sampling_id]]</f>
        <v>Salinity193</v>
      </c>
    </row>
    <row r="462" spans="1:9" x14ac:dyDescent="0.3">
      <c r="A462" s="4" t="s">
        <v>603</v>
      </c>
      <c r="B462" s="4">
        <v>13</v>
      </c>
      <c r="C462" s="4">
        <v>194</v>
      </c>
      <c r="D462" s="4" t="s">
        <v>872</v>
      </c>
      <c r="E462" s="4">
        <v>29.28</v>
      </c>
      <c r="F462" s="4"/>
      <c r="G462" s="4" t="s">
        <v>873</v>
      </c>
      <c r="H462" s="4"/>
      <c r="I462" s="4" t="str">
        <f>MA_covariates[[#This Row],[Covariate]]&amp;MA_covariates[[#This Row],[sampling_id]]</f>
        <v>Salinity194</v>
      </c>
    </row>
    <row r="463" spans="1:9" x14ac:dyDescent="0.3">
      <c r="A463" s="4" t="s">
        <v>603</v>
      </c>
      <c r="B463" s="4">
        <v>13</v>
      </c>
      <c r="C463" s="4">
        <v>195</v>
      </c>
      <c r="D463" s="4" t="s">
        <v>872</v>
      </c>
      <c r="E463" s="4">
        <v>30.03</v>
      </c>
      <c r="F463" s="4"/>
      <c r="G463" s="4" t="s">
        <v>873</v>
      </c>
      <c r="H463" s="4"/>
      <c r="I463" s="4" t="str">
        <f>MA_covariates[[#This Row],[Covariate]]&amp;MA_covariates[[#This Row],[sampling_id]]</f>
        <v>Salinity195</v>
      </c>
    </row>
    <row r="464" spans="1:9" x14ac:dyDescent="0.3">
      <c r="A464" s="4" t="s">
        <v>603</v>
      </c>
      <c r="B464" s="4">
        <v>13</v>
      </c>
      <c r="C464" s="4">
        <v>196</v>
      </c>
      <c r="D464" s="4" t="s">
        <v>872</v>
      </c>
      <c r="E464" s="4">
        <v>33.72</v>
      </c>
      <c r="F464" s="4"/>
      <c r="G464" s="4" t="s">
        <v>873</v>
      </c>
      <c r="H464" s="4"/>
      <c r="I464" s="4" t="str">
        <f>MA_covariates[[#This Row],[Covariate]]&amp;MA_covariates[[#This Row],[sampling_id]]</f>
        <v>Salinity196</v>
      </c>
    </row>
    <row r="465" spans="1:9" x14ac:dyDescent="0.3">
      <c r="A465" s="4" t="s">
        <v>603</v>
      </c>
      <c r="B465" s="4">
        <v>13</v>
      </c>
      <c r="C465" s="4">
        <v>197</v>
      </c>
      <c r="D465" s="4" t="s">
        <v>872</v>
      </c>
      <c r="E465" s="4">
        <v>34.31</v>
      </c>
      <c r="F465" s="4"/>
      <c r="G465" s="4" t="s">
        <v>873</v>
      </c>
      <c r="H465" s="4"/>
      <c r="I465" s="4" t="str">
        <f>MA_covariates[[#This Row],[Covariate]]&amp;MA_covariates[[#This Row],[sampling_id]]</f>
        <v>Salinity197</v>
      </c>
    </row>
    <row r="466" spans="1:9" x14ac:dyDescent="0.3">
      <c r="A466" s="4" t="s">
        <v>603</v>
      </c>
      <c r="B466" s="4">
        <v>13</v>
      </c>
      <c r="C466" s="4">
        <v>198</v>
      </c>
      <c r="D466" s="4" t="s">
        <v>872</v>
      </c>
      <c r="E466" s="4">
        <v>34.26</v>
      </c>
      <c r="F466" s="4"/>
      <c r="G466" s="4" t="s">
        <v>873</v>
      </c>
      <c r="H466" s="4"/>
      <c r="I466" s="4" t="str">
        <f>MA_covariates[[#This Row],[Covariate]]&amp;MA_covariates[[#This Row],[sampling_id]]</f>
        <v>Salinity198</v>
      </c>
    </row>
    <row r="467" spans="1:9" x14ac:dyDescent="0.3">
      <c r="A467" s="4" t="s">
        <v>603</v>
      </c>
      <c r="B467" s="4">
        <v>13</v>
      </c>
      <c r="C467" s="4">
        <v>199</v>
      </c>
      <c r="D467" s="4" t="s">
        <v>872</v>
      </c>
      <c r="E467" s="4">
        <v>34.340000000000003</v>
      </c>
      <c r="F467" s="4"/>
      <c r="G467" s="4" t="s">
        <v>873</v>
      </c>
      <c r="H467" s="4"/>
      <c r="I467" s="4" t="str">
        <f>MA_covariates[[#This Row],[Covariate]]&amp;MA_covariates[[#This Row],[sampling_id]]</f>
        <v>Salinity199</v>
      </c>
    </row>
    <row r="468" spans="1:9" x14ac:dyDescent="0.3">
      <c r="A468" s="4" t="s">
        <v>603</v>
      </c>
      <c r="B468" s="4">
        <v>13</v>
      </c>
      <c r="C468" s="4">
        <v>200</v>
      </c>
      <c r="D468" s="4" t="s">
        <v>872</v>
      </c>
      <c r="E468" s="4">
        <v>34.24</v>
      </c>
      <c r="F468" s="4"/>
      <c r="G468" s="4" t="s">
        <v>873</v>
      </c>
      <c r="H468" s="4"/>
      <c r="I468" s="4" t="str">
        <f>MA_covariates[[#This Row],[Covariate]]&amp;MA_covariates[[#This Row],[sampling_id]]</f>
        <v>Salinity200</v>
      </c>
    </row>
    <row r="469" spans="1:9" x14ac:dyDescent="0.3">
      <c r="A469" s="4" t="s">
        <v>603</v>
      </c>
      <c r="B469" s="4">
        <v>13</v>
      </c>
      <c r="C469" s="4">
        <v>201</v>
      </c>
      <c r="D469" s="4" t="s">
        <v>872</v>
      </c>
      <c r="E469" s="4">
        <v>34.22</v>
      </c>
      <c r="F469" s="4"/>
      <c r="G469" s="4" t="s">
        <v>873</v>
      </c>
      <c r="H469" s="4"/>
      <c r="I469" s="4" t="str">
        <f>MA_covariates[[#This Row],[Covariate]]&amp;MA_covariates[[#This Row],[sampling_id]]</f>
        <v>Salinity201</v>
      </c>
    </row>
    <row r="470" spans="1:9" x14ac:dyDescent="0.3">
      <c r="A470" s="4" t="s">
        <v>603</v>
      </c>
      <c r="B470" s="4">
        <v>13</v>
      </c>
      <c r="C470" s="4">
        <v>202</v>
      </c>
      <c r="D470" s="4" t="s">
        <v>872</v>
      </c>
      <c r="E470" s="4">
        <v>34.04</v>
      </c>
      <c r="F470" s="4"/>
      <c r="G470" s="4" t="s">
        <v>873</v>
      </c>
      <c r="H470" s="4"/>
      <c r="I470" s="4" t="str">
        <f>MA_covariates[[#This Row],[Covariate]]&amp;MA_covariates[[#This Row],[sampling_id]]</f>
        <v>Salinity202</v>
      </c>
    </row>
    <row r="471" spans="1:9" x14ac:dyDescent="0.3">
      <c r="A471" s="4" t="s">
        <v>603</v>
      </c>
      <c r="B471" s="4">
        <v>13</v>
      </c>
      <c r="C471" s="4">
        <v>203</v>
      </c>
      <c r="D471" s="4" t="s">
        <v>872</v>
      </c>
      <c r="E471" s="4">
        <v>34.47</v>
      </c>
      <c r="F471" s="4"/>
      <c r="G471" s="4" t="s">
        <v>873</v>
      </c>
      <c r="H471" s="4"/>
      <c r="I471" s="4" t="str">
        <f>MA_covariates[[#This Row],[Covariate]]&amp;MA_covariates[[#This Row],[sampling_id]]</f>
        <v>Salinity203</v>
      </c>
    </row>
    <row r="472" spans="1:9" x14ac:dyDescent="0.3">
      <c r="A472" s="4" t="s">
        <v>603</v>
      </c>
      <c r="B472" s="4">
        <v>13</v>
      </c>
      <c r="C472" s="4">
        <v>204</v>
      </c>
      <c r="D472" s="4" t="s">
        <v>872</v>
      </c>
      <c r="E472" s="4">
        <v>30.37</v>
      </c>
      <c r="F472" s="4"/>
      <c r="G472" s="4" t="s">
        <v>873</v>
      </c>
      <c r="H472" s="4"/>
      <c r="I472" s="4" t="str">
        <f>MA_covariates[[#This Row],[Covariate]]&amp;MA_covariates[[#This Row],[sampling_id]]</f>
        <v>Salinity204</v>
      </c>
    </row>
    <row r="473" spans="1:9" x14ac:dyDescent="0.3">
      <c r="A473" s="4" t="s">
        <v>603</v>
      </c>
      <c r="B473" s="4">
        <v>13</v>
      </c>
      <c r="C473" s="4">
        <v>205</v>
      </c>
      <c r="D473" s="4" t="s">
        <v>872</v>
      </c>
      <c r="E473" s="4">
        <v>30.78</v>
      </c>
      <c r="F473" s="4"/>
      <c r="G473" s="4" t="s">
        <v>873</v>
      </c>
      <c r="H473" s="4"/>
      <c r="I473" s="4" t="str">
        <f>MA_covariates[[#This Row],[Covariate]]&amp;MA_covariates[[#This Row],[sampling_id]]</f>
        <v>Salinity205</v>
      </c>
    </row>
    <row r="474" spans="1:9" x14ac:dyDescent="0.3">
      <c r="A474" s="4" t="s">
        <v>603</v>
      </c>
      <c r="B474" s="4">
        <v>13</v>
      </c>
      <c r="C474" s="4">
        <v>206</v>
      </c>
      <c r="D474" s="4" t="s">
        <v>872</v>
      </c>
      <c r="E474" s="4">
        <v>30.83</v>
      </c>
      <c r="F474" s="4"/>
      <c r="G474" s="4" t="s">
        <v>873</v>
      </c>
      <c r="H474" s="4"/>
      <c r="I474" s="4" t="str">
        <f>MA_covariates[[#This Row],[Covariate]]&amp;MA_covariates[[#This Row],[sampling_id]]</f>
        <v>Salinity206</v>
      </c>
    </row>
    <row r="475" spans="1:9" x14ac:dyDescent="0.3">
      <c r="A475" s="4" t="s">
        <v>603</v>
      </c>
      <c r="B475" s="4">
        <v>13</v>
      </c>
      <c r="C475" s="4">
        <v>207</v>
      </c>
      <c r="D475" s="4" t="s">
        <v>872</v>
      </c>
      <c r="E475" s="4">
        <v>32.07</v>
      </c>
      <c r="F475" s="4"/>
      <c r="G475" s="4" t="s">
        <v>873</v>
      </c>
      <c r="H475" s="4"/>
      <c r="I475" s="4" t="str">
        <f>MA_covariates[[#This Row],[Covariate]]&amp;MA_covariates[[#This Row],[sampling_id]]</f>
        <v>Salinity207</v>
      </c>
    </row>
    <row r="476" spans="1:9" x14ac:dyDescent="0.3">
      <c r="A476" s="4" t="s">
        <v>603</v>
      </c>
      <c r="B476" s="4">
        <v>13</v>
      </c>
      <c r="C476" s="4">
        <v>208</v>
      </c>
      <c r="D476" s="4" t="s">
        <v>872</v>
      </c>
      <c r="E476" s="4">
        <v>21.63</v>
      </c>
      <c r="F476" s="4"/>
      <c r="G476" s="4" t="s">
        <v>873</v>
      </c>
      <c r="H476" s="4"/>
      <c r="I476" s="4" t="str">
        <f>MA_covariates[[#This Row],[Covariate]]&amp;MA_covariates[[#This Row],[sampling_id]]</f>
        <v>Salinity208</v>
      </c>
    </row>
    <row r="477" spans="1:9" x14ac:dyDescent="0.3">
      <c r="A477" s="4" t="s">
        <v>603</v>
      </c>
      <c r="B477" s="4">
        <v>13</v>
      </c>
      <c r="C477" s="4">
        <v>209</v>
      </c>
      <c r="D477" s="4" t="s">
        <v>872</v>
      </c>
      <c r="E477" s="4">
        <v>26.66</v>
      </c>
      <c r="F477" s="4"/>
      <c r="G477" s="4" t="s">
        <v>873</v>
      </c>
      <c r="H477" s="4"/>
      <c r="I477" s="4" t="str">
        <f>MA_covariates[[#This Row],[Covariate]]&amp;MA_covariates[[#This Row],[sampling_id]]</f>
        <v>Salinity209</v>
      </c>
    </row>
    <row r="478" spans="1:9" x14ac:dyDescent="0.3">
      <c r="A478" s="4" t="s">
        <v>603</v>
      </c>
      <c r="B478" s="4">
        <v>13</v>
      </c>
      <c r="C478" s="4">
        <v>189</v>
      </c>
      <c r="D478" s="4" t="s">
        <v>870</v>
      </c>
      <c r="E478" s="4">
        <v>8.1199999999999992</v>
      </c>
      <c r="F478" s="4"/>
      <c r="G478" s="4" t="s">
        <v>1374</v>
      </c>
      <c r="H478" s="4"/>
      <c r="I478" s="4" t="str">
        <f>MA_covariates[[#This Row],[Covariate]]&amp;MA_covariates[[#This Row],[sampling_id]]</f>
        <v>Temperature189</v>
      </c>
    </row>
    <row r="479" spans="1:9" x14ac:dyDescent="0.3">
      <c r="A479" s="4" t="s">
        <v>603</v>
      </c>
      <c r="B479" s="4">
        <v>13</v>
      </c>
      <c r="C479" s="4">
        <v>190</v>
      </c>
      <c r="D479" s="4" t="s">
        <v>870</v>
      </c>
      <c r="E479" s="4">
        <v>8.98</v>
      </c>
      <c r="F479" s="4"/>
      <c r="G479" s="4" t="s">
        <v>1374</v>
      </c>
      <c r="H479" s="4"/>
      <c r="I479" s="4" t="str">
        <f>MA_covariates[[#This Row],[Covariate]]&amp;MA_covariates[[#This Row],[sampling_id]]</f>
        <v>Temperature190</v>
      </c>
    </row>
    <row r="480" spans="1:9" x14ac:dyDescent="0.3">
      <c r="A480" s="4" t="s">
        <v>603</v>
      </c>
      <c r="B480" s="4">
        <v>13</v>
      </c>
      <c r="C480" s="4">
        <v>191</v>
      </c>
      <c r="D480" s="4" t="s">
        <v>870</v>
      </c>
      <c r="E480" s="4">
        <v>8.5399999999999991</v>
      </c>
      <c r="F480" s="4"/>
      <c r="G480" s="4" t="s">
        <v>1374</v>
      </c>
      <c r="H480" s="4"/>
      <c r="I480" s="4" t="str">
        <f>MA_covariates[[#This Row],[Covariate]]&amp;MA_covariates[[#This Row],[sampling_id]]</f>
        <v>Temperature191</v>
      </c>
    </row>
    <row r="481" spans="1:9" x14ac:dyDescent="0.3">
      <c r="A481" s="4" t="s">
        <v>603</v>
      </c>
      <c r="B481" s="4">
        <v>13</v>
      </c>
      <c r="C481" s="4">
        <v>192</v>
      </c>
      <c r="D481" s="4" t="s">
        <v>870</v>
      </c>
      <c r="E481" s="4">
        <v>8.17</v>
      </c>
      <c r="F481" s="4"/>
      <c r="G481" s="4" t="s">
        <v>1374</v>
      </c>
      <c r="H481" s="4"/>
      <c r="I481" s="4" t="str">
        <f>MA_covariates[[#This Row],[Covariate]]&amp;MA_covariates[[#This Row],[sampling_id]]</f>
        <v>Temperature192</v>
      </c>
    </row>
    <row r="482" spans="1:9" x14ac:dyDescent="0.3">
      <c r="A482" s="4" t="s">
        <v>603</v>
      </c>
      <c r="B482" s="4">
        <v>13</v>
      </c>
      <c r="C482" s="4">
        <v>193</v>
      </c>
      <c r="D482" s="4" t="s">
        <v>870</v>
      </c>
      <c r="E482" s="4">
        <v>8.5399999999999991</v>
      </c>
      <c r="F482" s="4"/>
      <c r="G482" s="4" t="s">
        <v>1374</v>
      </c>
      <c r="H482" s="4"/>
      <c r="I482" s="4" t="str">
        <f>MA_covariates[[#This Row],[Covariate]]&amp;MA_covariates[[#This Row],[sampling_id]]</f>
        <v>Temperature193</v>
      </c>
    </row>
    <row r="483" spans="1:9" x14ac:dyDescent="0.3">
      <c r="A483" s="4" t="s">
        <v>603</v>
      </c>
      <c r="B483" s="4">
        <v>13</v>
      </c>
      <c r="C483" s="4">
        <v>194</v>
      </c>
      <c r="D483" s="4" t="s">
        <v>870</v>
      </c>
      <c r="E483" s="4">
        <v>8.85</v>
      </c>
      <c r="F483" s="4"/>
      <c r="G483" s="4" t="s">
        <v>1374</v>
      </c>
      <c r="H483" s="4"/>
      <c r="I483" s="4" t="str">
        <f>MA_covariates[[#This Row],[Covariate]]&amp;MA_covariates[[#This Row],[sampling_id]]</f>
        <v>Temperature194</v>
      </c>
    </row>
    <row r="484" spans="1:9" x14ac:dyDescent="0.3">
      <c r="A484" s="4" t="s">
        <v>603</v>
      </c>
      <c r="B484" s="4">
        <v>13</v>
      </c>
      <c r="C484" s="4">
        <v>195</v>
      </c>
      <c r="D484" s="4" t="s">
        <v>870</v>
      </c>
      <c r="E484" s="4">
        <v>8.99</v>
      </c>
      <c r="F484" s="4"/>
      <c r="G484" s="4" t="s">
        <v>1374</v>
      </c>
      <c r="H484" s="4"/>
      <c r="I484" s="4" t="str">
        <f>MA_covariates[[#This Row],[Covariate]]&amp;MA_covariates[[#This Row],[sampling_id]]</f>
        <v>Temperature195</v>
      </c>
    </row>
    <row r="485" spans="1:9" x14ac:dyDescent="0.3">
      <c r="A485" s="4" t="s">
        <v>603</v>
      </c>
      <c r="B485" s="4">
        <v>13</v>
      </c>
      <c r="C485" s="4">
        <v>196</v>
      </c>
      <c r="D485" s="4" t="s">
        <v>870</v>
      </c>
      <c r="E485" s="4">
        <v>7.82</v>
      </c>
      <c r="F485" s="4"/>
      <c r="G485" s="4" t="s">
        <v>1374</v>
      </c>
      <c r="H485" s="4"/>
      <c r="I485" s="4" t="str">
        <f>MA_covariates[[#This Row],[Covariate]]&amp;MA_covariates[[#This Row],[sampling_id]]</f>
        <v>Temperature196</v>
      </c>
    </row>
    <row r="486" spans="1:9" x14ac:dyDescent="0.3">
      <c r="A486" s="4" t="s">
        <v>603</v>
      </c>
      <c r="B486" s="4">
        <v>13</v>
      </c>
      <c r="C486" s="4">
        <v>197</v>
      </c>
      <c r="D486" s="4" t="s">
        <v>870</v>
      </c>
      <c r="E486" s="4">
        <v>6.92</v>
      </c>
      <c r="F486" s="4"/>
      <c r="G486" s="4" t="s">
        <v>1374</v>
      </c>
      <c r="H486" s="4"/>
      <c r="I486" s="4" t="str">
        <f>MA_covariates[[#This Row],[Covariate]]&amp;MA_covariates[[#This Row],[sampling_id]]</f>
        <v>Temperature197</v>
      </c>
    </row>
    <row r="487" spans="1:9" x14ac:dyDescent="0.3">
      <c r="A487" s="4" t="s">
        <v>603</v>
      </c>
      <c r="B487" s="4">
        <v>13</v>
      </c>
      <c r="C487" s="4">
        <v>198</v>
      </c>
      <c r="D487" s="4" t="s">
        <v>870</v>
      </c>
      <c r="E487" s="4">
        <v>6.95</v>
      </c>
      <c r="F487" s="4"/>
      <c r="G487" s="4" t="s">
        <v>1374</v>
      </c>
      <c r="H487" s="4"/>
      <c r="I487" s="4" t="str">
        <f>MA_covariates[[#This Row],[Covariate]]&amp;MA_covariates[[#This Row],[sampling_id]]</f>
        <v>Temperature198</v>
      </c>
    </row>
    <row r="488" spans="1:9" x14ac:dyDescent="0.3">
      <c r="A488" s="4" t="s">
        <v>603</v>
      </c>
      <c r="B488" s="4">
        <v>13</v>
      </c>
      <c r="C488" s="4">
        <v>199</v>
      </c>
      <c r="D488" s="4" t="s">
        <v>870</v>
      </c>
      <c r="E488" s="4">
        <v>6.8</v>
      </c>
      <c r="F488" s="4"/>
      <c r="G488" s="4" t="s">
        <v>1374</v>
      </c>
      <c r="H488" s="4"/>
      <c r="I488" s="4" t="str">
        <f>MA_covariates[[#This Row],[Covariate]]&amp;MA_covariates[[#This Row],[sampling_id]]</f>
        <v>Temperature199</v>
      </c>
    </row>
    <row r="489" spans="1:9" x14ac:dyDescent="0.3">
      <c r="A489" s="4" t="s">
        <v>603</v>
      </c>
      <c r="B489" s="4">
        <v>13</v>
      </c>
      <c r="C489" s="4">
        <v>200</v>
      </c>
      <c r="D489" s="4" t="s">
        <v>870</v>
      </c>
      <c r="E489" s="4">
        <v>7.02</v>
      </c>
      <c r="F489" s="4"/>
      <c r="G489" s="4" t="s">
        <v>1374</v>
      </c>
      <c r="H489" s="4"/>
      <c r="I489" s="4" t="str">
        <f>MA_covariates[[#This Row],[Covariate]]&amp;MA_covariates[[#This Row],[sampling_id]]</f>
        <v>Temperature200</v>
      </c>
    </row>
    <row r="490" spans="1:9" x14ac:dyDescent="0.3">
      <c r="A490" s="4" t="s">
        <v>603</v>
      </c>
      <c r="B490" s="4">
        <v>13</v>
      </c>
      <c r="C490" s="4">
        <v>201</v>
      </c>
      <c r="D490" s="4" t="s">
        <v>870</v>
      </c>
      <c r="E490" s="4">
        <v>7.33</v>
      </c>
      <c r="F490" s="4"/>
      <c r="G490" s="4" t="s">
        <v>1374</v>
      </c>
      <c r="H490" s="4"/>
      <c r="I490" s="4" t="str">
        <f>MA_covariates[[#This Row],[Covariate]]&amp;MA_covariates[[#This Row],[sampling_id]]</f>
        <v>Temperature201</v>
      </c>
    </row>
    <row r="491" spans="1:9" x14ac:dyDescent="0.3">
      <c r="A491" s="4" t="s">
        <v>603</v>
      </c>
      <c r="B491" s="4">
        <v>13</v>
      </c>
      <c r="C491" s="4">
        <v>202</v>
      </c>
      <c r="D491" s="4" t="s">
        <v>870</v>
      </c>
      <c r="E491" s="4">
        <v>7.5</v>
      </c>
      <c r="F491" s="4"/>
      <c r="G491" s="4" t="s">
        <v>1374</v>
      </c>
      <c r="H491" s="4"/>
      <c r="I491" s="4" t="str">
        <f>MA_covariates[[#This Row],[Covariate]]&amp;MA_covariates[[#This Row],[sampling_id]]</f>
        <v>Temperature202</v>
      </c>
    </row>
    <row r="492" spans="1:9" x14ac:dyDescent="0.3">
      <c r="A492" s="4" t="s">
        <v>603</v>
      </c>
      <c r="B492" s="4">
        <v>13</v>
      </c>
      <c r="C492" s="4">
        <v>203</v>
      </c>
      <c r="D492" s="4" t="s">
        <v>870</v>
      </c>
      <c r="E492" s="4">
        <v>6.89</v>
      </c>
      <c r="F492" s="4"/>
      <c r="G492" s="4" t="s">
        <v>1374</v>
      </c>
      <c r="H492" s="4"/>
      <c r="I492" s="4" t="str">
        <f>MA_covariates[[#This Row],[Covariate]]&amp;MA_covariates[[#This Row],[sampling_id]]</f>
        <v>Temperature203</v>
      </c>
    </row>
    <row r="493" spans="1:9" x14ac:dyDescent="0.3">
      <c r="A493" s="4" t="s">
        <v>603</v>
      </c>
      <c r="B493" s="4">
        <v>13</v>
      </c>
      <c r="C493" s="4">
        <v>204</v>
      </c>
      <c r="D493" s="4" t="s">
        <v>870</v>
      </c>
      <c r="E493" s="4">
        <v>7.54</v>
      </c>
      <c r="F493" s="4"/>
      <c r="G493" s="4" t="s">
        <v>1374</v>
      </c>
      <c r="H493" s="4"/>
      <c r="I493" s="4" t="str">
        <f>MA_covariates[[#This Row],[Covariate]]&amp;MA_covariates[[#This Row],[sampling_id]]</f>
        <v>Temperature204</v>
      </c>
    </row>
    <row r="494" spans="1:9" x14ac:dyDescent="0.3">
      <c r="A494" s="4" t="s">
        <v>603</v>
      </c>
      <c r="B494" s="4">
        <v>13</v>
      </c>
      <c r="C494" s="4">
        <v>205</v>
      </c>
      <c r="D494" s="4" t="s">
        <v>870</v>
      </c>
      <c r="E494" s="4">
        <v>7.77</v>
      </c>
      <c r="F494" s="4"/>
      <c r="G494" s="4" t="s">
        <v>1374</v>
      </c>
      <c r="H494" s="4"/>
      <c r="I494" s="4" t="str">
        <f>MA_covariates[[#This Row],[Covariate]]&amp;MA_covariates[[#This Row],[sampling_id]]</f>
        <v>Temperature205</v>
      </c>
    </row>
    <row r="495" spans="1:9" x14ac:dyDescent="0.3">
      <c r="A495" s="4" t="s">
        <v>603</v>
      </c>
      <c r="B495" s="4">
        <v>13</v>
      </c>
      <c r="C495" s="4">
        <v>206</v>
      </c>
      <c r="D495" s="4" t="s">
        <v>870</v>
      </c>
      <c r="E495" s="4">
        <v>7.89</v>
      </c>
      <c r="F495" s="4"/>
      <c r="G495" s="4" t="s">
        <v>1374</v>
      </c>
      <c r="H495" s="4"/>
      <c r="I495" s="4" t="str">
        <f>MA_covariates[[#This Row],[Covariate]]&amp;MA_covariates[[#This Row],[sampling_id]]</f>
        <v>Temperature206</v>
      </c>
    </row>
    <row r="496" spans="1:9" x14ac:dyDescent="0.3">
      <c r="A496" s="4" t="s">
        <v>603</v>
      </c>
      <c r="B496" s="4">
        <v>13</v>
      </c>
      <c r="C496" s="4">
        <v>207</v>
      </c>
      <c r="D496" s="4" t="s">
        <v>870</v>
      </c>
      <c r="E496" s="4">
        <v>6.77</v>
      </c>
      <c r="F496" s="4"/>
      <c r="G496" s="4" t="s">
        <v>1374</v>
      </c>
      <c r="H496" s="4"/>
      <c r="I496" s="4" t="str">
        <f>MA_covariates[[#This Row],[Covariate]]&amp;MA_covariates[[#This Row],[sampling_id]]</f>
        <v>Temperature207</v>
      </c>
    </row>
    <row r="497" spans="1:9" x14ac:dyDescent="0.3">
      <c r="A497" s="4" t="s">
        <v>603</v>
      </c>
      <c r="B497" s="4">
        <v>13</v>
      </c>
      <c r="C497" s="4">
        <v>208</v>
      </c>
      <c r="D497" s="4" t="s">
        <v>870</v>
      </c>
      <c r="E497" s="4">
        <v>6.41</v>
      </c>
      <c r="F497" s="4"/>
      <c r="G497" s="4" t="s">
        <v>1374</v>
      </c>
      <c r="H497" s="4"/>
      <c r="I497" s="4" t="str">
        <f>MA_covariates[[#This Row],[Covariate]]&amp;MA_covariates[[#This Row],[sampling_id]]</f>
        <v>Temperature208</v>
      </c>
    </row>
    <row r="498" spans="1:9" x14ac:dyDescent="0.3">
      <c r="A498" s="4" t="s">
        <v>603</v>
      </c>
      <c r="B498" s="4">
        <v>13</v>
      </c>
      <c r="C498" s="4">
        <v>209</v>
      </c>
      <c r="D498" s="4" t="s">
        <v>870</v>
      </c>
      <c r="E498" s="4">
        <v>6.25</v>
      </c>
      <c r="F498" s="4"/>
      <c r="G498" s="4" t="s">
        <v>1374</v>
      </c>
      <c r="H498" s="4"/>
      <c r="I498" s="4" t="str">
        <f>MA_covariates[[#This Row],[Covariate]]&amp;MA_covariates[[#This Row],[sampling_id]]</f>
        <v>Temperature209</v>
      </c>
    </row>
    <row r="499" spans="1:9" x14ac:dyDescent="0.3">
      <c r="A499" s="4" t="s">
        <v>603</v>
      </c>
      <c r="B499" s="64">
        <v>13</v>
      </c>
      <c r="C499" s="64">
        <v>189</v>
      </c>
      <c r="D499" s="4" t="s">
        <v>1254</v>
      </c>
      <c r="E499" s="4">
        <v>132.98570251464844</v>
      </c>
      <c r="F499" s="4"/>
      <c r="G499" s="4" t="s">
        <v>1762</v>
      </c>
      <c r="H499" s="4" t="s">
        <v>1763</v>
      </c>
      <c r="I499" s="4" t="str">
        <f>MA_covariates[[#This Row],[Covariate]]&amp;MA_covariates[[#This Row],[sampling_id]]</f>
        <v>Trawling effort_numerical189</v>
      </c>
    </row>
    <row r="500" spans="1:9" x14ac:dyDescent="0.3">
      <c r="A500" s="4" t="s">
        <v>603</v>
      </c>
      <c r="B500" s="64">
        <v>13</v>
      </c>
      <c r="C500" s="64">
        <v>190</v>
      </c>
      <c r="D500" s="4" t="s">
        <v>1254</v>
      </c>
      <c r="E500" s="4">
        <v>12.288200378417969</v>
      </c>
      <c r="F500" s="4"/>
      <c r="G500" s="4" t="s">
        <v>1762</v>
      </c>
      <c r="H500" s="4" t="s">
        <v>1763</v>
      </c>
      <c r="I500" s="4" t="str">
        <f>MA_covariates[[#This Row],[Covariate]]&amp;MA_covariates[[#This Row],[sampling_id]]</f>
        <v>Trawling effort_numerical190</v>
      </c>
    </row>
    <row r="501" spans="1:9" x14ac:dyDescent="0.3">
      <c r="A501" s="4" t="s">
        <v>603</v>
      </c>
      <c r="B501" s="64">
        <v>13</v>
      </c>
      <c r="C501" s="64">
        <v>191</v>
      </c>
      <c r="D501" s="4" t="s">
        <v>1254</v>
      </c>
      <c r="E501" s="4">
        <v>145.70429992675781</v>
      </c>
      <c r="F501" s="4"/>
      <c r="G501" s="4" t="s">
        <v>1762</v>
      </c>
      <c r="H501" s="4" t="s">
        <v>1763</v>
      </c>
      <c r="I501" s="4" t="str">
        <f>MA_covariates[[#This Row],[Covariate]]&amp;MA_covariates[[#This Row],[sampling_id]]</f>
        <v>Trawling effort_numerical191</v>
      </c>
    </row>
    <row r="502" spans="1:9" x14ac:dyDescent="0.3">
      <c r="A502" s="4" t="s">
        <v>603</v>
      </c>
      <c r="B502" s="64">
        <v>13</v>
      </c>
      <c r="C502" s="64">
        <v>192</v>
      </c>
      <c r="D502" s="4" t="s">
        <v>1254</v>
      </c>
      <c r="E502" s="4">
        <v>138.389892578125</v>
      </c>
      <c r="F502" s="4"/>
      <c r="G502" s="4" t="s">
        <v>1762</v>
      </c>
      <c r="H502" s="4" t="s">
        <v>1763</v>
      </c>
      <c r="I502" s="4" t="str">
        <f>MA_covariates[[#This Row],[Covariate]]&amp;MA_covariates[[#This Row],[sampling_id]]</f>
        <v>Trawling effort_numerical192</v>
      </c>
    </row>
    <row r="503" spans="1:9" x14ac:dyDescent="0.3">
      <c r="A503" s="4" t="s">
        <v>603</v>
      </c>
      <c r="B503" s="64">
        <v>13</v>
      </c>
      <c r="C503" s="64">
        <v>193</v>
      </c>
      <c r="D503" s="4" t="s">
        <v>1254</v>
      </c>
      <c r="E503" s="4">
        <v>1.1049000024795532</v>
      </c>
      <c r="F503" s="4"/>
      <c r="G503" s="4" t="s">
        <v>1762</v>
      </c>
      <c r="H503" s="4" t="s">
        <v>1763</v>
      </c>
      <c r="I503" s="4" t="str">
        <f>MA_covariates[[#This Row],[Covariate]]&amp;MA_covariates[[#This Row],[sampling_id]]</f>
        <v>Trawling effort_numerical193</v>
      </c>
    </row>
    <row r="504" spans="1:9" x14ac:dyDescent="0.3">
      <c r="A504" s="4" t="s">
        <v>603</v>
      </c>
      <c r="B504" s="64">
        <v>13</v>
      </c>
      <c r="C504" s="64">
        <v>194</v>
      </c>
      <c r="D504" s="4" t="s">
        <v>1254</v>
      </c>
      <c r="E504" s="4">
        <v>0.47260001301765442</v>
      </c>
      <c r="F504" s="4"/>
      <c r="G504" s="4" t="s">
        <v>1762</v>
      </c>
      <c r="H504" s="4" t="s">
        <v>1763</v>
      </c>
      <c r="I504" s="4" t="str">
        <f>MA_covariates[[#This Row],[Covariate]]&amp;MA_covariates[[#This Row],[sampling_id]]</f>
        <v>Trawling effort_numerical194</v>
      </c>
    </row>
    <row r="505" spans="1:9" x14ac:dyDescent="0.3">
      <c r="A505" s="4" t="s">
        <v>603</v>
      </c>
      <c r="B505" s="64">
        <v>13</v>
      </c>
      <c r="C505" s="64">
        <v>195</v>
      </c>
      <c r="D505" s="4" t="s">
        <v>1254</v>
      </c>
      <c r="E505" s="4">
        <v>1.7738000154495239</v>
      </c>
      <c r="F505" s="4"/>
      <c r="G505" s="4" t="s">
        <v>1762</v>
      </c>
      <c r="H505" s="4" t="s">
        <v>1763</v>
      </c>
      <c r="I505" s="4" t="str">
        <f>MA_covariates[[#This Row],[Covariate]]&amp;MA_covariates[[#This Row],[sampling_id]]</f>
        <v>Trawling effort_numerical195</v>
      </c>
    </row>
    <row r="506" spans="1:9" x14ac:dyDescent="0.3">
      <c r="A506" s="4" t="s">
        <v>603</v>
      </c>
      <c r="B506" s="64">
        <v>13</v>
      </c>
      <c r="C506" s="64">
        <v>196</v>
      </c>
      <c r="D506" s="4" t="s">
        <v>1254</v>
      </c>
      <c r="E506" s="4">
        <v>39.116401672363281</v>
      </c>
      <c r="F506" s="4"/>
      <c r="G506" s="4" t="s">
        <v>1762</v>
      </c>
      <c r="H506" s="4" t="s">
        <v>1763</v>
      </c>
      <c r="I506" s="4" t="str">
        <f>MA_covariates[[#This Row],[Covariate]]&amp;MA_covariates[[#This Row],[sampling_id]]</f>
        <v>Trawling effort_numerical196</v>
      </c>
    </row>
    <row r="507" spans="1:9" x14ac:dyDescent="0.3">
      <c r="A507" s="4" t="s">
        <v>603</v>
      </c>
      <c r="B507" s="64">
        <v>13</v>
      </c>
      <c r="C507" s="64">
        <v>197</v>
      </c>
      <c r="D507" s="4" t="s">
        <v>1254</v>
      </c>
      <c r="E507" s="4">
        <v>98.704498291015625</v>
      </c>
      <c r="F507" s="4"/>
      <c r="G507" s="4" t="s">
        <v>1762</v>
      </c>
      <c r="H507" s="4" t="s">
        <v>1763</v>
      </c>
      <c r="I507" s="4" t="str">
        <f>MA_covariates[[#This Row],[Covariate]]&amp;MA_covariates[[#This Row],[sampling_id]]</f>
        <v>Trawling effort_numerical197</v>
      </c>
    </row>
    <row r="508" spans="1:9" x14ac:dyDescent="0.3">
      <c r="A508" s="4" t="s">
        <v>603</v>
      </c>
      <c r="B508" s="64">
        <v>13</v>
      </c>
      <c r="C508" s="64">
        <v>198</v>
      </c>
      <c r="D508" s="4" t="s">
        <v>1254</v>
      </c>
      <c r="E508" s="4">
        <v>115.439697265625</v>
      </c>
      <c r="F508" s="4"/>
      <c r="G508" s="4" t="s">
        <v>1762</v>
      </c>
      <c r="H508" s="4" t="s">
        <v>1763</v>
      </c>
      <c r="I508" s="4" t="str">
        <f>MA_covariates[[#This Row],[Covariate]]&amp;MA_covariates[[#This Row],[sampling_id]]</f>
        <v>Trawling effort_numerical198</v>
      </c>
    </row>
    <row r="509" spans="1:9" x14ac:dyDescent="0.3">
      <c r="A509" s="4" t="s">
        <v>603</v>
      </c>
      <c r="B509" s="64">
        <v>13</v>
      </c>
      <c r="C509" s="64">
        <v>199</v>
      </c>
      <c r="D509" s="4" t="s">
        <v>1254</v>
      </c>
      <c r="E509" s="4">
        <v>62.440700531005859</v>
      </c>
      <c r="F509" s="4"/>
      <c r="G509" s="4" t="s">
        <v>1762</v>
      </c>
      <c r="H509" s="4" t="s">
        <v>1763</v>
      </c>
      <c r="I509" s="4" t="str">
        <f>MA_covariates[[#This Row],[Covariate]]&amp;MA_covariates[[#This Row],[sampling_id]]</f>
        <v>Trawling effort_numerical199</v>
      </c>
    </row>
    <row r="510" spans="1:9" x14ac:dyDescent="0.3">
      <c r="A510" s="4" t="s">
        <v>603</v>
      </c>
      <c r="B510" s="64">
        <v>13</v>
      </c>
      <c r="C510" s="64">
        <v>200</v>
      </c>
      <c r="D510" s="4" t="s">
        <v>1254</v>
      </c>
      <c r="E510" s="4">
        <v>19.611299514770508</v>
      </c>
      <c r="F510" s="4"/>
      <c r="G510" s="4" t="s">
        <v>1762</v>
      </c>
      <c r="H510" s="4" t="s">
        <v>1763</v>
      </c>
      <c r="I510" s="4" t="str">
        <f>MA_covariates[[#This Row],[Covariate]]&amp;MA_covariates[[#This Row],[sampling_id]]</f>
        <v>Trawling effort_numerical200</v>
      </c>
    </row>
    <row r="511" spans="1:9" x14ac:dyDescent="0.3">
      <c r="A511" s="4" t="s">
        <v>603</v>
      </c>
      <c r="B511" s="64">
        <v>13</v>
      </c>
      <c r="C511" s="64">
        <v>201</v>
      </c>
      <c r="D511" s="4" t="s">
        <v>1254</v>
      </c>
      <c r="E511" s="4">
        <v>46.215000152587891</v>
      </c>
      <c r="F511" s="4"/>
      <c r="G511" s="4" t="s">
        <v>1762</v>
      </c>
      <c r="H511" s="4" t="s">
        <v>1763</v>
      </c>
      <c r="I511" s="4" t="str">
        <f>MA_covariates[[#This Row],[Covariate]]&amp;MA_covariates[[#This Row],[sampling_id]]</f>
        <v>Trawling effort_numerical201</v>
      </c>
    </row>
    <row r="512" spans="1:9" x14ac:dyDescent="0.3">
      <c r="A512" s="4" t="s">
        <v>603</v>
      </c>
      <c r="B512" s="64">
        <v>13</v>
      </c>
      <c r="C512" s="64">
        <v>202</v>
      </c>
      <c r="D512" s="4" t="s">
        <v>1254</v>
      </c>
      <c r="E512" s="4">
        <v>3.347599983215332</v>
      </c>
      <c r="F512" s="4"/>
      <c r="G512" s="4" t="s">
        <v>1762</v>
      </c>
      <c r="H512" s="4" t="s">
        <v>1763</v>
      </c>
      <c r="I512" s="4" t="str">
        <f>MA_covariates[[#This Row],[Covariate]]&amp;MA_covariates[[#This Row],[sampling_id]]</f>
        <v>Trawling effort_numerical202</v>
      </c>
    </row>
    <row r="513" spans="1:9" x14ac:dyDescent="0.3">
      <c r="A513" s="4" t="s">
        <v>603</v>
      </c>
      <c r="B513" s="64">
        <v>13</v>
      </c>
      <c r="C513" s="64">
        <v>203</v>
      </c>
      <c r="D513" s="4" t="s">
        <v>1254</v>
      </c>
      <c r="E513" s="4">
        <v>64.411201477050781</v>
      </c>
      <c r="F513" s="4"/>
      <c r="G513" s="4" t="s">
        <v>1762</v>
      </c>
      <c r="H513" s="4" t="s">
        <v>1763</v>
      </c>
      <c r="I513" s="4" t="str">
        <f>MA_covariates[[#This Row],[Covariate]]&amp;MA_covariates[[#This Row],[sampling_id]]</f>
        <v>Trawling effort_numerical203</v>
      </c>
    </row>
    <row r="514" spans="1:9" x14ac:dyDescent="0.3">
      <c r="A514" s="4" t="s">
        <v>603</v>
      </c>
      <c r="B514" s="64">
        <v>13</v>
      </c>
      <c r="C514" s="64">
        <v>204</v>
      </c>
      <c r="D514" s="4" t="s">
        <v>1254</v>
      </c>
      <c r="E514" s="4">
        <v>1.5853999853134155</v>
      </c>
      <c r="F514" s="4"/>
      <c r="G514" s="4" t="s">
        <v>1762</v>
      </c>
      <c r="H514" s="4" t="s">
        <v>1763</v>
      </c>
      <c r="I514" s="4" t="str">
        <f>MA_covariates[[#This Row],[Covariate]]&amp;MA_covariates[[#This Row],[sampling_id]]</f>
        <v>Trawling effort_numerical204</v>
      </c>
    </row>
    <row r="515" spans="1:9" x14ac:dyDescent="0.3">
      <c r="A515" s="4" t="s">
        <v>603</v>
      </c>
      <c r="B515" s="64">
        <v>13</v>
      </c>
      <c r="C515" s="64">
        <v>205</v>
      </c>
      <c r="D515" s="4" t="s">
        <v>1254</v>
      </c>
      <c r="E515" s="4">
        <v>53.543998718261719</v>
      </c>
      <c r="F515" s="4"/>
      <c r="G515" s="4" t="s">
        <v>1762</v>
      </c>
      <c r="H515" s="4" t="s">
        <v>1763</v>
      </c>
      <c r="I515" s="4" t="str">
        <f>MA_covariates[[#This Row],[Covariate]]&amp;MA_covariates[[#This Row],[sampling_id]]</f>
        <v>Trawling effort_numerical205</v>
      </c>
    </row>
    <row r="516" spans="1:9" x14ac:dyDescent="0.3">
      <c r="A516" s="4" t="s">
        <v>603</v>
      </c>
      <c r="B516" s="64">
        <v>13</v>
      </c>
      <c r="C516" s="64">
        <v>206</v>
      </c>
      <c r="D516" s="4" t="s">
        <v>1254</v>
      </c>
      <c r="E516" s="4">
        <v>11.978500366210938</v>
      </c>
      <c r="F516" s="4"/>
      <c r="G516" s="4" t="s">
        <v>1762</v>
      </c>
      <c r="H516" s="4" t="s">
        <v>1763</v>
      </c>
      <c r="I516" s="4" t="str">
        <f>MA_covariates[[#This Row],[Covariate]]&amp;MA_covariates[[#This Row],[sampling_id]]</f>
        <v>Trawling effort_numerical206</v>
      </c>
    </row>
    <row r="517" spans="1:9" x14ac:dyDescent="0.3">
      <c r="A517" s="4" t="s">
        <v>603</v>
      </c>
      <c r="B517" s="64">
        <v>13</v>
      </c>
      <c r="C517" s="64">
        <v>207</v>
      </c>
      <c r="D517" s="4" t="s">
        <v>1254</v>
      </c>
      <c r="E517" s="4">
        <v>5.9425997734069824</v>
      </c>
      <c r="F517" s="4"/>
      <c r="G517" s="4" t="s">
        <v>1762</v>
      </c>
      <c r="H517" s="4" t="s">
        <v>1763</v>
      </c>
      <c r="I517" s="4" t="str">
        <f>MA_covariates[[#This Row],[Covariate]]&amp;MA_covariates[[#This Row],[sampling_id]]</f>
        <v>Trawling effort_numerical207</v>
      </c>
    </row>
    <row r="518" spans="1:9" x14ac:dyDescent="0.3">
      <c r="A518" s="4" t="s">
        <v>603</v>
      </c>
      <c r="B518" s="64">
        <v>13</v>
      </c>
      <c r="C518" s="64">
        <v>208</v>
      </c>
      <c r="D518" s="4" t="s">
        <v>1254</v>
      </c>
      <c r="E518" s="4">
        <v>12.935400009155273</v>
      </c>
      <c r="F518" s="4"/>
      <c r="G518" s="4" t="s">
        <v>1762</v>
      </c>
      <c r="H518" s="4" t="s">
        <v>1763</v>
      </c>
      <c r="I518" s="4" t="str">
        <f>MA_covariates[[#This Row],[Covariate]]&amp;MA_covariates[[#This Row],[sampling_id]]</f>
        <v>Trawling effort_numerical208</v>
      </c>
    </row>
    <row r="519" spans="1:9" x14ac:dyDescent="0.3">
      <c r="A519" s="4" t="s">
        <v>603</v>
      </c>
      <c r="B519" s="64">
        <v>13</v>
      </c>
      <c r="C519" s="64">
        <v>209</v>
      </c>
      <c r="D519" s="4" t="s">
        <v>1254</v>
      </c>
      <c r="E519" s="4">
        <v>5.1385002136230469</v>
      </c>
      <c r="F519" s="4"/>
      <c r="G519" s="4" t="s">
        <v>1762</v>
      </c>
      <c r="H519" s="4" t="s">
        <v>1763</v>
      </c>
      <c r="I519" s="4" t="str">
        <f>MA_covariates[[#This Row],[Covariate]]&amp;MA_covariates[[#This Row],[sampling_id]]</f>
        <v>Trawling effort_numerical209</v>
      </c>
    </row>
    <row r="520" spans="1:9" x14ac:dyDescent="0.3">
      <c r="A520" s="4" t="s">
        <v>602</v>
      </c>
      <c r="B520" s="4">
        <v>19</v>
      </c>
      <c r="C520" s="5">
        <v>210</v>
      </c>
      <c r="D520" s="4" t="s">
        <v>874</v>
      </c>
      <c r="E520" s="9">
        <v>4.67</v>
      </c>
      <c r="F520" s="4">
        <v>0.33</v>
      </c>
      <c r="G520" s="4" t="s">
        <v>875</v>
      </c>
      <c r="H520" s="4"/>
      <c r="I520" s="4" t="str">
        <f>MA_covariates[[#This Row],[Covariate]]&amp;MA_covariates[[#This Row],[sampling_id]]</f>
        <v>Oxygen210</v>
      </c>
    </row>
    <row r="521" spans="1:9" x14ac:dyDescent="0.3">
      <c r="A521" s="4" t="s">
        <v>602</v>
      </c>
      <c r="B521" s="4">
        <v>19</v>
      </c>
      <c r="C521" s="5">
        <v>211</v>
      </c>
      <c r="D521" s="4" t="s">
        <v>874</v>
      </c>
      <c r="E521" s="9">
        <v>4.04</v>
      </c>
      <c r="F521" s="4">
        <v>0.57999999999999996</v>
      </c>
      <c r="G521" s="4" t="s">
        <v>875</v>
      </c>
      <c r="H521" s="4"/>
      <c r="I521" s="4" t="str">
        <f>MA_covariates[[#This Row],[Covariate]]&amp;MA_covariates[[#This Row],[sampling_id]]</f>
        <v>Oxygen211</v>
      </c>
    </row>
    <row r="522" spans="1:9" x14ac:dyDescent="0.3">
      <c r="A522" s="4" t="s">
        <v>602</v>
      </c>
      <c r="B522" s="4">
        <v>19</v>
      </c>
      <c r="C522" s="5">
        <v>212</v>
      </c>
      <c r="D522" s="4" t="s">
        <v>874</v>
      </c>
      <c r="E522" s="9">
        <v>5.09</v>
      </c>
      <c r="F522" s="4">
        <v>0.67</v>
      </c>
      <c r="G522" s="4" t="s">
        <v>875</v>
      </c>
      <c r="H522" s="4"/>
      <c r="I522" s="4" t="str">
        <f>MA_covariates[[#This Row],[Covariate]]&amp;MA_covariates[[#This Row],[sampling_id]]</f>
        <v>Oxygen212</v>
      </c>
    </row>
    <row r="523" spans="1:9" x14ac:dyDescent="0.3">
      <c r="A523" s="4" t="s">
        <v>602</v>
      </c>
      <c r="B523" s="4">
        <v>19</v>
      </c>
      <c r="C523" s="5">
        <v>213</v>
      </c>
      <c r="D523" s="4" t="s">
        <v>874</v>
      </c>
      <c r="E523" s="9">
        <v>3.08</v>
      </c>
      <c r="F523" s="4">
        <v>0.21</v>
      </c>
      <c r="G523" s="4" t="s">
        <v>875</v>
      </c>
      <c r="H523" s="4"/>
      <c r="I523" s="4" t="str">
        <f>MA_covariates[[#This Row],[Covariate]]&amp;MA_covariates[[#This Row],[sampling_id]]</f>
        <v>Oxygen213</v>
      </c>
    </row>
    <row r="524" spans="1:9" x14ac:dyDescent="0.3">
      <c r="A524" s="4" t="s">
        <v>602</v>
      </c>
      <c r="B524" s="4">
        <v>19</v>
      </c>
      <c r="C524" s="5">
        <v>214</v>
      </c>
      <c r="D524" s="4" t="s">
        <v>874</v>
      </c>
      <c r="E524" s="9">
        <v>5.12</v>
      </c>
      <c r="F524" s="4">
        <v>0.28000000000000003</v>
      </c>
      <c r="G524" s="4" t="s">
        <v>875</v>
      </c>
      <c r="H524" s="4"/>
      <c r="I524" s="4" t="str">
        <f>MA_covariates[[#This Row],[Covariate]]&amp;MA_covariates[[#This Row],[sampling_id]]</f>
        <v>Oxygen214</v>
      </c>
    </row>
    <row r="525" spans="1:9" x14ac:dyDescent="0.3">
      <c r="A525" s="4" t="s">
        <v>602</v>
      </c>
      <c r="B525" s="4">
        <v>19</v>
      </c>
      <c r="C525" s="5">
        <v>215</v>
      </c>
      <c r="D525" s="4" t="s">
        <v>874</v>
      </c>
      <c r="E525" s="9">
        <v>4.26</v>
      </c>
      <c r="F525" s="4">
        <v>0.32</v>
      </c>
      <c r="G525" s="4" t="s">
        <v>875</v>
      </c>
      <c r="H525" s="4"/>
      <c r="I525" s="4" t="str">
        <f>MA_covariates[[#This Row],[Covariate]]&amp;MA_covariates[[#This Row],[sampling_id]]</f>
        <v>Oxygen215</v>
      </c>
    </row>
    <row r="526" spans="1:9" x14ac:dyDescent="0.3">
      <c r="A526" s="4" t="s">
        <v>602</v>
      </c>
      <c r="B526" s="4">
        <v>19</v>
      </c>
      <c r="C526" s="5">
        <v>216</v>
      </c>
      <c r="D526" s="4" t="s">
        <v>874</v>
      </c>
      <c r="E526" s="9">
        <v>5</v>
      </c>
      <c r="F526" s="4">
        <v>0.37</v>
      </c>
      <c r="G526" s="4" t="s">
        <v>875</v>
      </c>
      <c r="H526" s="4"/>
      <c r="I526" s="4" t="str">
        <f>MA_covariates[[#This Row],[Covariate]]&amp;MA_covariates[[#This Row],[sampling_id]]</f>
        <v>Oxygen216</v>
      </c>
    </row>
    <row r="527" spans="1:9" x14ac:dyDescent="0.3">
      <c r="A527" s="4" t="s">
        <v>602</v>
      </c>
      <c r="B527" s="4">
        <v>19</v>
      </c>
      <c r="C527" s="5">
        <v>217</v>
      </c>
      <c r="D527" s="4" t="s">
        <v>874</v>
      </c>
      <c r="E527" s="9">
        <v>4.03</v>
      </c>
      <c r="F527" s="4">
        <v>0.41</v>
      </c>
      <c r="G527" s="4" t="s">
        <v>875</v>
      </c>
      <c r="H527" s="4"/>
      <c r="I527" s="4" t="str">
        <f>MA_covariates[[#This Row],[Covariate]]&amp;MA_covariates[[#This Row],[sampling_id]]</f>
        <v>Oxygen217</v>
      </c>
    </row>
    <row r="528" spans="1:9" x14ac:dyDescent="0.3">
      <c r="A528" s="4" t="s">
        <v>602</v>
      </c>
      <c r="B528" s="4">
        <v>19</v>
      </c>
      <c r="C528" s="5">
        <v>218</v>
      </c>
      <c r="D528" s="4" t="s">
        <v>874</v>
      </c>
      <c r="E528" s="4">
        <v>4.71</v>
      </c>
      <c r="F528" s="4">
        <v>0.74</v>
      </c>
      <c r="G528" s="4" t="s">
        <v>875</v>
      </c>
      <c r="H528" s="4"/>
      <c r="I528" s="4" t="str">
        <f>MA_covariates[[#This Row],[Covariate]]&amp;MA_covariates[[#This Row],[sampling_id]]</f>
        <v>Oxygen218</v>
      </c>
    </row>
    <row r="529" spans="1:9" x14ac:dyDescent="0.3">
      <c r="A529" s="4" t="s">
        <v>602</v>
      </c>
      <c r="B529" s="4">
        <v>19</v>
      </c>
      <c r="C529" s="5">
        <v>219</v>
      </c>
      <c r="D529" s="4" t="s">
        <v>874</v>
      </c>
      <c r="E529" s="4">
        <v>4.28</v>
      </c>
      <c r="F529" s="4">
        <v>0.42</v>
      </c>
      <c r="G529" s="4" t="s">
        <v>875</v>
      </c>
      <c r="H529" s="4"/>
      <c r="I529" s="4" t="str">
        <f>MA_covariates[[#This Row],[Covariate]]&amp;MA_covariates[[#This Row],[sampling_id]]</f>
        <v>Oxygen219</v>
      </c>
    </row>
    <row r="530" spans="1:9" x14ac:dyDescent="0.3">
      <c r="A530" s="4" t="s">
        <v>602</v>
      </c>
      <c r="B530" s="4">
        <v>19</v>
      </c>
      <c r="C530" s="5">
        <v>220</v>
      </c>
      <c r="D530" s="4" t="s">
        <v>874</v>
      </c>
      <c r="E530" s="4">
        <v>4.05</v>
      </c>
      <c r="F530" s="4">
        <v>0.51</v>
      </c>
      <c r="G530" s="4" t="s">
        <v>875</v>
      </c>
      <c r="H530" s="4"/>
      <c r="I530" s="4" t="str">
        <f>MA_covariates[[#This Row],[Covariate]]&amp;MA_covariates[[#This Row],[sampling_id]]</f>
        <v>Oxygen220</v>
      </c>
    </row>
    <row r="531" spans="1:9" x14ac:dyDescent="0.3">
      <c r="A531" s="4" t="s">
        <v>602</v>
      </c>
      <c r="B531" s="4">
        <v>19</v>
      </c>
      <c r="C531" s="5">
        <v>221</v>
      </c>
      <c r="D531" s="4" t="s">
        <v>874</v>
      </c>
      <c r="E531" s="4">
        <v>4.04</v>
      </c>
      <c r="F531" s="4">
        <v>0.46</v>
      </c>
      <c r="G531" s="4" t="s">
        <v>875</v>
      </c>
      <c r="H531" s="4"/>
      <c r="I531" s="4" t="str">
        <f>MA_covariates[[#This Row],[Covariate]]&amp;MA_covariates[[#This Row],[sampling_id]]</f>
        <v>Oxygen221</v>
      </c>
    </row>
    <row r="532" spans="1:9" x14ac:dyDescent="0.3">
      <c r="A532" s="4" t="s">
        <v>602</v>
      </c>
      <c r="B532" s="4">
        <v>19</v>
      </c>
      <c r="C532" s="5">
        <v>222</v>
      </c>
      <c r="D532" s="4" t="s">
        <v>874</v>
      </c>
      <c r="E532" s="4">
        <v>5.61</v>
      </c>
      <c r="F532" s="4">
        <v>0.52</v>
      </c>
      <c r="G532" s="4" t="s">
        <v>875</v>
      </c>
      <c r="H532" s="4"/>
      <c r="I532" s="4" t="str">
        <f>MA_covariates[[#This Row],[Covariate]]&amp;MA_covariates[[#This Row],[sampling_id]]</f>
        <v>Oxygen222</v>
      </c>
    </row>
    <row r="533" spans="1:9" x14ac:dyDescent="0.3">
      <c r="A533" s="4" t="s">
        <v>602</v>
      </c>
      <c r="B533" s="4">
        <v>19</v>
      </c>
      <c r="C533" s="5">
        <v>223</v>
      </c>
      <c r="D533" s="4" t="s">
        <v>874</v>
      </c>
      <c r="E533" s="4">
        <v>3.23</v>
      </c>
      <c r="F533" s="4">
        <v>0.36</v>
      </c>
      <c r="G533" s="4" t="s">
        <v>875</v>
      </c>
      <c r="H533" s="4"/>
      <c r="I533" s="4" t="str">
        <f>MA_covariates[[#This Row],[Covariate]]&amp;MA_covariates[[#This Row],[sampling_id]]</f>
        <v>Oxygen223</v>
      </c>
    </row>
    <row r="534" spans="1:9" x14ac:dyDescent="0.3">
      <c r="A534" s="4" t="s">
        <v>602</v>
      </c>
      <c r="B534" s="4">
        <v>19</v>
      </c>
      <c r="C534" s="5">
        <v>224</v>
      </c>
      <c r="D534" s="4" t="s">
        <v>874</v>
      </c>
      <c r="E534" s="4">
        <v>5.23</v>
      </c>
      <c r="F534" s="4">
        <v>0.63</v>
      </c>
      <c r="G534" s="4" t="s">
        <v>875</v>
      </c>
      <c r="H534" s="4"/>
      <c r="I534" s="4" t="str">
        <f>MA_covariates[[#This Row],[Covariate]]&amp;MA_covariates[[#This Row],[sampling_id]]</f>
        <v>Oxygen224</v>
      </c>
    </row>
    <row r="535" spans="1:9" x14ac:dyDescent="0.3">
      <c r="A535" s="4" t="s">
        <v>602</v>
      </c>
      <c r="B535" s="4">
        <v>19</v>
      </c>
      <c r="C535" s="5">
        <v>225</v>
      </c>
      <c r="D535" s="4" t="s">
        <v>874</v>
      </c>
      <c r="E535" s="4">
        <v>4.21</v>
      </c>
      <c r="F535" s="4">
        <v>0.44</v>
      </c>
      <c r="G535" s="4" t="s">
        <v>875</v>
      </c>
      <c r="H535" s="4"/>
      <c r="I535" s="4" t="str">
        <f>MA_covariates[[#This Row],[Covariate]]&amp;MA_covariates[[#This Row],[sampling_id]]</f>
        <v>Oxygen225</v>
      </c>
    </row>
    <row r="536" spans="1:9" x14ac:dyDescent="0.3">
      <c r="A536" s="4" t="s">
        <v>602</v>
      </c>
      <c r="B536" s="4">
        <v>19</v>
      </c>
      <c r="C536" s="5">
        <v>226</v>
      </c>
      <c r="D536" s="4" t="s">
        <v>874</v>
      </c>
      <c r="E536" s="4">
        <v>4.5199999999999996</v>
      </c>
      <c r="F536" s="4">
        <v>0.42</v>
      </c>
      <c r="G536" s="4" t="s">
        <v>875</v>
      </c>
      <c r="H536" s="4"/>
      <c r="I536" s="4" t="str">
        <f>MA_covariates[[#This Row],[Covariate]]&amp;MA_covariates[[#This Row],[sampling_id]]</f>
        <v>Oxygen226</v>
      </c>
    </row>
    <row r="537" spans="1:9" x14ac:dyDescent="0.3">
      <c r="A537" s="4" t="s">
        <v>602</v>
      </c>
      <c r="B537" s="4">
        <v>19</v>
      </c>
      <c r="C537" s="5">
        <v>227</v>
      </c>
      <c r="D537" s="4" t="s">
        <v>874</v>
      </c>
      <c r="E537" s="4">
        <v>3.41</v>
      </c>
      <c r="F537" s="4">
        <v>0.23</v>
      </c>
      <c r="G537" s="4" t="s">
        <v>875</v>
      </c>
      <c r="H537" s="4"/>
      <c r="I537" s="4" t="str">
        <f>MA_covariates[[#This Row],[Covariate]]&amp;MA_covariates[[#This Row],[sampling_id]]</f>
        <v>Oxygen227</v>
      </c>
    </row>
    <row r="538" spans="1:9" x14ac:dyDescent="0.3">
      <c r="A538" s="4" t="s">
        <v>602</v>
      </c>
      <c r="B538" s="4">
        <v>19</v>
      </c>
      <c r="C538" s="5">
        <v>228</v>
      </c>
      <c r="D538" s="4" t="s">
        <v>874</v>
      </c>
      <c r="E538" s="4">
        <v>5.24</v>
      </c>
      <c r="F538" s="4">
        <v>0.43</v>
      </c>
      <c r="G538" s="4" t="s">
        <v>875</v>
      </c>
      <c r="H538" s="4"/>
      <c r="I538" s="4" t="str">
        <f>MA_covariates[[#This Row],[Covariate]]&amp;MA_covariates[[#This Row],[sampling_id]]</f>
        <v>Oxygen228</v>
      </c>
    </row>
    <row r="539" spans="1:9" x14ac:dyDescent="0.3">
      <c r="A539" s="4" t="s">
        <v>602</v>
      </c>
      <c r="B539" s="4">
        <v>19</v>
      </c>
      <c r="C539" s="5">
        <v>229</v>
      </c>
      <c r="D539" s="4" t="s">
        <v>874</v>
      </c>
      <c r="E539" s="4">
        <v>3.53</v>
      </c>
      <c r="F539" s="4">
        <v>0.37</v>
      </c>
      <c r="G539" s="4" t="s">
        <v>875</v>
      </c>
      <c r="H539" s="4"/>
      <c r="I539" s="4" t="str">
        <f>MA_covariates[[#This Row],[Covariate]]&amp;MA_covariates[[#This Row],[sampling_id]]</f>
        <v>Oxygen229</v>
      </c>
    </row>
    <row r="540" spans="1:9" x14ac:dyDescent="0.3">
      <c r="A540" s="4" t="s">
        <v>602</v>
      </c>
      <c r="B540" s="4">
        <v>19</v>
      </c>
      <c r="C540" s="5">
        <v>230</v>
      </c>
      <c r="D540" s="4" t="s">
        <v>874</v>
      </c>
      <c r="E540" s="4">
        <v>4.67</v>
      </c>
      <c r="F540" s="4">
        <v>0.18</v>
      </c>
      <c r="G540" s="4" t="s">
        <v>875</v>
      </c>
      <c r="H540" s="4"/>
      <c r="I540" s="4" t="str">
        <f>MA_covariates[[#This Row],[Covariate]]&amp;MA_covariates[[#This Row],[sampling_id]]</f>
        <v>Oxygen230</v>
      </c>
    </row>
    <row r="541" spans="1:9" x14ac:dyDescent="0.3">
      <c r="A541" s="4" t="s">
        <v>602</v>
      </c>
      <c r="B541" s="4">
        <v>19</v>
      </c>
      <c r="C541" s="5">
        <v>231</v>
      </c>
      <c r="D541" s="4" t="s">
        <v>874</v>
      </c>
      <c r="E541" s="4">
        <v>3.81</v>
      </c>
      <c r="F541" s="4">
        <v>0.41</v>
      </c>
      <c r="G541" s="4" t="s">
        <v>875</v>
      </c>
      <c r="H541" s="4"/>
      <c r="I541" s="4" t="str">
        <f>MA_covariates[[#This Row],[Covariate]]&amp;MA_covariates[[#This Row],[sampling_id]]</f>
        <v>Oxygen231</v>
      </c>
    </row>
    <row r="542" spans="1:9" x14ac:dyDescent="0.3">
      <c r="A542" s="4" t="s">
        <v>602</v>
      </c>
      <c r="B542" s="4">
        <v>19</v>
      </c>
      <c r="C542" s="5">
        <v>232</v>
      </c>
      <c r="D542" s="4" t="s">
        <v>874</v>
      </c>
      <c r="E542" s="4">
        <v>5.34</v>
      </c>
      <c r="F542" s="4">
        <v>0.46</v>
      </c>
      <c r="G542" s="4" t="s">
        <v>875</v>
      </c>
      <c r="H542" s="4"/>
      <c r="I542" s="4" t="str">
        <f>MA_covariates[[#This Row],[Covariate]]&amp;MA_covariates[[#This Row],[sampling_id]]</f>
        <v>Oxygen232</v>
      </c>
    </row>
    <row r="543" spans="1:9" x14ac:dyDescent="0.3">
      <c r="A543" s="4" t="s">
        <v>602</v>
      </c>
      <c r="B543" s="4">
        <v>19</v>
      </c>
      <c r="C543" s="5">
        <v>233</v>
      </c>
      <c r="D543" s="4" t="s">
        <v>874</v>
      </c>
      <c r="E543" s="4">
        <v>3.98</v>
      </c>
      <c r="F543" s="4">
        <v>0.25</v>
      </c>
      <c r="G543" s="4" t="s">
        <v>875</v>
      </c>
      <c r="H543" s="4"/>
      <c r="I543" s="4" t="str">
        <f>MA_covariates[[#This Row],[Covariate]]&amp;MA_covariates[[#This Row],[sampling_id]]</f>
        <v>Oxygen233</v>
      </c>
    </row>
    <row r="544" spans="1:9" x14ac:dyDescent="0.3">
      <c r="A544" s="4" t="s">
        <v>602</v>
      </c>
      <c r="B544" s="4">
        <v>19</v>
      </c>
      <c r="C544" s="5">
        <v>234</v>
      </c>
      <c r="D544" s="4" t="s">
        <v>874</v>
      </c>
      <c r="E544" s="4">
        <v>4.9400000000000004</v>
      </c>
      <c r="F544" s="4">
        <v>0.34</v>
      </c>
      <c r="G544" s="4" t="s">
        <v>875</v>
      </c>
      <c r="H544" s="4"/>
      <c r="I544" s="4" t="str">
        <f>MA_covariates[[#This Row],[Covariate]]&amp;MA_covariates[[#This Row],[sampling_id]]</f>
        <v>Oxygen234</v>
      </c>
    </row>
    <row r="545" spans="1:9" x14ac:dyDescent="0.3">
      <c r="A545" s="4" t="s">
        <v>602</v>
      </c>
      <c r="B545" s="4">
        <v>19</v>
      </c>
      <c r="C545" s="5">
        <v>235</v>
      </c>
      <c r="D545" s="4" t="s">
        <v>874</v>
      </c>
      <c r="E545" s="4">
        <v>3.23</v>
      </c>
      <c r="F545" s="4">
        <v>0.46</v>
      </c>
      <c r="G545" s="4" t="s">
        <v>875</v>
      </c>
      <c r="H545" s="4"/>
      <c r="I545" s="4" t="str">
        <f>MA_covariates[[#This Row],[Covariate]]&amp;MA_covariates[[#This Row],[sampling_id]]</f>
        <v>Oxygen235</v>
      </c>
    </row>
    <row r="546" spans="1:9" x14ac:dyDescent="0.3">
      <c r="A546" s="4" t="s">
        <v>602</v>
      </c>
      <c r="B546" s="4">
        <v>19</v>
      </c>
      <c r="C546" s="5">
        <v>236</v>
      </c>
      <c r="D546" s="4" t="s">
        <v>874</v>
      </c>
      <c r="E546" s="4">
        <v>5.82</v>
      </c>
      <c r="F546" s="4">
        <v>0.42</v>
      </c>
      <c r="G546" s="4" t="s">
        <v>875</v>
      </c>
      <c r="H546" s="4"/>
      <c r="I546" s="4" t="str">
        <f>MA_covariates[[#This Row],[Covariate]]&amp;MA_covariates[[#This Row],[sampling_id]]</f>
        <v>Oxygen236</v>
      </c>
    </row>
    <row r="547" spans="1:9" x14ac:dyDescent="0.3">
      <c r="A547" s="4" t="s">
        <v>602</v>
      </c>
      <c r="B547" s="4">
        <v>19</v>
      </c>
      <c r="C547" s="5">
        <v>237</v>
      </c>
      <c r="D547" s="4" t="s">
        <v>874</v>
      </c>
      <c r="E547" s="4">
        <v>4.2699999999999996</v>
      </c>
      <c r="F547" s="4">
        <v>0.45</v>
      </c>
      <c r="G547" s="4" t="s">
        <v>875</v>
      </c>
      <c r="H547" s="4"/>
      <c r="I547" s="4" t="str">
        <f>MA_covariates[[#This Row],[Covariate]]&amp;MA_covariates[[#This Row],[sampling_id]]</f>
        <v>Oxygen237</v>
      </c>
    </row>
    <row r="548" spans="1:9" x14ac:dyDescent="0.3">
      <c r="A548" s="4" t="s">
        <v>602</v>
      </c>
      <c r="B548" s="4">
        <v>19</v>
      </c>
      <c r="C548" s="5">
        <v>238</v>
      </c>
      <c r="D548" s="4" t="s">
        <v>874</v>
      </c>
      <c r="E548" s="4">
        <v>4.74</v>
      </c>
      <c r="F548" s="4">
        <v>0.57999999999999996</v>
      </c>
      <c r="G548" s="4" t="s">
        <v>875</v>
      </c>
      <c r="H548" s="4"/>
      <c r="I548" s="4" t="str">
        <f>MA_covariates[[#This Row],[Covariate]]&amp;MA_covariates[[#This Row],[sampling_id]]</f>
        <v>Oxygen238</v>
      </c>
    </row>
    <row r="549" spans="1:9" x14ac:dyDescent="0.3">
      <c r="A549" s="4" t="s">
        <v>602</v>
      </c>
      <c r="B549" s="4">
        <v>19</v>
      </c>
      <c r="C549" s="5">
        <v>239</v>
      </c>
      <c r="D549" s="4" t="s">
        <v>874</v>
      </c>
      <c r="E549" s="4">
        <v>3.47</v>
      </c>
      <c r="F549" s="4">
        <v>0.34</v>
      </c>
      <c r="G549" s="4" t="s">
        <v>875</v>
      </c>
      <c r="H549" s="4"/>
      <c r="I549" s="4" t="str">
        <f>MA_covariates[[#This Row],[Covariate]]&amp;MA_covariates[[#This Row],[sampling_id]]</f>
        <v>Oxygen239</v>
      </c>
    </row>
    <row r="550" spans="1:9" x14ac:dyDescent="0.3">
      <c r="A550" s="4" t="s">
        <v>602</v>
      </c>
      <c r="B550" s="4">
        <v>19</v>
      </c>
      <c r="C550" s="5">
        <v>240</v>
      </c>
      <c r="D550" s="4" t="s">
        <v>874</v>
      </c>
      <c r="E550" s="4">
        <v>5.0599999999999996</v>
      </c>
      <c r="F550" s="4">
        <v>0.41</v>
      </c>
      <c r="G550" s="4" t="s">
        <v>875</v>
      </c>
      <c r="H550" s="4"/>
      <c r="I550" s="4" t="str">
        <f>MA_covariates[[#This Row],[Covariate]]&amp;MA_covariates[[#This Row],[sampling_id]]</f>
        <v>Oxygen240</v>
      </c>
    </row>
    <row r="551" spans="1:9" x14ac:dyDescent="0.3">
      <c r="A551" s="4" t="s">
        <v>602</v>
      </c>
      <c r="B551" s="4">
        <v>19</v>
      </c>
      <c r="C551" s="5">
        <v>241</v>
      </c>
      <c r="D551" s="4" t="s">
        <v>874</v>
      </c>
      <c r="E551" s="4">
        <v>3.59</v>
      </c>
      <c r="F551" s="4">
        <v>0.34</v>
      </c>
      <c r="G551" s="4" t="s">
        <v>875</v>
      </c>
      <c r="H551" s="4"/>
      <c r="I551" s="4" t="str">
        <f>MA_covariates[[#This Row],[Covariate]]&amp;MA_covariates[[#This Row],[sampling_id]]</f>
        <v>Oxygen241</v>
      </c>
    </row>
    <row r="552" spans="1:9" x14ac:dyDescent="0.3">
      <c r="A552" s="4" t="s">
        <v>602</v>
      </c>
      <c r="B552" s="4">
        <v>19</v>
      </c>
      <c r="C552" s="5">
        <v>242</v>
      </c>
      <c r="D552" s="4" t="s">
        <v>874</v>
      </c>
      <c r="E552" s="4">
        <v>5.78</v>
      </c>
      <c r="F552" s="4">
        <v>41</v>
      </c>
      <c r="G552" s="4" t="s">
        <v>875</v>
      </c>
      <c r="H552" s="4"/>
      <c r="I552" s="4" t="str">
        <f>MA_covariates[[#This Row],[Covariate]]&amp;MA_covariates[[#This Row],[sampling_id]]</f>
        <v>Oxygen242</v>
      </c>
    </row>
    <row r="553" spans="1:9" x14ac:dyDescent="0.3">
      <c r="A553" s="4" t="s">
        <v>602</v>
      </c>
      <c r="B553" s="4">
        <v>19</v>
      </c>
      <c r="C553" s="5">
        <v>243</v>
      </c>
      <c r="D553" s="4" t="s">
        <v>874</v>
      </c>
      <c r="E553" s="4">
        <v>4.2300000000000004</v>
      </c>
      <c r="F553" s="4">
        <v>0.44</v>
      </c>
      <c r="G553" s="4" t="s">
        <v>875</v>
      </c>
      <c r="H553" s="4"/>
      <c r="I553" s="4" t="str">
        <f>MA_covariates[[#This Row],[Covariate]]&amp;MA_covariates[[#This Row],[sampling_id]]</f>
        <v>Oxygen243</v>
      </c>
    </row>
    <row r="554" spans="1:9" x14ac:dyDescent="0.3">
      <c r="A554" s="4" t="s">
        <v>602</v>
      </c>
      <c r="B554" s="4">
        <v>19</v>
      </c>
      <c r="C554" s="5">
        <v>244</v>
      </c>
      <c r="D554" s="4" t="s">
        <v>874</v>
      </c>
      <c r="E554" s="4">
        <v>5.9</v>
      </c>
      <c r="F554" s="4">
        <v>0.33</v>
      </c>
      <c r="G554" s="4" t="s">
        <v>875</v>
      </c>
      <c r="H554" s="4"/>
      <c r="I554" s="4" t="str">
        <f>MA_covariates[[#This Row],[Covariate]]&amp;MA_covariates[[#This Row],[sampling_id]]</f>
        <v>Oxygen244</v>
      </c>
    </row>
    <row r="555" spans="1:9" x14ac:dyDescent="0.3">
      <c r="A555" s="4" t="s">
        <v>602</v>
      </c>
      <c r="B555" s="4">
        <v>19</v>
      </c>
      <c r="C555" s="5">
        <v>245</v>
      </c>
      <c r="D555" s="4" t="s">
        <v>874</v>
      </c>
      <c r="E555" s="4">
        <v>5.49</v>
      </c>
      <c r="F555" s="4">
        <v>0.53</v>
      </c>
      <c r="G555" s="4" t="s">
        <v>875</v>
      </c>
      <c r="H555" s="4"/>
      <c r="I555" s="4" t="str">
        <f>MA_covariates[[#This Row],[Covariate]]&amp;MA_covariates[[#This Row],[sampling_id]]</f>
        <v>Oxygen245</v>
      </c>
    </row>
    <row r="556" spans="1:9" x14ac:dyDescent="0.3">
      <c r="A556" s="4" t="s">
        <v>602</v>
      </c>
      <c r="B556" s="4">
        <v>19</v>
      </c>
      <c r="C556" s="5">
        <v>246</v>
      </c>
      <c r="D556" s="4" t="s">
        <v>874</v>
      </c>
      <c r="E556" s="4">
        <v>5.85</v>
      </c>
      <c r="F556" s="4">
        <v>0.59</v>
      </c>
      <c r="G556" s="4" t="s">
        <v>875</v>
      </c>
      <c r="H556" s="4"/>
      <c r="I556" s="4" t="str">
        <f>MA_covariates[[#This Row],[Covariate]]&amp;MA_covariates[[#This Row],[sampling_id]]</f>
        <v>Oxygen246</v>
      </c>
    </row>
    <row r="557" spans="1:9" x14ac:dyDescent="0.3">
      <c r="A557" s="4" t="s">
        <v>602</v>
      </c>
      <c r="B557" s="4">
        <v>19</v>
      </c>
      <c r="C557" s="5">
        <v>247</v>
      </c>
      <c r="D557" s="4" t="s">
        <v>874</v>
      </c>
      <c r="E557" s="4">
        <v>5.37</v>
      </c>
      <c r="F557" s="4">
        <v>0.3</v>
      </c>
      <c r="G557" s="4" t="s">
        <v>875</v>
      </c>
      <c r="H557" s="4"/>
      <c r="I557" s="4" t="str">
        <f>MA_covariates[[#This Row],[Covariate]]&amp;MA_covariates[[#This Row],[sampling_id]]</f>
        <v>Oxygen247</v>
      </c>
    </row>
    <row r="558" spans="1:9" x14ac:dyDescent="0.3">
      <c r="A558" s="4" t="s">
        <v>602</v>
      </c>
      <c r="B558" s="4">
        <v>19</v>
      </c>
      <c r="C558" s="5">
        <v>248</v>
      </c>
      <c r="D558" s="4" t="s">
        <v>874</v>
      </c>
      <c r="E558" s="4">
        <v>5.89</v>
      </c>
      <c r="F558" s="4">
        <v>0.64</v>
      </c>
      <c r="G558" s="4" t="s">
        <v>875</v>
      </c>
      <c r="H558" s="4"/>
      <c r="I558" s="4" t="str">
        <f>MA_covariates[[#This Row],[Covariate]]&amp;MA_covariates[[#This Row],[sampling_id]]</f>
        <v>Oxygen248</v>
      </c>
    </row>
    <row r="559" spans="1:9" x14ac:dyDescent="0.3">
      <c r="A559" s="4" t="s">
        <v>602</v>
      </c>
      <c r="B559" s="4">
        <v>19</v>
      </c>
      <c r="C559" s="5">
        <v>249</v>
      </c>
      <c r="D559" s="4" t="s">
        <v>874</v>
      </c>
      <c r="E559" s="4">
        <v>5.52</v>
      </c>
      <c r="F559" s="4">
        <v>0.46</v>
      </c>
      <c r="G559" s="4" t="s">
        <v>875</v>
      </c>
      <c r="H559" s="4"/>
      <c r="I559" s="4" t="str">
        <f>MA_covariates[[#This Row],[Covariate]]&amp;MA_covariates[[#This Row],[sampling_id]]</f>
        <v>Oxygen249</v>
      </c>
    </row>
    <row r="560" spans="1:9" x14ac:dyDescent="0.3">
      <c r="A560" s="4" t="s">
        <v>602</v>
      </c>
      <c r="B560" s="4">
        <v>19</v>
      </c>
      <c r="C560" s="5">
        <v>250</v>
      </c>
      <c r="D560" s="4" t="s">
        <v>874</v>
      </c>
      <c r="E560" s="4">
        <v>5.96</v>
      </c>
      <c r="F560" s="4">
        <v>0.51</v>
      </c>
      <c r="G560" s="4" t="s">
        <v>875</v>
      </c>
      <c r="H560" s="4"/>
      <c r="I560" s="4" t="str">
        <f>MA_covariates[[#This Row],[Covariate]]&amp;MA_covariates[[#This Row],[sampling_id]]</f>
        <v>Oxygen250</v>
      </c>
    </row>
    <row r="561" spans="1:9" x14ac:dyDescent="0.3">
      <c r="A561" s="4" t="s">
        <v>602</v>
      </c>
      <c r="B561" s="4">
        <v>19</v>
      </c>
      <c r="C561" s="5">
        <v>251</v>
      </c>
      <c r="D561" s="4" t="s">
        <v>874</v>
      </c>
      <c r="E561" s="4">
        <v>4.59</v>
      </c>
      <c r="F561" s="4">
        <v>0.72</v>
      </c>
      <c r="G561" s="4" t="s">
        <v>875</v>
      </c>
      <c r="H561" s="4"/>
      <c r="I561" s="4" t="str">
        <f>MA_covariates[[#This Row],[Covariate]]&amp;MA_covariates[[#This Row],[sampling_id]]</f>
        <v>Oxygen251</v>
      </c>
    </row>
    <row r="562" spans="1:9" x14ac:dyDescent="0.3">
      <c r="A562" s="4" t="s">
        <v>602</v>
      </c>
      <c r="B562" s="4">
        <v>19</v>
      </c>
      <c r="C562" s="5">
        <v>252</v>
      </c>
      <c r="D562" s="4" t="s">
        <v>874</v>
      </c>
      <c r="E562" s="4">
        <v>4.45</v>
      </c>
      <c r="F562" s="4">
        <v>0.34</v>
      </c>
      <c r="G562" s="4" t="s">
        <v>875</v>
      </c>
      <c r="H562" s="4"/>
      <c r="I562" s="4" t="str">
        <f>MA_covariates[[#This Row],[Covariate]]&amp;MA_covariates[[#This Row],[sampling_id]]</f>
        <v>Oxygen252</v>
      </c>
    </row>
    <row r="563" spans="1:9" x14ac:dyDescent="0.3">
      <c r="A563" s="4" t="s">
        <v>602</v>
      </c>
      <c r="B563" s="4">
        <v>19</v>
      </c>
      <c r="C563" s="5">
        <v>253</v>
      </c>
      <c r="D563" s="4" t="s">
        <v>874</v>
      </c>
      <c r="E563" s="4">
        <v>3.36</v>
      </c>
      <c r="F563" s="4">
        <v>0.41</v>
      </c>
      <c r="G563" s="4" t="s">
        <v>875</v>
      </c>
      <c r="H563" s="4"/>
      <c r="I563" s="4" t="str">
        <f>MA_covariates[[#This Row],[Covariate]]&amp;MA_covariates[[#This Row],[sampling_id]]</f>
        <v>Oxygen253</v>
      </c>
    </row>
    <row r="564" spans="1:9" x14ac:dyDescent="0.3">
      <c r="A564" s="4" t="s">
        <v>602</v>
      </c>
      <c r="B564" s="4">
        <v>19</v>
      </c>
      <c r="C564" s="5">
        <v>254</v>
      </c>
      <c r="D564" s="4" t="s">
        <v>874</v>
      </c>
      <c r="E564" s="4">
        <v>5.22</v>
      </c>
      <c r="F564" s="4">
        <v>0.18</v>
      </c>
      <c r="G564" s="4" t="s">
        <v>875</v>
      </c>
      <c r="H564" s="4"/>
      <c r="I564" s="4" t="str">
        <f>MA_covariates[[#This Row],[Covariate]]&amp;MA_covariates[[#This Row],[sampling_id]]</f>
        <v>Oxygen254</v>
      </c>
    </row>
    <row r="565" spans="1:9" x14ac:dyDescent="0.3">
      <c r="A565" s="4" t="s">
        <v>602</v>
      </c>
      <c r="B565" s="4">
        <v>19</v>
      </c>
      <c r="C565" s="5">
        <v>255</v>
      </c>
      <c r="D565" s="4" t="s">
        <v>874</v>
      </c>
      <c r="E565" s="4">
        <v>4.82</v>
      </c>
      <c r="F565" s="4">
        <v>0.32</v>
      </c>
      <c r="G565" s="4" t="s">
        <v>875</v>
      </c>
      <c r="H565" s="4"/>
      <c r="I565" s="4" t="str">
        <f>MA_covariates[[#This Row],[Covariate]]&amp;MA_covariates[[#This Row],[sampling_id]]</f>
        <v>Oxygen255</v>
      </c>
    </row>
    <row r="566" spans="1:9" x14ac:dyDescent="0.3">
      <c r="A566" s="4" t="s">
        <v>602</v>
      </c>
      <c r="B566" s="4">
        <v>19</v>
      </c>
      <c r="C566" s="5">
        <v>256</v>
      </c>
      <c r="D566" s="4" t="s">
        <v>874</v>
      </c>
      <c r="E566" s="4">
        <v>5.45</v>
      </c>
      <c r="F566" s="4">
        <v>0.38</v>
      </c>
      <c r="G566" s="4" t="s">
        <v>875</v>
      </c>
      <c r="H566" s="4"/>
      <c r="I566" s="4" t="str">
        <f>MA_covariates[[#This Row],[Covariate]]&amp;MA_covariates[[#This Row],[sampling_id]]</f>
        <v>Oxygen256</v>
      </c>
    </row>
    <row r="567" spans="1:9" x14ac:dyDescent="0.3">
      <c r="A567" s="4" t="s">
        <v>602</v>
      </c>
      <c r="B567" s="4">
        <v>19</v>
      </c>
      <c r="C567" s="5">
        <v>257</v>
      </c>
      <c r="D567" s="4" t="s">
        <v>874</v>
      </c>
      <c r="E567" s="4">
        <v>4.93</v>
      </c>
      <c r="F567" s="4">
        <v>0.25</v>
      </c>
      <c r="G567" s="4" t="s">
        <v>875</v>
      </c>
      <c r="H567" s="4"/>
      <c r="I567" s="4" t="str">
        <f>MA_covariates[[#This Row],[Covariate]]&amp;MA_covariates[[#This Row],[sampling_id]]</f>
        <v>Oxygen257</v>
      </c>
    </row>
    <row r="568" spans="1:9" x14ac:dyDescent="0.3">
      <c r="A568" s="4" t="s">
        <v>602</v>
      </c>
      <c r="B568" s="4">
        <v>19</v>
      </c>
      <c r="C568" s="5">
        <v>258</v>
      </c>
      <c r="D568" s="4" t="s">
        <v>874</v>
      </c>
      <c r="E568" s="4">
        <v>5.45</v>
      </c>
      <c r="F568" s="4">
        <v>0.5</v>
      </c>
      <c r="G568" s="4" t="s">
        <v>875</v>
      </c>
      <c r="H568" s="4"/>
      <c r="I568" s="4" t="str">
        <f>MA_covariates[[#This Row],[Covariate]]&amp;MA_covariates[[#This Row],[sampling_id]]</f>
        <v>Oxygen258</v>
      </c>
    </row>
    <row r="569" spans="1:9" x14ac:dyDescent="0.3">
      <c r="A569" s="4" t="s">
        <v>602</v>
      </c>
      <c r="B569" s="4">
        <v>19</v>
      </c>
      <c r="C569" s="5">
        <v>259</v>
      </c>
      <c r="D569" s="4" t="s">
        <v>874</v>
      </c>
      <c r="E569" s="4">
        <v>5.26</v>
      </c>
      <c r="F569" s="4">
        <v>0.64</v>
      </c>
      <c r="G569" s="4" t="s">
        <v>875</v>
      </c>
      <c r="H569" s="4"/>
      <c r="I569" s="4" t="str">
        <f>MA_covariates[[#This Row],[Covariate]]&amp;MA_covariates[[#This Row],[sampling_id]]</f>
        <v>Oxygen259</v>
      </c>
    </row>
    <row r="570" spans="1:9" x14ac:dyDescent="0.3">
      <c r="A570" s="4" t="s">
        <v>602</v>
      </c>
      <c r="B570" s="4">
        <v>19</v>
      </c>
      <c r="C570" s="5">
        <v>260</v>
      </c>
      <c r="D570" s="4" t="s">
        <v>874</v>
      </c>
      <c r="E570" s="4">
        <v>5.89</v>
      </c>
      <c r="F570" s="4">
        <v>0.46</v>
      </c>
      <c r="G570" s="4" t="s">
        <v>875</v>
      </c>
      <c r="H570" s="4"/>
      <c r="I570" s="4" t="str">
        <f>MA_covariates[[#This Row],[Covariate]]&amp;MA_covariates[[#This Row],[sampling_id]]</f>
        <v>Oxygen260</v>
      </c>
    </row>
    <row r="571" spans="1:9" x14ac:dyDescent="0.3">
      <c r="A571" s="4" t="s">
        <v>602</v>
      </c>
      <c r="B571" s="4">
        <v>19</v>
      </c>
      <c r="C571" s="5">
        <v>261</v>
      </c>
      <c r="D571" s="4" t="s">
        <v>874</v>
      </c>
      <c r="E571" s="4">
        <v>4.57</v>
      </c>
      <c r="F571" s="4">
        <v>0.39</v>
      </c>
      <c r="G571" s="4" t="s">
        <v>875</v>
      </c>
      <c r="H571" s="4"/>
      <c r="I571" s="4" t="str">
        <f>MA_covariates[[#This Row],[Covariate]]&amp;MA_covariates[[#This Row],[sampling_id]]</f>
        <v>Oxygen261</v>
      </c>
    </row>
    <row r="572" spans="1:9" x14ac:dyDescent="0.3">
      <c r="A572" s="4" t="s">
        <v>602</v>
      </c>
      <c r="B572" s="4">
        <v>19</v>
      </c>
      <c r="C572" s="5">
        <v>262</v>
      </c>
      <c r="D572" s="4" t="s">
        <v>874</v>
      </c>
      <c r="E572" s="4">
        <v>4.2300000000000004</v>
      </c>
      <c r="F572" s="4">
        <v>0.12</v>
      </c>
      <c r="G572" s="4" t="s">
        <v>875</v>
      </c>
      <c r="H572" s="4"/>
      <c r="I572" s="4" t="str">
        <f>MA_covariates[[#This Row],[Covariate]]&amp;MA_covariates[[#This Row],[sampling_id]]</f>
        <v>Oxygen262</v>
      </c>
    </row>
    <row r="573" spans="1:9" x14ac:dyDescent="0.3">
      <c r="A573" s="4" t="s">
        <v>602</v>
      </c>
      <c r="B573" s="4">
        <v>19</v>
      </c>
      <c r="C573" s="5">
        <v>263</v>
      </c>
      <c r="D573" s="4" t="s">
        <v>874</v>
      </c>
      <c r="E573" s="4">
        <v>4.04</v>
      </c>
      <c r="F573" s="4">
        <v>0.48</v>
      </c>
      <c r="G573" s="4" t="s">
        <v>875</v>
      </c>
      <c r="H573" s="4"/>
      <c r="I573" s="4" t="str">
        <f>MA_covariates[[#This Row],[Covariate]]&amp;MA_covariates[[#This Row],[sampling_id]]</f>
        <v>Oxygen263</v>
      </c>
    </row>
    <row r="574" spans="1:9" x14ac:dyDescent="0.3">
      <c r="A574" s="4" t="s">
        <v>602</v>
      </c>
      <c r="B574" s="4">
        <v>19</v>
      </c>
      <c r="C574" s="5">
        <v>264</v>
      </c>
      <c r="D574" s="4" t="s">
        <v>874</v>
      </c>
      <c r="E574" s="9">
        <v>5</v>
      </c>
      <c r="F574" s="4">
        <v>0.4</v>
      </c>
      <c r="G574" s="4" t="s">
        <v>875</v>
      </c>
      <c r="H574" s="4"/>
      <c r="I574" s="4" t="str">
        <f>MA_covariates[[#This Row],[Covariate]]&amp;MA_covariates[[#This Row],[sampling_id]]</f>
        <v>Oxygen264</v>
      </c>
    </row>
    <row r="575" spans="1:9" x14ac:dyDescent="0.3">
      <c r="A575" s="4" t="s">
        <v>602</v>
      </c>
      <c r="B575" s="4">
        <v>19</v>
      </c>
      <c r="C575" s="5">
        <v>265</v>
      </c>
      <c r="D575" s="4" t="s">
        <v>874</v>
      </c>
      <c r="E575" s="4">
        <v>4.7</v>
      </c>
      <c r="F575" s="4">
        <v>0.28000000000000003</v>
      </c>
      <c r="G575" s="4" t="s">
        <v>875</v>
      </c>
      <c r="H575" s="4"/>
      <c r="I575" s="4" t="str">
        <f>MA_covariates[[#This Row],[Covariate]]&amp;MA_covariates[[#This Row],[sampling_id]]</f>
        <v>Oxygen265</v>
      </c>
    </row>
    <row r="576" spans="1:9" x14ac:dyDescent="0.3">
      <c r="A576" s="4" t="s">
        <v>602</v>
      </c>
      <c r="B576" s="4">
        <v>19</v>
      </c>
      <c r="C576" s="5">
        <v>266</v>
      </c>
      <c r="D576" s="4" t="s">
        <v>874</v>
      </c>
      <c r="E576" s="4">
        <v>4.38</v>
      </c>
      <c r="F576" s="4">
        <v>0.34</v>
      </c>
      <c r="G576" s="4" t="s">
        <v>875</v>
      </c>
      <c r="H576" s="4"/>
      <c r="I576" s="4" t="str">
        <f>MA_covariates[[#This Row],[Covariate]]&amp;MA_covariates[[#This Row],[sampling_id]]</f>
        <v>Oxygen266</v>
      </c>
    </row>
    <row r="577" spans="1:9" x14ac:dyDescent="0.3">
      <c r="A577" s="4" t="s">
        <v>602</v>
      </c>
      <c r="B577" s="4">
        <v>19</v>
      </c>
      <c r="C577" s="5">
        <v>267</v>
      </c>
      <c r="D577" s="4" t="s">
        <v>874</v>
      </c>
      <c r="E577" s="4">
        <v>4.03</v>
      </c>
      <c r="F577" s="4">
        <v>0.17</v>
      </c>
      <c r="G577" s="4" t="s">
        <v>875</v>
      </c>
      <c r="H577" s="4"/>
      <c r="I577" s="4" t="str">
        <f>MA_covariates[[#This Row],[Covariate]]&amp;MA_covariates[[#This Row],[sampling_id]]</f>
        <v>Oxygen267</v>
      </c>
    </row>
    <row r="578" spans="1:9" x14ac:dyDescent="0.3">
      <c r="A578" s="4" t="s">
        <v>602</v>
      </c>
      <c r="B578" s="4">
        <v>19</v>
      </c>
      <c r="C578" s="5">
        <v>268</v>
      </c>
      <c r="D578" s="4" t="s">
        <v>874</v>
      </c>
      <c r="E578" s="4">
        <v>4.53</v>
      </c>
      <c r="F578" s="4">
        <v>0.12</v>
      </c>
      <c r="G578" s="4" t="s">
        <v>875</v>
      </c>
      <c r="H578" s="4"/>
      <c r="I578" s="4" t="str">
        <f>MA_covariates[[#This Row],[Covariate]]&amp;MA_covariates[[#This Row],[sampling_id]]</f>
        <v>Oxygen268</v>
      </c>
    </row>
    <row r="579" spans="1:9" x14ac:dyDescent="0.3">
      <c r="A579" s="4" t="s">
        <v>602</v>
      </c>
      <c r="B579" s="4">
        <v>19</v>
      </c>
      <c r="C579" s="5">
        <v>269</v>
      </c>
      <c r="D579" s="4" t="s">
        <v>874</v>
      </c>
      <c r="E579" s="4">
        <v>4.0999999999999996</v>
      </c>
      <c r="F579" s="4">
        <v>0.31</v>
      </c>
      <c r="G579" s="4" t="s">
        <v>875</v>
      </c>
      <c r="H579" s="4"/>
      <c r="I579" s="4" t="str">
        <f>MA_covariates[[#This Row],[Covariate]]&amp;MA_covariates[[#This Row],[sampling_id]]</f>
        <v>Oxygen269</v>
      </c>
    </row>
    <row r="580" spans="1:9" x14ac:dyDescent="0.3">
      <c r="A580" s="4" t="s">
        <v>602</v>
      </c>
      <c r="B580" s="4">
        <v>19</v>
      </c>
      <c r="C580" s="5">
        <v>270</v>
      </c>
      <c r="D580" s="4" t="s">
        <v>874</v>
      </c>
      <c r="E580" s="4">
        <v>4.71</v>
      </c>
      <c r="F580" s="4">
        <v>0.19</v>
      </c>
      <c r="G580" s="4" t="s">
        <v>875</v>
      </c>
      <c r="H580" s="4"/>
      <c r="I580" s="4" t="str">
        <f>MA_covariates[[#This Row],[Covariate]]&amp;MA_covariates[[#This Row],[sampling_id]]</f>
        <v>Oxygen270</v>
      </c>
    </row>
    <row r="581" spans="1:9" x14ac:dyDescent="0.3">
      <c r="A581" s="4" t="s">
        <v>602</v>
      </c>
      <c r="B581" s="4">
        <v>19</v>
      </c>
      <c r="C581" s="5">
        <v>271</v>
      </c>
      <c r="D581" s="4" t="s">
        <v>874</v>
      </c>
      <c r="E581" s="4">
        <v>4.03</v>
      </c>
      <c r="F581" s="4">
        <v>0.25</v>
      </c>
      <c r="G581" s="4" t="s">
        <v>875</v>
      </c>
      <c r="H581" s="4"/>
      <c r="I581" s="4" t="str">
        <f>MA_covariates[[#This Row],[Covariate]]&amp;MA_covariates[[#This Row],[sampling_id]]</f>
        <v>Oxygen271</v>
      </c>
    </row>
    <row r="582" spans="1:9" x14ac:dyDescent="0.3">
      <c r="A582" s="4" t="s">
        <v>602</v>
      </c>
      <c r="B582" s="4">
        <v>19</v>
      </c>
      <c r="C582" s="5">
        <v>272</v>
      </c>
      <c r="D582" s="4" t="s">
        <v>874</v>
      </c>
      <c r="E582" s="4">
        <v>4.2300000000000004</v>
      </c>
      <c r="F582" s="4">
        <v>0.24</v>
      </c>
      <c r="G582" s="4" t="s">
        <v>875</v>
      </c>
      <c r="H582" s="4"/>
      <c r="I582" s="4" t="str">
        <f>MA_covariates[[#This Row],[Covariate]]&amp;MA_covariates[[#This Row],[sampling_id]]</f>
        <v>Oxygen272</v>
      </c>
    </row>
    <row r="583" spans="1:9" x14ac:dyDescent="0.3">
      <c r="A583" s="4" t="s">
        <v>602</v>
      </c>
      <c r="B583" s="4">
        <v>19</v>
      </c>
      <c r="C583" s="5">
        <v>273</v>
      </c>
      <c r="D583" s="4" t="s">
        <v>874</v>
      </c>
      <c r="E583" s="4">
        <v>4.29</v>
      </c>
      <c r="F583" s="4">
        <v>0.36</v>
      </c>
      <c r="G583" s="4" t="s">
        <v>875</v>
      </c>
      <c r="H583" s="4"/>
      <c r="I583" s="4" t="str">
        <f>MA_covariates[[#This Row],[Covariate]]&amp;MA_covariates[[#This Row],[sampling_id]]</f>
        <v>Oxygen273</v>
      </c>
    </row>
    <row r="584" spans="1:9" x14ac:dyDescent="0.3">
      <c r="A584" s="4" t="s">
        <v>606</v>
      </c>
      <c r="B584" s="4">
        <v>20</v>
      </c>
      <c r="C584" s="4">
        <v>274</v>
      </c>
      <c r="D584" s="4" t="s">
        <v>1254</v>
      </c>
      <c r="E584" s="4" t="s">
        <v>1170</v>
      </c>
      <c r="F584" s="4"/>
      <c r="G584" s="4" t="s">
        <v>1171</v>
      </c>
      <c r="H584" s="4"/>
      <c r="I584" s="4" t="str">
        <f>MA_covariates[[#This Row],[Covariate]]&amp;MA_covariates[[#This Row],[sampling_id]]</f>
        <v>Trawling effort_numerical274</v>
      </c>
    </row>
    <row r="585" spans="1:9" x14ac:dyDescent="0.3">
      <c r="A585" s="4" t="s">
        <v>606</v>
      </c>
      <c r="B585" s="4">
        <v>20</v>
      </c>
      <c r="C585" s="4">
        <v>275</v>
      </c>
      <c r="D585" s="4" t="s">
        <v>1254</v>
      </c>
      <c r="E585" s="4" t="s">
        <v>1169</v>
      </c>
      <c r="F585" s="4"/>
      <c r="G585" s="4" t="s">
        <v>1171</v>
      </c>
      <c r="H585" s="4"/>
      <c r="I585" s="4" t="str">
        <f>MA_covariates[[#This Row],[Covariate]]&amp;MA_covariates[[#This Row],[sampling_id]]</f>
        <v>Trawling effort_numerical275</v>
      </c>
    </row>
    <row r="586" spans="1:9" x14ac:dyDescent="0.3">
      <c r="A586" s="4" t="s">
        <v>606</v>
      </c>
      <c r="B586" s="4">
        <v>20</v>
      </c>
      <c r="C586" s="4">
        <v>275</v>
      </c>
      <c r="D586" s="4" t="s">
        <v>1173</v>
      </c>
      <c r="E586" s="4">
        <v>0.09</v>
      </c>
      <c r="F586" s="4">
        <v>3.0000000000000001E-3</v>
      </c>
      <c r="G586" s="4" t="s">
        <v>1172</v>
      </c>
      <c r="H586" s="4"/>
      <c r="I586" s="4" t="str">
        <f>MA_covariates[[#This Row],[Covariate]]&amp;MA_covariates[[#This Row],[sampling_id]]</f>
        <v>Mass accumulation rate275</v>
      </c>
    </row>
    <row r="587" spans="1:9" x14ac:dyDescent="0.3">
      <c r="A587" s="4" t="s">
        <v>606</v>
      </c>
      <c r="B587" s="4">
        <v>20</v>
      </c>
      <c r="C587" s="4">
        <v>275</v>
      </c>
      <c r="D587" s="4" t="s">
        <v>955</v>
      </c>
      <c r="E587" s="4">
        <v>0.15</v>
      </c>
      <c r="F587" s="4">
        <v>5.0000000000000001E-3</v>
      </c>
      <c r="G587" s="4" t="s">
        <v>957</v>
      </c>
      <c r="H587" s="4"/>
      <c r="I587" s="4" t="str">
        <f>MA_covariates[[#This Row],[Covariate]]&amp;MA_covariates[[#This Row],[sampling_id]]</f>
        <v>Sedimentation rate275</v>
      </c>
    </row>
    <row r="588" spans="1:9" x14ac:dyDescent="0.3">
      <c r="A588" s="5" t="s">
        <v>606</v>
      </c>
      <c r="B588" s="5">
        <v>20</v>
      </c>
      <c r="C588" s="5">
        <v>277</v>
      </c>
      <c r="D588" s="4" t="s">
        <v>896</v>
      </c>
      <c r="E588" s="13" t="s">
        <v>1184</v>
      </c>
      <c r="F588" s="4"/>
      <c r="G588" s="4" t="s">
        <v>897</v>
      </c>
      <c r="H588" s="4"/>
      <c r="I588" s="4" t="str">
        <f>MA_covariates[[#This Row],[Covariate]]&amp;MA_covariates[[#This Row],[sampling_id]]</f>
        <v>Time since trawl277</v>
      </c>
    </row>
    <row r="589" spans="1:9" x14ac:dyDescent="0.3">
      <c r="A589" s="5" t="s">
        <v>606</v>
      </c>
      <c r="B589" s="5">
        <v>20</v>
      </c>
      <c r="C589" s="5">
        <v>278</v>
      </c>
      <c r="D589" s="4" t="s">
        <v>896</v>
      </c>
      <c r="E589" s="13" t="s">
        <v>1185</v>
      </c>
      <c r="F589" s="4"/>
      <c r="G589" s="4" t="s">
        <v>897</v>
      </c>
      <c r="H589" s="4"/>
      <c r="I589" s="4" t="str">
        <f>MA_covariates[[#This Row],[Covariate]]&amp;MA_covariates[[#This Row],[sampling_id]]</f>
        <v>Time since trawl278</v>
      </c>
    </row>
    <row r="590" spans="1:9" x14ac:dyDescent="0.3">
      <c r="A590" s="5" t="s">
        <v>606</v>
      </c>
      <c r="B590" s="5">
        <v>20</v>
      </c>
      <c r="C590" s="5">
        <v>279</v>
      </c>
      <c r="D590" s="4" t="s">
        <v>896</v>
      </c>
      <c r="E590" s="13" t="s">
        <v>1186</v>
      </c>
      <c r="F590" s="4"/>
      <c r="G590" s="4" t="s">
        <v>897</v>
      </c>
      <c r="H590" s="4"/>
      <c r="I590" s="4" t="str">
        <f>MA_covariates[[#This Row],[Covariate]]&amp;MA_covariates[[#This Row],[sampling_id]]</f>
        <v>Time since trawl279</v>
      </c>
    </row>
    <row r="591" spans="1:9" x14ac:dyDescent="0.3">
      <c r="A591" s="5" t="s">
        <v>606</v>
      </c>
      <c r="B591" s="5">
        <v>20</v>
      </c>
      <c r="C591" s="5">
        <v>280</v>
      </c>
      <c r="D591" s="4" t="s">
        <v>896</v>
      </c>
      <c r="E591" s="13" t="s">
        <v>1187</v>
      </c>
      <c r="F591" s="4"/>
      <c r="G591" s="4" t="s">
        <v>897</v>
      </c>
      <c r="H591" s="4"/>
      <c r="I591" s="4" t="str">
        <f>MA_covariates[[#This Row],[Covariate]]&amp;MA_covariates[[#This Row],[sampling_id]]</f>
        <v>Time since trawl280</v>
      </c>
    </row>
    <row r="592" spans="1:9" x14ac:dyDescent="0.3">
      <c r="A592" s="5" t="s">
        <v>606</v>
      </c>
      <c r="B592" s="5">
        <v>20</v>
      </c>
      <c r="C592" s="5">
        <v>277</v>
      </c>
      <c r="D592" s="4" t="s">
        <v>1254</v>
      </c>
      <c r="E592" s="4" t="s">
        <v>1188</v>
      </c>
      <c r="F592" s="4"/>
      <c r="G592" s="14" t="s">
        <v>1189</v>
      </c>
      <c r="H592" s="4"/>
      <c r="I592" s="4" t="str">
        <f>MA_covariates[[#This Row],[Covariate]]&amp;MA_covariates[[#This Row],[sampling_id]]</f>
        <v>Trawling effort_numerical277</v>
      </c>
    </row>
    <row r="593" spans="1:9" x14ac:dyDescent="0.3">
      <c r="A593" s="5" t="s">
        <v>606</v>
      </c>
      <c r="B593" s="5">
        <v>20</v>
      </c>
      <c r="C593" s="5">
        <v>278</v>
      </c>
      <c r="D593" s="4" t="s">
        <v>1254</v>
      </c>
      <c r="E593" s="4" t="s">
        <v>1188</v>
      </c>
      <c r="F593" s="4"/>
      <c r="G593" s="14" t="s">
        <v>1189</v>
      </c>
      <c r="H593" s="4"/>
      <c r="I593" s="4" t="str">
        <f>MA_covariates[[#This Row],[Covariate]]&amp;MA_covariates[[#This Row],[sampling_id]]</f>
        <v>Trawling effort_numerical278</v>
      </c>
    </row>
    <row r="594" spans="1:9" x14ac:dyDescent="0.3">
      <c r="A594" s="5" t="s">
        <v>606</v>
      </c>
      <c r="B594" s="5">
        <v>20</v>
      </c>
      <c r="C594" s="5">
        <v>279</v>
      </c>
      <c r="D594" s="4" t="s">
        <v>1254</v>
      </c>
      <c r="E594" s="4" t="s">
        <v>1188</v>
      </c>
      <c r="F594" s="4"/>
      <c r="G594" s="14" t="s">
        <v>1189</v>
      </c>
      <c r="H594" s="4"/>
      <c r="I594" s="4" t="str">
        <f>MA_covariates[[#This Row],[Covariate]]&amp;MA_covariates[[#This Row],[sampling_id]]</f>
        <v>Trawling effort_numerical279</v>
      </c>
    </row>
    <row r="595" spans="1:9" x14ac:dyDescent="0.3">
      <c r="A595" s="5" t="s">
        <v>606</v>
      </c>
      <c r="B595" s="5">
        <v>20</v>
      </c>
      <c r="C595" s="5">
        <v>280</v>
      </c>
      <c r="D595" s="4" t="s">
        <v>1254</v>
      </c>
      <c r="E595" s="4" t="s">
        <v>1188</v>
      </c>
      <c r="F595" s="4"/>
      <c r="G595" s="14" t="s">
        <v>1189</v>
      </c>
      <c r="H595" s="4"/>
      <c r="I595" s="4" t="str">
        <f>MA_covariates[[#This Row],[Covariate]]&amp;MA_covariates[[#This Row],[sampling_id]]</f>
        <v>Trawling effort_numerical280</v>
      </c>
    </row>
    <row r="596" spans="1:9" x14ac:dyDescent="0.3">
      <c r="A596" s="4" t="s">
        <v>606</v>
      </c>
      <c r="B596" s="64">
        <v>20</v>
      </c>
      <c r="C596" s="64">
        <v>274</v>
      </c>
      <c r="D596" s="4" t="s">
        <v>1254</v>
      </c>
      <c r="E596" s="4">
        <v>34.558399200439453</v>
      </c>
      <c r="F596" s="4"/>
      <c r="G596" s="4" t="s">
        <v>1762</v>
      </c>
      <c r="H596" s="4" t="s">
        <v>1763</v>
      </c>
      <c r="I596" s="4" t="str">
        <f>MA_covariates[[#This Row],[Covariate]]&amp;MA_covariates[[#This Row],[sampling_id]]</f>
        <v>Trawling effort_numerical274</v>
      </c>
    </row>
    <row r="597" spans="1:9" x14ac:dyDescent="0.3">
      <c r="A597" s="4" t="s">
        <v>606</v>
      </c>
      <c r="B597" s="64">
        <v>20</v>
      </c>
      <c r="C597" s="64">
        <v>275</v>
      </c>
      <c r="D597" s="4" t="s">
        <v>1254</v>
      </c>
      <c r="E597" s="4">
        <v>1.5635000467300415</v>
      </c>
      <c r="F597" s="4"/>
      <c r="G597" s="4" t="s">
        <v>1762</v>
      </c>
      <c r="H597" s="4" t="s">
        <v>1763</v>
      </c>
      <c r="I597" s="4" t="str">
        <f>MA_covariates[[#This Row],[Covariate]]&amp;MA_covariates[[#This Row],[sampling_id]]</f>
        <v>Trawling effort_numerical275</v>
      </c>
    </row>
    <row r="598" spans="1:9" x14ac:dyDescent="0.3">
      <c r="A598" s="5" t="s">
        <v>606</v>
      </c>
      <c r="B598" s="5">
        <v>23</v>
      </c>
      <c r="C598" s="5">
        <v>276</v>
      </c>
      <c r="D598" s="4" t="s">
        <v>896</v>
      </c>
      <c r="E598" s="13"/>
      <c r="F598" s="4"/>
      <c r="G598" s="4" t="s">
        <v>897</v>
      </c>
      <c r="H598" s="4"/>
      <c r="I598" s="4" t="str">
        <f>MA_covariates[[#This Row],[Covariate]]&amp;MA_covariates[[#This Row],[sampling_id]]</f>
        <v>Time since trawl276</v>
      </c>
    </row>
    <row r="599" spans="1:9" x14ac:dyDescent="0.3">
      <c r="A599" s="4" t="s">
        <v>606</v>
      </c>
      <c r="B599" s="64">
        <v>23</v>
      </c>
      <c r="C599" s="64">
        <v>276</v>
      </c>
      <c r="D599" s="4" t="s">
        <v>1254</v>
      </c>
      <c r="E599" s="4">
        <v>8.8970003128051758</v>
      </c>
      <c r="F599" s="4"/>
      <c r="G599" s="4" t="s">
        <v>1762</v>
      </c>
      <c r="H599" s="4" t="s">
        <v>1763</v>
      </c>
      <c r="I599" s="4" t="str">
        <f>MA_covariates[[#This Row],[Covariate]]&amp;MA_covariates[[#This Row],[sampling_id]]</f>
        <v>Trawling effort_numerical276</v>
      </c>
    </row>
    <row r="600" spans="1:9" x14ac:dyDescent="0.3">
      <c r="A600" s="4" t="s">
        <v>606</v>
      </c>
      <c r="B600" s="64">
        <v>23</v>
      </c>
      <c r="C600" s="64">
        <v>277</v>
      </c>
      <c r="D600" s="4" t="s">
        <v>1254</v>
      </c>
      <c r="E600" s="4">
        <v>8.8970003128051758</v>
      </c>
      <c r="F600" s="4"/>
      <c r="G600" s="4" t="s">
        <v>1762</v>
      </c>
      <c r="H600" s="4" t="s">
        <v>1763</v>
      </c>
      <c r="I600" s="4" t="str">
        <f>MA_covariates[[#This Row],[Covariate]]&amp;MA_covariates[[#This Row],[sampling_id]]</f>
        <v>Trawling effort_numerical277</v>
      </c>
    </row>
    <row r="601" spans="1:9" x14ac:dyDescent="0.3">
      <c r="A601" s="4" t="s">
        <v>606</v>
      </c>
      <c r="B601" s="64">
        <v>23</v>
      </c>
      <c r="C601" s="64">
        <v>278</v>
      </c>
      <c r="D601" s="4" t="s">
        <v>1254</v>
      </c>
      <c r="E601" s="4">
        <v>8.8970003128051758</v>
      </c>
      <c r="F601" s="4"/>
      <c r="G601" s="4" t="s">
        <v>1762</v>
      </c>
      <c r="H601" s="4" t="s">
        <v>1763</v>
      </c>
      <c r="I601" s="4" t="str">
        <f>MA_covariates[[#This Row],[Covariate]]&amp;MA_covariates[[#This Row],[sampling_id]]</f>
        <v>Trawling effort_numerical278</v>
      </c>
    </row>
    <row r="602" spans="1:9" x14ac:dyDescent="0.3">
      <c r="A602" s="4" t="s">
        <v>606</v>
      </c>
      <c r="B602" s="64">
        <v>23</v>
      </c>
      <c r="C602" s="64">
        <v>279</v>
      </c>
      <c r="D602" s="4" t="s">
        <v>1254</v>
      </c>
      <c r="E602" s="4">
        <v>8.8970003128051758</v>
      </c>
      <c r="F602" s="4"/>
      <c r="G602" s="4" t="s">
        <v>1762</v>
      </c>
      <c r="H602" s="4" t="s">
        <v>1763</v>
      </c>
      <c r="I602" s="4" t="str">
        <f>MA_covariates[[#This Row],[Covariate]]&amp;MA_covariates[[#This Row],[sampling_id]]</f>
        <v>Trawling effort_numerical279</v>
      </c>
    </row>
    <row r="603" spans="1:9" x14ac:dyDescent="0.3">
      <c r="A603" s="4" t="s">
        <v>606</v>
      </c>
      <c r="B603" s="64">
        <v>23</v>
      </c>
      <c r="C603" s="64">
        <v>280</v>
      </c>
      <c r="D603" s="4" t="s">
        <v>1254</v>
      </c>
      <c r="E603" s="4">
        <v>8.8970003128051758</v>
      </c>
      <c r="F603" s="4"/>
      <c r="G603" s="4" t="s">
        <v>1762</v>
      </c>
      <c r="H603" s="4" t="s">
        <v>1763</v>
      </c>
      <c r="I603" s="4" t="str">
        <f>MA_covariates[[#This Row],[Covariate]]&amp;MA_covariates[[#This Row],[sampling_id]]</f>
        <v>Trawling effort_numerical280</v>
      </c>
    </row>
    <row r="604" spans="1:9" x14ac:dyDescent="0.3">
      <c r="A604" s="5" t="s">
        <v>605</v>
      </c>
      <c r="B604" s="5">
        <v>28</v>
      </c>
      <c r="C604" s="5">
        <v>281</v>
      </c>
      <c r="D604" s="4" t="s">
        <v>1254</v>
      </c>
      <c r="E604" s="4">
        <v>0</v>
      </c>
      <c r="F604" s="4"/>
      <c r="G604" s="4" t="s">
        <v>847</v>
      </c>
      <c r="H604" s="4"/>
      <c r="I604" s="4" t="str">
        <f>MA_covariates[[#This Row],[Covariate]]&amp;MA_covariates[[#This Row],[sampling_id]]</f>
        <v>Trawling effort_numerical281</v>
      </c>
    </row>
    <row r="605" spans="1:9" x14ac:dyDescent="0.3">
      <c r="A605" s="5" t="s">
        <v>605</v>
      </c>
      <c r="B605" s="5">
        <v>28</v>
      </c>
      <c r="C605" s="5">
        <v>282</v>
      </c>
      <c r="D605" s="4" t="s">
        <v>1254</v>
      </c>
      <c r="E605" s="4">
        <v>3.6</v>
      </c>
      <c r="F605" s="4"/>
      <c r="G605" s="4" t="s">
        <v>847</v>
      </c>
      <c r="H605" s="4"/>
      <c r="I605" s="4" t="str">
        <f>MA_covariates[[#This Row],[Covariate]]&amp;MA_covariates[[#This Row],[sampling_id]]</f>
        <v>Trawling effort_numerical282</v>
      </c>
    </row>
    <row r="606" spans="1:9" x14ac:dyDescent="0.3">
      <c r="A606" s="5" t="s">
        <v>605</v>
      </c>
      <c r="B606" s="5">
        <v>28</v>
      </c>
      <c r="C606" s="5">
        <v>283</v>
      </c>
      <c r="D606" s="4" t="s">
        <v>1254</v>
      </c>
      <c r="E606" s="4">
        <v>0</v>
      </c>
      <c r="F606" s="4"/>
      <c r="G606" s="4" t="s">
        <v>847</v>
      </c>
      <c r="H606" s="4"/>
      <c r="I606" s="4" t="str">
        <f>MA_covariates[[#This Row],[Covariate]]&amp;MA_covariates[[#This Row],[sampling_id]]</f>
        <v>Trawling effort_numerical283</v>
      </c>
    </row>
    <row r="607" spans="1:9" x14ac:dyDescent="0.3">
      <c r="A607" s="5" t="s">
        <v>605</v>
      </c>
      <c r="B607" s="5">
        <v>28</v>
      </c>
      <c r="C607" s="5">
        <v>284</v>
      </c>
      <c r="D607" s="4" t="s">
        <v>1254</v>
      </c>
      <c r="E607" s="4">
        <v>0</v>
      </c>
      <c r="F607" s="4"/>
      <c r="G607" s="4" t="s">
        <v>847</v>
      </c>
      <c r="H607" s="4"/>
      <c r="I607" s="4" t="str">
        <f>MA_covariates[[#This Row],[Covariate]]&amp;MA_covariates[[#This Row],[sampling_id]]</f>
        <v>Trawling effort_numerical284</v>
      </c>
    </row>
    <row r="608" spans="1:9" x14ac:dyDescent="0.3">
      <c r="A608" s="5" t="s">
        <v>605</v>
      </c>
      <c r="B608" s="5">
        <v>28</v>
      </c>
      <c r="C608" s="5">
        <v>285</v>
      </c>
      <c r="D608" s="4" t="s">
        <v>1254</v>
      </c>
      <c r="E608" s="4">
        <v>0.23</v>
      </c>
      <c r="F608" s="4"/>
      <c r="G608" s="4" t="s">
        <v>847</v>
      </c>
      <c r="H608" s="4"/>
      <c r="I608" s="4" t="str">
        <f>MA_covariates[[#This Row],[Covariate]]&amp;MA_covariates[[#This Row],[sampling_id]]</f>
        <v>Trawling effort_numerical285</v>
      </c>
    </row>
    <row r="609" spans="1:9" x14ac:dyDescent="0.3">
      <c r="A609" s="5" t="s">
        <v>605</v>
      </c>
      <c r="B609" s="5">
        <v>28</v>
      </c>
      <c r="C609" s="5">
        <v>286</v>
      </c>
      <c r="D609" s="4" t="s">
        <v>1254</v>
      </c>
      <c r="E609" s="4">
        <v>1.08</v>
      </c>
      <c r="F609" s="4"/>
      <c r="G609" s="4" t="s">
        <v>847</v>
      </c>
      <c r="H609" s="4"/>
      <c r="I609" s="4" t="str">
        <f>MA_covariates[[#This Row],[Covariate]]&amp;MA_covariates[[#This Row],[sampling_id]]</f>
        <v>Trawling effort_numerical286</v>
      </c>
    </row>
    <row r="610" spans="1:9" x14ac:dyDescent="0.3">
      <c r="A610" s="5" t="s">
        <v>605</v>
      </c>
      <c r="B610" s="5">
        <v>28</v>
      </c>
      <c r="C610" s="5">
        <v>287</v>
      </c>
      <c r="D610" s="4" t="s">
        <v>1254</v>
      </c>
      <c r="E610" s="4">
        <v>2.5</v>
      </c>
      <c r="F610" s="4"/>
      <c r="G610" s="4" t="s">
        <v>847</v>
      </c>
      <c r="H610" s="4"/>
      <c r="I610" s="4" t="str">
        <f>MA_covariates[[#This Row],[Covariate]]&amp;MA_covariates[[#This Row],[sampling_id]]</f>
        <v>Trawling effort_numerical287</v>
      </c>
    </row>
    <row r="611" spans="1:9" x14ac:dyDescent="0.3">
      <c r="A611" s="5" t="s">
        <v>605</v>
      </c>
      <c r="B611" s="5">
        <v>28</v>
      </c>
      <c r="C611" s="5">
        <v>288</v>
      </c>
      <c r="D611" s="4" t="s">
        <v>1254</v>
      </c>
      <c r="E611" s="4">
        <v>4.5599999999999996</v>
      </c>
      <c r="F611" s="4"/>
      <c r="G611" s="4" t="s">
        <v>847</v>
      </c>
      <c r="H611" s="4"/>
      <c r="I611" s="4" t="str">
        <f>MA_covariates[[#This Row],[Covariate]]&amp;MA_covariates[[#This Row],[sampling_id]]</f>
        <v>Trawling effort_numerical288</v>
      </c>
    </row>
    <row r="612" spans="1:9" x14ac:dyDescent="0.3">
      <c r="A612" s="5" t="s">
        <v>605</v>
      </c>
      <c r="B612" s="5">
        <v>28</v>
      </c>
      <c r="C612" s="5">
        <v>289</v>
      </c>
      <c r="D612" s="4" t="s">
        <v>1254</v>
      </c>
      <c r="E612" s="4">
        <v>8.5299999999999994</v>
      </c>
      <c r="F612" s="4"/>
      <c r="G612" s="4" t="s">
        <v>847</v>
      </c>
      <c r="H612" s="4"/>
      <c r="I612" s="4" t="str">
        <f>MA_covariates[[#This Row],[Covariate]]&amp;MA_covariates[[#This Row],[sampling_id]]</f>
        <v>Trawling effort_numerical289</v>
      </c>
    </row>
    <row r="613" spans="1:9" x14ac:dyDescent="0.3">
      <c r="A613" s="5" t="s">
        <v>605</v>
      </c>
      <c r="B613" s="5">
        <v>28</v>
      </c>
      <c r="C613" s="5">
        <v>290</v>
      </c>
      <c r="D613" s="4" t="s">
        <v>1254</v>
      </c>
      <c r="E613" s="4">
        <v>0</v>
      </c>
      <c r="F613" s="4"/>
      <c r="G613" s="4" t="s">
        <v>847</v>
      </c>
      <c r="H613" s="4"/>
      <c r="I613" s="4" t="str">
        <f>MA_covariates[[#This Row],[Covariate]]&amp;MA_covariates[[#This Row],[sampling_id]]</f>
        <v>Trawling effort_numerical290</v>
      </c>
    </row>
    <row r="614" spans="1:9" x14ac:dyDescent="0.3">
      <c r="A614" s="5" t="s">
        <v>605</v>
      </c>
      <c r="B614" s="5">
        <v>28</v>
      </c>
      <c r="C614" s="5">
        <v>291</v>
      </c>
      <c r="D614" s="4" t="s">
        <v>1254</v>
      </c>
      <c r="E614" s="4">
        <v>3.6</v>
      </c>
      <c r="F614" s="4"/>
      <c r="G614" s="4" t="s">
        <v>847</v>
      </c>
      <c r="H614" s="4"/>
      <c r="I614" s="4" t="str">
        <f>MA_covariates[[#This Row],[Covariate]]&amp;MA_covariates[[#This Row],[sampling_id]]</f>
        <v>Trawling effort_numerical291</v>
      </c>
    </row>
    <row r="615" spans="1:9" x14ac:dyDescent="0.3">
      <c r="A615" s="5" t="s">
        <v>605</v>
      </c>
      <c r="B615" s="5">
        <v>28</v>
      </c>
      <c r="C615" s="5">
        <v>292</v>
      </c>
      <c r="D615" s="4" t="s">
        <v>1254</v>
      </c>
      <c r="E615" s="4">
        <v>0</v>
      </c>
      <c r="F615" s="4"/>
      <c r="G615" s="4" t="s">
        <v>847</v>
      </c>
      <c r="H615" s="4"/>
      <c r="I615" s="4" t="str">
        <f>MA_covariates[[#This Row],[Covariate]]&amp;MA_covariates[[#This Row],[sampling_id]]</f>
        <v>Trawling effort_numerical292</v>
      </c>
    </row>
    <row r="616" spans="1:9" x14ac:dyDescent="0.3">
      <c r="A616" s="5" t="s">
        <v>605</v>
      </c>
      <c r="B616" s="5">
        <v>28</v>
      </c>
      <c r="C616" s="5">
        <v>293</v>
      </c>
      <c r="D616" s="4" t="s">
        <v>1254</v>
      </c>
      <c r="E616" s="4">
        <v>0.59</v>
      </c>
      <c r="F616" s="4"/>
      <c r="G616" s="4" t="s">
        <v>847</v>
      </c>
      <c r="H616" s="4"/>
      <c r="I616" s="4" t="str">
        <f>MA_covariates[[#This Row],[Covariate]]&amp;MA_covariates[[#This Row],[sampling_id]]</f>
        <v>Trawling effort_numerical293</v>
      </c>
    </row>
    <row r="617" spans="1:9" x14ac:dyDescent="0.3">
      <c r="A617" s="5" t="s">
        <v>605</v>
      </c>
      <c r="B617" s="5">
        <v>28</v>
      </c>
      <c r="C617" s="5">
        <v>294</v>
      </c>
      <c r="D617" s="4" t="s">
        <v>1254</v>
      </c>
      <c r="E617" s="4">
        <v>5.25</v>
      </c>
      <c r="F617" s="4"/>
      <c r="G617" s="4" t="s">
        <v>847</v>
      </c>
      <c r="H617" s="4"/>
      <c r="I617" s="4" t="str">
        <f>MA_covariates[[#This Row],[Covariate]]&amp;MA_covariates[[#This Row],[sampling_id]]</f>
        <v>Trawling effort_numerical294</v>
      </c>
    </row>
    <row r="618" spans="1:9" x14ac:dyDescent="0.3">
      <c r="A618" s="5" t="s">
        <v>605</v>
      </c>
      <c r="B618" s="5">
        <v>28</v>
      </c>
      <c r="C618" s="5">
        <v>281</v>
      </c>
      <c r="D618" s="4" t="s">
        <v>1254</v>
      </c>
      <c r="E618" s="4">
        <v>0</v>
      </c>
      <c r="F618" s="15"/>
      <c r="G618" s="4" t="s">
        <v>1223</v>
      </c>
      <c r="H618" s="4"/>
      <c r="I618" s="4" t="str">
        <f>MA_covariates[[#This Row],[Covariate]]&amp;MA_covariates[[#This Row],[sampling_id]]</f>
        <v>Trawling effort_numerical281</v>
      </c>
    </row>
    <row r="619" spans="1:9" x14ac:dyDescent="0.3">
      <c r="A619" s="5" t="s">
        <v>605</v>
      </c>
      <c r="B619" s="5">
        <v>28</v>
      </c>
      <c r="C619" s="5">
        <v>282</v>
      </c>
      <c r="D619" s="4" t="s">
        <v>1254</v>
      </c>
      <c r="E619" s="4">
        <v>1.59</v>
      </c>
      <c r="F619" s="15"/>
      <c r="G619" s="4" t="s">
        <v>1223</v>
      </c>
      <c r="H619" s="4"/>
      <c r="I619" s="4" t="str">
        <f>MA_covariates[[#This Row],[Covariate]]&amp;MA_covariates[[#This Row],[sampling_id]]</f>
        <v>Trawling effort_numerical282</v>
      </c>
    </row>
    <row r="620" spans="1:9" x14ac:dyDescent="0.3">
      <c r="A620" s="5" t="s">
        <v>605</v>
      </c>
      <c r="B620" s="5">
        <v>28</v>
      </c>
      <c r="C620" s="5">
        <v>283</v>
      </c>
      <c r="D620" s="4" t="s">
        <v>1254</v>
      </c>
      <c r="E620" s="4">
        <v>0</v>
      </c>
      <c r="F620" s="15"/>
      <c r="G620" s="4" t="s">
        <v>1223</v>
      </c>
      <c r="H620" s="4"/>
      <c r="I620" s="4" t="str">
        <f>MA_covariates[[#This Row],[Covariate]]&amp;MA_covariates[[#This Row],[sampling_id]]</f>
        <v>Trawling effort_numerical283</v>
      </c>
    </row>
    <row r="621" spans="1:9" x14ac:dyDescent="0.3">
      <c r="A621" s="5" t="s">
        <v>605</v>
      </c>
      <c r="B621" s="5">
        <v>28</v>
      </c>
      <c r="C621" s="5">
        <v>284</v>
      </c>
      <c r="D621" s="4" t="s">
        <v>1254</v>
      </c>
      <c r="E621" s="4">
        <v>0</v>
      </c>
      <c r="F621" s="15"/>
      <c r="G621" s="4" t="s">
        <v>1223</v>
      </c>
      <c r="H621" s="4"/>
      <c r="I621" s="4" t="str">
        <f>MA_covariates[[#This Row],[Covariate]]&amp;MA_covariates[[#This Row],[sampling_id]]</f>
        <v>Trawling effort_numerical284</v>
      </c>
    </row>
    <row r="622" spans="1:9" x14ac:dyDescent="0.3">
      <c r="A622" s="5" t="s">
        <v>605</v>
      </c>
      <c r="B622" s="5">
        <v>28</v>
      </c>
      <c r="C622" s="5">
        <v>285</v>
      </c>
      <c r="D622" s="4" t="s">
        <v>1254</v>
      </c>
      <c r="E622" s="4">
        <v>0.1</v>
      </c>
      <c r="F622" s="15"/>
      <c r="G622" s="4" t="s">
        <v>1223</v>
      </c>
      <c r="H622" s="4"/>
      <c r="I622" s="4" t="str">
        <f>MA_covariates[[#This Row],[Covariate]]&amp;MA_covariates[[#This Row],[sampling_id]]</f>
        <v>Trawling effort_numerical285</v>
      </c>
    </row>
    <row r="623" spans="1:9" x14ac:dyDescent="0.3">
      <c r="A623" s="5" t="s">
        <v>605</v>
      </c>
      <c r="B623" s="5">
        <v>28</v>
      </c>
      <c r="C623" s="5">
        <v>286</v>
      </c>
      <c r="D623" s="4" t="s">
        <v>1254</v>
      </c>
      <c r="E623" s="4">
        <v>0.48</v>
      </c>
      <c r="F623" s="15"/>
      <c r="G623" s="4" t="s">
        <v>1223</v>
      </c>
      <c r="H623" s="4"/>
      <c r="I623" s="4" t="str">
        <f>MA_covariates[[#This Row],[Covariate]]&amp;MA_covariates[[#This Row],[sampling_id]]</f>
        <v>Trawling effort_numerical286</v>
      </c>
    </row>
    <row r="624" spans="1:9" x14ac:dyDescent="0.3">
      <c r="A624" s="5" t="s">
        <v>605</v>
      </c>
      <c r="B624" s="5">
        <v>28</v>
      </c>
      <c r="C624" s="5">
        <v>287</v>
      </c>
      <c r="D624" s="4" t="s">
        <v>1254</v>
      </c>
      <c r="E624" s="4">
        <v>1.1000000000000001</v>
      </c>
      <c r="F624" s="15"/>
      <c r="G624" s="4" t="s">
        <v>1223</v>
      </c>
      <c r="H624" s="4"/>
      <c r="I624" s="4" t="str">
        <f>MA_covariates[[#This Row],[Covariate]]&amp;MA_covariates[[#This Row],[sampling_id]]</f>
        <v>Trawling effort_numerical287</v>
      </c>
    </row>
    <row r="625" spans="1:9" x14ac:dyDescent="0.3">
      <c r="A625" s="5" t="s">
        <v>605</v>
      </c>
      <c r="B625" s="5">
        <v>28</v>
      </c>
      <c r="C625" s="5">
        <v>288</v>
      </c>
      <c r="D625" s="4" t="s">
        <v>1254</v>
      </c>
      <c r="E625" s="4">
        <v>2.0099999999999998</v>
      </c>
      <c r="F625" s="16"/>
      <c r="G625" s="4" t="s">
        <v>1223</v>
      </c>
      <c r="H625" s="4"/>
      <c r="I625" s="4" t="str">
        <f>MA_covariates[[#This Row],[Covariate]]&amp;MA_covariates[[#This Row],[sampling_id]]</f>
        <v>Trawling effort_numerical288</v>
      </c>
    </row>
    <row r="626" spans="1:9" x14ac:dyDescent="0.3">
      <c r="A626" s="5" t="s">
        <v>605</v>
      </c>
      <c r="B626" s="5">
        <v>28</v>
      </c>
      <c r="C626" s="5">
        <v>289</v>
      </c>
      <c r="D626" s="4" t="s">
        <v>1254</v>
      </c>
      <c r="E626" s="4">
        <v>7.77</v>
      </c>
      <c r="F626" s="15"/>
      <c r="G626" s="4" t="s">
        <v>1223</v>
      </c>
      <c r="H626" s="4"/>
      <c r="I626" s="4" t="str">
        <f>MA_covariates[[#This Row],[Covariate]]&amp;MA_covariates[[#This Row],[sampling_id]]</f>
        <v>Trawling effort_numerical289</v>
      </c>
    </row>
    <row r="627" spans="1:9" x14ac:dyDescent="0.3">
      <c r="A627" s="5" t="s">
        <v>605</v>
      </c>
      <c r="B627" s="5">
        <v>28</v>
      </c>
      <c r="C627" s="5">
        <v>290</v>
      </c>
      <c r="D627" s="4" t="s">
        <v>1254</v>
      </c>
      <c r="E627" s="4">
        <v>0</v>
      </c>
      <c r="F627" s="15"/>
      <c r="G627" s="4" t="s">
        <v>1223</v>
      </c>
      <c r="H627" s="4"/>
      <c r="I627" s="4" t="str">
        <f>MA_covariates[[#This Row],[Covariate]]&amp;MA_covariates[[#This Row],[sampling_id]]</f>
        <v>Trawling effort_numerical290</v>
      </c>
    </row>
    <row r="628" spans="1:9" x14ac:dyDescent="0.3">
      <c r="A628" s="5" t="s">
        <v>605</v>
      </c>
      <c r="B628" s="5">
        <v>28</v>
      </c>
      <c r="C628" s="5">
        <v>291</v>
      </c>
      <c r="D628" s="4" t="s">
        <v>1254</v>
      </c>
      <c r="E628" s="4">
        <v>1.59</v>
      </c>
      <c r="F628" s="15"/>
      <c r="G628" s="4" t="s">
        <v>1223</v>
      </c>
      <c r="H628" s="4"/>
      <c r="I628" s="4" t="str">
        <f>MA_covariates[[#This Row],[Covariate]]&amp;MA_covariates[[#This Row],[sampling_id]]</f>
        <v>Trawling effort_numerical291</v>
      </c>
    </row>
    <row r="629" spans="1:9" x14ac:dyDescent="0.3">
      <c r="A629" s="5" t="s">
        <v>605</v>
      </c>
      <c r="B629" s="5">
        <v>28</v>
      </c>
      <c r="C629" s="5">
        <v>292</v>
      </c>
      <c r="D629" s="4" t="s">
        <v>1254</v>
      </c>
      <c r="E629" s="4">
        <v>0</v>
      </c>
      <c r="F629" s="15"/>
      <c r="G629" s="4" t="s">
        <v>1223</v>
      </c>
      <c r="H629" s="4"/>
      <c r="I629" s="4" t="str">
        <f>MA_covariates[[#This Row],[Covariate]]&amp;MA_covariates[[#This Row],[sampling_id]]</f>
        <v>Trawling effort_numerical292</v>
      </c>
    </row>
    <row r="630" spans="1:9" x14ac:dyDescent="0.3">
      <c r="A630" s="5" t="s">
        <v>605</v>
      </c>
      <c r="B630" s="5">
        <v>28</v>
      </c>
      <c r="C630" s="5">
        <v>293</v>
      </c>
      <c r="D630" s="4" t="s">
        <v>1254</v>
      </c>
      <c r="E630" s="4">
        <v>0.26</v>
      </c>
      <c r="F630" s="15"/>
      <c r="G630" s="4" t="s">
        <v>1223</v>
      </c>
      <c r="H630" s="4"/>
      <c r="I630" s="4" t="str">
        <f>MA_covariates[[#This Row],[Covariate]]&amp;MA_covariates[[#This Row],[sampling_id]]</f>
        <v>Trawling effort_numerical293</v>
      </c>
    </row>
    <row r="631" spans="1:9" x14ac:dyDescent="0.3">
      <c r="A631" s="5" t="s">
        <v>605</v>
      </c>
      <c r="B631" s="5">
        <v>28</v>
      </c>
      <c r="C631" s="5">
        <v>294</v>
      </c>
      <c r="D631" s="4" t="s">
        <v>1254</v>
      </c>
      <c r="E631" s="4">
        <v>2.3199999999999998</v>
      </c>
      <c r="F631" s="15"/>
      <c r="G631" s="4" t="s">
        <v>1223</v>
      </c>
      <c r="H631" s="4"/>
      <c r="I631" s="4" t="str">
        <f>MA_covariates[[#This Row],[Covariate]]&amp;MA_covariates[[#This Row],[sampling_id]]</f>
        <v>Trawling effort_numerical294</v>
      </c>
    </row>
    <row r="632" spans="1:9" x14ac:dyDescent="0.3">
      <c r="A632" s="4" t="s">
        <v>605</v>
      </c>
      <c r="B632" s="64">
        <v>28</v>
      </c>
      <c r="C632" s="64">
        <v>281</v>
      </c>
      <c r="D632" s="4" t="s">
        <v>1254</v>
      </c>
      <c r="E632" s="4">
        <v>24.056699752807617</v>
      </c>
      <c r="F632" s="4"/>
      <c r="G632" s="4" t="s">
        <v>1762</v>
      </c>
      <c r="H632" s="4" t="s">
        <v>1763</v>
      </c>
      <c r="I632" s="4" t="str">
        <f>MA_covariates[[#This Row],[Covariate]]&amp;MA_covariates[[#This Row],[sampling_id]]</f>
        <v>Trawling effort_numerical281</v>
      </c>
    </row>
    <row r="633" spans="1:9" x14ac:dyDescent="0.3">
      <c r="A633" s="4" t="s">
        <v>605</v>
      </c>
      <c r="B633" s="64">
        <v>28</v>
      </c>
      <c r="C633" s="64">
        <v>282</v>
      </c>
      <c r="D633" s="4" t="s">
        <v>1254</v>
      </c>
      <c r="E633" s="4">
        <v>75.526603698730469</v>
      </c>
      <c r="F633" s="4"/>
      <c r="G633" s="4" t="s">
        <v>1762</v>
      </c>
      <c r="H633" s="4" t="s">
        <v>1763</v>
      </c>
      <c r="I633" s="4" t="str">
        <f>MA_covariates[[#This Row],[Covariate]]&amp;MA_covariates[[#This Row],[sampling_id]]</f>
        <v>Trawling effort_numerical282</v>
      </c>
    </row>
    <row r="634" spans="1:9" x14ac:dyDescent="0.3">
      <c r="A634" s="4" t="s">
        <v>605</v>
      </c>
      <c r="B634" s="64">
        <v>28</v>
      </c>
      <c r="C634" s="64">
        <v>284</v>
      </c>
      <c r="D634" s="4" t="s">
        <v>1254</v>
      </c>
      <c r="E634" s="4">
        <v>47.512798309326172</v>
      </c>
      <c r="F634" s="4"/>
      <c r="G634" s="4" t="s">
        <v>1762</v>
      </c>
      <c r="H634" s="4" t="s">
        <v>1763</v>
      </c>
      <c r="I634" s="4" t="str">
        <f>MA_covariates[[#This Row],[Covariate]]&amp;MA_covariates[[#This Row],[sampling_id]]</f>
        <v>Trawling effort_numerical284</v>
      </c>
    </row>
    <row r="635" spans="1:9" x14ac:dyDescent="0.3">
      <c r="A635" s="4" t="s">
        <v>605</v>
      </c>
      <c r="B635" s="64">
        <v>28</v>
      </c>
      <c r="C635" s="64">
        <v>285</v>
      </c>
      <c r="D635" s="4" t="s">
        <v>1254</v>
      </c>
      <c r="E635" s="4">
        <v>11.84689998626709</v>
      </c>
      <c r="F635" s="4"/>
      <c r="G635" s="4" t="s">
        <v>1762</v>
      </c>
      <c r="H635" s="4" t="s">
        <v>1763</v>
      </c>
      <c r="I635" s="4" t="str">
        <f>MA_covariates[[#This Row],[Covariate]]&amp;MA_covariates[[#This Row],[sampling_id]]</f>
        <v>Trawling effort_numerical285</v>
      </c>
    </row>
    <row r="636" spans="1:9" x14ac:dyDescent="0.3">
      <c r="A636" s="4" t="s">
        <v>605</v>
      </c>
      <c r="B636" s="64">
        <v>28</v>
      </c>
      <c r="C636" s="64">
        <v>286</v>
      </c>
      <c r="D636" s="4" t="s">
        <v>1254</v>
      </c>
      <c r="E636" s="4">
        <v>8.4758996963500977</v>
      </c>
      <c r="F636" s="4"/>
      <c r="G636" s="4" t="s">
        <v>1762</v>
      </c>
      <c r="H636" s="4" t="s">
        <v>1763</v>
      </c>
      <c r="I636" s="4" t="str">
        <f>MA_covariates[[#This Row],[Covariate]]&amp;MA_covariates[[#This Row],[sampling_id]]</f>
        <v>Trawling effort_numerical286</v>
      </c>
    </row>
    <row r="637" spans="1:9" x14ac:dyDescent="0.3">
      <c r="A637" s="4" t="s">
        <v>605</v>
      </c>
      <c r="B637" s="64">
        <v>28</v>
      </c>
      <c r="C637" s="64">
        <v>287</v>
      </c>
      <c r="D637" s="4" t="s">
        <v>1254</v>
      </c>
      <c r="E637" s="4">
        <v>32.994300842285156</v>
      </c>
      <c r="F637" s="4"/>
      <c r="G637" s="4" t="s">
        <v>1762</v>
      </c>
      <c r="H637" s="4" t="s">
        <v>1763</v>
      </c>
      <c r="I637" s="4" t="str">
        <f>MA_covariates[[#This Row],[Covariate]]&amp;MA_covariates[[#This Row],[sampling_id]]</f>
        <v>Trawling effort_numerical287</v>
      </c>
    </row>
    <row r="638" spans="1:9" x14ac:dyDescent="0.3">
      <c r="A638" s="4" t="s">
        <v>605</v>
      </c>
      <c r="B638" s="64">
        <v>28</v>
      </c>
      <c r="C638" s="64">
        <v>288</v>
      </c>
      <c r="D638" s="4" t="s">
        <v>1254</v>
      </c>
      <c r="E638" s="4">
        <v>84.650901794433594</v>
      </c>
      <c r="F638" s="4"/>
      <c r="G638" s="4" t="s">
        <v>1762</v>
      </c>
      <c r="H638" s="4" t="s">
        <v>1763</v>
      </c>
      <c r="I638" s="4" t="str">
        <f>MA_covariates[[#This Row],[Covariate]]&amp;MA_covariates[[#This Row],[sampling_id]]</f>
        <v>Trawling effort_numerical288</v>
      </c>
    </row>
    <row r="639" spans="1:9" x14ac:dyDescent="0.3">
      <c r="A639" s="4" t="s">
        <v>605</v>
      </c>
      <c r="B639" s="64">
        <v>28</v>
      </c>
      <c r="C639" s="64">
        <v>289</v>
      </c>
      <c r="D639" s="4" t="s">
        <v>1254</v>
      </c>
      <c r="E639" s="4">
        <v>75.526603698730469</v>
      </c>
      <c r="F639" s="4"/>
      <c r="G639" s="4" t="s">
        <v>1762</v>
      </c>
      <c r="H639" s="4" t="s">
        <v>1763</v>
      </c>
      <c r="I639" s="4" t="str">
        <f>MA_covariates[[#This Row],[Covariate]]&amp;MA_covariates[[#This Row],[sampling_id]]</f>
        <v>Trawling effort_numerical289</v>
      </c>
    </row>
    <row r="640" spans="1:9" x14ac:dyDescent="0.3">
      <c r="A640" s="4" t="s">
        <v>605</v>
      </c>
      <c r="B640" s="64">
        <v>28</v>
      </c>
      <c r="C640" s="64">
        <v>290</v>
      </c>
      <c r="D640" s="4" t="s">
        <v>1254</v>
      </c>
      <c r="E640" s="4">
        <v>24.056699752807617</v>
      </c>
      <c r="F640" s="4"/>
      <c r="G640" s="4" t="s">
        <v>1762</v>
      </c>
      <c r="H640" s="4" t="s">
        <v>1763</v>
      </c>
      <c r="I640" s="4" t="str">
        <f>MA_covariates[[#This Row],[Covariate]]&amp;MA_covariates[[#This Row],[sampling_id]]</f>
        <v>Trawling effort_numerical290</v>
      </c>
    </row>
    <row r="641" spans="1:9" x14ac:dyDescent="0.3">
      <c r="A641" s="4" t="s">
        <v>605</v>
      </c>
      <c r="B641" s="64">
        <v>28</v>
      </c>
      <c r="C641" s="64">
        <v>291</v>
      </c>
      <c r="D641" s="4" t="s">
        <v>1254</v>
      </c>
      <c r="E641" s="4">
        <v>75.526603698730469</v>
      </c>
      <c r="F641" s="4"/>
      <c r="G641" s="4" t="s">
        <v>1762</v>
      </c>
      <c r="H641" s="4" t="s">
        <v>1763</v>
      </c>
      <c r="I641" s="4" t="str">
        <f>MA_covariates[[#This Row],[Covariate]]&amp;MA_covariates[[#This Row],[sampling_id]]</f>
        <v>Trawling effort_numerical291</v>
      </c>
    </row>
    <row r="642" spans="1:9" x14ac:dyDescent="0.3">
      <c r="A642" s="4" t="s">
        <v>605</v>
      </c>
      <c r="B642" s="64">
        <v>28</v>
      </c>
      <c r="C642" s="64">
        <v>293</v>
      </c>
      <c r="D642" s="4" t="s">
        <v>1254</v>
      </c>
      <c r="E642" s="4">
        <v>8.4758996963500977</v>
      </c>
      <c r="F642" s="4"/>
      <c r="G642" s="4" t="s">
        <v>1762</v>
      </c>
      <c r="H642" s="4" t="s">
        <v>1763</v>
      </c>
      <c r="I642" s="4" t="str">
        <f>MA_covariates[[#This Row],[Covariate]]&amp;MA_covariates[[#This Row],[sampling_id]]</f>
        <v>Trawling effort_numerical293</v>
      </c>
    </row>
    <row r="643" spans="1:9" x14ac:dyDescent="0.3">
      <c r="A643" s="4" t="s">
        <v>605</v>
      </c>
      <c r="B643" s="64">
        <v>28</v>
      </c>
      <c r="C643" s="64">
        <v>294</v>
      </c>
      <c r="D643" s="4" t="s">
        <v>1254</v>
      </c>
      <c r="E643" s="4">
        <v>24.056699752807617</v>
      </c>
      <c r="F643" s="4"/>
      <c r="G643" s="4" t="s">
        <v>1762</v>
      </c>
      <c r="H643" s="4" t="s">
        <v>1763</v>
      </c>
      <c r="I643" s="4" t="str">
        <f>MA_covariates[[#This Row],[Covariate]]&amp;MA_covariates[[#This Row],[sampling_id]]</f>
        <v>Trawling effort_numerical294</v>
      </c>
    </row>
    <row r="644" spans="1:9" x14ac:dyDescent="0.3">
      <c r="A644" s="5" t="s">
        <v>607</v>
      </c>
      <c r="B644" s="5">
        <v>38</v>
      </c>
      <c r="C644" s="5">
        <v>306</v>
      </c>
      <c r="D644" s="4" t="s">
        <v>1255</v>
      </c>
      <c r="E644" s="4" t="s">
        <v>1246</v>
      </c>
      <c r="F644" s="4"/>
      <c r="G644" s="4"/>
      <c r="H644" s="4"/>
      <c r="I644" s="4" t="str">
        <f>MA_covariates[[#This Row],[Covariate]]&amp;MA_covariates[[#This Row],[sampling_id]]</f>
        <v>Trawling effort_categorical306</v>
      </c>
    </row>
    <row r="645" spans="1:9" x14ac:dyDescent="0.3">
      <c r="A645" s="5" t="s">
        <v>607</v>
      </c>
      <c r="B645" s="5">
        <v>38</v>
      </c>
      <c r="C645" s="5">
        <v>307</v>
      </c>
      <c r="D645" s="4" t="s">
        <v>1255</v>
      </c>
      <c r="E645" s="4" t="s">
        <v>994</v>
      </c>
      <c r="F645" s="4"/>
      <c r="G645" s="4"/>
      <c r="H645" s="4"/>
      <c r="I645" s="4" t="str">
        <f>MA_covariates[[#This Row],[Covariate]]&amp;MA_covariates[[#This Row],[sampling_id]]</f>
        <v>Trawling effort_categorical307</v>
      </c>
    </row>
    <row r="646" spans="1:9" x14ac:dyDescent="0.3">
      <c r="A646" s="5" t="s">
        <v>607</v>
      </c>
      <c r="B646" s="5">
        <v>38</v>
      </c>
      <c r="C646" s="5">
        <v>308</v>
      </c>
      <c r="D646" s="4" t="s">
        <v>1255</v>
      </c>
      <c r="E646" s="4" t="s">
        <v>1246</v>
      </c>
      <c r="F646" s="4"/>
      <c r="G646" s="4"/>
      <c r="H646" s="4"/>
      <c r="I646" s="4" t="str">
        <f>MA_covariates[[#This Row],[Covariate]]&amp;MA_covariates[[#This Row],[sampling_id]]</f>
        <v>Trawling effort_categorical308</v>
      </c>
    </row>
    <row r="647" spans="1:9" x14ac:dyDescent="0.3">
      <c r="A647" s="5" t="s">
        <v>607</v>
      </c>
      <c r="B647" s="5">
        <v>38</v>
      </c>
      <c r="C647" s="5">
        <v>309</v>
      </c>
      <c r="D647" s="4" t="s">
        <v>1255</v>
      </c>
      <c r="E647" s="4" t="s">
        <v>994</v>
      </c>
      <c r="F647" s="4"/>
      <c r="G647" s="4"/>
      <c r="H647" s="4"/>
      <c r="I647" s="4" t="str">
        <f>MA_covariates[[#This Row],[Covariate]]&amp;MA_covariates[[#This Row],[sampling_id]]</f>
        <v>Trawling effort_categorical309</v>
      </c>
    </row>
    <row r="648" spans="1:9" x14ac:dyDescent="0.3">
      <c r="A648" s="5" t="s">
        <v>607</v>
      </c>
      <c r="B648" s="5">
        <v>38</v>
      </c>
      <c r="C648" s="5">
        <v>306</v>
      </c>
      <c r="D648" s="4" t="s">
        <v>1254</v>
      </c>
      <c r="E648" s="4">
        <v>3.8</v>
      </c>
      <c r="F648" s="4"/>
      <c r="G648" s="4" t="s">
        <v>1045</v>
      </c>
      <c r="H648" s="4" t="s">
        <v>1247</v>
      </c>
      <c r="I648" s="4" t="str">
        <f>MA_covariates[[#This Row],[Covariate]]&amp;MA_covariates[[#This Row],[sampling_id]]</f>
        <v>Trawling effort_numerical306</v>
      </c>
    </row>
    <row r="649" spans="1:9" x14ac:dyDescent="0.3">
      <c r="A649" s="5" t="s">
        <v>607</v>
      </c>
      <c r="B649" s="5">
        <v>38</v>
      </c>
      <c r="C649" s="5">
        <v>307</v>
      </c>
      <c r="D649" s="4" t="s">
        <v>1254</v>
      </c>
      <c r="E649" s="4">
        <v>8.4</v>
      </c>
      <c r="F649" s="4"/>
      <c r="G649" s="4" t="s">
        <v>1045</v>
      </c>
      <c r="H649" s="4" t="s">
        <v>1247</v>
      </c>
      <c r="I649" s="4" t="str">
        <f>MA_covariates[[#This Row],[Covariate]]&amp;MA_covariates[[#This Row],[sampling_id]]</f>
        <v>Trawling effort_numerical307</v>
      </c>
    </row>
    <row r="650" spans="1:9" x14ac:dyDescent="0.3">
      <c r="A650" s="5" t="s">
        <v>607</v>
      </c>
      <c r="B650" s="5">
        <v>38</v>
      </c>
      <c r="C650" s="5">
        <v>308</v>
      </c>
      <c r="D650" s="4" t="s">
        <v>1254</v>
      </c>
      <c r="E650" s="4">
        <v>0.25</v>
      </c>
      <c r="F650" s="4"/>
      <c r="G650" s="4" t="s">
        <v>1045</v>
      </c>
      <c r="H650" s="4" t="s">
        <v>1247</v>
      </c>
      <c r="I650" s="4" t="str">
        <f>MA_covariates[[#This Row],[Covariate]]&amp;MA_covariates[[#This Row],[sampling_id]]</f>
        <v>Trawling effort_numerical308</v>
      </c>
    </row>
    <row r="651" spans="1:9" x14ac:dyDescent="0.3">
      <c r="A651" s="5" t="s">
        <v>607</v>
      </c>
      <c r="B651" s="5">
        <v>38</v>
      </c>
      <c r="C651" s="5">
        <v>309</v>
      </c>
      <c r="D651" s="4" t="s">
        <v>1254</v>
      </c>
      <c r="E651" s="4">
        <v>1.63</v>
      </c>
      <c r="F651" s="4"/>
      <c r="G651" s="4" t="s">
        <v>1045</v>
      </c>
      <c r="H651" s="4" t="s">
        <v>1247</v>
      </c>
      <c r="I651" s="4" t="str">
        <f>MA_covariates[[#This Row],[Covariate]]&amp;MA_covariates[[#This Row],[sampling_id]]</f>
        <v>Trawling effort_numerical309</v>
      </c>
    </row>
    <row r="652" spans="1:9" x14ac:dyDescent="0.3">
      <c r="A652" s="4" t="s">
        <v>607</v>
      </c>
      <c r="B652" s="64">
        <v>38</v>
      </c>
      <c r="C652" s="64">
        <v>306</v>
      </c>
      <c r="D652" s="4" t="s">
        <v>1254</v>
      </c>
      <c r="E652" s="4">
        <v>36.554000854492188</v>
      </c>
      <c r="F652" s="4"/>
      <c r="G652" s="4" t="s">
        <v>1762</v>
      </c>
      <c r="H652" s="4" t="s">
        <v>1763</v>
      </c>
      <c r="I652" s="4" t="str">
        <f>MA_covariates[[#This Row],[Covariate]]&amp;MA_covariates[[#This Row],[sampling_id]]</f>
        <v>Trawling effort_numerical306</v>
      </c>
    </row>
    <row r="653" spans="1:9" x14ac:dyDescent="0.3">
      <c r="A653" s="4" t="s">
        <v>607</v>
      </c>
      <c r="B653" s="64">
        <v>38</v>
      </c>
      <c r="C653" s="64">
        <v>307</v>
      </c>
      <c r="D653" s="4" t="s">
        <v>1254</v>
      </c>
      <c r="E653" s="4">
        <v>74.171096801757813</v>
      </c>
      <c r="F653" s="4"/>
      <c r="G653" s="4" t="s">
        <v>1762</v>
      </c>
      <c r="H653" s="4" t="s">
        <v>1763</v>
      </c>
      <c r="I653" s="4" t="str">
        <f>MA_covariates[[#This Row],[Covariate]]&amp;MA_covariates[[#This Row],[sampling_id]]</f>
        <v>Trawling effort_numerical307</v>
      </c>
    </row>
    <row r="654" spans="1:9" x14ac:dyDescent="0.3">
      <c r="A654" s="4" t="s">
        <v>605</v>
      </c>
      <c r="B654" s="4">
        <v>41</v>
      </c>
      <c r="C654" s="5">
        <v>310</v>
      </c>
      <c r="D654" s="4" t="s">
        <v>1254</v>
      </c>
      <c r="E654" s="4">
        <v>3</v>
      </c>
      <c r="F654" s="4"/>
      <c r="G654" s="4" t="s">
        <v>1311</v>
      </c>
      <c r="H654" s="4"/>
      <c r="I654" s="4" t="str">
        <f>MA_covariates[[#This Row],[Covariate]]&amp;MA_covariates[[#This Row],[sampling_id]]</f>
        <v>Trawling effort_numerical310</v>
      </c>
    </row>
    <row r="655" spans="1:9" x14ac:dyDescent="0.3">
      <c r="A655" s="4" t="s">
        <v>605</v>
      </c>
      <c r="B655" s="4">
        <v>41</v>
      </c>
      <c r="C655" s="5">
        <v>311</v>
      </c>
      <c r="D655" s="4" t="s">
        <v>1254</v>
      </c>
      <c r="E655" s="4">
        <v>14</v>
      </c>
      <c r="F655" s="4"/>
      <c r="G655" s="4" t="s">
        <v>1311</v>
      </c>
      <c r="H655" s="4"/>
      <c r="I655" s="4" t="str">
        <f>MA_covariates[[#This Row],[Covariate]]&amp;MA_covariates[[#This Row],[sampling_id]]</f>
        <v>Trawling effort_numerical311</v>
      </c>
    </row>
    <row r="656" spans="1:9" x14ac:dyDescent="0.3">
      <c r="A656" s="4" t="s">
        <v>605</v>
      </c>
      <c r="B656" s="4">
        <v>41</v>
      </c>
      <c r="C656" s="5">
        <v>312</v>
      </c>
      <c r="D656" s="4" t="s">
        <v>1254</v>
      </c>
      <c r="E656" s="4">
        <v>0</v>
      </c>
      <c r="F656" s="4"/>
      <c r="G656" s="4" t="s">
        <v>1311</v>
      </c>
      <c r="H656" s="4"/>
      <c r="I656" s="4" t="str">
        <f>MA_covariates[[#This Row],[Covariate]]&amp;MA_covariates[[#This Row],[sampling_id]]</f>
        <v>Trawling effort_numerical312</v>
      </c>
    </row>
    <row r="657" spans="1:9" x14ac:dyDescent="0.3">
      <c r="A657" s="4" t="s">
        <v>605</v>
      </c>
      <c r="B657" s="4">
        <v>41</v>
      </c>
      <c r="C657" s="5">
        <v>313</v>
      </c>
      <c r="D657" s="4" t="s">
        <v>1254</v>
      </c>
      <c r="E657" s="4">
        <v>0</v>
      </c>
      <c r="F657" s="4"/>
      <c r="G657" s="4" t="s">
        <v>1311</v>
      </c>
      <c r="H657" s="4"/>
      <c r="I657" s="4" t="str">
        <f>MA_covariates[[#This Row],[Covariate]]&amp;MA_covariates[[#This Row],[sampling_id]]</f>
        <v>Trawling effort_numerical313</v>
      </c>
    </row>
    <row r="658" spans="1:9" x14ac:dyDescent="0.3">
      <c r="A658" s="4" t="s">
        <v>605</v>
      </c>
      <c r="B658" s="4">
        <v>41</v>
      </c>
      <c r="C658" s="5">
        <v>314</v>
      </c>
      <c r="D658" s="4" t="s">
        <v>1254</v>
      </c>
      <c r="E658" s="4">
        <v>0</v>
      </c>
      <c r="F658" s="4"/>
      <c r="G658" s="4" t="s">
        <v>1311</v>
      </c>
      <c r="H658" s="4"/>
      <c r="I658" s="4" t="str">
        <f>MA_covariates[[#This Row],[Covariate]]&amp;MA_covariates[[#This Row],[sampling_id]]</f>
        <v>Trawling effort_numerical314</v>
      </c>
    </row>
    <row r="659" spans="1:9" x14ac:dyDescent="0.3">
      <c r="A659" s="4" t="s">
        <v>605</v>
      </c>
      <c r="B659" s="4">
        <v>41</v>
      </c>
      <c r="C659" s="5">
        <v>315</v>
      </c>
      <c r="D659" s="4" t="s">
        <v>1254</v>
      </c>
      <c r="E659" s="4">
        <v>0</v>
      </c>
      <c r="F659" s="4"/>
      <c r="G659" s="4" t="s">
        <v>1311</v>
      </c>
      <c r="H659" s="4"/>
      <c r="I659" s="4" t="str">
        <f>MA_covariates[[#This Row],[Covariate]]&amp;MA_covariates[[#This Row],[sampling_id]]</f>
        <v>Trawling effort_numerical315</v>
      </c>
    </row>
    <row r="660" spans="1:9" x14ac:dyDescent="0.3">
      <c r="A660" s="4" t="s">
        <v>605</v>
      </c>
      <c r="B660" s="4">
        <v>41</v>
      </c>
      <c r="C660" s="5">
        <v>316</v>
      </c>
      <c r="D660" s="4" t="s">
        <v>1254</v>
      </c>
      <c r="E660" s="4">
        <v>2</v>
      </c>
      <c r="F660" s="4"/>
      <c r="G660" s="4" t="s">
        <v>1311</v>
      </c>
      <c r="H660" s="4"/>
      <c r="I660" s="4" t="str">
        <f>MA_covariates[[#This Row],[Covariate]]&amp;MA_covariates[[#This Row],[sampling_id]]</f>
        <v>Trawling effort_numerical316</v>
      </c>
    </row>
    <row r="661" spans="1:9" x14ac:dyDescent="0.3">
      <c r="A661" s="4" t="s">
        <v>605</v>
      </c>
      <c r="B661" s="4">
        <v>41</v>
      </c>
      <c r="C661" s="5">
        <v>317</v>
      </c>
      <c r="D661" s="4" t="s">
        <v>1254</v>
      </c>
      <c r="E661" s="4">
        <v>0</v>
      </c>
      <c r="F661" s="4"/>
      <c r="G661" s="4" t="s">
        <v>1311</v>
      </c>
      <c r="H661" s="4"/>
      <c r="I661" s="4" t="str">
        <f>MA_covariates[[#This Row],[Covariate]]&amp;MA_covariates[[#This Row],[sampling_id]]</f>
        <v>Trawling effort_numerical317</v>
      </c>
    </row>
    <row r="662" spans="1:9" x14ac:dyDescent="0.3">
      <c r="A662" s="4" t="s">
        <v>605</v>
      </c>
      <c r="B662" s="4">
        <v>41</v>
      </c>
      <c r="C662" s="5">
        <v>318</v>
      </c>
      <c r="D662" s="4" t="s">
        <v>1254</v>
      </c>
      <c r="E662" s="4">
        <v>0</v>
      </c>
      <c r="F662" s="4"/>
      <c r="G662" s="4" t="s">
        <v>1311</v>
      </c>
      <c r="H662" s="4"/>
      <c r="I662" s="4" t="str">
        <f>MA_covariates[[#This Row],[Covariate]]&amp;MA_covariates[[#This Row],[sampling_id]]</f>
        <v>Trawling effort_numerical318</v>
      </c>
    </row>
    <row r="663" spans="1:9" x14ac:dyDescent="0.3">
      <c r="A663" s="4" t="s">
        <v>605</v>
      </c>
      <c r="B663" s="4">
        <v>41</v>
      </c>
      <c r="C663" s="5">
        <v>319</v>
      </c>
      <c r="D663" s="4" t="s">
        <v>1254</v>
      </c>
      <c r="E663" s="4">
        <v>0</v>
      </c>
      <c r="F663" s="4"/>
      <c r="G663" s="4" t="s">
        <v>1311</v>
      </c>
      <c r="H663" s="4"/>
      <c r="I663" s="4" t="str">
        <f>MA_covariates[[#This Row],[Covariate]]&amp;MA_covariates[[#This Row],[sampling_id]]</f>
        <v>Trawling effort_numerical319</v>
      </c>
    </row>
    <row r="664" spans="1:9" x14ac:dyDescent="0.3">
      <c r="A664" s="4" t="s">
        <v>605</v>
      </c>
      <c r="B664" s="4">
        <v>41</v>
      </c>
      <c r="C664" s="5">
        <v>320</v>
      </c>
      <c r="D664" s="4" t="s">
        <v>1254</v>
      </c>
      <c r="E664" s="4">
        <v>0</v>
      </c>
      <c r="F664" s="4"/>
      <c r="G664" s="4" t="s">
        <v>1311</v>
      </c>
      <c r="H664" s="4"/>
      <c r="I664" s="4" t="str">
        <f>MA_covariates[[#This Row],[Covariate]]&amp;MA_covariates[[#This Row],[sampling_id]]</f>
        <v>Trawling effort_numerical320</v>
      </c>
    </row>
    <row r="665" spans="1:9" x14ac:dyDescent="0.3">
      <c r="A665" s="4" t="s">
        <v>605</v>
      </c>
      <c r="B665" s="4">
        <v>41</v>
      </c>
      <c r="C665" s="5">
        <v>321</v>
      </c>
      <c r="D665" s="4" t="s">
        <v>1254</v>
      </c>
      <c r="E665" s="4">
        <v>0</v>
      </c>
      <c r="F665" s="4"/>
      <c r="G665" s="4" t="s">
        <v>1311</v>
      </c>
      <c r="H665" s="4"/>
      <c r="I665" s="4" t="str">
        <f>MA_covariates[[#This Row],[Covariate]]&amp;MA_covariates[[#This Row],[sampling_id]]</f>
        <v>Trawling effort_numerical321</v>
      </c>
    </row>
    <row r="666" spans="1:9" x14ac:dyDescent="0.3">
      <c r="A666" s="4" t="s">
        <v>605</v>
      </c>
      <c r="B666" s="4">
        <v>41</v>
      </c>
      <c r="C666" s="5">
        <v>322</v>
      </c>
      <c r="D666" s="4" t="s">
        <v>1254</v>
      </c>
      <c r="E666" s="4">
        <v>1</v>
      </c>
      <c r="F666" s="4"/>
      <c r="G666" s="4" t="s">
        <v>1311</v>
      </c>
      <c r="H666" s="4"/>
      <c r="I666" s="4" t="str">
        <f>MA_covariates[[#This Row],[Covariate]]&amp;MA_covariates[[#This Row],[sampling_id]]</f>
        <v>Trawling effort_numerical322</v>
      </c>
    </row>
    <row r="667" spans="1:9" x14ac:dyDescent="0.3">
      <c r="A667" s="4" t="s">
        <v>605</v>
      </c>
      <c r="B667" s="4">
        <v>41</v>
      </c>
      <c r="C667" s="5">
        <v>323</v>
      </c>
      <c r="D667" s="4" t="s">
        <v>1254</v>
      </c>
      <c r="E667" s="4">
        <v>0</v>
      </c>
      <c r="F667" s="4"/>
      <c r="G667" s="4" t="s">
        <v>1311</v>
      </c>
      <c r="H667" s="4"/>
      <c r="I667" s="4" t="str">
        <f>MA_covariates[[#This Row],[Covariate]]&amp;MA_covariates[[#This Row],[sampling_id]]</f>
        <v>Trawling effort_numerical323</v>
      </c>
    </row>
    <row r="668" spans="1:9" x14ac:dyDescent="0.3">
      <c r="A668" s="4" t="s">
        <v>605</v>
      </c>
      <c r="B668" s="4">
        <v>41</v>
      </c>
      <c r="C668" s="5">
        <v>324</v>
      </c>
      <c r="D668" s="4" t="s">
        <v>1254</v>
      </c>
      <c r="E668" s="4">
        <v>0</v>
      </c>
      <c r="F668" s="4"/>
      <c r="G668" s="4" t="s">
        <v>1311</v>
      </c>
      <c r="H668" s="4"/>
      <c r="I668" s="4" t="str">
        <f>MA_covariates[[#This Row],[Covariate]]&amp;MA_covariates[[#This Row],[sampling_id]]</f>
        <v>Trawling effort_numerical324</v>
      </c>
    </row>
    <row r="669" spans="1:9" x14ac:dyDescent="0.3">
      <c r="A669" s="4" t="s">
        <v>605</v>
      </c>
      <c r="B669" s="4">
        <v>41</v>
      </c>
      <c r="C669" s="5">
        <v>325</v>
      </c>
      <c r="D669" s="4" t="s">
        <v>1254</v>
      </c>
      <c r="E669" s="4">
        <v>1</v>
      </c>
      <c r="F669" s="4"/>
      <c r="G669" s="4" t="s">
        <v>1311</v>
      </c>
      <c r="H669" s="4"/>
      <c r="I669" s="4" t="str">
        <f>MA_covariates[[#This Row],[Covariate]]&amp;MA_covariates[[#This Row],[sampling_id]]</f>
        <v>Trawling effort_numerical325</v>
      </c>
    </row>
    <row r="670" spans="1:9" x14ac:dyDescent="0.3">
      <c r="A670" s="4" t="s">
        <v>605</v>
      </c>
      <c r="B670" s="4">
        <v>41</v>
      </c>
      <c r="C670" s="5">
        <v>326</v>
      </c>
      <c r="D670" s="4" t="s">
        <v>1254</v>
      </c>
      <c r="E670" s="4">
        <v>0</v>
      </c>
      <c r="F670" s="4"/>
      <c r="G670" s="4" t="s">
        <v>1311</v>
      </c>
      <c r="H670" s="4"/>
      <c r="I670" s="4" t="str">
        <f>MA_covariates[[#This Row],[Covariate]]&amp;MA_covariates[[#This Row],[sampling_id]]</f>
        <v>Trawling effort_numerical326</v>
      </c>
    </row>
    <row r="671" spans="1:9" x14ac:dyDescent="0.3">
      <c r="A671" s="4" t="s">
        <v>605</v>
      </c>
      <c r="B671" s="4">
        <v>41</v>
      </c>
      <c r="C671" s="5">
        <v>327</v>
      </c>
      <c r="D671" s="4" t="s">
        <v>1254</v>
      </c>
      <c r="E671" s="4">
        <v>1</v>
      </c>
      <c r="F671" s="4"/>
      <c r="G671" s="4" t="s">
        <v>1311</v>
      </c>
      <c r="H671" s="4"/>
      <c r="I671" s="4" t="str">
        <f>MA_covariates[[#This Row],[Covariate]]&amp;MA_covariates[[#This Row],[sampling_id]]</f>
        <v>Trawling effort_numerical327</v>
      </c>
    </row>
    <row r="672" spans="1:9" x14ac:dyDescent="0.3">
      <c r="A672" s="4" t="s">
        <v>605</v>
      </c>
      <c r="B672" s="4">
        <v>41</v>
      </c>
      <c r="C672" s="5">
        <v>328</v>
      </c>
      <c r="D672" s="4" t="s">
        <v>1254</v>
      </c>
      <c r="E672" s="4">
        <v>1</v>
      </c>
      <c r="F672" s="4"/>
      <c r="G672" s="4" t="s">
        <v>1311</v>
      </c>
      <c r="H672" s="4"/>
      <c r="I672" s="4" t="str">
        <f>MA_covariates[[#This Row],[Covariate]]&amp;MA_covariates[[#This Row],[sampling_id]]</f>
        <v>Trawling effort_numerical328</v>
      </c>
    </row>
    <row r="673" spans="1:9" x14ac:dyDescent="0.3">
      <c r="A673" s="4" t="s">
        <v>605</v>
      </c>
      <c r="B673" s="4">
        <v>41</v>
      </c>
      <c r="C673" s="5">
        <v>329</v>
      </c>
      <c r="D673" s="4" t="s">
        <v>1254</v>
      </c>
      <c r="E673" s="4">
        <v>1</v>
      </c>
      <c r="F673" s="4"/>
      <c r="G673" s="4" t="s">
        <v>1311</v>
      </c>
      <c r="H673" s="4"/>
      <c r="I673" s="4" t="str">
        <f>MA_covariates[[#This Row],[Covariate]]&amp;MA_covariates[[#This Row],[sampling_id]]</f>
        <v>Trawling effort_numerical329</v>
      </c>
    </row>
    <row r="674" spans="1:9" x14ac:dyDescent="0.3">
      <c r="A674" s="4" t="s">
        <v>605</v>
      </c>
      <c r="B674" s="4">
        <v>41</v>
      </c>
      <c r="C674" s="5">
        <v>330</v>
      </c>
      <c r="D674" s="4" t="s">
        <v>1254</v>
      </c>
      <c r="E674" s="4">
        <v>1</v>
      </c>
      <c r="F674" s="4"/>
      <c r="G674" s="4" t="s">
        <v>1311</v>
      </c>
      <c r="H674" s="4"/>
      <c r="I674" s="4" t="str">
        <f>MA_covariates[[#This Row],[Covariate]]&amp;MA_covariates[[#This Row],[sampling_id]]</f>
        <v>Trawling effort_numerical330</v>
      </c>
    </row>
    <row r="675" spans="1:9" x14ac:dyDescent="0.3">
      <c r="A675" s="4" t="s">
        <v>605</v>
      </c>
      <c r="B675" s="4">
        <v>41</v>
      </c>
      <c r="C675" s="5">
        <v>331</v>
      </c>
      <c r="D675" s="4" t="s">
        <v>1254</v>
      </c>
      <c r="E675" s="4">
        <v>0</v>
      </c>
      <c r="F675" s="4"/>
      <c r="G675" s="4" t="s">
        <v>1311</v>
      </c>
      <c r="H675" s="4"/>
      <c r="I675" s="4" t="str">
        <f>MA_covariates[[#This Row],[Covariate]]&amp;MA_covariates[[#This Row],[sampling_id]]</f>
        <v>Trawling effort_numerical331</v>
      </c>
    </row>
    <row r="676" spans="1:9" x14ac:dyDescent="0.3">
      <c r="A676" s="4" t="s">
        <v>605</v>
      </c>
      <c r="B676" s="4">
        <v>41</v>
      </c>
      <c r="C676" s="5">
        <v>332</v>
      </c>
      <c r="D676" s="4" t="s">
        <v>1254</v>
      </c>
      <c r="E676" s="4">
        <v>0</v>
      </c>
      <c r="F676" s="4"/>
      <c r="G676" s="4" t="s">
        <v>1311</v>
      </c>
      <c r="H676" s="4"/>
      <c r="I676" s="4" t="str">
        <f>MA_covariates[[#This Row],[Covariate]]&amp;MA_covariates[[#This Row],[sampling_id]]</f>
        <v>Trawling effort_numerical332</v>
      </c>
    </row>
    <row r="677" spans="1:9" x14ac:dyDescent="0.3">
      <c r="A677" s="4" t="s">
        <v>605</v>
      </c>
      <c r="B677" s="4">
        <v>41</v>
      </c>
      <c r="C677" s="5">
        <v>333</v>
      </c>
      <c r="D677" s="4" t="s">
        <v>1254</v>
      </c>
      <c r="E677" s="4">
        <v>0</v>
      </c>
      <c r="F677" s="4"/>
      <c r="G677" s="4" t="s">
        <v>1311</v>
      </c>
      <c r="H677" s="4"/>
      <c r="I677" s="4" t="str">
        <f>MA_covariates[[#This Row],[Covariate]]&amp;MA_covariates[[#This Row],[sampling_id]]</f>
        <v>Trawling effort_numerical333</v>
      </c>
    </row>
    <row r="678" spans="1:9" x14ac:dyDescent="0.3">
      <c r="A678" s="4" t="s">
        <v>605</v>
      </c>
      <c r="B678" s="4">
        <v>41</v>
      </c>
      <c r="C678" s="5">
        <v>334</v>
      </c>
      <c r="D678" s="4" t="s">
        <v>1254</v>
      </c>
      <c r="E678" s="4">
        <v>0</v>
      </c>
      <c r="F678" s="4"/>
      <c r="G678" s="4" t="s">
        <v>1311</v>
      </c>
      <c r="H678" s="4"/>
      <c r="I678" s="4" t="str">
        <f>MA_covariates[[#This Row],[Covariate]]&amp;MA_covariates[[#This Row],[sampling_id]]</f>
        <v>Trawling effort_numerical334</v>
      </c>
    </row>
    <row r="679" spans="1:9" x14ac:dyDescent="0.3">
      <c r="A679" s="4" t="s">
        <v>605</v>
      </c>
      <c r="B679" s="4">
        <v>41</v>
      </c>
      <c r="C679" s="5">
        <v>335</v>
      </c>
      <c r="D679" s="4" t="s">
        <v>1254</v>
      </c>
      <c r="E679" s="4">
        <v>0</v>
      </c>
      <c r="F679" s="4"/>
      <c r="G679" s="4" t="s">
        <v>1311</v>
      </c>
      <c r="H679" s="4"/>
      <c r="I679" s="4" t="str">
        <f>MA_covariates[[#This Row],[Covariate]]&amp;MA_covariates[[#This Row],[sampling_id]]</f>
        <v>Trawling effort_numerical335</v>
      </c>
    </row>
    <row r="680" spans="1:9" x14ac:dyDescent="0.3">
      <c r="A680" s="4" t="s">
        <v>605</v>
      </c>
      <c r="B680" s="4">
        <v>41</v>
      </c>
      <c r="C680" s="5">
        <v>336</v>
      </c>
      <c r="D680" s="4" t="s">
        <v>1254</v>
      </c>
      <c r="E680" s="4">
        <v>1</v>
      </c>
      <c r="F680" s="4"/>
      <c r="G680" s="4" t="s">
        <v>1311</v>
      </c>
      <c r="H680" s="4"/>
      <c r="I680" s="4" t="str">
        <f>MA_covariates[[#This Row],[Covariate]]&amp;MA_covariates[[#This Row],[sampling_id]]</f>
        <v>Trawling effort_numerical336</v>
      </c>
    </row>
    <row r="681" spans="1:9" x14ac:dyDescent="0.3">
      <c r="A681" s="4" t="s">
        <v>605</v>
      </c>
      <c r="B681" s="4">
        <v>41</v>
      </c>
      <c r="C681" s="5">
        <v>337</v>
      </c>
      <c r="D681" s="4" t="s">
        <v>1254</v>
      </c>
      <c r="E681" s="4">
        <v>1</v>
      </c>
      <c r="F681" s="4"/>
      <c r="G681" s="4" t="s">
        <v>1311</v>
      </c>
      <c r="H681" s="4"/>
      <c r="I681" s="4" t="str">
        <f>MA_covariates[[#This Row],[Covariate]]&amp;MA_covariates[[#This Row],[sampling_id]]</f>
        <v>Trawling effort_numerical337</v>
      </c>
    </row>
    <row r="682" spans="1:9" x14ac:dyDescent="0.3">
      <c r="A682" s="4" t="s">
        <v>605</v>
      </c>
      <c r="B682" s="4">
        <v>41</v>
      </c>
      <c r="C682" s="5">
        <v>338</v>
      </c>
      <c r="D682" s="4" t="s">
        <v>1254</v>
      </c>
      <c r="E682" s="4">
        <v>0</v>
      </c>
      <c r="F682" s="4"/>
      <c r="G682" s="4" t="s">
        <v>1311</v>
      </c>
      <c r="H682" s="4"/>
      <c r="I682" s="4" t="str">
        <f>MA_covariates[[#This Row],[Covariate]]&amp;MA_covariates[[#This Row],[sampling_id]]</f>
        <v>Trawling effort_numerical338</v>
      </c>
    </row>
    <row r="683" spans="1:9" x14ac:dyDescent="0.3">
      <c r="A683" s="4" t="s">
        <v>605</v>
      </c>
      <c r="B683" s="4">
        <v>41</v>
      </c>
      <c r="C683" s="5">
        <v>339</v>
      </c>
      <c r="D683" s="4" t="s">
        <v>1254</v>
      </c>
      <c r="E683" s="4">
        <v>0</v>
      </c>
      <c r="F683" s="4"/>
      <c r="G683" s="4" t="s">
        <v>1311</v>
      </c>
      <c r="H683" s="4"/>
      <c r="I683" s="4" t="str">
        <f>MA_covariates[[#This Row],[Covariate]]&amp;MA_covariates[[#This Row],[sampling_id]]</f>
        <v>Trawling effort_numerical339</v>
      </c>
    </row>
    <row r="684" spans="1:9" x14ac:dyDescent="0.3">
      <c r="A684" s="4" t="s">
        <v>605</v>
      </c>
      <c r="B684" s="4">
        <v>41</v>
      </c>
      <c r="C684" s="5">
        <v>340</v>
      </c>
      <c r="D684" s="4" t="s">
        <v>1254</v>
      </c>
      <c r="E684" s="4">
        <v>28</v>
      </c>
      <c r="F684" s="4"/>
      <c r="G684" s="4" t="s">
        <v>1311</v>
      </c>
      <c r="H684" s="4"/>
      <c r="I684" s="4" t="str">
        <f>MA_covariates[[#This Row],[Covariate]]&amp;MA_covariates[[#This Row],[sampling_id]]</f>
        <v>Trawling effort_numerical340</v>
      </c>
    </row>
    <row r="685" spans="1:9" x14ac:dyDescent="0.3">
      <c r="A685" s="4" t="s">
        <v>605</v>
      </c>
      <c r="B685" s="4">
        <v>41</v>
      </c>
      <c r="C685" s="5">
        <v>341</v>
      </c>
      <c r="D685" s="4" t="s">
        <v>1254</v>
      </c>
      <c r="E685" s="4">
        <v>28</v>
      </c>
      <c r="F685" s="4"/>
      <c r="G685" s="4" t="s">
        <v>1311</v>
      </c>
      <c r="H685" s="4"/>
      <c r="I685" s="4" t="str">
        <f>MA_covariates[[#This Row],[Covariate]]&amp;MA_covariates[[#This Row],[sampling_id]]</f>
        <v>Trawling effort_numerical341</v>
      </c>
    </row>
    <row r="686" spans="1:9" x14ac:dyDescent="0.3">
      <c r="A686" s="4" t="s">
        <v>605</v>
      </c>
      <c r="B686" s="4">
        <v>41</v>
      </c>
      <c r="C686" s="5">
        <v>342</v>
      </c>
      <c r="D686" s="4" t="s">
        <v>1254</v>
      </c>
      <c r="E686" s="4">
        <v>26</v>
      </c>
      <c r="F686" s="4"/>
      <c r="G686" s="4" t="s">
        <v>1311</v>
      </c>
      <c r="H686" s="4"/>
      <c r="I686" s="4" t="str">
        <f>MA_covariates[[#This Row],[Covariate]]&amp;MA_covariates[[#This Row],[sampling_id]]</f>
        <v>Trawling effort_numerical342</v>
      </c>
    </row>
    <row r="687" spans="1:9" x14ac:dyDescent="0.3">
      <c r="A687" s="4" t="s">
        <v>605</v>
      </c>
      <c r="B687" s="4">
        <v>41</v>
      </c>
      <c r="C687" s="5">
        <v>343</v>
      </c>
      <c r="D687" s="4" t="s">
        <v>1254</v>
      </c>
      <c r="E687" s="4">
        <v>1</v>
      </c>
      <c r="F687" s="4"/>
      <c r="G687" s="4" t="s">
        <v>1311</v>
      </c>
      <c r="H687" s="4"/>
      <c r="I687" s="4" t="str">
        <f>MA_covariates[[#This Row],[Covariate]]&amp;MA_covariates[[#This Row],[sampling_id]]</f>
        <v>Trawling effort_numerical343</v>
      </c>
    </row>
    <row r="688" spans="1:9" x14ac:dyDescent="0.3">
      <c r="A688" s="4" t="s">
        <v>605</v>
      </c>
      <c r="B688" s="4">
        <v>41</v>
      </c>
      <c r="C688" s="5">
        <v>344</v>
      </c>
      <c r="D688" s="4" t="s">
        <v>1254</v>
      </c>
      <c r="E688" s="4">
        <v>1</v>
      </c>
      <c r="F688" s="4"/>
      <c r="G688" s="4" t="s">
        <v>1311</v>
      </c>
      <c r="H688" s="4"/>
      <c r="I688" s="4" t="str">
        <f>MA_covariates[[#This Row],[Covariate]]&amp;MA_covariates[[#This Row],[sampling_id]]</f>
        <v>Trawling effort_numerical344</v>
      </c>
    </row>
    <row r="689" spans="1:9" x14ac:dyDescent="0.3">
      <c r="A689" s="4" t="s">
        <v>605</v>
      </c>
      <c r="B689" s="4">
        <v>41</v>
      </c>
      <c r="C689" s="5">
        <v>345</v>
      </c>
      <c r="D689" s="4" t="s">
        <v>1254</v>
      </c>
      <c r="E689" s="4">
        <v>1</v>
      </c>
      <c r="F689" s="4"/>
      <c r="G689" s="4" t="s">
        <v>1311</v>
      </c>
      <c r="H689" s="4"/>
      <c r="I689" s="4" t="str">
        <f>MA_covariates[[#This Row],[Covariate]]&amp;MA_covariates[[#This Row],[sampling_id]]</f>
        <v>Trawling effort_numerical345</v>
      </c>
    </row>
    <row r="690" spans="1:9" x14ac:dyDescent="0.3">
      <c r="A690" s="4" t="s">
        <v>605</v>
      </c>
      <c r="B690" s="4">
        <v>41</v>
      </c>
      <c r="C690" s="5">
        <v>346</v>
      </c>
      <c r="D690" s="4" t="s">
        <v>1254</v>
      </c>
      <c r="E690" s="4">
        <v>70</v>
      </c>
      <c r="F690" s="4"/>
      <c r="G690" s="4" t="s">
        <v>1311</v>
      </c>
      <c r="H690" s="4"/>
      <c r="I690" s="4" t="str">
        <f>MA_covariates[[#This Row],[Covariate]]&amp;MA_covariates[[#This Row],[sampling_id]]</f>
        <v>Trawling effort_numerical346</v>
      </c>
    </row>
    <row r="691" spans="1:9" x14ac:dyDescent="0.3">
      <c r="A691" s="4" t="s">
        <v>605</v>
      </c>
      <c r="B691" s="4">
        <v>41</v>
      </c>
      <c r="C691" s="5">
        <v>347</v>
      </c>
      <c r="D691" s="4" t="s">
        <v>1254</v>
      </c>
      <c r="E691" s="4">
        <v>11</v>
      </c>
      <c r="F691" s="4"/>
      <c r="G691" s="4" t="s">
        <v>1311</v>
      </c>
      <c r="H691" s="4"/>
      <c r="I691" s="4" t="str">
        <f>MA_covariates[[#This Row],[Covariate]]&amp;MA_covariates[[#This Row],[sampling_id]]</f>
        <v>Trawling effort_numerical347</v>
      </c>
    </row>
    <row r="692" spans="1:9" x14ac:dyDescent="0.3">
      <c r="A692" s="4" t="s">
        <v>605</v>
      </c>
      <c r="B692" s="4">
        <v>41</v>
      </c>
      <c r="C692" s="5">
        <v>348</v>
      </c>
      <c r="D692" s="4" t="s">
        <v>1254</v>
      </c>
      <c r="E692" s="4">
        <v>89</v>
      </c>
      <c r="F692" s="4"/>
      <c r="G692" s="4" t="s">
        <v>1311</v>
      </c>
      <c r="H692" s="4"/>
      <c r="I692" s="4" t="str">
        <f>MA_covariates[[#This Row],[Covariate]]&amp;MA_covariates[[#This Row],[sampling_id]]</f>
        <v>Trawling effort_numerical348</v>
      </c>
    </row>
    <row r="693" spans="1:9" x14ac:dyDescent="0.3">
      <c r="A693" s="4" t="s">
        <v>605</v>
      </c>
      <c r="B693" s="4">
        <v>41</v>
      </c>
      <c r="C693" s="5">
        <v>349</v>
      </c>
      <c r="D693" s="4" t="s">
        <v>1254</v>
      </c>
      <c r="E693" s="4">
        <v>3</v>
      </c>
      <c r="F693" s="4"/>
      <c r="G693" s="4" t="s">
        <v>1311</v>
      </c>
      <c r="H693" s="4"/>
      <c r="I693" s="4" t="str">
        <f>MA_covariates[[#This Row],[Covariate]]&amp;MA_covariates[[#This Row],[sampling_id]]</f>
        <v>Trawling effort_numerical349</v>
      </c>
    </row>
    <row r="694" spans="1:9" x14ac:dyDescent="0.3">
      <c r="A694" s="4" t="s">
        <v>605</v>
      </c>
      <c r="B694" s="4">
        <v>41</v>
      </c>
      <c r="C694" s="5">
        <v>350</v>
      </c>
      <c r="D694" s="4" t="s">
        <v>1254</v>
      </c>
      <c r="E694" s="4">
        <v>16</v>
      </c>
      <c r="F694" s="4"/>
      <c r="G694" s="4" t="s">
        <v>1311</v>
      </c>
      <c r="H694" s="4"/>
      <c r="I694" s="4" t="str">
        <f>MA_covariates[[#This Row],[Covariate]]&amp;MA_covariates[[#This Row],[sampling_id]]</f>
        <v>Trawling effort_numerical350</v>
      </c>
    </row>
    <row r="695" spans="1:9" x14ac:dyDescent="0.3">
      <c r="A695" s="4" t="s">
        <v>605</v>
      </c>
      <c r="B695" s="4">
        <v>41</v>
      </c>
      <c r="C695" s="5">
        <v>351</v>
      </c>
      <c r="D695" s="4" t="s">
        <v>1254</v>
      </c>
      <c r="E695" s="4">
        <v>1</v>
      </c>
      <c r="F695" s="4"/>
      <c r="G695" s="4" t="s">
        <v>1311</v>
      </c>
      <c r="H695" s="4"/>
      <c r="I695" s="4" t="str">
        <f>MA_covariates[[#This Row],[Covariate]]&amp;MA_covariates[[#This Row],[sampling_id]]</f>
        <v>Trawling effort_numerical351</v>
      </c>
    </row>
    <row r="696" spans="1:9" x14ac:dyDescent="0.3">
      <c r="A696" s="4" t="s">
        <v>605</v>
      </c>
      <c r="B696" s="4">
        <v>41</v>
      </c>
      <c r="C696" s="5">
        <v>352</v>
      </c>
      <c r="D696" s="4" t="s">
        <v>1254</v>
      </c>
      <c r="E696" s="4">
        <v>546</v>
      </c>
      <c r="F696" s="4"/>
      <c r="G696" s="4" t="s">
        <v>1311</v>
      </c>
      <c r="H696" s="4"/>
      <c r="I696" s="4" t="str">
        <f>MA_covariates[[#This Row],[Covariate]]&amp;MA_covariates[[#This Row],[sampling_id]]</f>
        <v>Trawling effort_numerical352</v>
      </c>
    </row>
    <row r="697" spans="1:9" x14ac:dyDescent="0.3">
      <c r="A697" s="4" t="s">
        <v>605</v>
      </c>
      <c r="B697" s="4">
        <v>41</v>
      </c>
      <c r="C697" s="5">
        <v>353</v>
      </c>
      <c r="D697" s="4" t="s">
        <v>1254</v>
      </c>
      <c r="E697" s="4">
        <v>8</v>
      </c>
      <c r="F697" s="4"/>
      <c r="G697" s="4" t="s">
        <v>1311</v>
      </c>
      <c r="H697" s="4"/>
      <c r="I697" s="4" t="str">
        <f>MA_covariates[[#This Row],[Covariate]]&amp;MA_covariates[[#This Row],[sampling_id]]</f>
        <v>Trawling effort_numerical353</v>
      </c>
    </row>
    <row r="698" spans="1:9" x14ac:dyDescent="0.3">
      <c r="A698" s="4" t="s">
        <v>605</v>
      </c>
      <c r="B698" s="4">
        <v>41</v>
      </c>
      <c r="C698" s="5">
        <v>354</v>
      </c>
      <c r="D698" s="4" t="s">
        <v>1254</v>
      </c>
      <c r="E698" s="4">
        <v>2</v>
      </c>
      <c r="F698" s="4"/>
      <c r="G698" s="4" t="s">
        <v>1311</v>
      </c>
      <c r="H698" s="4"/>
      <c r="I698" s="4" t="str">
        <f>MA_covariates[[#This Row],[Covariate]]&amp;MA_covariates[[#This Row],[sampling_id]]</f>
        <v>Trawling effort_numerical354</v>
      </c>
    </row>
    <row r="699" spans="1:9" x14ac:dyDescent="0.3">
      <c r="A699" s="4" t="s">
        <v>605</v>
      </c>
      <c r="B699" s="4">
        <v>41</v>
      </c>
      <c r="C699" s="5">
        <v>355</v>
      </c>
      <c r="D699" s="4" t="s">
        <v>1254</v>
      </c>
      <c r="E699" s="4">
        <v>10</v>
      </c>
      <c r="F699" s="4"/>
      <c r="G699" s="4" t="s">
        <v>1311</v>
      </c>
      <c r="H699" s="4"/>
      <c r="I699" s="4" t="str">
        <f>MA_covariates[[#This Row],[Covariate]]&amp;MA_covariates[[#This Row],[sampling_id]]</f>
        <v>Trawling effort_numerical355</v>
      </c>
    </row>
    <row r="700" spans="1:9" x14ac:dyDescent="0.3">
      <c r="A700" s="4" t="s">
        <v>605</v>
      </c>
      <c r="B700" s="4">
        <v>41</v>
      </c>
      <c r="C700" s="5">
        <v>356</v>
      </c>
      <c r="D700" s="4" t="s">
        <v>1254</v>
      </c>
      <c r="E700" s="4">
        <v>13</v>
      </c>
      <c r="F700" s="4"/>
      <c r="G700" s="4" t="s">
        <v>1311</v>
      </c>
      <c r="H700" s="4"/>
      <c r="I700" s="4" t="str">
        <f>MA_covariates[[#This Row],[Covariate]]&amp;MA_covariates[[#This Row],[sampling_id]]</f>
        <v>Trawling effort_numerical356</v>
      </c>
    </row>
    <row r="701" spans="1:9" x14ac:dyDescent="0.3">
      <c r="A701" s="4" t="s">
        <v>605</v>
      </c>
      <c r="B701" s="4">
        <v>41</v>
      </c>
      <c r="C701" s="5">
        <v>357</v>
      </c>
      <c r="D701" s="4" t="s">
        <v>1254</v>
      </c>
      <c r="E701" s="4">
        <v>12</v>
      </c>
      <c r="F701" s="4"/>
      <c r="G701" s="4" t="s">
        <v>1311</v>
      </c>
      <c r="H701" s="4"/>
      <c r="I701" s="4" t="str">
        <f>MA_covariates[[#This Row],[Covariate]]&amp;MA_covariates[[#This Row],[sampling_id]]</f>
        <v>Trawling effort_numerical357</v>
      </c>
    </row>
    <row r="702" spans="1:9" x14ac:dyDescent="0.3">
      <c r="A702" s="4" t="s">
        <v>605</v>
      </c>
      <c r="B702" s="4">
        <v>41</v>
      </c>
      <c r="C702" s="5">
        <v>358</v>
      </c>
      <c r="D702" s="4" t="s">
        <v>1254</v>
      </c>
      <c r="E702" s="4">
        <v>24</v>
      </c>
      <c r="F702" s="4"/>
      <c r="G702" s="4" t="s">
        <v>1311</v>
      </c>
      <c r="H702" s="4"/>
      <c r="I702" s="4" t="str">
        <f>MA_covariates[[#This Row],[Covariate]]&amp;MA_covariates[[#This Row],[sampling_id]]</f>
        <v>Trawling effort_numerical358</v>
      </c>
    </row>
    <row r="703" spans="1:9" x14ac:dyDescent="0.3">
      <c r="A703" s="4" t="s">
        <v>605</v>
      </c>
      <c r="B703" s="4">
        <v>41</v>
      </c>
      <c r="C703" s="5">
        <v>359</v>
      </c>
      <c r="D703" s="4" t="s">
        <v>1254</v>
      </c>
      <c r="E703" s="4">
        <v>109</v>
      </c>
      <c r="F703" s="4"/>
      <c r="G703" s="4" t="s">
        <v>1311</v>
      </c>
      <c r="H703" s="4"/>
      <c r="I703" s="4" t="str">
        <f>MA_covariates[[#This Row],[Covariate]]&amp;MA_covariates[[#This Row],[sampling_id]]</f>
        <v>Trawling effort_numerical359</v>
      </c>
    </row>
    <row r="704" spans="1:9" x14ac:dyDescent="0.3">
      <c r="A704" s="4" t="s">
        <v>605</v>
      </c>
      <c r="B704" s="4">
        <v>41</v>
      </c>
      <c r="C704" s="5">
        <v>360</v>
      </c>
      <c r="D704" s="4" t="s">
        <v>1254</v>
      </c>
      <c r="E704" s="4">
        <v>10</v>
      </c>
      <c r="F704" s="4"/>
      <c r="G704" s="4" t="s">
        <v>1311</v>
      </c>
      <c r="H704" s="4"/>
      <c r="I704" s="4" t="str">
        <f>MA_covariates[[#This Row],[Covariate]]&amp;MA_covariates[[#This Row],[sampling_id]]</f>
        <v>Trawling effort_numerical360</v>
      </c>
    </row>
    <row r="705" spans="1:9" x14ac:dyDescent="0.3">
      <c r="A705" s="4" t="s">
        <v>605</v>
      </c>
      <c r="B705" s="4">
        <v>41</v>
      </c>
      <c r="C705" s="5">
        <v>361</v>
      </c>
      <c r="D705" s="4" t="s">
        <v>1254</v>
      </c>
      <c r="E705" s="4">
        <v>15</v>
      </c>
      <c r="F705" s="4"/>
      <c r="G705" s="4" t="s">
        <v>1311</v>
      </c>
      <c r="H705" s="4"/>
      <c r="I705" s="4" t="str">
        <f>MA_covariates[[#This Row],[Covariate]]&amp;MA_covariates[[#This Row],[sampling_id]]</f>
        <v>Trawling effort_numerical361</v>
      </c>
    </row>
    <row r="706" spans="1:9" x14ac:dyDescent="0.3">
      <c r="A706" s="4" t="s">
        <v>605</v>
      </c>
      <c r="B706" s="4">
        <v>41</v>
      </c>
      <c r="C706" s="5">
        <v>362</v>
      </c>
      <c r="D706" s="4" t="s">
        <v>1254</v>
      </c>
      <c r="E706" s="4">
        <v>17</v>
      </c>
      <c r="F706" s="4"/>
      <c r="G706" s="4" t="s">
        <v>1311</v>
      </c>
      <c r="H706" s="4"/>
      <c r="I706" s="4" t="str">
        <f>MA_covariates[[#This Row],[Covariate]]&amp;MA_covariates[[#This Row],[sampling_id]]</f>
        <v>Trawling effort_numerical362</v>
      </c>
    </row>
    <row r="707" spans="1:9" x14ac:dyDescent="0.3">
      <c r="A707" s="4" t="s">
        <v>605</v>
      </c>
      <c r="B707" s="4">
        <v>41</v>
      </c>
      <c r="C707" s="5">
        <v>363</v>
      </c>
      <c r="D707" s="4" t="s">
        <v>1254</v>
      </c>
      <c r="E707" s="4">
        <v>16</v>
      </c>
      <c r="F707" s="4"/>
      <c r="G707" s="4" t="s">
        <v>1311</v>
      </c>
      <c r="H707" s="4"/>
      <c r="I707" s="4" t="str">
        <f>MA_covariates[[#This Row],[Covariate]]&amp;MA_covariates[[#This Row],[sampling_id]]</f>
        <v>Trawling effort_numerical363</v>
      </c>
    </row>
    <row r="708" spans="1:9" x14ac:dyDescent="0.3">
      <c r="A708" s="4" t="s">
        <v>605</v>
      </c>
      <c r="B708" s="64">
        <v>41</v>
      </c>
      <c r="C708" s="64">
        <v>318</v>
      </c>
      <c r="D708" s="4" t="s">
        <v>1254</v>
      </c>
      <c r="E708" s="4">
        <v>0.7533000111579895</v>
      </c>
      <c r="F708" s="4"/>
      <c r="G708" s="4" t="s">
        <v>1762</v>
      </c>
      <c r="H708" s="4" t="s">
        <v>1763</v>
      </c>
      <c r="I708" s="4" t="str">
        <f>MA_covariates[[#This Row],[Covariate]]&amp;MA_covariates[[#This Row],[sampling_id]]</f>
        <v>Trawling effort_numerical318</v>
      </c>
    </row>
    <row r="709" spans="1:9" x14ac:dyDescent="0.3">
      <c r="A709" s="4" t="s">
        <v>605</v>
      </c>
      <c r="B709" s="64">
        <v>41</v>
      </c>
      <c r="C709" s="64">
        <v>321</v>
      </c>
      <c r="D709" s="4" t="s">
        <v>1254</v>
      </c>
      <c r="E709" s="4">
        <v>0.15129999816417694</v>
      </c>
      <c r="F709" s="4"/>
      <c r="G709" s="4" t="s">
        <v>1762</v>
      </c>
      <c r="H709" s="4" t="s">
        <v>1763</v>
      </c>
      <c r="I709" s="4" t="str">
        <f>MA_covariates[[#This Row],[Covariate]]&amp;MA_covariates[[#This Row],[sampling_id]]</f>
        <v>Trawling effort_numerical321</v>
      </c>
    </row>
    <row r="710" spans="1:9" x14ac:dyDescent="0.3">
      <c r="A710" s="4" t="s">
        <v>605</v>
      </c>
      <c r="B710" s="64">
        <v>41</v>
      </c>
      <c r="C710" s="64">
        <v>337</v>
      </c>
      <c r="D710" s="4" t="s">
        <v>1254</v>
      </c>
      <c r="E710" s="4">
        <v>1.1707999706268311</v>
      </c>
      <c r="F710" s="4"/>
      <c r="G710" s="4" t="s">
        <v>1762</v>
      </c>
      <c r="H710" s="4" t="s">
        <v>1763</v>
      </c>
      <c r="I710" s="4" t="str">
        <f>MA_covariates[[#This Row],[Covariate]]&amp;MA_covariates[[#This Row],[sampling_id]]</f>
        <v>Trawling effort_numerical337</v>
      </c>
    </row>
    <row r="711" spans="1:9" x14ac:dyDescent="0.3">
      <c r="A711" s="4" t="s">
        <v>605</v>
      </c>
      <c r="B711" s="64">
        <v>41</v>
      </c>
      <c r="C711" s="64">
        <v>338</v>
      </c>
      <c r="D711" s="4" t="s">
        <v>1254</v>
      </c>
      <c r="E711" s="4">
        <v>0.40549999475479126</v>
      </c>
      <c r="F711" s="4"/>
      <c r="G711" s="4" t="s">
        <v>1762</v>
      </c>
      <c r="H711" s="4" t="s">
        <v>1763</v>
      </c>
      <c r="I711" s="4" t="str">
        <f>MA_covariates[[#This Row],[Covariate]]&amp;MA_covariates[[#This Row],[sampling_id]]</f>
        <v>Trawling effort_numerical338</v>
      </c>
    </row>
    <row r="712" spans="1:9" x14ac:dyDescent="0.3">
      <c r="A712" s="4" t="s">
        <v>605</v>
      </c>
      <c r="B712" s="64">
        <v>41</v>
      </c>
      <c r="C712" s="64">
        <v>339</v>
      </c>
      <c r="D712" s="4" t="s">
        <v>1254</v>
      </c>
      <c r="E712" s="4">
        <v>0.13130000233650208</v>
      </c>
      <c r="F712" s="4"/>
      <c r="G712" s="4" t="s">
        <v>1762</v>
      </c>
      <c r="H712" s="4" t="s">
        <v>1763</v>
      </c>
      <c r="I712" s="4" t="str">
        <f>MA_covariates[[#This Row],[Covariate]]&amp;MA_covariates[[#This Row],[sampling_id]]</f>
        <v>Trawling effort_numerical339</v>
      </c>
    </row>
    <row r="713" spans="1:9" x14ac:dyDescent="0.3">
      <c r="A713" s="4" t="s">
        <v>605</v>
      </c>
      <c r="B713" s="64">
        <v>41</v>
      </c>
      <c r="C713" s="64">
        <v>344</v>
      </c>
      <c r="D713" s="4" t="s">
        <v>1254</v>
      </c>
      <c r="E713" s="4">
        <v>0.54839998483657837</v>
      </c>
      <c r="F713" s="4"/>
      <c r="G713" s="4" t="s">
        <v>1762</v>
      </c>
      <c r="H713" s="4" t="s">
        <v>1763</v>
      </c>
      <c r="I713" s="4" t="str">
        <f>MA_covariates[[#This Row],[Covariate]]&amp;MA_covariates[[#This Row],[sampling_id]]</f>
        <v>Trawling effort_numerical344</v>
      </c>
    </row>
    <row r="714" spans="1:9" x14ac:dyDescent="0.3">
      <c r="A714" s="4" t="s">
        <v>605</v>
      </c>
      <c r="B714" s="64">
        <v>41</v>
      </c>
      <c r="C714" s="64">
        <v>345</v>
      </c>
      <c r="D714" s="4" t="s">
        <v>1254</v>
      </c>
      <c r="E714" s="4">
        <v>4.4100001454353333E-2</v>
      </c>
      <c r="F714" s="4"/>
      <c r="G714" s="4" t="s">
        <v>1762</v>
      </c>
      <c r="H714" s="4" t="s">
        <v>1763</v>
      </c>
      <c r="I714" s="4" t="str">
        <f>MA_covariates[[#This Row],[Covariate]]&amp;MA_covariates[[#This Row],[sampling_id]]</f>
        <v>Trawling effort_numerical345</v>
      </c>
    </row>
    <row r="715" spans="1:9" x14ac:dyDescent="0.3">
      <c r="A715" s="4" t="s">
        <v>605</v>
      </c>
      <c r="B715" s="64">
        <v>41</v>
      </c>
      <c r="C715" s="64">
        <v>346</v>
      </c>
      <c r="D715" s="4" t="s">
        <v>1254</v>
      </c>
      <c r="E715" s="4">
        <v>1.5796999931335449</v>
      </c>
      <c r="F715" s="4"/>
      <c r="G715" s="4" t="s">
        <v>1762</v>
      </c>
      <c r="H715" s="4" t="s">
        <v>1763</v>
      </c>
      <c r="I715" s="4" t="str">
        <f>MA_covariates[[#This Row],[Covariate]]&amp;MA_covariates[[#This Row],[sampling_id]]</f>
        <v>Trawling effort_numerical346</v>
      </c>
    </row>
    <row r="716" spans="1:9" x14ac:dyDescent="0.3">
      <c r="A716" s="4" t="s">
        <v>605</v>
      </c>
      <c r="B716" s="64">
        <v>41</v>
      </c>
      <c r="C716" s="64">
        <v>347</v>
      </c>
      <c r="D716" s="4" t="s">
        <v>1254</v>
      </c>
      <c r="E716" s="4">
        <v>1.6599999740719795E-2</v>
      </c>
      <c r="F716" s="4"/>
      <c r="G716" s="4" t="s">
        <v>1762</v>
      </c>
      <c r="H716" s="4" t="s">
        <v>1763</v>
      </c>
      <c r="I716" s="4" t="str">
        <f>MA_covariates[[#This Row],[Covariate]]&amp;MA_covariates[[#This Row],[sampling_id]]</f>
        <v>Trawling effort_numerical347</v>
      </c>
    </row>
    <row r="717" spans="1:9" x14ac:dyDescent="0.3">
      <c r="A717" s="4" t="s">
        <v>605</v>
      </c>
      <c r="B717" s="64">
        <v>41</v>
      </c>
      <c r="C717" s="64">
        <v>351</v>
      </c>
      <c r="D717" s="4" t="s">
        <v>1254</v>
      </c>
      <c r="E717" s="4">
        <v>0.13079999387264252</v>
      </c>
      <c r="F717" s="4"/>
      <c r="G717" s="4" t="s">
        <v>1762</v>
      </c>
      <c r="H717" s="4" t="s">
        <v>1763</v>
      </c>
      <c r="I717" s="4" t="str">
        <f>MA_covariates[[#This Row],[Covariate]]&amp;MA_covariates[[#This Row],[sampling_id]]</f>
        <v>Trawling effort_numerical351</v>
      </c>
    </row>
    <row r="718" spans="1:9" x14ac:dyDescent="0.3">
      <c r="A718" s="4" t="s">
        <v>605</v>
      </c>
      <c r="B718" s="64">
        <v>41</v>
      </c>
      <c r="C718" s="64">
        <v>352</v>
      </c>
      <c r="D718" s="4" t="s">
        <v>1254</v>
      </c>
      <c r="E718" s="4">
        <v>54.811000823974609</v>
      </c>
      <c r="F718" s="4"/>
      <c r="G718" s="4" t="s">
        <v>1762</v>
      </c>
      <c r="H718" s="4" t="s">
        <v>1763</v>
      </c>
      <c r="I718" s="4" t="str">
        <f>MA_covariates[[#This Row],[Covariate]]&amp;MA_covariates[[#This Row],[sampling_id]]</f>
        <v>Trawling effort_numerical352</v>
      </c>
    </row>
    <row r="719" spans="1:9" x14ac:dyDescent="0.3">
      <c r="A719" s="4" t="s">
        <v>605</v>
      </c>
      <c r="B719" s="64">
        <v>41</v>
      </c>
      <c r="C719" s="64">
        <v>353</v>
      </c>
      <c r="D719" s="4" t="s">
        <v>1254</v>
      </c>
      <c r="E719" s="4">
        <v>0.81230002641677856</v>
      </c>
      <c r="F719" s="4"/>
      <c r="G719" s="4" t="s">
        <v>1762</v>
      </c>
      <c r="H719" s="4" t="s">
        <v>1763</v>
      </c>
      <c r="I719" s="4" t="str">
        <f>MA_covariates[[#This Row],[Covariate]]&amp;MA_covariates[[#This Row],[sampling_id]]</f>
        <v>Trawling effort_numerical353</v>
      </c>
    </row>
    <row r="720" spans="1:9" x14ac:dyDescent="0.3">
      <c r="A720" s="4" t="s">
        <v>605</v>
      </c>
      <c r="B720" s="64">
        <v>41</v>
      </c>
      <c r="C720" s="64">
        <v>354</v>
      </c>
      <c r="D720" s="4" t="s">
        <v>1254</v>
      </c>
      <c r="E720" s="4">
        <v>4.4270000457763672</v>
      </c>
      <c r="F720" s="4"/>
      <c r="G720" s="4" t="s">
        <v>1762</v>
      </c>
      <c r="H720" s="4" t="s">
        <v>1763</v>
      </c>
      <c r="I720" s="4" t="str">
        <f>MA_covariates[[#This Row],[Covariate]]&amp;MA_covariates[[#This Row],[sampling_id]]</f>
        <v>Trawling effort_numerical354</v>
      </c>
    </row>
    <row r="721" spans="1:9" x14ac:dyDescent="0.3">
      <c r="A721" s="4" t="s">
        <v>605</v>
      </c>
      <c r="B721" s="64">
        <v>41</v>
      </c>
      <c r="C721" s="64">
        <v>355</v>
      </c>
      <c r="D721" s="4" t="s">
        <v>1254</v>
      </c>
      <c r="E721" s="4">
        <v>1.1756000518798828</v>
      </c>
      <c r="F721" s="4"/>
      <c r="G721" s="4" t="s">
        <v>1762</v>
      </c>
      <c r="H721" s="4" t="s">
        <v>1763</v>
      </c>
      <c r="I721" s="4" t="str">
        <f>MA_covariates[[#This Row],[Covariate]]&amp;MA_covariates[[#This Row],[sampling_id]]</f>
        <v>Trawling effort_numerical355</v>
      </c>
    </row>
    <row r="722" spans="1:9" x14ac:dyDescent="0.3">
      <c r="A722" s="4" t="s">
        <v>605</v>
      </c>
      <c r="B722" s="64">
        <v>41</v>
      </c>
      <c r="C722" s="64">
        <v>357</v>
      </c>
      <c r="D722" s="4" t="s">
        <v>1254</v>
      </c>
      <c r="E722" s="4">
        <v>57.638698577880859</v>
      </c>
      <c r="F722" s="4"/>
      <c r="G722" s="4" t="s">
        <v>1762</v>
      </c>
      <c r="H722" s="4" t="s">
        <v>1763</v>
      </c>
      <c r="I722" s="4" t="str">
        <f>MA_covariates[[#This Row],[Covariate]]&amp;MA_covariates[[#This Row],[sampling_id]]</f>
        <v>Trawling effort_numerical357</v>
      </c>
    </row>
    <row r="723" spans="1:9" x14ac:dyDescent="0.3">
      <c r="A723" s="4" t="s">
        <v>605</v>
      </c>
      <c r="B723" s="64">
        <v>41</v>
      </c>
      <c r="C723" s="64">
        <v>358</v>
      </c>
      <c r="D723" s="4" t="s">
        <v>1254</v>
      </c>
      <c r="E723" s="4">
        <v>0.80180001258850098</v>
      </c>
      <c r="F723" s="4"/>
      <c r="G723" s="4" t="s">
        <v>1762</v>
      </c>
      <c r="H723" s="4" t="s">
        <v>1763</v>
      </c>
      <c r="I723" s="4" t="str">
        <f>MA_covariates[[#This Row],[Covariate]]&amp;MA_covariates[[#This Row],[sampling_id]]</f>
        <v>Trawling effort_numerical358</v>
      </c>
    </row>
    <row r="724" spans="1:9" x14ac:dyDescent="0.3">
      <c r="A724" s="4" t="s">
        <v>605</v>
      </c>
      <c r="B724" s="64">
        <v>41</v>
      </c>
      <c r="C724" s="64">
        <v>359</v>
      </c>
      <c r="D724" s="4" t="s">
        <v>1254</v>
      </c>
      <c r="E724" s="4">
        <v>0.18539999425411224</v>
      </c>
      <c r="F724" s="4"/>
      <c r="G724" s="4" t="s">
        <v>1762</v>
      </c>
      <c r="H724" s="4" t="s">
        <v>1763</v>
      </c>
      <c r="I724" s="4" t="str">
        <f>MA_covariates[[#This Row],[Covariate]]&amp;MA_covariates[[#This Row],[sampling_id]]</f>
        <v>Trawling effort_numerical359</v>
      </c>
    </row>
    <row r="725" spans="1:9" x14ac:dyDescent="0.3">
      <c r="A725" s="4" t="s">
        <v>605</v>
      </c>
      <c r="B725" s="64">
        <v>41</v>
      </c>
      <c r="C725" s="64">
        <v>360</v>
      </c>
      <c r="D725" s="4" t="s">
        <v>1254</v>
      </c>
      <c r="E725" s="4">
        <v>8.3300001919269562E-2</v>
      </c>
      <c r="F725" s="4"/>
      <c r="G725" s="4" t="s">
        <v>1762</v>
      </c>
      <c r="H725" s="4" t="s">
        <v>1763</v>
      </c>
      <c r="I725" s="4" t="str">
        <f>MA_covariates[[#This Row],[Covariate]]&amp;MA_covariates[[#This Row],[sampling_id]]</f>
        <v>Trawling effort_numerical360</v>
      </c>
    </row>
    <row r="726" spans="1:9" x14ac:dyDescent="0.3">
      <c r="A726" s="4" t="s">
        <v>605</v>
      </c>
      <c r="B726" s="64">
        <v>41</v>
      </c>
      <c r="C726" s="64">
        <v>361</v>
      </c>
      <c r="D726" s="4" t="s">
        <v>1254</v>
      </c>
      <c r="E726" s="4">
        <v>0.42129999399185181</v>
      </c>
      <c r="F726" s="4"/>
      <c r="G726" s="4" t="s">
        <v>1762</v>
      </c>
      <c r="H726" s="4" t="s">
        <v>1763</v>
      </c>
      <c r="I726" s="4" t="str">
        <f>MA_covariates[[#This Row],[Covariate]]&amp;MA_covariates[[#This Row],[sampling_id]]</f>
        <v>Trawling effort_numerical361</v>
      </c>
    </row>
    <row r="727" spans="1:9" x14ac:dyDescent="0.3">
      <c r="A727" s="4" t="s">
        <v>605</v>
      </c>
      <c r="B727" s="64">
        <v>41</v>
      </c>
      <c r="C727" s="64">
        <v>363</v>
      </c>
      <c r="D727" s="4" t="s">
        <v>1254</v>
      </c>
      <c r="E727" s="4">
        <v>0.42129999399185181</v>
      </c>
      <c r="F727" s="4"/>
      <c r="G727" s="4" t="s">
        <v>1762</v>
      </c>
      <c r="H727" s="4" t="s">
        <v>1763</v>
      </c>
      <c r="I727" s="4" t="str">
        <f>MA_covariates[[#This Row],[Covariate]]&amp;MA_covariates[[#This Row],[sampling_id]]</f>
        <v>Trawling effort_numerical363</v>
      </c>
    </row>
    <row r="728" spans="1:9" x14ac:dyDescent="0.3">
      <c r="A728" s="5" t="s">
        <v>608</v>
      </c>
      <c r="B728" s="5">
        <v>49</v>
      </c>
      <c r="C728" s="5">
        <v>364</v>
      </c>
      <c r="D728" s="4" t="s">
        <v>1328</v>
      </c>
      <c r="E728" s="4">
        <v>0.17</v>
      </c>
      <c r="F728" s="4"/>
      <c r="G728" s="4" t="s">
        <v>863</v>
      </c>
      <c r="H728" s="4"/>
      <c r="I728" s="4" t="str">
        <f>MA_covariates[[#This Row],[Covariate]]&amp;MA_covariates[[#This Row],[sampling_id]]</f>
        <v>Tide stress364</v>
      </c>
    </row>
    <row r="729" spans="1:9" x14ac:dyDescent="0.3">
      <c r="A729" s="5" t="s">
        <v>608</v>
      </c>
      <c r="B729" s="5">
        <v>49</v>
      </c>
      <c r="C729" s="5">
        <v>365</v>
      </c>
      <c r="D729" s="4" t="s">
        <v>1328</v>
      </c>
      <c r="E729" s="4">
        <v>0.16</v>
      </c>
      <c r="F729" s="4"/>
      <c r="G729" s="4" t="s">
        <v>863</v>
      </c>
      <c r="H729" s="4"/>
      <c r="I729" s="4" t="str">
        <f>MA_covariates[[#This Row],[Covariate]]&amp;MA_covariates[[#This Row],[sampling_id]]</f>
        <v>Tide stress365</v>
      </c>
    </row>
    <row r="730" spans="1:9" x14ac:dyDescent="0.3">
      <c r="A730" s="5" t="s">
        <v>608</v>
      </c>
      <c r="B730" s="5">
        <v>49</v>
      </c>
      <c r="C730" s="5">
        <v>366</v>
      </c>
      <c r="D730" s="4" t="s">
        <v>1328</v>
      </c>
      <c r="E730" s="4">
        <v>0.22</v>
      </c>
      <c r="F730" s="4"/>
      <c r="G730" s="4" t="s">
        <v>863</v>
      </c>
      <c r="H730" s="4"/>
      <c r="I730" s="4" t="str">
        <f>MA_covariates[[#This Row],[Covariate]]&amp;MA_covariates[[#This Row],[sampling_id]]</f>
        <v>Tide stress366</v>
      </c>
    </row>
    <row r="731" spans="1:9" x14ac:dyDescent="0.3">
      <c r="A731" s="5" t="s">
        <v>608</v>
      </c>
      <c r="B731" s="5">
        <v>49</v>
      </c>
      <c r="C731" s="5">
        <v>367</v>
      </c>
      <c r="D731" s="4" t="s">
        <v>1328</v>
      </c>
      <c r="E731" s="4">
        <v>0.17</v>
      </c>
      <c r="F731" s="4"/>
      <c r="G731" s="4" t="s">
        <v>863</v>
      </c>
      <c r="H731" s="4"/>
      <c r="I731" s="4" t="str">
        <f>MA_covariates[[#This Row],[Covariate]]&amp;MA_covariates[[#This Row],[sampling_id]]</f>
        <v>Tide stress367</v>
      </c>
    </row>
    <row r="732" spans="1:9" x14ac:dyDescent="0.3">
      <c r="A732" s="5" t="s">
        <v>608</v>
      </c>
      <c r="B732" s="5">
        <v>49</v>
      </c>
      <c r="C732" s="5">
        <v>368</v>
      </c>
      <c r="D732" s="4" t="s">
        <v>1328</v>
      </c>
      <c r="E732" s="4">
        <v>0.17</v>
      </c>
      <c r="F732" s="4"/>
      <c r="G732" s="4" t="s">
        <v>863</v>
      </c>
      <c r="H732" s="4"/>
      <c r="I732" s="4" t="str">
        <f>MA_covariates[[#This Row],[Covariate]]&amp;MA_covariates[[#This Row],[sampling_id]]</f>
        <v>Tide stress368</v>
      </c>
    </row>
    <row r="733" spans="1:9" x14ac:dyDescent="0.3">
      <c r="A733" s="5" t="s">
        <v>608</v>
      </c>
      <c r="B733" s="5">
        <v>49</v>
      </c>
      <c r="C733" s="5">
        <v>369</v>
      </c>
      <c r="D733" s="4" t="s">
        <v>1328</v>
      </c>
      <c r="E733" s="4">
        <v>0.11</v>
      </c>
      <c r="F733" s="4"/>
      <c r="G733" s="4" t="s">
        <v>863</v>
      </c>
      <c r="H733" s="4"/>
      <c r="I733" s="4" t="str">
        <f>MA_covariates[[#This Row],[Covariate]]&amp;MA_covariates[[#This Row],[sampling_id]]</f>
        <v>Tide stress369</v>
      </c>
    </row>
    <row r="734" spans="1:9" x14ac:dyDescent="0.3">
      <c r="A734" s="5" t="s">
        <v>608</v>
      </c>
      <c r="B734" s="5">
        <v>49</v>
      </c>
      <c r="C734" s="5">
        <v>364</v>
      </c>
      <c r="D734" s="4" t="s">
        <v>1329</v>
      </c>
      <c r="E734" s="4">
        <v>0.69</v>
      </c>
      <c r="F734" s="4"/>
      <c r="G734" s="4" t="s">
        <v>863</v>
      </c>
      <c r="H734" s="4"/>
      <c r="I734" s="4" t="str">
        <f>MA_covariates[[#This Row],[Covariate]]&amp;MA_covariates[[#This Row],[sampling_id]]</f>
        <v>Wave stress364</v>
      </c>
    </row>
    <row r="735" spans="1:9" x14ac:dyDescent="0.3">
      <c r="A735" s="5" t="s">
        <v>608</v>
      </c>
      <c r="B735" s="5">
        <v>49</v>
      </c>
      <c r="C735" s="5">
        <v>365</v>
      </c>
      <c r="D735" s="4" t="s">
        <v>1329</v>
      </c>
      <c r="E735" s="4">
        <v>0.52</v>
      </c>
      <c r="F735" s="4"/>
      <c r="G735" s="4" t="s">
        <v>863</v>
      </c>
      <c r="H735" s="4"/>
      <c r="I735" s="4" t="str">
        <f>MA_covariates[[#This Row],[Covariate]]&amp;MA_covariates[[#This Row],[sampling_id]]</f>
        <v>Wave stress365</v>
      </c>
    </row>
    <row r="736" spans="1:9" x14ac:dyDescent="0.3">
      <c r="A736" s="5" t="s">
        <v>608</v>
      </c>
      <c r="B736" s="5">
        <v>49</v>
      </c>
      <c r="C736" s="5">
        <v>366</v>
      </c>
      <c r="D736" s="4" t="s">
        <v>1329</v>
      </c>
      <c r="E736" s="4">
        <v>0.68</v>
      </c>
      <c r="F736" s="4"/>
      <c r="G736" s="4" t="s">
        <v>863</v>
      </c>
      <c r="H736" s="4"/>
      <c r="I736" s="4" t="str">
        <f>MA_covariates[[#This Row],[Covariate]]&amp;MA_covariates[[#This Row],[sampling_id]]</f>
        <v>Wave stress366</v>
      </c>
    </row>
    <row r="737" spans="1:9" x14ac:dyDescent="0.3">
      <c r="A737" s="5" t="s">
        <v>608</v>
      </c>
      <c r="B737" s="5">
        <v>49</v>
      </c>
      <c r="C737" s="5">
        <v>367</v>
      </c>
      <c r="D737" s="4" t="s">
        <v>1329</v>
      </c>
      <c r="E737" s="4">
        <v>1</v>
      </c>
      <c r="F737" s="4"/>
      <c r="G737" s="4" t="s">
        <v>863</v>
      </c>
      <c r="H737" s="4"/>
      <c r="I737" s="4" t="str">
        <f>MA_covariates[[#This Row],[Covariate]]&amp;MA_covariates[[#This Row],[sampling_id]]</f>
        <v>Wave stress367</v>
      </c>
    </row>
    <row r="738" spans="1:9" x14ac:dyDescent="0.3">
      <c r="A738" s="5" t="s">
        <v>608</v>
      </c>
      <c r="B738" s="5">
        <v>49</v>
      </c>
      <c r="C738" s="5">
        <v>368</v>
      </c>
      <c r="D738" s="4" t="s">
        <v>1329</v>
      </c>
      <c r="E738" s="4">
        <v>1.1399999999999999</v>
      </c>
      <c r="F738" s="4"/>
      <c r="G738" s="4" t="s">
        <v>863</v>
      </c>
      <c r="H738" s="4"/>
      <c r="I738" s="4" t="str">
        <f>MA_covariates[[#This Row],[Covariate]]&amp;MA_covariates[[#This Row],[sampling_id]]</f>
        <v>Wave stress368</v>
      </c>
    </row>
    <row r="739" spans="1:9" x14ac:dyDescent="0.3">
      <c r="A739" s="5" t="s">
        <v>608</v>
      </c>
      <c r="B739" s="5">
        <v>49</v>
      </c>
      <c r="C739" s="5">
        <v>369</v>
      </c>
      <c r="D739" s="4" t="s">
        <v>1329</v>
      </c>
      <c r="E739" s="4">
        <v>0.73</v>
      </c>
      <c r="F739" s="4"/>
      <c r="G739" s="4" t="s">
        <v>863</v>
      </c>
      <c r="H739" s="4"/>
      <c r="I739" s="4" t="str">
        <f>MA_covariates[[#This Row],[Covariate]]&amp;MA_covariates[[#This Row],[sampling_id]]</f>
        <v>Wave stress369</v>
      </c>
    </row>
    <row r="740" spans="1:9" x14ac:dyDescent="0.3">
      <c r="A740" s="5" t="s">
        <v>608</v>
      </c>
      <c r="B740" s="5">
        <v>49</v>
      </c>
      <c r="C740" s="5">
        <v>364</v>
      </c>
      <c r="D740" s="4" t="s">
        <v>1254</v>
      </c>
      <c r="E740" s="4">
        <v>3.8</v>
      </c>
      <c r="F740" s="4"/>
      <c r="G740" s="4" t="s">
        <v>1045</v>
      </c>
      <c r="H740" s="4"/>
      <c r="I740" s="4" t="str">
        <f>MA_covariates[[#This Row],[Covariate]]&amp;MA_covariates[[#This Row],[sampling_id]]</f>
        <v>Trawling effort_numerical364</v>
      </c>
    </row>
    <row r="741" spans="1:9" x14ac:dyDescent="0.3">
      <c r="A741" s="5" t="s">
        <v>608</v>
      </c>
      <c r="B741" s="5">
        <v>49</v>
      </c>
      <c r="C741" s="5">
        <v>365</v>
      </c>
      <c r="D741" s="4" t="s">
        <v>1254</v>
      </c>
      <c r="E741" s="4">
        <v>5.9</v>
      </c>
      <c r="F741" s="4"/>
      <c r="G741" s="4" t="s">
        <v>1045</v>
      </c>
      <c r="H741" s="4"/>
      <c r="I741" s="4" t="str">
        <f>MA_covariates[[#This Row],[Covariate]]&amp;MA_covariates[[#This Row],[sampling_id]]</f>
        <v>Trawling effort_numerical365</v>
      </c>
    </row>
    <row r="742" spans="1:9" x14ac:dyDescent="0.3">
      <c r="A742" s="5" t="s">
        <v>608</v>
      </c>
      <c r="B742" s="5">
        <v>49</v>
      </c>
      <c r="C742" s="5">
        <v>366</v>
      </c>
      <c r="D742" s="4" t="s">
        <v>1254</v>
      </c>
      <c r="E742" s="4">
        <v>8.4</v>
      </c>
      <c r="F742" s="4"/>
      <c r="G742" s="4" t="s">
        <v>1045</v>
      </c>
      <c r="H742" s="4"/>
      <c r="I742" s="4" t="str">
        <f>MA_covariates[[#This Row],[Covariate]]&amp;MA_covariates[[#This Row],[sampling_id]]</f>
        <v>Trawling effort_numerical366</v>
      </c>
    </row>
    <row r="743" spans="1:9" x14ac:dyDescent="0.3">
      <c r="A743" s="5" t="s">
        <v>608</v>
      </c>
      <c r="B743" s="5">
        <v>49</v>
      </c>
      <c r="C743" s="5">
        <v>367</v>
      </c>
      <c r="D743" s="4" t="s">
        <v>1254</v>
      </c>
      <c r="E743" s="4">
        <v>0.25</v>
      </c>
      <c r="F743" s="4"/>
      <c r="G743" s="4" t="s">
        <v>1045</v>
      </c>
      <c r="H743" s="4"/>
      <c r="I743" s="4" t="str">
        <f>MA_covariates[[#This Row],[Covariate]]&amp;MA_covariates[[#This Row],[sampling_id]]</f>
        <v>Trawling effort_numerical367</v>
      </c>
    </row>
    <row r="744" spans="1:9" x14ac:dyDescent="0.3">
      <c r="A744" s="5" t="s">
        <v>608</v>
      </c>
      <c r="B744" s="5">
        <v>49</v>
      </c>
      <c r="C744" s="5">
        <v>368</v>
      </c>
      <c r="D744" s="4" t="s">
        <v>1254</v>
      </c>
      <c r="E744" s="4">
        <v>0.51</v>
      </c>
      <c r="F744" s="4"/>
      <c r="G744" s="4" t="s">
        <v>1045</v>
      </c>
      <c r="H744" s="4"/>
      <c r="I744" s="4" t="str">
        <f>MA_covariates[[#This Row],[Covariate]]&amp;MA_covariates[[#This Row],[sampling_id]]</f>
        <v>Trawling effort_numerical368</v>
      </c>
    </row>
    <row r="745" spans="1:9" x14ac:dyDescent="0.3">
      <c r="A745" s="5" t="s">
        <v>608</v>
      </c>
      <c r="B745" s="5">
        <v>49</v>
      </c>
      <c r="C745" s="5">
        <v>369</v>
      </c>
      <c r="D745" s="4" t="s">
        <v>1254</v>
      </c>
      <c r="E745" s="4">
        <v>1.63</v>
      </c>
      <c r="F745" s="4"/>
      <c r="G745" s="4" t="s">
        <v>1045</v>
      </c>
      <c r="H745" s="4"/>
      <c r="I745" s="4" t="str">
        <f>MA_covariates[[#This Row],[Covariate]]&amp;MA_covariates[[#This Row],[sampling_id]]</f>
        <v>Trawling effort_numerical369</v>
      </c>
    </row>
    <row r="746" spans="1:9" x14ac:dyDescent="0.3">
      <c r="A746" s="5" t="s">
        <v>608</v>
      </c>
      <c r="B746" s="5">
        <v>49</v>
      </c>
      <c r="C746" s="5">
        <v>364</v>
      </c>
      <c r="D746" s="4" t="s">
        <v>870</v>
      </c>
      <c r="E746" s="4">
        <v>14</v>
      </c>
      <c r="F746" s="4"/>
      <c r="G746" s="4" t="s">
        <v>1374</v>
      </c>
      <c r="H746" s="4"/>
      <c r="I746" s="4" t="str">
        <f>MA_covariates[[#This Row],[Covariate]]&amp;MA_covariates[[#This Row],[sampling_id]]</f>
        <v>Temperature364</v>
      </c>
    </row>
    <row r="747" spans="1:9" x14ac:dyDescent="0.3">
      <c r="A747" s="5" t="s">
        <v>608</v>
      </c>
      <c r="B747" s="5">
        <v>49</v>
      </c>
      <c r="C747" s="5">
        <v>365</v>
      </c>
      <c r="D747" s="4" t="s">
        <v>870</v>
      </c>
      <c r="E747" s="4">
        <v>14</v>
      </c>
      <c r="F747" s="4"/>
      <c r="G747" s="4" t="s">
        <v>1374</v>
      </c>
      <c r="H747" s="4"/>
      <c r="I747" s="4" t="str">
        <f>MA_covariates[[#This Row],[Covariate]]&amp;MA_covariates[[#This Row],[sampling_id]]</f>
        <v>Temperature365</v>
      </c>
    </row>
    <row r="748" spans="1:9" x14ac:dyDescent="0.3">
      <c r="A748" s="5" t="s">
        <v>608</v>
      </c>
      <c r="B748" s="5">
        <v>49</v>
      </c>
      <c r="C748" s="5">
        <v>366</v>
      </c>
      <c r="D748" s="4" t="s">
        <v>870</v>
      </c>
      <c r="E748" s="4">
        <v>14</v>
      </c>
      <c r="F748" s="4"/>
      <c r="G748" s="4" t="s">
        <v>1374</v>
      </c>
      <c r="H748" s="4"/>
      <c r="I748" s="4" t="str">
        <f>MA_covariates[[#This Row],[Covariate]]&amp;MA_covariates[[#This Row],[sampling_id]]</f>
        <v>Temperature366</v>
      </c>
    </row>
    <row r="749" spans="1:9" x14ac:dyDescent="0.3">
      <c r="A749" s="5" t="s">
        <v>608</v>
      </c>
      <c r="B749" s="5">
        <v>49</v>
      </c>
      <c r="C749" s="5">
        <v>367</v>
      </c>
      <c r="D749" s="4" t="s">
        <v>870</v>
      </c>
      <c r="E749" s="4">
        <v>14</v>
      </c>
      <c r="F749" s="4"/>
      <c r="G749" s="4" t="s">
        <v>1374</v>
      </c>
      <c r="H749" s="4"/>
      <c r="I749" s="4" t="str">
        <f>MA_covariates[[#This Row],[Covariate]]&amp;MA_covariates[[#This Row],[sampling_id]]</f>
        <v>Temperature367</v>
      </c>
    </row>
    <row r="750" spans="1:9" x14ac:dyDescent="0.3">
      <c r="A750" s="5" t="s">
        <v>608</v>
      </c>
      <c r="B750" s="5">
        <v>49</v>
      </c>
      <c r="C750" s="5">
        <v>368</v>
      </c>
      <c r="D750" s="4" t="s">
        <v>870</v>
      </c>
      <c r="E750" s="4">
        <v>14</v>
      </c>
      <c r="F750" s="4"/>
      <c r="G750" s="4" t="s">
        <v>1374</v>
      </c>
      <c r="H750" s="4"/>
      <c r="I750" s="4" t="str">
        <f>MA_covariates[[#This Row],[Covariate]]&amp;MA_covariates[[#This Row],[sampling_id]]</f>
        <v>Temperature368</v>
      </c>
    </row>
    <row r="751" spans="1:9" x14ac:dyDescent="0.3">
      <c r="A751" s="5" t="s">
        <v>608</v>
      </c>
      <c r="B751" s="5">
        <v>49</v>
      </c>
      <c r="C751" s="5">
        <v>369</v>
      </c>
      <c r="D751" s="4" t="s">
        <v>870</v>
      </c>
      <c r="E751" s="4">
        <v>14</v>
      </c>
      <c r="F751" s="4"/>
      <c r="G751" s="4" t="s">
        <v>1374</v>
      </c>
      <c r="H751" s="4"/>
      <c r="I751" s="4" t="str">
        <f>MA_covariates[[#This Row],[Covariate]]&amp;MA_covariates[[#This Row],[sampling_id]]</f>
        <v>Temperature369</v>
      </c>
    </row>
    <row r="752" spans="1:9" x14ac:dyDescent="0.3">
      <c r="A752" s="5" t="s">
        <v>608</v>
      </c>
      <c r="B752" s="5">
        <v>49</v>
      </c>
      <c r="C752" s="5">
        <v>364</v>
      </c>
      <c r="D752" s="4" t="s">
        <v>872</v>
      </c>
      <c r="E752" s="4">
        <v>33</v>
      </c>
      <c r="F752" s="4"/>
      <c r="G752" s="4" t="s">
        <v>873</v>
      </c>
      <c r="H752" s="4"/>
      <c r="I752" s="4" t="str">
        <f>MA_covariates[[#This Row],[Covariate]]&amp;MA_covariates[[#This Row],[sampling_id]]</f>
        <v>Salinity364</v>
      </c>
    </row>
    <row r="753" spans="1:9" x14ac:dyDescent="0.3">
      <c r="A753" s="5" t="s">
        <v>608</v>
      </c>
      <c r="B753" s="5">
        <v>49</v>
      </c>
      <c r="C753" s="5">
        <v>365</v>
      </c>
      <c r="D753" s="4" t="s">
        <v>872</v>
      </c>
      <c r="E753" s="4">
        <v>33</v>
      </c>
      <c r="F753" s="4"/>
      <c r="G753" s="4" t="s">
        <v>873</v>
      </c>
      <c r="H753" s="4"/>
      <c r="I753" s="4" t="str">
        <f>MA_covariates[[#This Row],[Covariate]]&amp;MA_covariates[[#This Row],[sampling_id]]</f>
        <v>Salinity365</v>
      </c>
    </row>
    <row r="754" spans="1:9" x14ac:dyDescent="0.3">
      <c r="A754" s="5" t="s">
        <v>608</v>
      </c>
      <c r="B754" s="5">
        <v>49</v>
      </c>
      <c r="C754" s="5">
        <v>366</v>
      </c>
      <c r="D754" s="4" t="s">
        <v>872</v>
      </c>
      <c r="E754" s="4">
        <v>33</v>
      </c>
      <c r="F754" s="4"/>
      <c r="G754" s="4" t="s">
        <v>873</v>
      </c>
      <c r="H754" s="4"/>
      <c r="I754" s="4" t="str">
        <f>MA_covariates[[#This Row],[Covariate]]&amp;MA_covariates[[#This Row],[sampling_id]]</f>
        <v>Salinity366</v>
      </c>
    </row>
    <row r="755" spans="1:9" x14ac:dyDescent="0.3">
      <c r="A755" s="5" t="s">
        <v>608</v>
      </c>
      <c r="B755" s="5">
        <v>49</v>
      </c>
      <c r="C755" s="5">
        <v>367</v>
      </c>
      <c r="D755" s="4" t="s">
        <v>872</v>
      </c>
      <c r="E755" s="4">
        <v>33</v>
      </c>
      <c r="F755" s="4"/>
      <c r="G755" s="4" t="s">
        <v>873</v>
      </c>
      <c r="H755" s="4"/>
      <c r="I755" s="4" t="str">
        <f>MA_covariates[[#This Row],[Covariate]]&amp;MA_covariates[[#This Row],[sampling_id]]</f>
        <v>Salinity367</v>
      </c>
    </row>
    <row r="756" spans="1:9" x14ac:dyDescent="0.3">
      <c r="A756" s="5" t="s">
        <v>608</v>
      </c>
      <c r="B756" s="5">
        <v>49</v>
      </c>
      <c r="C756" s="5">
        <v>368</v>
      </c>
      <c r="D756" s="4" t="s">
        <v>872</v>
      </c>
      <c r="E756" s="4">
        <v>33</v>
      </c>
      <c r="F756" s="4"/>
      <c r="G756" s="4" t="s">
        <v>873</v>
      </c>
      <c r="H756" s="4"/>
      <c r="I756" s="4" t="str">
        <f>MA_covariates[[#This Row],[Covariate]]&amp;MA_covariates[[#This Row],[sampling_id]]</f>
        <v>Salinity368</v>
      </c>
    </row>
    <row r="757" spans="1:9" x14ac:dyDescent="0.3">
      <c r="A757" s="5" t="s">
        <v>608</v>
      </c>
      <c r="B757" s="5">
        <v>49</v>
      </c>
      <c r="C757" s="5">
        <v>369</v>
      </c>
      <c r="D757" s="4" t="s">
        <v>872</v>
      </c>
      <c r="E757" s="4">
        <v>33</v>
      </c>
      <c r="F757" s="4"/>
      <c r="G757" s="4" t="s">
        <v>873</v>
      </c>
      <c r="H757" s="4"/>
      <c r="I757" s="4" t="str">
        <f>MA_covariates[[#This Row],[Covariate]]&amp;MA_covariates[[#This Row],[sampling_id]]</f>
        <v>Salinity369</v>
      </c>
    </row>
    <row r="758" spans="1:9" x14ac:dyDescent="0.3">
      <c r="A758" s="5" t="s">
        <v>608</v>
      </c>
      <c r="B758" s="5">
        <v>49</v>
      </c>
      <c r="C758" s="5">
        <v>364</v>
      </c>
      <c r="D758" s="4" t="s">
        <v>1255</v>
      </c>
      <c r="E758" s="4" t="s">
        <v>1334</v>
      </c>
      <c r="F758" s="4"/>
      <c r="G758" s="4"/>
      <c r="H758" s="4"/>
      <c r="I758" s="4" t="str">
        <f>MA_covariates[[#This Row],[Covariate]]&amp;MA_covariates[[#This Row],[sampling_id]]</f>
        <v>Trawling effort_categorical364</v>
      </c>
    </row>
    <row r="759" spans="1:9" x14ac:dyDescent="0.3">
      <c r="A759" s="5" t="s">
        <v>608</v>
      </c>
      <c r="B759" s="5">
        <v>49</v>
      </c>
      <c r="C759" s="5">
        <v>365</v>
      </c>
      <c r="D759" s="4" t="s">
        <v>1255</v>
      </c>
      <c r="E759" s="4" t="s">
        <v>1335</v>
      </c>
      <c r="F759" s="4"/>
      <c r="G759" s="4"/>
      <c r="H759" s="4"/>
      <c r="I759" s="4" t="str">
        <f>MA_covariates[[#This Row],[Covariate]]&amp;MA_covariates[[#This Row],[sampling_id]]</f>
        <v>Trawling effort_categorical365</v>
      </c>
    </row>
    <row r="760" spans="1:9" x14ac:dyDescent="0.3">
      <c r="A760" s="5" t="s">
        <v>608</v>
      </c>
      <c r="B760" s="5">
        <v>49</v>
      </c>
      <c r="C760" s="5">
        <v>366</v>
      </c>
      <c r="D760" s="4" t="s">
        <v>1255</v>
      </c>
      <c r="E760" s="4" t="s">
        <v>1336</v>
      </c>
      <c r="F760" s="4"/>
      <c r="G760" s="4"/>
      <c r="H760" s="4"/>
      <c r="I760" s="4" t="str">
        <f>MA_covariates[[#This Row],[Covariate]]&amp;MA_covariates[[#This Row],[sampling_id]]</f>
        <v>Trawling effort_categorical366</v>
      </c>
    </row>
    <row r="761" spans="1:9" x14ac:dyDescent="0.3">
      <c r="A761" s="5" t="s">
        <v>608</v>
      </c>
      <c r="B761" s="5">
        <v>49</v>
      </c>
      <c r="C761" s="5">
        <v>367</v>
      </c>
      <c r="D761" s="4" t="s">
        <v>1255</v>
      </c>
      <c r="E761" s="4" t="s">
        <v>1334</v>
      </c>
      <c r="F761" s="4"/>
      <c r="G761" s="4"/>
      <c r="H761" s="4"/>
      <c r="I761" s="4" t="str">
        <f>MA_covariates[[#This Row],[Covariate]]&amp;MA_covariates[[#This Row],[sampling_id]]</f>
        <v>Trawling effort_categorical367</v>
      </c>
    </row>
    <row r="762" spans="1:9" x14ac:dyDescent="0.3">
      <c r="A762" s="5" t="s">
        <v>608</v>
      </c>
      <c r="B762" s="5">
        <v>49</v>
      </c>
      <c r="C762" s="5">
        <v>368</v>
      </c>
      <c r="D762" s="4" t="s">
        <v>1255</v>
      </c>
      <c r="E762" s="4" t="s">
        <v>1335</v>
      </c>
      <c r="F762" s="4"/>
      <c r="G762" s="4"/>
      <c r="H762" s="4"/>
      <c r="I762" s="4" t="str">
        <f>MA_covariates[[#This Row],[Covariate]]&amp;MA_covariates[[#This Row],[sampling_id]]</f>
        <v>Trawling effort_categorical368</v>
      </c>
    </row>
    <row r="763" spans="1:9" x14ac:dyDescent="0.3">
      <c r="A763" s="5" t="s">
        <v>608</v>
      </c>
      <c r="B763" s="5">
        <v>49</v>
      </c>
      <c r="C763" s="5">
        <v>369</v>
      </c>
      <c r="D763" s="4" t="s">
        <v>1255</v>
      </c>
      <c r="E763" s="4" t="s">
        <v>1336</v>
      </c>
      <c r="F763" s="4"/>
      <c r="G763" s="4"/>
      <c r="H763" s="4"/>
      <c r="I763" s="4" t="str">
        <f>MA_covariates[[#This Row],[Covariate]]&amp;MA_covariates[[#This Row],[sampling_id]]</f>
        <v>Trawling effort_categorical369</v>
      </c>
    </row>
    <row r="764" spans="1:9" x14ac:dyDescent="0.3">
      <c r="A764" s="4" t="s">
        <v>608</v>
      </c>
      <c r="B764" s="64">
        <v>49</v>
      </c>
      <c r="C764" s="64">
        <v>364</v>
      </c>
      <c r="D764" s="4" t="s">
        <v>1254</v>
      </c>
      <c r="E764" s="4">
        <v>31.681299209594727</v>
      </c>
      <c r="F764" s="4"/>
      <c r="G764" s="4" t="s">
        <v>1762</v>
      </c>
      <c r="H764" s="4" t="s">
        <v>1763</v>
      </c>
      <c r="I764" s="4" t="str">
        <f>MA_covariates[[#This Row],[Covariate]]&amp;MA_covariates[[#This Row],[sampling_id]]</f>
        <v>Trawling effort_numerical364</v>
      </c>
    </row>
    <row r="765" spans="1:9" x14ac:dyDescent="0.3">
      <c r="A765" s="4" t="s">
        <v>608</v>
      </c>
      <c r="B765" s="64">
        <v>49</v>
      </c>
      <c r="C765" s="64">
        <v>365</v>
      </c>
      <c r="D765" s="4" t="s">
        <v>1254</v>
      </c>
      <c r="E765" s="4">
        <v>58.967098236083984</v>
      </c>
      <c r="F765" s="4"/>
      <c r="G765" s="4" t="s">
        <v>1762</v>
      </c>
      <c r="H765" s="4" t="s">
        <v>1763</v>
      </c>
      <c r="I765" s="4" t="str">
        <f>MA_covariates[[#This Row],[Covariate]]&amp;MA_covariates[[#This Row],[sampling_id]]</f>
        <v>Trawling effort_numerical365</v>
      </c>
    </row>
    <row r="766" spans="1:9" x14ac:dyDescent="0.3">
      <c r="A766" s="4" t="s">
        <v>608</v>
      </c>
      <c r="B766" s="64">
        <v>49</v>
      </c>
      <c r="C766" s="64">
        <v>366</v>
      </c>
      <c r="D766" s="4" t="s">
        <v>1254</v>
      </c>
      <c r="E766" s="4">
        <v>74.171096801757813</v>
      </c>
      <c r="F766" s="4"/>
      <c r="G766" s="4" t="s">
        <v>1762</v>
      </c>
      <c r="H766" s="4" t="s">
        <v>1763</v>
      </c>
      <c r="I766" s="4" t="str">
        <f>MA_covariates[[#This Row],[Covariate]]&amp;MA_covariates[[#This Row],[sampling_id]]</f>
        <v>Trawling effort_numerical366</v>
      </c>
    </row>
    <row r="767" spans="1:9" x14ac:dyDescent="0.3">
      <c r="A767" s="5" t="s">
        <v>602</v>
      </c>
      <c r="B767" s="5">
        <v>53</v>
      </c>
      <c r="C767" s="5">
        <v>370</v>
      </c>
      <c r="D767" s="4" t="s">
        <v>1254</v>
      </c>
      <c r="E767" s="4">
        <v>4.9900000000000064</v>
      </c>
      <c r="F767" s="4"/>
      <c r="G767" t="s">
        <v>1045</v>
      </c>
      <c r="H767" s="4"/>
      <c r="I767" s="4" t="str">
        <f>MA_covariates[[#This Row],[Covariate]]&amp;MA_covariates[[#This Row],[sampling_id]]</f>
        <v>Trawling effort_numerical370</v>
      </c>
    </row>
    <row r="768" spans="1:9" x14ac:dyDescent="0.3">
      <c r="A768" s="5" t="s">
        <v>602</v>
      </c>
      <c r="B768" s="5">
        <v>53</v>
      </c>
      <c r="C768" s="5">
        <v>372</v>
      </c>
      <c r="D768" s="4" t="s">
        <v>1254</v>
      </c>
      <c r="E768" s="4">
        <v>5.6700000000000026</v>
      </c>
      <c r="F768" s="4"/>
      <c r="G768" t="s">
        <v>1045</v>
      </c>
      <c r="H768" s="4"/>
      <c r="I768" s="4" t="str">
        <f>MA_covariates[[#This Row],[Covariate]]&amp;MA_covariates[[#This Row],[sampling_id]]</f>
        <v>Trawling effort_numerical372</v>
      </c>
    </row>
    <row r="769" spans="1:9" x14ac:dyDescent="0.3">
      <c r="A769" s="5" t="s">
        <v>602</v>
      </c>
      <c r="B769" s="5">
        <v>53</v>
      </c>
      <c r="C769" s="5">
        <v>373</v>
      </c>
      <c r="D769" s="4" t="s">
        <v>1254</v>
      </c>
      <c r="E769" s="4">
        <v>5.4100000000000108</v>
      </c>
      <c r="F769" s="4"/>
      <c r="G769" t="s">
        <v>1045</v>
      </c>
      <c r="H769" s="4"/>
      <c r="I769" s="4" t="str">
        <f>MA_covariates[[#This Row],[Covariate]]&amp;MA_covariates[[#This Row],[sampling_id]]</f>
        <v>Trawling effort_numerical373</v>
      </c>
    </row>
    <row r="770" spans="1:9" x14ac:dyDescent="0.3">
      <c r="A770" s="5" t="s">
        <v>602</v>
      </c>
      <c r="B770" s="5">
        <v>53</v>
      </c>
      <c r="C770" s="5">
        <v>374</v>
      </c>
      <c r="D770" s="4" t="s">
        <v>1254</v>
      </c>
      <c r="E770" s="4">
        <v>6.0899999999999936</v>
      </c>
      <c r="F770" s="4"/>
      <c r="G770" t="s">
        <v>1045</v>
      </c>
      <c r="H770" s="4"/>
      <c r="I770" s="4" t="str">
        <f>MA_covariates[[#This Row],[Covariate]]&amp;MA_covariates[[#This Row],[sampling_id]]</f>
        <v>Trawling effort_numerical374</v>
      </c>
    </row>
    <row r="771" spans="1:9" x14ac:dyDescent="0.3">
      <c r="A771" s="5" t="s">
        <v>602</v>
      </c>
      <c r="B771" s="5">
        <v>53</v>
      </c>
      <c r="C771" s="5">
        <v>375</v>
      </c>
      <c r="D771" s="4" t="s">
        <v>1254</v>
      </c>
      <c r="E771" s="4">
        <v>7.9800000000000111</v>
      </c>
      <c r="F771" s="4"/>
      <c r="G771" t="s">
        <v>1045</v>
      </c>
      <c r="H771" s="4"/>
      <c r="I771" s="4" t="str">
        <f>MA_covariates[[#This Row],[Covariate]]&amp;MA_covariates[[#This Row],[sampling_id]]</f>
        <v>Trawling effort_numerical375</v>
      </c>
    </row>
    <row r="772" spans="1:9" x14ac:dyDescent="0.3">
      <c r="A772" s="5" t="s">
        <v>602</v>
      </c>
      <c r="B772" s="5">
        <v>53</v>
      </c>
      <c r="C772" s="5">
        <v>376</v>
      </c>
      <c r="D772" s="4" t="s">
        <v>1254</v>
      </c>
      <c r="E772" s="4">
        <v>6.9900000000000064</v>
      </c>
      <c r="F772" s="4"/>
      <c r="G772" t="s">
        <v>1045</v>
      </c>
      <c r="H772" s="4"/>
      <c r="I772" s="4" t="str">
        <f>MA_covariates[[#This Row],[Covariate]]&amp;MA_covariates[[#This Row],[sampling_id]]</f>
        <v>Trawling effort_numerical376</v>
      </c>
    </row>
    <row r="773" spans="1:9" x14ac:dyDescent="0.3">
      <c r="A773" s="5" t="s">
        <v>602</v>
      </c>
      <c r="B773" s="5">
        <v>53</v>
      </c>
      <c r="C773" s="5">
        <v>377</v>
      </c>
      <c r="D773" s="4" t="s">
        <v>1254</v>
      </c>
      <c r="E773" s="4">
        <v>8.5099999999999927</v>
      </c>
      <c r="F773" s="4"/>
      <c r="G773" t="s">
        <v>1045</v>
      </c>
      <c r="H773" s="4"/>
      <c r="I773" s="4" t="str">
        <f>MA_covariates[[#This Row],[Covariate]]&amp;MA_covariates[[#This Row],[sampling_id]]</f>
        <v>Trawling effort_numerical377</v>
      </c>
    </row>
    <row r="774" spans="1:9" x14ac:dyDescent="0.3">
      <c r="A774" s="5" t="s">
        <v>602</v>
      </c>
      <c r="B774" s="5">
        <v>53</v>
      </c>
      <c r="C774" s="5">
        <v>378</v>
      </c>
      <c r="D774" s="4" t="s">
        <v>1254</v>
      </c>
      <c r="E774" s="4">
        <v>5.9200000000000008</v>
      </c>
      <c r="F774" s="4"/>
      <c r="G774" t="s">
        <v>1045</v>
      </c>
      <c r="H774" s="4"/>
      <c r="I774" s="4" t="str">
        <f>MA_covariates[[#This Row],[Covariate]]&amp;MA_covariates[[#This Row],[sampling_id]]</f>
        <v>Trawling effort_numerical378</v>
      </c>
    </row>
    <row r="775" spans="1:9" x14ac:dyDescent="0.3">
      <c r="A775" s="5" t="s">
        <v>602</v>
      </c>
      <c r="B775" s="5">
        <v>53</v>
      </c>
      <c r="C775" s="5">
        <v>381</v>
      </c>
      <c r="D775" s="4" t="s">
        <v>1254</v>
      </c>
      <c r="E775" s="4">
        <v>1.6299999999999979</v>
      </c>
      <c r="F775" s="4"/>
      <c r="G775" t="s">
        <v>1045</v>
      </c>
      <c r="H775" s="4"/>
      <c r="I775" s="4" t="str">
        <f>MA_covariates[[#This Row],[Covariate]]&amp;MA_covariates[[#This Row],[sampling_id]]</f>
        <v>Trawling effort_numerical381</v>
      </c>
    </row>
    <row r="776" spans="1:9" x14ac:dyDescent="0.3">
      <c r="A776" s="5" t="s">
        <v>602</v>
      </c>
      <c r="B776" s="5">
        <v>53</v>
      </c>
      <c r="C776" s="5">
        <v>383</v>
      </c>
      <c r="D776" s="4" t="s">
        <v>1254</v>
      </c>
      <c r="E776" s="4">
        <v>1.1599999999999977</v>
      </c>
      <c r="F776" s="4"/>
      <c r="G776" t="s">
        <v>1045</v>
      </c>
      <c r="H776" s="4"/>
      <c r="I776" s="4" t="str">
        <f>MA_covariates[[#This Row],[Covariate]]&amp;MA_covariates[[#This Row],[sampling_id]]</f>
        <v>Trawling effort_numerical383</v>
      </c>
    </row>
    <row r="777" spans="1:9" x14ac:dyDescent="0.3">
      <c r="A777" s="5" t="s">
        <v>602</v>
      </c>
      <c r="B777" s="5">
        <v>53</v>
      </c>
      <c r="C777" s="5">
        <v>385</v>
      </c>
      <c r="D777" s="4" t="s">
        <v>1254</v>
      </c>
      <c r="E777" s="4">
        <v>0.50999999999999979</v>
      </c>
      <c r="F777" s="4"/>
      <c r="G777" t="s">
        <v>1045</v>
      </c>
      <c r="H777" s="4"/>
      <c r="I777" s="4" t="str">
        <f>MA_covariates[[#This Row],[Covariate]]&amp;MA_covariates[[#This Row],[sampling_id]]</f>
        <v>Trawling effort_numerical385</v>
      </c>
    </row>
    <row r="778" spans="1:9" x14ac:dyDescent="0.3">
      <c r="A778" s="5" t="s">
        <v>602</v>
      </c>
      <c r="B778" s="5">
        <v>53</v>
      </c>
      <c r="C778" s="5">
        <v>370</v>
      </c>
      <c r="D778" s="4" t="s">
        <v>870</v>
      </c>
      <c r="E778" s="4">
        <v>14.1</v>
      </c>
      <c r="F778" s="4"/>
      <c r="G778" s="4" t="s">
        <v>1374</v>
      </c>
      <c r="H778" s="4"/>
      <c r="I778" s="4" t="str">
        <f>MA_covariates[[#This Row],[Covariate]]&amp;MA_covariates[[#This Row],[sampling_id]]</f>
        <v>Temperature370</v>
      </c>
    </row>
    <row r="779" spans="1:9" x14ac:dyDescent="0.3">
      <c r="A779" s="5" t="s">
        <v>602</v>
      </c>
      <c r="B779" s="5">
        <v>53</v>
      </c>
      <c r="C779" s="5">
        <v>372</v>
      </c>
      <c r="D779" s="4" t="s">
        <v>870</v>
      </c>
      <c r="E779" s="4">
        <v>12.8</v>
      </c>
      <c r="F779" s="4"/>
      <c r="G779" s="4" t="s">
        <v>1374</v>
      </c>
      <c r="H779" s="4"/>
      <c r="I779" s="4" t="str">
        <f>MA_covariates[[#This Row],[Covariate]]&amp;MA_covariates[[#This Row],[sampling_id]]</f>
        <v>Temperature372</v>
      </c>
    </row>
    <row r="780" spans="1:9" x14ac:dyDescent="0.3">
      <c r="A780" s="5" t="s">
        <v>602</v>
      </c>
      <c r="B780" s="5">
        <v>53</v>
      </c>
      <c r="C780" s="5">
        <v>373</v>
      </c>
      <c r="D780" s="4" t="s">
        <v>870</v>
      </c>
      <c r="E780" s="4">
        <v>12.5</v>
      </c>
      <c r="F780" s="4"/>
      <c r="G780" s="4" t="s">
        <v>1374</v>
      </c>
      <c r="H780" s="4"/>
      <c r="I780" s="4" t="str">
        <f>MA_covariates[[#This Row],[Covariate]]&amp;MA_covariates[[#This Row],[sampling_id]]</f>
        <v>Temperature373</v>
      </c>
    </row>
    <row r="781" spans="1:9" x14ac:dyDescent="0.3">
      <c r="A781" s="5" t="s">
        <v>602</v>
      </c>
      <c r="B781" s="5">
        <v>53</v>
      </c>
      <c r="C781" s="5">
        <v>374</v>
      </c>
      <c r="D781" s="4" t="s">
        <v>870</v>
      </c>
      <c r="E781" s="4">
        <v>15.4</v>
      </c>
      <c r="F781" s="4"/>
      <c r="G781" s="4" t="s">
        <v>1374</v>
      </c>
      <c r="H781" s="4"/>
      <c r="I781" s="4" t="str">
        <f>MA_covariates[[#This Row],[Covariate]]&amp;MA_covariates[[#This Row],[sampling_id]]</f>
        <v>Temperature374</v>
      </c>
    </row>
    <row r="782" spans="1:9" x14ac:dyDescent="0.3">
      <c r="A782" s="5" t="s">
        <v>602</v>
      </c>
      <c r="B782" s="5">
        <v>53</v>
      </c>
      <c r="C782" s="5">
        <v>375</v>
      </c>
      <c r="D782" s="4" t="s">
        <v>870</v>
      </c>
      <c r="E782" s="4">
        <v>13.1</v>
      </c>
      <c r="F782" s="4"/>
      <c r="G782" s="4" t="s">
        <v>1374</v>
      </c>
      <c r="H782" s="4"/>
      <c r="I782" s="4" t="str">
        <f>MA_covariates[[#This Row],[Covariate]]&amp;MA_covariates[[#This Row],[sampling_id]]</f>
        <v>Temperature375</v>
      </c>
    </row>
    <row r="783" spans="1:9" x14ac:dyDescent="0.3">
      <c r="A783" s="5" t="s">
        <v>602</v>
      </c>
      <c r="B783" s="5">
        <v>53</v>
      </c>
      <c r="C783" s="5">
        <v>376</v>
      </c>
      <c r="D783" s="4" t="s">
        <v>870</v>
      </c>
      <c r="E783" s="4"/>
      <c r="F783" s="4"/>
      <c r="G783" s="4"/>
      <c r="H783" s="4"/>
      <c r="I783" s="4" t="str">
        <f>MA_covariates[[#This Row],[Covariate]]&amp;MA_covariates[[#This Row],[sampling_id]]</f>
        <v>Temperature376</v>
      </c>
    </row>
    <row r="784" spans="1:9" x14ac:dyDescent="0.3">
      <c r="A784" s="5" t="s">
        <v>602</v>
      </c>
      <c r="B784" s="5">
        <v>53</v>
      </c>
      <c r="C784" s="5">
        <v>377</v>
      </c>
      <c r="D784" s="4" t="s">
        <v>870</v>
      </c>
      <c r="E784" s="4"/>
      <c r="F784" s="4"/>
      <c r="G784" s="4"/>
      <c r="H784" s="4"/>
      <c r="I784" s="4" t="str">
        <f>MA_covariates[[#This Row],[Covariate]]&amp;MA_covariates[[#This Row],[sampling_id]]</f>
        <v>Temperature377</v>
      </c>
    </row>
    <row r="785" spans="1:9" x14ac:dyDescent="0.3">
      <c r="A785" s="5" t="s">
        <v>602</v>
      </c>
      <c r="B785" s="5">
        <v>53</v>
      </c>
      <c r="C785" s="5">
        <v>378</v>
      </c>
      <c r="D785" s="4" t="s">
        <v>870</v>
      </c>
      <c r="E785" s="4"/>
      <c r="F785" s="4"/>
      <c r="G785" s="4"/>
      <c r="H785" s="4"/>
      <c r="I785" s="4" t="str">
        <f>MA_covariates[[#This Row],[Covariate]]&amp;MA_covariates[[#This Row],[sampling_id]]</f>
        <v>Temperature378</v>
      </c>
    </row>
    <row r="786" spans="1:9" x14ac:dyDescent="0.3">
      <c r="A786" s="5" t="s">
        <v>602</v>
      </c>
      <c r="B786" s="5">
        <v>53</v>
      </c>
      <c r="C786" s="5">
        <v>381</v>
      </c>
      <c r="D786" s="4" t="s">
        <v>870</v>
      </c>
      <c r="E786" s="4">
        <v>15</v>
      </c>
      <c r="F786" s="4"/>
      <c r="G786" s="4" t="s">
        <v>1374</v>
      </c>
      <c r="H786" s="4"/>
      <c r="I786" s="4" t="str">
        <f>MA_covariates[[#This Row],[Covariate]]&amp;MA_covariates[[#This Row],[sampling_id]]</f>
        <v>Temperature381</v>
      </c>
    </row>
    <row r="787" spans="1:9" x14ac:dyDescent="0.3">
      <c r="A787" s="5" t="s">
        <v>602</v>
      </c>
      <c r="B787" s="5">
        <v>53</v>
      </c>
      <c r="C787" s="5">
        <v>383</v>
      </c>
      <c r="D787" s="4" t="s">
        <v>870</v>
      </c>
      <c r="E787" s="4">
        <v>13.4</v>
      </c>
      <c r="F787" s="4"/>
      <c r="G787" s="4" t="s">
        <v>1374</v>
      </c>
      <c r="H787" s="4"/>
      <c r="I787" s="4" t="str">
        <f>MA_covariates[[#This Row],[Covariate]]&amp;MA_covariates[[#This Row],[sampling_id]]</f>
        <v>Temperature383</v>
      </c>
    </row>
    <row r="788" spans="1:9" x14ac:dyDescent="0.3">
      <c r="A788" s="5" t="s">
        <v>602</v>
      </c>
      <c r="B788" s="5">
        <v>53</v>
      </c>
      <c r="C788" s="5">
        <v>385</v>
      </c>
      <c r="D788" s="4" t="s">
        <v>870</v>
      </c>
      <c r="E788" s="4">
        <v>14.1</v>
      </c>
      <c r="F788" s="4"/>
      <c r="G788" s="4" t="s">
        <v>1374</v>
      </c>
      <c r="H788" s="4"/>
      <c r="I788" s="4" t="str">
        <f>MA_covariates[[#This Row],[Covariate]]&amp;MA_covariates[[#This Row],[sampling_id]]</f>
        <v>Temperature385</v>
      </c>
    </row>
    <row r="789" spans="1:9" x14ac:dyDescent="0.3">
      <c r="A789" s="4" t="s">
        <v>603</v>
      </c>
      <c r="B789" s="5">
        <v>53</v>
      </c>
      <c r="C789" s="5">
        <v>370</v>
      </c>
      <c r="D789" s="4" t="s">
        <v>1328</v>
      </c>
      <c r="E789" s="4">
        <v>0.21</v>
      </c>
      <c r="F789" s="4"/>
      <c r="G789" s="4" t="s">
        <v>863</v>
      </c>
      <c r="H789" s="4"/>
      <c r="I789" s="4" t="str">
        <f>MA_covariates[[#This Row],[Covariate]]&amp;MA_covariates[[#This Row],[sampling_id]]</f>
        <v>Tide stress370</v>
      </c>
    </row>
    <row r="790" spans="1:9" x14ac:dyDescent="0.3">
      <c r="A790" s="4" t="s">
        <v>603</v>
      </c>
      <c r="B790" s="5">
        <v>53</v>
      </c>
      <c r="C790" s="5">
        <v>372</v>
      </c>
      <c r="D790" s="4" t="s">
        <v>1328</v>
      </c>
      <c r="E790" s="4">
        <v>0.18</v>
      </c>
      <c r="F790" s="4"/>
      <c r="G790" s="4" t="s">
        <v>863</v>
      </c>
      <c r="H790" s="4"/>
      <c r="I790" s="4" t="str">
        <f>MA_covariates[[#This Row],[Covariate]]&amp;MA_covariates[[#This Row],[sampling_id]]</f>
        <v>Tide stress372</v>
      </c>
    </row>
    <row r="791" spans="1:9" x14ac:dyDescent="0.3">
      <c r="A791" s="4" t="s">
        <v>603</v>
      </c>
      <c r="B791" s="5">
        <v>53</v>
      </c>
      <c r="C791" s="5">
        <v>373</v>
      </c>
      <c r="D791" s="4" t="s">
        <v>1328</v>
      </c>
      <c r="E791" s="4">
        <v>0.22</v>
      </c>
      <c r="F791" s="4"/>
      <c r="G791" s="4" t="s">
        <v>863</v>
      </c>
      <c r="H791" s="4"/>
      <c r="I791" s="4" t="str">
        <f>MA_covariates[[#This Row],[Covariate]]&amp;MA_covariates[[#This Row],[sampling_id]]</f>
        <v>Tide stress373</v>
      </c>
    </row>
    <row r="792" spans="1:9" x14ac:dyDescent="0.3">
      <c r="A792" s="4" t="s">
        <v>603</v>
      </c>
      <c r="B792" s="5">
        <v>53</v>
      </c>
      <c r="C792" s="5">
        <v>374</v>
      </c>
      <c r="D792" s="4" t="s">
        <v>1328</v>
      </c>
      <c r="E792" s="4">
        <v>0.22</v>
      </c>
      <c r="F792" s="4"/>
      <c r="G792" s="4" t="s">
        <v>863</v>
      </c>
      <c r="H792" s="4"/>
      <c r="I792" s="4" t="str">
        <f>MA_covariates[[#This Row],[Covariate]]&amp;MA_covariates[[#This Row],[sampling_id]]</f>
        <v>Tide stress374</v>
      </c>
    </row>
    <row r="793" spans="1:9" x14ac:dyDescent="0.3">
      <c r="A793" s="4" t="s">
        <v>603</v>
      </c>
      <c r="B793" s="5">
        <v>53</v>
      </c>
      <c r="C793" s="5">
        <v>375</v>
      </c>
      <c r="D793" s="4" t="s">
        <v>1328</v>
      </c>
      <c r="E793" s="4">
        <v>0.21</v>
      </c>
      <c r="F793" s="4"/>
      <c r="G793" s="4" t="s">
        <v>863</v>
      </c>
      <c r="H793" s="4"/>
      <c r="I793" s="4" t="str">
        <f>MA_covariates[[#This Row],[Covariate]]&amp;MA_covariates[[#This Row],[sampling_id]]</f>
        <v>Tide stress375</v>
      </c>
    </row>
    <row r="794" spans="1:9" x14ac:dyDescent="0.3">
      <c r="A794" s="4" t="s">
        <v>603</v>
      </c>
      <c r="B794" s="5">
        <v>53</v>
      </c>
      <c r="C794" s="5">
        <v>376</v>
      </c>
      <c r="D794" s="4" t="s">
        <v>1328</v>
      </c>
      <c r="E794" s="4">
        <v>0.16</v>
      </c>
      <c r="F794" s="4"/>
      <c r="G794" s="4" t="s">
        <v>863</v>
      </c>
      <c r="H794" s="4"/>
      <c r="I794" s="4" t="str">
        <f>MA_covariates[[#This Row],[Covariate]]&amp;MA_covariates[[#This Row],[sampling_id]]</f>
        <v>Tide stress376</v>
      </c>
    </row>
    <row r="795" spans="1:9" x14ac:dyDescent="0.3">
      <c r="A795" s="4" t="s">
        <v>603</v>
      </c>
      <c r="B795" s="5">
        <v>53</v>
      </c>
      <c r="C795" s="5">
        <v>377</v>
      </c>
      <c r="D795" s="4" t="s">
        <v>1328</v>
      </c>
      <c r="E795" s="4">
        <v>0.22</v>
      </c>
      <c r="F795" s="4"/>
      <c r="G795" s="4" t="s">
        <v>863</v>
      </c>
      <c r="H795" s="4"/>
      <c r="I795" s="4" t="str">
        <f>MA_covariates[[#This Row],[Covariate]]&amp;MA_covariates[[#This Row],[sampling_id]]</f>
        <v>Tide stress377</v>
      </c>
    </row>
    <row r="796" spans="1:9" x14ac:dyDescent="0.3">
      <c r="A796" s="4" t="s">
        <v>603</v>
      </c>
      <c r="B796" s="5">
        <v>53</v>
      </c>
      <c r="C796" s="5">
        <v>378</v>
      </c>
      <c r="D796" s="4" t="s">
        <v>1328</v>
      </c>
      <c r="E796" s="4">
        <v>0.1</v>
      </c>
      <c r="F796" s="4"/>
      <c r="G796" s="4" t="s">
        <v>863</v>
      </c>
      <c r="H796" s="4"/>
      <c r="I796" s="4" t="str">
        <f>MA_covariates[[#This Row],[Covariate]]&amp;MA_covariates[[#This Row],[sampling_id]]</f>
        <v>Tide stress378</v>
      </c>
    </row>
    <row r="797" spans="1:9" x14ac:dyDescent="0.3">
      <c r="A797" s="4" t="s">
        <v>603</v>
      </c>
      <c r="B797" s="5">
        <v>53</v>
      </c>
      <c r="C797" s="5">
        <v>381</v>
      </c>
      <c r="D797" s="4" t="s">
        <v>1328</v>
      </c>
      <c r="E797" s="4">
        <v>0.2</v>
      </c>
      <c r="F797" s="4"/>
      <c r="G797" s="4" t="s">
        <v>863</v>
      </c>
      <c r="H797" s="4"/>
      <c r="I797" s="4" t="str">
        <f>MA_covariates[[#This Row],[Covariate]]&amp;MA_covariates[[#This Row],[sampling_id]]</f>
        <v>Tide stress381</v>
      </c>
    </row>
    <row r="798" spans="1:9" x14ac:dyDescent="0.3">
      <c r="A798" s="4" t="s">
        <v>603</v>
      </c>
      <c r="B798" s="5">
        <v>53</v>
      </c>
      <c r="C798" s="5">
        <v>383</v>
      </c>
      <c r="D798" s="4" t="s">
        <v>1328</v>
      </c>
      <c r="E798" s="4">
        <v>0.14000000000000001</v>
      </c>
      <c r="F798" s="4"/>
      <c r="G798" s="4" t="s">
        <v>863</v>
      </c>
      <c r="H798" s="4"/>
      <c r="I798" s="4" t="str">
        <f>MA_covariates[[#This Row],[Covariate]]&amp;MA_covariates[[#This Row],[sampling_id]]</f>
        <v>Tide stress383</v>
      </c>
    </row>
    <row r="799" spans="1:9" x14ac:dyDescent="0.3">
      <c r="A799" s="4" t="s">
        <v>603</v>
      </c>
      <c r="B799" s="5">
        <v>53</v>
      </c>
      <c r="C799" s="5">
        <v>385</v>
      </c>
      <c r="D799" s="4" t="s">
        <v>1328</v>
      </c>
      <c r="E799" s="4">
        <v>0.2</v>
      </c>
      <c r="F799" s="4"/>
      <c r="G799" s="4" t="s">
        <v>863</v>
      </c>
      <c r="H799" s="4"/>
      <c r="I799" s="4" t="str">
        <f>MA_covariates[[#This Row],[Covariate]]&amp;MA_covariates[[#This Row],[sampling_id]]</f>
        <v>Tide stress385</v>
      </c>
    </row>
    <row r="800" spans="1:9" x14ac:dyDescent="0.3">
      <c r="A800" s="4" t="s">
        <v>603</v>
      </c>
      <c r="B800" s="5">
        <v>53</v>
      </c>
      <c r="C800" s="5">
        <v>386</v>
      </c>
      <c r="D800" s="4" t="s">
        <v>1328</v>
      </c>
      <c r="E800" s="4">
        <v>0.17</v>
      </c>
      <c r="F800" s="4"/>
      <c r="G800" s="4" t="s">
        <v>863</v>
      </c>
      <c r="H800" s="4"/>
      <c r="I800" s="4" t="str">
        <f>MA_covariates[[#This Row],[Covariate]]&amp;MA_covariates[[#This Row],[sampling_id]]</f>
        <v>Tide stress386</v>
      </c>
    </row>
    <row r="801" spans="1:9" x14ac:dyDescent="0.3">
      <c r="A801" s="4" t="s">
        <v>603</v>
      </c>
      <c r="B801" s="5">
        <v>53</v>
      </c>
      <c r="C801" s="5">
        <v>388</v>
      </c>
      <c r="D801" s="4" t="s">
        <v>1328</v>
      </c>
      <c r="E801" s="4">
        <v>0.25</v>
      </c>
      <c r="F801" s="4"/>
      <c r="G801" s="4" t="s">
        <v>863</v>
      </c>
      <c r="H801" s="4"/>
      <c r="I801" s="4" t="str">
        <f>MA_covariates[[#This Row],[Covariate]]&amp;MA_covariates[[#This Row],[sampling_id]]</f>
        <v>Tide stress388</v>
      </c>
    </row>
    <row r="802" spans="1:9" x14ac:dyDescent="0.3">
      <c r="A802" s="4" t="s">
        <v>603</v>
      </c>
      <c r="B802" s="5">
        <v>53</v>
      </c>
      <c r="C802" s="5">
        <v>370</v>
      </c>
      <c r="D802" s="4" t="s">
        <v>1329</v>
      </c>
      <c r="E802" s="4">
        <v>0.68</v>
      </c>
      <c r="F802" s="4"/>
      <c r="G802" s="4" t="s">
        <v>863</v>
      </c>
      <c r="H802" s="4"/>
      <c r="I802" s="4" t="str">
        <f>MA_covariates[[#This Row],[Covariate]]&amp;MA_covariates[[#This Row],[sampling_id]]</f>
        <v>Wave stress370</v>
      </c>
    </row>
    <row r="803" spans="1:9" x14ac:dyDescent="0.3">
      <c r="A803" s="4" t="s">
        <v>603</v>
      </c>
      <c r="B803" s="5">
        <v>53</v>
      </c>
      <c r="C803" s="5">
        <v>372</v>
      </c>
      <c r="D803" s="4" t="s">
        <v>1329</v>
      </c>
      <c r="E803" s="4">
        <v>0.64</v>
      </c>
      <c r="F803" s="4"/>
      <c r="G803" s="4" t="s">
        <v>863</v>
      </c>
      <c r="H803" s="4"/>
      <c r="I803" s="4" t="str">
        <f>MA_covariates[[#This Row],[Covariate]]&amp;MA_covariates[[#This Row],[sampling_id]]</f>
        <v>Wave stress372</v>
      </c>
    </row>
    <row r="804" spans="1:9" x14ac:dyDescent="0.3">
      <c r="A804" s="4" t="s">
        <v>603</v>
      </c>
      <c r="B804" s="5">
        <v>53</v>
      </c>
      <c r="C804" s="5">
        <v>373</v>
      </c>
      <c r="D804" s="4" t="s">
        <v>1329</v>
      </c>
      <c r="E804" s="4">
        <v>0.52</v>
      </c>
      <c r="F804" s="4"/>
      <c r="G804" s="4" t="s">
        <v>863</v>
      </c>
      <c r="H804" s="4"/>
      <c r="I804" s="4" t="str">
        <f>MA_covariates[[#This Row],[Covariate]]&amp;MA_covariates[[#This Row],[sampling_id]]</f>
        <v>Wave stress373</v>
      </c>
    </row>
    <row r="805" spans="1:9" x14ac:dyDescent="0.3">
      <c r="A805" s="4" t="s">
        <v>603</v>
      </c>
      <c r="B805" s="5">
        <v>53</v>
      </c>
      <c r="C805" s="5">
        <v>374</v>
      </c>
      <c r="D805" s="4" t="s">
        <v>1329</v>
      </c>
      <c r="E805" s="4">
        <v>0.42</v>
      </c>
      <c r="F805" s="4"/>
      <c r="G805" s="4" t="s">
        <v>863</v>
      </c>
      <c r="H805" s="4"/>
      <c r="I805" s="4" t="str">
        <f>MA_covariates[[#This Row],[Covariate]]&amp;MA_covariates[[#This Row],[sampling_id]]</f>
        <v>Wave stress374</v>
      </c>
    </row>
    <row r="806" spans="1:9" x14ac:dyDescent="0.3">
      <c r="A806" s="4" t="s">
        <v>603</v>
      </c>
      <c r="B806" s="5">
        <v>53</v>
      </c>
      <c r="C806" s="5">
        <v>375</v>
      </c>
      <c r="D806" s="4" t="s">
        <v>1329</v>
      </c>
      <c r="E806" s="4">
        <v>0.59</v>
      </c>
      <c r="F806" s="4"/>
      <c r="G806" s="4" t="s">
        <v>863</v>
      </c>
      <c r="H806" s="4"/>
      <c r="I806" s="4" t="str">
        <f>MA_covariates[[#This Row],[Covariate]]&amp;MA_covariates[[#This Row],[sampling_id]]</f>
        <v>Wave stress375</v>
      </c>
    </row>
    <row r="807" spans="1:9" x14ac:dyDescent="0.3">
      <c r="A807" s="4" t="s">
        <v>603</v>
      </c>
      <c r="B807" s="5">
        <v>53</v>
      </c>
      <c r="C807" s="5">
        <v>376</v>
      </c>
      <c r="D807" s="4" t="s">
        <v>1329</v>
      </c>
      <c r="E807" s="4">
        <v>0.61</v>
      </c>
      <c r="F807" s="4"/>
      <c r="G807" s="4" t="s">
        <v>863</v>
      </c>
      <c r="H807" s="4"/>
      <c r="I807" s="4" t="str">
        <f>MA_covariates[[#This Row],[Covariate]]&amp;MA_covariates[[#This Row],[sampling_id]]</f>
        <v>Wave stress376</v>
      </c>
    </row>
    <row r="808" spans="1:9" x14ac:dyDescent="0.3">
      <c r="A808" s="4" t="s">
        <v>603</v>
      </c>
      <c r="B808" s="5">
        <v>53</v>
      </c>
      <c r="C808" s="5">
        <v>377</v>
      </c>
      <c r="D808" s="4" t="s">
        <v>1329</v>
      </c>
      <c r="E808" s="4">
        <v>0.72</v>
      </c>
      <c r="F808" s="4"/>
      <c r="G808" s="4" t="s">
        <v>863</v>
      </c>
      <c r="H808" s="4"/>
      <c r="I808" s="4" t="str">
        <f>MA_covariates[[#This Row],[Covariate]]&amp;MA_covariates[[#This Row],[sampling_id]]</f>
        <v>Wave stress377</v>
      </c>
    </row>
    <row r="809" spans="1:9" x14ac:dyDescent="0.3">
      <c r="A809" s="4" t="s">
        <v>603</v>
      </c>
      <c r="B809" s="5">
        <v>53</v>
      </c>
      <c r="C809" s="5">
        <v>378</v>
      </c>
      <c r="D809" s="4" t="s">
        <v>1329</v>
      </c>
      <c r="E809" s="4">
        <v>0.52</v>
      </c>
      <c r="F809" s="4"/>
      <c r="G809" s="4" t="s">
        <v>863</v>
      </c>
      <c r="H809" s="4"/>
      <c r="I809" s="4" t="str">
        <f>MA_covariates[[#This Row],[Covariate]]&amp;MA_covariates[[#This Row],[sampling_id]]</f>
        <v>Wave stress378</v>
      </c>
    </row>
    <row r="810" spans="1:9" x14ac:dyDescent="0.3">
      <c r="A810" s="4" t="s">
        <v>603</v>
      </c>
      <c r="B810" s="5">
        <v>53</v>
      </c>
      <c r="C810" s="5">
        <v>381</v>
      </c>
      <c r="D810" s="4" t="s">
        <v>1329</v>
      </c>
      <c r="E810" s="4">
        <v>0.73</v>
      </c>
      <c r="F810" s="4"/>
      <c r="G810" s="4" t="s">
        <v>863</v>
      </c>
      <c r="H810" s="4"/>
      <c r="I810" s="4" t="str">
        <f>MA_covariates[[#This Row],[Covariate]]&amp;MA_covariates[[#This Row],[sampling_id]]</f>
        <v>Wave stress381</v>
      </c>
    </row>
    <row r="811" spans="1:9" x14ac:dyDescent="0.3">
      <c r="A811" s="4" t="s">
        <v>603</v>
      </c>
      <c r="B811" s="5">
        <v>53</v>
      </c>
      <c r="C811" s="5">
        <v>383</v>
      </c>
      <c r="D811" s="4" t="s">
        <v>1329</v>
      </c>
      <c r="E811" s="4">
        <v>0.74</v>
      </c>
      <c r="F811" s="4"/>
      <c r="G811" s="4" t="s">
        <v>863</v>
      </c>
      <c r="H811" s="4"/>
      <c r="I811" s="4" t="str">
        <f>MA_covariates[[#This Row],[Covariate]]&amp;MA_covariates[[#This Row],[sampling_id]]</f>
        <v>Wave stress383</v>
      </c>
    </row>
    <row r="812" spans="1:9" x14ac:dyDescent="0.3">
      <c r="A812" s="4" t="s">
        <v>603</v>
      </c>
      <c r="B812" s="5">
        <v>53</v>
      </c>
      <c r="C812" s="5">
        <v>385</v>
      </c>
      <c r="D812" s="4" t="s">
        <v>1329</v>
      </c>
      <c r="E812" s="4">
        <v>1.1399999999999999</v>
      </c>
      <c r="F812" s="4"/>
      <c r="G812" s="4" t="s">
        <v>863</v>
      </c>
      <c r="H812" s="4"/>
      <c r="I812" s="4" t="str">
        <f>MA_covariates[[#This Row],[Covariate]]&amp;MA_covariates[[#This Row],[sampling_id]]</f>
        <v>Wave stress385</v>
      </c>
    </row>
    <row r="813" spans="1:9" x14ac:dyDescent="0.3">
      <c r="A813" s="4" t="s">
        <v>603</v>
      </c>
      <c r="B813" s="5">
        <v>53</v>
      </c>
      <c r="C813" s="4">
        <v>386</v>
      </c>
      <c r="D813" s="4" t="s">
        <v>1329</v>
      </c>
      <c r="E813" s="4">
        <v>1</v>
      </c>
      <c r="F813" s="4"/>
      <c r="G813" s="4" t="s">
        <v>863</v>
      </c>
      <c r="H813" s="4"/>
      <c r="I813" s="4" t="str">
        <f>MA_covariates[[#This Row],[Covariate]]&amp;MA_covariates[[#This Row],[sampling_id]]</f>
        <v>Wave stress386</v>
      </c>
    </row>
    <row r="814" spans="1:9" x14ac:dyDescent="0.3">
      <c r="A814" s="4" t="s">
        <v>603</v>
      </c>
      <c r="B814" s="5">
        <v>53</v>
      </c>
      <c r="C814" s="4">
        <v>388</v>
      </c>
      <c r="D814" s="4" t="s">
        <v>1329</v>
      </c>
      <c r="E814" s="4">
        <v>0.7</v>
      </c>
      <c r="F814" s="4"/>
      <c r="G814" s="4" t="s">
        <v>863</v>
      </c>
      <c r="H814" s="4"/>
      <c r="I814" s="4" t="str">
        <f>MA_covariates[[#This Row],[Covariate]]&amp;MA_covariates[[#This Row],[sampling_id]]</f>
        <v>Wave stress388</v>
      </c>
    </row>
    <row r="815" spans="1:9" x14ac:dyDescent="0.3">
      <c r="A815" s="4" t="s">
        <v>602</v>
      </c>
      <c r="B815" s="64">
        <v>53</v>
      </c>
      <c r="C815" s="64">
        <v>370</v>
      </c>
      <c r="D815" s="4" t="s">
        <v>1254</v>
      </c>
      <c r="E815" s="4">
        <v>59.138099670410156</v>
      </c>
      <c r="F815" s="4"/>
      <c r="G815" s="4" t="s">
        <v>1762</v>
      </c>
      <c r="H815" s="4" t="s">
        <v>1763</v>
      </c>
      <c r="I815" s="4" t="str">
        <f>MA_covariates[[#This Row],[Covariate]]&amp;MA_covariates[[#This Row],[sampling_id]]</f>
        <v>Trawling effort_numerical370</v>
      </c>
    </row>
    <row r="816" spans="1:9" x14ac:dyDescent="0.3">
      <c r="A816" s="4" t="s">
        <v>602</v>
      </c>
      <c r="B816" s="64">
        <v>53</v>
      </c>
      <c r="C816" s="64">
        <v>372</v>
      </c>
      <c r="D816" s="4" t="s">
        <v>1254</v>
      </c>
      <c r="E816" s="4">
        <v>79.821296691894531</v>
      </c>
      <c r="F816" s="4"/>
      <c r="G816" s="4" t="s">
        <v>1762</v>
      </c>
      <c r="H816" s="4" t="s">
        <v>1763</v>
      </c>
      <c r="I816" s="4" t="str">
        <f>MA_covariates[[#This Row],[Covariate]]&amp;MA_covariates[[#This Row],[sampling_id]]</f>
        <v>Trawling effort_numerical372</v>
      </c>
    </row>
    <row r="817" spans="1:9" x14ac:dyDescent="0.3">
      <c r="A817" s="4" t="s">
        <v>602</v>
      </c>
      <c r="B817" s="64">
        <v>53</v>
      </c>
      <c r="C817" s="64">
        <v>373</v>
      </c>
      <c r="D817" s="4" t="s">
        <v>1254</v>
      </c>
      <c r="E817" s="4">
        <v>89.308197021484375</v>
      </c>
      <c r="F817" s="4"/>
      <c r="G817" s="4" t="s">
        <v>1762</v>
      </c>
      <c r="H817" s="4" t="s">
        <v>1763</v>
      </c>
      <c r="I817" s="4" t="str">
        <f>MA_covariates[[#This Row],[Covariate]]&amp;MA_covariates[[#This Row],[sampling_id]]</f>
        <v>Trawling effort_numerical373</v>
      </c>
    </row>
    <row r="818" spans="1:9" x14ac:dyDescent="0.3">
      <c r="A818" s="4" t="s">
        <v>602</v>
      </c>
      <c r="B818" s="64">
        <v>53</v>
      </c>
      <c r="C818" s="64">
        <v>374</v>
      </c>
      <c r="D818" s="4" t="s">
        <v>1254</v>
      </c>
      <c r="E818" s="4">
        <v>67.767097473144531</v>
      </c>
      <c r="F818" s="4"/>
      <c r="G818" s="4" t="s">
        <v>1762</v>
      </c>
      <c r="H818" s="4" t="s">
        <v>1763</v>
      </c>
      <c r="I818" s="4" t="str">
        <f>MA_covariates[[#This Row],[Covariate]]&amp;MA_covariates[[#This Row],[sampling_id]]</f>
        <v>Trawling effort_numerical374</v>
      </c>
    </row>
    <row r="819" spans="1:9" x14ac:dyDescent="0.3">
      <c r="A819" s="4" t="s">
        <v>602</v>
      </c>
      <c r="B819" s="64">
        <v>53</v>
      </c>
      <c r="C819" s="64">
        <v>375</v>
      </c>
      <c r="D819" s="4" t="s">
        <v>1254</v>
      </c>
      <c r="E819" s="4">
        <v>63.371601104736328</v>
      </c>
      <c r="F819" s="4"/>
      <c r="G819" s="4" t="s">
        <v>1762</v>
      </c>
      <c r="H819" s="4" t="s">
        <v>1763</v>
      </c>
      <c r="I819" s="4" t="str">
        <f>MA_covariates[[#This Row],[Covariate]]&amp;MA_covariates[[#This Row],[sampling_id]]</f>
        <v>Trawling effort_numerical375</v>
      </c>
    </row>
    <row r="820" spans="1:9" x14ac:dyDescent="0.3">
      <c r="A820" s="4" t="s">
        <v>602</v>
      </c>
      <c r="B820" s="64">
        <v>53</v>
      </c>
      <c r="C820" s="64">
        <v>376</v>
      </c>
      <c r="D820" s="4" t="s">
        <v>1254</v>
      </c>
      <c r="E820" s="4">
        <v>82.960601806640625</v>
      </c>
      <c r="F820" s="4"/>
      <c r="G820" s="4" t="s">
        <v>1762</v>
      </c>
      <c r="H820" s="4" t="s">
        <v>1763</v>
      </c>
      <c r="I820" s="4" t="str">
        <f>MA_covariates[[#This Row],[Covariate]]&amp;MA_covariates[[#This Row],[sampling_id]]</f>
        <v>Trawling effort_numerical376</v>
      </c>
    </row>
    <row r="821" spans="1:9" x14ac:dyDescent="0.3">
      <c r="A821" s="4" t="s">
        <v>602</v>
      </c>
      <c r="B821" s="64">
        <v>53</v>
      </c>
      <c r="C821" s="64">
        <v>377</v>
      </c>
      <c r="D821" s="4" t="s">
        <v>1254</v>
      </c>
      <c r="E821" s="4">
        <v>103.13719940185547</v>
      </c>
      <c r="F821" s="4"/>
      <c r="G821" s="4" t="s">
        <v>1762</v>
      </c>
      <c r="H821" s="4" t="s">
        <v>1763</v>
      </c>
      <c r="I821" s="4" t="str">
        <f>MA_covariates[[#This Row],[Covariate]]&amp;MA_covariates[[#This Row],[sampling_id]]</f>
        <v>Trawling effort_numerical377</v>
      </c>
    </row>
    <row r="822" spans="1:9" x14ac:dyDescent="0.3">
      <c r="A822" s="4" t="s">
        <v>602</v>
      </c>
      <c r="B822" s="64">
        <v>53</v>
      </c>
      <c r="C822" s="64">
        <v>378</v>
      </c>
      <c r="D822" s="4" t="s">
        <v>1254</v>
      </c>
      <c r="E822" s="4">
        <v>48.100601196289063</v>
      </c>
      <c r="F822" s="4"/>
      <c r="G822" s="4" t="s">
        <v>1762</v>
      </c>
      <c r="H822" s="4" t="s">
        <v>1763</v>
      </c>
      <c r="I822" s="4" t="str">
        <f>MA_covariates[[#This Row],[Covariate]]&amp;MA_covariates[[#This Row],[sampling_id]]</f>
        <v>Trawling effort_numerical378</v>
      </c>
    </row>
    <row r="823" spans="1:9" x14ac:dyDescent="0.3">
      <c r="A823" s="4" t="s">
        <v>602</v>
      </c>
      <c r="B823" s="64">
        <v>53</v>
      </c>
      <c r="C823" s="64">
        <v>383</v>
      </c>
      <c r="D823" s="4" t="s">
        <v>1254</v>
      </c>
      <c r="E823" s="4">
        <v>0.27000001072883606</v>
      </c>
      <c r="F823" s="4"/>
      <c r="G823" s="4" t="s">
        <v>1762</v>
      </c>
      <c r="H823" s="4" t="s">
        <v>1763</v>
      </c>
      <c r="I823" s="4" t="str">
        <f>MA_covariates[[#This Row],[Covariate]]&amp;MA_covariates[[#This Row],[sampling_id]]</f>
        <v>Trawling effort_numerical383</v>
      </c>
    </row>
    <row r="824" spans="1:9" x14ac:dyDescent="0.3">
      <c r="A824" s="5" t="s">
        <v>603</v>
      </c>
      <c r="B824" s="5">
        <v>59</v>
      </c>
      <c r="C824" s="5">
        <v>389</v>
      </c>
      <c r="D824" s="4" t="s">
        <v>1254</v>
      </c>
      <c r="E824" s="4">
        <v>22393</v>
      </c>
      <c r="F824" s="4"/>
      <c r="G824" s="4" t="s">
        <v>1372</v>
      </c>
      <c r="H824" s="4"/>
      <c r="I824" s="4" t="str">
        <f>MA_covariates[[#This Row],[Covariate]]&amp;MA_covariates[[#This Row],[sampling_id]]</f>
        <v>Trawling effort_numerical389</v>
      </c>
    </row>
    <row r="825" spans="1:9" x14ac:dyDescent="0.3">
      <c r="A825" s="5" t="s">
        <v>603</v>
      </c>
      <c r="B825" s="5">
        <v>59</v>
      </c>
      <c r="C825" s="5">
        <v>390</v>
      </c>
      <c r="D825" s="4" t="s">
        <v>1254</v>
      </c>
      <c r="E825" s="4">
        <v>63171</v>
      </c>
      <c r="F825" s="4"/>
      <c r="G825" s="4" t="s">
        <v>1372</v>
      </c>
      <c r="H825" s="4"/>
      <c r="I825" s="4" t="str">
        <f>MA_covariates[[#This Row],[Covariate]]&amp;MA_covariates[[#This Row],[sampling_id]]</f>
        <v>Trawling effort_numerical390</v>
      </c>
    </row>
    <row r="826" spans="1:9" x14ac:dyDescent="0.3">
      <c r="A826" s="5" t="s">
        <v>603</v>
      </c>
      <c r="B826" s="5">
        <v>59</v>
      </c>
      <c r="C826" s="5">
        <v>391</v>
      </c>
      <c r="D826" s="4" t="s">
        <v>1254</v>
      </c>
      <c r="E826" s="4">
        <v>81113</v>
      </c>
      <c r="F826" s="4"/>
      <c r="G826" s="4" t="s">
        <v>1372</v>
      </c>
      <c r="H826" s="4"/>
      <c r="I826" s="4" t="str">
        <f>MA_covariates[[#This Row],[Covariate]]&amp;MA_covariates[[#This Row],[sampling_id]]</f>
        <v>Trawling effort_numerical391</v>
      </c>
    </row>
    <row r="827" spans="1:9" x14ac:dyDescent="0.3">
      <c r="A827" s="5" t="s">
        <v>603</v>
      </c>
      <c r="B827" s="5">
        <v>59</v>
      </c>
      <c r="C827" s="5">
        <v>392</v>
      </c>
      <c r="D827" s="4" t="s">
        <v>1254</v>
      </c>
      <c r="E827" s="4">
        <v>116835</v>
      </c>
      <c r="F827" s="4"/>
      <c r="G827" s="4" t="s">
        <v>1372</v>
      </c>
      <c r="H827" s="4"/>
      <c r="I827" s="4" t="str">
        <f>MA_covariates[[#This Row],[Covariate]]&amp;MA_covariates[[#This Row],[sampling_id]]</f>
        <v>Trawling effort_numerical392</v>
      </c>
    </row>
    <row r="828" spans="1:9" x14ac:dyDescent="0.3">
      <c r="A828" s="5" t="s">
        <v>603</v>
      </c>
      <c r="B828" s="5">
        <v>59</v>
      </c>
      <c r="C828" s="5">
        <v>393</v>
      </c>
      <c r="D828" s="4" t="s">
        <v>1254</v>
      </c>
      <c r="E828" s="4">
        <v>48248</v>
      </c>
      <c r="F828" s="4"/>
      <c r="G828" s="4" t="s">
        <v>1372</v>
      </c>
      <c r="H828" s="4"/>
      <c r="I828" s="4" t="str">
        <f>MA_covariates[[#This Row],[Covariate]]&amp;MA_covariates[[#This Row],[sampling_id]]</f>
        <v>Trawling effort_numerical393</v>
      </c>
    </row>
    <row r="829" spans="1:9" x14ac:dyDescent="0.3">
      <c r="A829" s="5" t="s">
        <v>603</v>
      </c>
      <c r="B829" s="5">
        <v>59</v>
      </c>
      <c r="C829" s="5">
        <v>394</v>
      </c>
      <c r="D829" s="4" t="s">
        <v>1254</v>
      </c>
      <c r="E829" s="4">
        <v>54199</v>
      </c>
      <c r="F829" s="4"/>
      <c r="G829" s="4" t="s">
        <v>1372</v>
      </c>
      <c r="H829" s="4"/>
      <c r="I829" s="4" t="str">
        <f>MA_covariates[[#This Row],[Covariate]]&amp;MA_covariates[[#This Row],[sampling_id]]</f>
        <v>Trawling effort_numerical394</v>
      </c>
    </row>
    <row r="830" spans="1:9" x14ac:dyDescent="0.3">
      <c r="A830" s="5" t="s">
        <v>603</v>
      </c>
      <c r="B830" s="5">
        <v>59</v>
      </c>
      <c r="C830" s="5">
        <v>395</v>
      </c>
      <c r="D830" s="4" t="s">
        <v>1254</v>
      </c>
      <c r="E830" s="4">
        <v>137243</v>
      </c>
      <c r="F830" s="4"/>
      <c r="G830" s="4" t="s">
        <v>1372</v>
      </c>
      <c r="H830" s="4"/>
      <c r="I830" s="4" t="str">
        <f>MA_covariates[[#This Row],[Covariate]]&amp;MA_covariates[[#This Row],[sampling_id]]</f>
        <v>Trawling effort_numerical395</v>
      </c>
    </row>
    <row r="831" spans="1:9" x14ac:dyDescent="0.3">
      <c r="A831" s="5" t="s">
        <v>603</v>
      </c>
      <c r="B831" s="5">
        <v>59</v>
      </c>
      <c r="C831" s="5">
        <v>396</v>
      </c>
      <c r="D831" s="4" t="s">
        <v>1254</v>
      </c>
      <c r="E831" s="4">
        <v>87542</v>
      </c>
      <c r="F831" s="4"/>
      <c r="G831" s="4" t="s">
        <v>1372</v>
      </c>
      <c r="H831" s="4"/>
      <c r="I831" s="4" t="str">
        <f>MA_covariates[[#This Row],[Covariate]]&amp;MA_covariates[[#This Row],[sampling_id]]</f>
        <v>Trawling effort_numerical396</v>
      </c>
    </row>
    <row r="832" spans="1:9" x14ac:dyDescent="0.3">
      <c r="A832" s="5" t="s">
        <v>603</v>
      </c>
      <c r="B832" s="5">
        <v>59</v>
      </c>
      <c r="C832" s="5">
        <v>397</v>
      </c>
      <c r="D832" s="4" t="s">
        <v>1254</v>
      </c>
      <c r="E832" s="4">
        <v>96954</v>
      </c>
      <c r="F832" s="4"/>
      <c r="G832" s="4" t="s">
        <v>1372</v>
      </c>
      <c r="H832" s="4"/>
      <c r="I832" s="4" t="str">
        <f>MA_covariates[[#This Row],[Covariate]]&amp;MA_covariates[[#This Row],[sampling_id]]</f>
        <v>Trawling effort_numerical397</v>
      </c>
    </row>
    <row r="833" spans="1:9" x14ac:dyDescent="0.3">
      <c r="A833" s="5" t="s">
        <v>603</v>
      </c>
      <c r="B833" s="5">
        <v>59</v>
      </c>
      <c r="C833" s="5">
        <v>398</v>
      </c>
      <c r="D833" s="4" t="s">
        <v>1254</v>
      </c>
      <c r="E833" s="4">
        <v>32278</v>
      </c>
      <c r="F833" s="4"/>
      <c r="G833" s="4" t="s">
        <v>1372</v>
      </c>
      <c r="H833" s="4"/>
      <c r="I833" s="4" t="str">
        <f>MA_covariates[[#This Row],[Covariate]]&amp;MA_covariates[[#This Row],[sampling_id]]</f>
        <v>Trawling effort_numerical398</v>
      </c>
    </row>
    <row r="834" spans="1:9" x14ac:dyDescent="0.3">
      <c r="A834" s="5" t="s">
        <v>603</v>
      </c>
      <c r="B834" s="5">
        <v>59</v>
      </c>
      <c r="C834" s="5">
        <v>399</v>
      </c>
      <c r="D834" s="4" t="s">
        <v>1254</v>
      </c>
      <c r="E834" s="4">
        <v>91749</v>
      </c>
      <c r="F834" s="4"/>
      <c r="G834" s="4" t="s">
        <v>1372</v>
      </c>
      <c r="H834" s="4"/>
      <c r="I834" s="4" t="str">
        <f>MA_covariates[[#This Row],[Covariate]]&amp;MA_covariates[[#This Row],[sampling_id]]</f>
        <v>Trawling effort_numerical399</v>
      </c>
    </row>
    <row r="835" spans="1:9" x14ac:dyDescent="0.3">
      <c r="A835" s="5" t="s">
        <v>603</v>
      </c>
      <c r="B835" s="5">
        <v>59</v>
      </c>
      <c r="C835" s="5">
        <v>400</v>
      </c>
      <c r="D835" s="4" t="s">
        <v>1254</v>
      </c>
      <c r="E835" s="4">
        <v>102017</v>
      </c>
      <c r="F835" s="4"/>
      <c r="G835" s="4" t="s">
        <v>1372</v>
      </c>
      <c r="H835" s="4"/>
      <c r="I835" s="4" t="str">
        <f>MA_covariates[[#This Row],[Covariate]]&amp;MA_covariates[[#This Row],[sampling_id]]</f>
        <v>Trawling effort_numerical400</v>
      </c>
    </row>
    <row r="836" spans="1:9" x14ac:dyDescent="0.3">
      <c r="A836" s="5" t="s">
        <v>603</v>
      </c>
      <c r="B836" s="5">
        <v>59</v>
      </c>
      <c r="C836" s="5">
        <v>401</v>
      </c>
      <c r="D836" s="4" t="s">
        <v>1254</v>
      </c>
      <c r="E836" s="4">
        <v>122131</v>
      </c>
      <c r="F836" s="4"/>
      <c r="G836" s="4" t="s">
        <v>1372</v>
      </c>
      <c r="H836" s="4"/>
      <c r="I836" s="4" t="str">
        <f>MA_covariates[[#This Row],[Covariate]]&amp;MA_covariates[[#This Row],[sampling_id]]</f>
        <v>Trawling effort_numerical401</v>
      </c>
    </row>
    <row r="837" spans="1:9" x14ac:dyDescent="0.3">
      <c r="A837" s="4" t="s">
        <v>603</v>
      </c>
      <c r="B837" s="5">
        <v>59</v>
      </c>
      <c r="C837" s="5">
        <v>389</v>
      </c>
      <c r="D837" s="4" t="s">
        <v>1255</v>
      </c>
      <c r="E837" s="4" t="s">
        <v>1246</v>
      </c>
      <c r="F837" s="4"/>
      <c r="G837" s="4"/>
      <c r="H837" s="4"/>
      <c r="I837" s="4" t="str">
        <f>MA_covariates[[#This Row],[Covariate]]&amp;MA_covariates[[#This Row],[sampling_id]]</f>
        <v>Trawling effort_categorical389</v>
      </c>
    </row>
    <row r="838" spans="1:9" x14ac:dyDescent="0.3">
      <c r="A838" s="4" t="s">
        <v>603</v>
      </c>
      <c r="B838" s="5">
        <v>59</v>
      </c>
      <c r="C838" s="5">
        <v>390</v>
      </c>
      <c r="D838" s="4" t="s">
        <v>1255</v>
      </c>
      <c r="E838" s="4" t="s">
        <v>1373</v>
      </c>
      <c r="F838" s="4"/>
      <c r="G838" s="4"/>
      <c r="H838" s="4"/>
      <c r="I838" s="4" t="str">
        <f>MA_covariates[[#This Row],[Covariate]]&amp;MA_covariates[[#This Row],[sampling_id]]</f>
        <v>Trawling effort_categorical390</v>
      </c>
    </row>
    <row r="839" spans="1:9" x14ac:dyDescent="0.3">
      <c r="A839" s="4" t="s">
        <v>603</v>
      </c>
      <c r="B839" s="5">
        <v>59</v>
      </c>
      <c r="C839" s="5">
        <v>391</v>
      </c>
      <c r="D839" s="4" t="s">
        <v>1255</v>
      </c>
      <c r="E839" s="4" t="s">
        <v>994</v>
      </c>
      <c r="F839" s="4"/>
      <c r="G839" s="4"/>
      <c r="H839" s="4"/>
      <c r="I839" s="4" t="str">
        <f>MA_covariates[[#This Row],[Covariate]]&amp;MA_covariates[[#This Row],[sampling_id]]</f>
        <v>Trawling effort_categorical391</v>
      </c>
    </row>
    <row r="840" spans="1:9" x14ac:dyDescent="0.3">
      <c r="A840" s="4" t="s">
        <v>603</v>
      </c>
      <c r="B840" s="5">
        <v>59</v>
      </c>
      <c r="C840" s="5">
        <v>392</v>
      </c>
      <c r="D840" s="4" t="s">
        <v>1255</v>
      </c>
      <c r="E840" s="4"/>
      <c r="F840" s="4"/>
      <c r="G840" s="4"/>
      <c r="H840" s="4"/>
      <c r="I840" s="4" t="str">
        <f>MA_covariates[[#This Row],[Covariate]]&amp;MA_covariates[[#This Row],[sampling_id]]</f>
        <v>Trawling effort_categorical392</v>
      </c>
    </row>
    <row r="841" spans="1:9" x14ac:dyDescent="0.3">
      <c r="A841" s="4" t="s">
        <v>603</v>
      </c>
      <c r="B841" s="5">
        <v>59</v>
      </c>
      <c r="C841" s="5">
        <v>393</v>
      </c>
      <c r="D841" s="4" t="s">
        <v>1255</v>
      </c>
      <c r="E841" s="4" t="s">
        <v>1246</v>
      </c>
      <c r="F841" s="4"/>
      <c r="G841" s="4"/>
      <c r="H841" s="4"/>
      <c r="I841" s="4" t="str">
        <f>MA_covariates[[#This Row],[Covariate]]&amp;MA_covariates[[#This Row],[sampling_id]]</f>
        <v>Trawling effort_categorical393</v>
      </c>
    </row>
    <row r="842" spans="1:9" x14ac:dyDescent="0.3">
      <c r="A842" s="4" t="s">
        <v>603</v>
      </c>
      <c r="B842" s="5">
        <v>59</v>
      </c>
      <c r="C842" s="5">
        <v>394</v>
      </c>
      <c r="D842" s="4" t="s">
        <v>1255</v>
      </c>
      <c r="E842" s="4" t="s">
        <v>1373</v>
      </c>
      <c r="F842" s="4"/>
      <c r="G842" s="4"/>
      <c r="H842" s="4"/>
      <c r="I842" s="4" t="str">
        <f>MA_covariates[[#This Row],[Covariate]]&amp;MA_covariates[[#This Row],[sampling_id]]</f>
        <v>Trawling effort_categorical394</v>
      </c>
    </row>
    <row r="843" spans="1:9" x14ac:dyDescent="0.3">
      <c r="A843" s="4" t="s">
        <v>603</v>
      </c>
      <c r="B843" s="5">
        <v>59</v>
      </c>
      <c r="C843" s="5">
        <v>395</v>
      </c>
      <c r="D843" s="4" t="s">
        <v>1255</v>
      </c>
      <c r="E843" s="4" t="s">
        <v>994</v>
      </c>
      <c r="F843" s="4"/>
      <c r="G843" s="4"/>
      <c r="H843" s="4"/>
      <c r="I843" s="4" t="str">
        <f>MA_covariates[[#This Row],[Covariate]]&amp;MA_covariates[[#This Row],[sampling_id]]</f>
        <v>Trawling effort_categorical395</v>
      </c>
    </row>
    <row r="844" spans="1:9" x14ac:dyDescent="0.3">
      <c r="A844" s="4" t="s">
        <v>603</v>
      </c>
      <c r="B844" s="5">
        <v>59</v>
      </c>
      <c r="C844" s="5">
        <v>396</v>
      </c>
      <c r="D844" s="4" t="s">
        <v>1255</v>
      </c>
      <c r="E844" s="4" t="s">
        <v>1246</v>
      </c>
      <c r="F844" s="4"/>
      <c r="G844" s="4"/>
      <c r="H844" s="4"/>
      <c r="I844" s="4" t="str">
        <f>MA_covariates[[#This Row],[Covariate]]&amp;MA_covariates[[#This Row],[sampling_id]]</f>
        <v>Trawling effort_categorical396</v>
      </c>
    </row>
    <row r="845" spans="1:9" x14ac:dyDescent="0.3">
      <c r="A845" s="4" t="s">
        <v>603</v>
      </c>
      <c r="B845" s="5">
        <v>59</v>
      </c>
      <c r="C845" s="5">
        <v>397</v>
      </c>
      <c r="D845" s="4" t="s">
        <v>1255</v>
      </c>
      <c r="E845" s="4" t="s">
        <v>1373</v>
      </c>
      <c r="F845" s="4"/>
      <c r="G845" s="4"/>
      <c r="H845" s="4"/>
      <c r="I845" s="4" t="str">
        <f>MA_covariates[[#This Row],[Covariate]]&amp;MA_covariates[[#This Row],[sampling_id]]</f>
        <v>Trawling effort_categorical397</v>
      </c>
    </row>
    <row r="846" spans="1:9" x14ac:dyDescent="0.3">
      <c r="A846" s="4" t="s">
        <v>603</v>
      </c>
      <c r="B846" s="5">
        <v>59</v>
      </c>
      <c r="C846" s="5">
        <v>398</v>
      </c>
      <c r="D846" s="4" t="s">
        <v>1255</v>
      </c>
      <c r="E846" s="4"/>
      <c r="F846" s="4"/>
      <c r="G846" s="4"/>
      <c r="H846" s="4"/>
      <c r="I846" s="4" t="str">
        <f>MA_covariates[[#This Row],[Covariate]]&amp;MA_covariates[[#This Row],[sampling_id]]</f>
        <v>Trawling effort_categorical398</v>
      </c>
    </row>
    <row r="847" spans="1:9" x14ac:dyDescent="0.3">
      <c r="A847" s="4" t="s">
        <v>603</v>
      </c>
      <c r="B847" s="5">
        <v>59</v>
      </c>
      <c r="C847" s="5">
        <v>399</v>
      </c>
      <c r="D847" s="4" t="s">
        <v>1255</v>
      </c>
      <c r="E847" s="4" t="s">
        <v>1246</v>
      </c>
      <c r="F847" s="4"/>
      <c r="G847" s="4"/>
      <c r="H847" s="4"/>
      <c r="I847" s="4" t="str">
        <f>MA_covariates[[#This Row],[Covariate]]&amp;MA_covariates[[#This Row],[sampling_id]]</f>
        <v>Trawling effort_categorical399</v>
      </c>
    </row>
    <row r="848" spans="1:9" x14ac:dyDescent="0.3">
      <c r="A848" s="4" t="s">
        <v>603</v>
      </c>
      <c r="B848" s="5">
        <v>59</v>
      </c>
      <c r="C848" s="5">
        <v>400</v>
      </c>
      <c r="D848" s="4" t="s">
        <v>1255</v>
      </c>
      <c r="E848" s="4" t="s">
        <v>1373</v>
      </c>
      <c r="F848" s="4"/>
      <c r="G848" s="4"/>
      <c r="H848" s="4"/>
      <c r="I848" s="4" t="str">
        <f>MA_covariates[[#This Row],[Covariate]]&amp;MA_covariates[[#This Row],[sampling_id]]</f>
        <v>Trawling effort_categorical400</v>
      </c>
    </row>
    <row r="849" spans="1:9" x14ac:dyDescent="0.3">
      <c r="A849" s="4" t="s">
        <v>603</v>
      </c>
      <c r="B849" s="5">
        <v>59</v>
      </c>
      <c r="C849" s="5">
        <v>401</v>
      </c>
      <c r="D849" s="4" t="s">
        <v>1255</v>
      </c>
      <c r="E849" s="4" t="s">
        <v>994</v>
      </c>
      <c r="F849" s="4"/>
      <c r="G849" s="4"/>
      <c r="H849" s="4"/>
      <c r="I849" s="4" t="str">
        <f>MA_covariates[[#This Row],[Covariate]]&amp;MA_covariates[[#This Row],[sampling_id]]</f>
        <v>Trawling effort_categorical401</v>
      </c>
    </row>
    <row r="850" spans="1:9" x14ac:dyDescent="0.3">
      <c r="A850" s="4" t="s">
        <v>603</v>
      </c>
      <c r="B850" s="5">
        <v>59</v>
      </c>
      <c r="C850" s="5">
        <v>389</v>
      </c>
      <c r="D850" s="4" t="s">
        <v>870</v>
      </c>
      <c r="E850" s="4">
        <v>14.1</v>
      </c>
      <c r="F850" s="4"/>
      <c r="G850" s="4" t="s">
        <v>1374</v>
      </c>
      <c r="H850" s="4"/>
      <c r="I850" s="4" t="str">
        <f>MA_covariates[[#This Row],[Covariate]]&amp;MA_covariates[[#This Row],[sampling_id]]</f>
        <v>Temperature389</v>
      </c>
    </row>
    <row r="851" spans="1:9" x14ac:dyDescent="0.3">
      <c r="A851" s="4" t="s">
        <v>603</v>
      </c>
      <c r="B851" s="5">
        <v>59</v>
      </c>
      <c r="C851" s="5">
        <v>390</v>
      </c>
      <c r="D851" s="4" t="s">
        <v>870</v>
      </c>
      <c r="E851" s="4">
        <v>13.9</v>
      </c>
      <c r="F851" s="4"/>
      <c r="G851" s="4" t="s">
        <v>1374</v>
      </c>
      <c r="H851" s="4"/>
      <c r="I851" s="4" t="str">
        <f>MA_covariates[[#This Row],[Covariate]]&amp;MA_covariates[[#This Row],[sampling_id]]</f>
        <v>Temperature390</v>
      </c>
    </row>
    <row r="852" spans="1:9" x14ac:dyDescent="0.3">
      <c r="A852" s="4" t="s">
        <v>603</v>
      </c>
      <c r="B852" s="5">
        <v>59</v>
      </c>
      <c r="C852" s="5">
        <v>391</v>
      </c>
      <c r="D852" s="4" t="s">
        <v>870</v>
      </c>
      <c r="E852" s="4">
        <v>13.8</v>
      </c>
      <c r="F852" s="4"/>
      <c r="G852" s="4" t="s">
        <v>1374</v>
      </c>
      <c r="H852" s="4"/>
      <c r="I852" s="4" t="str">
        <f>MA_covariates[[#This Row],[Covariate]]&amp;MA_covariates[[#This Row],[sampling_id]]</f>
        <v>Temperature391</v>
      </c>
    </row>
    <row r="853" spans="1:9" x14ac:dyDescent="0.3">
      <c r="A853" s="4" t="s">
        <v>603</v>
      </c>
      <c r="B853" s="5">
        <v>59</v>
      </c>
      <c r="C853" s="5">
        <v>392</v>
      </c>
      <c r="D853" s="4" t="s">
        <v>870</v>
      </c>
      <c r="E853" s="4">
        <v>15.7</v>
      </c>
      <c r="F853" s="4"/>
      <c r="G853" s="4" t="s">
        <v>1374</v>
      </c>
      <c r="H853" s="4"/>
      <c r="I853" s="4" t="str">
        <f>MA_covariates[[#This Row],[Covariate]]&amp;MA_covariates[[#This Row],[sampling_id]]</f>
        <v>Temperature392</v>
      </c>
    </row>
    <row r="854" spans="1:9" x14ac:dyDescent="0.3">
      <c r="A854" s="4" t="s">
        <v>603</v>
      </c>
      <c r="B854" s="5">
        <v>59</v>
      </c>
      <c r="C854" s="5">
        <v>393</v>
      </c>
      <c r="D854" s="4" t="s">
        <v>870</v>
      </c>
      <c r="E854" s="4">
        <v>15.2</v>
      </c>
      <c r="F854" s="4"/>
      <c r="G854" s="4" t="s">
        <v>1374</v>
      </c>
      <c r="H854" s="4"/>
      <c r="I854" s="4" t="str">
        <f>MA_covariates[[#This Row],[Covariate]]&amp;MA_covariates[[#This Row],[sampling_id]]</f>
        <v>Temperature393</v>
      </c>
    </row>
    <row r="855" spans="1:9" x14ac:dyDescent="0.3">
      <c r="A855" s="4" t="s">
        <v>603</v>
      </c>
      <c r="B855" s="5">
        <v>59</v>
      </c>
      <c r="C855" s="5">
        <v>394</v>
      </c>
      <c r="D855" s="4" t="s">
        <v>870</v>
      </c>
      <c r="E855" s="4">
        <v>15.1</v>
      </c>
      <c r="F855" s="4"/>
      <c r="G855" s="4" t="s">
        <v>1374</v>
      </c>
      <c r="H855" s="4"/>
      <c r="I855" s="4" t="str">
        <f>MA_covariates[[#This Row],[Covariate]]&amp;MA_covariates[[#This Row],[sampling_id]]</f>
        <v>Temperature394</v>
      </c>
    </row>
    <row r="856" spans="1:9" x14ac:dyDescent="0.3">
      <c r="A856" s="4" t="s">
        <v>603</v>
      </c>
      <c r="B856" s="5">
        <v>59</v>
      </c>
      <c r="C856" s="5">
        <v>395</v>
      </c>
      <c r="D856" s="4" t="s">
        <v>870</v>
      </c>
      <c r="E856" s="4">
        <v>14.7</v>
      </c>
      <c r="F856" s="4"/>
      <c r="G856" s="4" t="s">
        <v>1374</v>
      </c>
      <c r="H856" s="4"/>
      <c r="I856" s="4" t="str">
        <f>MA_covariates[[#This Row],[Covariate]]&amp;MA_covariates[[#This Row],[sampling_id]]</f>
        <v>Temperature395</v>
      </c>
    </row>
    <row r="857" spans="1:9" x14ac:dyDescent="0.3">
      <c r="A857" s="4" t="s">
        <v>603</v>
      </c>
      <c r="B857" s="5">
        <v>59</v>
      </c>
      <c r="C857" s="5">
        <v>396</v>
      </c>
      <c r="D857" s="4" t="s">
        <v>870</v>
      </c>
      <c r="E857" s="4">
        <v>14.9</v>
      </c>
      <c r="F857" s="4"/>
      <c r="G857" s="4" t="s">
        <v>1374</v>
      </c>
      <c r="H857" s="4"/>
      <c r="I857" s="4" t="str">
        <f>MA_covariates[[#This Row],[Covariate]]&amp;MA_covariates[[#This Row],[sampling_id]]</f>
        <v>Temperature396</v>
      </c>
    </row>
    <row r="858" spans="1:9" x14ac:dyDescent="0.3">
      <c r="A858" s="4" t="s">
        <v>603</v>
      </c>
      <c r="B858" s="5">
        <v>59</v>
      </c>
      <c r="C858" s="5">
        <v>397</v>
      </c>
      <c r="D858" s="4" t="s">
        <v>870</v>
      </c>
      <c r="E858" s="4">
        <v>14.9</v>
      </c>
      <c r="F858" s="4"/>
      <c r="G858" s="4" t="s">
        <v>1374</v>
      </c>
      <c r="H858" s="4"/>
      <c r="I858" s="4" t="str">
        <f>MA_covariates[[#This Row],[Covariate]]&amp;MA_covariates[[#This Row],[sampling_id]]</f>
        <v>Temperature397</v>
      </c>
    </row>
    <row r="859" spans="1:9" x14ac:dyDescent="0.3">
      <c r="A859" s="4" t="s">
        <v>603</v>
      </c>
      <c r="B859" s="5">
        <v>59</v>
      </c>
      <c r="C859" s="5">
        <v>398</v>
      </c>
      <c r="D859" s="4" t="s">
        <v>870</v>
      </c>
      <c r="E859" s="4"/>
      <c r="F859" s="4"/>
      <c r="G859" s="4" t="s">
        <v>1374</v>
      </c>
      <c r="H859" s="4"/>
      <c r="I859" s="4" t="str">
        <f>MA_covariates[[#This Row],[Covariate]]&amp;MA_covariates[[#This Row],[sampling_id]]</f>
        <v>Temperature398</v>
      </c>
    </row>
    <row r="860" spans="1:9" x14ac:dyDescent="0.3">
      <c r="A860" s="4" t="s">
        <v>603</v>
      </c>
      <c r="B860" s="5">
        <v>59</v>
      </c>
      <c r="C860" s="5">
        <v>399</v>
      </c>
      <c r="D860" s="4" t="s">
        <v>870</v>
      </c>
      <c r="E860" s="4">
        <v>14.7</v>
      </c>
      <c r="F860" s="4"/>
      <c r="G860" s="4" t="s">
        <v>1374</v>
      </c>
      <c r="H860" s="4"/>
      <c r="I860" s="4" t="str">
        <f>MA_covariates[[#This Row],[Covariate]]&amp;MA_covariates[[#This Row],[sampling_id]]</f>
        <v>Temperature399</v>
      </c>
    </row>
    <row r="861" spans="1:9" x14ac:dyDescent="0.3">
      <c r="A861" s="4" t="s">
        <v>603</v>
      </c>
      <c r="B861" s="5">
        <v>59</v>
      </c>
      <c r="C861" s="5">
        <v>400</v>
      </c>
      <c r="D861" s="4" t="s">
        <v>870</v>
      </c>
      <c r="E861" s="4">
        <v>14.6</v>
      </c>
      <c r="F861" s="4"/>
      <c r="G861" s="4" t="s">
        <v>1374</v>
      </c>
      <c r="H861" s="4"/>
      <c r="I861" s="4" t="str">
        <f>MA_covariates[[#This Row],[Covariate]]&amp;MA_covariates[[#This Row],[sampling_id]]</f>
        <v>Temperature400</v>
      </c>
    </row>
    <row r="862" spans="1:9" x14ac:dyDescent="0.3">
      <c r="A862" s="4" t="s">
        <v>603</v>
      </c>
      <c r="B862" s="5">
        <v>59</v>
      </c>
      <c r="C862" s="5">
        <v>401</v>
      </c>
      <c r="D862" s="4" t="s">
        <v>870</v>
      </c>
      <c r="E862" s="4">
        <v>14.9</v>
      </c>
      <c r="F862" s="4"/>
      <c r="G862" s="4" t="s">
        <v>1374</v>
      </c>
      <c r="H862" s="4"/>
      <c r="I862" s="4" t="str">
        <f>MA_covariates[[#This Row],[Covariate]]&amp;MA_covariates[[#This Row],[sampling_id]]</f>
        <v>Temperature401</v>
      </c>
    </row>
    <row r="863" spans="1:9" x14ac:dyDescent="0.3">
      <c r="A863" s="4" t="s">
        <v>603</v>
      </c>
      <c r="B863" s="5">
        <v>59</v>
      </c>
      <c r="C863" s="5">
        <v>389</v>
      </c>
      <c r="D863" s="4" t="s">
        <v>1375</v>
      </c>
      <c r="E863" s="4">
        <v>0.18</v>
      </c>
      <c r="F863" s="4"/>
      <c r="G863" s="4" t="s">
        <v>1376</v>
      </c>
      <c r="H863" s="4"/>
      <c r="I863" s="4" t="str">
        <f>MA_covariates[[#This Row],[Covariate]]&amp;MA_covariates[[#This Row],[sampling_id]]</f>
        <v>Chl-a in bottom waters389</v>
      </c>
    </row>
    <row r="864" spans="1:9" x14ac:dyDescent="0.3">
      <c r="A864" s="4" t="s">
        <v>603</v>
      </c>
      <c r="B864" s="5">
        <v>59</v>
      </c>
      <c r="C864" s="5">
        <v>390</v>
      </c>
      <c r="D864" s="4" t="s">
        <v>1375</v>
      </c>
      <c r="E864" s="4">
        <v>0.21</v>
      </c>
      <c r="F864" s="4"/>
      <c r="G864" s="4" t="s">
        <v>1376</v>
      </c>
      <c r="H864" s="4"/>
      <c r="I864" s="4" t="str">
        <f>MA_covariates[[#This Row],[Covariate]]&amp;MA_covariates[[#This Row],[sampling_id]]</f>
        <v>Chl-a in bottom waters390</v>
      </c>
    </row>
    <row r="865" spans="1:9" x14ac:dyDescent="0.3">
      <c r="A865" s="4" t="s">
        <v>603</v>
      </c>
      <c r="B865" s="5">
        <v>59</v>
      </c>
      <c r="C865" s="5">
        <v>391</v>
      </c>
      <c r="D865" s="4" t="s">
        <v>1375</v>
      </c>
      <c r="E865" s="4">
        <v>0.19</v>
      </c>
      <c r="F865" s="4"/>
      <c r="G865" s="4" t="s">
        <v>1376</v>
      </c>
      <c r="H865" s="4"/>
      <c r="I865" s="4" t="str">
        <f>MA_covariates[[#This Row],[Covariate]]&amp;MA_covariates[[#This Row],[sampling_id]]</f>
        <v>Chl-a in bottom waters391</v>
      </c>
    </row>
    <row r="866" spans="1:9" x14ac:dyDescent="0.3">
      <c r="A866" s="4" t="s">
        <v>603</v>
      </c>
      <c r="B866" s="5">
        <v>59</v>
      </c>
      <c r="C866" s="5">
        <v>392</v>
      </c>
      <c r="D866" s="4" t="s">
        <v>1375</v>
      </c>
      <c r="E866" s="4"/>
      <c r="F866" s="4"/>
      <c r="G866" s="4" t="s">
        <v>1376</v>
      </c>
      <c r="H866" s="4"/>
      <c r="I866" s="4" t="str">
        <f>MA_covariates[[#This Row],[Covariate]]&amp;MA_covariates[[#This Row],[sampling_id]]</f>
        <v>Chl-a in bottom waters392</v>
      </c>
    </row>
    <row r="867" spans="1:9" x14ac:dyDescent="0.3">
      <c r="A867" s="4" t="s">
        <v>603</v>
      </c>
      <c r="B867" s="5">
        <v>59</v>
      </c>
      <c r="C867" s="5">
        <v>393</v>
      </c>
      <c r="D867" s="4" t="s">
        <v>1375</v>
      </c>
      <c r="E867" s="4">
        <v>0.06</v>
      </c>
      <c r="F867" s="4"/>
      <c r="G867" s="4" t="s">
        <v>1376</v>
      </c>
      <c r="H867" s="4"/>
      <c r="I867" s="4" t="str">
        <f>MA_covariates[[#This Row],[Covariate]]&amp;MA_covariates[[#This Row],[sampling_id]]</f>
        <v>Chl-a in bottom waters393</v>
      </c>
    </row>
    <row r="868" spans="1:9" x14ac:dyDescent="0.3">
      <c r="A868" s="4" t="s">
        <v>603</v>
      </c>
      <c r="B868" s="5">
        <v>59</v>
      </c>
      <c r="C868" s="5">
        <v>394</v>
      </c>
      <c r="D868" s="4" t="s">
        <v>1375</v>
      </c>
      <c r="E868" s="4">
        <v>0.04</v>
      </c>
      <c r="F868" s="4"/>
      <c r="G868" s="4" t="s">
        <v>1376</v>
      </c>
      <c r="H868" s="4"/>
      <c r="I868" s="4" t="str">
        <f>MA_covariates[[#This Row],[Covariate]]&amp;MA_covariates[[#This Row],[sampling_id]]</f>
        <v>Chl-a in bottom waters394</v>
      </c>
    </row>
    <row r="869" spans="1:9" x14ac:dyDescent="0.3">
      <c r="A869" s="4" t="s">
        <v>603</v>
      </c>
      <c r="B869" s="5">
        <v>59</v>
      </c>
      <c r="C869" s="5">
        <v>395</v>
      </c>
      <c r="D869" s="4" t="s">
        <v>1375</v>
      </c>
      <c r="E869" s="4">
        <v>0.04</v>
      </c>
      <c r="F869" s="4"/>
      <c r="G869" s="4" t="s">
        <v>1376</v>
      </c>
      <c r="H869" s="4"/>
      <c r="I869" s="4" t="str">
        <f>MA_covariates[[#This Row],[Covariate]]&amp;MA_covariates[[#This Row],[sampling_id]]</f>
        <v>Chl-a in bottom waters395</v>
      </c>
    </row>
    <row r="870" spans="1:9" x14ac:dyDescent="0.3">
      <c r="A870" s="4" t="s">
        <v>603</v>
      </c>
      <c r="B870" s="5">
        <v>59</v>
      </c>
      <c r="C870" s="5">
        <v>396</v>
      </c>
      <c r="D870" s="4" t="s">
        <v>1375</v>
      </c>
      <c r="E870" s="4">
        <v>0.05</v>
      </c>
      <c r="F870" s="4"/>
      <c r="G870" s="4" t="s">
        <v>1376</v>
      </c>
      <c r="H870" s="4"/>
      <c r="I870" s="4" t="str">
        <f>MA_covariates[[#This Row],[Covariate]]&amp;MA_covariates[[#This Row],[sampling_id]]</f>
        <v>Chl-a in bottom waters396</v>
      </c>
    </row>
    <row r="871" spans="1:9" x14ac:dyDescent="0.3">
      <c r="A871" s="4" t="s">
        <v>603</v>
      </c>
      <c r="B871" s="5">
        <v>59</v>
      </c>
      <c r="C871" s="5">
        <v>397</v>
      </c>
      <c r="D871" s="4" t="s">
        <v>1375</v>
      </c>
      <c r="E871" s="4">
        <v>0.06</v>
      </c>
      <c r="F871" s="4"/>
      <c r="G871" s="4" t="s">
        <v>1376</v>
      </c>
      <c r="H871" s="4"/>
      <c r="I871" s="4" t="str">
        <f>MA_covariates[[#This Row],[Covariate]]&amp;MA_covariates[[#This Row],[sampling_id]]</f>
        <v>Chl-a in bottom waters397</v>
      </c>
    </row>
    <row r="872" spans="1:9" x14ac:dyDescent="0.3">
      <c r="A872" s="4" t="s">
        <v>603</v>
      </c>
      <c r="B872" s="5">
        <v>59</v>
      </c>
      <c r="C872" s="5">
        <v>398</v>
      </c>
      <c r="D872" s="4" t="s">
        <v>1375</v>
      </c>
      <c r="E872" s="4"/>
      <c r="F872" s="4"/>
      <c r="G872" s="4" t="s">
        <v>1376</v>
      </c>
      <c r="H872" s="4"/>
      <c r="I872" s="4" t="str">
        <f>MA_covariates[[#This Row],[Covariate]]&amp;MA_covariates[[#This Row],[sampling_id]]</f>
        <v>Chl-a in bottom waters398</v>
      </c>
    </row>
    <row r="873" spans="1:9" x14ac:dyDescent="0.3">
      <c r="A873" s="4" t="s">
        <v>603</v>
      </c>
      <c r="B873" s="5">
        <v>59</v>
      </c>
      <c r="C873" s="5">
        <v>399</v>
      </c>
      <c r="D873" s="4" t="s">
        <v>1375</v>
      </c>
      <c r="E873" s="4">
        <v>0.15</v>
      </c>
      <c r="F873" s="4"/>
      <c r="G873" s="4" t="s">
        <v>1376</v>
      </c>
      <c r="H873" s="4"/>
      <c r="I873" s="4" t="str">
        <f>MA_covariates[[#This Row],[Covariate]]&amp;MA_covariates[[#This Row],[sampling_id]]</f>
        <v>Chl-a in bottom waters399</v>
      </c>
    </row>
    <row r="874" spans="1:9" x14ac:dyDescent="0.3">
      <c r="A874" s="4" t="s">
        <v>603</v>
      </c>
      <c r="B874" s="5">
        <v>59</v>
      </c>
      <c r="C874" s="5">
        <v>400</v>
      </c>
      <c r="D874" s="4" t="s">
        <v>1375</v>
      </c>
      <c r="E874" s="4">
        <v>0.18</v>
      </c>
      <c r="F874" s="4"/>
      <c r="G874" s="4" t="s">
        <v>1376</v>
      </c>
      <c r="H874" s="4"/>
      <c r="I874" s="4" t="str">
        <f>MA_covariates[[#This Row],[Covariate]]&amp;MA_covariates[[#This Row],[sampling_id]]</f>
        <v>Chl-a in bottom waters400</v>
      </c>
    </row>
    <row r="875" spans="1:9" x14ac:dyDescent="0.3">
      <c r="A875" s="4" t="s">
        <v>603</v>
      </c>
      <c r="B875" s="5">
        <v>59</v>
      </c>
      <c r="C875" s="5">
        <v>401</v>
      </c>
      <c r="D875" s="4" t="s">
        <v>1375</v>
      </c>
      <c r="E875" s="4">
        <v>0.05</v>
      </c>
      <c r="F875" s="4"/>
      <c r="G875" s="4" t="s">
        <v>1376</v>
      </c>
      <c r="H875" s="4"/>
      <c r="I875" s="4" t="str">
        <f>MA_covariates[[#This Row],[Covariate]]&amp;MA_covariates[[#This Row],[sampling_id]]</f>
        <v>Chl-a in bottom waters401</v>
      </c>
    </row>
    <row r="876" spans="1:9" x14ac:dyDescent="0.3">
      <c r="A876" s="4" t="s">
        <v>603</v>
      </c>
      <c r="B876" s="5">
        <v>59</v>
      </c>
      <c r="C876" s="5">
        <v>389</v>
      </c>
      <c r="D876" s="4" t="s">
        <v>874</v>
      </c>
      <c r="E876" s="4">
        <v>6.99</v>
      </c>
      <c r="F876" s="4"/>
      <c r="G876" s="4" t="s">
        <v>875</v>
      </c>
      <c r="H876" s="4"/>
      <c r="I876" s="4" t="str">
        <f>MA_covariates[[#This Row],[Covariate]]&amp;MA_covariates[[#This Row],[sampling_id]]</f>
        <v>Oxygen389</v>
      </c>
    </row>
    <row r="877" spans="1:9" x14ac:dyDescent="0.3">
      <c r="A877" s="4" t="s">
        <v>603</v>
      </c>
      <c r="B877" s="5">
        <v>59</v>
      </c>
      <c r="C877" s="5">
        <v>390</v>
      </c>
      <c r="D877" s="4" t="s">
        <v>874</v>
      </c>
      <c r="E877" s="4">
        <v>7.01</v>
      </c>
      <c r="F877" s="4"/>
      <c r="G877" s="4" t="s">
        <v>875</v>
      </c>
      <c r="H877" s="4"/>
      <c r="I877" s="4" t="str">
        <f>MA_covariates[[#This Row],[Covariate]]&amp;MA_covariates[[#This Row],[sampling_id]]</f>
        <v>Oxygen390</v>
      </c>
    </row>
    <row r="878" spans="1:9" x14ac:dyDescent="0.3">
      <c r="A878" s="4" t="s">
        <v>603</v>
      </c>
      <c r="B878" s="5">
        <v>59</v>
      </c>
      <c r="C878" s="5">
        <v>391</v>
      </c>
      <c r="D878" s="4" t="s">
        <v>874</v>
      </c>
      <c r="E878" s="4">
        <v>7.01</v>
      </c>
      <c r="F878" s="4"/>
      <c r="G878" s="4" t="s">
        <v>875</v>
      </c>
      <c r="H878" s="4"/>
      <c r="I878" s="4" t="str">
        <f>MA_covariates[[#This Row],[Covariate]]&amp;MA_covariates[[#This Row],[sampling_id]]</f>
        <v>Oxygen391</v>
      </c>
    </row>
    <row r="879" spans="1:9" x14ac:dyDescent="0.3">
      <c r="A879" s="4" t="s">
        <v>603</v>
      </c>
      <c r="B879" s="5">
        <v>59</v>
      </c>
      <c r="C879" s="5">
        <v>392</v>
      </c>
      <c r="D879" s="4" t="s">
        <v>874</v>
      </c>
      <c r="E879" s="4"/>
      <c r="F879" s="4"/>
      <c r="G879" s="4"/>
      <c r="H879" s="4"/>
      <c r="I879" s="4" t="str">
        <f>MA_covariates[[#This Row],[Covariate]]&amp;MA_covariates[[#This Row],[sampling_id]]</f>
        <v>Oxygen392</v>
      </c>
    </row>
    <row r="880" spans="1:9" x14ac:dyDescent="0.3">
      <c r="A880" s="4" t="s">
        <v>603</v>
      </c>
      <c r="B880" s="5">
        <v>59</v>
      </c>
      <c r="C880" s="5">
        <v>393</v>
      </c>
      <c r="D880" s="4" t="s">
        <v>874</v>
      </c>
      <c r="E880" s="4">
        <v>7.7</v>
      </c>
      <c r="F880" s="4"/>
      <c r="G880" s="4" t="s">
        <v>875</v>
      </c>
      <c r="H880" s="4"/>
      <c r="I880" s="4" t="str">
        <f>MA_covariates[[#This Row],[Covariate]]&amp;MA_covariates[[#This Row],[sampling_id]]</f>
        <v>Oxygen393</v>
      </c>
    </row>
    <row r="881" spans="1:9" x14ac:dyDescent="0.3">
      <c r="A881" s="4" t="s">
        <v>603</v>
      </c>
      <c r="B881" s="5">
        <v>59</v>
      </c>
      <c r="C881" s="5">
        <v>394</v>
      </c>
      <c r="D881" s="4" t="s">
        <v>874</v>
      </c>
      <c r="E881" s="4">
        <v>7.65</v>
      </c>
      <c r="F881" s="4"/>
      <c r="G881" s="4" t="s">
        <v>875</v>
      </c>
      <c r="H881" s="4"/>
      <c r="I881" s="4" t="str">
        <f>MA_covariates[[#This Row],[Covariate]]&amp;MA_covariates[[#This Row],[sampling_id]]</f>
        <v>Oxygen394</v>
      </c>
    </row>
    <row r="882" spans="1:9" x14ac:dyDescent="0.3">
      <c r="A882" s="4" t="s">
        <v>603</v>
      </c>
      <c r="B882" s="5">
        <v>59</v>
      </c>
      <c r="C882" s="5">
        <v>395</v>
      </c>
      <c r="D882" s="4" t="s">
        <v>874</v>
      </c>
      <c r="E882" s="4">
        <v>7.75</v>
      </c>
      <c r="F882" s="4"/>
      <c r="G882" s="4" t="s">
        <v>875</v>
      </c>
      <c r="H882" s="4"/>
      <c r="I882" s="4" t="str">
        <f>MA_covariates[[#This Row],[Covariate]]&amp;MA_covariates[[#This Row],[sampling_id]]</f>
        <v>Oxygen395</v>
      </c>
    </row>
    <row r="883" spans="1:9" x14ac:dyDescent="0.3">
      <c r="A883" s="4" t="s">
        <v>603</v>
      </c>
      <c r="B883" s="5">
        <v>59</v>
      </c>
      <c r="C883" s="5">
        <v>396</v>
      </c>
      <c r="D883" s="4" t="s">
        <v>874</v>
      </c>
      <c r="E883" s="4">
        <v>7.53</v>
      </c>
      <c r="F883" s="4"/>
      <c r="G883" s="4" t="s">
        <v>875</v>
      </c>
      <c r="H883" s="4"/>
      <c r="I883" s="4" t="str">
        <f>MA_covariates[[#This Row],[Covariate]]&amp;MA_covariates[[#This Row],[sampling_id]]</f>
        <v>Oxygen396</v>
      </c>
    </row>
    <row r="884" spans="1:9" x14ac:dyDescent="0.3">
      <c r="A884" s="4" t="s">
        <v>603</v>
      </c>
      <c r="B884" s="5">
        <v>59</v>
      </c>
      <c r="C884" s="5">
        <v>397</v>
      </c>
      <c r="D884" s="4" t="s">
        <v>874</v>
      </c>
      <c r="E884" s="4">
        <v>7.6</v>
      </c>
      <c r="F884" s="4"/>
      <c r="G884" s="4" t="s">
        <v>875</v>
      </c>
      <c r="H884" s="4"/>
      <c r="I884" s="4" t="str">
        <f>MA_covariates[[#This Row],[Covariate]]&amp;MA_covariates[[#This Row],[sampling_id]]</f>
        <v>Oxygen397</v>
      </c>
    </row>
    <row r="885" spans="1:9" x14ac:dyDescent="0.3">
      <c r="A885" s="4" t="s">
        <v>603</v>
      </c>
      <c r="B885" s="5">
        <v>59</v>
      </c>
      <c r="C885" s="5">
        <v>398</v>
      </c>
      <c r="D885" s="4" t="s">
        <v>874</v>
      </c>
      <c r="E885" s="4"/>
      <c r="F885" s="4"/>
      <c r="G885" s="4"/>
      <c r="H885" s="4"/>
      <c r="I885" s="4" t="str">
        <f>MA_covariates[[#This Row],[Covariate]]&amp;MA_covariates[[#This Row],[sampling_id]]</f>
        <v>Oxygen398</v>
      </c>
    </row>
    <row r="886" spans="1:9" x14ac:dyDescent="0.3">
      <c r="A886" s="4" t="s">
        <v>603</v>
      </c>
      <c r="B886" s="5">
        <v>59</v>
      </c>
      <c r="C886" s="5">
        <v>399</v>
      </c>
      <c r="D886" s="4" t="s">
        <v>874</v>
      </c>
      <c r="E886" s="4">
        <v>6.54</v>
      </c>
      <c r="F886" s="4"/>
      <c r="G886" s="4" t="s">
        <v>875</v>
      </c>
      <c r="H886" s="4"/>
      <c r="I886" s="4" t="str">
        <f>MA_covariates[[#This Row],[Covariate]]&amp;MA_covariates[[#This Row],[sampling_id]]</f>
        <v>Oxygen399</v>
      </c>
    </row>
    <row r="887" spans="1:9" x14ac:dyDescent="0.3">
      <c r="A887" s="4" t="s">
        <v>603</v>
      </c>
      <c r="B887" s="5">
        <v>59</v>
      </c>
      <c r="C887" s="5">
        <v>400</v>
      </c>
      <c r="D887" s="4" t="s">
        <v>874</v>
      </c>
      <c r="E887" s="4">
        <v>6.74</v>
      </c>
      <c r="F887" s="4"/>
      <c r="G887" s="4" t="s">
        <v>875</v>
      </c>
      <c r="H887" s="4"/>
      <c r="I887" s="4" t="str">
        <f>MA_covariates[[#This Row],[Covariate]]&amp;MA_covariates[[#This Row],[sampling_id]]</f>
        <v>Oxygen400</v>
      </c>
    </row>
    <row r="888" spans="1:9" x14ac:dyDescent="0.3">
      <c r="A888" s="4" t="s">
        <v>603</v>
      </c>
      <c r="B888" s="5">
        <v>59</v>
      </c>
      <c r="C888" s="5">
        <v>401</v>
      </c>
      <c r="D888" s="4" t="s">
        <v>874</v>
      </c>
      <c r="E888" s="4">
        <v>7.2</v>
      </c>
      <c r="F888" s="4"/>
      <c r="G888" s="4" t="s">
        <v>875</v>
      </c>
      <c r="H888" s="4"/>
      <c r="I888" s="4" t="str">
        <f>MA_covariates[[#This Row],[Covariate]]&amp;MA_covariates[[#This Row],[sampling_id]]</f>
        <v>Oxygen401</v>
      </c>
    </row>
    <row r="889" spans="1:9" x14ac:dyDescent="0.3">
      <c r="A889" s="4" t="s">
        <v>603</v>
      </c>
      <c r="B889" s="64">
        <v>59</v>
      </c>
      <c r="C889" s="64">
        <v>389</v>
      </c>
      <c r="D889" s="4" t="s">
        <v>1254</v>
      </c>
      <c r="E889" s="4">
        <v>68.931503295898438</v>
      </c>
      <c r="F889" s="4"/>
      <c r="G889" s="4" t="s">
        <v>1762</v>
      </c>
      <c r="H889" s="4" t="s">
        <v>1763</v>
      </c>
      <c r="I889" s="4" t="str">
        <f>MA_covariates[[#This Row],[Covariate]]&amp;MA_covariates[[#This Row],[sampling_id]]</f>
        <v>Trawling effort_numerical389</v>
      </c>
    </row>
    <row r="890" spans="1:9" x14ac:dyDescent="0.3">
      <c r="A890" s="4" t="s">
        <v>603</v>
      </c>
      <c r="B890" s="64">
        <v>59</v>
      </c>
      <c r="C890" s="64">
        <v>390</v>
      </c>
      <c r="D890" s="4" t="s">
        <v>1254</v>
      </c>
      <c r="E890" s="4">
        <v>0.49239999055862427</v>
      </c>
      <c r="F890" s="4"/>
      <c r="G890" s="4" t="s">
        <v>1762</v>
      </c>
      <c r="H890" s="4" t="s">
        <v>1763</v>
      </c>
      <c r="I890" s="4" t="str">
        <f>MA_covariates[[#This Row],[Covariate]]&amp;MA_covariates[[#This Row],[sampling_id]]</f>
        <v>Trawling effort_numerical390</v>
      </c>
    </row>
    <row r="891" spans="1:9" x14ac:dyDescent="0.3">
      <c r="A891" s="4" t="s">
        <v>603</v>
      </c>
      <c r="B891" s="64">
        <v>59</v>
      </c>
      <c r="C891" s="64">
        <v>392</v>
      </c>
      <c r="D891" s="4" t="s">
        <v>1254</v>
      </c>
      <c r="E891" s="4">
        <v>197.8782958984375</v>
      </c>
      <c r="F891" s="4"/>
      <c r="G891" s="4" t="s">
        <v>1762</v>
      </c>
      <c r="H891" s="4" t="s">
        <v>1763</v>
      </c>
      <c r="I891" s="4" t="str">
        <f>MA_covariates[[#This Row],[Covariate]]&amp;MA_covariates[[#This Row],[sampling_id]]</f>
        <v>Trawling effort_numerical392</v>
      </c>
    </row>
    <row r="892" spans="1:9" x14ac:dyDescent="0.3">
      <c r="A892" s="4" t="s">
        <v>603</v>
      </c>
      <c r="B892" s="64">
        <v>59</v>
      </c>
      <c r="C892" s="64">
        <v>393</v>
      </c>
      <c r="D892" s="4" t="s">
        <v>1254</v>
      </c>
      <c r="E892" s="4">
        <v>3.2695999145507813</v>
      </c>
      <c r="F892" s="4"/>
      <c r="G892" s="4" t="s">
        <v>1762</v>
      </c>
      <c r="H892" s="4" t="s">
        <v>1763</v>
      </c>
      <c r="I892" s="4" t="str">
        <f>MA_covariates[[#This Row],[Covariate]]&amp;MA_covariates[[#This Row],[sampling_id]]</f>
        <v>Trawling effort_numerical393</v>
      </c>
    </row>
    <row r="893" spans="1:9" x14ac:dyDescent="0.3">
      <c r="A893" s="4" t="s">
        <v>603</v>
      </c>
      <c r="B893" s="64">
        <v>59</v>
      </c>
      <c r="C893" s="64">
        <v>394</v>
      </c>
      <c r="D893" s="4" t="s">
        <v>1254</v>
      </c>
      <c r="E893" s="4">
        <v>0.82069998979568481</v>
      </c>
      <c r="F893" s="4"/>
      <c r="G893" s="4" t="s">
        <v>1762</v>
      </c>
      <c r="H893" s="4" t="s">
        <v>1763</v>
      </c>
      <c r="I893" s="4" t="str">
        <f>MA_covariates[[#This Row],[Covariate]]&amp;MA_covariates[[#This Row],[sampling_id]]</f>
        <v>Trawling effort_numerical394</v>
      </c>
    </row>
    <row r="894" spans="1:9" x14ac:dyDescent="0.3">
      <c r="A894" s="4" t="s">
        <v>603</v>
      </c>
      <c r="B894" s="64">
        <v>59</v>
      </c>
      <c r="C894" s="64">
        <v>395</v>
      </c>
      <c r="D894" s="4" t="s">
        <v>1254</v>
      </c>
      <c r="E894" s="4">
        <v>1.9139000177383423</v>
      </c>
      <c r="F894" s="4"/>
      <c r="G894" s="4" t="s">
        <v>1762</v>
      </c>
      <c r="H894" s="4" t="s">
        <v>1763</v>
      </c>
      <c r="I894" s="4" t="str">
        <f>MA_covariates[[#This Row],[Covariate]]&amp;MA_covariates[[#This Row],[sampling_id]]</f>
        <v>Trawling effort_numerical395</v>
      </c>
    </row>
    <row r="895" spans="1:9" x14ac:dyDescent="0.3">
      <c r="A895" s="4" t="s">
        <v>603</v>
      </c>
      <c r="B895" s="64">
        <v>59</v>
      </c>
      <c r="C895" s="64">
        <v>396</v>
      </c>
      <c r="D895" s="4" t="s">
        <v>1254</v>
      </c>
      <c r="E895" s="4">
        <v>103.22429656982422</v>
      </c>
      <c r="F895" s="4"/>
      <c r="G895" s="4" t="s">
        <v>1762</v>
      </c>
      <c r="H895" s="4" t="s">
        <v>1763</v>
      </c>
      <c r="I895" s="4" t="str">
        <f>MA_covariates[[#This Row],[Covariate]]&amp;MA_covariates[[#This Row],[sampling_id]]</f>
        <v>Trawling effort_numerical396</v>
      </c>
    </row>
    <row r="896" spans="1:9" x14ac:dyDescent="0.3">
      <c r="A896" s="4" t="s">
        <v>603</v>
      </c>
      <c r="B896" s="64">
        <v>59</v>
      </c>
      <c r="C896" s="64">
        <v>397</v>
      </c>
      <c r="D896" s="4" t="s">
        <v>1254</v>
      </c>
      <c r="E896" s="4">
        <v>76.070999145507813</v>
      </c>
      <c r="F896" s="4"/>
      <c r="G896" s="4" t="s">
        <v>1762</v>
      </c>
      <c r="H896" s="4" t="s">
        <v>1763</v>
      </c>
      <c r="I896" s="4" t="str">
        <f>MA_covariates[[#This Row],[Covariate]]&amp;MA_covariates[[#This Row],[sampling_id]]</f>
        <v>Trawling effort_numerical397</v>
      </c>
    </row>
    <row r="897" spans="1:9" x14ac:dyDescent="0.3">
      <c r="A897" s="4" t="s">
        <v>603</v>
      </c>
      <c r="B897" s="64">
        <v>59</v>
      </c>
      <c r="C897" s="64">
        <v>398</v>
      </c>
      <c r="D897" s="4" t="s">
        <v>1254</v>
      </c>
      <c r="E897" s="4">
        <v>436.41799926757813</v>
      </c>
      <c r="F897" s="4"/>
      <c r="G897" s="4" t="s">
        <v>1762</v>
      </c>
      <c r="H897" s="4" t="s">
        <v>1763</v>
      </c>
      <c r="I897" s="4" t="str">
        <f>MA_covariates[[#This Row],[Covariate]]&amp;MA_covariates[[#This Row],[sampling_id]]</f>
        <v>Trawling effort_numerical398</v>
      </c>
    </row>
    <row r="898" spans="1:9" x14ac:dyDescent="0.3">
      <c r="A898" s="4" t="s">
        <v>603</v>
      </c>
      <c r="B898" s="64">
        <v>59</v>
      </c>
      <c r="C898" s="64">
        <v>400</v>
      </c>
      <c r="D898" s="4" t="s">
        <v>1254</v>
      </c>
      <c r="E898" s="4">
        <v>364.65008544921875</v>
      </c>
      <c r="F898" s="4"/>
      <c r="G898" s="4" t="s">
        <v>1762</v>
      </c>
      <c r="H898" s="4" t="s">
        <v>1763</v>
      </c>
      <c r="I898" s="4" t="str">
        <f>MA_covariates[[#This Row],[Covariate]]&amp;MA_covariates[[#This Row],[sampling_id]]</f>
        <v>Trawling effort_numerical400</v>
      </c>
    </row>
    <row r="899" spans="1:9" x14ac:dyDescent="0.3">
      <c r="A899" s="4" t="s">
        <v>603</v>
      </c>
      <c r="B899" s="64">
        <v>59</v>
      </c>
      <c r="C899" s="64">
        <v>401</v>
      </c>
      <c r="D899" s="4" t="s">
        <v>1254</v>
      </c>
      <c r="E899" s="4">
        <v>242.00369262695313</v>
      </c>
      <c r="F899" s="4"/>
      <c r="G899" s="4" t="s">
        <v>1762</v>
      </c>
      <c r="H899" s="4" t="s">
        <v>1763</v>
      </c>
      <c r="I899" s="4" t="str">
        <f>MA_covariates[[#This Row],[Covariate]]&amp;MA_covariates[[#This Row],[sampling_id]]</f>
        <v>Trawling effort_numerical401</v>
      </c>
    </row>
    <row r="900" spans="1:9" x14ac:dyDescent="0.3">
      <c r="A900" s="5" t="s">
        <v>608</v>
      </c>
      <c r="B900" s="5">
        <v>65</v>
      </c>
      <c r="C900" s="5">
        <v>402</v>
      </c>
      <c r="D900" s="4" t="s">
        <v>872</v>
      </c>
      <c r="E900" s="4">
        <v>17</v>
      </c>
      <c r="F900" s="4"/>
      <c r="G900" s="4" t="s">
        <v>873</v>
      </c>
      <c r="H900" s="4"/>
      <c r="I900" s="4" t="str">
        <f>MA_covariates[[#This Row],[Covariate]]&amp;MA_covariates[[#This Row],[sampling_id]]</f>
        <v>Salinity402</v>
      </c>
    </row>
    <row r="901" spans="1:9" x14ac:dyDescent="0.3">
      <c r="A901" s="5" t="s">
        <v>608</v>
      </c>
      <c r="B901" s="5">
        <v>65</v>
      </c>
      <c r="C901" s="5">
        <v>403</v>
      </c>
      <c r="D901" s="4" t="s">
        <v>872</v>
      </c>
      <c r="E901" s="4">
        <v>17</v>
      </c>
      <c r="F901" s="4"/>
      <c r="G901" s="4" t="s">
        <v>873</v>
      </c>
      <c r="H901" s="4"/>
      <c r="I901" s="4" t="str">
        <f>MA_covariates[[#This Row],[Covariate]]&amp;MA_covariates[[#This Row],[sampling_id]]</f>
        <v>Salinity403</v>
      </c>
    </row>
    <row r="902" spans="1:9" x14ac:dyDescent="0.3">
      <c r="A902" s="5" t="s">
        <v>608</v>
      </c>
      <c r="B902" s="5">
        <v>65</v>
      </c>
      <c r="C902" s="5">
        <v>404</v>
      </c>
      <c r="D902" s="4" t="s">
        <v>872</v>
      </c>
      <c r="E902" s="4">
        <v>17</v>
      </c>
      <c r="F902" s="4"/>
      <c r="G902" s="4" t="s">
        <v>873</v>
      </c>
      <c r="H902" s="4"/>
      <c r="I902" s="4" t="str">
        <f>MA_covariates[[#This Row],[Covariate]]&amp;MA_covariates[[#This Row],[sampling_id]]</f>
        <v>Salinity404</v>
      </c>
    </row>
    <row r="903" spans="1:9" x14ac:dyDescent="0.3">
      <c r="A903" s="5" t="s">
        <v>608</v>
      </c>
      <c r="B903" s="5">
        <v>65</v>
      </c>
      <c r="C903" s="5">
        <v>405</v>
      </c>
      <c r="D903" s="4" t="s">
        <v>872</v>
      </c>
      <c r="E903" s="4">
        <v>17</v>
      </c>
      <c r="F903" s="4"/>
      <c r="G903" s="4" t="s">
        <v>873</v>
      </c>
      <c r="H903" s="4"/>
      <c r="I903" s="4" t="str">
        <f>MA_covariates[[#This Row],[Covariate]]&amp;MA_covariates[[#This Row],[sampling_id]]</f>
        <v>Salinity405</v>
      </c>
    </row>
    <row r="904" spans="1:9" x14ac:dyDescent="0.3">
      <c r="A904" s="5" t="s">
        <v>608</v>
      </c>
      <c r="B904" s="5">
        <v>65</v>
      </c>
      <c r="C904" s="5">
        <v>402</v>
      </c>
      <c r="D904" s="4" t="s">
        <v>1254</v>
      </c>
      <c r="E904" s="4">
        <v>0</v>
      </c>
      <c r="F904" s="4"/>
      <c r="G904" s="4"/>
      <c r="H904" s="4"/>
      <c r="I904" s="4" t="str">
        <f>MA_covariates[[#This Row],[Covariate]]&amp;MA_covariates[[#This Row],[sampling_id]]</f>
        <v>Trawling effort_numerical402</v>
      </c>
    </row>
    <row r="905" spans="1:9" x14ac:dyDescent="0.3">
      <c r="A905" s="5" t="s">
        <v>608</v>
      </c>
      <c r="B905" s="5">
        <v>65</v>
      </c>
      <c r="C905" s="5">
        <v>403</v>
      </c>
      <c r="D905" s="4" t="s">
        <v>1254</v>
      </c>
      <c r="E905" s="4">
        <v>0</v>
      </c>
      <c r="F905" s="4"/>
      <c r="G905" s="4"/>
      <c r="H905" s="4"/>
      <c r="I905" s="4" t="str">
        <f>MA_covariates[[#This Row],[Covariate]]&amp;MA_covariates[[#This Row],[sampling_id]]</f>
        <v>Trawling effort_numerical403</v>
      </c>
    </row>
    <row r="906" spans="1:9" x14ac:dyDescent="0.3">
      <c r="A906" s="5" t="s">
        <v>608</v>
      </c>
      <c r="B906" s="5">
        <v>65</v>
      </c>
      <c r="C906" s="5">
        <v>404</v>
      </c>
      <c r="D906" s="4" t="s">
        <v>1254</v>
      </c>
      <c r="E906" s="4">
        <v>3</v>
      </c>
      <c r="F906" s="4"/>
      <c r="G906" s="4" t="s">
        <v>1385</v>
      </c>
      <c r="H906" s="4" t="s">
        <v>1384</v>
      </c>
      <c r="I906" s="4" t="str">
        <f>MA_covariates[[#This Row],[Covariate]]&amp;MA_covariates[[#This Row],[sampling_id]]</f>
        <v>Trawling effort_numerical404</v>
      </c>
    </row>
    <row r="907" spans="1:9" x14ac:dyDescent="0.3">
      <c r="A907" s="5" t="s">
        <v>608</v>
      </c>
      <c r="B907" s="5">
        <v>65</v>
      </c>
      <c r="C907" s="5">
        <v>405</v>
      </c>
      <c r="D907" s="4" t="s">
        <v>1254</v>
      </c>
      <c r="E907" s="4">
        <v>3</v>
      </c>
      <c r="F907" s="4"/>
      <c r="G907" s="4" t="s">
        <v>1385</v>
      </c>
      <c r="H907" s="4" t="s">
        <v>1384</v>
      </c>
      <c r="I907" s="4" t="str">
        <f>MA_covariates[[#This Row],[Covariate]]&amp;MA_covariates[[#This Row],[sampling_id]]</f>
        <v>Trawling effort_numerical405</v>
      </c>
    </row>
    <row r="908" spans="1:9" x14ac:dyDescent="0.3">
      <c r="A908" s="5" t="s">
        <v>660</v>
      </c>
      <c r="B908" s="5">
        <v>66</v>
      </c>
      <c r="C908" s="5">
        <v>406</v>
      </c>
      <c r="D908" s="4" t="s">
        <v>1046</v>
      </c>
      <c r="E908" s="4">
        <v>1</v>
      </c>
      <c r="F908" s="4"/>
      <c r="G908" s="4" t="s">
        <v>1047</v>
      </c>
      <c r="H908" s="4" t="s">
        <v>1399</v>
      </c>
      <c r="I908" s="4" t="str">
        <f>MA_covariates[[#This Row],[Covariate]]&amp;MA_covariates[[#This Row],[sampling_id]]</f>
        <v>Current speed406</v>
      </c>
    </row>
    <row r="909" spans="1:9" x14ac:dyDescent="0.3">
      <c r="A909" s="5" t="s">
        <v>660</v>
      </c>
      <c r="B909" s="5">
        <v>66</v>
      </c>
      <c r="C909" s="5">
        <v>407</v>
      </c>
      <c r="D909" s="4" t="s">
        <v>1046</v>
      </c>
      <c r="E909" s="4">
        <v>1</v>
      </c>
      <c r="F909" s="4"/>
      <c r="G909" s="4" t="s">
        <v>1047</v>
      </c>
      <c r="H909" s="4" t="s">
        <v>1399</v>
      </c>
      <c r="I909" s="4" t="str">
        <f>MA_covariates[[#This Row],[Covariate]]&amp;MA_covariates[[#This Row],[sampling_id]]</f>
        <v>Current speed407</v>
      </c>
    </row>
    <row r="910" spans="1:9" x14ac:dyDescent="0.3">
      <c r="A910" s="5" t="s">
        <v>660</v>
      </c>
      <c r="B910" s="5">
        <v>66</v>
      </c>
      <c r="C910" s="5">
        <v>408</v>
      </c>
      <c r="D910" s="4" t="s">
        <v>1046</v>
      </c>
      <c r="E910" s="4">
        <v>1</v>
      </c>
      <c r="F910" s="4"/>
      <c r="G910" s="4" t="s">
        <v>1047</v>
      </c>
      <c r="H910" s="4" t="s">
        <v>1399</v>
      </c>
      <c r="I910" s="4" t="str">
        <f>MA_covariates[[#This Row],[Covariate]]&amp;MA_covariates[[#This Row],[sampling_id]]</f>
        <v>Current speed408</v>
      </c>
    </row>
    <row r="911" spans="1:9" x14ac:dyDescent="0.3">
      <c r="A911" s="5" t="s">
        <v>660</v>
      </c>
      <c r="B911" s="5">
        <v>66</v>
      </c>
      <c r="C911" s="5">
        <v>409</v>
      </c>
      <c r="D911" s="4" t="s">
        <v>1046</v>
      </c>
      <c r="E911" s="4">
        <v>1</v>
      </c>
      <c r="F911" s="4"/>
      <c r="G911" s="4" t="s">
        <v>1047</v>
      </c>
      <c r="H911" s="4" t="s">
        <v>1399</v>
      </c>
      <c r="I911" s="4" t="str">
        <f>MA_covariates[[#This Row],[Covariate]]&amp;MA_covariates[[#This Row],[sampling_id]]</f>
        <v>Current speed409</v>
      </c>
    </row>
    <row r="912" spans="1:9" x14ac:dyDescent="0.3">
      <c r="A912" s="5" t="s">
        <v>660</v>
      </c>
      <c r="B912" s="5">
        <v>66</v>
      </c>
      <c r="C912" s="5">
        <v>406</v>
      </c>
      <c r="D912" s="4" t="s">
        <v>1254</v>
      </c>
      <c r="E912" s="26">
        <v>1.2</v>
      </c>
      <c r="F912" s="4"/>
      <c r="G912" s="18" t="s">
        <v>1402</v>
      </c>
      <c r="H912" s="4"/>
      <c r="I912" s="4" t="str">
        <f>MA_covariates[[#This Row],[Covariate]]&amp;MA_covariates[[#This Row],[sampling_id]]</f>
        <v>Trawling effort_numerical406</v>
      </c>
    </row>
    <row r="913" spans="1:9" x14ac:dyDescent="0.3">
      <c r="A913" s="5" t="s">
        <v>660</v>
      </c>
      <c r="B913" s="5">
        <v>66</v>
      </c>
      <c r="C913" s="5">
        <v>407</v>
      </c>
      <c r="D913" s="4" t="s">
        <v>1254</v>
      </c>
      <c r="E913" s="27">
        <v>1.2</v>
      </c>
      <c r="F913" s="4"/>
      <c r="G913" s="18" t="s">
        <v>1402</v>
      </c>
      <c r="H913" s="4"/>
      <c r="I913" s="4" t="str">
        <f>MA_covariates[[#This Row],[Covariate]]&amp;MA_covariates[[#This Row],[sampling_id]]</f>
        <v>Trawling effort_numerical407</v>
      </c>
    </row>
    <row r="914" spans="1:9" x14ac:dyDescent="0.3">
      <c r="A914" s="5" t="s">
        <v>660</v>
      </c>
      <c r="B914" s="5">
        <v>66</v>
      </c>
      <c r="C914" s="5">
        <v>408</v>
      </c>
      <c r="D914" s="4" t="s">
        <v>1254</v>
      </c>
      <c r="E914" s="27">
        <v>1.2</v>
      </c>
      <c r="F914" s="4"/>
      <c r="G914" s="18" t="s">
        <v>1402</v>
      </c>
      <c r="H914" s="4"/>
      <c r="I914" s="4" t="str">
        <f>MA_covariates[[#This Row],[Covariate]]&amp;MA_covariates[[#This Row],[sampling_id]]</f>
        <v>Trawling effort_numerical408</v>
      </c>
    </row>
    <row r="915" spans="1:9" x14ac:dyDescent="0.3">
      <c r="A915" s="5" t="s">
        <v>660</v>
      </c>
      <c r="B915" s="5">
        <v>66</v>
      </c>
      <c r="C915" s="5">
        <v>409</v>
      </c>
      <c r="D915" s="4" t="s">
        <v>1254</v>
      </c>
      <c r="E915" s="27">
        <v>0</v>
      </c>
      <c r="F915" s="4"/>
      <c r="G915" s="18" t="s">
        <v>1402</v>
      </c>
      <c r="H915" s="4"/>
      <c r="I915" s="4" t="str">
        <f>MA_covariates[[#This Row],[Covariate]]&amp;MA_covariates[[#This Row],[sampling_id]]</f>
        <v>Trawling effort_numerical409</v>
      </c>
    </row>
    <row r="916" spans="1:9" x14ac:dyDescent="0.3">
      <c r="A916" s="5" t="s">
        <v>660</v>
      </c>
      <c r="B916" s="5">
        <v>66</v>
      </c>
      <c r="C916" s="5">
        <v>406</v>
      </c>
      <c r="D916" s="4" t="s">
        <v>896</v>
      </c>
      <c r="E916" s="4">
        <f>120/2</f>
        <v>60</v>
      </c>
      <c r="F916" s="4">
        <f>120/2</f>
        <v>60</v>
      </c>
      <c r="G916" s="4" t="s">
        <v>897</v>
      </c>
      <c r="H916" s="21" t="s">
        <v>1403</v>
      </c>
      <c r="I916" s="4" t="str">
        <f>MA_covariates[[#This Row],[Covariate]]&amp;MA_covariates[[#This Row],[sampling_id]]</f>
        <v>Time since trawl406</v>
      </c>
    </row>
    <row r="917" spans="1:9" x14ac:dyDescent="0.3">
      <c r="A917" s="5" t="s">
        <v>660</v>
      </c>
      <c r="B917" s="5">
        <v>66</v>
      </c>
      <c r="C917" s="5">
        <v>407</v>
      </c>
      <c r="D917" s="4" t="s">
        <v>896</v>
      </c>
      <c r="E917" s="4">
        <f>120/2</f>
        <v>60</v>
      </c>
      <c r="F917" s="4">
        <f>120/2</f>
        <v>60</v>
      </c>
      <c r="G917" s="4" t="s">
        <v>897</v>
      </c>
      <c r="H917" s="21" t="s">
        <v>1403</v>
      </c>
      <c r="I917" s="4" t="str">
        <f>MA_covariates[[#This Row],[Covariate]]&amp;MA_covariates[[#This Row],[sampling_id]]</f>
        <v>Time since trawl407</v>
      </c>
    </row>
    <row r="918" spans="1:9" x14ac:dyDescent="0.3">
      <c r="A918" s="5" t="s">
        <v>660</v>
      </c>
      <c r="B918" s="5">
        <v>66</v>
      </c>
      <c r="C918" s="5">
        <v>408</v>
      </c>
      <c r="D918" s="4" t="s">
        <v>896</v>
      </c>
      <c r="E918" s="4">
        <f>(360+420)/2</f>
        <v>390</v>
      </c>
      <c r="F918" s="4">
        <f>(420-360)/2</f>
        <v>30</v>
      </c>
      <c r="G918" s="4" t="s">
        <v>897</v>
      </c>
      <c r="H918" s="21" t="s">
        <v>1404</v>
      </c>
      <c r="I918" s="4" t="str">
        <f>MA_covariates[[#This Row],[Covariate]]&amp;MA_covariates[[#This Row],[sampling_id]]</f>
        <v>Time since trawl408</v>
      </c>
    </row>
    <row r="919" spans="1:9" x14ac:dyDescent="0.3">
      <c r="A919" s="5" t="s">
        <v>660</v>
      </c>
      <c r="B919" s="5">
        <v>66</v>
      </c>
      <c r="C919" s="5">
        <v>409</v>
      </c>
      <c r="D919" s="4" t="s">
        <v>896</v>
      </c>
      <c r="E919" s="4">
        <f>(360+420)/2</f>
        <v>390</v>
      </c>
      <c r="F919" s="4">
        <f>(420-360)/2</f>
        <v>30</v>
      </c>
      <c r="G919" s="4" t="s">
        <v>897</v>
      </c>
      <c r="H919" s="21" t="s">
        <v>1404</v>
      </c>
      <c r="I919" s="4" t="str">
        <f>MA_covariates[[#This Row],[Covariate]]&amp;MA_covariates[[#This Row],[sampling_id]]</f>
        <v>Time since trawl409</v>
      </c>
    </row>
    <row r="920" spans="1:9" x14ac:dyDescent="0.3">
      <c r="A920" s="4" t="s">
        <v>660</v>
      </c>
      <c r="B920" s="64">
        <v>66</v>
      </c>
      <c r="C920" s="64">
        <v>406</v>
      </c>
      <c r="D920" s="4" t="s">
        <v>1254</v>
      </c>
      <c r="E920" s="4">
        <v>0.34360000491142273</v>
      </c>
      <c r="F920" s="4"/>
      <c r="G920" s="4" t="s">
        <v>1762</v>
      </c>
      <c r="H920" s="4" t="s">
        <v>1763</v>
      </c>
      <c r="I920" s="4" t="str">
        <f>MA_covariates[[#This Row],[Covariate]]&amp;MA_covariates[[#This Row],[sampling_id]]</f>
        <v>Trawling effort_numerical406</v>
      </c>
    </row>
    <row r="921" spans="1:9" x14ac:dyDescent="0.3">
      <c r="A921" s="4" t="s">
        <v>660</v>
      </c>
      <c r="B921" s="64">
        <v>66</v>
      </c>
      <c r="C921" s="64">
        <v>407</v>
      </c>
      <c r="D921" s="4" t="s">
        <v>1254</v>
      </c>
      <c r="E921" s="4">
        <v>0.34360000491142273</v>
      </c>
      <c r="F921" s="4"/>
      <c r="G921" s="4" t="s">
        <v>1762</v>
      </c>
      <c r="H921" s="4" t="s">
        <v>1763</v>
      </c>
      <c r="I921" s="4" t="str">
        <f>MA_covariates[[#This Row],[Covariate]]&amp;MA_covariates[[#This Row],[sampling_id]]</f>
        <v>Trawling effort_numerical407</v>
      </c>
    </row>
    <row r="922" spans="1:9" x14ac:dyDescent="0.3">
      <c r="A922" s="4" t="s">
        <v>660</v>
      </c>
      <c r="B922" s="64">
        <v>66</v>
      </c>
      <c r="C922" s="64">
        <v>408</v>
      </c>
      <c r="D922" s="4" t="s">
        <v>1254</v>
      </c>
      <c r="E922" s="4">
        <v>0.34360000491142273</v>
      </c>
      <c r="F922" s="4"/>
      <c r="G922" s="4" t="s">
        <v>1762</v>
      </c>
      <c r="H922" s="4" t="s">
        <v>1763</v>
      </c>
      <c r="I922" s="4" t="str">
        <f>MA_covariates[[#This Row],[Covariate]]&amp;MA_covariates[[#This Row],[sampling_id]]</f>
        <v>Trawling effort_numerical408</v>
      </c>
    </row>
    <row r="923" spans="1:9" x14ac:dyDescent="0.3">
      <c r="A923" s="4" t="s">
        <v>660</v>
      </c>
      <c r="B923" s="64">
        <v>66</v>
      </c>
      <c r="C923" s="64">
        <v>409</v>
      </c>
      <c r="D923" s="4" t="s">
        <v>1254</v>
      </c>
      <c r="E923" s="4">
        <v>0.34360000491142273</v>
      </c>
      <c r="F923" s="4"/>
      <c r="G923" s="4" t="s">
        <v>1762</v>
      </c>
      <c r="H923" s="4" t="s">
        <v>1763</v>
      </c>
      <c r="I923" s="4" t="str">
        <f>MA_covariates[[#This Row],[Covariate]]&amp;MA_covariates[[#This Row],[sampling_id]]</f>
        <v>Trawling effort_numerical409</v>
      </c>
    </row>
    <row r="924" spans="1:9" x14ac:dyDescent="0.3">
      <c r="A924" s="5" t="s">
        <v>607</v>
      </c>
      <c r="B924" s="5">
        <v>68</v>
      </c>
      <c r="C924" s="5">
        <v>412</v>
      </c>
      <c r="D924" s="4" t="s">
        <v>1254</v>
      </c>
      <c r="E924" s="4">
        <v>10</v>
      </c>
      <c r="F924" s="4"/>
      <c r="G924" s="4" t="s">
        <v>1419</v>
      </c>
      <c r="H924" s="4"/>
      <c r="I924" s="4" t="str">
        <f>MA_covariates[[#This Row],[Covariate]]&amp;MA_covariates[[#This Row],[sampling_id]]</f>
        <v>Trawling effort_numerical412</v>
      </c>
    </row>
    <row r="925" spans="1:9" x14ac:dyDescent="0.3">
      <c r="A925" s="5" t="s">
        <v>607</v>
      </c>
      <c r="B925" s="5">
        <v>68</v>
      </c>
      <c r="C925" s="5">
        <v>413</v>
      </c>
      <c r="D925" s="4" t="s">
        <v>1254</v>
      </c>
      <c r="E925" s="4">
        <v>10</v>
      </c>
      <c r="F925" s="4"/>
      <c r="G925" s="4" t="s">
        <v>1419</v>
      </c>
      <c r="H925" s="4"/>
      <c r="I925" s="4" t="str">
        <f>MA_covariates[[#This Row],[Covariate]]&amp;MA_covariates[[#This Row],[sampling_id]]</f>
        <v>Trawling effort_numerical413</v>
      </c>
    </row>
    <row r="926" spans="1:9" x14ac:dyDescent="0.3">
      <c r="A926" s="5" t="s">
        <v>607</v>
      </c>
      <c r="B926" s="5">
        <v>68</v>
      </c>
      <c r="C926" s="5">
        <v>414</v>
      </c>
      <c r="D926" s="4" t="s">
        <v>1254</v>
      </c>
      <c r="E926" s="4">
        <v>10</v>
      </c>
      <c r="F926" s="4"/>
      <c r="G926" s="4" t="s">
        <v>1419</v>
      </c>
      <c r="H926" s="4"/>
      <c r="I926" s="4" t="str">
        <f>MA_covariates[[#This Row],[Covariate]]&amp;MA_covariates[[#This Row],[sampling_id]]</f>
        <v>Trawling effort_numerical414</v>
      </c>
    </row>
    <row r="927" spans="1:9" x14ac:dyDescent="0.3">
      <c r="A927" s="5" t="s">
        <v>607</v>
      </c>
      <c r="B927" s="5">
        <v>68</v>
      </c>
      <c r="C927" s="5">
        <v>415</v>
      </c>
      <c r="D927" s="4" t="s">
        <v>1254</v>
      </c>
      <c r="E927" s="4">
        <v>10</v>
      </c>
      <c r="F927" s="4"/>
      <c r="G927" s="4" t="s">
        <v>1419</v>
      </c>
      <c r="H927" s="4"/>
      <c r="I927" s="4" t="str">
        <f>MA_covariates[[#This Row],[Covariate]]&amp;MA_covariates[[#This Row],[sampling_id]]</f>
        <v>Trawling effort_numerical415</v>
      </c>
    </row>
    <row r="928" spans="1:9" x14ac:dyDescent="0.3">
      <c r="A928" s="5" t="s">
        <v>607</v>
      </c>
      <c r="B928" s="5">
        <v>68</v>
      </c>
      <c r="C928" s="5">
        <v>416</v>
      </c>
      <c r="D928" s="4" t="s">
        <v>1254</v>
      </c>
      <c r="E928" s="4">
        <v>10</v>
      </c>
      <c r="F928" s="4"/>
      <c r="G928" s="4" t="s">
        <v>1419</v>
      </c>
      <c r="H928" s="4"/>
      <c r="I928" s="4" t="str">
        <f>MA_covariates[[#This Row],[Covariate]]&amp;MA_covariates[[#This Row],[sampling_id]]</f>
        <v>Trawling effort_numerical416</v>
      </c>
    </row>
    <row r="929" spans="1:9" x14ac:dyDescent="0.3">
      <c r="A929" s="5" t="s">
        <v>607</v>
      </c>
      <c r="B929" s="5">
        <v>68</v>
      </c>
      <c r="C929" s="5">
        <v>417</v>
      </c>
      <c r="D929" s="4" t="s">
        <v>1254</v>
      </c>
      <c r="E929" s="4">
        <v>10</v>
      </c>
      <c r="F929" s="4"/>
      <c r="G929" s="4" t="s">
        <v>1419</v>
      </c>
      <c r="H929" s="4"/>
      <c r="I929" s="4" t="str">
        <f>MA_covariates[[#This Row],[Covariate]]&amp;MA_covariates[[#This Row],[sampling_id]]</f>
        <v>Trawling effort_numerical417</v>
      </c>
    </row>
    <row r="930" spans="1:9" x14ac:dyDescent="0.3">
      <c r="A930" s="5" t="s">
        <v>607</v>
      </c>
      <c r="B930" s="5">
        <v>68</v>
      </c>
      <c r="C930" s="5">
        <v>418</v>
      </c>
      <c r="D930" s="4" t="s">
        <v>1254</v>
      </c>
      <c r="E930" s="4">
        <v>10</v>
      </c>
      <c r="F930" s="4"/>
      <c r="G930" s="4" t="s">
        <v>1419</v>
      </c>
      <c r="H930" s="4"/>
      <c r="I930" s="4" t="str">
        <f>MA_covariates[[#This Row],[Covariate]]&amp;MA_covariates[[#This Row],[sampling_id]]</f>
        <v>Trawling effort_numerical418</v>
      </c>
    </row>
    <row r="931" spans="1:9" x14ac:dyDescent="0.3">
      <c r="A931" s="5" t="s">
        <v>607</v>
      </c>
      <c r="B931" s="5">
        <v>68</v>
      </c>
      <c r="C931" s="5">
        <v>419</v>
      </c>
      <c r="D931" s="4" t="s">
        <v>1254</v>
      </c>
      <c r="E931" s="4">
        <v>10</v>
      </c>
      <c r="F931" s="4"/>
      <c r="G931" s="4" t="s">
        <v>1419</v>
      </c>
      <c r="H931" s="4"/>
      <c r="I931" s="4" t="str">
        <f>MA_covariates[[#This Row],[Covariate]]&amp;MA_covariates[[#This Row],[sampling_id]]</f>
        <v>Trawling effort_numerical419</v>
      </c>
    </row>
    <row r="932" spans="1:9" x14ac:dyDescent="0.3">
      <c r="A932" s="5" t="s">
        <v>607</v>
      </c>
      <c r="B932" s="5">
        <v>68</v>
      </c>
      <c r="C932" s="5">
        <v>420</v>
      </c>
      <c r="D932" s="4" t="s">
        <v>1254</v>
      </c>
      <c r="E932" s="4">
        <v>10</v>
      </c>
      <c r="F932" s="4"/>
      <c r="G932" s="4" t="s">
        <v>1419</v>
      </c>
      <c r="H932" s="4"/>
      <c r="I932" s="4" t="str">
        <f>MA_covariates[[#This Row],[Covariate]]&amp;MA_covariates[[#This Row],[sampling_id]]</f>
        <v>Trawling effort_numerical420</v>
      </c>
    </row>
    <row r="933" spans="1:9" x14ac:dyDescent="0.3">
      <c r="A933" s="5" t="s">
        <v>607</v>
      </c>
      <c r="B933" s="5">
        <v>68</v>
      </c>
      <c r="C933" s="5">
        <v>421</v>
      </c>
      <c r="D933" s="4" t="s">
        <v>1254</v>
      </c>
      <c r="E933" s="4">
        <v>10</v>
      </c>
      <c r="F933" s="4"/>
      <c r="G933" s="4" t="s">
        <v>1419</v>
      </c>
      <c r="H933" s="4"/>
      <c r="I933" s="4" t="str">
        <f>MA_covariates[[#This Row],[Covariate]]&amp;MA_covariates[[#This Row],[sampling_id]]</f>
        <v>Trawling effort_numerical421</v>
      </c>
    </row>
    <row r="934" spans="1:9" x14ac:dyDescent="0.3">
      <c r="A934" s="5" t="s">
        <v>607</v>
      </c>
      <c r="B934" s="5">
        <v>68</v>
      </c>
      <c r="C934" s="5">
        <v>422</v>
      </c>
      <c r="D934" s="4" t="s">
        <v>1254</v>
      </c>
      <c r="E934" s="4">
        <v>10</v>
      </c>
      <c r="F934" s="4"/>
      <c r="G934" s="4" t="s">
        <v>1419</v>
      </c>
      <c r="H934" s="4"/>
      <c r="I934" s="4" t="str">
        <f>MA_covariates[[#This Row],[Covariate]]&amp;MA_covariates[[#This Row],[sampling_id]]</f>
        <v>Trawling effort_numerical422</v>
      </c>
    </row>
    <row r="935" spans="1:9" x14ac:dyDescent="0.3">
      <c r="A935" s="5" t="s">
        <v>607</v>
      </c>
      <c r="B935" s="5">
        <v>68</v>
      </c>
      <c r="C935" s="5">
        <v>423</v>
      </c>
      <c r="D935" s="4" t="s">
        <v>1254</v>
      </c>
      <c r="E935" s="4">
        <v>10</v>
      </c>
      <c r="F935" s="4"/>
      <c r="G935" s="4" t="s">
        <v>1419</v>
      </c>
      <c r="H935" s="4"/>
      <c r="I935" s="4" t="str">
        <f>MA_covariates[[#This Row],[Covariate]]&amp;MA_covariates[[#This Row],[sampling_id]]</f>
        <v>Trawling effort_numerical423</v>
      </c>
    </row>
    <row r="936" spans="1:9" x14ac:dyDescent="0.3">
      <c r="A936" s="5" t="s">
        <v>607</v>
      </c>
      <c r="B936" s="5">
        <v>68</v>
      </c>
      <c r="C936" s="5">
        <v>424</v>
      </c>
      <c r="D936" s="4" t="s">
        <v>1254</v>
      </c>
      <c r="E936" s="4">
        <v>10</v>
      </c>
      <c r="F936" s="4"/>
      <c r="G936" s="4" t="s">
        <v>1419</v>
      </c>
      <c r="H936" s="4"/>
      <c r="I936" s="4" t="str">
        <f>MA_covariates[[#This Row],[Covariate]]&amp;MA_covariates[[#This Row],[sampling_id]]</f>
        <v>Trawling effort_numerical424</v>
      </c>
    </row>
    <row r="937" spans="1:9" x14ac:dyDescent="0.3">
      <c r="A937" s="5" t="s">
        <v>607</v>
      </c>
      <c r="B937" s="5">
        <v>68</v>
      </c>
      <c r="C937" s="5">
        <v>425</v>
      </c>
      <c r="D937" s="4" t="s">
        <v>1254</v>
      </c>
      <c r="E937" s="4">
        <v>10</v>
      </c>
      <c r="F937" s="4"/>
      <c r="G937" s="4" t="s">
        <v>1419</v>
      </c>
      <c r="H937" s="4"/>
      <c r="I937" s="4" t="str">
        <f>MA_covariates[[#This Row],[Covariate]]&amp;MA_covariates[[#This Row],[sampling_id]]</f>
        <v>Trawling effort_numerical425</v>
      </c>
    </row>
    <row r="938" spans="1:9" x14ac:dyDescent="0.3">
      <c r="A938" s="5" t="s">
        <v>607</v>
      </c>
      <c r="B938" s="5">
        <v>68</v>
      </c>
      <c r="C938" s="5">
        <v>426</v>
      </c>
      <c r="D938" s="4" t="s">
        <v>1254</v>
      </c>
      <c r="E938" s="4">
        <v>10</v>
      </c>
      <c r="F938" s="4"/>
      <c r="G938" s="4" t="s">
        <v>1419</v>
      </c>
      <c r="H938" s="4"/>
      <c r="I938" s="4" t="str">
        <f>MA_covariates[[#This Row],[Covariate]]&amp;MA_covariates[[#This Row],[sampling_id]]</f>
        <v>Trawling effort_numerical426</v>
      </c>
    </row>
    <row r="939" spans="1:9" x14ac:dyDescent="0.3">
      <c r="A939" s="5" t="s">
        <v>607</v>
      </c>
      <c r="B939" s="5">
        <v>68</v>
      </c>
      <c r="C939" s="5">
        <v>427</v>
      </c>
      <c r="D939" s="4" t="s">
        <v>1254</v>
      </c>
      <c r="E939" s="4">
        <v>10</v>
      </c>
      <c r="F939" s="4"/>
      <c r="G939" s="4" t="s">
        <v>1419</v>
      </c>
      <c r="H939" s="4"/>
      <c r="I939" s="4" t="str">
        <f>MA_covariates[[#This Row],[Covariate]]&amp;MA_covariates[[#This Row],[sampling_id]]</f>
        <v>Trawling effort_numerical427</v>
      </c>
    </row>
    <row r="940" spans="1:9" x14ac:dyDescent="0.3">
      <c r="A940" s="5" t="s">
        <v>607</v>
      </c>
      <c r="B940" s="5">
        <v>68</v>
      </c>
      <c r="C940" s="5">
        <v>428</v>
      </c>
      <c r="D940" s="4" t="s">
        <v>1254</v>
      </c>
      <c r="E940" s="4">
        <v>10</v>
      </c>
      <c r="F940" s="4"/>
      <c r="G940" s="4" t="s">
        <v>1419</v>
      </c>
      <c r="H940" s="4"/>
      <c r="I940" s="4" t="str">
        <f>MA_covariates[[#This Row],[Covariate]]&amp;MA_covariates[[#This Row],[sampling_id]]</f>
        <v>Trawling effort_numerical428</v>
      </c>
    </row>
    <row r="941" spans="1:9" x14ac:dyDescent="0.3">
      <c r="A941" s="5" t="s">
        <v>607</v>
      </c>
      <c r="B941" s="5">
        <v>68</v>
      </c>
      <c r="C941" s="5">
        <v>429</v>
      </c>
      <c r="D941" s="4" t="s">
        <v>1254</v>
      </c>
      <c r="E941" s="4">
        <v>10</v>
      </c>
      <c r="F941" s="4"/>
      <c r="G941" s="4" t="s">
        <v>1419</v>
      </c>
      <c r="H941" s="4"/>
      <c r="I941" s="4" t="str">
        <f>MA_covariates[[#This Row],[Covariate]]&amp;MA_covariates[[#This Row],[sampling_id]]</f>
        <v>Trawling effort_numerical429</v>
      </c>
    </row>
    <row r="942" spans="1:9" x14ac:dyDescent="0.3">
      <c r="A942" s="5" t="s">
        <v>607</v>
      </c>
      <c r="B942" s="5">
        <v>68</v>
      </c>
      <c r="C942" s="5">
        <v>412</v>
      </c>
      <c r="D942" s="4" t="s">
        <v>896</v>
      </c>
      <c r="E942" s="4">
        <v>0</v>
      </c>
      <c r="F942" s="4"/>
      <c r="G942" s="4" t="s">
        <v>897</v>
      </c>
      <c r="H942" s="4"/>
      <c r="I942" s="4" t="str">
        <f>MA_covariates[[#This Row],[Covariate]]&amp;MA_covariates[[#This Row],[sampling_id]]</f>
        <v>Time since trawl412</v>
      </c>
    </row>
    <row r="943" spans="1:9" x14ac:dyDescent="0.3">
      <c r="A943" s="5" t="s">
        <v>607</v>
      </c>
      <c r="B943" s="5">
        <v>68</v>
      </c>
      <c r="C943" s="5">
        <v>413</v>
      </c>
      <c r="D943" s="4" t="s">
        <v>896</v>
      </c>
      <c r="E943" s="4">
        <v>0</v>
      </c>
      <c r="F943" s="4"/>
      <c r="G943" s="4" t="s">
        <v>897</v>
      </c>
      <c r="H943" s="4"/>
      <c r="I943" s="4" t="str">
        <f>MA_covariates[[#This Row],[Covariate]]&amp;MA_covariates[[#This Row],[sampling_id]]</f>
        <v>Time since trawl413</v>
      </c>
    </row>
    <row r="944" spans="1:9" x14ac:dyDescent="0.3">
      <c r="A944" s="5" t="s">
        <v>607</v>
      </c>
      <c r="B944" s="5">
        <v>68</v>
      </c>
      <c r="C944" s="5">
        <v>414</v>
      </c>
      <c r="D944" s="4" t="s">
        <v>896</v>
      </c>
      <c r="E944" s="4">
        <v>0</v>
      </c>
      <c r="F944" s="4"/>
      <c r="G944" s="4" t="s">
        <v>897</v>
      </c>
      <c r="H944" s="4"/>
      <c r="I944" s="4" t="str">
        <f>MA_covariates[[#This Row],[Covariate]]&amp;MA_covariates[[#This Row],[sampling_id]]</f>
        <v>Time since trawl414</v>
      </c>
    </row>
    <row r="945" spans="1:9" x14ac:dyDescent="0.3">
      <c r="A945" s="5" t="s">
        <v>607</v>
      </c>
      <c r="B945" s="5">
        <v>68</v>
      </c>
      <c r="C945" s="5">
        <v>415</v>
      </c>
      <c r="D945" s="4" t="s">
        <v>896</v>
      </c>
      <c r="E945" s="4">
        <v>30</v>
      </c>
      <c r="F945" s="4"/>
      <c r="G945" s="4" t="s">
        <v>897</v>
      </c>
      <c r="H945" s="4"/>
      <c r="I945" s="4" t="str">
        <f>MA_covariates[[#This Row],[Covariate]]&amp;MA_covariates[[#This Row],[sampling_id]]</f>
        <v>Time since trawl415</v>
      </c>
    </row>
    <row r="946" spans="1:9" x14ac:dyDescent="0.3">
      <c r="A946" s="5" t="s">
        <v>607</v>
      </c>
      <c r="B946" s="5">
        <v>68</v>
      </c>
      <c r="C946" s="5">
        <v>416</v>
      </c>
      <c r="D946" s="4" t="s">
        <v>896</v>
      </c>
      <c r="E946" s="4">
        <v>60</v>
      </c>
      <c r="F946" s="4"/>
      <c r="G946" s="4" t="s">
        <v>897</v>
      </c>
      <c r="H946" s="4"/>
      <c r="I946" s="4" t="str">
        <f>MA_covariates[[#This Row],[Covariate]]&amp;MA_covariates[[#This Row],[sampling_id]]</f>
        <v>Time since trawl416</v>
      </c>
    </row>
    <row r="947" spans="1:9" x14ac:dyDescent="0.3">
      <c r="A947" s="5" t="s">
        <v>607</v>
      </c>
      <c r="B947" s="5">
        <v>68</v>
      </c>
      <c r="C947" s="5">
        <v>417</v>
      </c>
      <c r="D947" s="4" t="s">
        <v>896</v>
      </c>
      <c r="E947" s="4">
        <v>75</v>
      </c>
      <c r="F947" s="4"/>
      <c r="G947" s="4" t="s">
        <v>897</v>
      </c>
      <c r="H947" s="4"/>
      <c r="I947" s="4" t="str">
        <f>MA_covariates[[#This Row],[Covariate]]&amp;MA_covariates[[#This Row],[sampling_id]]</f>
        <v>Time since trawl417</v>
      </c>
    </row>
    <row r="948" spans="1:9" x14ac:dyDescent="0.3">
      <c r="A948" s="5" t="s">
        <v>607</v>
      </c>
      <c r="B948" s="5">
        <v>68</v>
      </c>
      <c r="C948" s="5">
        <v>418</v>
      </c>
      <c r="D948" s="4" t="s">
        <v>896</v>
      </c>
      <c r="E948" s="4">
        <v>100</v>
      </c>
      <c r="F948" s="4"/>
      <c r="G948" s="4" t="s">
        <v>897</v>
      </c>
      <c r="H948" s="4"/>
      <c r="I948" s="4" t="str">
        <f>MA_covariates[[#This Row],[Covariate]]&amp;MA_covariates[[#This Row],[sampling_id]]</f>
        <v>Time since trawl418</v>
      </c>
    </row>
    <row r="949" spans="1:9" x14ac:dyDescent="0.3">
      <c r="A949" s="5" t="s">
        <v>607</v>
      </c>
      <c r="B949" s="5">
        <v>68</v>
      </c>
      <c r="C949" s="5">
        <v>419</v>
      </c>
      <c r="D949" s="4" t="s">
        <v>896</v>
      </c>
      <c r="E949" s="4">
        <v>115</v>
      </c>
      <c r="F949" s="4"/>
      <c r="G949" s="4" t="s">
        <v>897</v>
      </c>
      <c r="H949" s="4"/>
      <c r="I949" s="4" t="str">
        <f>MA_covariates[[#This Row],[Covariate]]&amp;MA_covariates[[#This Row],[sampling_id]]</f>
        <v>Time since trawl419</v>
      </c>
    </row>
    <row r="950" spans="1:9" x14ac:dyDescent="0.3">
      <c r="A950" s="5" t="s">
        <v>607</v>
      </c>
      <c r="B950" s="5">
        <v>68</v>
      </c>
      <c r="C950" s="5">
        <v>420</v>
      </c>
      <c r="D950" s="4" t="s">
        <v>896</v>
      </c>
      <c r="E950" s="4">
        <v>145</v>
      </c>
      <c r="F950" s="4"/>
      <c r="G950" s="4" t="s">
        <v>897</v>
      </c>
      <c r="H950" s="4"/>
      <c r="I950" s="4" t="str">
        <f>MA_covariates[[#This Row],[Covariate]]&amp;MA_covariates[[#This Row],[sampling_id]]</f>
        <v>Time since trawl420</v>
      </c>
    </row>
    <row r="951" spans="1:9" x14ac:dyDescent="0.3">
      <c r="A951" s="5" t="s">
        <v>607</v>
      </c>
      <c r="B951" s="5">
        <v>68</v>
      </c>
      <c r="C951" s="5">
        <v>421</v>
      </c>
      <c r="D951" s="4" t="s">
        <v>896</v>
      </c>
      <c r="E951" s="4">
        <v>0</v>
      </c>
      <c r="F951" s="4"/>
      <c r="G951" s="4" t="s">
        <v>897</v>
      </c>
      <c r="H951" s="4"/>
      <c r="I951" s="4" t="str">
        <f>MA_covariates[[#This Row],[Covariate]]&amp;MA_covariates[[#This Row],[sampling_id]]</f>
        <v>Time since trawl421</v>
      </c>
    </row>
    <row r="952" spans="1:9" x14ac:dyDescent="0.3">
      <c r="A952" s="5" t="s">
        <v>607</v>
      </c>
      <c r="B952" s="5">
        <v>68</v>
      </c>
      <c r="C952" s="5">
        <v>422</v>
      </c>
      <c r="D952" s="4" t="s">
        <v>896</v>
      </c>
      <c r="E952" s="4">
        <v>0</v>
      </c>
      <c r="F952" s="4"/>
      <c r="G952" s="4" t="s">
        <v>897</v>
      </c>
      <c r="H952" s="4"/>
      <c r="I952" s="4" t="str">
        <f>MA_covariates[[#This Row],[Covariate]]&amp;MA_covariates[[#This Row],[sampling_id]]</f>
        <v>Time since trawl422</v>
      </c>
    </row>
    <row r="953" spans="1:9" x14ac:dyDescent="0.3">
      <c r="A953" s="5" t="s">
        <v>607</v>
      </c>
      <c r="B953" s="5">
        <v>68</v>
      </c>
      <c r="C953" s="5">
        <v>423</v>
      </c>
      <c r="D953" s="4" t="s">
        <v>896</v>
      </c>
      <c r="E953" s="4">
        <v>0</v>
      </c>
      <c r="F953" s="4"/>
      <c r="G953" s="4" t="s">
        <v>897</v>
      </c>
      <c r="H953" s="4"/>
      <c r="I953" s="4" t="str">
        <f>MA_covariates[[#This Row],[Covariate]]&amp;MA_covariates[[#This Row],[sampling_id]]</f>
        <v>Time since trawl423</v>
      </c>
    </row>
    <row r="954" spans="1:9" x14ac:dyDescent="0.3">
      <c r="A954" s="5" t="s">
        <v>607</v>
      </c>
      <c r="B954" s="5">
        <v>68</v>
      </c>
      <c r="C954" s="5">
        <v>424</v>
      </c>
      <c r="D954" s="4" t="s">
        <v>896</v>
      </c>
      <c r="E954" s="4">
        <v>30</v>
      </c>
      <c r="F954" s="4"/>
      <c r="G954" s="4" t="s">
        <v>897</v>
      </c>
      <c r="H954" s="4"/>
      <c r="I954" s="4" t="str">
        <f>MA_covariates[[#This Row],[Covariate]]&amp;MA_covariates[[#This Row],[sampling_id]]</f>
        <v>Time since trawl424</v>
      </c>
    </row>
    <row r="955" spans="1:9" x14ac:dyDescent="0.3">
      <c r="A955" s="5" t="s">
        <v>607</v>
      </c>
      <c r="B955" s="5">
        <v>68</v>
      </c>
      <c r="C955" s="5">
        <v>425</v>
      </c>
      <c r="D955" s="4" t="s">
        <v>896</v>
      </c>
      <c r="E955" s="4">
        <v>60</v>
      </c>
      <c r="F955" s="4"/>
      <c r="G955" s="4" t="s">
        <v>897</v>
      </c>
      <c r="H955" s="4"/>
      <c r="I955" s="4" t="str">
        <f>MA_covariates[[#This Row],[Covariate]]&amp;MA_covariates[[#This Row],[sampling_id]]</f>
        <v>Time since trawl425</v>
      </c>
    </row>
    <row r="956" spans="1:9" x14ac:dyDescent="0.3">
      <c r="A956" s="5" t="s">
        <v>607</v>
      </c>
      <c r="B956" s="5">
        <v>68</v>
      </c>
      <c r="C956" s="5">
        <v>426</v>
      </c>
      <c r="D956" s="4" t="s">
        <v>896</v>
      </c>
      <c r="E956" s="4">
        <v>75</v>
      </c>
      <c r="F956" s="4"/>
      <c r="G956" s="4" t="s">
        <v>897</v>
      </c>
      <c r="H956" s="4"/>
      <c r="I956" s="4" t="str">
        <f>MA_covariates[[#This Row],[Covariate]]&amp;MA_covariates[[#This Row],[sampling_id]]</f>
        <v>Time since trawl426</v>
      </c>
    </row>
    <row r="957" spans="1:9" x14ac:dyDescent="0.3">
      <c r="A957" s="5" t="s">
        <v>607</v>
      </c>
      <c r="B957" s="5">
        <v>68</v>
      </c>
      <c r="C957" s="5">
        <v>427</v>
      </c>
      <c r="D957" s="4" t="s">
        <v>896</v>
      </c>
      <c r="E957" s="4">
        <v>100</v>
      </c>
      <c r="F957" s="4"/>
      <c r="G957" s="4" t="s">
        <v>897</v>
      </c>
      <c r="H957" s="4"/>
      <c r="I957" s="4" t="str">
        <f>MA_covariates[[#This Row],[Covariate]]&amp;MA_covariates[[#This Row],[sampling_id]]</f>
        <v>Time since trawl427</v>
      </c>
    </row>
    <row r="958" spans="1:9" x14ac:dyDescent="0.3">
      <c r="A958" s="5" t="s">
        <v>607</v>
      </c>
      <c r="B958" s="5">
        <v>68</v>
      </c>
      <c r="C958" s="5">
        <v>428</v>
      </c>
      <c r="D958" s="4" t="s">
        <v>896</v>
      </c>
      <c r="E958" s="4">
        <v>115</v>
      </c>
      <c r="F958" s="4"/>
      <c r="G958" s="4" t="s">
        <v>897</v>
      </c>
      <c r="H958" s="4"/>
      <c r="I958" s="4" t="str">
        <f>MA_covariates[[#This Row],[Covariate]]&amp;MA_covariates[[#This Row],[sampling_id]]</f>
        <v>Time since trawl428</v>
      </c>
    </row>
    <row r="959" spans="1:9" x14ac:dyDescent="0.3">
      <c r="A959" s="5" t="s">
        <v>607</v>
      </c>
      <c r="B959" s="5">
        <v>68</v>
      </c>
      <c r="C959" s="5">
        <v>429</v>
      </c>
      <c r="D959" s="4" t="s">
        <v>896</v>
      </c>
      <c r="E959" s="4">
        <v>145</v>
      </c>
      <c r="F959" s="4"/>
      <c r="G959" s="4" t="s">
        <v>897</v>
      </c>
      <c r="H959" s="4"/>
      <c r="I959" s="4" t="str">
        <f>MA_covariates[[#This Row],[Covariate]]&amp;MA_covariates[[#This Row],[sampling_id]]</f>
        <v>Time since trawl429</v>
      </c>
    </row>
    <row r="960" spans="1:9" x14ac:dyDescent="0.3">
      <c r="A960" s="5" t="s">
        <v>603</v>
      </c>
      <c r="B960" s="5">
        <v>69</v>
      </c>
      <c r="C960" s="5">
        <v>437</v>
      </c>
      <c r="D960" s="4" t="s">
        <v>955</v>
      </c>
      <c r="E960" s="4">
        <v>1</v>
      </c>
      <c r="F960" s="4">
        <v>0.1</v>
      </c>
      <c r="G960" s="4" t="s">
        <v>957</v>
      </c>
      <c r="H960" s="4"/>
      <c r="I960" s="4" t="str">
        <f>MA_covariates[[#This Row],[Covariate]]&amp;MA_covariates[[#This Row],[sampling_id]]</f>
        <v>Sedimentation rate437</v>
      </c>
    </row>
    <row r="961" spans="1:9" x14ac:dyDescent="0.3">
      <c r="A961" s="5" t="s">
        <v>603</v>
      </c>
      <c r="B961" s="5">
        <v>69</v>
      </c>
      <c r="C961" s="5">
        <v>438</v>
      </c>
      <c r="D961" s="4" t="s">
        <v>955</v>
      </c>
      <c r="E961" s="4">
        <v>0.66</v>
      </c>
      <c r="F961" s="4">
        <v>0.02</v>
      </c>
      <c r="G961" s="4" t="s">
        <v>957</v>
      </c>
      <c r="H961" s="4"/>
      <c r="I961" s="4" t="str">
        <f>MA_covariates[[#This Row],[Covariate]]&amp;MA_covariates[[#This Row],[sampling_id]]</f>
        <v>Sedimentation rate438</v>
      </c>
    </row>
    <row r="962" spans="1:9" x14ac:dyDescent="0.3">
      <c r="A962" s="5" t="s">
        <v>603</v>
      </c>
      <c r="B962" s="5">
        <v>69</v>
      </c>
      <c r="C962" s="5">
        <v>439</v>
      </c>
      <c r="D962" s="4" t="s">
        <v>955</v>
      </c>
      <c r="E962" s="4">
        <v>0.35</v>
      </c>
      <c r="F962" s="4">
        <v>0.02</v>
      </c>
      <c r="G962" s="4" t="s">
        <v>957</v>
      </c>
      <c r="H962" s="4"/>
      <c r="I962" s="4" t="str">
        <f>MA_covariates[[#This Row],[Covariate]]&amp;MA_covariates[[#This Row],[sampling_id]]</f>
        <v>Sedimentation rate439</v>
      </c>
    </row>
    <row r="963" spans="1:9" x14ac:dyDescent="0.3">
      <c r="A963" s="5" t="s">
        <v>603</v>
      </c>
      <c r="B963" s="5">
        <v>69</v>
      </c>
      <c r="C963" s="5">
        <v>440</v>
      </c>
      <c r="D963" s="4" t="s">
        <v>955</v>
      </c>
      <c r="E963" s="4">
        <v>0.5</v>
      </c>
      <c r="F963" s="4">
        <v>0.02</v>
      </c>
      <c r="G963" s="4" t="s">
        <v>957</v>
      </c>
      <c r="H963" s="4"/>
      <c r="I963" s="4" t="str">
        <f>MA_covariates[[#This Row],[Covariate]]&amp;MA_covariates[[#This Row],[sampling_id]]</f>
        <v>Sedimentation rate440</v>
      </c>
    </row>
    <row r="964" spans="1:9" x14ac:dyDescent="0.3">
      <c r="A964" s="5" t="s">
        <v>603</v>
      </c>
      <c r="B964" s="5">
        <v>69</v>
      </c>
      <c r="C964" s="5">
        <v>437</v>
      </c>
      <c r="D964" s="4" t="s">
        <v>1173</v>
      </c>
      <c r="E964" s="4">
        <v>0.74</v>
      </c>
      <c r="F964" s="4">
        <v>0.04</v>
      </c>
      <c r="G964" s="4" t="s">
        <v>1172</v>
      </c>
      <c r="H964" s="4"/>
      <c r="I964" s="4" t="str">
        <f>MA_covariates[[#This Row],[Covariate]]&amp;MA_covariates[[#This Row],[sampling_id]]</f>
        <v>Mass accumulation rate437</v>
      </c>
    </row>
    <row r="965" spans="1:9" x14ac:dyDescent="0.3">
      <c r="A965" s="5" t="s">
        <v>603</v>
      </c>
      <c r="B965" s="5">
        <v>69</v>
      </c>
      <c r="C965" s="5">
        <v>438</v>
      </c>
      <c r="D965" s="4" t="s">
        <v>1173</v>
      </c>
      <c r="E965" s="4">
        <v>0.51</v>
      </c>
      <c r="F965" s="4">
        <v>0.02</v>
      </c>
      <c r="G965" s="4" t="s">
        <v>1172</v>
      </c>
      <c r="H965" s="4"/>
      <c r="I965" s="4" t="str">
        <f>MA_covariates[[#This Row],[Covariate]]&amp;MA_covariates[[#This Row],[sampling_id]]</f>
        <v>Mass accumulation rate438</v>
      </c>
    </row>
    <row r="966" spans="1:9" x14ac:dyDescent="0.3">
      <c r="A966" s="5" t="s">
        <v>603</v>
      </c>
      <c r="B966" s="5">
        <v>69</v>
      </c>
      <c r="C966" s="5">
        <v>439</v>
      </c>
      <c r="D966" s="4" t="s">
        <v>1173</v>
      </c>
      <c r="E966" s="4">
        <v>0.26</v>
      </c>
      <c r="F966" s="4">
        <v>0.02</v>
      </c>
      <c r="G966" s="4" t="s">
        <v>1172</v>
      </c>
      <c r="H966" s="4"/>
      <c r="I966" s="4" t="str">
        <f>MA_covariates[[#This Row],[Covariate]]&amp;MA_covariates[[#This Row],[sampling_id]]</f>
        <v>Mass accumulation rate439</v>
      </c>
    </row>
    <row r="967" spans="1:9" x14ac:dyDescent="0.3">
      <c r="A967" s="5" t="s">
        <v>603</v>
      </c>
      <c r="B967" s="5">
        <v>69</v>
      </c>
      <c r="C967" s="5">
        <v>440</v>
      </c>
      <c r="D967" s="4" t="s">
        <v>1173</v>
      </c>
      <c r="E967" s="4">
        <v>0.39</v>
      </c>
      <c r="F967" s="4">
        <v>0.02</v>
      </c>
      <c r="G967" s="4" t="s">
        <v>1172</v>
      </c>
      <c r="H967" s="4"/>
      <c r="I967" s="4" t="str">
        <f>MA_covariates[[#This Row],[Covariate]]&amp;MA_covariates[[#This Row],[sampling_id]]</f>
        <v>Mass accumulation rate440</v>
      </c>
    </row>
    <row r="968" spans="1:9" x14ac:dyDescent="0.3">
      <c r="A968" s="4" t="s">
        <v>607</v>
      </c>
      <c r="B968" s="64">
        <v>69</v>
      </c>
      <c r="C968" s="64">
        <v>430</v>
      </c>
      <c r="D968" s="4" t="s">
        <v>1254</v>
      </c>
      <c r="E968" s="4">
        <v>310.5343017578125</v>
      </c>
      <c r="F968" s="4"/>
      <c r="G968" s="4" t="s">
        <v>1762</v>
      </c>
      <c r="H968" s="4" t="s">
        <v>1763</v>
      </c>
      <c r="I968" s="4" t="str">
        <f>MA_covariates[[#This Row],[Covariate]]&amp;MA_covariates[[#This Row],[sampling_id]]</f>
        <v>Trawling effort_numerical430</v>
      </c>
    </row>
    <row r="969" spans="1:9" x14ac:dyDescent="0.3">
      <c r="A969" s="4" t="s">
        <v>607</v>
      </c>
      <c r="B969" s="64">
        <v>69</v>
      </c>
      <c r="C969" s="64">
        <v>431</v>
      </c>
      <c r="D969" s="4" t="s">
        <v>1254</v>
      </c>
      <c r="E969" s="4">
        <v>136.64210510253906</v>
      </c>
      <c r="F969" s="4"/>
      <c r="G969" s="4" t="s">
        <v>1762</v>
      </c>
      <c r="H969" s="4" t="s">
        <v>1763</v>
      </c>
      <c r="I969" s="4" t="str">
        <f>MA_covariates[[#This Row],[Covariate]]&amp;MA_covariates[[#This Row],[sampling_id]]</f>
        <v>Trawling effort_numerical431</v>
      </c>
    </row>
    <row r="970" spans="1:9" x14ac:dyDescent="0.3">
      <c r="A970" s="4" t="s">
        <v>607</v>
      </c>
      <c r="B970" s="64">
        <v>69</v>
      </c>
      <c r="C970" s="64">
        <v>432</v>
      </c>
      <c r="D970" s="4" t="s">
        <v>1254</v>
      </c>
      <c r="E970" s="4">
        <v>232.55859375</v>
      </c>
      <c r="F970" s="4"/>
      <c r="G970" s="4" t="s">
        <v>1762</v>
      </c>
      <c r="H970" s="4" t="s">
        <v>1763</v>
      </c>
      <c r="I970" s="4" t="str">
        <f>MA_covariates[[#This Row],[Covariate]]&amp;MA_covariates[[#This Row],[sampling_id]]</f>
        <v>Trawling effort_numerical432</v>
      </c>
    </row>
    <row r="971" spans="1:9" x14ac:dyDescent="0.3">
      <c r="A971" s="4" t="s">
        <v>607</v>
      </c>
      <c r="B971" s="64">
        <v>69</v>
      </c>
      <c r="C971" s="64">
        <v>433</v>
      </c>
      <c r="D971" s="4" t="s">
        <v>1254</v>
      </c>
      <c r="E971" s="4">
        <v>906.48370361328125</v>
      </c>
      <c r="F971" s="4"/>
      <c r="G971" s="4" t="s">
        <v>1762</v>
      </c>
      <c r="H971" s="4" t="s">
        <v>1763</v>
      </c>
      <c r="I971" s="4" t="str">
        <f>MA_covariates[[#This Row],[Covariate]]&amp;MA_covariates[[#This Row],[sampling_id]]</f>
        <v>Trawling effort_numerical433</v>
      </c>
    </row>
    <row r="972" spans="1:9" x14ac:dyDescent="0.3">
      <c r="A972" s="4" t="s">
        <v>607</v>
      </c>
      <c r="B972" s="64">
        <v>69</v>
      </c>
      <c r="C972" s="64">
        <v>434</v>
      </c>
      <c r="D972" s="4" t="s">
        <v>1254</v>
      </c>
      <c r="E972" s="4">
        <v>194.54389953613281</v>
      </c>
      <c r="F972" s="4"/>
      <c r="G972" s="4" t="s">
        <v>1762</v>
      </c>
      <c r="H972" s="4" t="s">
        <v>1763</v>
      </c>
      <c r="I972" s="4" t="str">
        <f>MA_covariates[[#This Row],[Covariate]]&amp;MA_covariates[[#This Row],[sampling_id]]</f>
        <v>Trawling effort_numerical434</v>
      </c>
    </row>
    <row r="973" spans="1:9" x14ac:dyDescent="0.3">
      <c r="A973" s="4" t="s">
        <v>607</v>
      </c>
      <c r="B973" s="64">
        <v>69</v>
      </c>
      <c r="C973" s="64">
        <v>435</v>
      </c>
      <c r="D973" s="4" t="s">
        <v>1254</v>
      </c>
      <c r="E973" s="4">
        <v>0.86959999799728394</v>
      </c>
      <c r="F973" s="4"/>
      <c r="G973" s="4" t="s">
        <v>1762</v>
      </c>
      <c r="H973" s="4" t="s">
        <v>1763</v>
      </c>
      <c r="I973" s="4" t="str">
        <f>MA_covariates[[#This Row],[Covariate]]&amp;MA_covariates[[#This Row],[sampling_id]]</f>
        <v>Trawling effort_numerical435</v>
      </c>
    </row>
    <row r="974" spans="1:9" x14ac:dyDescent="0.3">
      <c r="A974" s="4" t="s">
        <v>607</v>
      </c>
      <c r="B974" s="64">
        <v>69</v>
      </c>
      <c r="C974" s="64">
        <v>436</v>
      </c>
      <c r="D974" s="4" t="s">
        <v>1254</v>
      </c>
      <c r="E974" s="4">
        <v>574.37030029296875</v>
      </c>
      <c r="F974" s="4"/>
      <c r="G974" s="4" t="s">
        <v>1762</v>
      </c>
      <c r="H974" s="4" t="s">
        <v>1763</v>
      </c>
      <c r="I974" s="4" t="str">
        <f>MA_covariates[[#This Row],[Covariate]]&amp;MA_covariates[[#This Row],[sampling_id]]</f>
        <v>Trawling effort_numerical436</v>
      </c>
    </row>
    <row r="975" spans="1:9" x14ac:dyDescent="0.3">
      <c r="A975" s="4" t="s">
        <v>607</v>
      </c>
      <c r="B975" s="64">
        <v>69</v>
      </c>
      <c r="C975" s="64">
        <v>437</v>
      </c>
      <c r="D975" s="4" t="s">
        <v>1254</v>
      </c>
      <c r="E975" s="4">
        <v>2.6619000434875488</v>
      </c>
      <c r="F975" s="4"/>
      <c r="G975" s="4" t="s">
        <v>1762</v>
      </c>
      <c r="H975" s="4" t="s">
        <v>1763</v>
      </c>
      <c r="I975" s="4" t="str">
        <f>MA_covariates[[#This Row],[Covariate]]&amp;MA_covariates[[#This Row],[sampling_id]]</f>
        <v>Trawling effort_numerical437</v>
      </c>
    </row>
    <row r="976" spans="1:9" x14ac:dyDescent="0.3">
      <c r="A976" s="4" t="s">
        <v>607</v>
      </c>
      <c r="B976" s="64">
        <v>69</v>
      </c>
      <c r="C976" s="64">
        <v>438</v>
      </c>
      <c r="D976" s="4" t="s">
        <v>1254</v>
      </c>
      <c r="E976" s="4">
        <v>1.6272000074386597</v>
      </c>
      <c r="F976" s="4"/>
      <c r="G976" s="4" t="s">
        <v>1762</v>
      </c>
      <c r="H976" s="4" t="s">
        <v>1763</v>
      </c>
      <c r="I976" s="4" t="str">
        <f>MA_covariates[[#This Row],[Covariate]]&amp;MA_covariates[[#This Row],[sampling_id]]</f>
        <v>Trawling effort_numerical438</v>
      </c>
    </row>
    <row r="977" spans="1:9" x14ac:dyDescent="0.3">
      <c r="A977" s="5" t="s">
        <v>603</v>
      </c>
      <c r="B977" s="5">
        <v>70</v>
      </c>
      <c r="C977" s="5">
        <v>441</v>
      </c>
      <c r="D977" s="4" t="s">
        <v>954</v>
      </c>
      <c r="E977" s="4">
        <v>0.78220000000000001</v>
      </c>
      <c r="F977" s="4"/>
      <c r="G977" s="4" t="s">
        <v>852</v>
      </c>
      <c r="H977" s="4"/>
      <c r="I977" s="4" t="str">
        <f>MA_covariates[[#This Row],[Covariate]]&amp;MA_covariates[[#This Row],[sampling_id]]</f>
        <v>Surface primary productivity441</v>
      </c>
    </row>
    <row r="978" spans="1:9" x14ac:dyDescent="0.3">
      <c r="A978" s="5" t="s">
        <v>603</v>
      </c>
      <c r="B978" s="5">
        <v>70</v>
      </c>
      <c r="C978" s="5">
        <v>442</v>
      </c>
      <c r="D978" s="4" t="s">
        <v>954</v>
      </c>
      <c r="E978" s="4">
        <v>1.78</v>
      </c>
      <c r="F978" s="4"/>
      <c r="G978" s="4" t="s">
        <v>852</v>
      </c>
      <c r="H978" s="4"/>
      <c r="I978" s="4" t="str">
        <f>MA_covariates[[#This Row],[Covariate]]&amp;MA_covariates[[#This Row],[sampling_id]]</f>
        <v>Surface primary productivity442</v>
      </c>
    </row>
    <row r="979" spans="1:9" x14ac:dyDescent="0.3">
      <c r="A979" s="5" t="s">
        <v>603</v>
      </c>
      <c r="B979" s="5">
        <v>70</v>
      </c>
      <c r="C979" s="5">
        <v>443</v>
      </c>
      <c r="D979" s="4" t="s">
        <v>954</v>
      </c>
      <c r="E979" s="4">
        <v>1.7</v>
      </c>
      <c r="F979" s="4"/>
      <c r="G979" s="4" t="s">
        <v>852</v>
      </c>
      <c r="H979" s="4"/>
      <c r="I979" s="4" t="str">
        <f>MA_covariates[[#This Row],[Covariate]]&amp;MA_covariates[[#This Row],[sampling_id]]</f>
        <v>Surface primary productivity443</v>
      </c>
    </row>
    <row r="980" spans="1:9" x14ac:dyDescent="0.3">
      <c r="A980" s="5" t="s">
        <v>603</v>
      </c>
      <c r="B980" s="5">
        <v>70</v>
      </c>
      <c r="C980" s="5">
        <v>444</v>
      </c>
      <c r="D980" s="4" t="s">
        <v>954</v>
      </c>
      <c r="E980" s="4">
        <v>1.07</v>
      </c>
      <c r="F980" s="4"/>
      <c r="G980" s="4" t="s">
        <v>852</v>
      </c>
      <c r="H980" s="4"/>
      <c r="I980" s="4" t="str">
        <f>MA_covariates[[#This Row],[Covariate]]&amp;MA_covariates[[#This Row],[sampling_id]]</f>
        <v>Surface primary productivity444</v>
      </c>
    </row>
    <row r="981" spans="1:9" x14ac:dyDescent="0.3">
      <c r="A981" s="5" t="s">
        <v>603</v>
      </c>
      <c r="B981" s="5">
        <v>70</v>
      </c>
      <c r="C981" s="5">
        <v>445</v>
      </c>
      <c r="D981" s="4" t="s">
        <v>954</v>
      </c>
      <c r="E981" s="4">
        <v>0.35</v>
      </c>
      <c r="F981" s="4"/>
      <c r="G981" s="4" t="s">
        <v>852</v>
      </c>
      <c r="H981" s="4"/>
      <c r="I981" s="4" t="str">
        <f>MA_covariates[[#This Row],[Covariate]]&amp;MA_covariates[[#This Row],[sampling_id]]</f>
        <v>Surface primary productivity445</v>
      </c>
    </row>
    <row r="982" spans="1:9" x14ac:dyDescent="0.3">
      <c r="A982" s="5" t="s">
        <v>603</v>
      </c>
      <c r="B982" s="5">
        <v>70</v>
      </c>
      <c r="C982" s="5">
        <v>446</v>
      </c>
      <c r="D982" s="4" t="s">
        <v>954</v>
      </c>
      <c r="E982" s="4">
        <v>0.23</v>
      </c>
      <c r="F982" s="4"/>
      <c r="G982" s="4" t="s">
        <v>852</v>
      </c>
      <c r="H982" s="4"/>
      <c r="I982" s="4" t="str">
        <f>MA_covariates[[#This Row],[Covariate]]&amp;MA_covariates[[#This Row],[sampling_id]]</f>
        <v>Surface primary productivity446</v>
      </c>
    </row>
    <row r="983" spans="1:9" x14ac:dyDescent="0.3">
      <c r="A983" s="5" t="s">
        <v>603</v>
      </c>
      <c r="B983" s="5">
        <v>70</v>
      </c>
      <c r="C983" s="5">
        <v>447</v>
      </c>
      <c r="D983" s="4" t="s">
        <v>954</v>
      </c>
      <c r="E983" s="4">
        <v>0.18</v>
      </c>
      <c r="F983" s="4"/>
      <c r="G983" s="4" t="s">
        <v>852</v>
      </c>
      <c r="H983" s="4"/>
      <c r="I983" s="4" t="str">
        <f>MA_covariates[[#This Row],[Covariate]]&amp;MA_covariates[[#This Row],[sampling_id]]</f>
        <v>Surface primary productivity447</v>
      </c>
    </row>
    <row r="984" spans="1:9" x14ac:dyDescent="0.3">
      <c r="A984" s="5" t="s">
        <v>603</v>
      </c>
      <c r="B984" s="5">
        <v>70</v>
      </c>
      <c r="C984" s="5">
        <v>448</v>
      </c>
      <c r="D984" s="4" t="s">
        <v>954</v>
      </c>
      <c r="E984" s="4">
        <v>0.78220000000000001</v>
      </c>
      <c r="F984" s="4"/>
      <c r="G984" s="4" t="s">
        <v>852</v>
      </c>
      <c r="H984" s="4"/>
      <c r="I984" s="4" t="str">
        <f>MA_covariates[[#This Row],[Covariate]]&amp;MA_covariates[[#This Row],[sampling_id]]</f>
        <v>Surface primary productivity448</v>
      </c>
    </row>
    <row r="985" spans="1:9" x14ac:dyDescent="0.3">
      <c r="A985" s="5" t="s">
        <v>603</v>
      </c>
      <c r="B985" s="5">
        <v>70</v>
      </c>
      <c r="C985" s="5">
        <v>449</v>
      </c>
      <c r="D985" s="4" t="s">
        <v>954</v>
      </c>
      <c r="E985" s="4">
        <v>1.78</v>
      </c>
      <c r="F985" s="4"/>
      <c r="G985" s="4" t="s">
        <v>852</v>
      </c>
      <c r="H985" s="4"/>
      <c r="I985" s="4" t="str">
        <f>MA_covariates[[#This Row],[Covariate]]&amp;MA_covariates[[#This Row],[sampling_id]]</f>
        <v>Surface primary productivity449</v>
      </c>
    </row>
    <row r="986" spans="1:9" x14ac:dyDescent="0.3">
      <c r="A986" s="5" t="s">
        <v>603</v>
      </c>
      <c r="B986" s="5">
        <v>70</v>
      </c>
      <c r="C986" s="5">
        <v>450</v>
      </c>
      <c r="D986" s="4" t="s">
        <v>954</v>
      </c>
      <c r="E986" s="4">
        <v>1.7</v>
      </c>
      <c r="F986" s="4"/>
      <c r="G986" s="4" t="s">
        <v>852</v>
      </c>
      <c r="H986" s="4"/>
      <c r="I986" s="4" t="str">
        <f>MA_covariates[[#This Row],[Covariate]]&amp;MA_covariates[[#This Row],[sampling_id]]</f>
        <v>Surface primary productivity450</v>
      </c>
    </row>
    <row r="987" spans="1:9" x14ac:dyDescent="0.3">
      <c r="A987" s="5" t="s">
        <v>603</v>
      </c>
      <c r="B987" s="5">
        <v>70</v>
      </c>
      <c r="C987" s="5">
        <v>451</v>
      </c>
      <c r="D987" s="4" t="s">
        <v>954</v>
      </c>
      <c r="E987" s="4">
        <v>1.07</v>
      </c>
      <c r="F987" s="4"/>
      <c r="G987" s="4" t="s">
        <v>852</v>
      </c>
      <c r="H987" s="4"/>
      <c r="I987" s="4" t="str">
        <f>MA_covariates[[#This Row],[Covariate]]&amp;MA_covariates[[#This Row],[sampling_id]]</f>
        <v>Surface primary productivity451</v>
      </c>
    </row>
    <row r="988" spans="1:9" x14ac:dyDescent="0.3">
      <c r="A988" s="5" t="s">
        <v>603</v>
      </c>
      <c r="B988" s="5">
        <v>70</v>
      </c>
      <c r="C988" s="5">
        <v>452</v>
      </c>
      <c r="D988" s="4" t="s">
        <v>954</v>
      </c>
      <c r="E988" s="4">
        <v>0.35</v>
      </c>
      <c r="F988" s="4"/>
      <c r="G988" s="4" t="s">
        <v>852</v>
      </c>
      <c r="H988" s="4"/>
      <c r="I988" s="4" t="str">
        <f>MA_covariates[[#This Row],[Covariate]]&amp;MA_covariates[[#This Row],[sampling_id]]</f>
        <v>Surface primary productivity452</v>
      </c>
    </row>
    <row r="989" spans="1:9" x14ac:dyDescent="0.3">
      <c r="A989" s="5" t="s">
        <v>603</v>
      </c>
      <c r="B989" s="5">
        <v>70</v>
      </c>
      <c r="C989" s="5">
        <v>453</v>
      </c>
      <c r="D989" s="4" t="s">
        <v>954</v>
      </c>
      <c r="E989" s="4">
        <v>0.23</v>
      </c>
      <c r="F989" s="4"/>
      <c r="G989" s="4" t="s">
        <v>852</v>
      </c>
      <c r="H989" s="4"/>
      <c r="I989" s="4" t="str">
        <f>MA_covariates[[#This Row],[Covariate]]&amp;MA_covariates[[#This Row],[sampling_id]]</f>
        <v>Surface primary productivity453</v>
      </c>
    </row>
    <row r="990" spans="1:9" x14ac:dyDescent="0.3">
      <c r="A990" s="5" t="s">
        <v>603</v>
      </c>
      <c r="B990" s="5">
        <v>70</v>
      </c>
      <c r="C990" s="5">
        <v>454</v>
      </c>
      <c r="D990" s="4" t="s">
        <v>954</v>
      </c>
      <c r="E990" s="4">
        <v>0.18</v>
      </c>
      <c r="F990" s="4"/>
      <c r="G990" s="4" t="s">
        <v>852</v>
      </c>
      <c r="H990" s="4"/>
      <c r="I990" s="4" t="str">
        <f>MA_covariates[[#This Row],[Covariate]]&amp;MA_covariates[[#This Row],[sampling_id]]</f>
        <v>Surface primary productivity454</v>
      </c>
    </row>
    <row r="991" spans="1:9" x14ac:dyDescent="0.3">
      <c r="A991" s="5" t="s">
        <v>603</v>
      </c>
      <c r="B991" s="5">
        <v>70</v>
      </c>
      <c r="C991" s="5">
        <v>441</v>
      </c>
      <c r="D991" s="4" t="s">
        <v>953</v>
      </c>
      <c r="E991" s="4">
        <v>400</v>
      </c>
      <c r="F991" s="4"/>
      <c r="G991" s="4" t="s">
        <v>1480</v>
      </c>
      <c r="H991" s="41"/>
      <c r="I991" s="4" t="str">
        <f>MA_covariates[[#This Row],[Covariate]]&amp;MA_covariates[[#This Row],[sampling_id]]</f>
        <v>River discharge441</v>
      </c>
    </row>
    <row r="992" spans="1:9" x14ac:dyDescent="0.3">
      <c r="A992" s="5" t="s">
        <v>603</v>
      </c>
      <c r="B992" s="5">
        <v>70</v>
      </c>
      <c r="C992" s="5">
        <v>442</v>
      </c>
      <c r="D992" s="4" t="s">
        <v>953</v>
      </c>
      <c r="E992" s="4">
        <v>80</v>
      </c>
      <c r="F992" s="4"/>
      <c r="G992" s="4" t="s">
        <v>1480</v>
      </c>
      <c r="H992" s="41"/>
      <c r="I992" s="4" t="str">
        <f>MA_covariates[[#This Row],[Covariate]]&amp;MA_covariates[[#This Row],[sampling_id]]</f>
        <v>River discharge442</v>
      </c>
    </row>
    <row r="993" spans="1:9" x14ac:dyDescent="0.3">
      <c r="A993" s="5" t="s">
        <v>603</v>
      </c>
      <c r="B993" s="5">
        <v>70</v>
      </c>
      <c r="C993" s="5">
        <v>443</v>
      </c>
      <c r="D993" s="4" t="s">
        <v>953</v>
      </c>
      <c r="E993" s="4">
        <v>80</v>
      </c>
      <c r="F993" s="4"/>
      <c r="G993" s="4" t="s">
        <v>1480</v>
      </c>
      <c r="H993" s="41"/>
      <c r="I993" s="4" t="str">
        <f>MA_covariates[[#This Row],[Covariate]]&amp;MA_covariates[[#This Row],[sampling_id]]</f>
        <v>River discharge443</v>
      </c>
    </row>
    <row r="994" spans="1:9" x14ac:dyDescent="0.3">
      <c r="A994" s="5" t="s">
        <v>603</v>
      </c>
      <c r="B994" s="5">
        <v>70</v>
      </c>
      <c r="C994" s="5">
        <v>444</v>
      </c>
      <c r="D994" s="4" t="s">
        <v>953</v>
      </c>
      <c r="E994" s="4">
        <v>80</v>
      </c>
      <c r="F994" s="4"/>
      <c r="G994" s="4" t="s">
        <v>1480</v>
      </c>
      <c r="H994" s="41"/>
      <c r="I994" s="4" t="str">
        <f>MA_covariates[[#This Row],[Covariate]]&amp;MA_covariates[[#This Row],[sampling_id]]</f>
        <v>River discharge444</v>
      </c>
    </row>
    <row r="995" spans="1:9" x14ac:dyDescent="0.3">
      <c r="A995" s="5" t="s">
        <v>603</v>
      </c>
      <c r="B995" s="5">
        <v>70</v>
      </c>
      <c r="C995" s="5">
        <v>445</v>
      </c>
      <c r="D995" s="4" t="s">
        <v>953</v>
      </c>
      <c r="E995" s="4">
        <v>80</v>
      </c>
      <c r="F995" s="4"/>
      <c r="G995" s="4" t="s">
        <v>1480</v>
      </c>
      <c r="H995" s="41"/>
      <c r="I995" s="4" t="str">
        <f>MA_covariates[[#This Row],[Covariate]]&amp;MA_covariates[[#This Row],[sampling_id]]</f>
        <v>River discharge445</v>
      </c>
    </row>
    <row r="996" spans="1:9" x14ac:dyDescent="0.3">
      <c r="A996" s="5" t="s">
        <v>603</v>
      </c>
      <c r="B996" s="5">
        <v>70</v>
      </c>
      <c r="C996" s="5">
        <v>446</v>
      </c>
      <c r="D996" s="4" t="s">
        <v>953</v>
      </c>
      <c r="E996" s="4">
        <v>80</v>
      </c>
      <c r="F996" s="4"/>
      <c r="G996" s="4" t="s">
        <v>1480</v>
      </c>
      <c r="H996" s="41"/>
      <c r="I996" s="4" t="str">
        <f>MA_covariates[[#This Row],[Covariate]]&amp;MA_covariates[[#This Row],[sampling_id]]</f>
        <v>River discharge446</v>
      </c>
    </row>
    <row r="997" spans="1:9" x14ac:dyDescent="0.3">
      <c r="A997" s="5" t="s">
        <v>603</v>
      </c>
      <c r="B997" s="5">
        <v>70</v>
      </c>
      <c r="C997" s="5">
        <v>447</v>
      </c>
      <c r="D997" s="4" t="s">
        <v>953</v>
      </c>
      <c r="E997" s="4">
        <v>1000</v>
      </c>
      <c r="F997" s="4"/>
      <c r="G997" s="4" t="s">
        <v>1480</v>
      </c>
      <c r="H997" s="41"/>
      <c r="I997" s="4" t="str">
        <f>MA_covariates[[#This Row],[Covariate]]&amp;MA_covariates[[#This Row],[sampling_id]]</f>
        <v>River discharge447</v>
      </c>
    </row>
    <row r="998" spans="1:9" x14ac:dyDescent="0.3">
      <c r="A998" s="5" t="s">
        <v>603</v>
      </c>
      <c r="B998" s="5">
        <v>70</v>
      </c>
      <c r="C998" s="5">
        <v>448</v>
      </c>
      <c r="D998" s="4" t="s">
        <v>953</v>
      </c>
      <c r="E998" s="4">
        <v>400</v>
      </c>
      <c r="F998" s="4"/>
      <c r="G998" s="4" t="s">
        <v>1480</v>
      </c>
      <c r="H998" s="41"/>
      <c r="I998" s="4" t="str">
        <f>MA_covariates[[#This Row],[Covariate]]&amp;MA_covariates[[#This Row],[sampling_id]]</f>
        <v>River discharge448</v>
      </c>
    </row>
    <row r="999" spans="1:9" x14ac:dyDescent="0.3">
      <c r="A999" s="5" t="s">
        <v>603</v>
      </c>
      <c r="B999" s="5">
        <v>70</v>
      </c>
      <c r="C999" s="5">
        <v>449</v>
      </c>
      <c r="D999" s="4" t="s">
        <v>953</v>
      </c>
      <c r="E999" s="4">
        <v>80</v>
      </c>
      <c r="F999" s="4"/>
      <c r="G999" s="4" t="s">
        <v>1480</v>
      </c>
      <c r="H999" s="41"/>
      <c r="I999" s="4" t="str">
        <f>MA_covariates[[#This Row],[Covariate]]&amp;MA_covariates[[#This Row],[sampling_id]]</f>
        <v>River discharge449</v>
      </c>
    </row>
    <row r="1000" spans="1:9" x14ac:dyDescent="0.3">
      <c r="A1000" s="5" t="s">
        <v>603</v>
      </c>
      <c r="B1000" s="5">
        <v>70</v>
      </c>
      <c r="C1000" s="5">
        <v>450</v>
      </c>
      <c r="D1000" s="4" t="s">
        <v>953</v>
      </c>
      <c r="E1000" s="4">
        <v>80</v>
      </c>
      <c r="F1000" s="4"/>
      <c r="G1000" s="4" t="s">
        <v>1480</v>
      </c>
      <c r="H1000" s="41"/>
      <c r="I1000" s="4" t="str">
        <f>MA_covariates[[#This Row],[Covariate]]&amp;MA_covariates[[#This Row],[sampling_id]]</f>
        <v>River discharge450</v>
      </c>
    </row>
    <row r="1001" spans="1:9" x14ac:dyDescent="0.3">
      <c r="A1001" s="5" t="s">
        <v>603</v>
      </c>
      <c r="B1001" s="5">
        <v>70</v>
      </c>
      <c r="C1001" s="5">
        <v>451</v>
      </c>
      <c r="D1001" s="4" t="s">
        <v>953</v>
      </c>
      <c r="E1001" s="4">
        <v>80</v>
      </c>
      <c r="F1001" s="4"/>
      <c r="G1001" s="4" t="s">
        <v>1480</v>
      </c>
      <c r="H1001" s="41"/>
      <c r="I1001" s="4" t="str">
        <f>MA_covariates[[#This Row],[Covariate]]&amp;MA_covariates[[#This Row],[sampling_id]]</f>
        <v>River discharge451</v>
      </c>
    </row>
    <row r="1002" spans="1:9" x14ac:dyDescent="0.3">
      <c r="A1002" s="5" t="s">
        <v>603</v>
      </c>
      <c r="B1002" s="5">
        <v>70</v>
      </c>
      <c r="C1002" s="5">
        <v>452</v>
      </c>
      <c r="D1002" s="4" t="s">
        <v>953</v>
      </c>
      <c r="E1002" s="4">
        <v>80</v>
      </c>
      <c r="F1002" s="4"/>
      <c r="G1002" s="4" t="s">
        <v>1480</v>
      </c>
      <c r="H1002" s="41"/>
      <c r="I1002" s="4" t="str">
        <f>MA_covariates[[#This Row],[Covariate]]&amp;MA_covariates[[#This Row],[sampling_id]]</f>
        <v>River discharge452</v>
      </c>
    </row>
    <row r="1003" spans="1:9" x14ac:dyDescent="0.3">
      <c r="A1003" s="5" t="s">
        <v>603</v>
      </c>
      <c r="B1003" s="5">
        <v>70</v>
      </c>
      <c r="C1003" s="5">
        <v>453</v>
      </c>
      <c r="D1003" s="4" t="s">
        <v>953</v>
      </c>
      <c r="E1003" s="4">
        <v>80</v>
      </c>
      <c r="F1003" s="4"/>
      <c r="G1003" s="4" t="s">
        <v>1480</v>
      </c>
      <c r="H1003" s="41"/>
      <c r="I1003" s="4" t="str">
        <f>MA_covariates[[#This Row],[Covariate]]&amp;MA_covariates[[#This Row],[sampling_id]]</f>
        <v>River discharge453</v>
      </c>
    </row>
    <row r="1004" spans="1:9" x14ac:dyDescent="0.3">
      <c r="A1004" s="5" t="s">
        <v>603</v>
      </c>
      <c r="B1004" s="5">
        <v>70</v>
      </c>
      <c r="C1004" s="5">
        <v>454</v>
      </c>
      <c r="D1004" s="4" t="s">
        <v>953</v>
      </c>
      <c r="E1004" s="4">
        <v>1000</v>
      </c>
      <c r="F1004" s="4"/>
      <c r="G1004" s="4" t="s">
        <v>1480</v>
      </c>
      <c r="H1004" s="41"/>
      <c r="I1004" s="4" t="str">
        <f>MA_covariates[[#This Row],[Covariate]]&amp;MA_covariates[[#This Row],[sampling_id]]</f>
        <v>River discharge454</v>
      </c>
    </row>
    <row r="1005" spans="1:9" x14ac:dyDescent="0.3">
      <c r="A1005" s="5" t="s">
        <v>603</v>
      </c>
      <c r="B1005" s="5">
        <v>70</v>
      </c>
      <c r="C1005" s="5">
        <v>441</v>
      </c>
      <c r="D1005" s="4" t="s">
        <v>951</v>
      </c>
      <c r="E1005" s="4">
        <v>2.5</v>
      </c>
      <c r="F1005" s="4"/>
      <c r="G1005" s="4" t="s">
        <v>952</v>
      </c>
      <c r="H1005" s="41"/>
      <c r="I1005" s="4" t="str">
        <f>MA_covariates[[#This Row],[Covariate]]&amp;MA_covariates[[#This Row],[sampling_id]]</f>
        <v>Significant wave height441</v>
      </c>
    </row>
    <row r="1006" spans="1:9" x14ac:dyDescent="0.3">
      <c r="A1006" s="5" t="s">
        <v>603</v>
      </c>
      <c r="B1006" s="5">
        <v>70</v>
      </c>
      <c r="C1006" s="5">
        <v>442</v>
      </c>
      <c r="D1006" s="4" t="s">
        <v>951</v>
      </c>
      <c r="E1006" s="4">
        <v>0.5</v>
      </c>
      <c r="F1006" s="4"/>
      <c r="G1006" s="4" t="s">
        <v>952</v>
      </c>
      <c r="H1006" s="41"/>
      <c r="I1006" s="4" t="str">
        <f>MA_covariates[[#This Row],[Covariate]]&amp;MA_covariates[[#This Row],[sampling_id]]</f>
        <v>Significant wave height442</v>
      </c>
    </row>
    <row r="1007" spans="1:9" x14ac:dyDescent="0.3">
      <c r="A1007" s="5" t="s">
        <v>603</v>
      </c>
      <c r="B1007" s="5">
        <v>70</v>
      </c>
      <c r="C1007" s="5">
        <v>443</v>
      </c>
      <c r="D1007" s="4" t="s">
        <v>951</v>
      </c>
      <c r="E1007" s="4">
        <v>0.5</v>
      </c>
      <c r="F1007" s="4"/>
      <c r="G1007" s="4" t="s">
        <v>952</v>
      </c>
      <c r="H1007" s="41"/>
      <c r="I1007" s="4" t="str">
        <f>MA_covariates[[#This Row],[Covariate]]&amp;MA_covariates[[#This Row],[sampling_id]]</f>
        <v>Significant wave height443</v>
      </c>
    </row>
    <row r="1008" spans="1:9" x14ac:dyDescent="0.3">
      <c r="A1008" s="5" t="s">
        <v>603</v>
      </c>
      <c r="B1008" s="5">
        <v>70</v>
      </c>
      <c r="C1008" s="5">
        <v>444</v>
      </c>
      <c r="D1008" s="4" t="s">
        <v>951</v>
      </c>
      <c r="E1008" s="4">
        <v>0.5</v>
      </c>
      <c r="F1008" s="4"/>
      <c r="G1008" s="4" t="s">
        <v>952</v>
      </c>
      <c r="H1008" s="41"/>
      <c r="I1008" s="4" t="str">
        <f>MA_covariates[[#This Row],[Covariate]]&amp;MA_covariates[[#This Row],[sampling_id]]</f>
        <v>Significant wave height444</v>
      </c>
    </row>
    <row r="1009" spans="1:9" x14ac:dyDescent="0.3">
      <c r="A1009" s="5" t="s">
        <v>603</v>
      </c>
      <c r="B1009" s="5">
        <v>70</v>
      </c>
      <c r="C1009" s="5">
        <v>445</v>
      </c>
      <c r="D1009" s="4" t="s">
        <v>951</v>
      </c>
      <c r="E1009" s="4">
        <v>0.5</v>
      </c>
      <c r="F1009" s="4"/>
      <c r="G1009" s="4" t="s">
        <v>952</v>
      </c>
      <c r="H1009" s="41"/>
      <c r="I1009" s="4" t="str">
        <f>MA_covariates[[#This Row],[Covariate]]&amp;MA_covariates[[#This Row],[sampling_id]]</f>
        <v>Significant wave height445</v>
      </c>
    </row>
    <row r="1010" spans="1:9" x14ac:dyDescent="0.3">
      <c r="A1010" s="5" t="s">
        <v>603</v>
      </c>
      <c r="B1010" s="5">
        <v>70</v>
      </c>
      <c r="C1010" s="5">
        <v>446</v>
      </c>
      <c r="D1010" s="4" t="s">
        <v>951</v>
      </c>
      <c r="E1010" s="4">
        <v>2.5</v>
      </c>
      <c r="F1010" s="4"/>
      <c r="G1010" s="4" t="s">
        <v>952</v>
      </c>
      <c r="H1010" s="41"/>
      <c r="I1010" s="4" t="str">
        <f>MA_covariates[[#This Row],[Covariate]]&amp;MA_covariates[[#This Row],[sampling_id]]</f>
        <v>Significant wave height446</v>
      </c>
    </row>
    <row r="1011" spans="1:9" x14ac:dyDescent="0.3">
      <c r="A1011" s="5" t="s">
        <v>603</v>
      </c>
      <c r="B1011" s="5">
        <v>70</v>
      </c>
      <c r="C1011" s="5">
        <v>447</v>
      </c>
      <c r="D1011" s="4" t="s">
        <v>951</v>
      </c>
      <c r="E1011" s="4">
        <v>2.5</v>
      </c>
      <c r="F1011" s="4"/>
      <c r="G1011" s="4" t="s">
        <v>952</v>
      </c>
      <c r="H1011" s="41"/>
      <c r="I1011" s="4" t="str">
        <f>MA_covariates[[#This Row],[Covariate]]&amp;MA_covariates[[#This Row],[sampling_id]]</f>
        <v>Significant wave height447</v>
      </c>
    </row>
    <row r="1012" spans="1:9" x14ac:dyDescent="0.3">
      <c r="A1012" s="5" t="s">
        <v>603</v>
      </c>
      <c r="B1012" s="5">
        <v>70</v>
      </c>
      <c r="C1012" s="5">
        <v>448</v>
      </c>
      <c r="D1012" s="4" t="s">
        <v>951</v>
      </c>
      <c r="E1012" s="4">
        <v>2.5</v>
      </c>
      <c r="F1012" s="4"/>
      <c r="G1012" s="4" t="s">
        <v>952</v>
      </c>
      <c r="H1012" s="41"/>
      <c r="I1012" s="4" t="str">
        <f>MA_covariates[[#This Row],[Covariate]]&amp;MA_covariates[[#This Row],[sampling_id]]</f>
        <v>Significant wave height448</v>
      </c>
    </row>
    <row r="1013" spans="1:9" x14ac:dyDescent="0.3">
      <c r="A1013" s="5" t="s">
        <v>603</v>
      </c>
      <c r="B1013" s="5">
        <v>70</v>
      </c>
      <c r="C1013" s="5">
        <v>449</v>
      </c>
      <c r="D1013" s="4" t="s">
        <v>951</v>
      </c>
      <c r="E1013" s="4">
        <v>0.5</v>
      </c>
      <c r="F1013" s="4"/>
      <c r="G1013" s="4" t="s">
        <v>952</v>
      </c>
      <c r="H1013" s="41"/>
      <c r="I1013" s="4" t="str">
        <f>MA_covariates[[#This Row],[Covariate]]&amp;MA_covariates[[#This Row],[sampling_id]]</f>
        <v>Significant wave height449</v>
      </c>
    </row>
    <row r="1014" spans="1:9" x14ac:dyDescent="0.3">
      <c r="A1014" s="5" t="s">
        <v>603</v>
      </c>
      <c r="B1014" s="5">
        <v>70</v>
      </c>
      <c r="C1014" s="5">
        <v>450</v>
      </c>
      <c r="D1014" s="4" t="s">
        <v>951</v>
      </c>
      <c r="E1014" s="4">
        <v>0.5</v>
      </c>
      <c r="F1014" s="4"/>
      <c r="G1014" s="4" t="s">
        <v>952</v>
      </c>
      <c r="H1014" s="41"/>
      <c r="I1014" s="4" t="str">
        <f>MA_covariates[[#This Row],[Covariate]]&amp;MA_covariates[[#This Row],[sampling_id]]</f>
        <v>Significant wave height450</v>
      </c>
    </row>
    <row r="1015" spans="1:9" x14ac:dyDescent="0.3">
      <c r="A1015" s="5" t="s">
        <v>603</v>
      </c>
      <c r="B1015" s="5">
        <v>70</v>
      </c>
      <c r="C1015" s="5">
        <v>451</v>
      </c>
      <c r="D1015" s="4" t="s">
        <v>951</v>
      </c>
      <c r="E1015" s="4">
        <v>0.5</v>
      </c>
      <c r="F1015" s="4"/>
      <c r="G1015" s="4" t="s">
        <v>952</v>
      </c>
      <c r="H1015" s="41"/>
      <c r="I1015" s="4" t="str">
        <f>MA_covariates[[#This Row],[Covariate]]&amp;MA_covariates[[#This Row],[sampling_id]]</f>
        <v>Significant wave height451</v>
      </c>
    </row>
    <row r="1016" spans="1:9" x14ac:dyDescent="0.3">
      <c r="A1016" s="5" t="s">
        <v>603</v>
      </c>
      <c r="B1016" s="5">
        <v>70</v>
      </c>
      <c r="C1016" s="5">
        <v>452</v>
      </c>
      <c r="D1016" s="4" t="s">
        <v>951</v>
      </c>
      <c r="E1016" s="4">
        <v>0.5</v>
      </c>
      <c r="F1016" s="4"/>
      <c r="G1016" s="4" t="s">
        <v>952</v>
      </c>
      <c r="H1016" s="41"/>
      <c r="I1016" s="4" t="str">
        <f>MA_covariates[[#This Row],[Covariate]]&amp;MA_covariates[[#This Row],[sampling_id]]</f>
        <v>Significant wave height452</v>
      </c>
    </row>
    <row r="1017" spans="1:9" x14ac:dyDescent="0.3">
      <c r="A1017" s="5" t="s">
        <v>603</v>
      </c>
      <c r="B1017" s="5">
        <v>70</v>
      </c>
      <c r="C1017" s="5">
        <v>453</v>
      </c>
      <c r="D1017" s="4" t="s">
        <v>951</v>
      </c>
      <c r="E1017" s="4">
        <v>2.5</v>
      </c>
      <c r="F1017" s="4"/>
      <c r="G1017" s="4" t="s">
        <v>952</v>
      </c>
      <c r="H1017" s="41"/>
      <c r="I1017" s="4" t="str">
        <f>MA_covariates[[#This Row],[Covariate]]&amp;MA_covariates[[#This Row],[sampling_id]]</f>
        <v>Significant wave height453</v>
      </c>
    </row>
    <row r="1018" spans="1:9" x14ac:dyDescent="0.3">
      <c r="A1018" s="5" t="s">
        <v>603</v>
      </c>
      <c r="B1018" s="5">
        <v>70</v>
      </c>
      <c r="C1018" s="5">
        <v>454</v>
      </c>
      <c r="D1018" s="4" t="s">
        <v>951</v>
      </c>
      <c r="E1018" s="4">
        <v>2.5</v>
      </c>
      <c r="F1018" s="4"/>
      <c r="G1018" s="4" t="s">
        <v>952</v>
      </c>
      <c r="H1018" s="41"/>
      <c r="I1018" s="4" t="str">
        <f>MA_covariates[[#This Row],[Covariate]]&amp;MA_covariates[[#This Row],[sampling_id]]</f>
        <v>Significant wave height454</v>
      </c>
    </row>
    <row r="1019" spans="1:9" x14ac:dyDescent="0.3">
      <c r="A1019" s="5" t="s">
        <v>603</v>
      </c>
      <c r="B1019" s="5">
        <v>70</v>
      </c>
      <c r="C1019" s="4">
        <v>443</v>
      </c>
      <c r="D1019" s="4" t="s">
        <v>896</v>
      </c>
      <c r="E1019" s="4">
        <v>15</v>
      </c>
      <c r="F1019" s="4">
        <v>7</v>
      </c>
      <c r="G1019" s="4" t="s">
        <v>897</v>
      </c>
      <c r="H1019" s="4" t="s">
        <v>1499</v>
      </c>
      <c r="I1019" s="4" t="str">
        <f>MA_covariates[[#This Row],[Covariate]]&amp;MA_covariates[[#This Row],[sampling_id]]</f>
        <v>Time since trawl443</v>
      </c>
    </row>
    <row r="1020" spans="1:9" x14ac:dyDescent="0.3">
      <c r="A1020" s="5" t="s">
        <v>603</v>
      </c>
      <c r="B1020" s="5">
        <v>70</v>
      </c>
      <c r="C1020" s="4">
        <v>444</v>
      </c>
      <c r="D1020" s="4" t="s">
        <v>896</v>
      </c>
      <c r="E1020" s="4">
        <v>29</v>
      </c>
      <c r="F1020" s="4">
        <v>7</v>
      </c>
      <c r="G1020" s="4" t="s">
        <v>897</v>
      </c>
      <c r="H1020" s="4" t="s">
        <v>1499</v>
      </c>
      <c r="I1020" s="4" t="str">
        <f>MA_covariates[[#This Row],[Covariate]]&amp;MA_covariates[[#This Row],[sampling_id]]</f>
        <v>Time since trawl444</v>
      </c>
    </row>
    <row r="1021" spans="1:9" x14ac:dyDescent="0.3">
      <c r="A1021" s="5" t="s">
        <v>603</v>
      </c>
      <c r="B1021" s="5">
        <v>70</v>
      </c>
      <c r="C1021" s="4">
        <v>445</v>
      </c>
      <c r="D1021" s="4" t="s">
        <v>896</v>
      </c>
      <c r="E1021" s="4">
        <v>52</v>
      </c>
      <c r="F1021" s="4">
        <v>7</v>
      </c>
      <c r="G1021" s="4" t="s">
        <v>897</v>
      </c>
      <c r="H1021" s="4" t="s">
        <v>1499</v>
      </c>
      <c r="I1021" s="4" t="str">
        <f>MA_covariates[[#This Row],[Covariate]]&amp;MA_covariates[[#This Row],[sampling_id]]</f>
        <v>Time since trawl445</v>
      </c>
    </row>
    <row r="1022" spans="1:9" x14ac:dyDescent="0.3">
      <c r="A1022" s="4" t="s">
        <v>603</v>
      </c>
      <c r="B1022" s="64">
        <v>70</v>
      </c>
      <c r="C1022" s="64">
        <v>441</v>
      </c>
      <c r="D1022" s="4" t="s">
        <v>1254</v>
      </c>
      <c r="E1022" s="4">
        <v>244.43620300292969</v>
      </c>
      <c r="F1022" s="4"/>
      <c r="G1022" s="4" t="s">
        <v>1762</v>
      </c>
      <c r="H1022" s="4" t="s">
        <v>1763</v>
      </c>
      <c r="I1022" s="4" t="str">
        <f>MA_covariates[[#This Row],[Covariate]]&amp;MA_covariates[[#This Row],[sampling_id]]</f>
        <v>Trawling effort_numerical441</v>
      </c>
    </row>
    <row r="1023" spans="1:9" x14ac:dyDescent="0.3">
      <c r="A1023" s="4" t="s">
        <v>603</v>
      </c>
      <c r="B1023" s="64">
        <v>70</v>
      </c>
      <c r="C1023" s="64">
        <v>442</v>
      </c>
      <c r="D1023" s="4" t="s">
        <v>1254</v>
      </c>
      <c r="E1023" s="4">
        <v>244.43620300292969</v>
      </c>
      <c r="F1023" s="4"/>
      <c r="G1023" s="4" t="s">
        <v>1762</v>
      </c>
      <c r="H1023" s="4" t="s">
        <v>1763</v>
      </c>
      <c r="I1023" s="4" t="str">
        <f>MA_covariates[[#This Row],[Covariate]]&amp;MA_covariates[[#This Row],[sampling_id]]</f>
        <v>Trawling effort_numerical442</v>
      </c>
    </row>
    <row r="1024" spans="1:9" x14ac:dyDescent="0.3">
      <c r="A1024" s="4" t="s">
        <v>603</v>
      </c>
      <c r="B1024" s="64">
        <v>70</v>
      </c>
      <c r="C1024" s="64">
        <v>443</v>
      </c>
      <c r="D1024" s="4" t="s">
        <v>1254</v>
      </c>
      <c r="E1024" s="4">
        <v>244.43620300292969</v>
      </c>
      <c r="F1024" s="4"/>
      <c r="G1024" s="4" t="s">
        <v>1762</v>
      </c>
      <c r="H1024" s="4" t="s">
        <v>1763</v>
      </c>
      <c r="I1024" s="4" t="str">
        <f>MA_covariates[[#This Row],[Covariate]]&amp;MA_covariates[[#This Row],[sampling_id]]</f>
        <v>Trawling effort_numerical443</v>
      </c>
    </row>
    <row r="1025" spans="1:9" x14ac:dyDescent="0.3">
      <c r="A1025" s="4" t="s">
        <v>603</v>
      </c>
      <c r="B1025" s="64">
        <v>70</v>
      </c>
      <c r="C1025" s="64">
        <v>444</v>
      </c>
      <c r="D1025" s="4" t="s">
        <v>1254</v>
      </c>
      <c r="E1025" s="4">
        <v>244.43620300292969</v>
      </c>
      <c r="F1025" s="4"/>
      <c r="G1025" s="4" t="s">
        <v>1762</v>
      </c>
      <c r="H1025" s="4" t="s">
        <v>1763</v>
      </c>
      <c r="I1025" s="4" t="str">
        <f>MA_covariates[[#This Row],[Covariate]]&amp;MA_covariates[[#This Row],[sampling_id]]</f>
        <v>Trawling effort_numerical444</v>
      </c>
    </row>
    <row r="1026" spans="1:9" x14ac:dyDescent="0.3">
      <c r="A1026" s="4" t="s">
        <v>603</v>
      </c>
      <c r="B1026" s="64">
        <v>70</v>
      </c>
      <c r="C1026" s="64">
        <v>445</v>
      </c>
      <c r="D1026" s="4" t="s">
        <v>1254</v>
      </c>
      <c r="E1026" s="4">
        <v>244.43620300292969</v>
      </c>
      <c r="F1026" s="4"/>
      <c r="G1026" s="4" t="s">
        <v>1762</v>
      </c>
      <c r="H1026" s="4" t="s">
        <v>1763</v>
      </c>
      <c r="I1026" s="4" t="str">
        <f>MA_covariates[[#This Row],[Covariate]]&amp;MA_covariates[[#This Row],[sampling_id]]</f>
        <v>Trawling effort_numerical445</v>
      </c>
    </row>
    <row r="1027" spans="1:9" x14ac:dyDescent="0.3">
      <c r="A1027" s="4" t="s">
        <v>603</v>
      </c>
      <c r="B1027" s="64">
        <v>70</v>
      </c>
      <c r="C1027" s="64">
        <v>446</v>
      </c>
      <c r="D1027" s="4" t="s">
        <v>1254</v>
      </c>
      <c r="E1027" s="4">
        <v>244.43620300292969</v>
      </c>
      <c r="F1027" s="4"/>
      <c r="G1027" s="4" t="s">
        <v>1762</v>
      </c>
      <c r="H1027" s="4" t="s">
        <v>1763</v>
      </c>
      <c r="I1027" s="4" t="str">
        <f>MA_covariates[[#This Row],[Covariate]]&amp;MA_covariates[[#This Row],[sampling_id]]</f>
        <v>Trawling effort_numerical446</v>
      </c>
    </row>
    <row r="1028" spans="1:9" x14ac:dyDescent="0.3">
      <c r="A1028" s="4" t="s">
        <v>603</v>
      </c>
      <c r="B1028" s="64">
        <v>70</v>
      </c>
      <c r="C1028" s="64">
        <v>447</v>
      </c>
      <c r="D1028" s="4" t="s">
        <v>1254</v>
      </c>
      <c r="E1028" s="4">
        <v>244.43620300292969</v>
      </c>
      <c r="F1028" s="4"/>
      <c r="G1028" s="4" t="s">
        <v>1762</v>
      </c>
      <c r="H1028" s="4" t="s">
        <v>1763</v>
      </c>
      <c r="I1028" s="4" t="str">
        <f>MA_covariates[[#This Row],[Covariate]]&amp;MA_covariates[[#This Row],[sampling_id]]</f>
        <v>Trawling effort_numerical447</v>
      </c>
    </row>
    <row r="1029" spans="1:9" x14ac:dyDescent="0.3">
      <c r="A1029" s="4" t="s">
        <v>603</v>
      </c>
      <c r="B1029" s="64">
        <v>70</v>
      </c>
      <c r="C1029" s="64">
        <v>455</v>
      </c>
      <c r="D1029" s="4" t="s">
        <v>1254</v>
      </c>
      <c r="E1029" s="4">
        <v>244.43620300292969</v>
      </c>
      <c r="F1029" s="4"/>
      <c r="G1029" s="4" t="s">
        <v>1762</v>
      </c>
      <c r="H1029" s="4" t="s">
        <v>1763</v>
      </c>
      <c r="I1029" s="4" t="str">
        <f>MA_covariates[[#This Row],[Covariate]]&amp;MA_covariates[[#This Row],[sampling_id]]</f>
        <v>Trawling effort_numerical455</v>
      </c>
    </row>
    <row r="1030" spans="1:9" x14ac:dyDescent="0.3">
      <c r="A1030" s="4" t="s">
        <v>602</v>
      </c>
      <c r="B1030" s="64">
        <v>71</v>
      </c>
      <c r="C1030" s="64">
        <v>458</v>
      </c>
      <c r="D1030" s="4" t="s">
        <v>1254</v>
      </c>
      <c r="E1030" s="4">
        <v>574.37030029296875</v>
      </c>
      <c r="F1030" s="4"/>
      <c r="G1030" s="4" t="s">
        <v>1762</v>
      </c>
      <c r="H1030" s="4" t="s">
        <v>1763</v>
      </c>
      <c r="I1030" s="4" t="str">
        <f>MA_covariates[[#This Row],[Covariate]]&amp;MA_covariates[[#This Row],[sampling_id]]</f>
        <v>Trawling effort_numerical458</v>
      </c>
    </row>
    <row r="1031" spans="1:9" x14ac:dyDescent="0.3">
      <c r="A1031" s="4" t="s">
        <v>602</v>
      </c>
      <c r="B1031" s="64">
        <v>71</v>
      </c>
      <c r="C1031" s="64">
        <v>459</v>
      </c>
      <c r="D1031" s="4" t="s">
        <v>1254</v>
      </c>
      <c r="E1031" s="4">
        <v>574.37030029296875</v>
      </c>
      <c r="F1031" s="4"/>
      <c r="G1031" s="4" t="s">
        <v>1762</v>
      </c>
      <c r="H1031" s="4" t="s">
        <v>1763</v>
      </c>
      <c r="I1031" s="4" t="str">
        <f>MA_covariates[[#This Row],[Covariate]]&amp;MA_covariates[[#This Row],[sampling_id]]</f>
        <v>Trawling effort_numerical459</v>
      </c>
    </row>
    <row r="1032" spans="1:9" x14ac:dyDescent="0.3">
      <c r="A1032" s="4" t="s">
        <v>602</v>
      </c>
      <c r="B1032" s="64">
        <v>71</v>
      </c>
      <c r="C1032" s="64">
        <v>460</v>
      </c>
      <c r="D1032" s="4" t="s">
        <v>1254</v>
      </c>
      <c r="E1032" s="4">
        <v>194.54389953613281</v>
      </c>
      <c r="F1032" s="4"/>
      <c r="G1032" s="4" t="s">
        <v>1762</v>
      </c>
      <c r="H1032" s="4" t="s">
        <v>1763</v>
      </c>
      <c r="I1032" s="4" t="str">
        <f>MA_covariates[[#This Row],[Covariate]]&amp;MA_covariates[[#This Row],[sampling_id]]</f>
        <v>Trawling effort_numerical460</v>
      </c>
    </row>
    <row r="1033" spans="1:9" x14ac:dyDescent="0.3">
      <c r="A1033" s="4" t="s">
        <v>602</v>
      </c>
      <c r="B1033" s="64">
        <v>71</v>
      </c>
      <c r="C1033" s="64">
        <v>461</v>
      </c>
      <c r="D1033" s="4" t="s">
        <v>1254</v>
      </c>
      <c r="E1033" s="4">
        <v>13.908499717712402</v>
      </c>
      <c r="F1033" s="4"/>
      <c r="G1033" s="4" t="s">
        <v>1762</v>
      </c>
      <c r="H1033" s="4" t="s">
        <v>1763</v>
      </c>
      <c r="I1033" s="4" t="str">
        <f>MA_covariates[[#This Row],[Covariate]]&amp;MA_covariates[[#This Row],[sampling_id]]</f>
        <v>Trawling effort_numerical461</v>
      </c>
    </row>
    <row r="1034" spans="1:9" x14ac:dyDescent="0.3">
      <c r="A1034" s="4" t="s">
        <v>602</v>
      </c>
      <c r="B1034" s="64">
        <v>71</v>
      </c>
      <c r="C1034" s="64">
        <v>462</v>
      </c>
      <c r="D1034" s="4" t="s">
        <v>1254</v>
      </c>
      <c r="E1034" s="4">
        <v>16.201799392700195</v>
      </c>
      <c r="F1034" s="4"/>
      <c r="G1034" s="4" t="s">
        <v>1762</v>
      </c>
      <c r="H1034" s="4" t="s">
        <v>1763</v>
      </c>
      <c r="I1034" s="4" t="str">
        <f>MA_covariates[[#This Row],[Covariate]]&amp;MA_covariates[[#This Row],[sampling_id]]</f>
        <v>Trawling effort_numerical462</v>
      </c>
    </row>
    <row r="1035" spans="1:9" x14ac:dyDescent="0.3">
      <c r="A1035" s="4" t="s">
        <v>602</v>
      </c>
      <c r="B1035" s="64">
        <v>79</v>
      </c>
      <c r="C1035" s="64">
        <v>430</v>
      </c>
      <c r="D1035" s="4" t="s">
        <v>1254</v>
      </c>
      <c r="E1035" s="4">
        <v>310.5343017578125</v>
      </c>
      <c r="F1035" s="4"/>
      <c r="G1035" s="4" t="s">
        <v>1762</v>
      </c>
      <c r="H1035" s="4" t="s">
        <v>1763</v>
      </c>
      <c r="I1035" s="4" t="str">
        <f>MA_covariates[[#This Row],[Covariate]]&amp;MA_covariates[[#This Row],[sampling_id]]</f>
        <v>Trawling effort_numerical430</v>
      </c>
    </row>
    <row r="1036" spans="1:9" x14ac:dyDescent="0.3">
      <c r="A1036" s="4" t="s">
        <v>602</v>
      </c>
      <c r="B1036" s="64">
        <v>79</v>
      </c>
      <c r="C1036" s="64">
        <v>431</v>
      </c>
      <c r="D1036" s="4" t="s">
        <v>1254</v>
      </c>
      <c r="E1036" s="4">
        <v>136.64210510253906</v>
      </c>
      <c r="F1036" s="4"/>
      <c r="G1036" s="4" t="s">
        <v>1762</v>
      </c>
      <c r="H1036" s="4" t="s">
        <v>1763</v>
      </c>
      <c r="I1036" s="4" t="str">
        <f>MA_covariates[[#This Row],[Covariate]]&amp;MA_covariates[[#This Row],[sampling_id]]</f>
        <v>Trawling effort_numerical431</v>
      </c>
    </row>
    <row r="1037" spans="1:9" x14ac:dyDescent="0.3">
      <c r="A1037" s="4" t="s">
        <v>602</v>
      </c>
      <c r="B1037" s="64">
        <v>79</v>
      </c>
      <c r="C1037" s="64">
        <v>432</v>
      </c>
      <c r="D1037" s="4" t="s">
        <v>1254</v>
      </c>
      <c r="E1037" s="4">
        <v>232.55859375</v>
      </c>
      <c r="F1037" s="4"/>
      <c r="G1037" s="4" t="s">
        <v>1762</v>
      </c>
      <c r="H1037" s="4" t="s">
        <v>1763</v>
      </c>
      <c r="I1037" s="4" t="str">
        <f>MA_covariates[[#This Row],[Covariate]]&amp;MA_covariates[[#This Row],[sampling_id]]</f>
        <v>Trawling effort_numerical432</v>
      </c>
    </row>
    <row r="1038" spans="1:9" x14ac:dyDescent="0.3">
      <c r="A1038" s="4" t="s">
        <v>602</v>
      </c>
      <c r="B1038" s="64">
        <v>79</v>
      </c>
      <c r="C1038" s="64">
        <v>433</v>
      </c>
      <c r="D1038" s="4" t="s">
        <v>1254</v>
      </c>
      <c r="E1038" s="4">
        <v>906.48370361328125</v>
      </c>
      <c r="F1038" s="4"/>
      <c r="G1038" s="4" t="s">
        <v>1762</v>
      </c>
      <c r="H1038" s="4" t="s">
        <v>1763</v>
      </c>
      <c r="I1038" s="4" t="str">
        <f>MA_covariates[[#This Row],[Covariate]]&amp;MA_covariates[[#This Row],[sampling_id]]</f>
        <v>Trawling effort_numerical433</v>
      </c>
    </row>
    <row r="1039" spans="1:9" x14ac:dyDescent="0.3">
      <c r="A1039" s="4" t="s">
        <v>602</v>
      </c>
      <c r="B1039" s="64">
        <v>79</v>
      </c>
      <c r="C1039" s="64">
        <v>434</v>
      </c>
      <c r="D1039" s="4" t="s">
        <v>1254</v>
      </c>
      <c r="E1039" s="4">
        <v>885.36761474609375</v>
      </c>
      <c r="F1039" s="4"/>
      <c r="G1039" s="4" t="s">
        <v>1762</v>
      </c>
      <c r="H1039" s="4" t="s">
        <v>1763</v>
      </c>
      <c r="I1039" s="4" t="str">
        <f>MA_covariates[[#This Row],[Covariate]]&amp;MA_covariates[[#This Row],[sampling_id]]</f>
        <v>Trawling effort_numerical434</v>
      </c>
    </row>
    <row r="1040" spans="1:9" x14ac:dyDescent="0.3">
      <c r="A1040" s="4" t="s">
        <v>602</v>
      </c>
      <c r="B1040" s="64">
        <v>79</v>
      </c>
      <c r="C1040" s="64">
        <v>435</v>
      </c>
      <c r="D1040" s="4" t="s">
        <v>1254</v>
      </c>
      <c r="E1040" s="4">
        <v>0.86959999799728394</v>
      </c>
      <c r="F1040" s="4"/>
      <c r="G1040" s="4" t="s">
        <v>1762</v>
      </c>
      <c r="H1040" s="4" t="s">
        <v>1763</v>
      </c>
      <c r="I1040" s="4" t="str">
        <f>MA_covariates[[#This Row],[Covariate]]&amp;MA_covariates[[#This Row],[sampling_id]]</f>
        <v>Trawling effort_numerical435</v>
      </c>
    </row>
    <row r="1041" spans="1:9" x14ac:dyDescent="0.3">
      <c r="A1041" s="4" t="s">
        <v>602</v>
      </c>
      <c r="B1041" s="64">
        <v>79</v>
      </c>
      <c r="C1041" s="64">
        <v>436</v>
      </c>
      <c r="D1041" s="4" t="s">
        <v>1254</v>
      </c>
      <c r="E1041" s="4">
        <v>574.37030029296875</v>
      </c>
      <c r="F1041" s="4"/>
      <c r="G1041" s="4" t="s">
        <v>1762</v>
      </c>
      <c r="H1041" s="4" t="s">
        <v>1763</v>
      </c>
      <c r="I1041" s="4" t="str">
        <f>MA_covariates[[#This Row],[Covariate]]&amp;MA_covariates[[#This Row],[sampling_id]]</f>
        <v>Trawling effort_numerical436</v>
      </c>
    </row>
    <row r="1042" spans="1:9" x14ac:dyDescent="0.3">
      <c r="A1042" s="4" t="s">
        <v>602</v>
      </c>
      <c r="B1042" s="64">
        <v>79</v>
      </c>
      <c r="C1042" s="64">
        <v>437</v>
      </c>
      <c r="D1042" s="4" t="s">
        <v>1254</v>
      </c>
      <c r="E1042" s="4">
        <v>1.6272000074386597</v>
      </c>
      <c r="F1042" s="4"/>
      <c r="G1042" s="4" t="s">
        <v>1762</v>
      </c>
      <c r="H1042" s="4" t="s">
        <v>1763</v>
      </c>
      <c r="I1042" s="4" t="str">
        <f>MA_covariates[[#This Row],[Covariate]]&amp;MA_covariates[[#This Row],[sampling_id]]</f>
        <v>Trawling effort_numerical437</v>
      </c>
    </row>
    <row r="1043" spans="1:9" x14ac:dyDescent="0.3">
      <c r="A1043" s="4" t="s">
        <v>602</v>
      </c>
      <c r="B1043" s="64">
        <v>79</v>
      </c>
      <c r="C1043" s="64">
        <v>438</v>
      </c>
      <c r="D1043" s="4" t="s">
        <v>1254</v>
      </c>
      <c r="E1043" s="4">
        <v>2.6619000434875488</v>
      </c>
      <c r="F1043" s="4"/>
      <c r="G1043" s="4" t="s">
        <v>1762</v>
      </c>
      <c r="H1043" s="4" t="s">
        <v>1763</v>
      </c>
      <c r="I1043" s="4" t="str">
        <f>MA_covariates[[#This Row],[Covariate]]&amp;MA_covariates[[#This Row],[sampling_id]]</f>
        <v>Trawling effort_numerical438</v>
      </c>
    </row>
    <row r="1044" spans="1:9" x14ac:dyDescent="0.3">
      <c r="A1044" s="5" t="s">
        <v>602</v>
      </c>
      <c r="B1044" s="5">
        <v>89</v>
      </c>
      <c r="C1044" s="5">
        <v>475</v>
      </c>
      <c r="D1044" s="4" t="s">
        <v>1254</v>
      </c>
      <c r="E1044" s="47">
        <f>AVERAGE(1.8,2.7)</f>
        <v>2.25</v>
      </c>
      <c r="F1044" s="4">
        <f>2.7-MA_covariates[[#This Row],[Covariate_value]]</f>
        <v>0.45000000000000018</v>
      </c>
      <c r="G1044" s="4" t="s">
        <v>1045</v>
      </c>
      <c r="H1044" s="42" t="s">
        <v>1519</v>
      </c>
      <c r="I1044" s="4" t="str">
        <f>MA_covariates[[#This Row],[Covariate]]&amp;MA_covariates[[#This Row],[sampling_id]]</f>
        <v>Trawling effort_numerical475</v>
      </c>
    </row>
    <row r="1045" spans="1:9" x14ac:dyDescent="0.3">
      <c r="A1045" s="5" t="s">
        <v>602</v>
      </c>
      <c r="B1045" s="5">
        <v>89</v>
      </c>
      <c r="C1045" s="5">
        <v>476</v>
      </c>
      <c r="D1045" s="4" t="s">
        <v>1254</v>
      </c>
      <c r="E1045" s="47">
        <f>AVERAGE(0.02,1.07)</f>
        <v>0.54500000000000004</v>
      </c>
      <c r="F1045" s="4">
        <f>1.07-MA_covariates[[#This Row],[Covariate_value]]</f>
        <v>0.52500000000000002</v>
      </c>
      <c r="G1045" s="4" t="s">
        <v>1045</v>
      </c>
      <c r="H1045" s="42" t="s">
        <v>1519</v>
      </c>
      <c r="I1045" s="4" t="str">
        <f>MA_covariates[[#This Row],[Covariate]]&amp;MA_covariates[[#This Row],[sampling_id]]</f>
        <v>Trawling effort_numerical476</v>
      </c>
    </row>
    <row r="1046" spans="1:9" x14ac:dyDescent="0.3">
      <c r="A1046" s="5" t="s">
        <v>602</v>
      </c>
      <c r="B1046" s="5">
        <v>89</v>
      </c>
      <c r="C1046" s="5">
        <v>477</v>
      </c>
      <c r="D1046" s="4" t="s">
        <v>1254</v>
      </c>
      <c r="E1046" s="47">
        <v>1.6</v>
      </c>
      <c r="F1046" s="4"/>
      <c r="G1046" s="4" t="s">
        <v>1045</v>
      </c>
      <c r="H1046" s="42" t="s">
        <v>1519</v>
      </c>
      <c r="I1046" s="4" t="str">
        <f>MA_covariates[[#This Row],[Covariate]]&amp;MA_covariates[[#This Row],[sampling_id]]</f>
        <v>Trawling effort_numerical477</v>
      </c>
    </row>
    <row r="1047" spans="1:9" x14ac:dyDescent="0.3">
      <c r="A1047" s="5" t="s">
        <v>602</v>
      </c>
      <c r="B1047" s="5">
        <v>89</v>
      </c>
      <c r="C1047" s="5">
        <v>478</v>
      </c>
      <c r="D1047" s="4" t="s">
        <v>1254</v>
      </c>
      <c r="E1047" s="47">
        <v>0.17</v>
      </c>
      <c r="F1047" s="4"/>
      <c r="G1047" s="4" t="s">
        <v>1045</v>
      </c>
      <c r="H1047" s="42" t="s">
        <v>1519</v>
      </c>
      <c r="I1047" s="4" t="str">
        <f>MA_covariates[[#This Row],[Covariate]]&amp;MA_covariates[[#This Row],[sampling_id]]</f>
        <v>Trawling effort_numerical478</v>
      </c>
    </row>
    <row r="1048" spans="1:9" x14ac:dyDescent="0.3">
      <c r="A1048" s="5" t="s">
        <v>602</v>
      </c>
      <c r="B1048" s="5">
        <v>89</v>
      </c>
      <c r="C1048" s="5">
        <v>479</v>
      </c>
      <c r="D1048" s="4" t="s">
        <v>1254</v>
      </c>
      <c r="E1048" s="47">
        <v>1.5</v>
      </c>
      <c r="F1048" s="4"/>
      <c r="G1048" s="4" t="s">
        <v>1045</v>
      </c>
      <c r="H1048" s="42" t="s">
        <v>1519</v>
      </c>
      <c r="I1048" s="4" t="str">
        <f>MA_covariates[[#This Row],[Covariate]]&amp;MA_covariates[[#This Row],[sampling_id]]</f>
        <v>Trawling effort_numerical479</v>
      </c>
    </row>
    <row r="1049" spans="1:9" x14ac:dyDescent="0.3">
      <c r="A1049" s="5" t="s">
        <v>602</v>
      </c>
      <c r="B1049" s="5">
        <v>89</v>
      </c>
      <c r="C1049" s="5">
        <v>480</v>
      </c>
      <c r="D1049" s="4" t="s">
        <v>1254</v>
      </c>
      <c r="E1049" s="47">
        <v>0.6</v>
      </c>
      <c r="F1049" s="4"/>
      <c r="G1049" s="4" t="s">
        <v>1045</v>
      </c>
      <c r="H1049" s="42" t="s">
        <v>1519</v>
      </c>
      <c r="I1049" s="4" t="str">
        <f>MA_covariates[[#This Row],[Covariate]]&amp;MA_covariates[[#This Row],[sampling_id]]</f>
        <v>Trawling effort_numerical480</v>
      </c>
    </row>
    <row r="1050" spans="1:9" x14ac:dyDescent="0.3">
      <c r="A1050" s="5" t="s">
        <v>602</v>
      </c>
      <c r="B1050" s="5">
        <v>89</v>
      </c>
      <c r="C1050" s="5">
        <v>481</v>
      </c>
      <c r="D1050" s="4" t="s">
        <v>1254</v>
      </c>
      <c r="E1050" s="47">
        <v>1.5</v>
      </c>
      <c r="F1050" s="4"/>
      <c r="G1050" s="4" t="s">
        <v>1045</v>
      </c>
      <c r="H1050" s="42" t="s">
        <v>1519</v>
      </c>
      <c r="I1050" s="4" t="str">
        <f>MA_covariates[[#This Row],[Covariate]]&amp;MA_covariates[[#This Row],[sampling_id]]</f>
        <v>Trawling effort_numerical481</v>
      </c>
    </row>
    <row r="1051" spans="1:9" x14ac:dyDescent="0.3">
      <c r="A1051" s="5" t="s">
        <v>602</v>
      </c>
      <c r="B1051" s="5">
        <v>89</v>
      </c>
      <c r="C1051" s="5">
        <v>482</v>
      </c>
      <c r="D1051" s="4" t="s">
        <v>1254</v>
      </c>
      <c r="E1051" s="47">
        <v>1.04</v>
      </c>
      <c r="F1051" s="4"/>
      <c r="G1051" s="4" t="s">
        <v>1045</v>
      </c>
      <c r="H1051" s="42" t="s">
        <v>1519</v>
      </c>
      <c r="I1051" s="4" t="str">
        <f>MA_covariates[[#This Row],[Covariate]]&amp;MA_covariates[[#This Row],[sampling_id]]</f>
        <v>Trawling effort_numerical482</v>
      </c>
    </row>
    <row r="1052" spans="1:9" x14ac:dyDescent="0.3">
      <c r="A1052" s="5" t="s">
        <v>602</v>
      </c>
      <c r="B1052" s="5">
        <v>89</v>
      </c>
      <c r="C1052" s="5">
        <v>475</v>
      </c>
      <c r="D1052" s="4" t="s">
        <v>1255</v>
      </c>
      <c r="E1052" s="47" t="s">
        <v>1336</v>
      </c>
      <c r="F1052" s="4"/>
      <c r="G1052" s="4"/>
      <c r="H1052" s="4"/>
      <c r="I1052" s="4" t="str">
        <f>MA_covariates[[#This Row],[Covariate]]&amp;MA_covariates[[#This Row],[sampling_id]]</f>
        <v>Trawling effort_categorical475</v>
      </c>
    </row>
    <row r="1053" spans="1:9" x14ac:dyDescent="0.3">
      <c r="A1053" s="5" t="s">
        <v>602</v>
      </c>
      <c r="B1053" s="5">
        <v>89</v>
      </c>
      <c r="C1053" s="5">
        <v>476</v>
      </c>
      <c r="D1053" s="4" t="s">
        <v>1255</v>
      </c>
      <c r="E1053" s="4" t="s">
        <v>1334</v>
      </c>
      <c r="F1053" s="4"/>
      <c r="G1053" s="4"/>
      <c r="H1053" s="4"/>
      <c r="I1053" s="4" t="str">
        <f>MA_covariates[[#This Row],[Covariate]]&amp;MA_covariates[[#This Row],[sampling_id]]</f>
        <v>Trawling effort_categorical476</v>
      </c>
    </row>
    <row r="1054" spans="1:9" x14ac:dyDescent="0.3">
      <c r="A1054" s="5" t="s">
        <v>602</v>
      </c>
      <c r="B1054" s="5">
        <v>89</v>
      </c>
      <c r="C1054" s="5">
        <v>477</v>
      </c>
      <c r="D1054" s="4" t="s">
        <v>1255</v>
      </c>
      <c r="E1054" s="4" t="s">
        <v>1336</v>
      </c>
      <c r="F1054" s="4"/>
      <c r="G1054" s="4"/>
      <c r="H1054" s="4"/>
      <c r="I1054" s="4" t="str">
        <f>MA_covariates[[#This Row],[Covariate]]&amp;MA_covariates[[#This Row],[sampling_id]]</f>
        <v>Trawling effort_categorical477</v>
      </c>
    </row>
    <row r="1055" spans="1:9" x14ac:dyDescent="0.3">
      <c r="A1055" s="5" t="s">
        <v>602</v>
      </c>
      <c r="B1055" s="5">
        <v>89</v>
      </c>
      <c r="C1055" s="5">
        <v>478</v>
      </c>
      <c r="D1055" s="4" t="s">
        <v>1255</v>
      </c>
      <c r="E1055" s="4" t="s">
        <v>1334</v>
      </c>
      <c r="F1055" s="4"/>
      <c r="G1055" s="4"/>
      <c r="H1055" s="4"/>
      <c r="I1055" s="4" t="str">
        <f>MA_covariates[[#This Row],[Covariate]]&amp;MA_covariates[[#This Row],[sampling_id]]</f>
        <v>Trawling effort_categorical478</v>
      </c>
    </row>
    <row r="1056" spans="1:9" x14ac:dyDescent="0.3">
      <c r="A1056" s="5" t="s">
        <v>602</v>
      </c>
      <c r="B1056" s="5">
        <v>89</v>
      </c>
      <c r="C1056" s="5">
        <v>479</v>
      </c>
      <c r="D1056" s="4" t="s">
        <v>1255</v>
      </c>
      <c r="E1056" s="4" t="s">
        <v>1336</v>
      </c>
      <c r="F1056" s="4"/>
      <c r="G1056" s="4"/>
      <c r="H1056" s="4"/>
      <c r="I1056" s="4" t="str">
        <f>MA_covariates[[#This Row],[Covariate]]&amp;MA_covariates[[#This Row],[sampling_id]]</f>
        <v>Trawling effort_categorical479</v>
      </c>
    </row>
    <row r="1057" spans="1:9" x14ac:dyDescent="0.3">
      <c r="A1057" s="5" t="s">
        <v>602</v>
      </c>
      <c r="B1057" s="5">
        <v>89</v>
      </c>
      <c r="C1057" s="5">
        <v>480</v>
      </c>
      <c r="D1057" s="4" t="s">
        <v>1255</v>
      </c>
      <c r="E1057" s="4" t="s">
        <v>1334</v>
      </c>
      <c r="F1057" s="4"/>
      <c r="G1057" s="4"/>
      <c r="H1057" s="4"/>
      <c r="I1057" s="4" t="str">
        <f>MA_covariates[[#This Row],[Covariate]]&amp;MA_covariates[[#This Row],[sampling_id]]</f>
        <v>Trawling effort_categorical480</v>
      </c>
    </row>
    <row r="1058" spans="1:9" x14ac:dyDescent="0.3">
      <c r="A1058" s="5" t="s">
        <v>602</v>
      </c>
      <c r="B1058" s="5">
        <v>89</v>
      </c>
      <c r="C1058" s="5">
        <v>481</v>
      </c>
      <c r="D1058" s="4" t="s">
        <v>1255</v>
      </c>
      <c r="E1058" s="4" t="s">
        <v>1336</v>
      </c>
      <c r="F1058" s="4"/>
      <c r="G1058" s="4"/>
      <c r="H1058" s="4"/>
      <c r="I1058" s="4" t="str">
        <f>MA_covariates[[#This Row],[Covariate]]&amp;MA_covariates[[#This Row],[sampling_id]]</f>
        <v>Trawling effort_categorical481</v>
      </c>
    </row>
    <row r="1059" spans="1:9" x14ac:dyDescent="0.3">
      <c r="A1059" s="5" t="s">
        <v>602</v>
      </c>
      <c r="B1059" s="5">
        <v>89</v>
      </c>
      <c r="C1059" s="5">
        <v>482</v>
      </c>
      <c r="D1059" s="4" t="s">
        <v>1255</v>
      </c>
      <c r="E1059" s="4" t="s">
        <v>1334</v>
      </c>
      <c r="F1059" s="4"/>
      <c r="G1059" s="4"/>
      <c r="H1059" s="4"/>
      <c r="I1059" s="4" t="str">
        <f>MA_covariates[[#This Row],[Covariate]]&amp;MA_covariates[[#This Row],[sampling_id]]</f>
        <v>Trawling effort_categorical482</v>
      </c>
    </row>
    <row r="1060" spans="1:9" x14ac:dyDescent="0.3">
      <c r="A1060" s="5" t="s">
        <v>602</v>
      </c>
      <c r="B1060" s="5">
        <v>89</v>
      </c>
      <c r="C1060" s="5">
        <v>475</v>
      </c>
      <c r="D1060" s="4" t="s">
        <v>1518</v>
      </c>
      <c r="E1060" s="4">
        <v>4.1559999999999997</v>
      </c>
      <c r="F1060" s="4"/>
      <c r="G1060" s="4"/>
      <c r="H1060" s="4"/>
      <c r="I1060" s="4" t="str">
        <f>MA_covariates[[#This Row],[Covariate]]&amp;MA_covariates[[#This Row],[sampling_id]]</f>
        <v>Swept area475</v>
      </c>
    </row>
    <row r="1061" spans="1:9" x14ac:dyDescent="0.3">
      <c r="A1061" s="5" t="s">
        <v>602</v>
      </c>
      <c r="B1061" s="5">
        <v>89</v>
      </c>
      <c r="C1061" s="5">
        <v>476</v>
      </c>
      <c r="D1061" s="4" t="s">
        <v>1518</v>
      </c>
      <c r="E1061" s="4">
        <v>1.0109999999999999</v>
      </c>
      <c r="F1061" s="4"/>
      <c r="G1061" s="4"/>
      <c r="H1061" s="4"/>
      <c r="I1061" s="4" t="str">
        <f>MA_covariates[[#This Row],[Covariate]]&amp;MA_covariates[[#This Row],[sampling_id]]</f>
        <v>Swept area476</v>
      </c>
    </row>
    <row r="1062" spans="1:9" x14ac:dyDescent="0.3">
      <c r="A1062" s="5" t="s">
        <v>602</v>
      </c>
      <c r="B1062" s="5">
        <v>89</v>
      </c>
      <c r="C1062" s="5">
        <v>477</v>
      </c>
      <c r="D1062" s="4" t="s">
        <v>1518</v>
      </c>
      <c r="E1062" s="4">
        <v>2.9390000000000001</v>
      </c>
      <c r="F1062" s="4"/>
      <c r="G1062" s="4"/>
      <c r="H1062" s="4"/>
      <c r="I1062" s="4" t="str">
        <f>MA_covariates[[#This Row],[Covariate]]&amp;MA_covariates[[#This Row],[sampling_id]]</f>
        <v>Swept area477</v>
      </c>
    </row>
    <row r="1063" spans="1:9" x14ac:dyDescent="0.3">
      <c r="A1063" s="5" t="s">
        <v>602</v>
      </c>
      <c r="B1063" s="5">
        <v>89</v>
      </c>
      <c r="C1063" s="5">
        <v>478</v>
      </c>
      <c r="D1063" s="4" t="s">
        <v>1518</v>
      </c>
      <c r="E1063" s="4">
        <v>0.309</v>
      </c>
      <c r="F1063" s="4"/>
      <c r="G1063" s="4"/>
      <c r="H1063" s="4"/>
      <c r="I1063" s="4" t="str">
        <f>MA_covariates[[#This Row],[Covariate]]&amp;MA_covariates[[#This Row],[sampling_id]]</f>
        <v>Swept area478</v>
      </c>
    </row>
    <row r="1064" spans="1:9" x14ac:dyDescent="0.3">
      <c r="A1064" s="5" t="s">
        <v>602</v>
      </c>
      <c r="B1064" s="5">
        <v>89</v>
      </c>
      <c r="C1064" s="5">
        <v>479</v>
      </c>
      <c r="D1064" s="4" t="s">
        <v>1518</v>
      </c>
      <c r="E1064" s="4">
        <v>2.7949999999999999</v>
      </c>
      <c r="F1064" s="4"/>
      <c r="G1064" s="4"/>
      <c r="H1064" s="4"/>
      <c r="I1064" s="4" t="str">
        <f>MA_covariates[[#This Row],[Covariate]]&amp;MA_covariates[[#This Row],[sampling_id]]</f>
        <v>Swept area479</v>
      </c>
    </row>
    <row r="1065" spans="1:9" x14ac:dyDescent="0.3">
      <c r="A1065" s="5" t="s">
        <v>602</v>
      </c>
      <c r="B1065" s="5">
        <v>89</v>
      </c>
      <c r="C1065" s="5">
        <v>480</v>
      </c>
      <c r="D1065" s="4" t="s">
        <v>1518</v>
      </c>
      <c r="E1065" s="4">
        <v>1.155</v>
      </c>
      <c r="F1065" s="4"/>
      <c r="G1065" s="4"/>
      <c r="H1065" s="4"/>
      <c r="I1065" s="4" t="str">
        <f>MA_covariates[[#This Row],[Covariate]]&amp;MA_covariates[[#This Row],[sampling_id]]</f>
        <v>Swept area480</v>
      </c>
    </row>
    <row r="1066" spans="1:9" x14ac:dyDescent="0.3">
      <c r="A1066" s="5" t="s">
        <v>602</v>
      </c>
      <c r="B1066" s="5">
        <v>89</v>
      </c>
      <c r="C1066" s="5">
        <v>481</v>
      </c>
      <c r="D1066" s="4" t="s">
        <v>1518</v>
      </c>
      <c r="E1066" s="4">
        <v>2.7839999999999998</v>
      </c>
      <c r="F1066" s="4"/>
      <c r="G1066" s="4"/>
      <c r="H1066" s="4"/>
      <c r="I1066" s="4" t="str">
        <f>MA_covariates[[#This Row],[Covariate]]&amp;MA_covariates[[#This Row],[sampling_id]]</f>
        <v>Swept area481</v>
      </c>
    </row>
    <row r="1067" spans="1:9" x14ac:dyDescent="0.3">
      <c r="A1067" s="5" t="s">
        <v>602</v>
      </c>
      <c r="B1067" s="5">
        <v>89</v>
      </c>
      <c r="C1067" s="5">
        <v>482</v>
      </c>
      <c r="D1067" s="4" t="s">
        <v>1518</v>
      </c>
      <c r="E1067" s="4">
        <v>1.9279999999999999</v>
      </c>
      <c r="F1067" s="4"/>
      <c r="G1067" s="4"/>
      <c r="H1067" s="4"/>
      <c r="I1067" s="4" t="str">
        <f>MA_covariates[[#This Row],[Covariate]]&amp;MA_covariates[[#This Row],[sampling_id]]</f>
        <v>Swept area482</v>
      </c>
    </row>
    <row r="1068" spans="1:9" x14ac:dyDescent="0.3">
      <c r="A1068" s="5" t="s">
        <v>602</v>
      </c>
      <c r="B1068" s="5">
        <v>89</v>
      </c>
      <c r="C1068" s="5">
        <v>475</v>
      </c>
      <c r="D1068" s="4" t="s">
        <v>874</v>
      </c>
      <c r="E1068" s="4">
        <v>1.4</v>
      </c>
      <c r="F1068" s="4"/>
      <c r="G1068" s="4" t="s">
        <v>1520</v>
      </c>
      <c r="H1068" s="4"/>
      <c r="I1068" s="4" t="str">
        <f>MA_covariates[[#This Row],[Covariate]]&amp;MA_covariates[[#This Row],[sampling_id]]</f>
        <v>Oxygen475</v>
      </c>
    </row>
    <row r="1069" spans="1:9" x14ac:dyDescent="0.3">
      <c r="A1069" s="5" t="s">
        <v>602</v>
      </c>
      <c r="B1069" s="5">
        <v>89</v>
      </c>
      <c r="C1069" s="5">
        <v>476</v>
      </c>
      <c r="D1069" s="4" t="s">
        <v>874</v>
      </c>
      <c r="E1069" s="4">
        <v>1.4</v>
      </c>
      <c r="F1069" s="4"/>
      <c r="G1069" s="4" t="s">
        <v>1520</v>
      </c>
      <c r="H1069" s="4"/>
      <c r="I1069" s="4" t="str">
        <f>MA_covariates[[#This Row],[Covariate]]&amp;MA_covariates[[#This Row],[sampling_id]]</f>
        <v>Oxygen476</v>
      </c>
    </row>
    <row r="1070" spans="1:9" x14ac:dyDescent="0.3">
      <c r="A1070" s="5" t="s">
        <v>602</v>
      </c>
      <c r="B1070" s="5">
        <v>89</v>
      </c>
      <c r="C1070" s="5">
        <v>477</v>
      </c>
      <c r="D1070" s="4" t="s">
        <v>874</v>
      </c>
      <c r="E1070" s="4">
        <v>2.8</v>
      </c>
      <c r="F1070" s="4"/>
      <c r="G1070" s="4" t="s">
        <v>1520</v>
      </c>
      <c r="H1070" s="4"/>
      <c r="I1070" s="4" t="str">
        <f>MA_covariates[[#This Row],[Covariate]]&amp;MA_covariates[[#This Row],[sampling_id]]</f>
        <v>Oxygen477</v>
      </c>
    </row>
    <row r="1071" spans="1:9" x14ac:dyDescent="0.3">
      <c r="A1071" s="5" t="s">
        <v>602</v>
      </c>
      <c r="B1071" s="5">
        <v>89</v>
      </c>
      <c r="C1071" s="5">
        <v>478</v>
      </c>
      <c r="D1071" s="4" t="s">
        <v>874</v>
      </c>
      <c r="E1071" s="4">
        <v>2.8</v>
      </c>
      <c r="F1071" s="4"/>
      <c r="G1071" s="4" t="s">
        <v>1520</v>
      </c>
      <c r="H1071" s="4"/>
      <c r="I1071" s="4" t="str">
        <f>MA_covariates[[#This Row],[Covariate]]&amp;MA_covariates[[#This Row],[sampling_id]]</f>
        <v>Oxygen478</v>
      </c>
    </row>
    <row r="1072" spans="1:9" x14ac:dyDescent="0.3">
      <c r="A1072" s="5" t="s">
        <v>602</v>
      </c>
      <c r="B1072" s="5">
        <v>89</v>
      </c>
      <c r="C1072" s="5">
        <v>479</v>
      </c>
      <c r="D1072" s="4" t="s">
        <v>874</v>
      </c>
      <c r="E1072" s="4">
        <v>2.8</v>
      </c>
      <c r="F1072" s="4"/>
      <c r="G1072" s="4" t="s">
        <v>1520</v>
      </c>
      <c r="H1072" s="4"/>
      <c r="I1072" s="4" t="str">
        <f>MA_covariates[[#This Row],[Covariate]]&amp;MA_covariates[[#This Row],[sampling_id]]</f>
        <v>Oxygen479</v>
      </c>
    </row>
    <row r="1073" spans="1:9" x14ac:dyDescent="0.3">
      <c r="A1073" s="5" t="s">
        <v>602</v>
      </c>
      <c r="B1073" s="5">
        <v>89</v>
      </c>
      <c r="C1073" s="5">
        <v>480</v>
      </c>
      <c r="D1073" s="4" t="s">
        <v>874</v>
      </c>
      <c r="E1073" s="4">
        <v>2.8</v>
      </c>
      <c r="F1073" s="4"/>
      <c r="G1073" s="4" t="s">
        <v>1520</v>
      </c>
      <c r="H1073" s="4"/>
      <c r="I1073" s="4" t="str">
        <f>MA_covariates[[#This Row],[Covariate]]&amp;MA_covariates[[#This Row],[sampling_id]]</f>
        <v>Oxygen480</v>
      </c>
    </row>
    <row r="1074" spans="1:9" x14ac:dyDescent="0.3">
      <c r="A1074" s="5" t="s">
        <v>602</v>
      </c>
      <c r="B1074" s="5">
        <v>89</v>
      </c>
      <c r="C1074" s="5">
        <v>481</v>
      </c>
      <c r="D1074" s="4" t="s">
        <v>874</v>
      </c>
      <c r="E1074" s="4">
        <v>2.8</v>
      </c>
      <c r="F1074" s="4"/>
      <c r="G1074" s="4" t="s">
        <v>1520</v>
      </c>
      <c r="H1074" s="4"/>
      <c r="I1074" s="4" t="str">
        <f>MA_covariates[[#This Row],[Covariate]]&amp;MA_covariates[[#This Row],[sampling_id]]</f>
        <v>Oxygen481</v>
      </c>
    </row>
    <row r="1075" spans="1:9" x14ac:dyDescent="0.3">
      <c r="A1075" s="5" t="s">
        <v>602</v>
      </c>
      <c r="B1075" s="5">
        <v>89</v>
      </c>
      <c r="C1075" s="5">
        <v>482</v>
      </c>
      <c r="D1075" s="4" t="s">
        <v>874</v>
      </c>
      <c r="E1075" s="4">
        <v>2.8</v>
      </c>
      <c r="F1075" s="4"/>
      <c r="G1075" s="4" t="s">
        <v>1520</v>
      </c>
      <c r="H1075" s="4"/>
      <c r="I1075" s="4" t="str">
        <f>MA_covariates[[#This Row],[Covariate]]&amp;MA_covariates[[#This Row],[sampling_id]]</f>
        <v>Oxygen482</v>
      </c>
    </row>
    <row r="1076" spans="1:9" x14ac:dyDescent="0.3">
      <c r="A1076" s="4" t="s">
        <v>602</v>
      </c>
      <c r="B1076" s="64">
        <v>89</v>
      </c>
      <c r="C1076" s="64">
        <v>475</v>
      </c>
      <c r="D1076" s="4" t="s">
        <v>1254</v>
      </c>
      <c r="E1076" s="4">
        <v>14.168700218200684</v>
      </c>
      <c r="F1076" s="4"/>
      <c r="G1076" s="4" t="s">
        <v>1762</v>
      </c>
      <c r="H1076" s="4" t="s">
        <v>1763</v>
      </c>
      <c r="I1076" s="4" t="str">
        <f>MA_covariates[[#This Row],[Covariate]]&amp;MA_covariates[[#This Row],[sampling_id]]</f>
        <v>Trawling effort_numerical475</v>
      </c>
    </row>
    <row r="1077" spans="1:9" x14ac:dyDescent="0.3">
      <c r="A1077" s="4" t="s">
        <v>602</v>
      </c>
      <c r="B1077" s="64">
        <v>89</v>
      </c>
      <c r="C1077" s="64">
        <v>476</v>
      </c>
      <c r="D1077" s="4" t="s">
        <v>1254</v>
      </c>
      <c r="E1077" s="4">
        <v>16.25779914855957</v>
      </c>
      <c r="F1077" s="4"/>
      <c r="G1077" s="4" t="s">
        <v>1762</v>
      </c>
      <c r="H1077" s="4" t="s">
        <v>1763</v>
      </c>
      <c r="I1077" s="4" t="str">
        <f>MA_covariates[[#This Row],[Covariate]]&amp;MA_covariates[[#This Row],[sampling_id]]</f>
        <v>Trawling effort_numerical476</v>
      </c>
    </row>
    <row r="1078" spans="1:9" x14ac:dyDescent="0.3">
      <c r="A1078" s="4" t="s">
        <v>602</v>
      </c>
      <c r="B1078" s="64">
        <v>89</v>
      </c>
      <c r="C1078" s="64">
        <v>478</v>
      </c>
      <c r="D1078" s="4" t="s">
        <v>1254</v>
      </c>
      <c r="E1078" s="4">
        <v>2.2671000957489014</v>
      </c>
      <c r="F1078" s="4"/>
      <c r="G1078" s="4" t="s">
        <v>1762</v>
      </c>
      <c r="H1078" s="4" t="s">
        <v>1763</v>
      </c>
      <c r="I1078" s="4" t="str">
        <f>MA_covariates[[#This Row],[Covariate]]&amp;MA_covariates[[#This Row],[sampling_id]]</f>
        <v>Trawling effort_numerical478</v>
      </c>
    </row>
    <row r="1079" spans="1:9" x14ac:dyDescent="0.3">
      <c r="A1079" s="4" t="s">
        <v>602</v>
      </c>
      <c r="B1079" s="64">
        <v>89</v>
      </c>
      <c r="C1079" s="64">
        <v>479</v>
      </c>
      <c r="D1079" s="4" t="s">
        <v>1254</v>
      </c>
      <c r="E1079" s="4">
        <v>6.3008999824523926</v>
      </c>
      <c r="F1079" s="4"/>
      <c r="G1079" s="4" t="s">
        <v>1762</v>
      </c>
      <c r="H1079" s="4" t="s">
        <v>1763</v>
      </c>
      <c r="I1079" s="4" t="str">
        <f>MA_covariates[[#This Row],[Covariate]]&amp;MA_covariates[[#This Row],[sampling_id]]</f>
        <v>Trawling effort_numerical479</v>
      </c>
    </row>
    <row r="1080" spans="1:9" x14ac:dyDescent="0.3">
      <c r="A1080" s="4" t="s">
        <v>602</v>
      </c>
      <c r="B1080" s="64">
        <v>89</v>
      </c>
      <c r="C1080" s="64">
        <v>480</v>
      </c>
      <c r="D1080" s="4" t="s">
        <v>1254</v>
      </c>
      <c r="E1080" s="4">
        <v>36.698600769042969</v>
      </c>
      <c r="F1080" s="4"/>
      <c r="G1080" s="4" t="s">
        <v>1762</v>
      </c>
      <c r="H1080" s="4" t="s">
        <v>1763</v>
      </c>
      <c r="I1080" s="4" t="str">
        <f>MA_covariates[[#This Row],[Covariate]]&amp;MA_covariates[[#This Row],[sampling_id]]</f>
        <v>Trawling effort_numerical480</v>
      </c>
    </row>
    <row r="1081" spans="1:9" x14ac:dyDescent="0.3">
      <c r="A1081" s="4" t="s">
        <v>602</v>
      </c>
      <c r="B1081" s="64">
        <v>89</v>
      </c>
      <c r="C1081" s="64">
        <v>481</v>
      </c>
      <c r="D1081" s="4" t="s">
        <v>1254</v>
      </c>
      <c r="E1081" s="4">
        <v>116.08830261230469</v>
      </c>
      <c r="F1081" s="4"/>
      <c r="G1081" s="4" t="s">
        <v>1762</v>
      </c>
      <c r="H1081" s="4" t="s">
        <v>1763</v>
      </c>
      <c r="I1081" s="4" t="str">
        <f>MA_covariates[[#This Row],[Covariate]]&amp;MA_covariates[[#This Row],[sampling_id]]</f>
        <v>Trawling effort_numerical481</v>
      </c>
    </row>
    <row r="1082" spans="1:9" x14ac:dyDescent="0.3">
      <c r="A1082" s="4" t="s">
        <v>602</v>
      </c>
      <c r="B1082" s="64">
        <v>89</v>
      </c>
      <c r="C1082" s="64">
        <v>482</v>
      </c>
      <c r="D1082" s="4" t="s">
        <v>1254</v>
      </c>
      <c r="E1082" s="4">
        <v>16.36720085144043</v>
      </c>
      <c r="F1082" s="4"/>
      <c r="G1082" s="4" t="s">
        <v>1762</v>
      </c>
      <c r="H1082" s="4" t="s">
        <v>1763</v>
      </c>
      <c r="I1082" s="4" t="str">
        <f>MA_covariates[[#This Row],[Covariate]]&amp;MA_covariates[[#This Row],[sampling_id]]</f>
        <v>Trawling effort_numerical482</v>
      </c>
    </row>
    <row r="1083" spans="1:9" x14ac:dyDescent="0.3">
      <c r="A1083" s="5" t="s">
        <v>660</v>
      </c>
      <c r="B1083" s="5">
        <v>96</v>
      </c>
      <c r="C1083" s="5">
        <v>483</v>
      </c>
      <c r="D1083" s="4" t="s">
        <v>896</v>
      </c>
      <c r="E1083" s="4">
        <v>360</v>
      </c>
      <c r="F1083" s="4"/>
      <c r="G1083" s="4" t="s">
        <v>897</v>
      </c>
      <c r="H1083" s="4"/>
      <c r="I1083" s="4" t="str">
        <f>MA_covariates[[#This Row],[Covariate]]&amp;MA_covariates[[#This Row],[sampling_id]]</f>
        <v>Time since trawl483</v>
      </c>
    </row>
    <row r="1084" spans="1:9" x14ac:dyDescent="0.3">
      <c r="A1084" s="5" t="s">
        <v>660</v>
      </c>
      <c r="B1084" s="5">
        <v>96</v>
      </c>
      <c r="C1084" s="5">
        <v>484</v>
      </c>
      <c r="D1084" s="4" t="s">
        <v>896</v>
      </c>
      <c r="E1084" s="4">
        <v>360</v>
      </c>
      <c r="F1084" s="4"/>
      <c r="G1084" s="4" t="s">
        <v>897</v>
      </c>
      <c r="H1084" s="4"/>
      <c r="I1084" s="4" t="str">
        <f>MA_covariates[[#This Row],[Covariate]]&amp;MA_covariates[[#This Row],[sampling_id]]</f>
        <v>Time since trawl484</v>
      </c>
    </row>
    <row r="1085" spans="1:9" x14ac:dyDescent="0.3">
      <c r="A1085" s="5" t="s">
        <v>660</v>
      </c>
      <c r="B1085" s="5">
        <v>96</v>
      </c>
      <c r="C1085" s="5">
        <v>485</v>
      </c>
      <c r="D1085" s="4" t="s">
        <v>896</v>
      </c>
      <c r="E1085" s="4">
        <v>0</v>
      </c>
      <c r="F1085" s="4"/>
      <c r="G1085" s="4" t="s">
        <v>897</v>
      </c>
      <c r="H1085" s="4"/>
      <c r="I1085" s="4" t="str">
        <f>MA_covariates[[#This Row],[Covariate]]&amp;MA_covariates[[#This Row],[sampling_id]]</f>
        <v>Time since trawl485</v>
      </c>
    </row>
    <row r="1086" spans="1:9" x14ac:dyDescent="0.3">
      <c r="A1086" s="5" t="s">
        <v>660</v>
      </c>
      <c r="B1086" s="5">
        <v>96</v>
      </c>
      <c r="C1086" s="5">
        <v>486</v>
      </c>
      <c r="D1086" s="4" t="s">
        <v>896</v>
      </c>
      <c r="E1086" s="4">
        <v>0</v>
      </c>
      <c r="F1086" s="4"/>
      <c r="G1086" s="4" t="s">
        <v>897</v>
      </c>
      <c r="H1086" s="4"/>
      <c r="I1086" s="4" t="str">
        <f>MA_covariates[[#This Row],[Covariate]]&amp;MA_covariates[[#This Row],[sampling_id]]</f>
        <v>Time since trawl486</v>
      </c>
    </row>
    <row r="1087" spans="1:9" x14ac:dyDescent="0.3">
      <c r="A1087" s="5" t="s">
        <v>660</v>
      </c>
      <c r="B1087" s="5">
        <v>96</v>
      </c>
      <c r="C1087" s="5">
        <v>487</v>
      </c>
      <c r="D1087" s="4" t="s">
        <v>896</v>
      </c>
      <c r="E1087" s="4">
        <v>450</v>
      </c>
      <c r="F1087" s="4"/>
      <c r="G1087" s="4" t="s">
        <v>897</v>
      </c>
      <c r="H1087" s="4"/>
      <c r="I1087" s="4" t="str">
        <f>MA_covariates[[#This Row],[Covariate]]&amp;MA_covariates[[#This Row],[sampling_id]]</f>
        <v>Time since trawl487</v>
      </c>
    </row>
    <row r="1088" spans="1:9" x14ac:dyDescent="0.3">
      <c r="A1088" s="5" t="s">
        <v>660</v>
      </c>
      <c r="B1088" s="5">
        <v>96</v>
      </c>
      <c r="C1088" s="5">
        <v>488</v>
      </c>
      <c r="D1088" s="4" t="s">
        <v>896</v>
      </c>
      <c r="E1088" s="4">
        <v>450</v>
      </c>
      <c r="F1088" s="4"/>
      <c r="G1088" s="4" t="s">
        <v>897</v>
      </c>
      <c r="H1088" s="4"/>
      <c r="I1088" s="4" t="str">
        <f>MA_covariates[[#This Row],[Covariate]]&amp;MA_covariates[[#This Row],[sampling_id]]</f>
        <v>Time since trawl488</v>
      </c>
    </row>
    <row r="1089" spans="1:9" x14ac:dyDescent="0.3">
      <c r="A1089" s="5" t="s">
        <v>660</v>
      </c>
      <c r="B1089" s="5">
        <v>96</v>
      </c>
      <c r="C1089" s="5">
        <v>489</v>
      </c>
      <c r="D1089" s="4" t="s">
        <v>896</v>
      </c>
      <c r="E1089" s="4">
        <v>0</v>
      </c>
      <c r="F1089" s="4"/>
      <c r="G1089" s="4" t="s">
        <v>897</v>
      </c>
      <c r="H1089" s="4"/>
      <c r="I1089" s="4" t="str">
        <f>MA_covariates[[#This Row],[Covariate]]&amp;MA_covariates[[#This Row],[sampling_id]]</f>
        <v>Time since trawl489</v>
      </c>
    </row>
    <row r="1090" spans="1:9" x14ac:dyDescent="0.3">
      <c r="A1090" s="5" t="s">
        <v>660</v>
      </c>
      <c r="B1090" s="5">
        <v>96</v>
      </c>
      <c r="C1090" s="5">
        <v>490</v>
      </c>
      <c r="D1090" s="4" t="s">
        <v>896</v>
      </c>
      <c r="E1090" s="4">
        <v>0</v>
      </c>
      <c r="F1090" s="4"/>
      <c r="G1090" s="4" t="s">
        <v>897</v>
      </c>
      <c r="H1090" s="4"/>
      <c r="I1090" s="4" t="str">
        <f>MA_covariates[[#This Row],[Covariate]]&amp;MA_covariates[[#This Row],[sampling_id]]</f>
        <v>Time since trawl490</v>
      </c>
    </row>
    <row r="1091" spans="1:9" x14ac:dyDescent="0.3">
      <c r="A1091" s="5" t="s">
        <v>660</v>
      </c>
      <c r="B1091" s="5">
        <v>96</v>
      </c>
      <c r="C1091" s="5">
        <v>491</v>
      </c>
      <c r="D1091" s="4" t="s">
        <v>896</v>
      </c>
      <c r="E1091" s="4">
        <v>540</v>
      </c>
      <c r="F1091" s="4"/>
      <c r="G1091" s="4" t="s">
        <v>897</v>
      </c>
      <c r="H1091" s="4"/>
      <c r="I1091" s="4" t="str">
        <f>MA_covariates[[#This Row],[Covariate]]&amp;MA_covariates[[#This Row],[sampling_id]]</f>
        <v>Time since trawl491</v>
      </c>
    </row>
    <row r="1092" spans="1:9" x14ac:dyDescent="0.3">
      <c r="A1092" s="5" t="s">
        <v>660</v>
      </c>
      <c r="B1092" s="5">
        <v>96</v>
      </c>
      <c r="C1092" s="5">
        <v>492</v>
      </c>
      <c r="D1092" s="4" t="s">
        <v>896</v>
      </c>
      <c r="E1092" s="4">
        <v>540</v>
      </c>
      <c r="F1092" s="4"/>
      <c r="G1092" s="4" t="s">
        <v>897</v>
      </c>
      <c r="H1092" s="4"/>
      <c r="I1092" s="4" t="str">
        <f>MA_covariates[[#This Row],[Covariate]]&amp;MA_covariates[[#This Row],[sampling_id]]</f>
        <v>Time since trawl492</v>
      </c>
    </row>
    <row r="1093" spans="1:9" x14ac:dyDescent="0.3">
      <c r="A1093" s="5" t="s">
        <v>660</v>
      </c>
      <c r="B1093" s="5">
        <v>96</v>
      </c>
      <c r="C1093" s="5">
        <v>493</v>
      </c>
      <c r="D1093" s="4" t="s">
        <v>896</v>
      </c>
      <c r="E1093" s="4">
        <v>0</v>
      </c>
      <c r="F1093" s="4"/>
      <c r="G1093" s="4" t="s">
        <v>897</v>
      </c>
      <c r="H1093" s="4"/>
      <c r="I1093" s="4" t="str">
        <f>MA_covariates[[#This Row],[Covariate]]&amp;MA_covariates[[#This Row],[sampling_id]]</f>
        <v>Time since trawl493</v>
      </c>
    </row>
    <row r="1094" spans="1:9" x14ac:dyDescent="0.3">
      <c r="A1094" s="5" t="s">
        <v>660</v>
      </c>
      <c r="B1094" s="5">
        <v>96</v>
      </c>
      <c r="C1094" s="5">
        <v>494</v>
      </c>
      <c r="D1094" s="4" t="s">
        <v>896</v>
      </c>
      <c r="E1094" s="4">
        <v>0</v>
      </c>
      <c r="F1094" s="4"/>
      <c r="G1094" s="4" t="s">
        <v>897</v>
      </c>
      <c r="H1094" s="4"/>
      <c r="I1094" s="4" t="str">
        <f>MA_covariates[[#This Row],[Covariate]]&amp;MA_covariates[[#This Row],[sampling_id]]</f>
        <v>Time since trawl494</v>
      </c>
    </row>
    <row r="1095" spans="1:9" x14ac:dyDescent="0.3">
      <c r="A1095" s="5" t="s">
        <v>660</v>
      </c>
      <c r="B1095" s="5">
        <v>96</v>
      </c>
      <c r="C1095" s="5">
        <v>495</v>
      </c>
      <c r="D1095" s="4" t="s">
        <v>896</v>
      </c>
      <c r="E1095" s="4">
        <v>630</v>
      </c>
      <c r="F1095" s="4"/>
      <c r="G1095" s="4" t="s">
        <v>897</v>
      </c>
      <c r="H1095" s="4"/>
      <c r="I1095" s="4" t="str">
        <f>MA_covariates[[#This Row],[Covariate]]&amp;MA_covariates[[#This Row],[sampling_id]]</f>
        <v>Time since trawl495</v>
      </c>
    </row>
    <row r="1096" spans="1:9" x14ac:dyDescent="0.3">
      <c r="A1096" s="5" t="s">
        <v>660</v>
      </c>
      <c r="B1096" s="5">
        <v>96</v>
      </c>
      <c r="C1096" s="5">
        <v>496</v>
      </c>
      <c r="D1096" s="4" t="s">
        <v>896</v>
      </c>
      <c r="E1096" s="4">
        <v>630</v>
      </c>
      <c r="F1096" s="4"/>
      <c r="G1096" s="4" t="s">
        <v>897</v>
      </c>
      <c r="H1096" s="4"/>
      <c r="I1096" s="4" t="str">
        <f>MA_covariates[[#This Row],[Covariate]]&amp;MA_covariates[[#This Row],[sampling_id]]</f>
        <v>Time since trawl496</v>
      </c>
    </row>
    <row r="1097" spans="1:9" x14ac:dyDescent="0.3">
      <c r="A1097" s="5" t="s">
        <v>660</v>
      </c>
      <c r="B1097" s="5">
        <v>96</v>
      </c>
      <c r="C1097" s="5">
        <v>497</v>
      </c>
      <c r="D1097" s="4" t="s">
        <v>896</v>
      </c>
      <c r="E1097" s="4">
        <v>0</v>
      </c>
      <c r="F1097" s="4"/>
      <c r="G1097" s="4" t="s">
        <v>897</v>
      </c>
      <c r="H1097" s="4"/>
      <c r="I1097" s="4" t="str">
        <f>MA_covariates[[#This Row],[Covariate]]&amp;MA_covariates[[#This Row],[sampling_id]]</f>
        <v>Time since trawl497</v>
      </c>
    </row>
    <row r="1098" spans="1:9" x14ac:dyDescent="0.3">
      <c r="A1098" s="5" t="s">
        <v>660</v>
      </c>
      <c r="B1098" s="5">
        <v>96</v>
      </c>
      <c r="C1098" s="5">
        <v>498</v>
      </c>
      <c r="D1098" s="4" t="s">
        <v>896</v>
      </c>
      <c r="E1098" s="4">
        <v>0</v>
      </c>
      <c r="F1098" s="4"/>
      <c r="G1098" s="4" t="s">
        <v>897</v>
      </c>
      <c r="H1098" s="4"/>
      <c r="I1098" s="4" t="str">
        <f>MA_covariates[[#This Row],[Covariate]]&amp;MA_covariates[[#This Row],[sampling_id]]</f>
        <v>Time since trawl498</v>
      </c>
    </row>
    <row r="1099" spans="1:9" x14ac:dyDescent="0.3">
      <c r="A1099" s="4" t="s">
        <v>605</v>
      </c>
      <c r="B1099" s="64">
        <v>115</v>
      </c>
      <c r="C1099" s="64">
        <v>627</v>
      </c>
      <c r="D1099" s="4" t="s">
        <v>1254</v>
      </c>
      <c r="E1099" s="4">
        <v>70.676200866699219</v>
      </c>
      <c r="F1099" s="4"/>
      <c r="G1099" s="4" t="s">
        <v>1762</v>
      </c>
      <c r="H1099" s="4" t="s">
        <v>1763</v>
      </c>
      <c r="I1099" s="4" t="str">
        <f>MA_covariates[[#This Row],[Covariate]]&amp;MA_covariates[[#This Row],[sampling_id]]</f>
        <v>Trawling effort_numerical627</v>
      </c>
    </row>
    <row r="1100" spans="1:9" x14ac:dyDescent="0.3">
      <c r="A1100" s="4" t="s">
        <v>603</v>
      </c>
      <c r="B1100" s="64">
        <v>121</v>
      </c>
      <c r="C1100" s="64">
        <v>441</v>
      </c>
      <c r="D1100" s="4" t="s">
        <v>1254</v>
      </c>
      <c r="E1100" s="4">
        <v>244.43620300292969</v>
      </c>
      <c r="F1100" s="4"/>
      <c r="G1100" s="4" t="s">
        <v>1762</v>
      </c>
      <c r="H1100" s="4" t="s">
        <v>1763</v>
      </c>
      <c r="I1100" s="4" t="str">
        <f>MA_covariates[[#This Row],[Covariate]]&amp;MA_covariates[[#This Row],[sampling_id]]</f>
        <v>Trawling effort_numerical441</v>
      </c>
    </row>
    <row r="1101" spans="1:9" x14ac:dyDescent="0.3">
      <c r="A1101" s="4" t="s">
        <v>603</v>
      </c>
      <c r="B1101" s="64">
        <v>121</v>
      </c>
      <c r="C1101" s="64">
        <v>442</v>
      </c>
      <c r="D1101" s="4" t="s">
        <v>1254</v>
      </c>
      <c r="E1101" s="4">
        <v>244.43620300292969</v>
      </c>
      <c r="F1101" s="4"/>
      <c r="G1101" s="4" t="s">
        <v>1762</v>
      </c>
      <c r="H1101" s="4" t="s">
        <v>1763</v>
      </c>
      <c r="I1101" s="4" t="str">
        <f>MA_covariates[[#This Row],[Covariate]]&amp;MA_covariates[[#This Row],[sampling_id]]</f>
        <v>Trawling effort_numerical442</v>
      </c>
    </row>
    <row r="1102" spans="1:9" x14ac:dyDescent="0.3">
      <c r="A1102" s="4" t="s">
        <v>603</v>
      </c>
      <c r="B1102" s="64">
        <v>121</v>
      </c>
      <c r="C1102" s="64">
        <v>443</v>
      </c>
      <c r="D1102" s="4" t="s">
        <v>1254</v>
      </c>
      <c r="E1102" s="4">
        <v>244.43620300292969</v>
      </c>
      <c r="F1102" s="4"/>
      <c r="G1102" s="4" t="s">
        <v>1762</v>
      </c>
      <c r="H1102" s="4" t="s">
        <v>1763</v>
      </c>
      <c r="I1102" s="4" t="str">
        <f>MA_covariates[[#This Row],[Covariate]]&amp;MA_covariates[[#This Row],[sampling_id]]</f>
        <v>Trawling effort_numerical443</v>
      </c>
    </row>
    <row r="1103" spans="1:9" x14ac:dyDescent="0.3">
      <c r="A1103" s="4" t="s">
        <v>603</v>
      </c>
      <c r="B1103" s="64">
        <v>121</v>
      </c>
      <c r="C1103" s="64">
        <v>444</v>
      </c>
      <c r="D1103" s="4" t="s">
        <v>1254</v>
      </c>
      <c r="E1103" s="4">
        <v>244.43620300292969</v>
      </c>
      <c r="F1103" s="4"/>
      <c r="G1103" s="4" t="s">
        <v>1762</v>
      </c>
      <c r="H1103" s="4" t="s">
        <v>1763</v>
      </c>
      <c r="I1103" s="4" t="str">
        <f>MA_covariates[[#This Row],[Covariate]]&amp;MA_covariates[[#This Row],[sampling_id]]</f>
        <v>Trawling effort_numerical444</v>
      </c>
    </row>
    <row r="1104" spans="1:9" x14ac:dyDescent="0.3">
      <c r="A1104" s="4" t="s">
        <v>603</v>
      </c>
      <c r="B1104" s="64">
        <v>121</v>
      </c>
      <c r="C1104" s="64">
        <v>445</v>
      </c>
      <c r="D1104" s="4" t="s">
        <v>1254</v>
      </c>
      <c r="E1104" s="4">
        <v>244.43620300292969</v>
      </c>
      <c r="F1104" s="4"/>
      <c r="G1104" s="4" t="s">
        <v>1762</v>
      </c>
      <c r="H1104" s="4" t="s">
        <v>1763</v>
      </c>
      <c r="I1104" s="4" t="str">
        <f>MA_covariates[[#This Row],[Covariate]]&amp;MA_covariates[[#This Row],[sampling_id]]</f>
        <v>Trawling effort_numerical445</v>
      </c>
    </row>
    <row r="1105" spans="1:9" x14ac:dyDescent="0.3">
      <c r="A1105" s="4" t="s">
        <v>603</v>
      </c>
      <c r="B1105" s="64">
        <v>121</v>
      </c>
      <c r="C1105" s="64">
        <v>446</v>
      </c>
      <c r="D1105" s="4" t="s">
        <v>1254</v>
      </c>
      <c r="E1105" s="4">
        <v>244.43620300292969</v>
      </c>
      <c r="F1105" s="4"/>
      <c r="G1105" s="4" t="s">
        <v>1762</v>
      </c>
      <c r="H1105" s="4" t="s">
        <v>1763</v>
      </c>
      <c r="I1105" s="4" t="str">
        <f>MA_covariates[[#This Row],[Covariate]]&amp;MA_covariates[[#This Row],[sampling_id]]</f>
        <v>Trawling effort_numerical446</v>
      </c>
    </row>
    <row r="1106" spans="1:9" x14ac:dyDescent="0.3">
      <c r="A1106" s="4" t="s">
        <v>603</v>
      </c>
      <c r="B1106" s="64">
        <v>121</v>
      </c>
      <c r="C1106" s="64">
        <v>447</v>
      </c>
      <c r="D1106" s="4" t="s">
        <v>1254</v>
      </c>
      <c r="E1106" s="4">
        <v>244.43620300292969</v>
      </c>
      <c r="F1106" s="4"/>
      <c r="G1106" s="4" t="s">
        <v>1762</v>
      </c>
      <c r="H1106" s="4" t="s">
        <v>1763</v>
      </c>
      <c r="I1106" s="4" t="str">
        <f>MA_covariates[[#This Row],[Covariate]]&amp;MA_covariates[[#This Row],[sampling_id]]</f>
        <v>Trawling effort_numerical447</v>
      </c>
    </row>
    <row r="1107" spans="1:9" x14ac:dyDescent="0.3">
      <c r="A1107" s="4" t="s">
        <v>604</v>
      </c>
      <c r="B1107" s="4">
        <v>129</v>
      </c>
      <c r="C1107" s="4">
        <v>631</v>
      </c>
      <c r="D1107" s="4" t="s">
        <v>896</v>
      </c>
      <c r="E1107" s="4">
        <f>AVERAGE(1,7)</f>
        <v>4</v>
      </c>
      <c r="F1107" s="4">
        <f>7-MA_covariates[[#This Row],[Covariate_value]]</f>
        <v>3</v>
      </c>
      <c r="G1107" s="4" t="s">
        <v>897</v>
      </c>
      <c r="H1107" s="4"/>
      <c r="I1107" s="4" t="str">
        <f>MA_covariates[[#This Row],[Covariate]]&amp;MA_covariates[[#This Row],[sampling_id]]</f>
        <v>Time since trawl631</v>
      </c>
    </row>
    <row r="1108" spans="1:9" x14ac:dyDescent="0.3">
      <c r="A1108" s="4" t="s">
        <v>604</v>
      </c>
      <c r="B1108" s="64">
        <v>129</v>
      </c>
      <c r="C1108" s="64">
        <v>628</v>
      </c>
      <c r="D1108" s="4" t="s">
        <v>1254</v>
      </c>
      <c r="E1108" s="4">
        <v>1.9205000400543213</v>
      </c>
      <c r="F1108" s="4"/>
      <c r="G1108" s="4" t="s">
        <v>1762</v>
      </c>
      <c r="H1108" s="4" t="s">
        <v>1763</v>
      </c>
      <c r="I1108" s="4" t="str">
        <f>MA_covariates[[#This Row],[Covariate]]&amp;MA_covariates[[#This Row],[sampling_id]]</f>
        <v>Trawling effort_numerical628</v>
      </c>
    </row>
    <row r="1109" spans="1:9" x14ac:dyDescent="0.3">
      <c r="A1109" s="4" t="s">
        <v>604</v>
      </c>
      <c r="B1109" s="64">
        <v>129</v>
      </c>
      <c r="C1109" s="64">
        <v>634</v>
      </c>
      <c r="D1109" s="4" t="s">
        <v>1254</v>
      </c>
      <c r="E1109" s="4">
        <v>5.7396001815795898</v>
      </c>
      <c r="F1109" s="4"/>
      <c r="G1109" s="4" t="s">
        <v>1762</v>
      </c>
      <c r="H1109" s="4" t="s">
        <v>1763</v>
      </c>
      <c r="I1109" s="4" t="str">
        <f>MA_covariates[[#This Row],[Covariate]]&amp;MA_covariates[[#This Row],[sampling_id]]</f>
        <v>Trawling effort_numerical634</v>
      </c>
    </row>
    <row r="1110" spans="1:9" x14ac:dyDescent="0.3">
      <c r="A1110" s="4" t="s">
        <v>604</v>
      </c>
      <c r="B1110" s="64">
        <v>129</v>
      </c>
      <c r="C1110" s="64">
        <v>635</v>
      </c>
      <c r="D1110" s="4" t="s">
        <v>1254</v>
      </c>
      <c r="E1110" s="4">
        <v>5.7396001815795898</v>
      </c>
      <c r="F1110" s="4"/>
      <c r="G1110" s="4" t="s">
        <v>1762</v>
      </c>
      <c r="H1110" s="4" t="s">
        <v>1763</v>
      </c>
      <c r="I1110" s="4" t="str">
        <f>MA_covariates[[#This Row],[Covariate]]&amp;MA_covariates[[#This Row],[sampling_id]]</f>
        <v>Trawling effort_numerical635</v>
      </c>
    </row>
    <row r="1111" spans="1:9" x14ac:dyDescent="0.3">
      <c r="A1111" s="5" t="s">
        <v>608</v>
      </c>
      <c r="B1111" s="4">
        <v>132</v>
      </c>
      <c r="C1111" s="4">
        <v>636</v>
      </c>
      <c r="D1111" s="4" t="s">
        <v>896</v>
      </c>
      <c r="E1111" s="4">
        <v>90</v>
      </c>
      <c r="F1111" s="4"/>
      <c r="G1111" s="4" t="s">
        <v>897</v>
      </c>
      <c r="H1111" s="4"/>
      <c r="I1111" s="4" t="str">
        <f>MA_covariates[[#This Row],[Covariate]]&amp;MA_covariates[[#This Row],[sampling_id]]</f>
        <v>Time since trawl636</v>
      </c>
    </row>
    <row r="1112" spans="1:9" x14ac:dyDescent="0.3">
      <c r="A1112" s="5" t="s">
        <v>608</v>
      </c>
      <c r="B1112" s="4">
        <v>132</v>
      </c>
      <c r="C1112" s="4">
        <v>637</v>
      </c>
      <c r="D1112" s="4" t="s">
        <v>896</v>
      </c>
      <c r="E1112" s="4">
        <v>90</v>
      </c>
      <c r="F1112" s="4"/>
      <c r="G1112" s="4" t="s">
        <v>897</v>
      </c>
      <c r="H1112" s="4"/>
      <c r="I1112" s="4" t="str">
        <f>MA_covariates[[#This Row],[Covariate]]&amp;MA_covariates[[#This Row],[sampling_id]]</f>
        <v>Time since trawl637</v>
      </c>
    </row>
    <row r="1113" spans="1:9" x14ac:dyDescent="0.3">
      <c r="A1113" s="5" t="s">
        <v>608</v>
      </c>
      <c r="B1113" s="4">
        <v>132</v>
      </c>
      <c r="C1113" s="4">
        <v>638</v>
      </c>
      <c r="D1113" s="4" t="s">
        <v>896</v>
      </c>
      <c r="E1113" s="4">
        <v>90</v>
      </c>
      <c r="F1113" s="4"/>
      <c r="G1113" s="4" t="s">
        <v>897</v>
      </c>
      <c r="H1113" s="4"/>
      <c r="I1113" s="4" t="str">
        <f>MA_covariates[[#This Row],[Covariate]]&amp;MA_covariates[[#This Row],[sampling_id]]</f>
        <v>Time since trawl638</v>
      </c>
    </row>
    <row r="1114" spans="1:9" x14ac:dyDescent="0.3">
      <c r="A1114" s="5" t="s">
        <v>608</v>
      </c>
      <c r="B1114" s="4">
        <v>132</v>
      </c>
      <c r="C1114" s="4">
        <v>639</v>
      </c>
      <c r="D1114" s="4" t="s">
        <v>896</v>
      </c>
      <c r="E1114" s="4">
        <v>90</v>
      </c>
      <c r="F1114" s="4"/>
      <c r="G1114" s="4" t="s">
        <v>897</v>
      </c>
      <c r="H1114" s="4"/>
      <c r="I1114" s="4" t="str">
        <f>MA_covariates[[#This Row],[Covariate]]&amp;MA_covariates[[#This Row],[sampling_id]]</f>
        <v>Time since trawl639</v>
      </c>
    </row>
    <row r="1115" spans="1:9" x14ac:dyDescent="0.3">
      <c r="A1115" s="5" t="s">
        <v>608</v>
      </c>
      <c r="B1115" s="4">
        <v>132</v>
      </c>
      <c r="C1115" s="4">
        <v>640</v>
      </c>
      <c r="D1115" s="4" t="s">
        <v>896</v>
      </c>
      <c r="E1115" s="4">
        <v>90</v>
      </c>
      <c r="F1115" s="4"/>
      <c r="G1115" s="4" t="s">
        <v>897</v>
      </c>
      <c r="H1115" s="4"/>
      <c r="I1115" s="4" t="str">
        <f>MA_covariates[[#This Row],[Covariate]]&amp;MA_covariates[[#This Row],[sampling_id]]</f>
        <v>Time since trawl640</v>
      </c>
    </row>
    <row r="1116" spans="1:9" x14ac:dyDescent="0.3">
      <c r="A1116" s="5" t="s">
        <v>608</v>
      </c>
      <c r="B1116" s="4">
        <v>132</v>
      </c>
      <c r="C1116" s="4">
        <v>642</v>
      </c>
      <c r="D1116" s="4" t="s">
        <v>896</v>
      </c>
      <c r="E1116" s="4">
        <v>1</v>
      </c>
      <c r="F1116" s="4"/>
      <c r="G1116" s="4" t="s">
        <v>897</v>
      </c>
      <c r="H1116" s="4"/>
      <c r="I1116" s="4" t="str">
        <f>MA_covariates[[#This Row],[Covariate]]&amp;MA_covariates[[#This Row],[sampling_id]]</f>
        <v>Time since trawl642</v>
      </c>
    </row>
    <row r="1117" spans="1:9" x14ac:dyDescent="0.3">
      <c r="A1117" s="5" t="s">
        <v>608</v>
      </c>
      <c r="B1117" s="4">
        <v>132</v>
      </c>
      <c r="C1117" s="4">
        <v>643</v>
      </c>
      <c r="D1117" s="4" t="s">
        <v>896</v>
      </c>
      <c r="E1117" s="4">
        <v>1</v>
      </c>
      <c r="F1117" s="4"/>
      <c r="G1117" s="4" t="s">
        <v>897</v>
      </c>
      <c r="H1117" s="4"/>
      <c r="I1117" s="4" t="str">
        <f>MA_covariates[[#This Row],[Covariate]]&amp;MA_covariates[[#This Row],[sampling_id]]</f>
        <v>Time since trawl643</v>
      </c>
    </row>
    <row r="1118" spans="1:9" x14ac:dyDescent="0.3">
      <c r="A1118" s="5" t="s">
        <v>608</v>
      </c>
      <c r="B1118" s="4">
        <v>132</v>
      </c>
      <c r="C1118" s="4">
        <v>644</v>
      </c>
      <c r="D1118" s="4" t="s">
        <v>896</v>
      </c>
      <c r="E1118" s="4">
        <v>1</v>
      </c>
      <c r="F1118" s="4"/>
      <c r="G1118" s="4" t="s">
        <v>897</v>
      </c>
      <c r="H1118" s="4"/>
      <c r="I1118" s="4" t="str">
        <f>MA_covariates[[#This Row],[Covariate]]&amp;MA_covariates[[#This Row],[sampling_id]]</f>
        <v>Time since trawl644</v>
      </c>
    </row>
    <row r="1119" spans="1:9" x14ac:dyDescent="0.3">
      <c r="A1119" s="5" t="s">
        <v>608</v>
      </c>
      <c r="B1119" s="4">
        <v>132</v>
      </c>
      <c r="C1119" s="4">
        <v>645</v>
      </c>
      <c r="D1119" s="4" t="s">
        <v>896</v>
      </c>
      <c r="E1119" s="4">
        <v>1</v>
      </c>
      <c r="F1119" s="4"/>
      <c r="G1119" s="4" t="s">
        <v>897</v>
      </c>
      <c r="H1119" s="4"/>
      <c r="I1119" s="4" t="str">
        <f>MA_covariates[[#This Row],[Covariate]]&amp;MA_covariates[[#This Row],[sampling_id]]</f>
        <v>Time since trawl645</v>
      </c>
    </row>
    <row r="1120" spans="1:9" x14ac:dyDescent="0.3">
      <c r="A1120" s="5" t="s">
        <v>608</v>
      </c>
      <c r="B1120" s="4">
        <v>132</v>
      </c>
      <c r="C1120" s="4">
        <v>646</v>
      </c>
      <c r="D1120" s="4" t="s">
        <v>896</v>
      </c>
      <c r="E1120" s="4">
        <v>1</v>
      </c>
      <c r="F1120" s="4"/>
      <c r="G1120" s="4" t="s">
        <v>897</v>
      </c>
      <c r="H1120" s="4"/>
      <c r="I1120" s="4" t="str">
        <f>MA_covariates[[#This Row],[Covariate]]&amp;MA_covariates[[#This Row],[sampling_id]]</f>
        <v>Time since trawl646</v>
      </c>
    </row>
    <row r="1121" spans="1:9" x14ac:dyDescent="0.3">
      <c r="A1121" s="5" t="s">
        <v>608</v>
      </c>
      <c r="B1121" s="4">
        <v>132</v>
      </c>
      <c r="C1121" s="4">
        <v>647</v>
      </c>
      <c r="D1121" s="4" t="s">
        <v>896</v>
      </c>
      <c r="E1121" s="4"/>
      <c r="F1121" s="4"/>
      <c r="G1121" s="4" t="s">
        <v>897</v>
      </c>
      <c r="H1121" s="4"/>
      <c r="I1121" s="4" t="str">
        <f>MA_covariates[[#This Row],[Covariate]]&amp;MA_covariates[[#This Row],[sampling_id]]</f>
        <v>Time since trawl647</v>
      </c>
    </row>
    <row r="1122" spans="1:9" x14ac:dyDescent="0.3">
      <c r="A1122" s="5" t="s">
        <v>608</v>
      </c>
      <c r="B1122" s="4">
        <v>132</v>
      </c>
      <c r="C1122" s="4">
        <v>648</v>
      </c>
      <c r="D1122" s="4" t="s">
        <v>896</v>
      </c>
      <c r="E1122" s="4">
        <v>1</v>
      </c>
      <c r="F1122" s="4"/>
      <c r="G1122" s="4" t="s">
        <v>897</v>
      </c>
      <c r="H1122" s="4"/>
      <c r="I1122" s="4" t="str">
        <f>MA_covariates[[#This Row],[Covariate]]&amp;MA_covariates[[#This Row],[sampling_id]]</f>
        <v>Time since trawl648</v>
      </c>
    </row>
    <row r="1123" spans="1:9" x14ac:dyDescent="0.3">
      <c r="A1123" s="5" t="s">
        <v>608</v>
      </c>
      <c r="B1123" s="4">
        <v>132</v>
      </c>
      <c r="C1123" s="4">
        <v>649</v>
      </c>
      <c r="D1123" s="4" t="s">
        <v>896</v>
      </c>
      <c r="E1123" s="4">
        <v>1</v>
      </c>
      <c r="F1123" s="4"/>
      <c r="G1123" s="4" t="s">
        <v>897</v>
      </c>
      <c r="H1123" s="4"/>
      <c r="I1123" s="4" t="str">
        <f>MA_covariates[[#This Row],[Covariate]]&amp;MA_covariates[[#This Row],[sampling_id]]</f>
        <v>Time since trawl649</v>
      </c>
    </row>
    <row r="1124" spans="1:9" x14ac:dyDescent="0.3">
      <c r="A1124" s="5" t="s">
        <v>608</v>
      </c>
      <c r="B1124" s="4">
        <v>132</v>
      </c>
      <c r="C1124" s="4">
        <v>650</v>
      </c>
      <c r="D1124" s="4" t="s">
        <v>896</v>
      </c>
      <c r="E1124" s="4">
        <v>1</v>
      </c>
      <c r="F1124" s="4"/>
      <c r="G1124" s="4" t="s">
        <v>897</v>
      </c>
      <c r="H1124" s="4"/>
      <c r="I1124" s="4" t="str">
        <f>MA_covariates[[#This Row],[Covariate]]&amp;MA_covariates[[#This Row],[sampling_id]]</f>
        <v>Time since trawl650</v>
      </c>
    </row>
    <row r="1125" spans="1:9" x14ac:dyDescent="0.3">
      <c r="A1125" s="5" t="s">
        <v>608</v>
      </c>
      <c r="B1125" s="4">
        <v>132</v>
      </c>
      <c r="C1125" s="4">
        <v>651</v>
      </c>
      <c r="D1125" s="4" t="s">
        <v>896</v>
      </c>
      <c r="E1125" s="4">
        <v>1</v>
      </c>
      <c r="F1125" s="4"/>
      <c r="G1125" s="4" t="s">
        <v>897</v>
      </c>
      <c r="H1125" s="4"/>
      <c r="I1125" s="4" t="str">
        <f>MA_covariates[[#This Row],[Covariate]]&amp;MA_covariates[[#This Row],[sampling_id]]</f>
        <v>Time since trawl651</v>
      </c>
    </row>
    <row r="1126" spans="1:9" x14ac:dyDescent="0.3">
      <c r="A1126" s="5" t="s">
        <v>608</v>
      </c>
      <c r="B1126" s="4">
        <v>132</v>
      </c>
      <c r="C1126" s="4">
        <v>652</v>
      </c>
      <c r="D1126" s="4" t="s">
        <v>896</v>
      </c>
      <c r="E1126" s="4">
        <v>1</v>
      </c>
      <c r="F1126" s="4"/>
      <c r="G1126" s="4" t="s">
        <v>897</v>
      </c>
      <c r="H1126" s="4"/>
      <c r="I1126" s="4" t="str">
        <f>MA_covariates[[#This Row],[Covariate]]&amp;MA_covariates[[#This Row],[sampling_id]]</f>
        <v>Time since trawl652</v>
      </c>
    </row>
    <row r="1127" spans="1:9" x14ac:dyDescent="0.3">
      <c r="A1127" s="5" t="s">
        <v>608</v>
      </c>
      <c r="B1127" s="4">
        <v>132</v>
      </c>
      <c r="C1127" s="4">
        <v>636</v>
      </c>
      <c r="D1127" s="4" t="s">
        <v>1255</v>
      </c>
      <c r="E1127" s="4" t="s">
        <v>994</v>
      </c>
      <c r="F1127" s="4"/>
      <c r="G1127" s="4"/>
      <c r="H1127" s="4"/>
      <c r="I1127" s="4" t="str">
        <f>MA_covariates[[#This Row],[Covariate]]&amp;MA_covariates[[#This Row],[sampling_id]]</f>
        <v>Trawling effort_categorical636</v>
      </c>
    </row>
    <row r="1128" spans="1:9" x14ac:dyDescent="0.3">
      <c r="A1128" s="5" t="s">
        <v>608</v>
      </c>
      <c r="B1128" s="4">
        <v>132</v>
      </c>
      <c r="C1128" s="4">
        <v>637</v>
      </c>
      <c r="D1128" s="4" t="s">
        <v>1255</v>
      </c>
      <c r="E1128" s="4" t="s">
        <v>994</v>
      </c>
      <c r="F1128" s="4"/>
      <c r="G1128" s="4"/>
      <c r="H1128" s="4"/>
      <c r="I1128" s="4" t="str">
        <f>MA_covariates[[#This Row],[Covariate]]&amp;MA_covariates[[#This Row],[sampling_id]]</f>
        <v>Trawling effort_categorical637</v>
      </c>
    </row>
    <row r="1129" spans="1:9" x14ac:dyDescent="0.3">
      <c r="A1129" s="5" t="s">
        <v>608</v>
      </c>
      <c r="B1129" s="4">
        <v>132</v>
      </c>
      <c r="C1129" s="4">
        <v>638</v>
      </c>
      <c r="D1129" s="4" t="s">
        <v>1255</v>
      </c>
      <c r="E1129" s="4" t="s">
        <v>994</v>
      </c>
      <c r="F1129" s="4"/>
      <c r="G1129" s="4"/>
      <c r="H1129" s="4"/>
      <c r="I1129" s="4" t="str">
        <f>MA_covariates[[#This Row],[Covariate]]&amp;MA_covariates[[#This Row],[sampling_id]]</f>
        <v>Trawling effort_categorical638</v>
      </c>
    </row>
    <row r="1130" spans="1:9" x14ac:dyDescent="0.3">
      <c r="A1130" s="5" t="s">
        <v>608</v>
      </c>
      <c r="B1130" s="4">
        <v>132</v>
      </c>
      <c r="C1130" s="4">
        <v>639</v>
      </c>
      <c r="D1130" s="4" t="s">
        <v>1255</v>
      </c>
      <c r="E1130" s="4" t="s">
        <v>994</v>
      </c>
      <c r="F1130" s="4"/>
      <c r="G1130" s="4"/>
      <c r="H1130" s="4"/>
      <c r="I1130" s="4" t="str">
        <f>MA_covariates[[#This Row],[Covariate]]&amp;MA_covariates[[#This Row],[sampling_id]]</f>
        <v>Trawling effort_categorical639</v>
      </c>
    </row>
    <row r="1131" spans="1:9" x14ac:dyDescent="0.3">
      <c r="A1131" s="5" t="s">
        <v>608</v>
      </c>
      <c r="B1131" s="4">
        <v>132</v>
      </c>
      <c r="C1131" s="4">
        <v>640</v>
      </c>
      <c r="D1131" s="4" t="s">
        <v>1255</v>
      </c>
      <c r="E1131" s="4" t="s">
        <v>994</v>
      </c>
      <c r="F1131" s="4"/>
      <c r="G1131" s="4"/>
      <c r="H1131" s="4"/>
      <c r="I1131" s="4" t="str">
        <f>MA_covariates[[#This Row],[Covariate]]&amp;MA_covariates[[#This Row],[sampling_id]]</f>
        <v>Trawling effort_categorical640</v>
      </c>
    </row>
    <row r="1132" spans="1:9" x14ac:dyDescent="0.3">
      <c r="A1132" s="5" t="s">
        <v>608</v>
      </c>
      <c r="B1132" s="4">
        <v>132</v>
      </c>
      <c r="C1132" s="4">
        <v>641</v>
      </c>
      <c r="D1132" s="4" t="s">
        <v>1255</v>
      </c>
      <c r="E1132" s="4"/>
      <c r="F1132" s="4"/>
      <c r="G1132" s="4"/>
      <c r="H1132" s="4"/>
      <c r="I1132" s="4" t="str">
        <f>MA_covariates[[#This Row],[Covariate]]&amp;MA_covariates[[#This Row],[sampling_id]]</f>
        <v>Trawling effort_categorical641</v>
      </c>
    </row>
    <row r="1133" spans="1:9" x14ac:dyDescent="0.3">
      <c r="A1133" s="5" t="s">
        <v>608</v>
      </c>
      <c r="B1133" s="4">
        <v>132</v>
      </c>
      <c r="C1133" s="4">
        <v>642</v>
      </c>
      <c r="D1133" s="4" t="s">
        <v>1255</v>
      </c>
      <c r="E1133" s="4" t="s">
        <v>994</v>
      </c>
      <c r="F1133" s="4"/>
      <c r="G1133" s="4"/>
      <c r="H1133" s="4"/>
      <c r="I1133" s="4" t="str">
        <f>MA_covariates[[#This Row],[Covariate]]&amp;MA_covariates[[#This Row],[sampling_id]]</f>
        <v>Trawling effort_categorical642</v>
      </c>
    </row>
    <row r="1134" spans="1:9" x14ac:dyDescent="0.3">
      <c r="A1134" s="5" t="s">
        <v>608</v>
      </c>
      <c r="B1134" s="4">
        <v>132</v>
      </c>
      <c r="C1134" s="4">
        <v>643</v>
      </c>
      <c r="D1134" s="4" t="s">
        <v>1255</v>
      </c>
      <c r="E1134" s="4" t="s">
        <v>994</v>
      </c>
      <c r="F1134" s="4"/>
      <c r="G1134" s="4"/>
      <c r="H1134" s="4"/>
      <c r="I1134" s="4" t="str">
        <f>MA_covariates[[#This Row],[Covariate]]&amp;MA_covariates[[#This Row],[sampling_id]]</f>
        <v>Trawling effort_categorical643</v>
      </c>
    </row>
    <row r="1135" spans="1:9" x14ac:dyDescent="0.3">
      <c r="A1135" s="5" t="s">
        <v>608</v>
      </c>
      <c r="B1135" s="4">
        <v>132</v>
      </c>
      <c r="C1135" s="4">
        <v>644</v>
      </c>
      <c r="D1135" s="4" t="s">
        <v>1255</v>
      </c>
      <c r="E1135" s="4" t="s">
        <v>994</v>
      </c>
      <c r="F1135" s="4"/>
      <c r="G1135" s="4"/>
      <c r="H1135" s="4"/>
      <c r="I1135" s="4" t="str">
        <f>MA_covariates[[#This Row],[Covariate]]&amp;MA_covariates[[#This Row],[sampling_id]]</f>
        <v>Trawling effort_categorical644</v>
      </c>
    </row>
    <row r="1136" spans="1:9" x14ac:dyDescent="0.3">
      <c r="A1136" s="5" t="s">
        <v>608</v>
      </c>
      <c r="B1136" s="4">
        <v>132</v>
      </c>
      <c r="C1136" s="4">
        <v>645</v>
      </c>
      <c r="D1136" s="4" t="s">
        <v>1255</v>
      </c>
      <c r="E1136" s="4" t="s">
        <v>994</v>
      </c>
      <c r="F1136" s="4"/>
      <c r="G1136" s="4"/>
      <c r="H1136" s="4"/>
      <c r="I1136" s="4" t="str">
        <f>MA_covariates[[#This Row],[Covariate]]&amp;MA_covariates[[#This Row],[sampling_id]]</f>
        <v>Trawling effort_categorical645</v>
      </c>
    </row>
    <row r="1137" spans="1:9" x14ac:dyDescent="0.3">
      <c r="A1137" s="5" t="s">
        <v>608</v>
      </c>
      <c r="B1137" s="4">
        <v>132</v>
      </c>
      <c r="C1137" s="4">
        <v>646</v>
      </c>
      <c r="D1137" s="4" t="s">
        <v>1255</v>
      </c>
      <c r="E1137" s="4" t="s">
        <v>994</v>
      </c>
      <c r="F1137" s="4"/>
      <c r="G1137" s="4"/>
      <c r="H1137" s="4"/>
      <c r="I1137" s="4" t="str">
        <f>MA_covariates[[#This Row],[Covariate]]&amp;MA_covariates[[#This Row],[sampling_id]]</f>
        <v>Trawling effort_categorical646</v>
      </c>
    </row>
    <row r="1138" spans="1:9" x14ac:dyDescent="0.3">
      <c r="A1138" s="5" t="s">
        <v>608</v>
      </c>
      <c r="B1138" s="4">
        <v>132</v>
      </c>
      <c r="C1138" s="4">
        <v>647</v>
      </c>
      <c r="D1138" s="4" t="s">
        <v>1255</v>
      </c>
      <c r="E1138" s="4"/>
      <c r="F1138" s="4"/>
      <c r="G1138" s="4"/>
      <c r="H1138" s="4"/>
      <c r="I1138" s="4" t="str">
        <f>MA_covariates[[#This Row],[Covariate]]&amp;MA_covariates[[#This Row],[sampling_id]]</f>
        <v>Trawling effort_categorical647</v>
      </c>
    </row>
    <row r="1139" spans="1:9" x14ac:dyDescent="0.3">
      <c r="A1139" s="5" t="s">
        <v>608</v>
      </c>
      <c r="B1139" s="4">
        <v>132</v>
      </c>
      <c r="C1139" s="4">
        <v>648</v>
      </c>
      <c r="D1139" s="4" t="s">
        <v>1255</v>
      </c>
      <c r="E1139" s="4" t="s">
        <v>994</v>
      </c>
      <c r="F1139" s="4"/>
      <c r="G1139" s="4"/>
      <c r="H1139" s="4"/>
      <c r="I1139" s="4" t="str">
        <f>MA_covariates[[#This Row],[Covariate]]&amp;MA_covariates[[#This Row],[sampling_id]]</f>
        <v>Trawling effort_categorical648</v>
      </c>
    </row>
    <row r="1140" spans="1:9" x14ac:dyDescent="0.3">
      <c r="A1140" s="5" t="s">
        <v>608</v>
      </c>
      <c r="B1140" s="4">
        <v>132</v>
      </c>
      <c r="C1140" s="4">
        <v>649</v>
      </c>
      <c r="D1140" s="4" t="s">
        <v>1255</v>
      </c>
      <c r="E1140" s="4" t="s">
        <v>994</v>
      </c>
      <c r="F1140" s="4"/>
      <c r="G1140" s="4"/>
      <c r="H1140" s="4"/>
      <c r="I1140" s="4" t="str">
        <f>MA_covariates[[#This Row],[Covariate]]&amp;MA_covariates[[#This Row],[sampling_id]]</f>
        <v>Trawling effort_categorical649</v>
      </c>
    </row>
    <row r="1141" spans="1:9" x14ac:dyDescent="0.3">
      <c r="A1141" s="5" t="s">
        <v>608</v>
      </c>
      <c r="B1141" s="4">
        <v>132</v>
      </c>
      <c r="C1141" s="4">
        <v>650</v>
      </c>
      <c r="D1141" s="4" t="s">
        <v>1255</v>
      </c>
      <c r="E1141" s="4" t="s">
        <v>994</v>
      </c>
      <c r="F1141" s="4"/>
      <c r="G1141" s="4"/>
      <c r="H1141" s="4"/>
      <c r="I1141" s="4" t="str">
        <f>MA_covariates[[#This Row],[Covariate]]&amp;MA_covariates[[#This Row],[sampling_id]]</f>
        <v>Trawling effort_categorical650</v>
      </c>
    </row>
    <row r="1142" spans="1:9" x14ac:dyDescent="0.3">
      <c r="A1142" s="5" t="s">
        <v>608</v>
      </c>
      <c r="B1142" s="4">
        <v>132</v>
      </c>
      <c r="C1142" s="4">
        <v>651</v>
      </c>
      <c r="D1142" s="4" t="s">
        <v>1255</v>
      </c>
      <c r="E1142" s="4" t="s">
        <v>994</v>
      </c>
      <c r="F1142" s="4"/>
      <c r="G1142" s="4"/>
      <c r="H1142" s="4"/>
      <c r="I1142" s="4" t="str">
        <f>MA_covariates[[#This Row],[Covariate]]&amp;MA_covariates[[#This Row],[sampling_id]]</f>
        <v>Trawling effort_categorical651</v>
      </c>
    </row>
    <row r="1143" spans="1:9" x14ac:dyDescent="0.3">
      <c r="A1143" s="5" t="s">
        <v>608</v>
      </c>
      <c r="B1143" s="4">
        <v>132</v>
      </c>
      <c r="C1143" s="4">
        <v>652</v>
      </c>
      <c r="D1143" s="4" t="s">
        <v>1255</v>
      </c>
      <c r="E1143" s="4" t="s">
        <v>994</v>
      </c>
      <c r="F1143" s="4"/>
      <c r="G1143" s="4"/>
      <c r="H1143" s="4"/>
      <c r="I1143" s="4" t="str">
        <f>MA_covariates[[#This Row],[Covariate]]&amp;MA_covariates[[#This Row],[sampling_id]]</f>
        <v>Trawling effort_categorical652</v>
      </c>
    </row>
    <row r="1144" spans="1:9" x14ac:dyDescent="0.3">
      <c r="A1144" s="5" t="s">
        <v>608</v>
      </c>
      <c r="B1144" s="4">
        <v>132</v>
      </c>
      <c r="C1144" s="4">
        <v>653</v>
      </c>
      <c r="D1144" s="4" t="s">
        <v>1255</v>
      </c>
      <c r="E1144" s="4"/>
      <c r="F1144" s="4"/>
      <c r="G1144" s="4"/>
      <c r="H1144" s="4"/>
      <c r="I1144" s="4" t="str">
        <f>MA_covariates[[#This Row],[Covariate]]&amp;MA_covariates[[#This Row],[sampling_id]]</f>
        <v>Trawling effort_categorical653</v>
      </c>
    </row>
    <row r="1145" spans="1:9" x14ac:dyDescent="0.3">
      <c r="A1145" s="5" t="s">
        <v>608</v>
      </c>
      <c r="B1145" s="4">
        <v>132</v>
      </c>
      <c r="C1145" s="4">
        <v>636</v>
      </c>
      <c r="D1145" s="4" t="s">
        <v>870</v>
      </c>
      <c r="E1145" s="4">
        <f t="shared" ref="E1145:E1156" si="0">AVERAGE(16,21)</f>
        <v>18.5</v>
      </c>
      <c r="F1145" s="4">
        <f>21-MA_covariates[[#This Row],[Covariate_value]]</f>
        <v>2.5</v>
      </c>
      <c r="G1145" s="4" t="s">
        <v>1374</v>
      </c>
      <c r="H1145" s="4"/>
      <c r="I1145" s="4" t="str">
        <f>MA_covariates[[#This Row],[Covariate]]&amp;MA_covariates[[#This Row],[sampling_id]]</f>
        <v>Temperature636</v>
      </c>
    </row>
    <row r="1146" spans="1:9" x14ac:dyDescent="0.3">
      <c r="A1146" s="5" t="s">
        <v>608</v>
      </c>
      <c r="B1146" s="4">
        <v>132</v>
      </c>
      <c r="C1146" s="4">
        <v>637</v>
      </c>
      <c r="D1146" s="4" t="s">
        <v>870</v>
      </c>
      <c r="E1146" s="4">
        <f t="shared" si="0"/>
        <v>18.5</v>
      </c>
      <c r="F1146" s="4">
        <f>21-MA_covariates[[#This Row],[Covariate_value]]</f>
        <v>2.5</v>
      </c>
      <c r="G1146" s="4" t="s">
        <v>1374</v>
      </c>
      <c r="H1146" s="4"/>
      <c r="I1146" s="4" t="str">
        <f>MA_covariates[[#This Row],[Covariate]]&amp;MA_covariates[[#This Row],[sampling_id]]</f>
        <v>Temperature637</v>
      </c>
    </row>
    <row r="1147" spans="1:9" x14ac:dyDescent="0.3">
      <c r="A1147" s="5" t="s">
        <v>608</v>
      </c>
      <c r="B1147" s="4">
        <v>132</v>
      </c>
      <c r="C1147" s="4">
        <v>638</v>
      </c>
      <c r="D1147" s="4" t="s">
        <v>870</v>
      </c>
      <c r="E1147" s="4">
        <f t="shared" si="0"/>
        <v>18.5</v>
      </c>
      <c r="F1147" s="4">
        <f>21-MA_covariates[[#This Row],[Covariate_value]]</f>
        <v>2.5</v>
      </c>
      <c r="G1147" s="4" t="s">
        <v>1374</v>
      </c>
      <c r="H1147" s="4"/>
      <c r="I1147" s="4" t="str">
        <f>MA_covariates[[#This Row],[Covariate]]&amp;MA_covariates[[#This Row],[sampling_id]]</f>
        <v>Temperature638</v>
      </c>
    </row>
    <row r="1148" spans="1:9" x14ac:dyDescent="0.3">
      <c r="A1148" s="5" t="s">
        <v>608</v>
      </c>
      <c r="B1148" s="4">
        <v>132</v>
      </c>
      <c r="C1148" s="4">
        <v>639</v>
      </c>
      <c r="D1148" s="4" t="s">
        <v>870</v>
      </c>
      <c r="E1148" s="4">
        <f t="shared" si="0"/>
        <v>18.5</v>
      </c>
      <c r="F1148" s="4">
        <f>21-MA_covariates[[#This Row],[Covariate_value]]</f>
        <v>2.5</v>
      </c>
      <c r="G1148" s="4" t="s">
        <v>1374</v>
      </c>
      <c r="H1148" s="4"/>
      <c r="I1148" s="4" t="str">
        <f>MA_covariates[[#This Row],[Covariate]]&amp;MA_covariates[[#This Row],[sampling_id]]</f>
        <v>Temperature639</v>
      </c>
    </row>
    <row r="1149" spans="1:9" x14ac:dyDescent="0.3">
      <c r="A1149" s="5" t="s">
        <v>608</v>
      </c>
      <c r="B1149" s="4">
        <v>132</v>
      </c>
      <c r="C1149" s="4">
        <v>640</v>
      </c>
      <c r="D1149" s="4" t="s">
        <v>870</v>
      </c>
      <c r="E1149" s="4">
        <f t="shared" si="0"/>
        <v>18.5</v>
      </c>
      <c r="F1149" s="4">
        <f>21-MA_covariates[[#This Row],[Covariate_value]]</f>
        <v>2.5</v>
      </c>
      <c r="G1149" s="4" t="s">
        <v>1374</v>
      </c>
      <c r="H1149" s="4"/>
      <c r="I1149" s="4" t="str">
        <f>MA_covariates[[#This Row],[Covariate]]&amp;MA_covariates[[#This Row],[sampling_id]]</f>
        <v>Temperature640</v>
      </c>
    </row>
    <row r="1150" spans="1:9" x14ac:dyDescent="0.3">
      <c r="A1150" s="5" t="s">
        <v>608</v>
      </c>
      <c r="B1150" s="4">
        <v>132</v>
      </c>
      <c r="C1150" s="4">
        <v>641</v>
      </c>
      <c r="D1150" s="4" t="s">
        <v>870</v>
      </c>
      <c r="E1150" s="4">
        <f t="shared" si="0"/>
        <v>18.5</v>
      </c>
      <c r="F1150" s="4">
        <f>21-MA_covariates[[#This Row],[Covariate_value]]</f>
        <v>2.5</v>
      </c>
      <c r="G1150" s="4" t="s">
        <v>1374</v>
      </c>
      <c r="H1150" s="4"/>
      <c r="I1150" s="4" t="str">
        <f>MA_covariates[[#This Row],[Covariate]]&amp;MA_covariates[[#This Row],[sampling_id]]</f>
        <v>Temperature641</v>
      </c>
    </row>
    <row r="1151" spans="1:9" x14ac:dyDescent="0.3">
      <c r="A1151" s="5" t="s">
        <v>608</v>
      </c>
      <c r="B1151" s="4">
        <v>132</v>
      </c>
      <c r="C1151" s="4">
        <v>642</v>
      </c>
      <c r="D1151" s="4" t="s">
        <v>870</v>
      </c>
      <c r="E1151" s="4">
        <f t="shared" si="0"/>
        <v>18.5</v>
      </c>
      <c r="F1151" s="4">
        <f>21-MA_covariates[[#This Row],[Covariate_value]]</f>
        <v>2.5</v>
      </c>
      <c r="G1151" s="4" t="s">
        <v>1374</v>
      </c>
      <c r="H1151" s="4"/>
      <c r="I1151" s="4" t="str">
        <f>MA_covariates[[#This Row],[Covariate]]&amp;MA_covariates[[#This Row],[sampling_id]]</f>
        <v>Temperature642</v>
      </c>
    </row>
    <row r="1152" spans="1:9" x14ac:dyDescent="0.3">
      <c r="A1152" s="5" t="s">
        <v>608</v>
      </c>
      <c r="B1152" s="4">
        <v>132</v>
      </c>
      <c r="C1152" s="4">
        <v>643</v>
      </c>
      <c r="D1152" s="4" t="s">
        <v>870</v>
      </c>
      <c r="E1152" s="4">
        <f t="shared" si="0"/>
        <v>18.5</v>
      </c>
      <c r="F1152" s="4">
        <f>21-MA_covariates[[#This Row],[Covariate_value]]</f>
        <v>2.5</v>
      </c>
      <c r="G1152" s="4" t="s">
        <v>1374</v>
      </c>
      <c r="H1152" s="4"/>
      <c r="I1152" s="4" t="str">
        <f>MA_covariates[[#This Row],[Covariate]]&amp;MA_covariates[[#This Row],[sampling_id]]</f>
        <v>Temperature643</v>
      </c>
    </row>
    <row r="1153" spans="1:9" x14ac:dyDescent="0.3">
      <c r="A1153" s="5" t="s">
        <v>608</v>
      </c>
      <c r="B1153" s="4">
        <v>132</v>
      </c>
      <c r="C1153" s="4">
        <v>644</v>
      </c>
      <c r="D1153" s="4" t="s">
        <v>870</v>
      </c>
      <c r="E1153" s="4">
        <f t="shared" si="0"/>
        <v>18.5</v>
      </c>
      <c r="F1153" s="4">
        <f>21-MA_covariates[[#This Row],[Covariate_value]]</f>
        <v>2.5</v>
      </c>
      <c r="G1153" s="4" t="s">
        <v>1374</v>
      </c>
      <c r="H1153" s="4"/>
      <c r="I1153" s="4" t="str">
        <f>MA_covariates[[#This Row],[Covariate]]&amp;MA_covariates[[#This Row],[sampling_id]]</f>
        <v>Temperature644</v>
      </c>
    </row>
    <row r="1154" spans="1:9" x14ac:dyDescent="0.3">
      <c r="A1154" s="5" t="s">
        <v>608</v>
      </c>
      <c r="B1154" s="4">
        <v>132</v>
      </c>
      <c r="C1154" s="4">
        <v>645</v>
      </c>
      <c r="D1154" s="4" t="s">
        <v>870</v>
      </c>
      <c r="E1154" s="4">
        <f t="shared" si="0"/>
        <v>18.5</v>
      </c>
      <c r="F1154" s="4">
        <f>21-MA_covariates[[#This Row],[Covariate_value]]</f>
        <v>2.5</v>
      </c>
      <c r="G1154" s="4" t="s">
        <v>1374</v>
      </c>
      <c r="H1154" s="4"/>
      <c r="I1154" s="4" t="str">
        <f>MA_covariates[[#This Row],[Covariate]]&amp;MA_covariates[[#This Row],[sampling_id]]</f>
        <v>Temperature645</v>
      </c>
    </row>
    <row r="1155" spans="1:9" x14ac:dyDescent="0.3">
      <c r="A1155" s="5" t="s">
        <v>608</v>
      </c>
      <c r="B1155" s="4">
        <v>132</v>
      </c>
      <c r="C1155" s="4">
        <v>646</v>
      </c>
      <c r="D1155" s="4" t="s">
        <v>870</v>
      </c>
      <c r="E1155" s="4">
        <f t="shared" si="0"/>
        <v>18.5</v>
      </c>
      <c r="F1155" s="4">
        <f>21-MA_covariates[[#This Row],[Covariate_value]]</f>
        <v>2.5</v>
      </c>
      <c r="G1155" s="4" t="s">
        <v>1374</v>
      </c>
      <c r="H1155" s="4"/>
      <c r="I1155" s="4" t="str">
        <f>MA_covariates[[#This Row],[Covariate]]&amp;MA_covariates[[#This Row],[sampling_id]]</f>
        <v>Temperature646</v>
      </c>
    </row>
    <row r="1156" spans="1:9" x14ac:dyDescent="0.3">
      <c r="A1156" s="5" t="s">
        <v>608</v>
      </c>
      <c r="B1156" s="4">
        <v>132</v>
      </c>
      <c r="C1156" s="4">
        <v>647</v>
      </c>
      <c r="D1156" s="4" t="s">
        <v>870</v>
      </c>
      <c r="E1156" s="4">
        <f t="shared" si="0"/>
        <v>18.5</v>
      </c>
      <c r="F1156" s="4">
        <f>21-MA_covariates[[#This Row],[Covariate_value]]</f>
        <v>2.5</v>
      </c>
      <c r="G1156" s="4" t="s">
        <v>1374</v>
      </c>
      <c r="H1156" s="4"/>
      <c r="I1156" s="4" t="str">
        <f>MA_covariates[[#This Row],[Covariate]]&amp;MA_covariates[[#This Row],[sampling_id]]</f>
        <v>Temperature647</v>
      </c>
    </row>
    <row r="1157" spans="1:9" x14ac:dyDescent="0.3">
      <c r="A1157" s="5" t="s">
        <v>608</v>
      </c>
      <c r="B1157" s="4">
        <v>132</v>
      </c>
      <c r="C1157" s="4">
        <v>648</v>
      </c>
      <c r="D1157" s="4" t="s">
        <v>870</v>
      </c>
      <c r="E1157" s="4">
        <v>9.5</v>
      </c>
      <c r="F1157" s="4">
        <v>0.5</v>
      </c>
      <c r="G1157" s="4" t="s">
        <v>1374</v>
      </c>
      <c r="H1157" s="4"/>
      <c r="I1157" s="4" t="str">
        <f>MA_covariates[[#This Row],[Covariate]]&amp;MA_covariates[[#This Row],[sampling_id]]</f>
        <v>Temperature648</v>
      </c>
    </row>
    <row r="1158" spans="1:9" x14ac:dyDescent="0.3">
      <c r="A1158" s="5" t="s">
        <v>608</v>
      </c>
      <c r="B1158" s="4">
        <v>132</v>
      </c>
      <c r="C1158" s="4">
        <v>649</v>
      </c>
      <c r="D1158" s="4" t="s">
        <v>870</v>
      </c>
      <c r="E1158" s="4">
        <v>9.5</v>
      </c>
      <c r="F1158" s="4">
        <v>0.5</v>
      </c>
      <c r="G1158" s="4" t="s">
        <v>1374</v>
      </c>
      <c r="H1158" s="4"/>
      <c r="I1158" s="4" t="str">
        <f>MA_covariates[[#This Row],[Covariate]]&amp;MA_covariates[[#This Row],[sampling_id]]</f>
        <v>Temperature649</v>
      </c>
    </row>
    <row r="1159" spans="1:9" x14ac:dyDescent="0.3">
      <c r="A1159" s="5" t="s">
        <v>608</v>
      </c>
      <c r="B1159" s="4">
        <v>132</v>
      </c>
      <c r="C1159" s="4">
        <v>650</v>
      </c>
      <c r="D1159" s="4" t="s">
        <v>870</v>
      </c>
      <c r="E1159" s="4">
        <v>9.5</v>
      </c>
      <c r="F1159" s="4">
        <v>0.5</v>
      </c>
      <c r="G1159" s="4" t="s">
        <v>1374</v>
      </c>
      <c r="H1159" s="4"/>
      <c r="I1159" s="4" t="str">
        <f>MA_covariates[[#This Row],[Covariate]]&amp;MA_covariates[[#This Row],[sampling_id]]</f>
        <v>Temperature650</v>
      </c>
    </row>
    <row r="1160" spans="1:9" x14ac:dyDescent="0.3">
      <c r="A1160" s="5" t="s">
        <v>608</v>
      </c>
      <c r="B1160" s="4">
        <v>132</v>
      </c>
      <c r="C1160" s="4">
        <v>651</v>
      </c>
      <c r="D1160" s="4" t="s">
        <v>870</v>
      </c>
      <c r="E1160" s="4">
        <v>9.5</v>
      </c>
      <c r="F1160" s="4">
        <v>0.5</v>
      </c>
      <c r="G1160" s="4" t="s">
        <v>1374</v>
      </c>
      <c r="H1160" s="4"/>
      <c r="I1160" s="4" t="str">
        <f>MA_covariates[[#This Row],[Covariate]]&amp;MA_covariates[[#This Row],[sampling_id]]</f>
        <v>Temperature651</v>
      </c>
    </row>
    <row r="1161" spans="1:9" x14ac:dyDescent="0.3">
      <c r="A1161" s="5" t="s">
        <v>608</v>
      </c>
      <c r="B1161" s="4">
        <v>132</v>
      </c>
      <c r="C1161" s="4">
        <v>652</v>
      </c>
      <c r="D1161" s="4" t="s">
        <v>870</v>
      </c>
      <c r="E1161" s="4">
        <v>9.5</v>
      </c>
      <c r="F1161" s="4">
        <v>0.5</v>
      </c>
      <c r="G1161" s="4" t="s">
        <v>1374</v>
      </c>
      <c r="H1161" s="4"/>
      <c r="I1161" s="4" t="str">
        <f>MA_covariates[[#This Row],[Covariate]]&amp;MA_covariates[[#This Row],[sampling_id]]</f>
        <v>Temperature652</v>
      </c>
    </row>
    <row r="1162" spans="1:9" x14ac:dyDescent="0.3">
      <c r="A1162" s="5" t="s">
        <v>608</v>
      </c>
      <c r="B1162" s="4">
        <v>132</v>
      </c>
      <c r="C1162" s="4">
        <v>653</v>
      </c>
      <c r="D1162" s="4" t="s">
        <v>870</v>
      </c>
      <c r="E1162" s="4">
        <v>9.5</v>
      </c>
      <c r="F1162" s="4">
        <v>0.5</v>
      </c>
      <c r="G1162" s="4" t="s">
        <v>1374</v>
      </c>
      <c r="H1162" s="4"/>
      <c r="I1162" s="4" t="str">
        <f>MA_covariates[[#This Row],[Covariate]]&amp;MA_covariates[[#This Row],[sampling_id]]</f>
        <v>Temperature653</v>
      </c>
    </row>
    <row r="1163" spans="1:9" x14ac:dyDescent="0.3">
      <c r="A1163" s="4" t="s">
        <v>608</v>
      </c>
      <c r="B1163" s="64">
        <v>132</v>
      </c>
      <c r="C1163" s="64">
        <v>638</v>
      </c>
      <c r="D1163" s="4" t="s">
        <v>1254</v>
      </c>
      <c r="E1163" s="4">
        <v>261.55661010742188</v>
      </c>
      <c r="F1163" s="4"/>
      <c r="G1163" s="4" t="s">
        <v>1762</v>
      </c>
      <c r="H1163" s="4" t="s">
        <v>1763</v>
      </c>
      <c r="I1163" s="4" t="str">
        <f>MA_covariates[[#This Row],[Covariate]]&amp;MA_covariates[[#This Row],[sampling_id]]</f>
        <v>Trawling effort_numerical638</v>
      </c>
    </row>
    <row r="1164" spans="1:9" x14ac:dyDescent="0.3">
      <c r="A1164" s="4" t="s">
        <v>608</v>
      </c>
      <c r="B1164" s="64">
        <v>132</v>
      </c>
      <c r="C1164" s="64">
        <v>639</v>
      </c>
      <c r="D1164" s="4" t="s">
        <v>1254</v>
      </c>
      <c r="E1164" s="4">
        <v>120.07440185546875</v>
      </c>
      <c r="F1164" s="4"/>
      <c r="G1164" s="4" t="s">
        <v>1762</v>
      </c>
      <c r="H1164" s="4" t="s">
        <v>1763</v>
      </c>
      <c r="I1164" s="4" t="str">
        <f>MA_covariates[[#This Row],[Covariate]]&amp;MA_covariates[[#This Row],[sampling_id]]</f>
        <v>Trawling effort_numerical639</v>
      </c>
    </row>
    <row r="1165" spans="1:9" x14ac:dyDescent="0.3">
      <c r="A1165" s="4" t="s">
        <v>608</v>
      </c>
      <c r="B1165" s="64">
        <v>132</v>
      </c>
      <c r="C1165" s="64">
        <v>640</v>
      </c>
      <c r="D1165" s="4" t="s">
        <v>1254</v>
      </c>
      <c r="E1165" s="4">
        <v>156.5596923828125</v>
      </c>
      <c r="F1165" s="4"/>
      <c r="G1165" s="4" t="s">
        <v>1762</v>
      </c>
      <c r="H1165" s="4" t="s">
        <v>1763</v>
      </c>
      <c r="I1165" s="4" t="str">
        <f>MA_covariates[[#This Row],[Covariate]]&amp;MA_covariates[[#This Row],[sampling_id]]</f>
        <v>Trawling effort_numerical640</v>
      </c>
    </row>
    <row r="1166" spans="1:9" x14ac:dyDescent="0.3">
      <c r="A1166" s="4" t="s">
        <v>608</v>
      </c>
      <c r="B1166" s="64">
        <v>132</v>
      </c>
      <c r="C1166" s="64">
        <v>641</v>
      </c>
      <c r="D1166" s="4" t="s">
        <v>1254</v>
      </c>
      <c r="E1166" s="4">
        <v>111.52989959716797</v>
      </c>
      <c r="F1166" s="4"/>
      <c r="G1166" s="4" t="s">
        <v>1762</v>
      </c>
      <c r="H1166" s="4" t="s">
        <v>1763</v>
      </c>
      <c r="I1166" s="4" t="str">
        <f>MA_covariates[[#This Row],[Covariate]]&amp;MA_covariates[[#This Row],[sampling_id]]</f>
        <v>Trawling effort_numerical641</v>
      </c>
    </row>
    <row r="1167" spans="1:9" x14ac:dyDescent="0.3">
      <c r="A1167" s="4" t="s">
        <v>608</v>
      </c>
      <c r="B1167" s="64">
        <v>132</v>
      </c>
      <c r="C1167" s="64">
        <v>644</v>
      </c>
      <c r="D1167" s="4" t="s">
        <v>1254</v>
      </c>
      <c r="E1167" s="4">
        <v>261.55661010742188</v>
      </c>
      <c r="F1167" s="4"/>
      <c r="G1167" s="4" t="s">
        <v>1762</v>
      </c>
      <c r="H1167" s="4" t="s">
        <v>1763</v>
      </c>
      <c r="I1167" s="4" t="str">
        <f>MA_covariates[[#This Row],[Covariate]]&amp;MA_covariates[[#This Row],[sampling_id]]</f>
        <v>Trawling effort_numerical644</v>
      </c>
    </row>
    <row r="1168" spans="1:9" x14ac:dyDescent="0.3">
      <c r="A1168" s="4" t="s">
        <v>608</v>
      </c>
      <c r="B1168" s="64">
        <v>132</v>
      </c>
      <c r="C1168" s="64">
        <v>645</v>
      </c>
      <c r="D1168" s="4" t="s">
        <v>1254</v>
      </c>
      <c r="E1168" s="4">
        <v>120.07440185546875</v>
      </c>
      <c r="F1168" s="4"/>
      <c r="G1168" s="4" t="s">
        <v>1762</v>
      </c>
      <c r="H1168" s="4" t="s">
        <v>1763</v>
      </c>
      <c r="I1168" s="4" t="str">
        <f>MA_covariates[[#This Row],[Covariate]]&amp;MA_covariates[[#This Row],[sampling_id]]</f>
        <v>Trawling effort_numerical645</v>
      </c>
    </row>
    <row r="1169" spans="1:9" x14ac:dyDescent="0.3">
      <c r="A1169" s="4" t="s">
        <v>608</v>
      </c>
      <c r="B1169" s="64">
        <v>132</v>
      </c>
      <c r="C1169" s="64">
        <v>646</v>
      </c>
      <c r="D1169" s="4" t="s">
        <v>1254</v>
      </c>
      <c r="E1169" s="4">
        <v>156.5596923828125</v>
      </c>
      <c r="F1169" s="4"/>
      <c r="G1169" s="4" t="s">
        <v>1762</v>
      </c>
      <c r="H1169" s="4" t="s">
        <v>1763</v>
      </c>
      <c r="I1169" s="4" t="str">
        <f>MA_covariates[[#This Row],[Covariate]]&amp;MA_covariates[[#This Row],[sampling_id]]</f>
        <v>Trawling effort_numerical646</v>
      </c>
    </row>
    <row r="1170" spans="1:9" x14ac:dyDescent="0.3">
      <c r="A1170" s="4" t="s">
        <v>608</v>
      </c>
      <c r="B1170" s="64">
        <v>132</v>
      </c>
      <c r="C1170" s="64">
        <v>647</v>
      </c>
      <c r="D1170" s="4" t="s">
        <v>1254</v>
      </c>
      <c r="E1170" s="4">
        <v>111.52989959716797</v>
      </c>
      <c r="F1170" s="4"/>
      <c r="G1170" s="4" t="s">
        <v>1762</v>
      </c>
      <c r="H1170" s="4" t="s">
        <v>1763</v>
      </c>
      <c r="I1170" s="4" t="str">
        <f>MA_covariates[[#This Row],[Covariate]]&amp;MA_covariates[[#This Row],[sampling_id]]</f>
        <v>Trawling effort_numerical647</v>
      </c>
    </row>
    <row r="1171" spans="1:9" x14ac:dyDescent="0.3">
      <c r="A1171" s="4" t="s">
        <v>608</v>
      </c>
      <c r="B1171" s="64">
        <v>132</v>
      </c>
      <c r="C1171" s="64">
        <v>650</v>
      </c>
      <c r="D1171" s="4" t="s">
        <v>1254</v>
      </c>
      <c r="E1171" s="4">
        <v>261.55661010742188</v>
      </c>
      <c r="F1171" s="4"/>
      <c r="G1171" s="4" t="s">
        <v>1762</v>
      </c>
      <c r="H1171" s="4" t="s">
        <v>1763</v>
      </c>
      <c r="I1171" s="4" t="str">
        <f>MA_covariates[[#This Row],[Covariate]]&amp;MA_covariates[[#This Row],[sampling_id]]</f>
        <v>Trawling effort_numerical650</v>
      </c>
    </row>
    <row r="1172" spans="1:9" x14ac:dyDescent="0.3">
      <c r="A1172" s="4" t="s">
        <v>608</v>
      </c>
      <c r="B1172" s="64">
        <v>132</v>
      </c>
      <c r="C1172" s="64">
        <v>651</v>
      </c>
      <c r="D1172" s="4" t="s">
        <v>1254</v>
      </c>
      <c r="E1172" s="4">
        <v>120.07440185546875</v>
      </c>
      <c r="F1172" s="4"/>
      <c r="G1172" s="4" t="s">
        <v>1762</v>
      </c>
      <c r="H1172" s="4" t="s">
        <v>1763</v>
      </c>
      <c r="I1172" s="4" t="str">
        <f>MA_covariates[[#This Row],[Covariate]]&amp;MA_covariates[[#This Row],[sampling_id]]</f>
        <v>Trawling effort_numerical651</v>
      </c>
    </row>
    <row r="1173" spans="1:9" x14ac:dyDescent="0.3">
      <c r="A1173" s="4" t="s">
        <v>608</v>
      </c>
      <c r="B1173" s="64">
        <v>132</v>
      </c>
      <c r="C1173" s="64">
        <v>652</v>
      </c>
      <c r="D1173" s="4" t="s">
        <v>1254</v>
      </c>
      <c r="E1173" s="4">
        <v>156.5596923828125</v>
      </c>
      <c r="F1173" s="4"/>
      <c r="G1173" s="4" t="s">
        <v>1762</v>
      </c>
      <c r="H1173" s="4" t="s">
        <v>1763</v>
      </c>
      <c r="I1173" s="4" t="str">
        <f>MA_covariates[[#This Row],[Covariate]]&amp;MA_covariates[[#This Row],[sampling_id]]</f>
        <v>Trawling effort_numerical652</v>
      </c>
    </row>
    <row r="1174" spans="1:9" x14ac:dyDescent="0.3">
      <c r="A1174" s="4" t="s">
        <v>608</v>
      </c>
      <c r="B1174" s="64">
        <v>132</v>
      </c>
      <c r="C1174" s="64">
        <v>653</v>
      </c>
      <c r="D1174" s="4" t="s">
        <v>1254</v>
      </c>
      <c r="E1174" s="4">
        <v>111.52989959716797</v>
      </c>
      <c r="F1174" s="4"/>
      <c r="G1174" s="4" t="s">
        <v>1762</v>
      </c>
      <c r="H1174" s="4" t="s">
        <v>1763</v>
      </c>
      <c r="I1174" s="4" t="str">
        <f>MA_covariates[[#This Row],[Covariate]]&amp;MA_covariates[[#This Row],[sampling_id]]</f>
        <v>Trawling effort_numerical653</v>
      </c>
    </row>
    <row r="1175" spans="1:9" x14ac:dyDescent="0.3">
      <c r="A1175" s="4" t="s">
        <v>604</v>
      </c>
      <c r="B1175" s="64">
        <v>134</v>
      </c>
      <c r="C1175" s="64">
        <v>638</v>
      </c>
      <c r="D1175" s="4" t="s">
        <v>1254</v>
      </c>
      <c r="E1175" s="4">
        <v>261.55661010742188</v>
      </c>
      <c r="F1175" s="4"/>
      <c r="G1175" s="4" t="s">
        <v>1762</v>
      </c>
      <c r="H1175" s="4" t="s">
        <v>1763</v>
      </c>
      <c r="I1175" s="4" t="str">
        <f>MA_covariates[[#This Row],[Covariate]]&amp;MA_covariates[[#This Row],[sampling_id]]</f>
        <v>Trawling effort_numerical638</v>
      </c>
    </row>
    <row r="1176" spans="1:9" x14ac:dyDescent="0.3">
      <c r="A1176" s="4" t="s">
        <v>604</v>
      </c>
      <c r="B1176" s="64">
        <v>134</v>
      </c>
      <c r="C1176" s="64">
        <v>639</v>
      </c>
      <c r="D1176" s="4" t="s">
        <v>1254</v>
      </c>
      <c r="E1176" s="4">
        <v>120.07440185546875</v>
      </c>
      <c r="F1176" s="4"/>
      <c r="G1176" s="4" t="s">
        <v>1762</v>
      </c>
      <c r="H1176" s="4" t="s">
        <v>1763</v>
      </c>
      <c r="I1176" s="4" t="str">
        <f>MA_covariates[[#This Row],[Covariate]]&amp;MA_covariates[[#This Row],[sampling_id]]</f>
        <v>Trawling effort_numerical639</v>
      </c>
    </row>
    <row r="1177" spans="1:9" x14ac:dyDescent="0.3">
      <c r="A1177" s="4" t="s">
        <v>604</v>
      </c>
      <c r="B1177" s="64">
        <v>134</v>
      </c>
      <c r="C1177" s="64">
        <v>640</v>
      </c>
      <c r="D1177" s="4" t="s">
        <v>1254</v>
      </c>
      <c r="E1177" s="4">
        <v>156.5596923828125</v>
      </c>
      <c r="F1177" s="4"/>
      <c r="G1177" s="4" t="s">
        <v>1762</v>
      </c>
      <c r="H1177" s="4" t="s">
        <v>1763</v>
      </c>
      <c r="I1177" s="4" t="str">
        <f>MA_covariates[[#This Row],[Covariate]]&amp;MA_covariates[[#This Row],[sampling_id]]</f>
        <v>Trawling effort_numerical640</v>
      </c>
    </row>
    <row r="1178" spans="1:9" x14ac:dyDescent="0.3">
      <c r="A1178" s="4" t="s">
        <v>604</v>
      </c>
      <c r="B1178" s="64">
        <v>134</v>
      </c>
      <c r="C1178" s="64">
        <v>641</v>
      </c>
      <c r="D1178" s="4" t="s">
        <v>1254</v>
      </c>
      <c r="E1178" s="4">
        <v>111.52989959716797</v>
      </c>
      <c r="F1178" s="4"/>
      <c r="G1178" s="4" t="s">
        <v>1762</v>
      </c>
      <c r="H1178" s="4" t="s">
        <v>1763</v>
      </c>
      <c r="I1178" s="4" t="str">
        <f>MA_covariates[[#This Row],[Covariate]]&amp;MA_covariates[[#This Row],[sampling_id]]</f>
        <v>Trawling effort_numerical641</v>
      </c>
    </row>
    <row r="1179" spans="1:9" x14ac:dyDescent="0.3">
      <c r="A1179" s="4" t="s">
        <v>604</v>
      </c>
      <c r="B1179" s="64">
        <v>134</v>
      </c>
      <c r="C1179" s="64">
        <v>644</v>
      </c>
      <c r="D1179" s="4" t="s">
        <v>1254</v>
      </c>
      <c r="E1179" s="4">
        <v>261.55661010742188</v>
      </c>
      <c r="F1179" s="4"/>
      <c r="G1179" s="4" t="s">
        <v>1762</v>
      </c>
      <c r="H1179" s="4" t="s">
        <v>1763</v>
      </c>
      <c r="I1179" s="4" t="str">
        <f>MA_covariates[[#This Row],[Covariate]]&amp;MA_covariates[[#This Row],[sampling_id]]</f>
        <v>Trawling effort_numerical644</v>
      </c>
    </row>
    <row r="1180" spans="1:9" x14ac:dyDescent="0.3">
      <c r="A1180" s="4" t="s">
        <v>604</v>
      </c>
      <c r="B1180" s="64">
        <v>134</v>
      </c>
      <c r="C1180" s="64">
        <v>645</v>
      </c>
      <c r="D1180" s="4" t="s">
        <v>1254</v>
      </c>
      <c r="E1180" s="4">
        <v>120.07440185546875</v>
      </c>
      <c r="F1180" s="4"/>
      <c r="G1180" s="4" t="s">
        <v>1762</v>
      </c>
      <c r="H1180" s="4" t="s">
        <v>1763</v>
      </c>
      <c r="I1180" s="4" t="str">
        <f>MA_covariates[[#This Row],[Covariate]]&amp;MA_covariates[[#This Row],[sampling_id]]</f>
        <v>Trawling effort_numerical645</v>
      </c>
    </row>
    <row r="1181" spans="1:9" x14ac:dyDescent="0.3">
      <c r="A1181" s="4" t="s">
        <v>604</v>
      </c>
      <c r="B1181" s="64">
        <v>134</v>
      </c>
      <c r="C1181" s="64">
        <v>646</v>
      </c>
      <c r="D1181" s="4" t="s">
        <v>1254</v>
      </c>
      <c r="E1181" s="4">
        <v>156.5596923828125</v>
      </c>
      <c r="F1181" s="4"/>
      <c r="G1181" s="4" t="s">
        <v>1762</v>
      </c>
      <c r="H1181" s="4" t="s">
        <v>1763</v>
      </c>
      <c r="I1181" s="4" t="str">
        <f>MA_covariates[[#This Row],[Covariate]]&amp;MA_covariates[[#This Row],[sampling_id]]</f>
        <v>Trawling effort_numerical646</v>
      </c>
    </row>
    <row r="1182" spans="1:9" x14ac:dyDescent="0.3">
      <c r="A1182" s="4" t="s">
        <v>604</v>
      </c>
      <c r="B1182" s="64">
        <v>134</v>
      </c>
      <c r="C1182" s="64">
        <v>647</v>
      </c>
      <c r="D1182" s="4" t="s">
        <v>1254</v>
      </c>
      <c r="E1182" s="4">
        <v>111.52989959716797</v>
      </c>
      <c r="F1182" s="4"/>
      <c r="G1182" s="4" t="s">
        <v>1762</v>
      </c>
      <c r="H1182" s="4" t="s">
        <v>1763</v>
      </c>
      <c r="I1182" s="4" t="str">
        <f>MA_covariates[[#This Row],[Covariate]]&amp;MA_covariates[[#This Row],[sampling_id]]</f>
        <v>Trawling effort_numerical647</v>
      </c>
    </row>
    <row r="1183" spans="1:9" x14ac:dyDescent="0.3">
      <c r="A1183" s="5" t="s">
        <v>603</v>
      </c>
      <c r="B1183" s="4">
        <v>136</v>
      </c>
      <c r="C1183" s="4">
        <v>654</v>
      </c>
      <c r="D1183" s="4" t="s">
        <v>1254</v>
      </c>
      <c r="E1183" s="4">
        <v>0.374</v>
      </c>
      <c r="F1183" s="4"/>
      <c r="G1183" s="4" t="s">
        <v>1612</v>
      </c>
      <c r="H1183" s="4"/>
      <c r="I1183" s="4" t="str">
        <f>MA_covariates[[#This Row],[Covariate]]&amp;MA_covariates[[#This Row],[sampling_id]]</f>
        <v>Trawling effort_numerical654</v>
      </c>
    </row>
    <row r="1184" spans="1:9" x14ac:dyDescent="0.3">
      <c r="A1184" s="5" t="s">
        <v>603</v>
      </c>
      <c r="B1184" s="4">
        <v>136</v>
      </c>
      <c r="C1184" s="4">
        <v>655</v>
      </c>
      <c r="D1184" s="4" t="s">
        <v>1254</v>
      </c>
      <c r="E1184" s="4">
        <v>0.40600000000000003</v>
      </c>
      <c r="F1184" s="4"/>
      <c r="G1184" s="4" t="s">
        <v>1612</v>
      </c>
      <c r="H1184" s="4"/>
      <c r="I1184" s="4" t="str">
        <f>MA_covariates[[#This Row],[Covariate]]&amp;MA_covariates[[#This Row],[sampling_id]]</f>
        <v>Trawling effort_numerical655</v>
      </c>
    </row>
    <row r="1185" spans="1:9" x14ac:dyDescent="0.3">
      <c r="A1185" s="5" t="s">
        <v>603</v>
      </c>
      <c r="B1185" s="4">
        <v>136</v>
      </c>
      <c r="C1185" s="4">
        <v>656</v>
      </c>
      <c r="D1185" s="4" t="s">
        <v>1254</v>
      </c>
      <c r="E1185" s="4">
        <v>0.36099999999999999</v>
      </c>
      <c r="F1185" s="4"/>
      <c r="G1185" s="4" t="s">
        <v>1612</v>
      </c>
      <c r="H1185" s="4"/>
      <c r="I1185" s="4" t="str">
        <f>MA_covariates[[#This Row],[Covariate]]&amp;MA_covariates[[#This Row],[sampling_id]]</f>
        <v>Trawling effort_numerical656</v>
      </c>
    </row>
    <row r="1186" spans="1:9" x14ac:dyDescent="0.3">
      <c r="A1186" s="5" t="s">
        <v>603</v>
      </c>
      <c r="B1186" s="4">
        <v>136</v>
      </c>
      <c r="C1186" s="4">
        <v>657</v>
      </c>
      <c r="D1186" s="4" t="s">
        <v>1254</v>
      </c>
      <c r="E1186" s="4">
        <v>0.36099999999999999</v>
      </c>
      <c r="F1186" s="4"/>
      <c r="G1186" s="4" t="s">
        <v>1612</v>
      </c>
      <c r="H1186" s="4"/>
      <c r="I1186" s="4" t="str">
        <f>MA_covariates[[#This Row],[Covariate]]&amp;MA_covariates[[#This Row],[sampling_id]]</f>
        <v>Trawling effort_numerical657</v>
      </c>
    </row>
    <row r="1187" spans="1:9" x14ac:dyDescent="0.3">
      <c r="A1187" s="5" t="s">
        <v>603</v>
      </c>
      <c r="B1187" s="4">
        <v>136</v>
      </c>
      <c r="C1187" s="4">
        <v>658</v>
      </c>
      <c r="D1187" s="4" t="s">
        <v>1254</v>
      </c>
      <c r="E1187" s="4">
        <v>0.23899999999999999</v>
      </c>
      <c r="F1187" s="4"/>
      <c r="G1187" s="4" t="s">
        <v>1612</v>
      </c>
      <c r="H1187" s="4"/>
      <c r="I1187" s="4" t="str">
        <f>MA_covariates[[#This Row],[Covariate]]&amp;MA_covariates[[#This Row],[sampling_id]]</f>
        <v>Trawling effort_numerical658</v>
      </c>
    </row>
    <row r="1188" spans="1:9" x14ac:dyDescent="0.3">
      <c r="A1188" s="5" t="s">
        <v>603</v>
      </c>
      <c r="B1188" s="4">
        <v>136</v>
      </c>
      <c r="C1188" s="4">
        <v>659</v>
      </c>
      <c r="D1188" s="4" t="s">
        <v>1254</v>
      </c>
      <c r="E1188" s="4">
        <v>0.23899999999999999</v>
      </c>
      <c r="F1188" s="4"/>
      <c r="G1188" s="4" t="s">
        <v>1612</v>
      </c>
      <c r="H1188" s="4"/>
      <c r="I1188" s="4" t="str">
        <f>MA_covariates[[#This Row],[Covariate]]&amp;MA_covariates[[#This Row],[sampling_id]]</f>
        <v>Trawling effort_numerical659</v>
      </c>
    </row>
    <row r="1189" spans="1:9" x14ac:dyDescent="0.3">
      <c r="A1189" s="5" t="s">
        <v>603</v>
      </c>
      <c r="B1189" s="4">
        <v>136</v>
      </c>
      <c r="C1189" s="4">
        <v>660</v>
      </c>
      <c r="D1189" s="4" t="s">
        <v>1254</v>
      </c>
      <c r="E1189" s="4">
        <v>0.245</v>
      </c>
      <c r="F1189" s="4"/>
      <c r="G1189" s="4" t="s">
        <v>1612</v>
      </c>
      <c r="H1189" s="4"/>
      <c r="I1189" s="4" t="str">
        <f>MA_covariates[[#This Row],[Covariate]]&amp;MA_covariates[[#This Row],[sampling_id]]</f>
        <v>Trawling effort_numerical660</v>
      </c>
    </row>
    <row r="1190" spans="1:9" x14ac:dyDescent="0.3">
      <c r="A1190" s="5" t="s">
        <v>603</v>
      </c>
      <c r="B1190" s="4">
        <v>136</v>
      </c>
      <c r="C1190" s="4">
        <v>661</v>
      </c>
      <c r="D1190" s="4" t="s">
        <v>1254</v>
      </c>
      <c r="E1190" s="4">
        <v>0.159</v>
      </c>
      <c r="F1190" s="4"/>
      <c r="G1190" s="4" t="s">
        <v>1612</v>
      </c>
      <c r="H1190" s="4"/>
      <c r="I1190" s="4" t="str">
        <f>MA_covariates[[#This Row],[Covariate]]&amp;MA_covariates[[#This Row],[sampling_id]]</f>
        <v>Trawling effort_numerical661</v>
      </c>
    </row>
    <row r="1191" spans="1:9" x14ac:dyDescent="0.3">
      <c r="A1191" s="5" t="s">
        <v>603</v>
      </c>
      <c r="B1191" s="4">
        <v>136</v>
      </c>
      <c r="C1191" s="4">
        <v>662</v>
      </c>
      <c r="D1191" s="4" t="s">
        <v>1254</v>
      </c>
      <c r="E1191" s="4">
        <v>0.52800000000000002</v>
      </c>
      <c r="F1191" s="4"/>
      <c r="G1191" s="4" t="s">
        <v>1612</v>
      </c>
      <c r="H1191" s="4"/>
      <c r="I1191" s="4" t="str">
        <f>MA_covariates[[#This Row],[Covariate]]&amp;MA_covariates[[#This Row],[sampling_id]]</f>
        <v>Trawling effort_numerical662</v>
      </c>
    </row>
    <row r="1192" spans="1:9" x14ac:dyDescent="0.3">
      <c r="A1192" s="5" t="s">
        <v>603</v>
      </c>
      <c r="B1192" s="4">
        <v>136</v>
      </c>
      <c r="C1192" s="4">
        <v>663</v>
      </c>
      <c r="D1192" s="4" t="s">
        <v>1254</v>
      </c>
      <c r="E1192" s="4">
        <v>0.17</v>
      </c>
      <c r="F1192" s="4"/>
      <c r="G1192" s="4" t="s">
        <v>1612</v>
      </c>
      <c r="H1192" s="4"/>
      <c r="I1192" s="4" t="str">
        <f>MA_covariates[[#This Row],[Covariate]]&amp;MA_covariates[[#This Row],[sampling_id]]</f>
        <v>Trawling effort_numerical663</v>
      </c>
    </row>
    <row r="1193" spans="1:9" x14ac:dyDescent="0.3">
      <c r="A1193" s="5" t="s">
        <v>603</v>
      </c>
      <c r="B1193" s="4">
        <v>136</v>
      </c>
      <c r="C1193" s="4">
        <v>664</v>
      </c>
      <c r="D1193" s="4" t="s">
        <v>1254</v>
      </c>
      <c r="E1193" s="4">
        <v>0.28599999999999998</v>
      </c>
      <c r="F1193" s="4"/>
      <c r="G1193" s="4" t="s">
        <v>1612</v>
      </c>
      <c r="H1193" s="4"/>
      <c r="I1193" s="4" t="str">
        <f>MA_covariates[[#This Row],[Covariate]]&amp;MA_covariates[[#This Row],[sampling_id]]</f>
        <v>Trawling effort_numerical664</v>
      </c>
    </row>
    <row r="1194" spans="1:9" x14ac:dyDescent="0.3">
      <c r="A1194" s="5" t="s">
        <v>603</v>
      </c>
      <c r="B1194" s="4">
        <v>136</v>
      </c>
      <c r="C1194" s="4">
        <v>665</v>
      </c>
      <c r="D1194" s="4" t="s">
        <v>1254</v>
      </c>
      <c r="E1194" s="4">
        <v>0.28599999999999998</v>
      </c>
      <c r="F1194" s="4"/>
      <c r="G1194" s="4" t="s">
        <v>1612</v>
      </c>
      <c r="H1194" s="4"/>
      <c r="I1194" s="4" t="str">
        <f>MA_covariates[[#This Row],[Covariate]]&amp;MA_covariates[[#This Row],[sampling_id]]</f>
        <v>Trawling effort_numerical665</v>
      </c>
    </row>
    <row r="1195" spans="1:9" x14ac:dyDescent="0.3">
      <c r="A1195" s="5" t="s">
        <v>603</v>
      </c>
      <c r="B1195" s="4">
        <v>136</v>
      </c>
      <c r="C1195" s="4">
        <v>666</v>
      </c>
      <c r="D1195" s="4" t="s">
        <v>1254</v>
      </c>
      <c r="E1195" s="4">
        <v>0.214</v>
      </c>
      <c r="F1195" s="4"/>
      <c r="G1195" s="4" t="s">
        <v>1612</v>
      </c>
      <c r="H1195" s="4"/>
      <c r="I1195" s="4" t="str">
        <f>MA_covariates[[#This Row],[Covariate]]&amp;MA_covariates[[#This Row],[sampling_id]]</f>
        <v>Trawling effort_numerical666</v>
      </c>
    </row>
    <row r="1196" spans="1:9" x14ac:dyDescent="0.3">
      <c r="A1196" s="5" t="s">
        <v>603</v>
      </c>
      <c r="B1196" s="4">
        <v>136</v>
      </c>
      <c r="C1196" s="4">
        <v>667</v>
      </c>
      <c r="D1196" s="4" t="s">
        <v>1254</v>
      </c>
      <c r="E1196" s="4">
        <v>0.214</v>
      </c>
      <c r="F1196" s="4"/>
      <c r="G1196" s="4" t="s">
        <v>1612</v>
      </c>
      <c r="H1196" s="4"/>
      <c r="I1196" s="4" t="str">
        <f>MA_covariates[[#This Row],[Covariate]]&amp;MA_covariates[[#This Row],[sampling_id]]</f>
        <v>Trawling effort_numerical667</v>
      </c>
    </row>
    <row r="1197" spans="1:9" x14ac:dyDescent="0.3">
      <c r="A1197" s="5" t="s">
        <v>603</v>
      </c>
      <c r="B1197" s="4">
        <v>136</v>
      </c>
      <c r="C1197" s="4">
        <v>668</v>
      </c>
      <c r="D1197" s="4" t="s">
        <v>1254</v>
      </c>
      <c r="E1197" s="4">
        <v>0.11700000000000001</v>
      </c>
      <c r="F1197" s="4"/>
      <c r="G1197" s="4" t="s">
        <v>1612</v>
      </c>
      <c r="H1197" s="4"/>
      <c r="I1197" s="4" t="str">
        <f>MA_covariates[[#This Row],[Covariate]]&amp;MA_covariates[[#This Row],[sampling_id]]</f>
        <v>Trawling effort_numerical668</v>
      </c>
    </row>
    <row r="1198" spans="1:9" x14ac:dyDescent="0.3">
      <c r="A1198" s="5" t="s">
        <v>603</v>
      </c>
      <c r="B1198" s="4">
        <v>136</v>
      </c>
      <c r="C1198" s="4">
        <v>669</v>
      </c>
      <c r="D1198" s="4" t="s">
        <v>1254</v>
      </c>
      <c r="E1198" s="4">
        <v>0.11700000000000001</v>
      </c>
      <c r="F1198" s="4"/>
      <c r="G1198" s="4" t="s">
        <v>1612</v>
      </c>
      <c r="H1198" s="4"/>
      <c r="I1198" s="4" t="str">
        <f>MA_covariates[[#This Row],[Covariate]]&amp;MA_covariates[[#This Row],[sampling_id]]</f>
        <v>Trawling effort_numerical669</v>
      </c>
    </row>
    <row r="1199" spans="1:9" x14ac:dyDescent="0.3">
      <c r="A1199" s="5" t="s">
        <v>603</v>
      </c>
      <c r="B1199" s="4">
        <v>136</v>
      </c>
      <c r="C1199" s="4">
        <v>670</v>
      </c>
      <c r="D1199" s="4" t="s">
        <v>1254</v>
      </c>
      <c r="E1199" s="4">
        <v>5.8000000000000003E-2</v>
      </c>
      <c r="F1199" s="4"/>
      <c r="G1199" s="4" t="s">
        <v>1612</v>
      </c>
      <c r="H1199" s="4"/>
      <c r="I1199" s="4" t="str">
        <f>MA_covariates[[#This Row],[Covariate]]&amp;MA_covariates[[#This Row],[sampling_id]]</f>
        <v>Trawling effort_numerical670</v>
      </c>
    </row>
    <row r="1200" spans="1:9" x14ac:dyDescent="0.3">
      <c r="A1200" s="5" t="s">
        <v>603</v>
      </c>
      <c r="B1200" s="4">
        <v>136</v>
      </c>
      <c r="C1200" s="4">
        <v>671</v>
      </c>
      <c r="D1200" s="4" t="s">
        <v>1254</v>
      </c>
      <c r="E1200" s="4">
        <v>5.8000000000000003E-2</v>
      </c>
      <c r="F1200" s="4"/>
      <c r="G1200" s="4" t="s">
        <v>1612</v>
      </c>
      <c r="H1200" s="4"/>
      <c r="I1200" s="4" t="str">
        <f>MA_covariates[[#This Row],[Covariate]]&amp;MA_covariates[[#This Row],[sampling_id]]</f>
        <v>Trawling effort_numerical671</v>
      </c>
    </row>
    <row r="1201" spans="1:9" x14ac:dyDescent="0.3">
      <c r="A1201" s="5" t="s">
        <v>603</v>
      </c>
      <c r="B1201" s="4">
        <v>136</v>
      </c>
      <c r="C1201" s="4">
        <v>672</v>
      </c>
      <c r="D1201" s="4" t="s">
        <v>1254</v>
      </c>
      <c r="E1201" s="4">
        <v>0.13800000000000001</v>
      </c>
      <c r="F1201" s="4"/>
      <c r="G1201" s="4" t="s">
        <v>1612</v>
      </c>
      <c r="H1201" s="4"/>
      <c r="I1201" s="4" t="str">
        <f>MA_covariates[[#This Row],[Covariate]]&amp;MA_covariates[[#This Row],[sampling_id]]</f>
        <v>Trawling effort_numerical672</v>
      </c>
    </row>
    <row r="1202" spans="1:9" x14ac:dyDescent="0.3">
      <c r="A1202" s="5" t="s">
        <v>603</v>
      </c>
      <c r="B1202" s="4">
        <v>136</v>
      </c>
      <c r="C1202" s="4">
        <v>673</v>
      </c>
      <c r="D1202" s="4" t="s">
        <v>1254</v>
      </c>
      <c r="E1202" s="4">
        <v>0.156</v>
      </c>
      <c r="F1202" s="4"/>
      <c r="G1202" s="4" t="s">
        <v>1612</v>
      </c>
      <c r="H1202" s="4"/>
      <c r="I1202" s="4" t="str">
        <f>MA_covariates[[#This Row],[Covariate]]&amp;MA_covariates[[#This Row],[sampling_id]]</f>
        <v>Trawling effort_numerical673</v>
      </c>
    </row>
    <row r="1203" spans="1:9" x14ac:dyDescent="0.3">
      <c r="A1203" s="5" t="s">
        <v>603</v>
      </c>
      <c r="B1203" s="4">
        <v>136</v>
      </c>
      <c r="C1203" s="4">
        <v>654</v>
      </c>
      <c r="D1203" s="4" t="s">
        <v>1255</v>
      </c>
      <c r="E1203" s="4" t="s">
        <v>994</v>
      </c>
      <c r="F1203" s="4"/>
      <c r="G1203" s="4"/>
      <c r="H1203" s="4"/>
      <c r="I1203" s="4" t="str">
        <f>MA_covariates[[#This Row],[Covariate]]&amp;MA_covariates[[#This Row],[sampling_id]]</f>
        <v>Trawling effort_categorical654</v>
      </c>
    </row>
    <row r="1204" spans="1:9" x14ac:dyDescent="0.3">
      <c r="A1204" s="5" t="s">
        <v>603</v>
      </c>
      <c r="B1204" s="4">
        <v>136</v>
      </c>
      <c r="C1204" s="4">
        <v>655</v>
      </c>
      <c r="D1204" s="4" t="s">
        <v>1255</v>
      </c>
      <c r="E1204" s="4" t="s">
        <v>994</v>
      </c>
      <c r="F1204" s="4"/>
      <c r="G1204" s="4"/>
      <c r="H1204" s="4"/>
      <c r="I1204" s="4" t="str">
        <f>MA_covariates[[#This Row],[Covariate]]&amp;MA_covariates[[#This Row],[sampling_id]]</f>
        <v>Trawling effort_categorical655</v>
      </c>
    </row>
    <row r="1205" spans="1:9" x14ac:dyDescent="0.3">
      <c r="A1205" s="5" t="s">
        <v>603</v>
      </c>
      <c r="B1205" s="4">
        <v>136</v>
      </c>
      <c r="C1205" s="4">
        <v>656</v>
      </c>
      <c r="D1205" s="4" t="s">
        <v>1255</v>
      </c>
      <c r="E1205" s="4" t="s">
        <v>994</v>
      </c>
      <c r="F1205" s="4"/>
      <c r="G1205" s="4"/>
      <c r="H1205" s="4"/>
      <c r="I1205" s="4" t="str">
        <f>MA_covariates[[#This Row],[Covariate]]&amp;MA_covariates[[#This Row],[sampling_id]]</f>
        <v>Trawling effort_categorical656</v>
      </c>
    </row>
    <row r="1206" spans="1:9" x14ac:dyDescent="0.3">
      <c r="A1206" s="5" t="s">
        <v>603</v>
      </c>
      <c r="B1206" s="4">
        <v>136</v>
      </c>
      <c r="C1206" s="4">
        <v>657</v>
      </c>
      <c r="D1206" s="4" t="s">
        <v>1255</v>
      </c>
      <c r="E1206" s="4" t="s">
        <v>994</v>
      </c>
      <c r="F1206" s="4"/>
      <c r="G1206" s="4"/>
      <c r="H1206" s="4"/>
      <c r="I1206" s="4" t="str">
        <f>MA_covariates[[#This Row],[Covariate]]&amp;MA_covariates[[#This Row],[sampling_id]]</f>
        <v>Trawling effort_categorical657</v>
      </c>
    </row>
    <row r="1207" spans="1:9" x14ac:dyDescent="0.3">
      <c r="A1207" s="5" t="s">
        <v>603</v>
      </c>
      <c r="B1207" s="4">
        <v>136</v>
      </c>
      <c r="C1207" s="4">
        <v>658</v>
      </c>
      <c r="D1207" s="4" t="s">
        <v>1255</v>
      </c>
      <c r="E1207" s="4" t="s">
        <v>1246</v>
      </c>
      <c r="F1207" s="4"/>
      <c r="G1207" s="4"/>
      <c r="H1207" s="4"/>
      <c r="I1207" s="4" t="str">
        <f>MA_covariates[[#This Row],[Covariate]]&amp;MA_covariates[[#This Row],[sampling_id]]</f>
        <v>Trawling effort_categorical658</v>
      </c>
    </row>
    <row r="1208" spans="1:9" x14ac:dyDescent="0.3">
      <c r="A1208" s="5" t="s">
        <v>603</v>
      </c>
      <c r="B1208" s="4">
        <v>136</v>
      </c>
      <c r="C1208" s="4">
        <v>659</v>
      </c>
      <c r="D1208" s="4" t="s">
        <v>1255</v>
      </c>
      <c r="E1208" s="4" t="s">
        <v>1246</v>
      </c>
      <c r="F1208" s="4"/>
      <c r="G1208" s="4"/>
      <c r="H1208" s="4"/>
      <c r="I1208" s="4" t="str">
        <f>MA_covariates[[#This Row],[Covariate]]&amp;MA_covariates[[#This Row],[sampling_id]]</f>
        <v>Trawling effort_categorical659</v>
      </c>
    </row>
    <row r="1209" spans="1:9" x14ac:dyDescent="0.3">
      <c r="A1209" s="5" t="s">
        <v>603</v>
      </c>
      <c r="B1209" s="4">
        <v>136</v>
      </c>
      <c r="C1209" s="4">
        <v>660</v>
      </c>
      <c r="D1209" s="4" t="s">
        <v>1255</v>
      </c>
      <c r="E1209" s="4" t="s">
        <v>1246</v>
      </c>
      <c r="F1209" s="4"/>
      <c r="G1209" s="4"/>
      <c r="H1209" s="4"/>
      <c r="I1209" s="4" t="str">
        <f>MA_covariates[[#This Row],[Covariate]]&amp;MA_covariates[[#This Row],[sampling_id]]</f>
        <v>Trawling effort_categorical660</v>
      </c>
    </row>
    <row r="1210" spans="1:9" x14ac:dyDescent="0.3">
      <c r="A1210" s="5" t="s">
        <v>603</v>
      </c>
      <c r="B1210" s="4">
        <v>136</v>
      </c>
      <c r="C1210" s="4">
        <v>661</v>
      </c>
      <c r="D1210" s="4" t="s">
        <v>1255</v>
      </c>
      <c r="E1210" s="4" t="s">
        <v>1246</v>
      </c>
      <c r="F1210" s="4"/>
      <c r="G1210" s="4"/>
      <c r="H1210" s="4"/>
      <c r="I1210" s="4" t="str">
        <f>MA_covariates[[#This Row],[Covariate]]&amp;MA_covariates[[#This Row],[sampling_id]]</f>
        <v>Trawling effort_categorical661</v>
      </c>
    </row>
    <row r="1211" spans="1:9" x14ac:dyDescent="0.3">
      <c r="A1211" s="5" t="s">
        <v>603</v>
      </c>
      <c r="B1211" s="4">
        <v>136</v>
      </c>
      <c r="C1211" s="4">
        <v>662</v>
      </c>
      <c r="D1211" s="4" t="s">
        <v>1255</v>
      </c>
      <c r="E1211" s="4" t="s">
        <v>994</v>
      </c>
      <c r="F1211" s="4"/>
      <c r="G1211" s="4"/>
      <c r="H1211" s="4"/>
      <c r="I1211" s="4" t="str">
        <f>MA_covariates[[#This Row],[Covariate]]&amp;MA_covariates[[#This Row],[sampling_id]]</f>
        <v>Trawling effort_categorical662</v>
      </c>
    </row>
    <row r="1212" spans="1:9" x14ac:dyDescent="0.3">
      <c r="A1212" s="5" t="s">
        <v>603</v>
      </c>
      <c r="B1212" s="4">
        <v>136</v>
      </c>
      <c r="C1212" s="4">
        <v>663</v>
      </c>
      <c r="D1212" s="4" t="s">
        <v>1255</v>
      </c>
      <c r="E1212" s="4" t="s">
        <v>1246</v>
      </c>
      <c r="F1212" s="4"/>
      <c r="G1212" s="4"/>
      <c r="H1212" s="4"/>
      <c r="I1212" s="4" t="str">
        <f>MA_covariates[[#This Row],[Covariate]]&amp;MA_covariates[[#This Row],[sampling_id]]</f>
        <v>Trawling effort_categorical663</v>
      </c>
    </row>
    <row r="1213" spans="1:9" x14ac:dyDescent="0.3">
      <c r="A1213" s="5" t="s">
        <v>603</v>
      </c>
      <c r="B1213" s="4">
        <v>136</v>
      </c>
      <c r="C1213" s="4">
        <v>664</v>
      </c>
      <c r="D1213" s="4" t="s">
        <v>1255</v>
      </c>
      <c r="E1213" s="4" t="s">
        <v>994</v>
      </c>
      <c r="F1213" s="4"/>
      <c r="G1213" s="4"/>
      <c r="H1213" s="4"/>
      <c r="I1213" s="4" t="str">
        <f>MA_covariates[[#This Row],[Covariate]]&amp;MA_covariates[[#This Row],[sampling_id]]</f>
        <v>Trawling effort_categorical664</v>
      </c>
    </row>
    <row r="1214" spans="1:9" x14ac:dyDescent="0.3">
      <c r="A1214" s="5" t="s">
        <v>603</v>
      </c>
      <c r="B1214" s="4">
        <v>136</v>
      </c>
      <c r="C1214" s="4">
        <v>665</v>
      </c>
      <c r="D1214" s="4" t="s">
        <v>1255</v>
      </c>
      <c r="E1214" s="4" t="s">
        <v>994</v>
      </c>
      <c r="F1214" s="4"/>
      <c r="G1214" s="4"/>
      <c r="H1214" s="4"/>
      <c r="I1214" s="4" t="str">
        <f>MA_covariates[[#This Row],[Covariate]]&amp;MA_covariates[[#This Row],[sampling_id]]</f>
        <v>Trawling effort_categorical665</v>
      </c>
    </row>
    <row r="1215" spans="1:9" x14ac:dyDescent="0.3">
      <c r="A1215" s="5" t="s">
        <v>603</v>
      </c>
      <c r="B1215" s="4">
        <v>136</v>
      </c>
      <c r="C1215" s="4">
        <v>666</v>
      </c>
      <c r="D1215" s="4" t="s">
        <v>1255</v>
      </c>
      <c r="E1215" s="4" t="s">
        <v>994</v>
      </c>
      <c r="F1215" s="4"/>
      <c r="G1215" s="4"/>
      <c r="H1215" s="4"/>
      <c r="I1215" s="4" t="str">
        <f>MA_covariates[[#This Row],[Covariate]]&amp;MA_covariates[[#This Row],[sampling_id]]</f>
        <v>Trawling effort_categorical666</v>
      </c>
    </row>
    <row r="1216" spans="1:9" x14ac:dyDescent="0.3">
      <c r="A1216" s="5" t="s">
        <v>603</v>
      </c>
      <c r="B1216" s="4">
        <v>136</v>
      </c>
      <c r="C1216" s="4">
        <v>667</v>
      </c>
      <c r="D1216" s="4" t="s">
        <v>1255</v>
      </c>
      <c r="E1216" s="4" t="s">
        <v>994</v>
      </c>
      <c r="F1216" s="4"/>
      <c r="G1216" s="4"/>
      <c r="H1216" s="4"/>
      <c r="I1216" s="4" t="str">
        <f>MA_covariates[[#This Row],[Covariate]]&amp;MA_covariates[[#This Row],[sampling_id]]</f>
        <v>Trawling effort_categorical667</v>
      </c>
    </row>
    <row r="1217" spans="1:9" x14ac:dyDescent="0.3">
      <c r="A1217" s="5" t="s">
        <v>603</v>
      </c>
      <c r="B1217" s="4">
        <v>136</v>
      </c>
      <c r="C1217" s="4">
        <v>668</v>
      </c>
      <c r="D1217" s="4" t="s">
        <v>1255</v>
      </c>
      <c r="E1217" s="4" t="s">
        <v>1246</v>
      </c>
      <c r="F1217" s="4"/>
      <c r="G1217" s="4"/>
      <c r="H1217" s="4"/>
      <c r="I1217" s="4" t="str">
        <f>MA_covariates[[#This Row],[Covariate]]&amp;MA_covariates[[#This Row],[sampling_id]]</f>
        <v>Trawling effort_categorical668</v>
      </c>
    </row>
    <row r="1218" spans="1:9" x14ac:dyDescent="0.3">
      <c r="A1218" s="5" t="s">
        <v>603</v>
      </c>
      <c r="B1218" s="4">
        <v>136</v>
      </c>
      <c r="C1218" s="4">
        <v>669</v>
      </c>
      <c r="D1218" s="4" t="s">
        <v>1255</v>
      </c>
      <c r="E1218" s="4" t="s">
        <v>1246</v>
      </c>
      <c r="F1218" s="4"/>
      <c r="G1218" s="4"/>
      <c r="H1218" s="4"/>
      <c r="I1218" s="4" t="str">
        <f>MA_covariates[[#This Row],[Covariate]]&amp;MA_covariates[[#This Row],[sampling_id]]</f>
        <v>Trawling effort_categorical669</v>
      </c>
    </row>
    <row r="1219" spans="1:9" x14ac:dyDescent="0.3">
      <c r="A1219" s="5" t="s">
        <v>603</v>
      </c>
      <c r="B1219" s="4">
        <v>136</v>
      </c>
      <c r="C1219" s="4">
        <v>670</v>
      </c>
      <c r="D1219" s="4" t="s">
        <v>1255</v>
      </c>
      <c r="E1219" s="4" t="s">
        <v>1246</v>
      </c>
      <c r="F1219" s="4"/>
      <c r="G1219" s="4"/>
      <c r="H1219" s="4"/>
      <c r="I1219" s="4" t="str">
        <f>MA_covariates[[#This Row],[Covariate]]&amp;MA_covariates[[#This Row],[sampling_id]]</f>
        <v>Trawling effort_categorical670</v>
      </c>
    </row>
    <row r="1220" spans="1:9" x14ac:dyDescent="0.3">
      <c r="A1220" s="5" t="s">
        <v>603</v>
      </c>
      <c r="B1220" s="4">
        <v>136</v>
      </c>
      <c r="C1220" s="4">
        <v>671</v>
      </c>
      <c r="D1220" s="4" t="s">
        <v>1255</v>
      </c>
      <c r="E1220" s="4" t="s">
        <v>1246</v>
      </c>
      <c r="F1220" s="4"/>
      <c r="G1220" s="4"/>
      <c r="H1220" s="4"/>
      <c r="I1220" s="4" t="str">
        <f>MA_covariates[[#This Row],[Covariate]]&amp;MA_covariates[[#This Row],[sampling_id]]</f>
        <v>Trawling effort_categorical671</v>
      </c>
    </row>
    <row r="1221" spans="1:9" x14ac:dyDescent="0.3">
      <c r="A1221" s="5" t="s">
        <v>603</v>
      </c>
      <c r="B1221" s="4">
        <v>136</v>
      </c>
      <c r="C1221" s="4">
        <v>672</v>
      </c>
      <c r="D1221" s="4" t="s">
        <v>1255</v>
      </c>
      <c r="E1221" s="4" t="s">
        <v>1246</v>
      </c>
      <c r="F1221" s="4"/>
      <c r="G1221" s="4"/>
      <c r="H1221" s="4"/>
      <c r="I1221" s="4" t="str">
        <f>MA_covariates[[#This Row],[Covariate]]&amp;MA_covariates[[#This Row],[sampling_id]]</f>
        <v>Trawling effort_categorical672</v>
      </c>
    </row>
    <row r="1222" spans="1:9" x14ac:dyDescent="0.3">
      <c r="A1222" s="5" t="s">
        <v>603</v>
      </c>
      <c r="B1222" s="4">
        <v>136</v>
      </c>
      <c r="C1222" s="4">
        <v>673</v>
      </c>
      <c r="D1222" s="4" t="s">
        <v>1255</v>
      </c>
      <c r="E1222" s="4" t="s">
        <v>994</v>
      </c>
      <c r="F1222" s="4"/>
      <c r="G1222" s="4"/>
      <c r="H1222" s="4"/>
      <c r="I1222" s="4" t="str">
        <f>MA_covariates[[#This Row],[Covariate]]&amp;MA_covariates[[#This Row],[sampling_id]]</f>
        <v>Trawling effort_categorical673</v>
      </c>
    </row>
    <row r="1223" spans="1:9" x14ac:dyDescent="0.3">
      <c r="A1223" s="5" t="s">
        <v>603</v>
      </c>
      <c r="B1223" s="4">
        <v>136</v>
      </c>
      <c r="C1223" s="4">
        <v>654</v>
      </c>
      <c r="D1223" s="4" t="s">
        <v>862</v>
      </c>
      <c r="E1223" s="4">
        <v>0.24</v>
      </c>
      <c r="F1223" s="4"/>
      <c r="G1223" s="4" t="s">
        <v>863</v>
      </c>
      <c r="H1223" s="4"/>
      <c r="I1223" s="4" t="str">
        <f>MA_covariates[[#This Row],[Covariate]]&amp;MA_covariates[[#This Row],[sampling_id]]</f>
        <v>Bed shear stress654</v>
      </c>
    </row>
    <row r="1224" spans="1:9" x14ac:dyDescent="0.3">
      <c r="A1224" s="5" t="s">
        <v>603</v>
      </c>
      <c r="B1224" s="4">
        <v>136</v>
      </c>
      <c r="C1224" s="4">
        <v>655</v>
      </c>
      <c r="D1224" s="4" t="s">
        <v>862</v>
      </c>
      <c r="E1224" s="4">
        <v>0.24</v>
      </c>
      <c r="F1224" s="4"/>
      <c r="G1224" s="4" t="s">
        <v>863</v>
      </c>
      <c r="H1224" s="4"/>
      <c r="I1224" s="4" t="str">
        <f>MA_covariates[[#This Row],[Covariate]]&amp;MA_covariates[[#This Row],[sampling_id]]</f>
        <v>Bed shear stress655</v>
      </c>
    </row>
    <row r="1225" spans="1:9" x14ac:dyDescent="0.3">
      <c r="A1225" s="5" t="s">
        <v>603</v>
      </c>
      <c r="B1225" s="4">
        <v>136</v>
      </c>
      <c r="C1225" s="4">
        <v>656</v>
      </c>
      <c r="D1225" s="4" t="s">
        <v>862</v>
      </c>
      <c r="E1225" s="4">
        <v>0.24</v>
      </c>
      <c r="F1225" s="4"/>
      <c r="G1225" s="4" t="s">
        <v>863</v>
      </c>
      <c r="H1225" s="4"/>
      <c r="I1225" s="4" t="str">
        <f>MA_covariates[[#This Row],[Covariate]]&amp;MA_covariates[[#This Row],[sampling_id]]</f>
        <v>Bed shear stress656</v>
      </c>
    </row>
    <row r="1226" spans="1:9" x14ac:dyDescent="0.3">
      <c r="A1226" s="5" t="s">
        <v>603</v>
      </c>
      <c r="B1226" s="4">
        <v>136</v>
      </c>
      <c r="C1226" s="4">
        <v>658</v>
      </c>
      <c r="D1226" s="4" t="s">
        <v>862</v>
      </c>
      <c r="E1226" s="4">
        <v>0.32</v>
      </c>
      <c r="F1226" s="4"/>
      <c r="G1226" s="4" t="s">
        <v>863</v>
      </c>
      <c r="H1226" s="4"/>
      <c r="I1226" s="4" t="str">
        <f>MA_covariates[[#This Row],[Covariate]]&amp;MA_covariates[[#This Row],[sampling_id]]</f>
        <v>Bed shear stress658</v>
      </c>
    </row>
    <row r="1227" spans="1:9" x14ac:dyDescent="0.3">
      <c r="A1227" s="5" t="s">
        <v>603</v>
      </c>
      <c r="B1227" s="4">
        <v>136</v>
      </c>
      <c r="C1227" s="4">
        <v>660</v>
      </c>
      <c r="D1227" s="4" t="s">
        <v>862</v>
      </c>
      <c r="E1227" s="4">
        <v>0.24</v>
      </c>
      <c r="F1227" s="4"/>
      <c r="G1227" s="4" t="s">
        <v>863</v>
      </c>
      <c r="H1227" s="4"/>
      <c r="I1227" s="4" t="str">
        <f>MA_covariates[[#This Row],[Covariate]]&amp;MA_covariates[[#This Row],[sampling_id]]</f>
        <v>Bed shear stress660</v>
      </c>
    </row>
    <row r="1228" spans="1:9" x14ac:dyDescent="0.3">
      <c r="A1228" s="5" t="s">
        <v>603</v>
      </c>
      <c r="B1228" s="4">
        <v>136</v>
      </c>
      <c r="C1228" s="4">
        <v>661</v>
      </c>
      <c r="D1228" s="4" t="s">
        <v>862</v>
      </c>
      <c r="E1228" s="4">
        <v>0.32</v>
      </c>
      <c r="F1228" s="4"/>
      <c r="G1228" s="4" t="s">
        <v>863</v>
      </c>
      <c r="H1228" s="4"/>
      <c r="I1228" s="4" t="str">
        <f>MA_covariates[[#This Row],[Covariate]]&amp;MA_covariates[[#This Row],[sampling_id]]</f>
        <v>Bed shear stress661</v>
      </c>
    </row>
    <row r="1229" spans="1:9" x14ac:dyDescent="0.3">
      <c r="A1229" s="5" t="s">
        <v>603</v>
      </c>
      <c r="B1229" s="4">
        <v>136</v>
      </c>
      <c r="C1229" s="4">
        <v>662</v>
      </c>
      <c r="D1229" s="4" t="s">
        <v>862</v>
      </c>
      <c r="E1229" s="4">
        <v>0.17</v>
      </c>
      <c r="F1229" s="4"/>
      <c r="G1229" s="4" t="s">
        <v>863</v>
      </c>
      <c r="H1229" s="4"/>
      <c r="I1229" s="4" t="str">
        <f>MA_covariates[[#This Row],[Covariate]]&amp;MA_covariates[[#This Row],[sampling_id]]</f>
        <v>Bed shear stress662</v>
      </c>
    </row>
    <row r="1230" spans="1:9" x14ac:dyDescent="0.3">
      <c r="A1230" s="5" t="s">
        <v>603</v>
      </c>
      <c r="B1230" s="4">
        <v>136</v>
      </c>
      <c r="C1230" s="4">
        <v>663</v>
      </c>
      <c r="D1230" s="4" t="s">
        <v>862</v>
      </c>
      <c r="E1230" s="4">
        <v>0.28999999999999998</v>
      </c>
      <c r="F1230" s="4"/>
      <c r="G1230" s="4" t="s">
        <v>863</v>
      </c>
      <c r="H1230" s="4"/>
      <c r="I1230" s="4" t="str">
        <f>MA_covariates[[#This Row],[Covariate]]&amp;MA_covariates[[#This Row],[sampling_id]]</f>
        <v>Bed shear stress663</v>
      </c>
    </row>
    <row r="1231" spans="1:9" x14ac:dyDescent="0.3">
      <c r="A1231" s="5" t="s">
        <v>603</v>
      </c>
      <c r="B1231" s="4">
        <v>136</v>
      </c>
      <c r="C1231" s="4">
        <v>664</v>
      </c>
      <c r="D1231" s="4" t="s">
        <v>862</v>
      </c>
      <c r="E1231" s="4">
        <v>1.03</v>
      </c>
      <c r="F1231" s="4"/>
      <c r="G1231" s="4" t="s">
        <v>863</v>
      </c>
      <c r="H1231" s="4"/>
      <c r="I1231" s="4" t="str">
        <f>MA_covariates[[#This Row],[Covariate]]&amp;MA_covariates[[#This Row],[sampling_id]]</f>
        <v>Bed shear stress664</v>
      </c>
    </row>
    <row r="1232" spans="1:9" x14ac:dyDescent="0.3">
      <c r="A1232" s="5" t="s">
        <v>603</v>
      </c>
      <c r="B1232" s="4">
        <v>136</v>
      </c>
      <c r="C1232" s="4">
        <v>666</v>
      </c>
      <c r="D1232" s="4" t="s">
        <v>862</v>
      </c>
      <c r="E1232" s="4">
        <v>0.6</v>
      </c>
      <c r="F1232" s="4"/>
      <c r="G1232" s="4" t="s">
        <v>863</v>
      </c>
      <c r="H1232" s="4"/>
      <c r="I1232" s="4" t="str">
        <f>MA_covariates[[#This Row],[Covariate]]&amp;MA_covariates[[#This Row],[sampling_id]]</f>
        <v>Bed shear stress666</v>
      </c>
    </row>
    <row r="1233" spans="1:9" x14ac:dyDescent="0.3">
      <c r="A1233" s="5" t="s">
        <v>603</v>
      </c>
      <c r="B1233" s="4">
        <v>136</v>
      </c>
      <c r="C1233" s="4">
        <v>668</v>
      </c>
      <c r="D1233" s="4" t="s">
        <v>862</v>
      </c>
      <c r="E1233" s="4">
        <v>0.91</v>
      </c>
      <c r="F1233" s="4"/>
      <c r="G1233" s="4" t="s">
        <v>863</v>
      </c>
      <c r="H1233" s="4"/>
      <c r="I1233" s="4" t="str">
        <f>MA_covariates[[#This Row],[Covariate]]&amp;MA_covariates[[#This Row],[sampling_id]]</f>
        <v>Bed shear stress668</v>
      </c>
    </row>
    <row r="1234" spans="1:9" x14ac:dyDescent="0.3">
      <c r="A1234" s="5" t="s">
        <v>603</v>
      </c>
      <c r="B1234" s="4">
        <v>136</v>
      </c>
      <c r="C1234" s="4">
        <v>670</v>
      </c>
      <c r="D1234" s="4" t="s">
        <v>862</v>
      </c>
      <c r="E1234" s="4">
        <v>1.25</v>
      </c>
      <c r="F1234" s="4"/>
      <c r="G1234" s="4" t="s">
        <v>863</v>
      </c>
      <c r="H1234" s="4"/>
      <c r="I1234" s="4" t="str">
        <f>MA_covariates[[#This Row],[Covariate]]&amp;MA_covariates[[#This Row],[sampling_id]]</f>
        <v>Bed shear stress670</v>
      </c>
    </row>
    <row r="1235" spans="1:9" x14ac:dyDescent="0.3">
      <c r="A1235" s="5" t="s">
        <v>603</v>
      </c>
      <c r="B1235" s="4">
        <v>136</v>
      </c>
      <c r="C1235" s="4">
        <v>672</v>
      </c>
      <c r="D1235" s="4" t="s">
        <v>862</v>
      </c>
      <c r="E1235" s="4">
        <v>0.91</v>
      </c>
      <c r="F1235" s="4"/>
      <c r="G1235" s="4" t="s">
        <v>863</v>
      </c>
      <c r="H1235" s="4"/>
      <c r="I1235" s="4" t="str">
        <f>MA_covariates[[#This Row],[Covariate]]&amp;MA_covariates[[#This Row],[sampling_id]]</f>
        <v>Bed shear stress672</v>
      </c>
    </row>
    <row r="1236" spans="1:9" x14ac:dyDescent="0.3">
      <c r="A1236" s="5" t="s">
        <v>603</v>
      </c>
      <c r="B1236" s="4">
        <v>136</v>
      </c>
      <c r="C1236" s="4">
        <v>673</v>
      </c>
      <c r="D1236" s="4" t="s">
        <v>862</v>
      </c>
      <c r="E1236" s="4">
        <v>0.91</v>
      </c>
      <c r="F1236" s="4"/>
      <c r="G1236" s="4" t="s">
        <v>863</v>
      </c>
      <c r="H1236" s="4"/>
      <c r="I1236" s="4" t="str">
        <f>MA_covariates[[#This Row],[Covariate]]&amp;MA_covariates[[#This Row],[sampling_id]]</f>
        <v>Bed shear stress673</v>
      </c>
    </row>
    <row r="1237" spans="1:9" x14ac:dyDescent="0.3">
      <c r="A1237" s="4" t="s">
        <v>603</v>
      </c>
      <c r="B1237" s="64">
        <v>136</v>
      </c>
      <c r="C1237" s="64">
        <v>654</v>
      </c>
      <c r="D1237" s="4" t="s">
        <v>1254</v>
      </c>
      <c r="E1237" s="4">
        <v>8.5796003341674805</v>
      </c>
      <c r="F1237" s="4"/>
      <c r="G1237" s="4" t="s">
        <v>1762</v>
      </c>
      <c r="H1237" s="4" t="s">
        <v>1763</v>
      </c>
      <c r="I1237" s="4" t="str">
        <f>MA_covariates[[#This Row],[Covariate]]&amp;MA_covariates[[#This Row],[sampling_id]]</f>
        <v>Trawling effort_numerical654</v>
      </c>
    </row>
    <row r="1238" spans="1:9" x14ac:dyDescent="0.3">
      <c r="A1238" s="4" t="s">
        <v>603</v>
      </c>
      <c r="B1238" s="64">
        <v>136</v>
      </c>
      <c r="C1238" s="64">
        <v>655</v>
      </c>
      <c r="D1238" s="4" t="s">
        <v>1254</v>
      </c>
      <c r="E1238" s="4">
        <v>30.059099197387695</v>
      </c>
      <c r="F1238" s="4"/>
      <c r="G1238" s="4" t="s">
        <v>1762</v>
      </c>
      <c r="H1238" s="4" t="s">
        <v>1763</v>
      </c>
      <c r="I1238" s="4" t="str">
        <f>MA_covariates[[#This Row],[Covariate]]&amp;MA_covariates[[#This Row],[sampling_id]]</f>
        <v>Trawling effort_numerical655</v>
      </c>
    </row>
    <row r="1239" spans="1:9" x14ac:dyDescent="0.3">
      <c r="A1239" s="4" t="s">
        <v>603</v>
      </c>
      <c r="B1239" s="64">
        <v>136</v>
      </c>
      <c r="C1239" s="64">
        <v>656</v>
      </c>
      <c r="D1239" s="4" t="s">
        <v>1254</v>
      </c>
      <c r="E1239" s="4">
        <v>65.230697631835938</v>
      </c>
      <c r="F1239" s="4"/>
      <c r="G1239" s="4" t="s">
        <v>1762</v>
      </c>
      <c r="H1239" s="4" t="s">
        <v>1763</v>
      </c>
      <c r="I1239" s="4" t="str">
        <f>MA_covariates[[#This Row],[Covariate]]&amp;MA_covariates[[#This Row],[sampling_id]]</f>
        <v>Trawling effort_numerical656</v>
      </c>
    </row>
    <row r="1240" spans="1:9" x14ac:dyDescent="0.3">
      <c r="A1240" s="4" t="s">
        <v>603</v>
      </c>
      <c r="B1240" s="64">
        <v>136</v>
      </c>
      <c r="C1240" s="64">
        <v>657</v>
      </c>
      <c r="D1240" s="4" t="s">
        <v>1254</v>
      </c>
      <c r="E1240" s="4">
        <v>65.230697631835938</v>
      </c>
      <c r="F1240" s="4"/>
      <c r="G1240" s="4" t="s">
        <v>1762</v>
      </c>
      <c r="H1240" s="4" t="s">
        <v>1763</v>
      </c>
      <c r="I1240" s="4" t="str">
        <f>MA_covariates[[#This Row],[Covariate]]&amp;MA_covariates[[#This Row],[sampling_id]]</f>
        <v>Trawling effort_numerical657</v>
      </c>
    </row>
    <row r="1241" spans="1:9" x14ac:dyDescent="0.3">
      <c r="A1241" s="4" t="s">
        <v>603</v>
      </c>
      <c r="B1241" s="64">
        <v>136</v>
      </c>
      <c r="C1241" s="64">
        <v>658</v>
      </c>
      <c r="D1241" s="4" t="s">
        <v>1254</v>
      </c>
      <c r="E1241" s="4">
        <v>6.2512998580932617</v>
      </c>
      <c r="F1241" s="4"/>
      <c r="G1241" s="4" t="s">
        <v>1762</v>
      </c>
      <c r="H1241" s="4" t="s">
        <v>1763</v>
      </c>
      <c r="I1241" s="4" t="str">
        <f>MA_covariates[[#This Row],[Covariate]]&amp;MA_covariates[[#This Row],[sampling_id]]</f>
        <v>Trawling effort_numerical658</v>
      </c>
    </row>
    <row r="1242" spans="1:9" x14ac:dyDescent="0.3">
      <c r="A1242" s="4" t="s">
        <v>603</v>
      </c>
      <c r="B1242" s="64">
        <v>136</v>
      </c>
      <c r="C1242" s="64">
        <v>659</v>
      </c>
      <c r="D1242" s="4" t="s">
        <v>1254</v>
      </c>
      <c r="E1242" s="4">
        <v>6.2512998580932617</v>
      </c>
      <c r="F1242" s="4"/>
      <c r="G1242" s="4" t="s">
        <v>1762</v>
      </c>
      <c r="H1242" s="4" t="s">
        <v>1763</v>
      </c>
      <c r="I1242" s="4" t="str">
        <f>MA_covariates[[#This Row],[Covariate]]&amp;MA_covariates[[#This Row],[sampling_id]]</f>
        <v>Trawling effort_numerical659</v>
      </c>
    </row>
    <row r="1243" spans="1:9" x14ac:dyDescent="0.3">
      <c r="A1243" s="4" t="s">
        <v>603</v>
      </c>
      <c r="B1243" s="64">
        <v>136</v>
      </c>
      <c r="C1243" s="64">
        <v>660</v>
      </c>
      <c r="D1243" s="4" t="s">
        <v>1254</v>
      </c>
      <c r="E1243" s="4">
        <v>25.868000030517578</v>
      </c>
      <c r="F1243" s="4"/>
      <c r="G1243" s="4" t="s">
        <v>1762</v>
      </c>
      <c r="H1243" s="4" t="s">
        <v>1763</v>
      </c>
      <c r="I1243" s="4" t="str">
        <f>MA_covariates[[#This Row],[Covariate]]&amp;MA_covariates[[#This Row],[sampling_id]]</f>
        <v>Trawling effort_numerical660</v>
      </c>
    </row>
    <row r="1244" spans="1:9" x14ac:dyDescent="0.3">
      <c r="A1244" s="4" t="s">
        <v>603</v>
      </c>
      <c r="B1244" s="64">
        <v>136</v>
      </c>
      <c r="C1244" s="64">
        <v>661</v>
      </c>
      <c r="D1244" s="4" t="s">
        <v>1254</v>
      </c>
      <c r="E1244" s="4">
        <v>8.2044000625610352</v>
      </c>
      <c r="F1244" s="4"/>
      <c r="G1244" s="4" t="s">
        <v>1762</v>
      </c>
      <c r="H1244" s="4" t="s">
        <v>1763</v>
      </c>
      <c r="I1244" s="4" t="str">
        <f>MA_covariates[[#This Row],[Covariate]]&amp;MA_covariates[[#This Row],[sampling_id]]</f>
        <v>Trawling effort_numerical661</v>
      </c>
    </row>
    <row r="1245" spans="1:9" x14ac:dyDescent="0.3">
      <c r="A1245" s="4" t="s">
        <v>603</v>
      </c>
      <c r="B1245" s="64">
        <v>136</v>
      </c>
      <c r="C1245" s="64">
        <v>662</v>
      </c>
      <c r="D1245" s="4" t="s">
        <v>1254</v>
      </c>
      <c r="E1245" s="4">
        <v>28.311800003051758</v>
      </c>
      <c r="F1245" s="4"/>
      <c r="G1245" s="4" t="s">
        <v>1762</v>
      </c>
      <c r="H1245" s="4" t="s">
        <v>1763</v>
      </c>
      <c r="I1245" s="4" t="str">
        <f>MA_covariates[[#This Row],[Covariate]]&amp;MA_covariates[[#This Row],[sampling_id]]</f>
        <v>Trawling effort_numerical662</v>
      </c>
    </row>
    <row r="1246" spans="1:9" x14ac:dyDescent="0.3">
      <c r="A1246" s="4" t="s">
        <v>603</v>
      </c>
      <c r="B1246" s="64">
        <v>136</v>
      </c>
      <c r="C1246" s="64">
        <v>663</v>
      </c>
      <c r="D1246" s="4" t="s">
        <v>1254</v>
      </c>
      <c r="E1246" s="4">
        <v>10.86460018157959</v>
      </c>
      <c r="F1246" s="4"/>
      <c r="G1246" s="4" t="s">
        <v>1762</v>
      </c>
      <c r="H1246" s="4" t="s">
        <v>1763</v>
      </c>
      <c r="I1246" s="4" t="str">
        <f>MA_covariates[[#This Row],[Covariate]]&amp;MA_covariates[[#This Row],[sampling_id]]</f>
        <v>Trawling effort_numerical663</v>
      </c>
    </row>
    <row r="1247" spans="1:9" x14ac:dyDescent="0.3">
      <c r="A1247" s="4" t="s">
        <v>603</v>
      </c>
      <c r="B1247" s="64">
        <v>136</v>
      </c>
      <c r="C1247" s="64">
        <v>664</v>
      </c>
      <c r="D1247" s="4" t="s">
        <v>1254</v>
      </c>
      <c r="E1247" s="4">
        <v>86.177101135253906</v>
      </c>
      <c r="F1247" s="4"/>
      <c r="G1247" s="4" t="s">
        <v>1762</v>
      </c>
      <c r="H1247" s="4" t="s">
        <v>1763</v>
      </c>
      <c r="I1247" s="4" t="str">
        <f>MA_covariates[[#This Row],[Covariate]]&amp;MA_covariates[[#This Row],[sampling_id]]</f>
        <v>Trawling effort_numerical664</v>
      </c>
    </row>
    <row r="1248" spans="1:9" x14ac:dyDescent="0.3">
      <c r="A1248" s="4" t="s">
        <v>603</v>
      </c>
      <c r="B1248" s="64">
        <v>136</v>
      </c>
      <c r="C1248" s="64">
        <v>665</v>
      </c>
      <c r="D1248" s="4" t="s">
        <v>1254</v>
      </c>
      <c r="E1248" s="4">
        <v>86.177101135253906</v>
      </c>
      <c r="F1248" s="4"/>
      <c r="G1248" s="4" t="s">
        <v>1762</v>
      </c>
      <c r="H1248" s="4" t="s">
        <v>1763</v>
      </c>
      <c r="I1248" s="4" t="str">
        <f>MA_covariates[[#This Row],[Covariate]]&amp;MA_covariates[[#This Row],[sampling_id]]</f>
        <v>Trawling effort_numerical665</v>
      </c>
    </row>
    <row r="1249" spans="1:9" x14ac:dyDescent="0.3">
      <c r="A1249" s="4" t="s">
        <v>603</v>
      </c>
      <c r="B1249" s="64">
        <v>136</v>
      </c>
      <c r="C1249" s="64">
        <v>666</v>
      </c>
      <c r="D1249" s="4" t="s">
        <v>1254</v>
      </c>
      <c r="E1249" s="4">
        <v>26.276199340820313</v>
      </c>
      <c r="F1249" s="4"/>
      <c r="G1249" s="4" t="s">
        <v>1762</v>
      </c>
      <c r="H1249" s="4" t="s">
        <v>1763</v>
      </c>
      <c r="I1249" s="4" t="str">
        <f>MA_covariates[[#This Row],[Covariate]]&amp;MA_covariates[[#This Row],[sampling_id]]</f>
        <v>Trawling effort_numerical666</v>
      </c>
    </row>
    <row r="1250" spans="1:9" x14ac:dyDescent="0.3">
      <c r="A1250" s="4" t="s">
        <v>603</v>
      </c>
      <c r="B1250" s="64">
        <v>136</v>
      </c>
      <c r="C1250" s="64">
        <v>667</v>
      </c>
      <c r="D1250" s="4" t="s">
        <v>1254</v>
      </c>
      <c r="E1250" s="4">
        <v>26.276199340820313</v>
      </c>
      <c r="F1250" s="4"/>
      <c r="G1250" s="4" t="s">
        <v>1762</v>
      </c>
      <c r="H1250" s="4" t="s">
        <v>1763</v>
      </c>
      <c r="I1250" s="4" t="str">
        <f>MA_covariates[[#This Row],[Covariate]]&amp;MA_covariates[[#This Row],[sampling_id]]</f>
        <v>Trawling effort_numerical667</v>
      </c>
    </row>
    <row r="1251" spans="1:9" x14ac:dyDescent="0.3">
      <c r="A1251" s="4" t="s">
        <v>603</v>
      </c>
      <c r="B1251" s="64">
        <v>136</v>
      </c>
      <c r="C1251" s="64">
        <v>668</v>
      </c>
      <c r="D1251" s="4" t="s">
        <v>1254</v>
      </c>
      <c r="E1251" s="4">
        <v>38.750598907470703</v>
      </c>
      <c r="F1251" s="4"/>
      <c r="G1251" s="4" t="s">
        <v>1762</v>
      </c>
      <c r="H1251" s="4" t="s">
        <v>1763</v>
      </c>
      <c r="I1251" s="4" t="str">
        <f>MA_covariates[[#This Row],[Covariate]]&amp;MA_covariates[[#This Row],[sampling_id]]</f>
        <v>Trawling effort_numerical668</v>
      </c>
    </row>
    <row r="1252" spans="1:9" x14ac:dyDescent="0.3">
      <c r="A1252" s="4" t="s">
        <v>603</v>
      </c>
      <c r="B1252" s="64">
        <v>136</v>
      </c>
      <c r="C1252" s="64">
        <v>669</v>
      </c>
      <c r="D1252" s="4" t="s">
        <v>1254</v>
      </c>
      <c r="E1252" s="4">
        <v>38.750598907470703</v>
      </c>
      <c r="F1252" s="4"/>
      <c r="G1252" s="4" t="s">
        <v>1762</v>
      </c>
      <c r="H1252" s="4" t="s">
        <v>1763</v>
      </c>
      <c r="I1252" s="4" t="str">
        <f>MA_covariates[[#This Row],[Covariate]]&amp;MA_covariates[[#This Row],[sampling_id]]</f>
        <v>Trawling effort_numerical669</v>
      </c>
    </row>
    <row r="1253" spans="1:9" x14ac:dyDescent="0.3">
      <c r="A1253" s="4" t="s">
        <v>603</v>
      </c>
      <c r="B1253" s="64">
        <v>136</v>
      </c>
      <c r="C1253" s="64">
        <v>672</v>
      </c>
      <c r="D1253" s="4" t="s">
        <v>1254</v>
      </c>
      <c r="E1253" s="4">
        <v>10.87030029296875</v>
      </c>
      <c r="F1253" s="4"/>
      <c r="G1253" s="4" t="s">
        <v>1762</v>
      </c>
      <c r="H1253" s="4" t="s">
        <v>1763</v>
      </c>
      <c r="I1253" s="4" t="str">
        <f>MA_covariates[[#This Row],[Covariate]]&amp;MA_covariates[[#This Row],[sampling_id]]</f>
        <v>Trawling effort_numerical672</v>
      </c>
    </row>
    <row r="1254" spans="1:9" x14ac:dyDescent="0.3">
      <c r="A1254" s="4" t="s">
        <v>603</v>
      </c>
      <c r="B1254" s="64">
        <v>136</v>
      </c>
      <c r="C1254" s="64">
        <v>673</v>
      </c>
      <c r="D1254" s="4" t="s">
        <v>1254</v>
      </c>
      <c r="E1254" s="4">
        <v>42.658401489257813</v>
      </c>
      <c r="F1254" s="4"/>
      <c r="G1254" s="4" t="s">
        <v>1762</v>
      </c>
      <c r="H1254" s="4" t="s">
        <v>1763</v>
      </c>
      <c r="I1254" s="4" t="str">
        <f>MA_covariates[[#This Row],[Covariate]]&amp;MA_covariates[[#This Row],[sampling_id]]</f>
        <v>Trawling effort_numerical673</v>
      </c>
    </row>
    <row r="1255" spans="1:9" x14ac:dyDescent="0.3">
      <c r="A1255" s="4" t="s">
        <v>660</v>
      </c>
      <c r="B1255" s="4">
        <v>138</v>
      </c>
      <c r="C1255" s="4">
        <v>674</v>
      </c>
      <c r="D1255" s="4" t="s">
        <v>896</v>
      </c>
      <c r="E1255" s="21">
        <v>0</v>
      </c>
      <c r="F1255" s="4"/>
      <c r="G1255" s="4" t="s">
        <v>897</v>
      </c>
      <c r="H1255" s="4"/>
      <c r="I1255" s="4" t="str">
        <f>MA_covariates[[#This Row],[Covariate]]&amp;MA_covariates[[#This Row],[sampling_id]]</f>
        <v>Time since trawl674</v>
      </c>
    </row>
    <row r="1256" spans="1:9" x14ac:dyDescent="0.3">
      <c r="A1256" s="4" t="s">
        <v>660</v>
      </c>
      <c r="B1256" s="4">
        <v>138</v>
      </c>
      <c r="C1256" s="4">
        <v>675</v>
      </c>
      <c r="D1256" s="4" t="s">
        <v>896</v>
      </c>
      <c r="E1256" s="18">
        <v>200</v>
      </c>
      <c r="F1256" s="4"/>
      <c r="G1256" s="4" t="s">
        <v>897</v>
      </c>
      <c r="H1256" s="4"/>
      <c r="I1256" s="4" t="str">
        <f>MA_covariates[[#This Row],[Covariate]]&amp;MA_covariates[[#This Row],[sampling_id]]</f>
        <v>Time since trawl675</v>
      </c>
    </row>
    <row r="1257" spans="1:9" x14ac:dyDescent="0.3">
      <c r="A1257" s="4" t="s">
        <v>660</v>
      </c>
      <c r="B1257" s="4">
        <v>138</v>
      </c>
      <c r="C1257" s="4">
        <v>674</v>
      </c>
      <c r="D1257" s="4" t="s">
        <v>1254</v>
      </c>
      <c r="E1257" s="18">
        <v>358</v>
      </c>
      <c r="F1257" s="4"/>
      <c r="G1257" s="18" t="s">
        <v>1623</v>
      </c>
      <c r="H1257" s="4"/>
      <c r="I1257" s="4" t="str">
        <f>MA_covariates[[#This Row],[Covariate]]&amp;MA_covariates[[#This Row],[sampling_id]]</f>
        <v>Trawling effort_numerical674</v>
      </c>
    </row>
    <row r="1258" spans="1:9" x14ac:dyDescent="0.3">
      <c r="A1258" s="4" t="s">
        <v>660</v>
      </c>
      <c r="B1258" s="4">
        <v>138</v>
      </c>
      <c r="C1258" s="4">
        <v>675</v>
      </c>
      <c r="D1258" s="4" t="s">
        <v>1254</v>
      </c>
      <c r="E1258" s="18">
        <v>0</v>
      </c>
      <c r="F1258" s="4"/>
      <c r="G1258" s="18" t="s">
        <v>1623</v>
      </c>
      <c r="H1258" s="4"/>
      <c r="I1258" s="4" t="str">
        <f>MA_covariates[[#This Row],[Covariate]]&amp;MA_covariates[[#This Row],[sampling_id]]</f>
        <v>Trawling effort_numerical675</v>
      </c>
    </row>
    <row r="1259" spans="1:9" x14ac:dyDescent="0.3">
      <c r="A1259" s="4" t="s">
        <v>660</v>
      </c>
      <c r="B1259" s="64">
        <v>138</v>
      </c>
      <c r="C1259" s="64">
        <v>674</v>
      </c>
      <c r="D1259" s="4" t="s">
        <v>1254</v>
      </c>
      <c r="E1259" s="4">
        <v>0.8377000093460083</v>
      </c>
      <c r="F1259" s="4"/>
      <c r="G1259" s="4" t="s">
        <v>1762</v>
      </c>
      <c r="H1259" s="4" t="s">
        <v>1763</v>
      </c>
      <c r="I1259" s="4" t="str">
        <f>MA_covariates[[#This Row],[Covariate]]&amp;MA_covariates[[#This Row],[sampling_id]]</f>
        <v>Trawling effort_numerical674</v>
      </c>
    </row>
    <row r="1260" spans="1:9" x14ac:dyDescent="0.3">
      <c r="A1260" s="4" t="s">
        <v>660</v>
      </c>
      <c r="B1260" s="64">
        <v>138</v>
      </c>
      <c r="C1260" s="64">
        <v>675</v>
      </c>
      <c r="D1260" s="4" t="s">
        <v>1254</v>
      </c>
      <c r="E1260" s="4">
        <v>0.8377000093460083</v>
      </c>
      <c r="F1260" s="4"/>
      <c r="G1260" s="4" t="s">
        <v>1762</v>
      </c>
      <c r="H1260" s="4" t="s">
        <v>1763</v>
      </c>
      <c r="I1260" s="4" t="str">
        <f>MA_covariates[[#This Row],[Covariate]]&amp;MA_covariates[[#This Row],[sampling_id]]</f>
        <v>Trawling effort_numerical675</v>
      </c>
    </row>
    <row r="1261" spans="1:9" x14ac:dyDescent="0.3">
      <c r="A1261" s="4" t="s">
        <v>605</v>
      </c>
      <c r="B1261" s="4">
        <v>146</v>
      </c>
      <c r="C1261" s="4">
        <v>673</v>
      </c>
      <c r="D1261" s="4" t="s">
        <v>1255</v>
      </c>
      <c r="E1261" s="4" t="s">
        <v>994</v>
      </c>
      <c r="F1261" s="4"/>
      <c r="G1261" s="4"/>
      <c r="H1261" s="4"/>
      <c r="I1261" s="4" t="str">
        <f>MA_covariates[[#This Row],[Covariate]]&amp;MA_covariates[[#This Row],[sampling_id]]</f>
        <v>Trawling effort_categorical673</v>
      </c>
    </row>
    <row r="1262" spans="1:9" x14ac:dyDescent="0.3">
      <c r="A1262" s="4" t="s">
        <v>605</v>
      </c>
      <c r="B1262" s="4">
        <v>146</v>
      </c>
      <c r="C1262" s="4">
        <v>674</v>
      </c>
      <c r="D1262" s="4" t="s">
        <v>1255</v>
      </c>
      <c r="E1262" s="4" t="s">
        <v>1373</v>
      </c>
      <c r="F1262" s="4"/>
      <c r="G1262" s="4"/>
      <c r="H1262" s="4"/>
      <c r="I1262" s="4" t="str">
        <f>MA_covariates[[#This Row],[Covariate]]&amp;MA_covariates[[#This Row],[sampling_id]]</f>
        <v>Trawling effort_categorical674</v>
      </c>
    </row>
    <row r="1263" spans="1:9" x14ac:dyDescent="0.3">
      <c r="A1263" s="4" t="s">
        <v>605</v>
      </c>
      <c r="B1263" s="4">
        <v>146</v>
      </c>
      <c r="C1263" s="4">
        <v>675</v>
      </c>
      <c r="D1263" s="4" t="s">
        <v>1255</v>
      </c>
      <c r="E1263" s="4" t="s">
        <v>1246</v>
      </c>
      <c r="F1263" s="4"/>
      <c r="G1263" s="4"/>
      <c r="H1263" s="4"/>
      <c r="I1263" s="4" t="str">
        <f>MA_covariates[[#This Row],[Covariate]]&amp;MA_covariates[[#This Row],[sampling_id]]</f>
        <v>Trawling effort_categorical675</v>
      </c>
    </row>
    <row r="1264" spans="1:9" x14ac:dyDescent="0.3">
      <c r="A1264" s="4" t="s">
        <v>605</v>
      </c>
      <c r="B1264" s="64">
        <v>146</v>
      </c>
      <c r="C1264" s="64">
        <v>676</v>
      </c>
      <c r="D1264" s="4" t="s">
        <v>1254</v>
      </c>
      <c r="E1264" s="4">
        <v>42.265399932861328</v>
      </c>
      <c r="F1264" s="4"/>
      <c r="G1264" s="4" t="s">
        <v>1762</v>
      </c>
      <c r="H1264" s="4" t="s">
        <v>1763</v>
      </c>
      <c r="I1264" s="4" t="str">
        <f>MA_covariates[[#This Row],[Covariate]]&amp;MA_covariates[[#This Row],[sampling_id]]</f>
        <v>Trawling effort_numerical676</v>
      </c>
    </row>
    <row r="1265" spans="1:9" x14ac:dyDescent="0.3">
      <c r="A1265" s="4" t="s">
        <v>605</v>
      </c>
      <c r="B1265" s="64">
        <v>146</v>
      </c>
      <c r="C1265" s="64">
        <v>677</v>
      </c>
      <c r="D1265" s="4" t="s">
        <v>1254</v>
      </c>
      <c r="E1265" s="4">
        <v>2.9245998859405518</v>
      </c>
      <c r="F1265" s="4"/>
      <c r="G1265" s="4" t="s">
        <v>1762</v>
      </c>
      <c r="H1265" s="4" t="s">
        <v>1763</v>
      </c>
      <c r="I1265" s="4" t="str">
        <f>MA_covariates[[#This Row],[Covariate]]&amp;MA_covariates[[#This Row],[sampling_id]]</f>
        <v>Trawling effort_numerical677</v>
      </c>
    </row>
    <row r="1266" spans="1:9" x14ac:dyDescent="0.3">
      <c r="A1266" s="4" t="s">
        <v>605</v>
      </c>
      <c r="B1266" s="64">
        <v>146</v>
      </c>
      <c r="C1266" s="64">
        <v>678</v>
      </c>
      <c r="D1266" s="4" t="s">
        <v>1254</v>
      </c>
      <c r="E1266" s="4">
        <v>3.9353001117706299</v>
      </c>
      <c r="F1266" s="4"/>
      <c r="G1266" s="4" t="s">
        <v>1762</v>
      </c>
      <c r="H1266" s="4" t="s">
        <v>1763</v>
      </c>
      <c r="I1266" s="4" t="str">
        <f>MA_covariates[[#This Row],[Covariate]]&amp;MA_covariates[[#This Row],[sampling_id]]</f>
        <v>Trawling effort_numerical678</v>
      </c>
    </row>
    <row r="1267" spans="1:9" x14ac:dyDescent="0.3">
      <c r="A1267" s="4" t="s">
        <v>608</v>
      </c>
      <c r="B1267" s="4">
        <v>152</v>
      </c>
      <c r="C1267" s="4">
        <v>679</v>
      </c>
      <c r="D1267" s="4" t="s">
        <v>1254</v>
      </c>
      <c r="E1267" s="4">
        <v>29.4</v>
      </c>
      <c r="F1267" s="4"/>
      <c r="G1267" s="4" t="s">
        <v>1645</v>
      </c>
      <c r="H1267" s="4"/>
      <c r="I1267" s="4" t="str">
        <f>MA_covariates[[#This Row],[Covariate]]&amp;MA_covariates[[#This Row],[sampling_id]]</f>
        <v>Trawling effort_numerical679</v>
      </c>
    </row>
    <row r="1268" spans="1:9" x14ac:dyDescent="0.3">
      <c r="A1268" s="4" t="s">
        <v>608</v>
      </c>
      <c r="B1268" s="4">
        <v>152</v>
      </c>
      <c r="C1268" s="4">
        <v>680</v>
      </c>
      <c r="D1268" s="4" t="s">
        <v>1254</v>
      </c>
      <c r="E1268" s="4">
        <v>29.4</v>
      </c>
      <c r="F1268" s="4"/>
      <c r="G1268" s="4" t="s">
        <v>1645</v>
      </c>
      <c r="H1268" s="4"/>
      <c r="I1268" s="4" t="str">
        <f>MA_covariates[[#This Row],[Covariate]]&amp;MA_covariates[[#This Row],[sampling_id]]</f>
        <v>Trawling effort_numerical680</v>
      </c>
    </row>
    <row r="1269" spans="1:9" x14ac:dyDescent="0.3">
      <c r="A1269" s="4" t="s">
        <v>608</v>
      </c>
      <c r="B1269" s="4">
        <v>152</v>
      </c>
      <c r="C1269" s="4">
        <v>681</v>
      </c>
      <c r="D1269" s="4" t="s">
        <v>1254</v>
      </c>
      <c r="E1269" s="4">
        <v>29.4</v>
      </c>
      <c r="F1269" s="4"/>
      <c r="G1269" s="4" t="s">
        <v>1645</v>
      </c>
      <c r="H1269" s="4"/>
      <c r="I1269" s="4" t="str">
        <f>MA_covariates[[#This Row],[Covariate]]&amp;MA_covariates[[#This Row],[sampling_id]]</f>
        <v>Trawling effort_numerical681</v>
      </c>
    </row>
    <row r="1270" spans="1:9" x14ac:dyDescent="0.3">
      <c r="A1270" s="4" t="s">
        <v>608</v>
      </c>
      <c r="B1270" s="4">
        <v>152</v>
      </c>
      <c r="C1270" s="4">
        <v>682</v>
      </c>
      <c r="D1270" s="4" t="s">
        <v>1254</v>
      </c>
      <c r="E1270" s="4">
        <v>29.4</v>
      </c>
      <c r="F1270" s="4"/>
      <c r="G1270" s="4" t="s">
        <v>1645</v>
      </c>
      <c r="H1270" s="4"/>
      <c r="I1270" s="4" t="str">
        <f>MA_covariates[[#This Row],[Covariate]]&amp;MA_covariates[[#This Row],[sampling_id]]</f>
        <v>Trawling effort_numerical682</v>
      </c>
    </row>
    <row r="1271" spans="1:9" x14ac:dyDescent="0.3">
      <c r="A1271" s="4" t="s">
        <v>608</v>
      </c>
      <c r="B1271" s="4">
        <v>152</v>
      </c>
      <c r="C1271" s="4">
        <v>683</v>
      </c>
      <c r="D1271" s="4" t="s">
        <v>1254</v>
      </c>
      <c r="E1271" s="4">
        <v>29.4</v>
      </c>
      <c r="F1271" s="4"/>
      <c r="G1271" s="4" t="s">
        <v>1645</v>
      </c>
      <c r="H1271" s="4"/>
      <c r="I1271" s="4" t="str">
        <f>MA_covariates[[#This Row],[Covariate]]&amp;MA_covariates[[#This Row],[sampling_id]]</f>
        <v>Trawling effort_numerical683</v>
      </c>
    </row>
    <row r="1272" spans="1:9" x14ac:dyDescent="0.3">
      <c r="A1272" s="4" t="s">
        <v>608</v>
      </c>
      <c r="B1272" s="4">
        <v>152</v>
      </c>
      <c r="C1272" s="4">
        <v>684</v>
      </c>
      <c r="D1272" s="4" t="s">
        <v>1254</v>
      </c>
      <c r="E1272" s="4">
        <v>19.399999999999999</v>
      </c>
      <c r="F1272" s="4"/>
      <c r="G1272" s="4" t="s">
        <v>1645</v>
      </c>
      <c r="H1272" s="4"/>
      <c r="I1272" s="4" t="str">
        <f>MA_covariates[[#This Row],[Covariate]]&amp;MA_covariates[[#This Row],[sampling_id]]</f>
        <v>Trawling effort_numerical684</v>
      </c>
    </row>
    <row r="1273" spans="1:9" x14ac:dyDescent="0.3">
      <c r="A1273" s="4" t="s">
        <v>608</v>
      </c>
      <c r="B1273" s="4">
        <v>152</v>
      </c>
      <c r="C1273" s="4">
        <v>685</v>
      </c>
      <c r="D1273" s="4" t="s">
        <v>1254</v>
      </c>
      <c r="E1273" s="4">
        <v>19.399999999999999</v>
      </c>
      <c r="F1273" s="4"/>
      <c r="G1273" s="4" t="s">
        <v>1645</v>
      </c>
      <c r="H1273" s="4"/>
      <c r="I1273" s="4" t="str">
        <f>MA_covariates[[#This Row],[Covariate]]&amp;MA_covariates[[#This Row],[sampling_id]]</f>
        <v>Trawling effort_numerical685</v>
      </c>
    </row>
    <row r="1274" spans="1:9" x14ac:dyDescent="0.3">
      <c r="A1274" s="4" t="s">
        <v>608</v>
      </c>
      <c r="B1274" s="4">
        <v>152</v>
      </c>
      <c r="C1274" s="4">
        <v>686</v>
      </c>
      <c r="D1274" s="4" t="s">
        <v>1254</v>
      </c>
      <c r="E1274" s="4">
        <v>19.399999999999999</v>
      </c>
      <c r="F1274" s="4"/>
      <c r="G1274" s="4" t="s">
        <v>1645</v>
      </c>
      <c r="H1274" s="4"/>
      <c r="I1274" s="4" t="str">
        <f>MA_covariates[[#This Row],[Covariate]]&amp;MA_covariates[[#This Row],[sampling_id]]</f>
        <v>Trawling effort_numerical686</v>
      </c>
    </row>
    <row r="1275" spans="1:9" x14ac:dyDescent="0.3">
      <c r="A1275" s="4" t="s">
        <v>608</v>
      </c>
      <c r="B1275" s="4">
        <v>152</v>
      </c>
      <c r="C1275" s="4">
        <v>687</v>
      </c>
      <c r="D1275" s="4" t="s">
        <v>1254</v>
      </c>
      <c r="E1275" s="4">
        <v>11.4</v>
      </c>
      <c r="F1275" s="4"/>
      <c r="G1275" s="4" t="s">
        <v>1645</v>
      </c>
      <c r="H1275" s="4"/>
      <c r="I1275" s="4" t="str">
        <f>MA_covariates[[#This Row],[Covariate]]&amp;MA_covariates[[#This Row],[sampling_id]]</f>
        <v>Trawling effort_numerical687</v>
      </c>
    </row>
    <row r="1276" spans="1:9" x14ac:dyDescent="0.3">
      <c r="A1276" s="4" t="s">
        <v>608</v>
      </c>
      <c r="B1276" s="4">
        <v>152</v>
      </c>
      <c r="C1276" s="4">
        <v>688</v>
      </c>
      <c r="D1276" s="4" t="s">
        <v>1254</v>
      </c>
      <c r="E1276" s="4">
        <v>11.4</v>
      </c>
      <c r="F1276" s="4"/>
      <c r="G1276" s="4" t="s">
        <v>1645</v>
      </c>
      <c r="H1276" s="4"/>
      <c r="I1276" s="4" t="str">
        <f>MA_covariates[[#This Row],[Covariate]]&amp;MA_covariates[[#This Row],[sampling_id]]</f>
        <v>Trawling effort_numerical688</v>
      </c>
    </row>
    <row r="1277" spans="1:9" x14ac:dyDescent="0.3">
      <c r="A1277" s="4" t="s">
        <v>608</v>
      </c>
      <c r="B1277" s="4">
        <v>152</v>
      </c>
      <c r="C1277" s="4">
        <v>679</v>
      </c>
      <c r="D1277" s="4" t="s">
        <v>1647</v>
      </c>
      <c r="E1277" s="4" t="s">
        <v>1642</v>
      </c>
      <c r="F1277" s="4"/>
      <c r="G1277" s="4"/>
      <c r="H1277" s="4"/>
      <c r="I1277" s="4" t="str">
        <f>MA_covariates[[#This Row],[Covariate]]&amp;MA_covariates[[#This Row],[sampling_id]]</f>
        <v>Bottom current_categorical679</v>
      </c>
    </row>
    <row r="1278" spans="1:9" x14ac:dyDescent="0.3">
      <c r="A1278" s="4" t="s">
        <v>608</v>
      </c>
      <c r="B1278" s="4">
        <v>152</v>
      </c>
      <c r="C1278" s="4">
        <v>680</v>
      </c>
      <c r="D1278" s="4" t="s">
        <v>1647</v>
      </c>
      <c r="E1278" s="4" t="s">
        <v>1642</v>
      </c>
      <c r="F1278" s="4"/>
      <c r="G1278" s="4"/>
      <c r="H1278" s="4"/>
      <c r="I1278" s="4" t="str">
        <f>MA_covariates[[#This Row],[Covariate]]&amp;MA_covariates[[#This Row],[sampling_id]]</f>
        <v>Bottom current_categorical680</v>
      </c>
    </row>
    <row r="1279" spans="1:9" x14ac:dyDescent="0.3">
      <c r="A1279" s="4" t="s">
        <v>608</v>
      </c>
      <c r="B1279" s="4">
        <v>152</v>
      </c>
      <c r="C1279" s="4">
        <v>681</v>
      </c>
      <c r="D1279" s="4" t="s">
        <v>1647</v>
      </c>
      <c r="E1279" s="4" t="s">
        <v>1642</v>
      </c>
      <c r="F1279" s="4"/>
      <c r="G1279" s="4"/>
      <c r="H1279" s="4"/>
      <c r="I1279" s="4" t="str">
        <f>MA_covariates[[#This Row],[Covariate]]&amp;MA_covariates[[#This Row],[sampling_id]]</f>
        <v>Bottom current_categorical681</v>
      </c>
    </row>
    <row r="1280" spans="1:9" x14ac:dyDescent="0.3">
      <c r="A1280" s="4" t="s">
        <v>608</v>
      </c>
      <c r="B1280" s="4">
        <v>152</v>
      </c>
      <c r="C1280" s="4">
        <v>682</v>
      </c>
      <c r="D1280" s="4" t="s">
        <v>1647</v>
      </c>
      <c r="E1280" s="4" t="s">
        <v>1642</v>
      </c>
      <c r="F1280" s="4"/>
      <c r="G1280" s="4"/>
      <c r="H1280" s="4"/>
      <c r="I1280" s="4" t="str">
        <f>MA_covariates[[#This Row],[Covariate]]&amp;MA_covariates[[#This Row],[sampling_id]]</f>
        <v>Bottom current_categorical682</v>
      </c>
    </row>
    <row r="1281" spans="1:9" x14ac:dyDescent="0.3">
      <c r="A1281" s="4" t="s">
        <v>608</v>
      </c>
      <c r="B1281" s="4">
        <v>152</v>
      </c>
      <c r="C1281" s="4">
        <v>683</v>
      </c>
      <c r="D1281" s="4" t="s">
        <v>1647</v>
      </c>
      <c r="E1281" s="4" t="s">
        <v>1642</v>
      </c>
      <c r="F1281" s="4"/>
      <c r="G1281" s="4"/>
      <c r="H1281" s="4"/>
      <c r="I1281" s="4" t="str">
        <f>MA_covariates[[#This Row],[Covariate]]&amp;MA_covariates[[#This Row],[sampling_id]]</f>
        <v>Bottom current_categorical683</v>
      </c>
    </row>
    <row r="1282" spans="1:9" x14ac:dyDescent="0.3">
      <c r="A1282" s="4" t="s">
        <v>608</v>
      </c>
      <c r="B1282" s="4">
        <v>152</v>
      </c>
      <c r="C1282" s="4">
        <v>684</v>
      </c>
      <c r="D1282" s="4" t="s">
        <v>1647</v>
      </c>
      <c r="E1282" s="4" t="s">
        <v>1643</v>
      </c>
      <c r="F1282" s="4"/>
      <c r="G1282" s="4"/>
      <c r="H1282" s="4"/>
      <c r="I1282" s="4" t="str">
        <f>MA_covariates[[#This Row],[Covariate]]&amp;MA_covariates[[#This Row],[sampling_id]]</f>
        <v>Bottom current_categorical684</v>
      </c>
    </row>
    <row r="1283" spans="1:9" x14ac:dyDescent="0.3">
      <c r="A1283" s="4" t="s">
        <v>608</v>
      </c>
      <c r="B1283" s="4">
        <v>152</v>
      </c>
      <c r="C1283" s="4">
        <v>685</v>
      </c>
      <c r="D1283" s="4" t="s">
        <v>1647</v>
      </c>
      <c r="E1283" s="4" t="s">
        <v>1643</v>
      </c>
      <c r="F1283" s="4"/>
      <c r="G1283" s="4"/>
      <c r="H1283" s="4"/>
      <c r="I1283" s="4" t="str">
        <f>MA_covariates[[#This Row],[Covariate]]&amp;MA_covariates[[#This Row],[sampling_id]]</f>
        <v>Bottom current_categorical685</v>
      </c>
    </row>
    <row r="1284" spans="1:9" x14ac:dyDescent="0.3">
      <c r="A1284" s="4" t="s">
        <v>608</v>
      </c>
      <c r="B1284" s="4">
        <v>152</v>
      </c>
      <c r="C1284" s="4">
        <v>686</v>
      </c>
      <c r="D1284" s="4" t="s">
        <v>1647</v>
      </c>
      <c r="E1284" s="4" t="s">
        <v>1643</v>
      </c>
      <c r="F1284" s="4"/>
      <c r="G1284" s="4"/>
      <c r="H1284" s="4"/>
      <c r="I1284" s="4" t="str">
        <f>MA_covariates[[#This Row],[Covariate]]&amp;MA_covariates[[#This Row],[sampling_id]]</f>
        <v>Bottom current_categorical686</v>
      </c>
    </row>
    <row r="1285" spans="1:9" x14ac:dyDescent="0.3">
      <c r="A1285" s="4" t="s">
        <v>608</v>
      </c>
      <c r="B1285" s="4">
        <v>152</v>
      </c>
      <c r="C1285" s="4">
        <v>687</v>
      </c>
      <c r="D1285" s="4" t="s">
        <v>1647</v>
      </c>
      <c r="E1285" s="4" t="s">
        <v>1644</v>
      </c>
      <c r="F1285" s="4"/>
      <c r="G1285" s="4"/>
      <c r="H1285" s="4"/>
      <c r="I1285" s="4" t="str">
        <f>MA_covariates[[#This Row],[Covariate]]&amp;MA_covariates[[#This Row],[sampling_id]]</f>
        <v>Bottom current_categorical687</v>
      </c>
    </row>
    <row r="1286" spans="1:9" x14ac:dyDescent="0.3">
      <c r="A1286" s="4" t="s">
        <v>608</v>
      </c>
      <c r="B1286" s="4">
        <v>152</v>
      </c>
      <c r="C1286" s="4">
        <v>688</v>
      </c>
      <c r="D1286" s="4" t="s">
        <v>1647</v>
      </c>
      <c r="E1286" s="4" t="s">
        <v>1644</v>
      </c>
      <c r="F1286" s="4"/>
      <c r="G1286" s="4"/>
      <c r="H1286" s="4"/>
      <c r="I1286" s="4" t="str">
        <f>MA_covariates[[#This Row],[Covariate]]&amp;MA_covariates[[#This Row],[sampling_id]]</f>
        <v>Bottom current_categorical688</v>
      </c>
    </row>
    <row r="1287" spans="1:9" x14ac:dyDescent="0.3">
      <c r="A1287" s="4" t="s">
        <v>608</v>
      </c>
      <c r="B1287" s="4">
        <v>152</v>
      </c>
      <c r="C1287" s="4">
        <v>680</v>
      </c>
      <c r="D1287" s="4" t="s">
        <v>896</v>
      </c>
      <c r="E1287" s="4">
        <v>4105</v>
      </c>
      <c r="F1287" s="4"/>
      <c r="G1287" s="4" t="s">
        <v>897</v>
      </c>
      <c r="H1287" s="4"/>
      <c r="I1287" s="4" t="str">
        <f>MA_covariates[[#This Row],[Covariate]]&amp;MA_covariates[[#This Row],[sampling_id]]</f>
        <v>Time since trawl680</v>
      </c>
    </row>
    <row r="1288" spans="1:9" x14ac:dyDescent="0.3">
      <c r="A1288" s="4" t="s">
        <v>608</v>
      </c>
      <c r="B1288" s="4">
        <v>152</v>
      </c>
      <c r="C1288" s="4">
        <v>683</v>
      </c>
      <c r="D1288" s="4" t="s">
        <v>896</v>
      </c>
      <c r="E1288" s="4">
        <v>4530</v>
      </c>
      <c r="F1288" s="4"/>
      <c r="G1288" s="4" t="s">
        <v>897</v>
      </c>
      <c r="H1288" s="4"/>
      <c r="I1288" s="4" t="str">
        <f>MA_covariates[[#This Row],[Covariate]]&amp;MA_covariates[[#This Row],[sampling_id]]</f>
        <v>Time since trawl683</v>
      </c>
    </row>
    <row r="1289" spans="1:9" x14ac:dyDescent="0.3">
      <c r="A1289" s="4" t="s">
        <v>608</v>
      </c>
      <c r="B1289" s="4">
        <v>152</v>
      </c>
      <c r="C1289" s="4">
        <v>687</v>
      </c>
      <c r="D1289" s="4" t="s">
        <v>896</v>
      </c>
      <c r="E1289" s="4">
        <v>4530</v>
      </c>
      <c r="F1289" s="4"/>
      <c r="G1289" s="4" t="s">
        <v>897</v>
      </c>
      <c r="H1289" s="4"/>
      <c r="I1289" s="4" t="str">
        <f>MA_covariates[[#This Row],[Covariate]]&amp;MA_covariates[[#This Row],[sampling_id]]</f>
        <v>Time since trawl687</v>
      </c>
    </row>
    <row r="1290" spans="1:9" x14ac:dyDescent="0.3">
      <c r="A1290" s="4" t="s">
        <v>608</v>
      </c>
      <c r="B1290" s="64">
        <v>152</v>
      </c>
      <c r="C1290" s="64">
        <v>679</v>
      </c>
      <c r="D1290" s="4" t="s">
        <v>1254</v>
      </c>
      <c r="E1290" s="4">
        <v>0.45199999213218689</v>
      </c>
      <c r="F1290" s="4"/>
      <c r="G1290" s="4" t="s">
        <v>1762</v>
      </c>
      <c r="H1290" s="4" t="s">
        <v>1763</v>
      </c>
      <c r="I1290" s="4" t="str">
        <f>MA_covariates[[#This Row],[Covariate]]&amp;MA_covariates[[#This Row],[sampling_id]]</f>
        <v>Trawling effort_numerical679</v>
      </c>
    </row>
    <row r="1291" spans="1:9" x14ac:dyDescent="0.3">
      <c r="A1291" s="4" t="s">
        <v>608</v>
      </c>
      <c r="B1291" s="64">
        <v>152</v>
      </c>
      <c r="C1291" s="64">
        <v>680</v>
      </c>
      <c r="D1291" s="4" t="s">
        <v>1254</v>
      </c>
      <c r="E1291" s="4">
        <v>0.20350000262260437</v>
      </c>
      <c r="F1291" s="4"/>
      <c r="G1291" s="4" t="s">
        <v>1762</v>
      </c>
      <c r="H1291" s="4" t="s">
        <v>1763</v>
      </c>
      <c r="I1291" s="4" t="str">
        <f>MA_covariates[[#This Row],[Covariate]]&amp;MA_covariates[[#This Row],[sampling_id]]</f>
        <v>Trawling effort_numerical680</v>
      </c>
    </row>
    <row r="1292" spans="1:9" x14ac:dyDescent="0.3">
      <c r="A1292" s="4" t="s">
        <v>608</v>
      </c>
      <c r="B1292" s="64">
        <v>152</v>
      </c>
      <c r="C1292" s="64">
        <v>681</v>
      </c>
      <c r="D1292" s="4" t="s">
        <v>1254</v>
      </c>
      <c r="E1292" s="4">
        <v>2.9839000701904297</v>
      </c>
      <c r="F1292" s="4"/>
      <c r="G1292" s="4" t="s">
        <v>1762</v>
      </c>
      <c r="H1292" s="4" t="s">
        <v>1763</v>
      </c>
      <c r="I1292" s="4" t="str">
        <f>MA_covariates[[#This Row],[Covariate]]&amp;MA_covariates[[#This Row],[sampling_id]]</f>
        <v>Trawling effort_numerical681</v>
      </c>
    </row>
    <row r="1293" spans="1:9" x14ac:dyDescent="0.3">
      <c r="A1293" s="4" t="s">
        <v>608</v>
      </c>
      <c r="B1293" s="64">
        <v>152</v>
      </c>
      <c r="C1293" s="64">
        <v>682</v>
      </c>
      <c r="D1293" s="4" t="s">
        <v>1254</v>
      </c>
      <c r="E1293" s="4">
        <v>0.45199999213218689</v>
      </c>
      <c r="F1293" s="4"/>
      <c r="G1293" s="4" t="s">
        <v>1762</v>
      </c>
      <c r="H1293" s="4" t="s">
        <v>1763</v>
      </c>
      <c r="I1293" s="4" t="str">
        <f>MA_covariates[[#This Row],[Covariate]]&amp;MA_covariates[[#This Row],[sampling_id]]</f>
        <v>Trawling effort_numerical682</v>
      </c>
    </row>
    <row r="1294" spans="1:9" x14ac:dyDescent="0.3">
      <c r="A1294" s="4" t="s">
        <v>608</v>
      </c>
      <c r="B1294" s="64">
        <v>152</v>
      </c>
      <c r="C1294" s="64">
        <v>683</v>
      </c>
      <c r="D1294" s="4" t="s">
        <v>1254</v>
      </c>
      <c r="E1294" s="4">
        <v>0.20350000262260437</v>
      </c>
      <c r="F1294" s="4"/>
      <c r="G1294" s="4" t="s">
        <v>1762</v>
      </c>
      <c r="H1294" s="4" t="s">
        <v>1763</v>
      </c>
      <c r="I1294" s="4" t="str">
        <f>MA_covariates[[#This Row],[Covariate]]&amp;MA_covariates[[#This Row],[sampling_id]]</f>
        <v>Trawling effort_numerical683</v>
      </c>
    </row>
    <row r="1295" spans="1:9" x14ac:dyDescent="0.3">
      <c r="A1295" s="4" t="s">
        <v>608</v>
      </c>
      <c r="B1295" s="64">
        <v>152</v>
      </c>
      <c r="C1295" s="64">
        <v>684</v>
      </c>
      <c r="D1295" s="4" t="s">
        <v>1254</v>
      </c>
      <c r="E1295" s="4">
        <v>1.1473000049591064</v>
      </c>
      <c r="F1295" s="4"/>
      <c r="G1295" s="4" t="s">
        <v>1762</v>
      </c>
      <c r="H1295" s="4" t="s">
        <v>1763</v>
      </c>
      <c r="I1295" s="4" t="str">
        <f>MA_covariates[[#This Row],[Covariate]]&amp;MA_covariates[[#This Row],[sampling_id]]</f>
        <v>Trawling effort_numerical684</v>
      </c>
    </row>
    <row r="1296" spans="1:9" x14ac:dyDescent="0.3">
      <c r="A1296" s="4" t="s">
        <v>608</v>
      </c>
      <c r="B1296" s="64">
        <v>152</v>
      </c>
      <c r="C1296" s="64">
        <v>688</v>
      </c>
      <c r="D1296" s="4" t="s">
        <v>1254</v>
      </c>
      <c r="E1296" s="4">
        <v>0.11860000342130661</v>
      </c>
      <c r="F1296" s="4"/>
      <c r="G1296" s="4" t="s">
        <v>1762</v>
      </c>
      <c r="H1296" s="4" t="s">
        <v>1763</v>
      </c>
      <c r="I1296" s="4" t="str">
        <f>MA_covariates[[#This Row],[Covariate]]&amp;MA_covariates[[#This Row],[sampling_id]]</f>
        <v>Trawling effort_numerical688</v>
      </c>
    </row>
    <row r="1297" spans="1:9" x14ac:dyDescent="0.3">
      <c r="A1297" s="4" t="s">
        <v>603</v>
      </c>
      <c r="B1297" s="4">
        <v>155</v>
      </c>
      <c r="C1297" s="4">
        <v>693</v>
      </c>
      <c r="D1297" s="4" t="s">
        <v>896</v>
      </c>
      <c r="E1297" s="4">
        <v>0</v>
      </c>
      <c r="F1297" s="4"/>
      <c r="G1297" s="4" t="s">
        <v>897</v>
      </c>
      <c r="H1297" s="4"/>
      <c r="I1297" s="4" t="str">
        <f>MA_covariates[[#This Row],[Covariate]]&amp;MA_covariates[[#This Row],[sampling_id]]</f>
        <v>Time since trawl693</v>
      </c>
    </row>
    <row r="1298" spans="1:9" x14ac:dyDescent="0.3">
      <c r="A1298" s="4" t="s">
        <v>603</v>
      </c>
      <c r="B1298" s="4">
        <v>155</v>
      </c>
      <c r="C1298" s="4">
        <v>694</v>
      </c>
      <c r="D1298" s="4" t="s">
        <v>896</v>
      </c>
      <c r="E1298" s="4">
        <f>5/24</f>
        <v>0.20833333333333334</v>
      </c>
      <c r="F1298" s="4"/>
      <c r="G1298" s="4" t="s">
        <v>897</v>
      </c>
      <c r="H1298" s="4"/>
      <c r="I1298" s="4" t="str">
        <f>MA_covariates[[#This Row],[Covariate]]&amp;MA_covariates[[#This Row],[sampling_id]]</f>
        <v>Time since trawl694</v>
      </c>
    </row>
    <row r="1299" spans="1:9" x14ac:dyDescent="0.3">
      <c r="A1299" s="4" t="s">
        <v>603</v>
      </c>
      <c r="B1299" s="4">
        <v>155</v>
      </c>
      <c r="C1299" s="4">
        <v>695</v>
      </c>
      <c r="D1299" s="4" t="s">
        <v>896</v>
      </c>
      <c r="E1299" s="4">
        <v>1</v>
      </c>
      <c r="F1299" s="4"/>
      <c r="G1299" s="4" t="s">
        <v>897</v>
      </c>
      <c r="H1299" s="4"/>
      <c r="I1299" s="4" t="str">
        <f>MA_covariates[[#This Row],[Covariate]]&amp;MA_covariates[[#This Row],[sampling_id]]</f>
        <v>Time since trawl695</v>
      </c>
    </row>
    <row r="1300" spans="1:9" x14ac:dyDescent="0.3">
      <c r="A1300" s="4" t="s">
        <v>603</v>
      </c>
      <c r="B1300" s="4">
        <v>155</v>
      </c>
      <c r="C1300" s="4">
        <v>696</v>
      </c>
      <c r="D1300" s="4" t="s">
        <v>896</v>
      </c>
      <c r="E1300" s="4">
        <v>2</v>
      </c>
      <c r="F1300" s="4"/>
      <c r="G1300" s="4" t="s">
        <v>897</v>
      </c>
      <c r="H1300" s="4"/>
      <c r="I1300" s="4" t="str">
        <f>MA_covariates[[#This Row],[Covariate]]&amp;MA_covariates[[#This Row],[sampling_id]]</f>
        <v>Time since trawl696</v>
      </c>
    </row>
    <row r="1301" spans="1:9" x14ac:dyDescent="0.3">
      <c r="A1301" s="4" t="s">
        <v>603</v>
      </c>
      <c r="B1301" s="4">
        <v>155</v>
      </c>
      <c r="C1301" s="4">
        <v>697</v>
      </c>
      <c r="D1301" s="4" t="s">
        <v>896</v>
      </c>
      <c r="E1301" s="4">
        <v>0</v>
      </c>
      <c r="F1301" s="4"/>
      <c r="G1301" s="4" t="s">
        <v>897</v>
      </c>
      <c r="H1301" s="4"/>
      <c r="I1301" s="4" t="str">
        <f>MA_covariates[[#This Row],[Covariate]]&amp;MA_covariates[[#This Row],[sampling_id]]</f>
        <v>Time since trawl697</v>
      </c>
    </row>
    <row r="1302" spans="1:9" x14ac:dyDescent="0.3">
      <c r="A1302" s="4" t="s">
        <v>603</v>
      </c>
      <c r="B1302" s="4">
        <v>155</v>
      </c>
      <c r="C1302" s="4">
        <v>698</v>
      </c>
      <c r="D1302" s="4" t="s">
        <v>896</v>
      </c>
      <c r="E1302" s="4">
        <f>5/24</f>
        <v>0.20833333333333334</v>
      </c>
      <c r="F1302" s="4"/>
      <c r="G1302" s="4" t="s">
        <v>897</v>
      </c>
      <c r="H1302" s="4"/>
      <c r="I1302" s="4" t="str">
        <f>MA_covariates[[#This Row],[Covariate]]&amp;MA_covariates[[#This Row],[sampling_id]]</f>
        <v>Time since trawl698</v>
      </c>
    </row>
    <row r="1303" spans="1:9" x14ac:dyDescent="0.3">
      <c r="A1303" s="4" t="s">
        <v>603</v>
      </c>
      <c r="B1303" s="4">
        <v>155</v>
      </c>
      <c r="C1303" s="4">
        <v>699</v>
      </c>
      <c r="D1303" s="4" t="s">
        <v>896</v>
      </c>
      <c r="E1303" s="4">
        <v>1</v>
      </c>
      <c r="F1303" s="4"/>
      <c r="G1303" s="4" t="s">
        <v>897</v>
      </c>
      <c r="H1303" s="4"/>
      <c r="I1303" s="4" t="str">
        <f>MA_covariates[[#This Row],[Covariate]]&amp;MA_covariates[[#This Row],[sampling_id]]</f>
        <v>Time since trawl699</v>
      </c>
    </row>
    <row r="1304" spans="1:9" x14ac:dyDescent="0.3">
      <c r="A1304" s="4" t="s">
        <v>603</v>
      </c>
      <c r="B1304" s="4">
        <v>155</v>
      </c>
      <c r="C1304" s="4">
        <v>700</v>
      </c>
      <c r="D1304" s="4" t="s">
        <v>896</v>
      </c>
      <c r="E1304" s="4">
        <v>2</v>
      </c>
      <c r="F1304" s="4"/>
      <c r="G1304" s="4" t="s">
        <v>897</v>
      </c>
      <c r="H1304" s="4"/>
      <c r="I1304" s="4" t="str">
        <f>MA_covariates[[#This Row],[Covariate]]&amp;MA_covariates[[#This Row],[sampling_id]]</f>
        <v>Time since trawl700</v>
      </c>
    </row>
    <row r="1305" spans="1:9" x14ac:dyDescent="0.3">
      <c r="A1305" s="5" t="s">
        <v>608</v>
      </c>
      <c r="B1305" s="4">
        <v>155</v>
      </c>
      <c r="C1305" s="4">
        <v>693</v>
      </c>
      <c r="D1305" s="4" t="s">
        <v>870</v>
      </c>
      <c r="E1305" s="4">
        <v>25</v>
      </c>
      <c r="F1305" s="4">
        <v>1</v>
      </c>
      <c r="G1305" s="4" t="s">
        <v>1374</v>
      </c>
      <c r="H1305" s="4"/>
      <c r="I1305" s="4" t="str">
        <f>MA_covariates[[#This Row],[Covariate]]&amp;MA_covariates[[#This Row],[sampling_id]]</f>
        <v>Temperature693</v>
      </c>
    </row>
    <row r="1306" spans="1:9" x14ac:dyDescent="0.3">
      <c r="A1306" s="5" t="s">
        <v>608</v>
      </c>
      <c r="B1306" s="4">
        <v>155</v>
      </c>
      <c r="C1306" s="4">
        <v>694</v>
      </c>
      <c r="D1306" s="4" t="s">
        <v>870</v>
      </c>
      <c r="E1306" s="4">
        <v>25</v>
      </c>
      <c r="F1306" s="4">
        <v>1</v>
      </c>
      <c r="G1306" s="4" t="s">
        <v>1374</v>
      </c>
      <c r="H1306" s="4"/>
      <c r="I1306" s="4" t="str">
        <f>MA_covariates[[#This Row],[Covariate]]&amp;MA_covariates[[#This Row],[sampling_id]]</f>
        <v>Temperature694</v>
      </c>
    </row>
    <row r="1307" spans="1:9" x14ac:dyDescent="0.3">
      <c r="A1307" s="5" t="s">
        <v>608</v>
      </c>
      <c r="B1307" s="4">
        <v>155</v>
      </c>
      <c r="C1307" s="4">
        <v>695</v>
      </c>
      <c r="D1307" s="4" t="s">
        <v>870</v>
      </c>
      <c r="E1307" s="4">
        <v>25</v>
      </c>
      <c r="F1307" s="4">
        <v>1</v>
      </c>
      <c r="G1307" s="4" t="s">
        <v>1374</v>
      </c>
      <c r="H1307" s="4"/>
      <c r="I1307" s="4" t="str">
        <f>MA_covariates[[#This Row],[Covariate]]&amp;MA_covariates[[#This Row],[sampling_id]]</f>
        <v>Temperature695</v>
      </c>
    </row>
    <row r="1308" spans="1:9" x14ac:dyDescent="0.3">
      <c r="A1308" s="5" t="s">
        <v>608</v>
      </c>
      <c r="B1308" s="4">
        <v>155</v>
      </c>
      <c r="C1308" s="4">
        <v>696</v>
      </c>
      <c r="D1308" s="4" t="s">
        <v>870</v>
      </c>
      <c r="E1308" s="4">
        <v>25</v>
      </c>
      <c r="F1308" s="4">
        <v>1</v>
      </c>
      <c r="G1308" s="4" t="s">
        <v>1374</v>
      </c>
      <c r="H1308" s="4"/>
      <c r="I1308" s="4" t="str">
        <f>MA_covariates[[#This Row],[Covariate]]&amp;MA_covariates[[#This Row],[sampling_id]]</f>
        <v>Temperature696</v>
      </c>
    </row>
    <row r="1309" spans="1:9" x14ac:dyDescent="0.3">
      <c r="A1309" s="5" t="s">
        <v>608</v>
      </c>
      <c r="B1309" s="4">
        <v>155</v>
      </c>
      <c r="C1309" s="4">
        <v>697</v>
      </c>
      <c r="D1309" s="4" t="s">
        <v>870</v>
      </c>
      <c r="E1309" s="4">
        <v>25</v>
      </c>
      <c r="F1309" s="4">
        <v>1</v>
      </c>
      <c r="G1309" s="4" t="s">
        <v>1374</v>
      </c>
      <c r="H1309" s="4"/>
      <c r="I1309" s="4" t="str">
        <f>MA_covariates[[#This Row],[Covariate]]&amp;MA_covariates[[#This Row],[sampling_id]]</f>
        <v>Temperature697</v>
      </c>
    </row>
    <row r="1310" spans="1:9" x14ac:dyDescent="0.3">
      <c r="A1310" s="5" t="s">
        <v>608</v>
      </c>
      <c r="B1310" s="4">
        <v>155</v>
      </c>
      <c r="C1310" s="4">
        <v>698</v>
      </c>
      <c r="D1310" s="4" t="s">
        <v>870</v>
      </c>
      <c r="E1310" s="4">
        <v>25</v>
      </c>
      <c r="F1310" s="4">
        <v>1</v>
      </c>
      <c r="G1310" s="4" t="s">
        <v>1374</v>
      </c>
      <c r="H1310" s="4"/>
      <c r="I1310" s="4" t="str">
        <f>MA_covariates[[#This Row],[Covariate]]&amp;MA_covariates[[#This Row],[sampling_id]]</f>
        <v>Temperature698</v>
      </c>
    </row>
    <row r="1311" spans="1:9" x14ac:dyDescent="0.3">
      <c r="A1311" s="5" t="s">
        <v>608</v>
      </c>
      <c r="B1311" s="4">
        <v>155</v>
      </c>
      <c r="C1311" s="4">
        <v>699</v>
      </c>
      <c r="D1311" s="4" t="s">
        <v>870</v>
      </c>
      <c r="E1311" s="4">
        <v>25</v>
      </c>
      <c r="F1311" s="4">
        <v>1</v>
      </c>
      <c r="G1311" s="4" t="s">
        <v>1374</v>
      </c>
      <c r="H1311" s="4"/>
      <c r="I1311" s="4" t="str">
        <f>MA_covariates[[#This Row],[Covariate]]&amp;MA_covariates[[#This Row],[sampling_id]]</f>
        <v>Temperature699</v>
      </c>
    </row>
    <row r="1312" spans="1:9" x14ac:dyDescent="0.3">
      <c r="A1312" s="5" t="s">
        <v>608</v>
      </c>
      <c r="B1312" s="4">
        <v>155</v>
      </c>
      <c r="C1312" s="4">
        <v>700</v>
      </c>
      <c r="D1312" s="4" t="s">
        <v>870</v>
      </c>
      <c r="E1312" s="4">
        <v>25</v>
      </c>
      <c r="F1312" s="4">
        <v>1</v>
      </c>
      <c r="G1312" s="4" t="s">
        <v>1374</v>
      </c>
      <c r="H1312" s="4"/>
      <c r="I1312" s="4" t="str">
        <f>MA_covariates[[#This Row],[Covariate]]&amp;MA_covariates[[#This Row],[sampling_id]]</f>
        <v>Temperature700</v>
      </c>
    </row>
    <row r="1313" spans="1:9" x14ac:dyDescent="0.3">
      <c r="A1313" s="5" t="s">
        <v>608</v>
      </c>
      <c r="B1313" s="4">
        <v>155</v>
      </c>
      <c r="C1313" s="4">
        <v>693</v>
      </c>
      <c r="D1313" s="4" t="s">
        <v>872</v>
      </c>
      <c r="E1313" s="4">
        <v>28</v>
      </c>
      <c r="F1313" s="4">
        <v>1</v>
      </c>
      <c r="G1313" s="4" t="s">
        <v>873</v>
      </c>
      <c r="H1313" s="4"/>
      <c r="I1313" s="4" t="str">
        <f>MA_covariates[[#This Row],[Covariate]]&amp;MA_covariates[[#This Row],[sampling_id]]</f>
        <v>Salinity693</v>
      </c>
    </row>
    <row r="1314" spans="1:9" x14ac:dyDescent="0.3">
      <c r="A1314" s="5" t="s">
        <v>608</v>
      </c>
      <c r="B1314" s="4">
        <v>155</v>
      </c>
      <c r="C1314" s="4">
        <v>694</v>
      </c>
      <c r="D1314" s="4" t="s">
        <v>872</v>
      </c>
      <c r="E1314" s="4">
        <v>28</v>
      </c>
      <c r="F1314" s="4">
        <v>1</v>
      </c>
      <c r="G1314" s="4" t="s">
        <v>873</v>
      </c>
      <c r="H1314" s="4"/>
      <c r="I1314" s="4" t="str">
        <f>MA_covariates[[#This Row],[Covariate]]&amp;MA_covariates[[#This Row],[sampling_id]]</f>
        <v>Salinity694</v>
      </c>
    </row>
    <row r="1315" spans="1:9" x14ac:dyDescent="0.3">
      <c r="A1315" s="5" t="s">
        <v>608</v>
      </c>
      <c r="B1315" s="4">
        <v>155</v>
      </c>
      <c r="C1315" s="4">
        <v>695</v>
      </c>
      <c r="D1315" s="4" t="s">
        <v>872</v>
      </c>
      <c r="E1315" s="4">
        <v>28</v>
      </c>
      <c r="F1315" s="4">
        <v>1</v>
      </c>
      <c r="G1315" s="4" t="s">
        <v>873</v>
      </c>
      <c r="H1315" s="4"/>
      <c r="I1315" s="4" t="str">
        <f>MA_covariates[[#This Row],[Covariate]]&amp;MA_covariates[[#This Row],[sampling_id]]</f>
        <v>Salinity695</v>
      </c>
    </row>
    <row r="1316" spans="1:9" x14ac:dyDescent="0.3">
      <c r="A1316" s="5" t="s">
        <v>608</v>
      </c>
      <c r="B1316" s="4">
        <v>155</v>
      </c>
      <c r="C1316" s="4">
        <v>696</v>
      </c>
      <c r="D1316" s="4" t="s">
        <v>872</v>
      </c>
      <c r="E1316" s="4">
        <v>28</v>
      </c>
      <c r="F1316" s="4">
        <v>1</v>
      </c>
      <c r="G1316" s="4" t="s">
        <v>873</v>
      </c>
      <c r="H1316" s="4"/>
      <c r="I1316" s="4" t="str">
        <f>MA_covariates[[#This Row],[Covariate]]&amp;MA_covariates[[#This Row],[sampling_id]]</f>
        <v>Salinity696</v>
      </c>
    </row>
    <row r="1317" spans="1:9" x14ac:dyDescent="0.3">
      <c r="A1317" s="5" t="s">
        <v>608</v>
      </c>
      <c r="B1317" s="4">
        <v>155</v>
      </c>
      <c r="C1317" s="4">
        <v>697</v>
      </c>
      <c r="D1317" s="4" t="s">
        <v>872</v>
      </c>
      <c r="E1317" s="4">
        <v>28</v>
      </c>
      <c r="F1317" s="4">
        <v>1</v>
      </c>
      <c r="G1317" s="4" t="s">
        <v>873</v>
      </c>
      <c r="H1317" s="4"/>
      <c r="I1317" s="4" t="str">
        <f>MA_covariates[[#This Row],[Covariate]]&amp;MA_covariates[[#This Row],[sampling_id]]</f>
        <v>Salinity697</v>
      </c>
    </row>
    <row r="1318" spans="1:9" x14ac:dyDescent="0.3">
      <c r="A1318" s="5" t="s">
        <v>608</v>
      </c>
      <c r="B1318" s="4">
        <v>155</v>
      </c>
      <c r="C1318" s="4">
        <v>698</v>
      </c>
      <c r="D1318" s="4" t="s">
        <v>872</v>
      </c>
      <c r="E1318" s="4">
        <v>28</v>
      </c>
      <c r="F1318" s="4">
        <v>1</v>
      </c>
      <c r="G1318" s="4" t="s">
        <v>873</v>
      </c>
      <c r="H1318" s="4"/>
      <c r="I1318" s="4" t="str">
        <f>MA_covariates[[#This Row],[Covariate]]&amp;MA_covariates[[#This Row],[sampling_id]]</f>
        <v>Salinity698</v>
      </c>
    </row>
    <row r="1319" spans="1:9" x14ac:dyDescent="0.3">
      <c r="A1319" s="5" t="s">
        <v>608</v>
      </c>
      <c r="B1319" s="4">
        <v>155</v>
      </c>
      <c r="C1319" s="4">
        <v>699</v>
      </c>
      <c r="D1319" s="4" t="s">
        <v>872</v>
      </c>
      <c r="E1319" s="4">
        <v>28</v>
      </c>
      <c r="F1319" s="4">
        <v>1</v>
      </c>
      <c r="G1319" s="4" t="s">
        <v>873</v>
      </c>
      <c r="H1319" s="4"/>
      <c r="I1319" s="4" t="str">
        <f>MA_covariates[[#This Row],[Covariate]]&amp;MA_covariates[[#This Row],[sampling_id]]</f>
        <v>Salinity699</v>
      </c>
    </row>
    <row r="1320" spans="1:9" x14ac:dyDescent="0.3">
      <c r="A1320" s="5" t="s">
        <v>608</v>
      </c>
      <c r="B1320" s="4">
        <v>155</v>
      </c>
      <c r="C1320" s="4">
        <v>700</v>
      </c>
      <c r="D1320" s="4" t="s">
        <v>872</v>
      </c>
      <c r="E1320" s="4">
        <v>28</v>
      </c>
      <c r="F1320" s="4">
        <v>1</v>
      </c>
      <c r="G1320" s="4" t="s">
        <v>873</v>
      </c>
      <c r="H1320" s="4"/>
      <c r="I1320" s="4" t="str">
        <f>MA_covariates[[#This Row],[Covariate]]&amp;MA_covariates[[#This Row],[sampling_id]]</f>
        <v>Salinity700</v>
      </c>
    </row>
    <row r="1321" spans="1:9" x14ac:dyDescent="0.3">
      <c r="A1321" s="5" t="s">
        <v>602</v>
      </c>
      <c r="B1321" s="4">
        <v>163</v>
      </c>
      <c r="C1321" s="4">
        <v>701</v>
      </c>
      <c r="D1321" s="4" t="s">
        <v>896</v>
      </c>
      <c r="E1321" s="4">
        <f t="shared" ref="E1321:E1335" si="1">20*365</f>
        <v>7300</v>
      </c>
      <c r="F1321" s="4"/>
      <c r="G1321" s="4" t="s">
        <v>897</v>
      </c>
      <c r="H1321" s="4"/>
      <c r="I1321" s="4" t="str">
        <f>MA_covariates[[#This Row],[Covariate]]&amp;MA_covariates[[#This Row],[sampling_id]]</f>
        <v>Time since trawl701</v>
      </c>
    </row>
    <row r="1322" spans="1:9" x14ac:dyDescent="0.3">
      <c r="A1322" s="5" t="s">
        <v>602</v>
      </c>
      <c r="B1322" s="4">
        <v>163</v>
      </c>
      <c r="C1322" s="4">
        <v>702</v>
      </c>
      <c r="D1322" s="4" t="s">
        <v>896</v>
      </c>
      <c r="E1322" s="4">
        <f t="shared" si="1"/>
        <v>7300</v>
      </c>
      <c r="F1322" s="4"/>
      <c r="G1322" s="4" t="s">
        <v>897</v>
      </c>
      <c r="H1322" s="4"/>
      <c r="I1322" s="4" t="str">
        <f>MA_covariates[[#This Row],[Covariate]]&amp;MA_covariates[[#This Row],[sampling_id]]</f>
        <v>Time since trawl702</v>
      </c>
    </row>
    <row r="1323" spans="1:9" x14ac:dyDescent="0.3">
      <c r="A1323" s="5" t="s">
        <v>602</v>
      </c>
      <c r="B1323" s="4">
        <v>163</v>
      </c>
      <c r="C1323" s="4">
        <v>703</v>
      </c>
      <c r="D1323" s="4" t="s">
        <v>896</v>
      </c>
      <c r="E1323" s="4">
        <f t="shared" si="1"/>
        <v>7300</v>
      </c>
      <c r="F1323" s="4"/>
      <c r="G1323" s="4" t="s">
        <v>897</v>
      </c>
      <c r="H1323" s="4"/>
      <c r="I1323" s="4" t="str">
        <f>MA_covariates[[#This Row],[Covariate]]&amp;MA_covariates[[#This Row],[sampling_id]]</f>
        <v>Time since trawl703</v>
      </c>
    </row>
    <row r="1324" spans="1:9" x14ac:dyDescent="0.3">
      <c r="A1324" s="5" t="s">
        <v>602</v>
      </c>
      <c r="B1324" s="4">
        <v>163</v>
      </c>
      <c r="C1324" s="4">
        <v>704</v>
      </c>
      <c r="D1324" s="4" t="s">
        <v>896</v>
      </c>
      <c r="E1324" s="4">
        <f t="shared" si="1"/>
        <v>7300</v>
      </c>
      <c r="F1324" s="4"/>
      <c r="G1324" s="4" t="s">
        <v>897</v>
      </c>
      <c r="H1324" s="4"/>
      <c r="I1324" s="4" t="str">
        <f>MA_covariates[[#This Row],[Covariate]]&amp;MA_covariates[[#This Row],[sampling_id]]</f>
        <v>Time since trawl704</v>
      </c>
    </row>
    <row r="1325" spans="1:9" x14ac:dyDescent="0.3">
      <c r="A1325" s="5" t="s">
        <v>602</v>
      </c>
      <c r="B1325" s="4">
        <v>163</v>
      </c>
      <c r="C1325" s="4">
        <v>705</v>
      </c>
      <c r="D1325" s="4" t="s">
        <v>896</v>
      </c>
      <c r="E1325" s="4">
        <f t="shared" si="1"/>
        <v>7300</v>
      </c>
      <c r="F1325" s="4"/>
      <c r="G1325" s="4" t="s">
        <v>897</v>
      </c>
      <c r="H1325" s="4"/>
      <c r="I1325" s="4" t="str">
        <f>MA_covariates[[#This Row],[Covariate]]&amp;MA_covariates[[#This Row],[sampling_id]]</f>
        <v>Time since trawl705</v>
      </c>
    </row>
    <row r="1326" spans="1:9" x14ac:dyDescent="0.3">
      <c r="A1326" s="5" t="s">
        <v>602</v>
      </c>
      <c r="B1326" s="4">
        <v>163</v>
      </c>
      <c r="C1326" s="4">
        <v>706</v>
      </c>
      <c r="D1326" s="4" t="s">
        <v>896</v>
      </c>
      <c r="E1326" s="4">
        <f t="shared" si="1"/>
        <v>7300</v>
      </c>
      <c r="F1326" s="4"/>
      <c r="G1326" s="4" t="s">
        <v>897</v>
      </c>
      <c r="H1326" s="4"/>
      <c r="I1326" s="4" t="str">
        <f>MA_covariates[[#This Row],[Covariate]]&amp;MA_covariates[[#This Row],[sampling_id]]</f>
        <v>Time since trawl706</v>
      </c>
    </row>
    <row r="1327" spans="1:9" x14ac:dyDescent="0.3">
      <c r="A1327" s="5" t="s">
        <v>602</v>
      </c>
      <c r="B1327" s="4">
        <v>163</v>
      </c>
      <c r="C1327" s="4">
        <v>707</v>
      </c>
      <c r="D1327" s="4" t="s">
        <v>896</v>
      </c>
      <c r="E1327" s="4">
        <f t="shared" si="1"/>
        <v>7300</v>
      </c>
      <c r="F1327" s="4"/>
      <c r="G1327" s="4" t="s">
        <v>897</v>
      </c>
      <c r="H1327" s="4"/>
      <c r="I1327" s="4" t="str">
        <f>MA_covariates[[#This Row],[Covariate]]&amp;MA_covariates[[#This Row],[sampling_id]]</f>
        <v>Time since trawl707</v>
      </c>
    </row>
    <row r="1328" spans="1:9" x14ac:dyDescent="0.3">
      <c r="A1328" s="5" t="s">
        <v>602</v>
      </c>
      <c r="B1328" s="4">
        <v>163</v>
      </c>
      <c r="C1328" s="4">
        <v>708</v>
      </c>
      <c r="D1328" s="4" t="s">
        <v>896</v>
      </c>
      <c r="E1328" s="4">
        <f t="shared" si="1"/>
        <v>7300</v>
      </c>
      <c r="F1328" s="4"/>
      <c r="G1328" s="4" t="s">
        <v>897</v>
      </c>
      <c r="H1328" s="4"/>
      <c r="I1328" s="4" t="str">
        <f>MA_covariates[[#This Row],[Covariate]]&amp;MA_covariates[[#This Row],[sampling_id]]</f>
        <v>Time since trawl708</v>
      </c>
    </row>
    <row r="1329" spans="1:9" x14ac:dyDescent="0.3">
      <c r="A1329" s="5" t="s">
        <v>602</v>
      </c>
      <c r="B1329" s="4">
        <v>163</v>
      </c>
      <c r="C1329" s="4">
        <v>709</v>
      </c>
      <c r="D1329" s="4" t="s">
        <v>896</v>
      </c>
      <c r="E1329" s="4">
        <f t="shared" si="1"/>
        <v>7300</v>
      </c>
      <c r="F1329" s="4"/>
      <c r="G1329" s="4" t="s">
        <v>897</v>
      </c>
      <c r="H1329" s="4"/>
      <c r="I1329" s="4" t="str">
        <f>MA_covariates[[#This Row],[Covariate]]&amp;MA_covariates[[#This Row],[sampling_id]]</f>
        <v>Time since trawl709</v>
      </c>
    </row>
    <row r="1330" spans="1:9" x14ac:dyDescent="0.3">
      <c r="A1330" s="5" t="s">
        <v>602</v>
      </c>
      <c r="B1330" s="4">
        <v>163</v>
      </c>
      <c r="C1330" s="4">
        <v>710</v>
      </c>
      <c r="D1330" s="4" t="s">
        <v>896</v>
      </c>
      <c r="E1330" s="4">
        <f t="shared" si="1"/>
        <v>7300</v>
      </c>
      <c r="F1330" s="4"/>
      <c r="G1330" s="4" t="s">
        <v>897</v>
      </c>
      <c r="H1330" s="4"/>
      <c r="I1330" s="4" t="str">
        <f>MA_covariates[[#This Row],[Covariate]]&amp;MA_covariates[[#This Row],[sampling_id]]</f>
        <v>Time since trawl710</v>
      </c>
    </row>
    <row r="1331" spans="1:9" x14ac:dyDescent="0.3">
      <c r="A1331" s="5" t="s">
        <v>602</v>
      </c>
      <c r="B1331" s="4">
        <v>163</v>
      </c>
      <c r="C1331" s="4">
        <v>711</v>
      </c>
      <c r="D1331" s="4" t="s">
        <v>896</v>
      </c>
      <c r="E1331" s="4">
        <f t="shared" si="1"/>
        <v>7300</v>
      </c>
      <c r="F1331" s="4"/>
      <c r="G1331" s="4" t="s">
        <v>897</v>
      </c>
      <c r="H1331" s="4"/>
      <c r="I1331" s="4" t="str">
        <f>MA_covariates[[#This Row],[Covariate]]&amp;MA_covariates[[#This Row],[sampling_id]]</f>
        <v>Time since trawl711</v>
      </c>
    </row>
    <row r="1332" spans="1:9" x14ac:dyDescent="0.3">
      <c r="A1332" s="5" t="s">
        <v>602</v>
      </c>
      <c r="B1332" s="4">
        <v>163</v>
      </c>
      <c r="C1332" s="4">
        <v>712</v>
      </c>
      <c r="D1332" s="4" t="s">
        <v>896</v>
      </c>
      <c r="E1332" s="4">
        <f t="shared" si="1"/>
        <v>7300</v>
      </c>
      <c r="F1332" s="4"/>
      <c r="G1332" s="4" t="s">
        <v>897</v>
      </c>
      <c r="H1332" s="4"/>
      <c r="I1332" s="4" t="str">
        <f>MA_covariates[[#This Row],[Covariate]]&amp;MA_covariates[[#This Row],[sampling_id]]</f>
        <v>Time since trawl712</v>
      </c>
    </row>
    <row r="1333" spans="1:9" x14ac:dyDescent="0.3">
      <c r="A1333" s="5" t="s">
        <v>602</v>
      </c>
      <c r="B1333" s="4">
        <v>163</v>
      </c>
      <c r="C1333" s="4">
        <v>713</v>
      </c>
      <c r="D1333" s="4" t="s">
        <v>896</v>
      </c>
      <c r="E1333" s="4">
        <f t="shared" si="1"/>
        <v>7300</v>
      </c>
      <c r="F1333" s="4"/>
      <c r="G1333" s="4" t="s">
        <v>897</v>
      </c>
      <c r="H1333" s="4"/>
      <c r="I1333" s="4" t="str">
        <f>MA_covariates[[#This Row],[Covariate]]&amp;MA_covariates[[#This Row],[sampling_id]]</f>
        <v>Time since trawl713</v>
      </c>
    </row>
    <row r="1334" spans="1:9" x14ac:dyDescent="0.3">
      <c r="A1334" s="5" t="s">
        <v>602</v>
      </c>
      <c r="B1334" s="4">
        <v>163</v>
      </c>
      <c r="C1334" s="4">
        <v>714</v>
      </c>
      <c r="D1334" s="4" t="s">
        <v>896</v>
      </c>
      <c r="E1334" s="4">
        <f t="shared" si="1"/>
        <v>7300</v>
      </c>
      <c r="F1334" s="4"/>
      <c r="G1334" s="4" t="s">
        <v>897</v>
      </c>
      <c r="H1334" s="4"/>
      <c r="I1334" s="4" t="str">
        <f>MA_covariates[[#This Row],[Covariate]]&amp;MA_covariates[[#This Row],[sampling_id]]</f>
        <v>Time since trawl714</v>
      </c>
    </row>
    <row r="1335" spans="1:9" x14ac:dyDescent="0.3">
      <c r="A1335" s="5" t="s">
        <v>602</v>
      </c>
      <c r="B1335" s="4">
        <v>163</v>
      </c>
      <c r="C1335" s="4">
        <v>715</v>
      </c>
      <c r="D1335" s="4" t="s">
        <v>896</v>
      </c>
      <c r="E1335" s="4">
        <f t="shared" si="1"/>
        <v>7300</v>
      </c>
      <c r="F1335" s="4"/>
      <c r="G1335" s="4" t="s">
        <v>897</v>
      </c>
      <c r="H1335" s="4"/>
      <c r="I1335" s="4" t="str">
        <f>MA_covariates[[#This Row],[Covariate]]&amp;MA_covariates[[#This Row],[sampling_id]]</f>
        <v>Time since trawl715</v>
      </c>
    </row>
    <row r="1336" spans="1:9" x14ac:dyDescent="0.3">
      <c r="A1336" s="5" t="s">
        <v>602</v>
      </c>
      <c r="B1336" s="4">
        <v>163</v>
      </c>
      <c r="C1336" s="4">
        <v>716</v>
      </c>
      <c r="D1336" s="4" t="s">
        <v>896</v>
      </c>
      <c r="E1336" s="4">
        <v>0</v>
      </c>
      <c r="F1336" s="4"/>
      <c r="G1336" s="4" t="s">
        <v>897</v>
      </c>
      <c r="H1336" s="4"/>
      <c r="I1336" s="4" t="str">
        <f>MA_covariates[[#This Row],[Covariate]]&amp;MA_covariates[[#This Row],[sampling_id]]</f>
        <v>Time since trawl716</v>
      </c>
    </row>
    <row r="1337" spans="1:9" x14ac:dyDescent="0.3">
      <c r="A1337" s="5" t="s">
        <v>602</v>
      </c>
      <c r="B1337" s="4">
        <v>163</v>
      </c>
      <c r="C1337" s="4">
        <v>717</v>
      </c>
      <c r="D1337" s="4" t="s">
        <v>896</v>
      </c>
      <c r="E1337" s="4">
        <f>4*30</f>
        <v>120</v>
      </c>
      <c r="F1337" s="4"/>
      <c r="G1337" s="4" t="s">
        <v>897</v>
      </c>
      <c r="H1337" s="4"/>
      <c r="I1337" s="4" t="str">
        <f>MA_covariates[[#This Row],[Covariate]]&amp;MA_covariates[[#This Row],[sampling_id]]</f>
        <v>Time since trawl717</v>
      </c>
    </row>
    <row r="1338" spans="1:9" x14ac:dyDescent="0.3">
      <c r="A1338" s="5" t="s">
        <v>602</v>
      </c>
      <c r="B1338" s="4">
        <v>163</v>
      </c>
      <c r="C1338" s="4">
        <v>718</v>
      </c>
      <c r="D1338" s="4" t="s">
        <v>896</v>
      </c>
      <c r="E1338" s="4">
        <f>5*30</f>
        <v>150</v>
      </c>
      <c r="F1338" s="4"/>
      <c r="G1338" s="4" t="s">
        <v>897</v>
      </c>
      <c r="H1338" s="4"/>
      <c r="I1338" s="4" t="str">
        <f>MA_covariates[[#This Row],[Covariate]]&amp;MA_covariates[[#This Row],[sampling_id]]</f>
        <v>Time since trawl718</v>
      </c>
    </row>
    <row r="1339" spans="1:9" x14ac:dyDescent="0.3">
      <c r="A1339" s="5" t="s">
        <v>602</v>
      </c>
      <c r="B1339" s="4">
        <v>164</v>
      </c>
      <c r="C1339" s="4">
        <v>725</v>
      </c>
      <c r="D1339" s="4" t="s">
        <v>896</v>
      </c>
      <c r="E1339" s="4">
        <v>0</v>
      </c>
      <c r="F1339" s="4"/>
      <c r="G1339" s="4" t="s">
        <v>897</v>
      </c>
      <c r="H1339" s="4"/>
      <c r="I1339" s="4" t="str">
        <f>MA_covariates[[#This Row],[Covariate]]&amp;MA_covariates[[#This Row],[sampling_id]]</f>
        <v>Time since trawl725</v>
      </c>
    </row>
    <row r="1340" spans="1:9" x14ac:dyDescent="0.3">
      <c r="A1340" s="5" t="s">
        <v>602</v>
      </c>
      <c r="B1340" s="4">
        <v>164</v>
      </c>
      <c r="C1340" s="4">
        <v>726</v>
      </c>
      <c r="D1340" s="4" t="s">
        <v>896</v>
      </c>
      <c r="E1340" s="4">
        <f>4*30</f>
        <v>120</v>
      </c>
      <c r="F1340" s="4"/>
      <c r="G1340" s="4" t="s">
        <v>897</v>
      </c>
      <c r="H1340" s="4"/>
      <c r="I1340" s="4" t="str">
        <f>MA_covariates[[#This Row],[Covariate]]&amp;MA_covariates[[#This Row],[sampling_id]]</f>
        <v>Time since trawl726</v>
      </c>
    </row>
    <row r="1341" spans="1:9" x14ac:dyDescent="0.3">
      <c r="A1341" s="5" t="s">
        <v>602</v>
      </c>
      <c r="B1341" s="4">
        <v>164</v>
      </c>
      <c r="C1341" s="4">
        <v>728</v>
      </c>
      <c r="D1341" s="4" t="s">
        <v>896</v>
      </c>
      <c r="E1341" s="4">
        <f>6*30</f>
        <v>180</v>
      </c>
      <c r="F1341" s="4"/>
      <c r="G1341" s="4" t="s">
        <v>897</v>
      </c>
      <c r="H1341" s="4"/>
      <c r="I1341" s="4" t="str">
        <f>MA_covariates[[#This Row],[Covariate]]&amp;MA_covariates[[#This Row],[sampling_id]]</f>
        <v>Time since trawl728</v>
      </c>
    </row>
    <row r="1342" spans="1:9" x14ac:dyDescent="0.3">
      <c r="A1342" s="4" t="s">
        <v>603</v>
      </c>
      <c r="B1342" s="64">
        <v>165</v>
      </c>
      <c r="C1342" s="64">
        <v>735</v>
      </c>
      <c r="D1342" s="4" t="s">
        <v>1254</v>
      </c>
      <c r="E1342" s="4">
        <v>0.25859999656677246</v>
      </c>
      <c r="F1342" s="4"/>
      <c r="G1342" s="4" t="s">
        <v>1762</v>
      </c>
      <c r="H1342" s="4" t="s">
        <v>1763</v>
      </c>
      <c r="I1342" s="4" t="str">
        <f>MA_covariates[[#This Row],[Covariate]]&amp;MA_covariates[[#This Row],[sampling_id]]</f>
        <v>Trawling effort_numerical735</v>
      </c>
    </row>
    <row r="1343" spans="1:9" x14ac:dyDescent="0.3">
      <c r="A1343" s="4" t="s">
        <v>603</v>
      </c>
      <c r="B1343" s="4">
        <v>169</v>
      </c>
      <c r="C1343" s="4">
        <v>772</v>
      </c>
      <c r="D1343" s="4" t="s">
        <v>896</v>
      </c>
      <c r="E1343" s="1">
        <v>180</v>
      </c>
      <c r="F1343" s="4"/>
      <c r="G1343" s="4" t="s">
        <v>897</v>
      </c>
      <c r="H1343" s="4"/>
      <c r="I1343" s="4" t="str">
        <f>MA_covariates[[#This Row],[Covariate]]&amp;MA_covariates[[#This Row],[sampling_id]]</f>
        <v>Time since trawl772</v>
      </c>
    </row>
    <row r="1344" spans="1:9" x14ac:dyDescent="0.3">
      <c r="A1344" s="4" t="s">
        <v>603</v>
      </c>
      <c r="B1344" s="4">
        <v>169</v>
      </c>
      <c r="C1344" s="4">
        <v>774</v>
      </c>
      <c r="D1344" s="4" t="s">
        <v>896</v>
      </c>
      <c r="E1344" s="1">
        <v>360</v>
      </c>
      <c r="F1344" s="4"/>
      <c r="G1344" s="4" t="s">
        <v>897</v>
      </c>
      <c r="H1344" s="4"/>
      <c r="I1344" s="4" t="str">
        <f>MA_covariates[[#This Row],[Covariate]]&amp;MA_covariates[[#This Row],[sampling_id]]</f>
        <v>Time since trawl774</v>
      </c>
    </row>
    <row r="1345" spans="1:9" x14ac:dyDescent="0.3">
      <c r="A1345" s="4" t="s">
        <v>603</v>
      </c>
      <c r="B1345" s="4">
        <v>169</v>
      </c>
      <c r="C1345" s="4">
        <v>776</v>
      </c>
      <c r="D1345" s="4" t="s">
        <v>896</v>
      </c>
      <c r="E1345" s="1">
        <v>540</v>
      </c>
      <c r="F1345" s="4"/>
      <c r="G1345" s="4" t="s">
        <v>897</v>
      </c>
      <c r="H1345" s="4"/>
      <c r="I1345" s="4" t="str">
        <f>MA_covariates[[#This Row],[Covariate]]&amp;MA_covariates[[#This Row],[sampling_id]]</f>
        <v>Time since trawl776</v>
      </c>
    </row>
    <row r="1346" spans="1:9" x14ac:dyDescent="0.3">
      <c r="A1346" s="4" t="s">
        <v>603</v>
      </c>
      <c r="B1346" s="4">
        <v>169</v>
      </c>
      <c r="C1346" s="4">
        <v>764</v>
      </c>
      <c r="D1346" s="4" t="s">
        <v>1254</v>
      </c>
      <c r="E1346" s="4">
        <v>10</v>
      </c>
      <c r="F1346" s="4"/>
      <c r="G1346" s="4" t="s">
        <v>1699</v>
      </c>
      <c r="H1346" s="4"/>
      <c r="I1346" s="4" t="str">
        <f>MA_covariates[[#This Row],[Covariate]]&amp;MA_covariates[[#This Row],[sampling_id]]</f>
        <v>Trawling effort_numerical764</v>
      </c>
    </row>
    <row r="1347" spans="1:9" x14ac:dyDescent="0.3">
      <c r="A1347" s="4" t="s">
        <v>603</v>
      </c>
      <c r="B1347" s="4">
        <v>169</v>
      </c>
      <c r="C1347" s="4">
        <v>766</v>
      </c>
      <c r="D1347" s="4" t="s">
        <v>1254</v>
      </c>
      <c r="E1347" s="4">
        <v>10</v>
      </c>
      <c r="F1347" s="4"/>
      <c r="G1347" s="4" t="s">
        <v>1699</v>
      </c>
      <c r="H1347" s="4"/>
      <c r="I1347" s="4" t="str">
        <f>MA_covariates[[#This Row],[Covariate]]&amp;MA_covariates[[#This Row],[sampling_id]]</f>
        <v>Trawling effort_numerical766</v>
      </c>
    </row>
    <row r="1348" spans="1:9" x14ac:dyDescent="0.3">
      <c r="A1348" s="4" t="s">
        <v>603</v>
      </c>
      <c r="B1348" s="4">
        <v>169</v>
      </c>
      <c r="C1348" s="4">
        <v>768</v>
      </c>
      <c r="D1348" s="4" t="s">
        <v>1254</v>
      </c>
      <c r="E1348" s="4">
        <v>10</v>
      </c>
      <c r="F1348" s="4"/>
      <c r="G1348" s="4" t="s">
        <v>1699</v>
      </c>
      <c r="H1348" s="4"/>
      <c r="I1348" s="4" t="str">
        <f>MA_covariates[[#This Row],[Covariate]]&amp;MA_covariates[[#This Row],[sampling_id]]</f>
        <v>Trawling effort_numerical768</v>
      </c>
    </row>
    <row r="1349" spans="1:9" x14ac:dyDescent="0.3">
      <c r="A1349" s="4" t="s">
        <v>603</v>
      </c>
      <c r="B1349" s="4">
        <v>169</v>
      </c>
      <c r="C1349" s="4">
        <v>770</v>
      </c>
      <c r="D1349" s="4" t="s">
        <v>1254</v>
      </c>
      <c r="E1349" s="4">
        <v>10</v>
      </c>
      <c r="F1349" s="4"/>
      <c r="G1349" s="4" t="s">
        <v>1699</v>
      </c>
      <c r="H1349" s="4"/>
      <c r="I1349" s="4" t="str">
        <f>MA_covariates[[#This Row],[Covariate]]&amp;MA_covariates[[#This Row],[sampling_id]]</f>
        <v>Trawling effort_numerical770</v>
      </c>
    </row>
    <row r="1350" spans="1:9" x14ac:dyDescent="0.3">
      <c r="A1350" s="4" t="s">
        <v>603</v>
      </c>
      <c r="B1350" s="4">
        <v>169</v>
      </c>
      <c r="C1350" s="4">
        <v>772</v>
      </c>
      <c r="D1350" s="4" t="s">
        <v>1254</v>
      </c>
      <c r="E1350" s="4">
        <v>10</v>
      </c>
      <c r="F1350" s="4"/>
      <c r="G1350" s="4" t="s">
        <v>1699</v>
      </c>
      <c r="H1350" s="4"/>
      <c r="I1350" s="4" t="str">
        <f>MA_covariates[[#This Row],[Covariate]]&amp;MA_covariates[[#This Row],[sampling_id]]</f>
        <v>Trawling effort_numerical772</v>
      </c>
    </row>
    <row r="1351" spans="1:9" x14ac:dyDescent="0.3">
      <c r="A1351" s="4" t="s">
        <v>603</v>
      </c>
      <c r="B1351" s="4">
        <v>169</v>
      </c>
      <c r="C1351" s="4">
        <v>774</v>
      </c>
      <c r="D1351" s="4" t="s">
        <v>1254</v>
      </c>
      <c r="E1351" s="4">
        <v>10</v>
      </c>
      <c r="F1351" s="4"/>
      <c r="G1351" s="4" t="s">
        <v>1699</v>
      </c>
      <c r="H1351" s="4"/>
      <c r="I1351" s="4" t="str">
        <f>MA_covariates[[#This Row],[Covariate]]&amp;MA_covariates[[#This Row],[sampling_id]]</f>
        <v>Trawling effort_numerical774</v>
      </c>
    </row>
    <row r="1352" spans="1:9" x14ac:dyDescent="0.3">
      <c r="A1352" s="4" t="s">
        <v>603</v>
      </c>
      <c r="B1352" s="4">
        <v>169</v>
      </c>
      <c r="C1352" s="4">
        <v>776</v>
      </c>
      <c r="D1352" s="4" t="s">
        <v>1254</v>
      </c>
      <c r="E1352" s="4">
        <v>10</v>
      </c>
      <c r="F1352" s="4"/>
      <c r="G1352" s="4" t="s">
        <v>1699</v>
      </c>
      <c r="H1352" s="4"/>
      <c r="I1352" s="4" t="str">
        <f>MA_covariates[[#This Row],[Covariate]]&amp;MA_covariates[[#This Row],[sampling_id]]</f>
        <v>Trawling effort_numerical776</v>
      </c>
    </row>
    <row r="1353" spans="1:9" x14ac:dyDescent="0.3">
      <c r="A1353" s="4" t="s">
        <v>604</v>
      </c>
      <c r="B1353" s="4">
        <v>171</v>
      </c>
      <c r="C1353" s="4">
        <v>779</v>
      </c>
      <c r="D1353" s="4" t="s">
        <v>896</v>
      </c>
      <c r="E1353" s="4">
        <v>15</v>
      </c>
      <c r="F1353" s="4">
        <v>15</v>
      </c>
      <c r="G1353" s="4" t="s">
        <v>897</v>
      </c>
      <c r="H1353" s="4"/>
      <c r="I1353" s="4" t="str">
        <f>MA_covariates[[#This Row],[Covariate]]&amp;MA_covariates[[#This Row],[sampling_id]]</f>
        <v>Time since trawl779</v>
      </c>
    </row>
    <row r="1354" spans="1:9" x14ac:dyDescent="0.3">
      <c r="A1354" s="4" t="s">
        <v>604</v>
      </c>
      <c r="B1354" s="4">
        <v>171</v>
      </c>
      <c r="C1354" s="4">
        <v>780</v>
      </c>
      <c r="D1354" s="4" t="s">
        <v>896</v>
      </c>
      <c r="E1354" s="4">
        <v>15</v>
      </c>
      <c r="F1354" s="4">
        <v>15</v>
      </c>
      <c r="G1354" s="4" t="s">
        <v>897</v>
      </c>
      <c r="H1354" s="4"/>
      <c r="I1354" s="4" t="str">
        <f>MA_covariates[[#This Row],[Covariate]]&amp;MA_covariates[[#This Row],[sampling_id]]</f>
        <v>Time since trawl780</v>
      </c>
    </row>
    <row r="1355" spans="1:9" x14ac:dyDescent="0.3">
      <c r="A1355" s="4" t="s">
        <v>604</v>
      </c>
      <c r="B1355" s="4">
        <v>171</v>
      </c>
      <c r="C1355" s="4">
        <v>781</v>
      </c>
      <c r="D1355" s="4" t="s">
        <v>896</v>
      </c>
      <c r="E1355" s="4">
        <v>45</v>
      </c>
      <c r="F1355" s="4"/>
      <c r="G1355" s="4" t="s">
        <v>897</v>
      </c>
      <c r="H1355" s="4"/>
      <c r="I1355" s="4" t="str">
        <f>MA_covariates[[#This Row],[Covariate]]&amp;MA_covariates[[#This Row],[sampling_id]]</f>
        <v>Time since trawl781</v>
      </c>
    </row>
    <row r="1356" spans="1:9" x14ac:dyDescent="0.3">
      <c r="A1356" s="4" t="s">
        <v>604</v>
      </c>
      <c r="B1356" s="4">
        <v>171</v>
      </c>
      <c r="C1356" s="4">
        <v>782</v>
      </c>
      <c r="D1356" s="4" t="s">
        <v>896</v>
      </c>
      <c r="E1356" s="4">
        <v>225</v>
      </c>
      <c r="F1356" s="4"/>
      <c r="G1356" s="4" t="s">
        <v>897</v>
      </c>
      <c r="H1356" s="4"/>
      <c r="I1356" s="4" t="str">
        <f>MA_covariates[[#This Row],[Covariate]]&amp;MA_covariates[[#This Row],[sampling_id]]</f>
        <v>Time since trawl782</v>
      </c>
    </row>
    <row r="1357" spans="1:9" x14ac:dyDescent="0.3">
      <c r="A1357" s="4" t="s">
        <v>604</v>
      </c>
      <c r="B1357" s="4">
        <v>171</v>
      </c>
      <c r="C1357" s="4">
        <v>783</v>
      </c>
      <c r="D1357" s="4" t="s">
        <v>896</v>
      </c>
      <c r="E1357" s="4">
        <v>305</v>
      </c>
      <c r="F1357" s="4"/>
      <c r="G1357" s="4" t="s">
        <v>897</v>
      </c>
      <c r="H1357" s="4"/>
      <c r="I1357" s="4" t="str">
        <f>MA_covariates[[#This Row],[Covariate]]&amp;MA_covariates[[#This Row],[sampling_id]]</f>
        <v>Time since trawl783</v>
      </c>
    </row>
    <row r="1358" spans="1:9" x14ac:dyDescent="0.3">
      <c r="A1358" s="4" t="s">
        <v>604</v>
      </c>
      <c r="B1358" s="4">
        <v>171</v>
      </c>
      <c r="C1358" s="4">
        <v>784</v>
      </c>
      <c r="D1358" s="4" t="s">
        <v>896</v>
      </c>
      <c r="E1358" s="4">
        <v>585</v>
      </c>
      <c r="F1358" s="4"/>
      <c r="G1358" s="4" t="s">
        <v>897</v>
      </c>
      <c r="H1358" s="4"/>
      <c r="I1358" s="4" t="str">
        <f>MA_covariates[[#This Row],[Covariate]]&amp;MA_covariates[[#This Row],[sampling_id]]</f>
        <v>Time since trawl784</v>
      </c>
    </row>
    <row r="1359" spans="1:9" x14ac:dyDescent="0.3">
      <c r="A1359" s="4" t="s">
        <v>604</v>
      </c>
      <c r="B1359" s="4">
        <v>171</v>
      </c>
      <c r="C1359" s="4">
        <v>778</v>
      </c>
      <c r="D1359" s="4" t="s">
        <v>1254</v>
      </c>
      <c r="E1359" s="48">
        <v>0</v>
      </c>
      <c r="F1359" s="4"/>
      <c r="G1359" s="4"/>
      <c r="H1359" s="4"/>
      <c r="I1359" s="4" t="str">
        <f>MA_covariates[[#This Row],[Covariate]]&amp;MA_covariates[[#This Row],[sampling_id]]</f>
        <v>Trawling effort_numerical778</v>
      </c>
    </row>
    <row r="1360" spans="1:9" x14ac:dyDescent="0.3">
      <c r="A1360" s="4" t="s">
        <v>604</v>
      </c>
      <c r="B1360" s="4">
        <v>171</v>
      </c>
      <c r="C1360" s="4">
        <v>779</v>
      </c>
      <c r="D1360" s="4" t="s">
        <v>1254</v>
      </c>
      <c r="E1360" s="48">
        <v>3</v>
      </c>
      <c r="F1360" s="4"/>
      <c r="G1360" s="4"/>
      <c r="H1360" s="4"/>
      <c r="I1360" s="4" t="str">
        <f>MA_covariates[[#This Row],[Covariate]]&amp;MA_covariates[[#This Row],[sampling_id]]</f>
        <v>Trawling effort_numerical779</v>
      </c>
    </row>
    <row r="1361" spans="1:9" x14ac:dyDescent="0.3">
      <c r="A1361" s="4" t="s">
        <v>604</v>
      </c>
      <c r="B1361" s="4">
        <v>171</v>
      </c>
      <c r="C1361" s="4">
        <v>780</v>
      </c>
      <c r="D1361" s="4" t="s">
        <v>1254</v>
      </c>
      <c r="E1361" s="48">
        <v>12</v>
      </c>
      <c r="F1361" s="4"/>
      <c r="G1361" s="4"/>
      <c r="H1361" s="4"/>
      <c r="I1361" s="4" t="str">
        <f>MA_covariates[[#This Row],[Covariate]]&amp;MA_covariates[[#This Row],[sampling_id]]</f>
        <v>Trawling effort_numerical780</v>
      </c>
    </row>
    <row r="1362" spans="1:9" x14ac:dyDescent="0.3">
      <c r="A1362" s="4" t="s">
        <v>604</v>
      </c>
      <c r="B1362" s="4">
        <v>171</v>
      </c>
      <c r="C1362" s="4">
        <v>781</v>
      </c>
      <c r="D1362" s="4" t="s">
        <v>1254</v>
      </c>
      <c r="E1362" s="48">
        <v>18</v>
      </c>
      <c r="F1362" s="4"/>
      <c r="G1362" s="4"/>
      <c r="H1362" s="4"/>
      <c r="I1362" s="4" t="str">
        <f>MA_covariates[[#This Row],[Covariate]]&amp;MA_covariates[[#This Row],[sampling_id]]</f>
        <v>Trawling effort_numerical781</v>
      </c>
    </row>
    <row r="1363" spans="1:9" x14ac:dyDescent="0.3">
      <c r="A1363" s="4" t="s">
        <v>604</v>
      </c>
      <c r="B1363" s="4">
        <v>171</v>
      </c>
      <c r="C1363" s="4">
        <v>782</v>
      </c>
      <c r="D1363" s="4" t="s">
        <v>1254</v>
      </c>
      <c r="E1363" s="48">
        <v>18</v>
      </c>
      <c r="F1363" s="4"/>
      <c r="G1363" s="4"/>
      <c r="H1363" s="4"/>
      <c r="I1363" s="4" t="str">
        <f>MA_covariates[[#This Row],[Covariate]]&amp;MA_covariates[[#This Row],[sampling_id]]</f>
        <v>Trawling effort_numerical782</v>
      </c>
    </row>
    <row r="1364" spans="1:9" x14ac:dyDescent="0.3">
      <c r="A1364" s="4" t="s">
        <v>604</v>
      </c>
      <c r="B1364" s="4">
        <v>171</v>
      </c>
      <c r="C1364" s="4">
        <v>783</v>
      </c>
      <c r="D1364" s="4" t="s">
        <v>1254</v>
      </c>
      <c r="E1364" s="48">
        <v>18</v>
      </c>
      <c r="F1364" s="4"/>
      <c r="G1364" s="4"/>
      <c r="H1364" s="4"/>
      <c r="I1364" s="4" t="str">
        <f>MA_covariates[[#This Row],[Covariate]]&amp;MA_covariates[[#This Row],[sampling_id]]</f>
        <v>Trawling effort_numerical783</v>
      </c>
    </row>
    <row r="1365" spans="1:9" x14ac:dyDescent="0.3">
      <c r="A1365" s="4" t="s">
        <v>604</v>
      </c>
      <c r="B1365" s="4">
        <v>171</v>
      </c>
      <c r="C1365" s="4">
        <v>784</v>
      </c>
      <c r="D1365" s="4" t="s">
        <v>1254</v>
      </c>
      <c r="E1365" s="48">
        <v>18</v>
      </c>
      <c r="F1365" s="4"/>
      <c r="G1365" s="4"/>
      <c r="H1365" s="4"/>
      <c r="I1365" s="4" t="str">
        <f>MA_covariates[[#This Row],[Covariate]]&amp;MA_covariates[[#This Row],[sampling_id]]</f>
        <v>Trawling effort_numerical784</v>
      </c>
    </row>
    <row r="1366" spans="1:9" x14ac:dyDescent="0.3">
      <c r="A1366" s="4" t="s">
        <v>604</v>
      </c>
      <c r="B1366" s="4">
        <v>171</v>
      </c>
      <c r="C1366" s="4">
        <v>785</v>
      </c>
      <c r="D1366" s="4" t="s">
        <v>1254</v>
      </c>
      <c r="E1366" s="48">
        <v>0</v>
      </c>
      <c r="F1366" s="4"/>
      <c r="G1366" s="4"/>
      <c r="H1366" s="4"/>
      <c r="I1366" s="4" t="str">
        <f>MA_covariates[[#This Row],[Covariate]]&amp;MA_covariates[[#This Row],[sampling_id]]</f>
        <v>Trawling effort_numerical785</v>
      </c>
    </row>
    <row r="1367" spans="1:9" x14ac:dyDescent="0.3">
      <c r="A1367" s="4" t="s">
        <v>604</v>
      </c>
      <c r="B1367" s="4">
        <v>171</v>
      </c>
      <c r="C1367" s="4">
        <v>786</v>
      </c>
      <c r="D1367" s="4" t="s">
        <v>1254</v>
      </c>
      <c r="E1367" s="48">
        <v>0</v>
      </c>
      <c r="F1367" s="4"/>
      <c r="G1367" s="4"/>
      <c r="H1367" s="4"/>
      <c r="I1367" s="4" t="str">
        <f>MA_covariates[[#This Row],[Covariate]]&amp;MA_covariates[[#This Row],[sampling_id]]</f>
        <v>Trawling effort_numerical786</v>
      </c>
    </row>
    <row r="1368" spans="1:9" x14ac:dyDescent="0.3">
      <c r="A1368" s="4" t="s">
        <v>604</v>
      </c>
      <c r="B1368" s="4">
        <v>171</v>
      </c>
      <c r="C1368" s="4">
        <v>787</v>
      </c>
      <c r="D1368" s="4" t="s">
        <v>1254</v>
      </c>
      <c r="E1368" s="48">
        <v>0</v>
      </c>
      <c r="F1368" s="4"/>
      <c r="G1368" s="4"/>
      <c r="H1368" s="4"/>
      <c r="I1368" s="4" t="str">
        <f>MA_covariates[[#This Row],[Covariate]]&amp;MA_covariates[[#This Row],[sampling_id]]</f>
        <v>Trawling effort_numerical787</v>
      </c>
    </row>
    <row r="1369" spans="1:9" x14ac:dyDescent="0.3">
      <c r="A1369" s="4" t="s">
        <v>604</v>
      </c>
      <c r="B1369" s="4">
        <v>171</v>
      </c>
      <c r="C1369" s="4">
        <v>788</v>
      </c>
      <c r="D1369" s="4" t="s">
        <v>1254</v>
      </c>
      <c r="E1369" s="48">
        <v>0</v>
      </c>
      <c r="F1369" s="4"/>
      <c r="G1369" s="4"/>
      <c r="H1369" s="4"/>
      <c r="I1369" s="4" t="str">
        <f>MA_covariates[[#This Row],[Covariate]]&amp;MA_covariates[[#This Row],[sampling_id]]</f>
        <v>Trawling effort_numerical788</v>
      </c>
    </row>
    <row r="1370" spans="1:9" x14ac:dyDescent="0.3">
      <c r="A1370" s="4" t="s">
        <v>604</v>
      </c>
      <c r="B1370" s="4">
        <v>171</v>
      </c>
      <c r="C1370" s="4">
        <v>789</v>
      </c>
      <c r="D1370" s="4" t="s">
        <v>1254</v>
      </c>
      <c r="E1370" s="48">
        <v>0</v>
      </c>
      <c r="F1370" s="4"/>
      <c r="G1370" s="4"/>
      <c r="H1370" s="4"/>
      <c r="I1370" s="4" t="str">
        <f>MA_covariates[[#This Row],[Covariate]]&amp;MA_covariates[[#This Row],[sampling_id]]</f>
        <v>Trawling effort_numerical789</v>
      </c>
    </row>
    <row r="1371" spans="1:9" x14ac:dyDescent="0.3">
      <c r="A1371" s="4" t="s">
        <v>604</v>
      </c>
      <c r="B1371" s="4">
        <v>171</v>
      </c>
      <c r="C1371" s="4">
        <v>790</v>
      </c>
      <c r="D1371" s="4" t="s">
        <v>1254</v>
      </c>
      <c r="E1371" s="48">
        <v>0</v>
      </c>
      <c r="F1371" s="4"/>
      <c r="G1371" s="4"/>
      <c r="H1371" s="4"/>
      <c r="I1371" s="4" t="str">
        <f>MA_covariates[[#This Row],[Covariate]]&amp;MA_covariates[[#This Row],[sampling_id]]</f>
        <v>Trawling effort_numerical790</v>
      </c>
    </row>
    <row r="1372" spans="1:9" x14ac:dyDescent="0.3">
      <c r="A1372" s="4" t="s">
        <v>604</v>
      </c>
      <c r="B1372" s="4">
        <v>171</v>
      </c>
      <c r="C1372" s="4">
        <v>791</v>
      </c>
      <c r="D1372" s="4" t="s">
        <v>1254</v>
      </c>
      <c r="E1372" s="48">
        <v>0</v>
      </c>
      <c r="F1372" s="4"/>
      <c r="G1372" s="4"/>
      <c r="H1372" s="4"/>
      <c r="I1372" s="4" t="str">
        <f>MA_covariates[[#This Row],[Covariate]]&amp;MA_covariates[[#This Row],[sampling_id]]</f>
        <v>Trawling effort_numerical791</v>
      </c>
    </row>
    <row r="1373" spans="1:9" x14ac:dyDescent="0.3">
      <c r="A1373" s="4" t="s">
        <v>660</v>
      </c>
      <c r="B1373" s="4">
        <v>183</v>
      </c>
      <c r="C1373" s="4">
        <v>949</v>
      </c>
      <c r="D1373" s="4" t="s">
        <v>896</v>
      </c>
      <c r="E1373" s="21">
        <v>-1</v>
      </c>
      <c r="F1373" s="4"/>
      <c r="G1373" s="4" t="s">
        <v>897</v>
      </c>
      <c r="H1373" s="18" t="s">
        <v>1743</v>
      </c>
      <c r="I1373" s="4" t="str">
        <f>MA_covariates[[#This Row],[Covariate]]&amp;MA_covariates[[#This Row],[sampling_id]]</f>
        <v>Time since trawl949</v>
      </c>
    </row>
    <row r="1374" spans="1:9" x14ac:dyDescent="0.3">
      <c r="A1374" s="4" t="s">
        <v>660</v>
      </c>
      <c r="B1374" s="4">
        <v>183</v>
      </c>
      <c r="C1374" s="4">
        <v>950</v>
      </c>
      <c r="D1374" s="4" t="s">
        <v>896</v>
      </c>
      <c r="E1374" s="21">
        <v>0.5</v>
      </c>
      <c r="F1374" s="4"/>
      <c r="G1374" s="4" t="s">
        <v>897</v>
      </c>
      <c r="H1374" s="18" t="s">
        <v>1743</v>
      </c>
      <c r="I1374" s="4" t="str">
        <f>MA_covariates[[#This Row],[Covariate]]&amp;MA_covariates[[#This Row],[sampling_id]]</f>
        <v>Time since trawl950</v>
      </c>
    </row>
    <row r="1375" spans="1:9" x14ac:dyDescent="0.3">
      <c r="A1375" s="4" t="s">
        <v>660</v>
      </c>
      <c r="B1375" s="4">
        <v>183</v>
      </c>
      <c r="C1375" s="4">
        <v>951</v>
      </c>
      <c r="D1375" s="4" t="s">
        <v>896</v>
      </c>
      <c r="E1375" s="21">
        <v>0.5</v>
      </c>
      <c r="F1375" s="4"/>
      <c r="G1375" s="4" t="s">
        <v>897</v>
      </c>
      <c r="H1375" s="18" t="s">
        <v>1743</v>
      </c>
      <c r="I1375" s="4" t="str">
        <f>MA_covariates[[#This Row],[Covariate]]&amp;MA_covariates[[#This Row],[sampling_id]]</f>
        <v>Time since trawl951</v>
      </c>
    </row>
    <row r="1376" spans="1:9" x14ac:dyDescent="0.3">
      <c r="A1376" s="4" t="s">
        <v>660</v>
      </c>
      <c r="B1376" s="4">
        <v>183</v>
      </c>
      <c r="C1376" s="4">
        <v>952</v>
      </c>
      <c r="D1376" s="4" t="s">
        <v>896</v>
      </c>
      <c r="E1376" s="21">
        <v>0.5</v>
      </c>
      <c r="F1376" s="4"/>
      <c r="G1376" s="4" t="s">
        <v>897</v>
      </c>
      <c r="H1376" s="18" t="s">
        <v>1743</v>
      </c>
      <c r="I1376" s="4" t="str">
        <f>MA_covariates[[#This Row],[Covariate]]&amp;MA_covariates[[#This Row],[sampling_id]]</f>
        <v>Time since trawl952</v>
      </c>
    </row>
    <row r="1377" spans="1:9" x14ac:dyDescent="0.3">
      <c r="A1377" s="4" t="s">
        <v>660</v>
      </c>
      <c r="B1377" s="4">
        <v>183</v>
      </c>
      <c r="C1377" s="4">
        <v>953</v>
      </c>
      <c r="D1377" s="4" t="s">
        <v>896</v>
      </c>
      <c r="E1377" s="18">
        <v>1</v>
      </c>
      <c r="F1377" s="4"/>
      <c r="G1377" s="4" t="s">
        <v>897</v>
      </c>
      <c r="H1377" s="18" t="s">
        <v>1743</v>
      </c>
      <c r="I1377" s="4" t="str">
        <f>MA_covariates[[#This Row],[Covariate]]&amp;MA_covariates[[#This Row],[sampling_id]]</f>
        <v>Time since trawl953</v>
      </c>
    </row>
    <row r="1378" spans="1:9" x14ac:dyDescent="0.3">
      <c r="A1378" s="4" t="s">
        <v>660</v>
      </c>
      <c r="B1378" s="4">
        <v>183</v>
      </c>
      <c r="C1378" s="4">
        <v>949</v>
      </c>
      <c r="D1378" s="4" t="s">
        <v>1254</v>
      </c>
      <c r="E1378" s="4">
        <v>0</v>
      </c>
      <c r="F1378" s="4"/>
      <c r="G1378" s="4" t="s">
        <v>1742</v>
      </c>
      <c r="H1378" s="4"/>
      <c r="I1378" s="4" t="str">
        <f>MA_covariates[[#This Row],[Covariate]]&amp;MA_covariates[[#This Row],[sampling_id]]</f>
        <v>Trawling effort_numerical949</v>
      </c>
    </row>
    <row r="1379" spans="1:9" x14ac:dyDescent="0.3">
      <c r="A1379" s="4" t="s">
        <v>660</v>
      </c>
      <c r="B1379" s="4">
        <v>183</v>
      </c>
      <c r="C1379" s="4">
        <v>950</v>
      </c>
      <c r="D1379" s="4" t="s">
        <v>1254</v>
      </c>
      <c r="E1379" s="4">
        <v>2</v>
      </c>
      <c r="F1379" s="4"/>
      <c r="G1379" s="4" t="s">
        <v>1742</v>
      </c>
      <c r="H1379" s="4"/>
      <c r="I1379" s="4" t="str">
        <f>MA_covariates[[#This Row],[Covariate]]&amp;MA_covariates[[#This Row],[sampling_id]]</f>
        <v>Trawling effort_numerical950</v>
      </c>
    </row>
    <row r="1380" spans="1:9" x14ac:dyDescent="0.3">
      <c r="A1380" s="4" t="s">
        <v>660</v>
      </c>
      <c r="B1380" s="4">
        <v>183</v>
      </c>
      <c r="C1380" s="4">
        <v>951</v>
      </c>
      <c r="D1380" s="4" t="s">
        <v>1254</v>
      </c>
      <c r="E1380" s="4">
        <v>4</v>
      </c>
      <c r="F1380" s="4"/>
      <c r="G1380" s="4" t="s">
        <v>1742</v>
      </c>
      <c r="H1380" s="4"/>
      <c r="I1380" s="4" t="str">
        <f>MA_covariates[[#This Row],[Covariate]]&amp;MA_covariates[[#This Row],[sampling_id]]</f>
        <v>Trawling effort_numerical951</v>
      </c>
    </row>
    <row r="1381" spans="1:9" x14ac:dyDescent="0.3">
      <c r="A1381" s="4" t="s">
        <v>660</v>
      </c>
      <c r="B1381" s="4">
        <v>183</v>
      </c>
      <c r="C1381" s="4">
        <v>952</v>
      </c>
      <c r="D1381" s="4" t="s">
        <v>1254</v>
      </c>
      <c r="E1381" s="4">
        <v>12</v>
      </c>
      <c r="F1381" s="4"/>
      <c r="G1381" s="4" t="s">
        <v>1742</v>
      </c>
      <c r="H1381" s="4"/>
      <c r="I1381" s="4" t="str">
        <f>MA_covariates[[#This Row],[Covariate]]&amp;MA_covariates[[#This Row],[sampling_id]]</f>
        <v>Trawling effort_numerical952</v>
      </c>
    </row>
    <row r="1382" spans="1:9" x14ac:dyDescent="0.3">
      <c r="A1382" s="4" t="s">
        <v>660</v>
      </c>
      <c r="B1382" s="4">
        <v>183</v>
      </c>
      <c r="C1382" s="4">
        <v>953</v>
      </c>
      <c r="D1382" s="4" t="s">
        <v>1254</v>
      </c>
      <c r="E1382" s="4">
        <v>25</v>
      </c>
      <c r="F1382" s="4"/>
      <c r="G1382" s="4" t="s">
        <v>1742</v>
      </c>
      <c r="H1382" s="4"/>
      <c r="I1382" s="4" t="str">
        <f>MA_covariates[[#This Row],[Covariate]]&amp;MA_covariates[[#This Row],[sampling_id]]</f>
        <v>Trawling effort_numerical953</v>
      </c>
    </row>
  </sheetData>
  <pageMargins left="0.7" right="0.7" top="0.75" bottom="0.75" header="0.3" footer="0.3"/>
  <pageSetup orientation="portrait" r:id="rId1"/>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FD07165A-58CD-48FA-AC60-F95FFA29F2FE}">
  <ds:schemaRefs/>
</ds:datastoreItem>
</file>

<file path=customXml/itemProps2.xml><?xml version="1.0" encoding="utf-8"?>
<ds:datastoreItem xmlns:ds="http://schemas.openxmlformats.org/officeDocument/2006/customXml" ds:itemID="{AE9B93EF-E7B0-4530-9E14-BEC733F0F54D}">
  <ds:schemaRefs/>
</ds:datastoreItem>
</file>

<file path=customXml/itemProps3.xml><?xml version="1.0" encoding="utf-8"?>
<ds:datastoreItem xmlns:ds="http://schemas.openxmlformats.org/officeDocument/2006/customXml" ds:itemID="{1D4EEC8A-DDD4-4308-96D1-21743FA5F867}">
  <ds:schemaRefs/>
</ds:datastoreItem>
</file>

<file path=customXml/itemProps4.xml><?xml version="1.0" encoding="utf-8"?>
<ds:datastoreItem xmlns:ds="http://schemas.openxmlformats.org/officeDocument/2006/customXml" ds:itemID="{26A7F449-EFA7-4CE1-A5C6-E26DD9E61BE5}">
  <ds:schemaRefs/>
</ds:datastoreItem>
</file>

<file path=customXml/itemProps5.xml><?xml version="1.0" encoding="utf-8"?>
<ds:datastoreItem xmlns:ds="http://schemas.openxmlformats.org/officeDocument/2006/customXml" ds:itemID="{EC0D4119-3B5F-4235-B156-A9F1D7DF4BF5}">
  <ds:schemaRefs/>
</ds:datastoreItem>
</file>

<file path=customXml/itemProps6.xml><?xml version="1.0" encoding="utf-8"?>
<ds:datastoreItem xmlns:ds="http://schemas.openxmlformats.org/officeDocument/2006/customXml" ds:itemID="{3E654C29-BDC6-4BB9-8093-5807C321A5C0}">
  <ds:schemaRefs/>
</ds:datastoreItem>
</file>

<file path=customXml/itemProps7.xml><?xml version="1.0" encoding="utf-8"?>
<ds:datastoreItem xmlns:ds="http://schemas.openxmlformats.org/officeDocument/2006/customXml" ds:itemID="{39E84665-AF12-4A9B-ACA4-A8AD5ADB7AFC}">
  <ds:schemaRefs>
    <ds:schemaRef ds:uri="http://schemas.microsoft.com/DataMashup"/>
  </ds:schemaRefs>
</ds:datastoreItem>
</file>

<file path=customXml/itemProps8.xml><?xml version="1.0" encoding="utf-8"?>
<ds:datastoreItem xmlns:ds="http://schemas.openxmlformats.org/officeDocument/2006/customXml" ds:itemID="{E9719D62-5423-4FFA-882A-1CEEFF54D992}">
  <ds:schemaRefs/>
</ds:datastoreItem>
</file>

<file path=customXml/itemProps9.xml><?xml version="1.0" encoding="utf-8"?>
<ds:datastoreItem xmlns:ds="http://schemas.openxmlformats.org/officeDocument/2006/customXml" ds:itemID="{549B4423-4431-464B-8EBF-E994E30C95A8}">
  <ds:schemaRefs/>
</ds:datastoreItem>
</file>

<file path=customXml/itemProps10.xml><?xml version="1.0" encoding="utf-8"?>
<ds:datastoreItem xmlns:ds="http://schemas.openxmlformats.org/officeDocument/2006/customXml" ds:itemID="{860119CF-A372-4AC6-9F5E-3081E18EE6AF}">
  <ds:schemaRefs/>
</ds:datastoreItem>
</file>

<file path=customXml/itemProps11.xml><?xml version="1.0" encoding="utf-8"?>
<ds:datastoreItem xmlns:ds="http://schemas.openxmlformats.org/officeDocument/2006/customXml" ds:itemID="{2794FA08-829B-443B-8534-31A65DB7AF41}">
  <ds:schemaRefs/>
</ds:datastoreItem>
</file>

<file path=customXml/itemProps12.xml><?xml version="1.0" encoding="utf-8"?>
<ds:datastoreItem xmlns:ds="http://schemas.openxmlformats.org/officeDocument/2006/customXml" ds:itemID="{43874185-AB94-4FE7-9CDE-62A98D7720CA}">
  <ds:schemaRefs/>
</ds:datastoreItem>
</file>

<file path=customXml/itemProps13.xml><?xml version="1.0" encoding="utf-8"?>
<ds:datastoreItem xmlns:ds="http://schemas.openxmlformats.org/officeDocument/2006/customXml" ds:itemID="{995B6444-E77E-4E9A-824E-F16694111F88}">
  <ds:schemaRefs/>
</ds:datastoreItem>
</file>

<file path=customXml/itemProps14.xml><?xml version="1.0" encoding="utf-8"?>
<ds:datastoreItem xmlns:ds="http://schemas.openxmlformats.org/officeDocument/2006/customXml" ds:itemID="{B33C13FD-069D-4F2D-8B15-164933E7CA15}">
  <ds:schemaRefs/>
</ds:datastoreItem>
</file>

<file path=customXml/itemProps15.xml><?xml version="1.0" encoding="utf-8"?>
<ds:datastoreItem xmlns:ds="http://schemas.openxmlformats.org/officeDocument/2006/customXml" ds:itemID="{71BB8DED-C79F-49C0-9FCA-3FA5EB122B03}">
  <ds:schemaRefs/>
</ds:datastoreItem>
</file>

<file path=customXml/itemProps16.xml><?xml version="1.0" encoding="utf-8"?>
<ds:datastoreItem xmlns:ds="http://schemas.openxmlformats.org/officeDocument/2006/customXml" ds:itemID="{C41502A8-AE90-4337-8BD6-2F20D2770436}">
  <ds:schemaRefs/>
</ds:datastoreItem>
</file>

<file path=customXml/itemProps17.xml><?xml version="1.0" encoding="utf-8"?>
<ds:datastoreItem xmlns:ds="http://schemas.openxmlformats.org/officeDocument/2006/customXml" ds:itemID="{362A7932-1500-4197-B8ED-E57CECACF461}">
  <ds:schemaRefs/>
</ds:datastoreItem>
</file>

<file path=customXml/itemProps18.xml><?xml version="1.0" encoding="utf-8"?>
<ds:datastoreItem xmlns:ds="http://schemas.openxmlformats.org/officeDocument/2006/customXml" ds:itemID="{EA019843-0B66-4F58-BB01-208F941E8D83}">
  <ds:schemaRefs/>
</ds:datastoreItem>
</file>

<file path=customXml/itemProps19.xml><?xml version="1.0" encoding="utf-8"?>
<ds:datastoreItem xmlns:ds="http://schemas.openxmlformats.org/officeDocument/2006/customXml" ds:itemID="{DFEC7569-D9AF-43B6-91EB-B0A3091E75F0}">
  <ds:schemaRefs/>
</ds:datastoreItem>
</file>

<file path=customXml/itemProps20.xml><?xml version="1.0" encoding="utf-8"?>
<ds:datastoreItem xmlns:ds="http://schemas.openxmlformats.org/officeDocument/2006/customXml" ds:itemID="{11C09AA6-E530-4103-BD94-B6A14B0D6A25}">
  <ds:schemaRefs/>
</ds:datastoreItem>
</file>

<file path=customXml/itemProps21.xml><?xml version="1.0" encoding="utf-8"?>
<ds:datastoreItem xmlns:ds="http://schemas.openxmlformats.org/officeDocument/2006/customXml" ds:itemID="{A9F6A96D-19FD-4726-96B3-FF29915BDE3F}">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Scopus_search</vt:lpstr>
      <vt:lpstr>Meta_analysis_papers</vt:lpstr>
      <vt:lpstr>MA_study_type</vt:lpstr>
      <vt:lpstr>MA_sampling_mapping</vt:lpstr>
      <vt:lpstr>MA_sampling_location_covariates</vt:lpstr>
      <vt:lpstr>MA_response_variables</vt:lpstr>
      <vt:lpstr>MA_region</vt:lpstr>
      <vt:lpstr>MA_covariates</vt:lpstr>
    </vt:vector>
  </TitlesOfParts>
  <Company>Universitat Autònoma de Barcelona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dc:creator>
  <cp:lastModifiedBy>Paradis Vilar  Sarah</cp:lastModifiedBy>
  <dcterms:created xsi:type="dcterms:W3CDTF">2021-09-29T07:21:23Z</dcterms:created>
  <dcterms:modified xsi:type="dcterms:W3CDTF">2023-10-11T08:40:06Z</dcterms:modified>
</cp:coreProperties>
</file>